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ahmad\Documents\Aku\Project\Excel-VBA-Automated-Invoicing-System\workbook\"/>
    </mc:Choice>
  </mc:AlternateContent>
  <xr:revisionPtr revIDLastSave="0" documentId="13_ncr:1_{E4E22B18-6DD2-4809-9A07-11F8A8133741}" xr6:coauthVersionLast="47" xr6:coauthVersionMax="47" xr10:uidLastSave="{00000000-0000-0000-0000-000000000000}"/>
  <bookViews>
    <workbookView xWindow="-120" yWindow="-120" windowWidth="29040" windowHeight="15720" activeTab="1" xr2:uid="{017F8815-80FA-4AD7-93B9-87DA21A4F4D4}"/>
  </bookViews>
  <sheets>
    <sheet name="Dashboard" sheetId="13" r:id="rId1"/>
    <sheet name="Manage Invoice" sheetId="12" r:id="rId2"/>
    <sheet name="Create Invoice" sheetId="10" r:id="rId3"/>
    <sheet name="Invoice Template" sheetId="1" r:id="rId4"/>
    <sheet name="Invoice Database" sheetId="3" r:id="rId5"/>
    <sheet name="PivotTable_Support" sheetId="14" r:id="rId6"/>
    <sheet name="Invoice Details" sheetId="11" r:id="rId7"/>
    <sheet name="Product Database" sheetId="4" r:id="rId8"/>
    <sheet name="Customer Database" sheetId="2" r:id="rId9"/>
  </sheets>
  <functionGroups builtInGroupCount="19"/>
  <definedNames>
    <definedName name="_xlpm.a" hidden="1" xlm="1">#NAME?</definedName>
    <definedName name="_xlpm.ag" hidden="1" xlm="1">#NAME?</definedName>
    <definedName name="_xlpm.agi" hidden="1" xlm="1">#NAME?</definedName>
    <definedName name="_xlpm.agin" hidden="1" xlm="1">#NAME?</definedName>
    <definedName name="_xlpm.aging" hidden="1" xlm="1">#NAME?</definedName>
    <definedName name="_xlpm.agingMatch" hidden="1" xlm="1">#NAME?</definedName>
    <definedName name="_xlpm.ai" hidden="1" xlm="1">#NAME?</definedName>
    <definedName name="_xlpm.ain" hidden="1" xlm="1">#NAME?</definedName>
    <definedName name="_xlpm.aing" hidden="1" xlm="1">#NAME?</definedName>
    <definedName name="_xlpm.cust" hidden="1" xlm="1">#NAME?</definedName>
    <definedName name="_xlpm.custMatch" hidden="1" xlm="1">#NAME?</definedName>
    <definedName name="_xlpm.d" hidden="1" xlm="1">#NAME?</definedName>
    <definedName name="_xlpm.data" hidden="1" xlm="1">#NAME?</definedName>
    <definedName name="_xlpm.du" hidden="1" xlm="1">#NAME?</definedName>
    <definedName name="_xlpm.due" hidden="1" xlm="1">#NAME?</definedName>
    <definedName name="_xlpm.invName" hidden="1" xlm="1">#NAME?</definedName>
    <definedName name="_xlpm.outstanding" hidden="1" xlm="1">#NAME?</definedName>
    <definedName name="_xlpm.status" hidden="1" xlm="1">#NAME?</definedName>
    <definedName name="_xlpm.statusM" hidden="1" xlm="1">#NAME?</definedName>
    <definedName name="_xlpm.statusMa" hidden="1" xlm="1">#NAME?</definedName>
    <definedName name="_xlpm.statusMat" hidden="1" xlm="1">#NAME?</definedName>
    <definedName name="_xlpm.statusMatc" hidden="1" xlm="1">#NAME?</definedName>
    <definedName name="_xlpm.statusMatch" hidden="1" xlm="1">#NAME?</definedName>
    <definedName name="_xlpm.t" hidden="1" xlm="1">#NAME?</definedName>
    <definedName name="_xlpm.to" hidden="1" xlm="1">#NAME?</definedName>
    <definedName name="_xlpm.tod" hidden="1" xlm="1">#NAME?</definedName>
    <definedName name="_xlpm.toda" hidden="1" xlm="1">#NAME?</definedName>
    <definedName name="_xlpm.today" hidden="1" xlm="1">#NAME?</definedName>
    <definedName name="cust_name" localSheetId="0">CustomerList[Customer Company]</definedName>
    <definedName name="cust_name" localSheetId="1">CustomerList[Customer Company]</definedName>
    <definedName name="cust_name">CustomerList[Customer Company]</definedName>
    <definedName name="NativeTimeline_Date_Issued">#N/A</definedName>
    <definedName name="_xlnm.Print_Area" localSheetId="3">'Invoice Template'!$A$1:$K$48</definedName>
    <definedName name="selectedCust" localSheetId="0">Dashboard!$K$16</definedName>
    <definedName name="selectedCust" localSheetId="1">'Manage Invoice'!#REF!</definedName>
    <definedName name="selectedCust">'Create Invoice'!$K$16</definedName>
    <definedName name="SelectedInvoice" localSheetId="0">Dashboard!$J$6</definedName>
    <definedName name="SelectedInvoice" localSheetId="1">'Manage Invoice'!#REF!</definedName>
    <definedName name="SelectedInvoice">'Create Invoice'!$J$6</definedName>
    <definedName name="Slicer_Aging">#N/A</definedName>
    <definedName name="Slicer_Region">#N/A</definedName>
    <definedName name="tes" localSheetId="0">CustomerList[Customer Company]</definedName>
    <definedName name="tes" localSheetId="1">CustomerList[Customer Company]</definedName>
    <definedName name="tes">CustomerList[Customer Company]</definedName>
  </definedNames>
  <calcPr calcId="191029"/>
  <pivotCaches>
    <pivotCache cacheId="37" r:id="rId10"/>
  </pivotCaches>
  <fileRecoveryPr repairLoad="1"/>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4" i="14" l="1"/>
  <c r="M2504" i="3"/>
  <c r="N2504" i="3" a="1"/>
  <c r="N2504" i="3" s="1"/>
  <c r="O2504" i="3"/>
  <c r="R2504" i="3"/>
  <c r="T2504" i="3"/>
  <c r="S2504" i="3" s="1"/>
  <c r="M2503" i="3"/>
  <c r="N2503" i="3" a="1"/>
  <c r="N2503" i="3" s="1"/>
  <c r="O2503" i="3"/>
  <c r="R2503" i="3"/>
  <c r="T2503" i="3"/>
  <c r="S2503" i="3" s="1"/>
  <c r="T2" i="3"/>
  <c r="S2" i="3" s="1"/>
  <c r="T3" i="3"/>
  <c r="S3" i="3" s="1"/>
  <c r="T4" i="3"/>
  <c r="S4" i="3" s="1"/>
  <c r="T5" i="3"/>
  <c r="S5" i="3" s="1"/>
  <c r="T6" i="3"/>
  <c r="S6" i="3" s="1"/>
  <c r="T7" i="3"/>
  <c r="S7" i="3" s="1"/>
  <c r="T8" i="3"/>
  <c r="T9" i="3"/>
  <c r="T10" i="3"/>
  <c r="T11" i="3"/>
  <c r="S11" i="3" s="1"/>
  <c r="T12" i="3"/>
  <c r="S12" i="3" s="1"/>
  <c r="T13" i="3"/>
  <c r="T14" i="3"/>
  <c r="T15" i="3"/>
  <c r="T16" i="3"/>
  <c r="S16" i="3" s="1"/>
  <c r="T17" i="3"/>
  <c r="S17" i="3" s="1"/>
  <c r="T18" i="3"/>
  <c r="S18" i="3" s="1"/>
  <c r="T19" i="3"/>
  <c r="S19" i="3" s="1"/>
  <c r="T20" i="3"/>
  <c r="S20" i="3" s="1"/>
  <c r="T21" i="3"/>
  <c r="S21" i="3" s="1"/>
  <c r="T22" i="3"/>
  <c r="S22" i="3" s="1"/>
  <c r="T23" i="3"/>
  <c r="S23" i="3" s="1"/>
  <c r="T24" i="3"/>
  <c r="T25" i="3"/>
  <c r="T26" i="3"/>
  <c r="T27" i="3"/>
  <c r="S27" i="3" s="1"/>
  <c r="T28" i="3"/>
  <c r="S28" i="3" s="1"/>
  <c r="T29" i="3"/>
  <c r="T30" i="3"/>
  <c r="S30" i="3" s="1"/>
  <c r="T31" i="3"/>
  <c r="S31" i="3" s="1"/>
  <c r="T32" i="3"/>
  <c r="S32" i="3" s="1"/>
  <c r="T33" i="3"/>
  <c r="S33" i="3" s="1"/>
  <c r="T34" i="3"/>
  <c r="S34" i="3" s="1"/>
  <c r="T35" i="3"/>
  <c r="S35" i="3" s="1"/>
  <c r="T36" i="3"/>
  <c r="S36" i="3" s="1"/>
  <c r="T37" i="3"/>
  <c r="S37" i="3" s="1"/>
  <c r="T38" i="3"/>
  <c r="S38" i="3" s="1"/>
  <c r="T39" i="3"/>
  <c r="S39" i="3" s="1"/>
  <c r="T40" i="3"/>
  <c r="T41" i="3"/>
  <c r="T42" i="3"/>
  <c r="T43" i="3"/>
  <c r="S43" i="3" s="1"/>
  <c r="T44" i="3"/>
  <c r="S44" i="3" s="1"/>
  <c r="T45" i="3"/>
  <c r="T46" i="3"/>
  <c r="S46" i="3" s="1"/>
  <c r="T47" i="3"/>
  <c r="S47" i="3" s="1"/>
  <c r="T48" i="3"/>
  <c r="S48" i="3" s="1"/>
  <c r="T49" i="3"/>
  <c r="S49" i="3" s="1"/>
  <c r="T50" i="3"/>
  <c r="S50" i="3" s="1"/>
  <c r="T51" i="3"/>
  <c r="S51" i="3" s="1"/>
  <c r="T52" i="3"/>
  <c r="S52" i="3" s="1"/>
  <c r="T53" i="3"/>
  <c r="S53" i="3" s="1"/>
  <c r="T54" i="3"/>
  <c r="S54" i="3" s="1"/>
  <c r="T55" i="3"/>
  <c r="S55" i="3" s="1"/>
  <c r="T56" i="3"/>
  <c r="T57" i="3"/>
  <c r="S57" i="3" s="1"/>
  <c r="T58" i="3"/>
  <c r="T59" i="3"/>
  <c r="S59" i="3" s="1"/>
  <c r="T60" i="3"/>
  <c r="S60" i="3" s="1"/>
  <c r="T61" i="3"/>
  <c r="T62" i="3"/>
  <c r="S62" i="3" s="1"/>
  <c r="T63" i="3"/>
  <c r="S63" i="3" s="1"/>
  <c r="T64" i="3"/>
  <c r="S64" i="3" s="1"/>
  <c r="T65" i="3"/>
  <c r="S65" i="3" s="1"/>
  <c r="T66" i="3"/>
  <c r="T67" i="3"/>
  <c r="S67" i="3" s="1"/>
  <c r="T68" i="3"/>
  <c r="S68" i="3" s="1"/>
  <c r="T69" i="3"/>
  <c r="S69" i="3" s="1"/>
  <c r="T70" i="3"/>
  <c r="S70" i="3" s="1"/>
  <c r="T71" i="3"/>
  <c r="S71" i="3" s="1"/>
  <c r="T72" i="3"/>
  <c r="T73" i="3"/>
  <c r="T74" i="3"/>
  <c r="T75" i="3"/>
  <c r="S75" i="3" s="1"/>
  <c r="T76" i="3"/>
  <c r="S76" i="3" s="1"/>
  <c r="T77" i="3"/>
  <c r="T78" i="3"/>
  <c r="T79" i="3"/>
  <c r="T80" i="3"/>
  <c r="S80" i="3" s="1"/>
  <c r="T81" i="3"/>
  <c r="S81" i="3" s="1"/>
  <c r="T82" i="3"/>
  <c r="S82" i="3" s="1"/>
  <c r="T83" i="3"/>
  <c r="S83" i="3" s="1"/>
  <c r="T84" i="3"/>
  <c r="S84" i="3" s="1"/>
  <c r="T85" i="3"/>
  <c r="S85" i="3" s="1"/>
  <c r="T86" i="3"/>
  <c r="S86" i="3" s="1"/>
  <c r="T87" i="3"/>
  <c r="S87" i="3" s="1"/>
  <c r="T88" i="3"/>
  <c r="T89" i="3"/>
  <c r="T90" i="3"/>
  <c r="T91" i="3"/>
  <c r="S91" i="3" s="1"/>
  <c r="T92" i="3"/>
  <c r="S92" i="3" s="1"/>
  <c r="T93" i="3"/>
  <c r="T94" i="3"/>
  <c r="T95" i="3"/>
  <c r="T96" i="3"/>
  <c r="S96" i="3" s="1"/>
  <c r="T97" i="3"/>
  <c r="S97" i="3" s="1"/>
  <c r="T98" i="3"/>
  <c r="T99" i="3"/>
  <c r="S99" i="3" s="1"/>
  <c r="T100" i="3"/>
  <c r="S100" i="3" s="1"/>
  <c r="T101" i="3"/>
  <c r="S101" i="3" s="1"/>
  <c r="T102" i="3"/>
  <c r="S102" i="3" s="1"/>
  <c r="T103" i="3"/>
  <c r="S103" i="3" s="1"/>
  <c r="T104" i="3"/>
  <c r="T105" i="3"/>
  <c r="T106" i="3"/>
  <c r="T107" i="3"/>
  <c r="S107" i="3" s="1"/>
  <c r="T108" i="3"/>
  <c r="S108" i="3" s="1"/>
  <c r="T109" i="3"/>
  <c r="T110" i="3"/>
  <c r="S110" i="3" s="1"/>
  <c r="T111" i="3"/>
  <c r="S111" i="3" s="1"/>
  <c r="T112" i="3"/>
  <c r="S112" i="3" s="1"/>
  <c r="T113" i="3"/>
  <c r="S113" i="3" s="1"/>
  <c r="T114" i="3"/>
  <c r="S114" i="3" s="1"/>
  <c r="T115" i="3"/>
  <c r="S115" i="3" s="1"/>
  <c r="T116" i="3"/>
  <c r="S116" i="3" s="1"/>
  <c r="T117" i="3"/>
  <c r="S117" i="3" s="1"/>
  <c r="T118" i="3"/>
  <c r="S118" i="3" s="1"/>
  <c r="T119" i="3"/>
  <c r="S119" i="3" s="1"/>
  <c r="T120" i="3"/>
  <c r="T121" i="3"/>
  <c r="S121" i="3" s="1"/>
  <c r="T122" i="3"/>
  <c r="T123" i="3"/>
  <c r="S123" i="3" s="1"/>
  <c r="T124" i="3"/>
  <c r="S124" i="3" s="1"/>
  <c r="T125" i="3"/>
  <c r="T126" i="3"/>
  <c r="S126" i="3" s="1"/>
  <c r="T127" i="3"/>
  <c r="T128" i="3"/>
  <c r="S128" i="3" s="1"/>
  <c r="T129" i="3"/>
  <c r="S129" i="3" s="1"/>
  <c r="T130" i="3"/>
  <c r="S130" i="3" s="1"/>
  <c r="T131" i="3"/>
  <c r="S131" i="3" s="1"/>
  <c r="T132" i="3"/>
  <c r="S132" i="3" s="1"/>
  <c r="T133" i="3"/>
  <c r="S133" i="3" s="1"/>
  <c r="T134" i="3"/>
  <c r="S134" i="3" s="1"/>
  <c r="T135" i="3"/>
  <c r="S135" i="3" s="1"/>
  <c r="T136" i="3"/>
  <c r="T137" i="3"/>
  <c r="S137" i="3" s="1"/>
  <c r="T138" i="3"/>
  <c r="T139" i="3"/>
  <c r="S139" i="3" s="1"/>
  <c r="T140" i="3"/>
  <c r="S140" i="3" s="1"/>
  <c r="T141" i="3"/>
  <c r="T142" i="3"/>
  <c r="S142" i="3" s="1"/>
  <c r="T143" i="3"/>
  <c r="S143" i="3" s="1"/>
  <c r="T144" i="3"/>
  <c r="S144" i="3" s="1"/>
  <c r="T145" i="3"/>
  <c r="S145" i="3" s="1"/>
  <c r="T146" i="3"/>
  <c r="S146" i="3" s="1"/>
  <c r="T147" i="3"/>
  <c r="S147" i="3" s="1"/>
  <c r="T148" i="3"/>
  <c r="S148" i="3" s="1"/>
  <c r="T149" i="3"/>
  <c r="S149" i="3" s="1"/>
  <c r="T150" i="3"/>
  <c r="S150" i="3" s="1"/>
  <c r="T151" i="3"/>
  <c r="S151" i="3" s="1"/>
  <c r="T152" i="3"/>
  <c r="T153" i="3"/>
  <c r="S153" i="3" s="1"/>
  <c r="T154" i="3"/>
  <c r="S154" i="3" s="1"/>
  <c r="T155" i="3"/>
  <c r="S155" i="3" s="1"/>
  <c r="T156" i="3"/>
  <c r="S156" i="3" s="1"/>
  <c r="T157" i="3"/>
  <c r="T158" i="3"/>
  <c r="S158" i="3" s="1"/>
  <c r="T159" i="3"/>
  <c r="S159" i="3" s="1"/>
  <c r="T160" i="3"/>
  <c r="S160" i="3" s="1"/>
  <c r="T161" i="3"/>
  <c r="S161" i="3" s="1"/>
  <c r="T162" i="3"/>
  <c r="T163" i="3"/>
  <c r="S163" i="3" s="1"/>
  <c r="T164" i="3"/>
  <c r="S164" i="3" s="1"/>
  <c r="T165" i="3"/>
  <c r="S165" i="3" s="1"/>
  <c r="T166" i="3"/>
  <c r="S166" i="3" s="1"/>
  <c r="T167" i="3"/>
  <c r="S167" i="3" s="1"/>
  <c r="T168" i="3"/>
  <c r="T169" i="3"/>
  <c r="S169" i="3" s="1"/>
  <c r="T170" i="3"/>
  <c r="T171" i="3"/>
  <c r="S171" i="3" s="1"/>
  <c r="T172" i="3"/>
  <c r="S172" i="3" s="1"/>
  <c r="T173" i="3"/>
  <c r="T174" i="3"/>
  <c r="S174" i="3" s="1"/>
  <c r="T175" i="3"/>
  <c r="S175" i="3" s="1"/>
  <c r="T176" i="3"/>
  <c r="S176" i="3" s="1"/>
  <c r="T177" i="3"/>
  <c r="S177" i="3" s="1"/>
  <c r="T178" i="3"/>
  <c r="S178" i="3" s="1"/>
  <c r="T179" i="3"/>
  <c r="S179" i="3" s="1"/>
  <c r="T180" i="3"/>
  <c r="S180" i="3" s="1"/>
  <c r="T181" i="3"/>
  <c r="S181" i="3" s="1"/>
  <c r="T182" i="3"/>
  <c r="S182" i="3" s="1"/>
  <c r="T183" i="3"/>
  <c r="S183" i="3" s="1"/>
  <c r="T184" i="3"/>
  <c r="T185" i="3"/>
  <c r="S185" i="3" s="1"/>
  <c r="T186" i="3"/>
  <c r="T187" i="3"/>
  <c r="S187" i="3" s="1"/>
  <c r="T188" i="3"/>
  <c r="S188" i="3" s="1"/>
  <c r="T189" i="3"/>
  <c r="T190" i="3"/>
  <c r="S190" i="3" s="1"/>
  <c r="T191" i="3"/>
  <c r="S191" i="3" s="1"/>
  <c r="T192" i="3"/>
  <c r="S192" i="3" s="1"/>
  <c r="T193" i="3"/>
  <c r="S193" i="3" s="1"/>
  <c r="T194" i="3"/>
  <c r="S194" i="3" s="1"/>
  <c r="T195" i="3"/>
  <c r="S195" i="3" s="1"/>
  <c r="T196" i="3"/>
  <c r="S196" i="3" s="1"/>
  <c r="T197" i="3"/>
  <c r="S197" i="3" s="1"/>
  <c r="T198" i="3"/>
  <c r="S198" i="3" s="1"/>
  <c r="T199" i="3"/>
  <c r="S199" i="3" s="1"/>
  <c r="T200" i="3"/>
  <c r="T201" i="3"/>
  <c r="T202" i="3"/>
  <c r="S202" i="3" s="1"/>
  <c r="T203" i="3"/>
  <c r="S203" i="3" s="1"/>
  <c r="T204" i="3"/>
  <c r="S204" i="3" s="1"/>
  <c r="T205" i="3"/>
  <c r="T206" i="3"/>
  <c r="S206" i="3" s="1"/>
  <c r="T207" i="3"/>
  <c r="S207" i="3" s="1"/>
  <c r="T208" i="3"/>
  <c r="S208" i="3" s="1"/>
  <c r="T209" i="3"/>
  <c r="S209" i="3" s="1"/>
  <c r="T210" i="3"/>
  <c r="T211" i="3"/>
  <c r="S211" i="3" s="1"/>
  <c r="T212" i="3"/>
  <c r="S212" i="3" s="1"/>
  <c r="T213" i="3"/>
  <c r="S213" i="3" s="1"/>
  <c r="T214" i="3"/>
  <c r="S214" i="3" s="1"/>
  <c r="T215" i="3"/>
  <c r="S215" i="3" s="1"/>
  <c r="T216" i="3"/>
  <c r="T217" i="3"/>
  <c r="S217" i="3" s="1"/>
  <c r="T218" i="3"/>
  <c r="S218" i="3" s="1"/>
  <c r="T219" i="3"/>
  <c r="S219" i="3" s="1"/>
  <c r="T220" i="3"/>
  <c r="S220" i="3" s="1"/>
  <c r="T221" i="3"/>
  <c r="T222" i="3"/>
  <c r="S222" i="3" s="1"/>
  <c r="T223" i="3"/>
  <c r="S223" i="3" s="1"/>
  <c r="T224" i="3"/>
  <c r="S224" i="3" s="1"/>
  <c r="T225" i="3"/>
  <c r="S225" i="3" s="1"/>
  <c r="T226" i="3"/>
  <c r="T227" i="3"/>
  <c r="S227" i="3" s="1"/>
  <c r="T228" i="3"/>
  <c r="S228" i="3" s="1"/>
  <c r="T229" i="3"/>
  <c r="S229" i="3" s="1"/>
  <c r="T230" i="3"/>
  <c r="S230" i="3" s="1"/>
  <c r="T231" i="3"/>
  <c r="S231" i="3" s="1"/>
  <c r="T232" i="3"/>
  <c r="T233" i="3"/>
  <c r="S233" i="3" s="1"/>
  <c r="T234" i="3"/>
  <c r="S234" i="3" s="1"/>
  <c r="T235" i="3"/>
  <c r="S235" i="3" s="1"/>
  <c r="T236" i="3"/>
  <c r="S236" i="3" s="1"/>
  <c r="T237" i="3"/>
  <c r="T238" i="3"/>
  <c r="T239" i="3"/>
  <c r="S239" i="3" s="1"/>
  <c r="T240" i="3"/>
  <c r="S240" i="3" s="1"/>
  <c r="T241" i="3"/>
  <c r="S241" i="3" s="1"/>
  <c r="T242" i="3"/>
  <c r="S242" i="3" s="1"/>
  <c r="T243" i="3"/>
  <c r="S243" i="3" s="1"/>
  <c r="T244" i="3"/>
  <c r="S244" i="3" s="1"/>
  <c r="T245" i="3"/>
  <c r="S245" i="3" s="1"/>
  <c r="T246" i="3"/>
  <c r="S246" i="3" s="1"/>
  <c r="T247" i="3"/>
  <c r="S247" i="3" s="1"/>
  <c r="T248" i="3"/>
  <c r="T249" i="3"/>
  <c r="T250" i="3"/>
  <c r="S250" i="3" s="1"/>
  <c r="T251" i="3"/>
  <c r="S251" i="3" s="1"/>
  <c r="T252" i="3"/>
  <c r="S252" i="3" s="1"/>
  <c r="T253" i="3"/>
  <c r="T254" i="3"/>
  <c r="S254" i="3" s="1"/>
  <c r="T255" i="3"/>
  <c r="T256" i="3"/>
  <c r="S256" i="3" s="1"/>
  <c r="T257" i="3"/>
  <c r="S257" i="3" s="1"/>
  <c r="T258" i="3"/>
  <c r="S258" i="3" s="1"/>
  <c r="T259" i="3"/>
  <c r="S259" i="3" s="1"/>
  <c r="T260" i="3"/>
  <c r="S260" i="3" s="1"/>
  <c r="T261" i="3"/>
  <c r="S261" i="3" s="1"/>
  <c r="T262" i="3"/>
  <c r="S262" i="3" s="1"/>
  <c r="T263" i="3"/>
  <c r="S263" i="3" s="1"/>
  <c r="T264" i="3"/>
  <c r="T265" i="3"/>
  <c r="T266" i="3"/>
  <c r="S266" i="3" s="1"/>
  <c r="T267" i="3"/>
  <c r="S267" i="3" s="1"/>
  <c r="T268" i="3"/>
  <c r="S268" i="3" s="1"/>
  <c r="T269" i="3"/>
  <c r="T270" i="3"/>
  <c r="S270" i="3" s="1"/>
  <c r="T271" i="3"/>
  <c r="S271" i="3" s="1"/>
  <c r="T272" i="3"/>
  <c r="S272" i="3" s="1"/>
  <c r="T273" i="3"/>
  <c r="S273" i="3" s="1"/>
  <c r="T274" i="3"/>
  <c r="T275" i="3"/>
  <c r="S275" i="3" s="1"/>
  <c r="T276" i="3"/>
  <c r="S276" i="3" s="1"/>
  <c r="T277" i="3"/>
  <c r="S277" i="3" s="1"/>
  <c r="T278" i="3"/>
  <c r="S278" i="3" s="1"/>
  <c r="T279" i="3"/>
  <c r="S279" i="3" s="1"/>
  <c r="T280" i="3"/>
  <c r="T281" i="3"/>
  <c r="S281" i="3" s="1"/>
  <c r="T282" i="3"/>
  <c r="S282" i="3" s="1"/>
  <c r="T283" i="3"/>
  <c r="S283" i="3" s="1"/>
  <c r="T284" i="3"/>
  <c r="S284" i="3" s="1"/>
  <c r="T285" i="3"/>
  <c r="T286" i="3"/>
  <c r="S286" i="3" s="1"/>
  <c r="T287" i="3"/>
  <c r="S287" i="3" s="1"/>
  <c r="T288" i="3"/>
  <c r="S288" i="3" s="1"/>
  <c r="T289" i="3"/>
  <c r="S289" i="3" s="1"/>
  <c r="T290" i="3"/>
  <c r="T291" i="3"/>
  <c r="S291" i="3" s="1"/>
  <c r="T292" i="3"/>
  <c r="S292" i="3" s="1"/>
  <c r="T293" i="3"/>
  <c r="S293" i="3" s="1"/>
  <c r="T294" i="3"/>
  <c r="S294" i="3" s="1"/>
  <c r="T295" i="3"/>
  <c r="S295" i="3" s="1"/>
  <c r="T296" i="3"/>
  <c r="T297" i="3"/>
  <c r="T298" i="3"/>
  <c r="S298" i="3" s="1"/>
  <c r="T299" i="3"/>
  <c r="S299" i="3" s="1"/>
  <c r="T300" i="3"/>
  <c r="S300" i="3" s="1"/>
  <c r="T301" i="3"/>
  <c r="T302" i="3"/>
  <c r="T303" i="3"/>
  <c r="S303" i="3" s="1"/>
  <c r="T304" i="3"/>
  <c r="S304" i="3" s="1"/>
  <c r="T305" i="3"/>
  <c r="S305" i="3" s="1"/>
  <c r="T306" i="3"/>
  <c r="S306" i="3" s="1"/>
  <c r="T307" i="3"/>
  <c r="S307" i="3" s="1"/>
  <c r="T308" i="3"/>
  <c r="S308" i="3" s="1"/>
  <c r="T309" i="3"/>
  <c r="S309" i="3" s="1"/>
  <c r="T310" i="3"/>
  <c r="S310" i="3" s="1"/>
  <c r="T311" i="3"/>
  <c r="S311" i="3" s="1"/>
  <c r="T312" i="3"/>
  <c r="T313" i="3"/>
  <c r="S313" i="3" s="1"/>
  <c r="T314" i="3"/>
  <c r="S314" i="3" s="1"/>
  <c r="T315" i="3"/>
  <c r="S315" i="3" s="1"/>
  <c r="T316" i="3"/>
  <c r="S316" i="3" s="1"/>
  <c r="T317" i="3"/>
  <c r="T318" i="3"/>
  <c r="S318" i="3" s="1"/>
  <c r="T319" i="3"/>
  <c r="T320" i="3"/>
  <c r="S320" i="3" s="1"/>
  <c r="T321" i="3"/>
  <c r="S321" i="3" s="1"/>
  <c r="T322" i="3"/>
  <c r="S322" i="3" s="1"/>
  <c r="T323" i="3"/>
  <c r="S323" i="3" s="1"/>
  <c r="T324" i="3"/>
  <c r="S324" i="3" s="1"/>
  <c r="T325" i="3"/>
  <c r="S325" i="3" s="1"/>
  <c r="T326" i="3"/>
  <c r="S326" i="3" s="1"/>
  <c r="T327" i="3"/>
  <c r="S327" i="3" s="1"/>
  <c r="T328" i="3"/>
  <c r="T329" i="3"/>
  <c r="S329" i="3" s="1"/>
  <c r="T330" i="3"/>
  <c r="S330" i="3" s="1"/>
  <c r="T331" i="3"/>
  <c r="S331" i="3" s="1"/>
  <c r="T332" i="3"/>
  <c r="S332" i="3" s="1"/>
  <c r="T333" i="3"/>
  <c r="T334" i="3"/>
  <c r="S334" i="3" s="1"/>
  <c r="T335" i="3"/>
  <c r="S335" i="3" s="1"/>
  <c r="T336" i="3"/>
  <c r="S336" i="3" s="1"/>
  <c r="T337" i="3"/>
  <c r="S337" i="3" s="1"/>
  <c r="T338" i="3"/>
  <c r="T339" i="3"/>
  <c r="S339" i="3" s="1"/>
  <c r="T340" i="3"/>
  <c r="S340" i="3" s="1"/>
  <c r="T341" i="3"/>
  <c r="S341" i="3" s="1"/>
  <c r="T342" i="3"/>
  <c r="S342" i="3" s="1"/>
  <c r="T343" i="3"/>
  <c r="S343" i="3" s="1"/>
  <c r="T344" i="3"/>
  <c r="T345" i="3"/>
  <c r="T346" i="3"/>
  <c r="S346" i="3" s="1"/>
  <c r="T347" i="3"/>
  <c r="S347" i="3" s="1"/>
  <c r="T348" i="3"/>
  <c r="S348" i="3" s="1"/>
  <c r="T349" i="3"/>
  <c r="T350" i="3"/>
  <c r="S350" i="3" s="1"/>
  <c r="T351" i="3"/>
  <c r="S351" i="3" s="1"/>
  <c r="T352" i="3"/>
  <c r="S352" i="3" s="1"/>
  <c r="T353" i="3"/>
  <c r="S353" i="3" s="1"/>
  <c r="T354" i="3"/>
  <c r="S354" i="3" s="1"/>
  <c r="T355" i="3"/>
  <c r="S355" i="3" s="1"/>
  <c r="T356" i="3"/>
  <c r="S356" i="3" s="1"/>
  <c r="T357" i="3"/>
  <c r="S357" i="3" s="1"/>
  <c r="T358" i="3"/>
  <c r="S358" i="3" s="1"/>
  <c r="T359" i="3"/>
  <c r="S359" i="3" s="1"/>
  <c r="T360" i="3"/>
  <c r="T361" i="3"/>
  <c r="S361" i="3" s="1"/>
  <c r="T362" i="3"/>
  <c r="S362" i="3" s="1"/>
  <c r="T363" i="3"/>
  <c r="S363" i="3" s="1"/>
  <c r="T364" i="3"/>
  <c r="S364" i="3" s="1"/>
  <c r="T365" i="3"/>
  <c r="T366" i="3"/>
  <c r="S366" i="3" s="1"/>
  <c r="T367" i="3"/>
  <c r="S367" i="3" s="1"/>
  <c r="T368" i="3"/>
  <c r="S368" i="3" s="1"/>
  <c r="T369" i="3"/>
  <c r="S369" i="3" s="1"/>
  <c r="T370" i="3"/>
  <c r="S370" i="3" s="1"/>
  <c r="T371" i="3"/>
  <c r="S371" i="3" s="1"/>
  <c r="T372" i="3"/>
  <c r="S372" i="3" s="1"/>
  <c r="T373" i="3"/>
  <c r="S373" i="3" s="1"/>
  <c r="T374" i="3"/>
  <c r="S374" i="3" s="1"/>
  <c r="T375" i="3"/>
  <c r="S375" i="3" s="1"/>
  <c r="T376" i="3"/>
  <c r="T377" i="3"/>
  <c r="S377" i="3" s="1"/>
  <c r="T378" i="3"/>
  <c r="S378" i="3" s="1"/>
  <c r="T379" i="3"/>
  <c r="S379" i="3" s="1"/>
  <c r="T380" i="3"/>
  <c r="S380" i="3" s="1"/>
  <c r="T381" i="3"/>
  <c r="T382" i="3"/>
  <c r="S382" i="3" s="1"/>
  <c r="T383" i="3"/>
  <c r="S383" i="3" s="1"/>
  <c r="T384" i="3"/>
  <c r="S384" i="3" s="1"/>
  <c r="T385" i="3"/>
  <c r="S385" i="3" s="1"/>
  <c r="T386" i="3"/>
  <c r="S386" i="3" s="1"/>
  <c r="T387" i="3"/>
  <c r="S387" i="3" s="1"/>
  <c r="T388" i="3"/>
  <c r="S388" i="3" s="1"/>
  <c r="T389" i="3"/>
  <c r="S389" i="3" s="1"/>
  <c r="T390" i="3"/>
  <c r="S390" i="3" s="1"/>
  <c r="T391" i="3"/>
  <c r="S391" i="3" s="1"/>
  <c r="T392" i="3"/>
  <c r="T393" i="3"/>
  <c r="S393" i="3" s="1"/>
  <c r="T394" i="3"/>
  <c r="S394" i="3" s="1"/>
  <c r="T395" i="3"/>
  <c r="S395" i="3" s="1"/>
  <c r="T396" i="3"/>
  <c r="S396" i="3" s="1"/>
  <c r="T397" i="3"/>
  <c r="T398" i="3"/>
  <c r="S398" i="3" s="1"/>
  <c r="T399" i="3"/>
  <c r="T400" i="3"/>
  <c r="S400" i="3" s="1"/>
  <c r="T401" i="3"/>
  <c r="S401" i="3" s="1"/>
  <c r="T402" i="3"/>
  <c r="T403" i="3"/>
  <c r="S403" i="3" s="1"/>
  <c r="T404" i="3"/>
  <c r="S404" i="3" s="1"/>
  <c r="T405" i="3"/>
  <c r="S405" i="3" s="1"/>
  <c r="T406" i="3"/>
  <c r="S406" i="3" s="1"/>
  <c r="T407" i="3"/>
  <c r="S407" i="3" s="1"/>
  <c r="T408" i="3"/>
  <c r="T409" i="3"/>
  <c r="S409" i="3" s="1"/>
  <c r="T410" i="3"/>
  <c r="S410" i="3" s="1"/>
  <c r="T411" i="3"/>
  <c r="S411" i="3" s="1"/>
  <c r="T412" i="3"/>
  <c r="S412" i="3" s="1"/>
  <c r="T413" i="3"/>
  <c r="T414" i="3"/>
  <c r="S414" i="3" s="1"/>
  <c r="T415" i="3"/>
  <c r="S415" i="3" s="1"/>
  <c r="T416" i="3"/>
  <c r="S416" i="3" s="1"/>
  <c r="T417" i="3"/>
  <c r="S417" i="3" s="1"/>
  <c r="T418" i="3"/>
  <c r="T419" i="3"/>
  <c r="S419" i="3" s="1"/>
  <c r="T420" i="3"/>
  <c r="S420" i="3" s="1"/>
  <c r="T421" i="3"/>
  <c r="S421" i="3" s="1"/>
  <c r="T422" i="3"/>
  <c r="S422" i="3" s="1"/>
  <c r="T423" i="3"/>
  <c r="S423" i="3" s="1"/>
  <c r="T424" i="3"/>
  <c r="T425" i="3"/>
  <c r="S425" i="3" s="1"/>
  <c r="T426" i="3"/>
  <c r="T427" i="3"/>
  <c r="S427" i="3" s="1"/>
  <c r="T428" i="3"/>
  <c r="S428" i="3" s="1"/>
  <c r="T429" i="3"/>
  <c r="T430" i="3"/>
  <c r="S430" i="3" s="1"/>
  <c r="T431" i="3"/>
  <c r="S431" i="3" s="1"/>
  <c r="T432" i="3"/>
  <c r="S432" i="3" s="1"/>
  <c r="T433" i="3"/>
  <c r="S433" i="3" s="1"/>
  <c r="T434" i="3"/>
  <c r="S434" i="3" s="1"/>
  <c r="T435" i="3"/>
  <c r="S435" i="3" s="1"/>
  <c r="T436" i="3"/>
  <c r="S436" i="3" s="1"/>
  <c r="T437" i="3"/>
  <c r="S437" i="3" s="1"/>
  <c r="T438" i="3"/>
  <c r="S438" i="3" s="1"/>
  <c r="T439" i="3"/>
  <c r="S439" i="3" s="1"/>
  <c r="T440" i="3"/>
  <c r="T441" i="3"/>
  <c r="T442" i="3"/>
  <c r="S442" i="3" s="1"/>
  <c r="T443" i="3"/>
  <c r="S443" i="3" s="1"/>
  <c r="T444" i="3"/>
  <c r="S444" i="3" s="1"/>
  <c r="T445" i="3"/>
  <c r="T446" i="3"/>
  <c r="T447" i="3"/>
  <c r="S447" i="3" s="1"/>
  <c r="T448" i="3"/>
  <c r="S448" i="3" s="1"/>
  <c r="T449" i="3"/>
  <c r="S449" i="3" s="1"/>
  <c r="T450" i="3"/>
  <c r="S450" i="3" s="1"/>
  <c r="T451" i="3"/>
  <c r="S451" i="3" s="1"/>
  <c r="T452" i="3"/>
  <c r="S452" i="3" s="1"/>
  <c r="T453" i="3"/>
  <c r="S453" i="3" s="1"/>
  <c r="T454" i="3"/>
  <c r="S454" i="3" s="1"/>
  <c r="T455" i="3"/>
  <c r="S455" i="3" s="1"/>
  <c r="T456" i="3"/>
  <c r="T457" i="3"/>
  <c r="S457" i="3" s="1"/>
  <c r="T458" i="3"/>
  <c r="S458" i="3" s="1"/>
  <c r="T459" i="3"/>
  <c r="S459" i="3" s="1"/>
  <c r="T460" i="3"/>
  <c r="S460" i="3" s="1"/>
  <c r="T461" i="3"/>
  <c r="T462" i="3"/>
  <c r="S462" i="3" s="1"/>
  <c r="T463" i="3"/>
  <c r="S463" i="3" s="1"/>
  <c r="T464" i="3"/>
  <c r="S464" i="3" s="1"/>
  <c r="T465" i="3"/>
  <c r="S465" i="3" s="1"/>
  <c r="T466" i="3"/>
  <c r="S466" i="3" s="1"/>
  <c r="T467" i="3"/>
  <c r="S467" i="3" s="1"/>
  <c r="T468" i="3"/>
  <c r="S468" i="3" s="1"/>
  <c r="T469" i="3"/>
  <c r="S469" i="3" s="1"/>
  <c r="T470" i="3"/>
  <c r="S470" i="3" s="1"/>
  <c r="T471" i="3"/>
  <c r="S471" i="3" s="1"/>
  <c r="T472" i="3"/>
  <c r="T473" i="3"/>
  <c r="S473" i="3" s="1"/>
  <c r="T474" i="3"/>
  <c r="T475" i="3"/>
  <c r="S475" i="3" s="1"/>
  <c r="T476" i="3"/>
  <c r="S476" i="3" s="1"/>
  <c r="T477" i="3"/>
  <c r="T478" i="3"/>
  <c r="S478" i="3" s="1"/>
  <c r="T479" i="3"/>
  <c r="S479" i="3" s="1"/>
  <c r="T480" i="3"/>
  <c r="S480" i="3" s="1"/>
  <c r="T481" i="3"/>
  <c r="S481" i="3" s="1"/>
  <c r="T482" i="3"/>
  <c r="T483" i="3"/>
  <c r="S483" i="3" s="1"/>
  <c r="T484" i="3"/>
  <c r="S484" i="3" s="1"/>
  <c r="T485" i="3"/>
  <c r="S485" i="3" s="1"/>
  <c r="T486" i="3"/>
  <c r="S486" i="3" s="1"/>
  <c r="T487" i="3"/>
  <c r="S487" i="3" s="1"/>
  <c r="T488" i="3"/>
  <c r="T489" i="3"/>
  <c r="T490" i="3"/>
  <c r="S490" i="3" s="1"/>
  <c r="T491" i="3"/>
  <c r="S491" i="3" s="1"/>
  <c r="T492" i="3"/>
  <c r="S492" i="3" s="1"/>
  <c r="T493" i="3"/>
  <c r="T494" i="3"/>
  <c r="S494" i="3" s="1"/>
  <c r="T495" i="3"/>
  <c r="T496" i="3"/>
  <c r="S496" i="3" s="1"/>
  <c r="T497" i="3"/>
  <c r="S497" i="3" s="1"/>
  <c r="T498" i="3"/>
  <c r="S498" i="3" s="1"/>
  <c r="T499" i="3"/>
  <c r="S499" i="3" s="1"/>
  <c r="T500" i="3"/>
  <c r="S500" i="3" s="1"/>
  <c r="T501" i="3"/>
  <c r="S501" i="3" s="1"/>
  <c r="T502" i="3"/>
  <c r="S502" i="3" s="1"/>
  <c r="T503" i="3"/>
  <c r="S503" i="3" s="1"/>
  <c r="T504" i="3"/>
  <c r="T505" i="3"/>
  <c r="S505" i="3" s="1"/>
  <c r="T506" i="3"/>
  <c r="S506" i="3" s="1"/>
  <c r="T507" i="3"/>
  <c r="S507" i="3" s="1"/>
  <c r="T508" i="3"/>
  <c r="S508" i="3" s="1"/>
  <c r="T509" i="3"/>
  <c r="T510" i="3"/>
  <c r="S510" i="3" s="1"/>
  <c r="T511" i="3"/>
  <c r="S511" i="3" s="1"/>
  <c r="T512" i="3"/>
  <c r="S512" i="3" s="1"/>
  <c r="T513" i="3"/>
  <c r="S513" i="3" s="1"/>
  <c r="T514" i="3"/>
  <c r="S514" i="3" s="1"/>
  <c r="T515" i="3"/>
  <c r="S515" i="3" s="1"/>
  <c r="T516" i="3"/>
  <c r="S516" i="3" s="1"/>
  <c r="T517" i="3"/>
  <c r="S517" i="3" s="1"/>
  <c r="T518" i="3"/>
  <c r="S518" i="3" s="1"/>
  <c r="T519" i="3"/>
  <c r="S519" i="3" s="1"/>
  <c r="T520" i="3"/>
  <c r="T521" i="3"/>
  <c r="S521" i="3" s="1"/>
  <c r="T522" i="3"/>
  <c r="T523" i="3"/>
  <c r="S523" i="3" s="1"/>
  <c r="T524" i="3"/>
  <c r="S524" i="3" s="1"/>
  <c r="T525" i="3"/>
  <c r="T526" i="3"/>
  <c r="S526" i="3" s="1"/>
  <c r="T527" i="3"/>
  <c r="T528" i="3"/>
  <c r="S528" i="3" s="1"/>
  <c r="T529" i="3"/>
  <c r="S529" i="3" s="1"/>
  <c r="T530" i="3"/>
  <c r="T531" i="3"/>
  <c r="S531" i="3" s="1"/>
  <c r="T532" i="3"/>
  <c r="S532" i="3" s="1"/>
  <c r="T533" i="3"/>
  <c r="S533" i="3" s="1"/>
  <c r="T534" i="3"/>
  <c r="S534" i="3" s="1"/>
  <c r="T535" i="3"/>
  <c r="S535" i="3" s="1"/>
  <c r="T536" i="3"/>
  <c r="T537" i="3"/>
  <c r="S537" i="3" s="1"/>
  <c r="T538" i="3"/>
  <c r="S538" i="3" s="1"/>
  <c r="T539" i="3"/>
  <c r="S539" i="3" s="1"/>
  <c r="T540" i="3"/>
  <c r="S540" i="3" s="1"/>
  <c r="T541" i="3"/>
  <c r="T542" i="3"/>
  <c r="S542" i="3" s="1"/>
  <c r="T543" i="3"/>
  <c r="S543" i="3" s="1"/>
  <c r="T544" i="3"/>
  <c r="S544" i="3" s="1"/>
  <c r="T545" i="3"/>
  <c r="S545" i="3" s="1"/>
  <c r="T546" i="3"/>
  <c r="S546" i="3" s="1"/>
  <c r="T547" i="3"/>
  <c r="S547" i="3" s="1"/>
  <c r="T548" i="3"/>
  <c r="S548" i="3" s="1"/>
  <c r="T549" i="3"/>
  <c r="S549" i="3" s="1"/>
  <c r="T550" i="3"/>
  <c r="S550" i="3" s="1"/>
  <c r="T551" i="3"/>
  <c r="S551" i="3" s="1"/>
  <c r="T552" i="3"/>
  <c r="T553" i="3"/>
  <c r="S553" i="3" s="1"/>
  <c r="T554" i="3"/>
  <c r="T555" i="3"/>
  <c r="S555" i="3" s="1"/>
  <c r="T556" i="3"/>
  <c r="S556" i="3" s="1"/>
  <c r="T557" i="3"/>
  <c r="T558" i="3"/>
  <c r="S558" i="3" s="1"/>
  <c r="T559" i="3"/>
  <c r="T560" i="3"/>
  <c r="S560" i="3" s="1"/>
  <c r="T561" i="3"/>
  <c r="S561" i="3" s="1"/>
  <c r="T562" i="3"/>
  <c r="S562" i="3" s="1"/>
  <c r="T563" i="3"/>
  <c r="S563" i="3" s="1"/>
  <c r="T564" i="3"/>
  <c r="S564" i="3" s="1"/>
  <c r="T565" i="3"/>
  <c r="S565" i="3" s="1"/>
  <c r="T566" i="3"/>
  <c r="S566" i="3" s="1"/>
  <c r="T567" i="3"/>
  <c r="S567" i="3" s="1"/>
  <c r="T568" i="3"/>
  <c r="T569" i="3"/>
  <c r="S569" i="3" s="1"/>
  <c r="T570" i="3"/>
  <c r="S570" i="3" s="1"/>
  <c r="T571" i="3"/>
  <c r="S571" i="3" s="1"/>
  <c r="T572" i="3"/>
  <c r="S572" i="3" s="1"/>
  <c r="T573" i="3"/>
  <c r="T574" i="3"/>
  <c r="S574" i="3" s="1"/>
  <c r="T575" i="3"/>
  <c r="T576" i="3"/>
  <c r="S576" i="3" s="1"/>
  <c r="T577" i="3"/>
  <c r="S577" i="3" s="1"/>
  <c r="T578" i="3"/>
  <c r="S578" i="3" s="1"/>
  <c r="T579" i="3"/>
  <c r="S579" i="3" s="1"/>
  <c r="T580" i="3"/>
  <c r="S580" i="3" s="1"/>
  <c r="T581" i="3"/>
  <c r="S581" i="3" s="1"/>
  <c r="T582" i="3"/>
  <c r="S582" i="3" s="1"/>
  <c r="T583" i="3"/>
  <c r="S583" i="3" s="1"/>
  <c r="T584" i="3"/>
  <c r="T585" i="3"/>
  <c r="S585" i="3" s="1"/>
  <c r="T586" i="3"/>
  <c r="S586" i="3" s="1"/>
  <c r="T587" i="3"/>
  <c r="S587" i="3" s="1"/>
  <c r="T588" i="3"/>
  <c r="S588" i="3" s="1"/>
  <c r="T589" i="3"/>
  <c r="T590" i="3"/>
  <c r="S590" i="3" s="1"/>
  <c r="T591" i="3"/>
  <c r="S591" i="3" s="1"/>
  <c r="T592" i="3"/>
  <c r="S592" i="3" s="1"/>
  <c r="T593" i="3"/>
  <c r="S593" i="3" s="1"/>
  <c r="T594" i="3"/>
  <c r="S594" i="3" s="1"/>
  <c r="T595" i="3"/>
  <c r="S595" i="3" s="1"/>
  <c r="T596" i="3"/>
  <c r="S596" i="3" s="1"/>
  <c r="T597" i="3"/>
  <c r="S597" i="3" s="1"/>
  <c r="T598" i="3"/>
  <c r="S598" i="3" s="1"/>
  <c r="T599" i="3"/>
  <c r="S599" i="3" s="1"/>
  <c r="T600" i="3"/>
  <c r="T601" i="3"/>
  <c r="S601" i="3" s="1"/>
  <c r="T602" i="3"/>
  <c r="S602" i="3" s="1"/>
  <c r="T603" i="3"/>
  <c r="S603" i="3" s="1"/>
  <c r="T604" i="3"/>
  <c r="S604" i="3" s="1"/>
  <c r="T605" i="3"/>
  <c r="T606" i="3"/>
  <c r="T607" i="3"/>
  <c r="S607" i="3" s="1"/>
  <c r="T608" i="3"/>
  <c r="S608" i="3" s="1"/>
  <c r="T609" i="3"/>
  <c r="S609" i="3" s="1"/>
  <c r="T610" i="3"/>
  <c r="S610" i="3" s="1"/>
  <c r="T611" i="3"/>
  <c r="S611" i="3" s="1"/>
  <c r="T612" i="3"/>
  <c r="S612" i="3" s="1"/>
  <c r="T613" i="3"/>
  <c r="S613" i="3" s="1"/>
  <c r="T614" i="3"/>
  <c r="S614" i="3" s="1"/>
  <c r="T615" i="3"/>
  <c r="S615" i="3" s="1"/>
  <c r="T616" i="3"/>
  <c r="T617" i="3"/>
  <c r="S617" i="3" s="1"/>
  <c r="T618" i="3"/>
  <c r="S618" i="3" s="1"/>
  <c r="T619" i="3"/>
  <c r="S619" i="3" s="1"/>
  <c r="T620" i="3"/>
  <c r="S620" i="3" s="1"/>
  <c r="T621" i="3"/>
  <c r="T622" i="3"/>
  <c r="S622" i="3" s="1"/>
  <c r="T623" i="3"/>
  <c r="S623" i="3" s="1"/>
  <c r="T624" i="3"/>
  <c r="S624" i="3" s="1"/>
  <c r="T625" i="3"/>
  <c r="S625" i="3" s="1"/>
  <c r="T626" i="3"/>
  <c r="S626" i="3" s="1"/>
  <c r="T627" i="3"/>
  <c r="S627" i="3" s="1"/>
  <c r="T628" i="3"/>
  <c r="S628" i="3" s="1"/>
  <c r="T629" i="3"/>
  <c r="S629" i="3" s="1"/>
  <c r="T630" i="3"/>
  <c r="S630" i="3" s="1"/>
  <c r="T631" i="3"/>
  <c r="S631" i="3" s="1"/>
  <c r="T632" i="3"/>
  <c r="T633" i="3"/>
  <c r="S633" i="3" s="1"/>
  <c r="T634" i="3"/>
  <c r="S634" i="3" s="1"/>
  <c r="T635" i="3"/>
  <c r="S635" i="3" s="1"/>
  <c r="T636" i="3"/>
  <c r="S636" i="3" s="1"/>
  <c r="T637" i="3"/>
  <c r="T638" i="3"/>
  <c r="S638" i="3" s="1"/>
  <c r="T639" i="3"/>
  <c r="S639" i="3" s="1"/>
  <c r="T640" i="3"/>
  <c r="S640" i="3" s="1"/>
  <c r="T641" i="3"/>
  <c r="S641" i="3" s="1"/>
  <c r="T642" i="3"/>
  <c r="S642" i="3" s="1"/>
  <c r="T643" i="3"/>
  <c r="S643" i="3" s="1"/>
  <c r="T644" i="3"/>
  <c r="S644" i="3" s="1"/>
  <c r="T645" i="3"/>
  <c r="S645" i="3" s="1"/>
  <c r="T646" i="3"/>
  <c r="S646" i="3" s="1"/>
  <c r="T647" i="3"/>
  <c r="S647" i="3" s="1"/>
  <c r="T648" i="3"/>
  <c r="T649" i="3"/>
  <c r="S649" i="3" s="1"/>
  <c r="T650" i="3"/>
  <c r="S650" i="3" s="1"/>
  <c r="T651" i="3"/>
  <c r="S651" i="3" s="1"/>
  <c r="T652" i="3"/>
  <c r="S652" i="3" s="1"/>
  <c r="T653" i="3"/>
  <c r="T654" i="3"/>
  <c r="S654" i="3" s="1"/>
  <c r="T655" i="3"/>
  <c r="S655" i="3" s="1"/>
  <c r="T656" i="3"/>
  <c r="S656" i="3" s="1"/>
  <c r="T657" i="3"/>
  <c r="S657" i="3" s="1"/>
  <c r="T658" i="3"/>
  <c r="T659" i="3"/>
  <c r="S659" i="3" s="1"/>
  <c r="T660" i="3"/>
  <c r="S660" i="3" s="1"/>
  <c r="T661" i="3"/>
  <c r="S661" i="3" s="1"/>
  <c r="T662" i="3"/>
  <c r="S662" i="3" s="1"/>
  <c r="T663" i="3"/>
  <c r="S663" i="3" s="1"/>
  <c r="T664" i="3"/>
  <c r="T665" i="3"/>
  <c r="S665" i="3" s="1"/>
  <c r="T666" i="3"/>
  <c r="S666" i="3" s="1"/>
  <c r="T667" i="3"/>
  <c r="S667" i="3" s="1"/>
  <c r="T668" i="3"/>
  <c r="S668" i="3" s="1"/>
  <c r="T669" i="3"/>
  <c r="T670" i="3"/>
  <c r="T671" i="3"/>
  <c r="S671" i="3" s="1"/>
  <c r="T672" i="3"/>
  <c r="S672" i="3" s="1"/>
  <c r="T673" i="3"/>
  <c r="S673" i="3" s="1"/>
  <c r="T674" i="3"/>
  <c r="T675" i="3"/>
  <c r="S675" i="3" s="1"/>
  <c r="T676" i="3"/>
  <c r="S676" i="3" s="1"/>
  <c r="T677" i="3"/>
  <c r="S677" i="3" s="1"/>
  <c r="T678" i="3"/>
  <c r="S678" i="3" s="1"/>
  <c r="T679" i="3"/>
  <c r="S679" i="3" s="1"/>
  <c r="T680" i="3"/>
  <c r="T681" i="3"/>
  <c r="S681" i="3" s="1"/>
  <c r="T682" i="3"/>
  <c r="S682" i="3" s="1"/>
  <c r="T683" i="3"/>
  <c r="S683" i="3" s="1"/>
  <c r="T684" i="3"/>
  <c r="S684" i="3" s="1"/>
  <c r="T685" i="3"/>
  <c r="T686" i="3"/>
  <c r="S686" i="3" s="1"/>
  <c r="T687" i="3"/>
  <c r="S687" i="3" s="1"/>
  <c r="T688" i="3"/>
  <c r="S688" i="3" s="1"/>
  <c r="T689" i="3"/>
  <c r="S689" i="3" s="1"/>
  <c r="T690" i="3"/>
  <c r="S690" i="3" s="1"/>
  <c r="T691" i="3"/>
  <c r="S691" i="3" s="1"/>
  <c r="T692" i="3"/>
  <c r="S692" i="3" s="1"/>
  <c r="T693" i="3"/>
  <c r="S693" i="3" s="1"/>
  <c r="T694" i="3"/>
  <c r="S694" i="3" s="1"/>
  <c r="T695" i="3"/>
  <c r="S695" i="3" s="1"/>
  <c r="T696" i="3"/>
  <c r="T697" i="3"/>
  <c r="S697" i="3" s="1"/>
  <c r="T698" i="3"/>
  <c r="S698" i="3" s="1"/>
  <c r="T699" i="3"/>
  <c r="S699" i="3" s="1"/>
  <c r="T700" i="3"/>
  <c r="S700" i="3" s="1"/>
  <c r="T701" i="3"/>
  <c r="T702" i="3"/>
  <c r="S702" i="3" s="1"/>
  <c r="T703" i="3"/>
  <c r="T704" i="3"/>
  <c r="S704" i="3" s="1"/>
  <c r="T705" i="3"/>
  <c r="S705" i="3" s="1"/>
  <c r="T706" i="3"/>
  <c r="S706" i="3" s="1"/>
  <c r="T707" i="3"/>
  <c r="S707" i="3" s="1"/>
  <c r="T708" i="3"/>
  <c r="S708" i="3" s="1"/>
  <c r="T709" i="3"/>
  <c r="S709" i="3" s="1"/>
  <c r="T710" i="3"/>
  <c r="S710" i="3" s="1"/>
  <c r="T711" i="3"/>
  <c r="S711" i="3" s="1"/>
  <c r="T712" i="3"/>
  <c r="T713" i="3"/>
  <c r="S713" i="3" s="1"/>
  <c r="T714" i="3"/>
  <c r="S714" i="3" s="1"/>
  <c r="T715" i="3"/>
  <c r="S715" i="3" s="1"/>
  <c r="T716" i="3"/>
  <c r="S716" i="3" s="1"/>
  <c r="T717" i="3"/>
  <c r="T718" i="3"/>
  <c r="S718" i="3" s="1"/>
  <c r="T719" i="3"/>
  <c r="S719" i="3" s="1"/>
  <c r="T720" i="3"/>
  <c r="S720" i="3" s="1"/>
  <c r="T721" i="3"/>
  <c r="S721" i="3" s="1"/>
  <c r="T722" i="3"/>
  <c r="S722" i="3" s="1"/>
  <c r="T723" i="3"/>
  <c r="S723" i="3" s="1"/>
  <c r="T724" i="3"/>
  <c r="S724" i="3" s="1"/>
  <c r="T725" i="3"/>
  <c r="S725" i="3" s="1"/>
  <c r="T726" i="3"/>
  <c r="S726" i="3" s="1"/>
  <c r="T727" i="3"/>
  <c r="S727" i="3" s="1"/>
  <c r="T728" i="3"/>
  <c r="T729" i="3"/>
  <c r="S729" i="3" s="1"/>
  <c r="T730" i="3"/>
  <c r="S730" i="3" s="1"/>
  <c r="T731" i="3"/>
  <c r="S731" i="3" s="1"/>
  <c r="T732" i="3"/>
  <c r="S732" i="3" s="1"/>
  <c r="T733" i="3"/>
  <c r="T734" i="3"/>
  <c r="S734" i="3" s="1"/>
  <c r="T735" i="3"/>
  <c r="S735" i="3" s="1"/>
  <c r="T736" i="3"/>
  <c r="S736" i="3" s="1"/>
  <c r="T737" i="3"/>
  <c r="S737" i="3" s="1"/>
  <c r="T738" i="3"/>
  <c r="S738" i="3" s="1"/>
  <c r="T739" i="3"/>
  <c r="S739" i="3" s="1"/>
  <c r="T740" i="3"/>
  <c r="S740" i="3" s="1"/>
  <c r="T741" i="3"/>
  <c r="S741" i="3" s="1"/>
  <c r="T742" i="3"/>
  <c r="S742" i="3" s="1"/>
  <c r="T743" i="3"/>
  <c r="S743" i="3" s="1"/>
  <c r="T744" i="3"/>
  <c r="T745" i="3"/>
  <c r="S745" i="3" s="1"/>
  <c r="T746" i="3"/>
  <c r="S746" i="3" s="1"/>
  <c r="T747" i="3"/>
  <c r="S747" i="3" s="1"/>
  <c r="T748" i="3"/>
  <c r="S748" i="3" s="1"/>
  <c r="T749" i="3"/>
  <c r="T750" i="3"/>
  <c r="S750" i="3" s="1"/>
  <c r="T751" i="3"/>
  <c r="T752" i="3"/>
  <c r="S752" i="3" s="1"/>
  <c r="T753" i="3"/>
  <c r="S753" i="3" s="1"/>
  <c r="T754" i="3"/>
  <c r="S754" i="3" s="1"/>
  <c r="T755" i="3"/>
  <c r="S755" i="3" s="1"/>
  <c r="T756" i="3"/>
  <c r="S756" i="3" s="1"/>
  <c r="T757" i="3"/>
  <c r="S757" i="3" s="1"/>
  <c r="T758" i="3"/>
  <c r="S758" i="3" s="1"/>
  <c r="T759" i="3"/>
  <c r="S759" i="3" s="1"/>
  <c r="T760" i="3"/>
  <c r="T761" i="3"/>
  <c r="S761" i="3" s="1"/>
  <c r="T762" i="3"/>
  <c r="S762" i="3" s="1"/>
  <c r="T763" i="3"/>
  <c r="S763" i="3" s="1"/>
  <c r="T764" i="3"/>
  <c r="S764" i="3" s="1"/>
  <c r="T765" i="3"/>
  <c r="T766" i="3"/>
  <c r="S766" i="3" s="1"/>
  <c r="T767" i="3"/>
  <c r="S767" i="3" s="1"/>
  <c r="T768" i="3"/>
  <c r="S768" i="3" s="1"/>
  <c r="T769" i="3"/>
  <c r="S769" i="3" s="1"/>
  <c r="T770" i="3"/>
  <c r="S770" i="3" s="1"/>
  <c r="T771" i="3"/>
  <c r="S771" i="3" s="1"/>
  <c r="T772" i="3"/>
  <c r="S772" i="3" s="1"/>
  <c r="T773" i="3"/>
  <c r="S773" i="3" s="1"/>
  <c r="T774" i="3"/>
  <c r="S774" i="3" s="1"/>
  <c r="T775" i="3"/>
  <c r="S775" i="3" s="1"/>
  <c r="T776" i="3"/>
  <c r="T777" i="3"/>
  <c r="S777" i="3" s="1"/>
  <c r="T778" i="3"/>
  <c r="S778" i="3" s="1"/>
  <c r="T779" i="3"/>
  <c r="S779" i="3" s="1"/>
  <c r="T780" i="3"/>
  <c r="S780" i="3" s="1"/>
  <c r="T781" i="3"/>
  <c r="T782" i="3"/>
  <c r="S782" i="3" s="1"/>
  <c r="T783" i="3"/>
  <c r="S783" i="3" s="1"/>
  <c r="T784" i="3"/>
  <c r="S784" i="3" s="1"/>
  <c r="T785" i="3"/>
  <c r="S785" i="3" s="1"/>
  <c r="T786" i="3"/>
  <c r="S786" i="3" s="1"/>
  <c r="T787" i="3"/>
  <c r="S787" i="3" s="1"/>
  <c r="T788" i="3"/>
  <c r="S788" i="3" s="1"/>
  <c r="T789" i="3"/>
  <c r="S789" i="3" s="1"/>
  <c r="T790" i="3"/>
  <c r="S790" i="3" s="1"/>
  <c r="T791" i="3"/>
  <c r="S791" i="3" s="1"/>
  <c r="T792" i="3"/>
  <c r="T793" i="3"/>
  <c r="S793" i="3" s="1"/>
  <c r="T794" i="3"/>
  <c r="S794" i="3" s="1"/>
  <c r="T795" i="3"/>
  <c r="S795" i="3" s="1"/>
  <c r="T796" i="3"/>
  <c r="S796" i="3" s="1"/>
  <c r="T797" i="3"/>
  <c r="T798" i="3"/>
  <c r="S798" i="3" s="1"/>
  <c r="T799" i="3"/>
  <c r="S799" i="3" s="1"/>
  <c r="T800" i="3"/>
  <c r="S800" i="3" s="1"/>
  <c r="T801" i="3"/>
  <c r="S801" i="3" s="1"/>
  <c r="T802" i="3"/>
  <c r="S802" i="3" s="1"/>
  <c r="T803" i="3"/>
  <c r="S803" i="3" s="1"/>
  <c r="T804" i="3"/>
  <c r="S804" i="3" s="1"/>
  <c r="T805" i="3"/>
  <c r="S805" i="3" s="1"/>
  <c r="T806" i="3"/>
  <c r="S806" i="3" s="1"/>
  <c r="T807" i="3"/>
  <c r="S807" i="3" s="1"/>
  <c r="T808" i="3"/>
  <c r="T809" i="3"/>
  <c r="S809" i="3" s="1"/>
  <c r="T810" i="3"/>
  <c r="S810" i="3" s="1"/>
  <c r="T811" i="3"/>
  <c r="S811" i="3" s="1"/>
  <c r="T812" i="3"/>
  <c r="S812" i="3" s="1"/>
  <c r="T813" i="3"/>
  <c r="T814" i="3"/>
  <c r="S814" i="3" s="1"/>
  <c r="T815" i="3"/>
  <c r="S815" i="3" s="1"/>
  <c r="T816" i="3"/>
  <c r="S816" i="3" s="1"/>
  <c r="T817" i="3"/>
  <c r="S817" i="3" s="1"/>
  <c r="T818" i="3"/>
  <c r="S818" i="3" s="1"/>
  <c r="T819" i="3"/>
  <c r="S819" i="3" s="1"/>
  <c r="T820" i="3"/>
  <c r="S820" i="3" s="1"/>
  <c r="T821" i="3"/>
  <c r="S821" i="3" s="1"/>
  <c r="T822" i="3"/>
  <c r="S822" i="3" s="1"/>
  <c r="T823" i="3"/>
  <c r="S823" i="3" s="1"/>
  <c r="T824" i="3"/>
  <c r="T825" i="3"/>
  <c r="S825" i="3" s="1"/>
  <c r="T826" i="3"/>
  <c r="T827" i="3"/>
  <c r="S827" i="3" s="1"/>
  <c r="T828" i="3"/>
  <c r="S828" i="3" s="1"/>
  <c r="T829" i="3"/>
  <c r="T830" i="3"/>
  <c r="S830" i="3" s="1"/>
  <c r="T831" i="3"/>
  <c r="S831" i="3" s="1"/>
  <c r="T832" i="3"/>
  <c r="S832" i="3" s="1"/>
  <c r="T833" i="3"/>
  <c r="S833" i="3" s="1"/>
  <c r="T834" i="3"/>
  <c r="S834" i="3" s="1"/>
  <c r="T835" i="3"/>
  <c r="S835" i="3" s="1"/>
  <c r="T836" i="3"/>
  <c r="S836" i="3" s="1"/>
  <c r="T837" i="3"/>
  <c r="S837" i="3" s="1"/>
  <c r="T838" i="3"/>
  <c r="S838" i="3" s="1"/>
  <c r="T839" i="3"/>
  <c r="S839" i="3" s="1"/>
  <c r="T840" i="3"/>
  <c r="T841" i="3"/>
  <c r="S841" i="3" s="1"/>
  <c r="T842" i="3"/>
  <c r="S842" i="3" s="1"/>
  <c r="T843" i="3"/>
  <c r="S843" i="3" s="1"/>
  <c r="T844" i="3"/>
  <c r="S844" i="3" s="1"/>
  <c r="T845" i="3"/>
  <c r="T846" i="3"/>
  <c r="S846" i="3" s="1"/>
  <c r="T847" i="3"/>
  <c r="S847" i="3" s="1"/>
  <c r="T848" i="3"/>
  <c r="S848" i="3" s="1"/>
  <c r="T849" i="3"/>
  <c r="S849" i="3" s="1"/>
  <c r="T850" i="3"/>
  <c r="S850" i="3" s="1"/>
  <c r="T851" i="3"/>
  <c r="S851" i="3" s="1"/>
  <c r="T852" i="3"/>
  <c r="S852" i="3" s="1"/>
  <c r="T853" i="3"/>
  <c r="S853" i="3" s="1"/>
  <c r="T854" i="3"/>
  <c r="S854" i="3" s="1"/>
  <c r="T855" i="3"/>
  <c r="S855" i="3" s="1"/>
  <c r="T856" i="3"/>
  <c r="T857" i="3"/>
  <c r="S857" i="3" s="1"/>
  <c r="T858" i="3"/>
  <c r="S858" i="3" s="1"/>
  <c r="T859" i="3"/>
  <c r="S859" i="3" s="1"/>
  <c r="T860" i="3"/>
  <c r="S860" i="3" s="1"/>
  <c r="T861" i="3"/>
  <c r="T862" i="3"/>
  <c r="S862" i="3" s="1"/>
  <c r="T863" i="3"/>
  <c r="S863" i="3" s="1"/>
  <c r="T864" i="3"/>
  <c r="S864" i="3" s="1"/>
  <c r="T865" i="3"/>
  <c r="S865" i="3" s="1"/>
  <c r="T866" i="3"/>
  <c r="S866" i="3" s="1"/>
  <c r="T867" i="3"/>
  <c r="S867" i="3" s="1"/>
  <c r="T868" i="3"/>
  <c r="S868" i="3" s="1"/>
  <c r="T869" i="3"/>
  <c r="S869" i="3" s="1"/>
  <c r="T870" i="3"/>
  <c r="S870" i="3" s="1"/>
  <c r="T871" i="3"/>
  <c r="S871" i="3" s="1"/>
  <c r="T872" i="3"/>
  <c r="T873" i="3"/>
  <c r="S873" i="3" s="1"/>
  <c r="T874" i="3"/>
  <c r="S874" i="3" s="1"/>
  <c r="T875" i="3"/>
  <c r="S875" i="3" s="1"/>
  <c r="T876" i="3"/>
  <c r="S876" i="3" s="1"/>
  <c r="T877" i="3"/>
  <c r="T878" i="3"/>
  <c r="S878" i="3" s="1"/>
  <c r="T879" i="3"/>
  <c r="T880" i="3"/>
  <c r="S880" i="3" s="1"/>
  <c r="T881" i="3"/>
  <c r="S881" i="3" s="1"/>
  <c r="T882" i="3"/>
  <c r="T883" i="3"/>
  <c r="S883" i="3" s="1"/>
  <c r="T884" i="3"/>
  <c r="S884" i="3" s="1"/>
  <c r="T885" i="3"/>
  <c r="S885" i="3" s="1"/>
  <c r="T886" i="3"/>
  <c r="S886" i="3" s="1"/>
  <c r="T887" i="3"/>
  <c r="S887" i="3" s="1"/>
  <c r="T888" i="3"/>
  <c r="T889" i="3"/>
  <c r="S889" i="3" s="1"/>
  <c r="T890" i="3"/>
  <c r="S890" i="3" s="1"/>
  <c r="T891" i="3"/>
  <c r="S891" i="3" s="1"/>
  <c r="T892" i="3"/>
  <c r="S892" i="3" s="1"/>
  <c r="T893" i="3"/>
  <c r="T894" i="3"/>
  <c r="S894" i="3" s="1"/>
  <c r="T895" i="3"/>
  <c r="S895" i="3" s="1"/>
  <c r="T896" i="3"/>
  <c r="S896" i="3" s="1"/>
  <c r="T897" i="3"/>
  <c r="S897" i="3" s="1"/>
  <c r="T898" i="3"/>
  <c r="T899" i="3"/>
  <c r="S899" i="3" s="1"/>
  <c r="T900" i="3"/>
  <c r="S900" i="3" s="1"/>
  <c r="T901" i="3"/>
  <c r="S901" i="3" s="1"/>
  <c r="T902" i="3"/>
  <c r="S902" i="3" s="1"/>
  <c r="T903" i="3"/>
  <c r="S903" i="3" s="1"/>
  <c r="T904" i="3"/>
  <c r="T905" i="3"/>
  <c r="S905" i="3" s="1"/>
  <c r="T906" i="3"/>
  <c r="S906" i="3" s="1"/>
  <c r="T907" i="3"/>
  <c r="S907" i="3" s="1"/>
  <c r="T908" i="3"/>
  <c r="S908" i="3" s="1"/>
  <c r="T909" i="3"/>
  <c r="T910" i="3"/>
  <c r="S910" i="3" s="1"/>
  <c r="T911" i="3"/>
  <c r="S911" i="3" s="1"/>
  <c r="T912" i="3"/>
  <c r="S912" i="3" s="1"/>
  <c r="T913" i="3"/>
  <c r="S913" i="3" s="1"/>
  <c r="T914" i="3"/>
  <c r="S914" i="3" s="1"/>
  <c r="T915" i="3"/>
  <c r="S915" i="3" s="1"/>
  <c r="T916" i="3"/>
  <c r="S916" i="3" s="1"/>
  <c r="T917" i="3"/>
  <c r="S917" i="3" s="1"/>
  <c r="T918" i="3"/>
  <c r="S918" i="3" s="1"/>
  <c r="T919" i="3"/>
  <c r="S919" i="3" s="1"/>
  <c r="T920" i="3"/>
  <c r="T921" i="3"/>
  <c r="S921" i="3" s="1"/>
  <c r="T922" i="3"/>
  <c r="S922" i="3" s="1"/>
  <c r="T923" i="3"/>
  <c r="S923" i="3" s="1"/>
  <c r="T924" i="3"/>
  <c r="S924" i="3" s="1"/>
  <c r="T925" i="3"/>
  <c r="T926" i="3"/>
  <c r="S926" i="3" s="1"/>
  <c r="T927" i="3"/>
  <c r="S927" i="3" s="1"/>
  <c r="T928" i="3"/>
  <c r="S928" i="3" s="1"/>
  <c r="T929" i="3"/>
  <c r="S929" i="3" s="1"/>
  <c r="T930" i="3"/>
  <c r="S930" i="3" s="1"/>
  <c r="T931" i="3"/>
  <c r="S931" i="3" s="1"/>
  <c r="T932" i="3"/>
  <c r="S932" i="3" s="1"/>
  <c r="T933" i="3"/>
  <c r="S933" i="3" s="1"/>
  <c r="T934" i="3"/>
  <c r="S934" i="3" s="1"/>
  <c r="T935" i="3"/>
  <c r="S935" i="3" s="1"/>
  <c r="T936" i="3"/>
  <c r="T937" i="3"/>
  <c r="S937" i="3" s="1"/>
  <c r="T938" i="3"/>
  <c r="S938" i="3" s="1"/>
  <c r="T939" i="3"/>
  <c r="S939" i="3" s="1"/>
  <c r="T940" i="3"/>
  <c r="S940" i="3" s="1"/>
  <c r="T941" i="3"/>
  <c r="T942" i="3"/>
  <c r="S942" i="3" s="1"/>
  <c r="T943" i="3"/>
  <c r="S943" i="3" s="1"/>
  <c r="T944" i="3"/>
  <c r="S944" i="3" s="1"/>
  <c r="T945" i="3"/>
  <c r="S945" i="3" s="1"/>
  <c r="T946" i="3"/>
  <c r="S946" i="3" s="1"/>
  <c r="T947" i="3"/>
  <c r="S947" i="3" s="1"/>
  <c r="T948" i="3"/>
  <c r="S948" i="3" s="1"/>
  <c r="T949" i="3"/>
  <c r="S949" i="3" s="1"/>
  <c r="T950" i="3"/>
  <c r="S950" i="3" s="1"/>
  <c r="T951" i="3"/>
  <c r="S951" i="3" s="1"/>
  <c r="T952" i="3"/>
  <c r="T953" i="3"/>
  <c r="S953" i="3" s="1"/>
  <c r="T954" i="3"/>
  <c r="S954" i="3" s="1"/>
  <c r="T955" i="3"/>
  <c r="S955" i="3" s="1"/>
  <c r="T956" i="3"/>
  <c r="S956" i="3" s="1"/>
  <c r="T957" i="3"/>
  <c r="T958" i="3"/>
  <c r="S958" i="3" s="1"/>
  <c r="T959" i="3"/>
  <c r="S959" i="3" s="1"/>
  <c r="T960" i="3"/>
  <c r="S960" i="3" s="1"/>
  <c r="T961" i="3"/>
  <c r="S961" i="3" s="1"/>
  <c r="T962" i="3"/>
  <c r="T963" i="3"/>
  <c r="S963" i="3" s="1"/>
  <c r="T964" i="3"/>
  <c r="S964" i="3" s="1"/>
  <c r="T965" i="3"/>
  <c r="S965" i="3" s="1"/>
  <c r="T966" i="3"/>
  <c r="S966" i="3" s="1"/>
  <c r="T967" i="3"/>
  <c r="S967" i="3" s="1"/>
  <c r="T968" i="3"/>
  <c r="T969" i="3"/>
  <c r="S969" i="3" s="1"/>
  <c r="T970" i="3"/>
  <c r="S970" i="3" s="1"/>
  <c r="T971" i="3"/>
  <c r="S971" i="3" s="1"/>
  <c r="T972" i="3"/>
  <c r="S972" i="3" s="1"/>
  <c r="T973" i="3"/>
  <c r="T974" i="3"/>
  <c r="S974" i="3" s="1"/>
  <c r="T975" i="3"/>
  <c r="T976" i="3"/>
  <c r="S976" i="3" s="1"/>
  <c r="T977" i="3"/>
  <c r="S977" i="3" s="1"/>
  <c r="T978" i="3"/>
  <c r="T979" i="3"/>
  <c r="S979" i="3" s="1"/>
  <c r="T980" i="3"/>
  <c r="S980" i="3" s="1"/>
  <c r="T981" i="3"/>
  <c r="S981" i="3" s="1"/>
  <c r="T982" i="3"/>
  <c r="S982" i="3" s="1"/>
  <c r="T983" i="3"/>
  <c r="S983" i="3" s="1"/>
  <c r="T984" i="3"/>
  <c r="T985" i="3"/>
  <c r="S985" i="3" s="1"/>
  <c r="T986" i="3"/>
  <c r="S986" i="3" s="1"/>
  <c r="T987" i="3"/>
  <c r="S987" i="3" s="1"/>
  <c r="T988" i="3"/>
  <c r="S988" i="3" s="1"/>
  <c r="T989" i="3"/>
  <c r="T990" i="3"/>
  <c r="S990" i="3" s="1"/>
  <c r="T991" i="3"/>
  <c r="T992" i="3"/>
  <c r="S992" i="3" s="1"/>
  <c r="T993" i="3"/>
  <c r="S993" i="3" s="1"/>
  <c r="T994" i="3"/>
  <c r="S994" i="3" s="1"/>
  <c r="T995" i="3"/>
  <c r="S995" i="3" s="1"/>
  <c r="T996" i="3"/>
  <c r="S996" i="3" s="1"/>
  <c r="T997" i="3"/>
  <c r="S997" i="3" s="1"/>
  <c r="T998" i="3"/>
  <c r="S998" i="3" s="1"/>
  <c r="T999" i="3"/>
  <c r="S999" i="3" s="1"/>
  <c r="T1000" i="3"/>
  <c r="T1001" i="3"/>
  <c r="S1001" i="3" s="1"/>
  <c r="T1002" i="3"/>
  <c r="S1002" i="3" s="1"/>
  <c r="T1003" i="3"/>
  <c r="S1003" i="3" s="1"/>
  <c r="T1004" i="3"/>
  <c r="S1004" i="3" s="1"/>
  <c r="T1005" i="3"/>
  <c r="T1006" i="3"/>
  <c r="S1006" i="3" s="1"/>
  <c r="T1007" i="3"/>
  <c r="S1007" i="3" s="1"/>
  <c r="T1008" i="3"/>
  <c r="S1008" i="3" s="1"/>
  <c r="T1009" i="3"/>
  <c r="S1009" i="3" s="1"/>
  <c r="T1010" i="3"/>
  <c r="S1010" i="3" s="1"/>
  <c r="T1011" i="3"/>
  <c r="S1011" i="3" s="1"/>
  <c r="T1012" i="3"/>
  <c r="S1012" i="3" s="1"/>
  <c r="T1013" i="3"/>
  <c r="S1013" i="3" s="1"/>
  <c r="T1014" i="3"/>
  <c r="S1014" i="3" s="1"/>
  <c r="T1015" i="3"/>
  <c r="S1015" i="3" s="1"/>
  <c r="T1016" i="3"/>
  <c r="T1017" i="3"/>
  <c r="S1017" i="3" s="1"/>
  <c r="T1018" i="3"/>
  <c r="T1019" i="3"/>
  <c r="S1019" i="3" s="1"/>
  <c r="T1020" i="3"/>
  <c r="S1020" i="3" s="1"/>
  <c r="T1021" i="3"/>
  <c r="T1022" i="3"/>
  <c r="S1022" i="3" s="1"/>
  <c r="T1023" i="3"/>
  <c r="S1023" i="3" s="1"/>
  <c r="T1024" i="3"/>
  <c r="S1024" i="3" s="1"/>
  <c r="T1025" i="3"/>
  <c r="S1025" i="3" s="1"/>
  <c r="T1026" i="3"/>
  <c r="T1027" i="3"/>
  <c r="S1027" i="3" s="1"/>
  <c r="T1028" i="3"/>
  <c r="S1028" i="3" s="1"/>
  <c r="T1029" i="3"/>
  <c r="S1029" i="3" s="1"/>
  <c r="T1030" i="3"/>
  <c r="S1030" i="3" s="1"/>
  <c r="T1031" i="3"/>
  <c r="S1031" i="3" s="1"/>
  <c r="T1032" i="3"/>
  <c r="T1033" i="3"/>
  <c r="S1033" i="3" s="1"/>
  <c r="T1034" i="3"/>
  <c r="S1034" i="3" s="1"/>
  <c r="T1035" i="3"/>
  <c r="S1035" i="3" s="1"/>
  <c r="T1036" i="3"/>
  <c r="S1036" i="3" s="1"/>
  <c r="T1037" i="3"/>
  <c r="T1038" i="3"/>
  <c r="S1038" i="3" s="1"/>
  <c r="T1039" i="3"/>
  <c r="S1039" i="3" s="1"/>
  <c r="T1040" i="3"/>
  <c r="S1040" i="3" s="1"/>
  <c r="T1041" i="3"/>
  <c r="S1041" i="3" s="1"/>
  <c r="T1042" i="3"/>
  <c r="T1043" i="3"/>
  <c r="S1043" i="3" s="1"/>
  <c r="T1044" i="3"/>
  <c r="S1044" i="3" s="1"/>
  <c r="T1045" i="3"/>
  <c r="S1045" i="3" s="1"/>
  <c r="T1046" i="3"/>
  <c r="S1046" i="3" s="1"/>
  <c r="T1047" i="3"/>
  <c r="S1047" i="3" s="1"/>
  <c r="T1048" i="3"/>
  <c r="T1049" i="3"/>
  <c r="S1049" i="3" s="1"/>
  <c r="T1050" i="3"/>
  <c r="S1050" i="3" s="1"/>
  <c r="T1051" i="3"/>
  <c r="S1051" i="3" s="1"/>
  <c r="T1052" i="3"/>
  <c r="S1052" i="3" s="1"/>
  <c r="T1053" i="3"/>
  <c r="T1054" i="3"/>
  <c r="S1054" i="3" s="1"/>
  <c r="T1055" i="3"/>
  <c r="S1055" i="3" s="1"/>
  <c r="T1056" i="3"/>
  <c r="S1056" i="3" s="1"/>
  <c r="T1057" i="3"/>
  <c r="S1057" i="3" s="1"/>
  <c r="T1058" i="3"/>
  <c r="S1058" i="3" s="1"/>
  <c r="T1059" i="3"/>
  <c r="S1059" i="3" s="1"/>
  <c r="T1060" i="3"/>
  <c r="S1060" i="3" s="1"/>
  <c r="T1061" i="3"/>
  <c r="S1061" i="3" s="1"/>
  <c r="T1062" i="3"/>
  <c r="S1062" i="3" s="1"/>
  <c r="T1063" i="3"/>
  <c r="S1063" i="3" s="1"/>
  <c r="T1064" i="3"/>
  <c r="T1065" i="3"/>
  <c r="S1065" i="3" s="1"/>
  <c r="T1066" i="3"/>
  <c r="S1066" i="3" s="1"/>
  <c r="T1067" i="3"/>
  <c r="S1067" i="3" s="1"/>
  <c r="T1068" i="3"/>
  <c r="S1068" i="3" s="1"/>
  <c r="T1069" i="3"/>
  <c r="T1070" i="3"/>
  <c r="S1070" i="3" s="1"/>
  <c r="T1071" i="3"/>
  <c r="S1071" i="3" s="1"/>
  <c r="T1072" i="3"/>
  <c r="S1072" i="3" s="1"/>
  <c r="T1073" i="3"/>
  <c r="S1073" i="3" s="1"/>
  <c r="T1074" i="3"/>
  <c r="S1074" i="3" s="1"/>
  <c r="T1075" i="3"/>
  <c r="S1075" i="3" s="1"/>
  <c r="T1076" i="3"/>
  <c r="S1076" i="3" s="1"/>
  <c r="T1077" i="3"/>
  <c r="S1077" i="3" s="1"/>
  <c r="T1078" i="3"/>
  <c r="S1078" i="3" s="1"/>
  <c r="T1079" i="3"/>
  <c r="S1079" i="3" s="1"/>
  <c r="T1080" i="3"/>
  <c r="T1081" i="3"/>
  <c r="S1081" i="3" s="1"/>
  <c r="T1082" i="3"/>
  <c r="S1082" i="3" s="1"/>
  <c r="T1083" i="3"/>
  <c r="S1083" i="3" s="1"/>
  <c r="T1084" i="3"/>
  <c r="S1084" i="3" s="1"/>
  <c r="T1085" i="3"/>
  <c r="T1086" i="3"/>
  <c r="S1086" i="3" s="1"/>
  <c r="T1087" i="3"/>
  <c r="S1087" i="3" s="1"/>
  <c r="T1088" i="3"/>
  <c r="S1088" i="3" s="1"/>
  <c r="T1089" i="3"/>
  <c r="S1089" i="3" s="1"/>
  <c r="T1090" i="3"/>
  <c r="S1090" i="3" s="1"/>
  <c r="T1091" i="3"/>
  <c r="S1091" i="3" s="1"/>
  <c r="T1092" i="3"/>
  <c r="S1092" i="3" s="1"/>
  <c r="T1093" i="3"/>
  <c r="S1093" i="3" s="1"/>
  <c r="T1094" i="3"/>
  <c r="S1094" i="3" s="1"/>
  <c r="T1095" i="3"/>
  <c r="S1095" i="3" s="1"/>
  <c r="T1096" i="3"/>
  <c r="T1097" i="3"/>
  <c r="S1097" i="3" s="1"/>
  <c r="T1098" i="3"/>
  <c r="S1098" i="3" s="1"/>
  <c r="T1099" i="3"/>
  <c r="S1099" i="3" s="1"/>
  <c r="T1100" i="3"/>
  <c r="S1100" i="3" s="1"/>
  <c r="T1101" i="3"/>
  <c r="T1102" i="3"/>
  <c r="S1102" i="3" s="1"/>
  <c r="T1103" i="3"/>
  <c r="S1103" i="3" s="1"/>
  <c r="T1104" i="3"/>
  <c r="S1104" i="3" s="1"/>
  <c r="T1105" i="3"/>
  <c r="S1105" i="3" s="1"/>
  <c r="T1106" i="3"/>
  <c r="S1106" i="3" s="1"/>
  <c r="T1107" i="3"/>
  <c r="S1107" i="3" s="1"/>
  <c r="T1108" i="3"/>
  <c r="S1108" i="3" s="1"/>
  <c r="T1109" i="3"/>
  <c r="S1109" i="3" s="1"/>
  <c r="T1110" i="3"/>
  <c r="S1110" i="3" s="1"/>
  <c r="T1111" i="3"/>
  <c r="S1111" i="3" s="1"/>
  <c r="T1112" i="3"/>
  <c r="T1113" i="3"/>
  <c r="S1113" i="3" s="1"/>
  <c r="T1114" i="3"/>
  <c r="S1114" i="3" s="1"/>
  <c r="T1115" i="3"/>
  <c r="S1115" i="3" s="1"/>
  <c r="T1116" i="3"/>
  <c r="S1116" i="3" s="1"/>
  <c r="T1117" i="3"/>
  <c r="T1118" i="3"/>
  <c r="S1118" i="3" s="1"/>
  <c r="T1119" i="3"/>
  <c r="S1119" i="3" s="1"/>
  <c r="T1120" i="3"/>
  <c r="S1120" i="3" s="1"/>
  <c r="T1121" i="3"/>
  <c r="S1121" i="3" s="1"/>
  <c r="T1122" i="3"/>
  <c r="S1122" i="3" s="1"/>
  <c r="T1123" i="3"/>
  <c r="S1123" i="3" s="1"/>
  <c r="T1124" i="3"/>
  <c r="S1124" i="3" s="1"/>
  <c r="T1125" i="3"/>
  <c r="S1125" i="3" s="1"/>
  <c r="T1126" i="3"/>
  <c r="S1126" i="3" s="1"/>
  <c r="T1127" i="3"/>
  <c r="S1127" i="3" s="1"/>
  <c r="T1128" i="3"/>
  <c r="T1129" i="3"/>
  <c r="S1129" i="3" s="1"/>
  <c r="T1130" i="3"/>
  <c r="S1130" i="3" s="1"/>
  <c r="T1131" i="3"/>
  <c r="S1131" i="3" s="1"/>
  <c r="T1132" i="3"/>
  <c r="S1132" i="3" s="1"/>
  <c r="T1133" i="3"/>
  <c r="T1134" i="3"/>
  <c r="T1135" i="3"/>
  <c r="T1136" i="3"/>
  <c r="S1136" i="3" s="1"/>
  <c r="T1137" i="3"/>
  <c r="S1137" i="3" s="1"/>
  <c r="T1138" i="3"/>
  <c r="S1138" i="3" s="1"/>
  <c r="T1139" i="3"/>
  <c r="S1139" i="3" s="1"/>
  <c r="T1140" i="3"/>
  <c r="S1140" i="3" s="1"/>
  <c r="T1141" i="3"/>
  <c r="S1141" i="3" s="1"/>
  <c r="T1142" i="3"/>
  <c r="S1142" i="3" s="1"/>
  <c r="T1143" i="3"/>
  <c r="S1143" i="3" s="1"/>
  <c r="T1144" i="3"/>
  <c r="T1145" i="3"/>
  <c r="S1145" i="3" s="1"/>
  <c r="T1146" i="3"/>
  <c r="S1146" i="3" s="1"/>
  <c r="T1147" i="3"/>
  <c r="S1147" i="3" s="1"/>
  <c r="T1148" i="3"/>
  <c r="S1148" i="3" s="1"/>
  <c r="T1149" i="3"/>
  <c r="T1150" i="3"/>
  <c r="T1151" i="3"/>
  <c r="S1151" i="3" s="1"/>
  <c r="T1152" i="3"/>
  <c r="S1152" i="3" s="1"/>
  <c r="T1153" i="3"/>
  <c r="S1153" i="3" s="1"/>
  <c r="T1154" i="3"/>
  <c r="S1154" i="3" s="1"/>
  <c r="T1155" i="3"/>
  <c r="S1155" i="3" s="1"/>
  <c r="T1156" i="3"/>
  <c r="S1156" i="3" s="1"/>
  <c r="T1157" i="3"/>
  <c r="S1157" i="3" s="1"/>
  <c r="T1158" i="3"/>
  <c r="S1158" i="3" s="1"/>
  <c r="T1159" i="3"/>
  <c r="S1159" i="3" s="1"/>
  <c r="T1160" i="3"/>
  <c r="T1161" i="3"/>
  <c r="S1161" i="3" s="1"/>
  <c r="T1162" i="3"/>
  <c r="S1162" i="3" s="1"/>
  <c r="T1163" i="3"/>
  <c r="S1163" i="3" s="1"/>
  <c r="T1164" i="3"/>
  <c r="S1164" i="3" s="1"/>
  <c r="T1165" i="3"/>
  <c r="T1166" i="3"/>
  <c r="S1166" i="3" s="1"/>
  <c r="T1167" i="3"/>
  <c r="S1167" i="3" s="1"/>
  <c r="T1168" i="3"/>
  <c r="S1168" i="3" s="1"/>
  <c r="T1169" i="3"/>
  <c r="S1169" i="3" s="1"/>
  <c r="T1170" i="3"/>
  <c r="S1170" i="3" s="1"/>
  <c r="T1171" i="3"/>
  <c r="S1171" i="3" s="1"/>
  <c r="T1172" i="3"/>
  <c r="S1172" i="3" s="1"/>
  <c r="T1173" i="3"/>
  <c r="S1173" i="3" s="1"/>
  <c r="T1174" i="3"/>
  <c r="S1174" i="3" s="1"/>
  <c r="T1175" i="3"/>
  <c r="S1175" i="3" s="1"/>
  <c r="T1176" i="3"/>
  <c r="T1177" i="3"/>
  <c r="S1177" i="3" s="1"/>
  <c r="T1178" i="3"/>
  <c r="S1178" i="3" s="1"/>
  <c r="T1179" i="3"/>
  <c r="S1179" i="3" s="1"/>
  <c r="T1180" i="3"/>
  <c r="S1180" i="3" s="1"/>
  <c r="T1181" i="3"/>
  <c r="T1182" i="3"/>
  <c r="S1182" i="3" s="1"/>
  <c r="T1183" i="3"/>
  <c r="T1184" i="3"/>
  <c r="S1184" i="3" s="1"/>
  <c r="T1185" i="3"/>
  <c r="S1185" i="3" s="1"/>
  <c r="T1186" i="3"/>
  <c r="T1187" i="3"/>
  <c r="T1188" i="3"/>
  <c r="S1188" i="3" s="1"/>
  <c r="T1189" i="3"/>
  <c r="S1189" i="3" s="1"/>
  <c r="T1190" i="3"/>
  <c r="S1190" i="3" s="1"/>
  <c r="T1191" i="3"/>
  <c r="S1191" i="3" s="1"/>
  <c r="T1192" i="3"/>
  <c r="T1193" i="3"/>
  <c r="S1193" i="3" s="1"/>
  <c r="T1194" i="3"/>
  <c r="S1194" i="3" s="1"/>
  <c r="T1195" i="3"/>
  <c r="S1195" i="3" s="1"/>
  <c r="T1196" i="3"/>
  <c r="S1196" i="3" s="1"/>
  <c r="T1197" i="3"/>
  <c r="T1198" i="3"/>
  <c r="S1198" i="3" s="1"/>
  <c r="T1199" i="3"/>
  <c r="S1199" i="3" s="1"/>
  <c r="T1200" i="3"/>
  <c r="S1200" i="3" s="1"/>
  <c r="T1201" i="3"/>
  <c r="S1201" i="3" s="1"/>
  <c r="T1202" i="3"/>
  <c r="S1202" i="3" s="1"/>
  <c r="T1203" i="3"/>
  <c r="S1203" i="3" s="1"/>
  <c r="T1204" i="3"/>
  <c r="S1204" i="3" s="1"/>
  <c r="T1205" i="3"/>
  <c r="S1205" i="3" s="1"/>
  <c r="T1206" i="3"/>
  <c r="S1206" i="3" s="1"/>
  <c r="T1207" i="3"/>
  <c r="S1207" i="3" s="1"/>
  <c r="T1208" i="3"/>
  <c r="T1209" i="3"/>
  <c r="S1209" i="3" s="1"/>
  <c r="T1210" i="3"/>
  <c r="S1210" i="3" s="1"/>
  <c r="T1211" i="3"/>
  <c r="S1211" i="3" s="1"/>
  <c r="T1212" i="3"/>
  <c r="S1212" i="3" s="1"/>
  <c r="T1213" i="3"/>
  <c r="T1214" i="3"/>
  <c r="S1214" i="3" s="1"/>
  <c r="T1215" i="3"/>
  <c r="S1215" i="3" s="1"/>
  <c r="T1216" i="3"/>
  <c r="S1216" i="3" s="1"/>
  <c r="T1217" i="3"/>
  <c r="S1217" i="3" s="1"/>
  <c r="T1218" i="3"/>
  <c r="S1218" i="3" s="1"/>
  <c r="T1219" i="3"/>
  <c r="S1219" i="3" s="1"/>
  <c r="T1220" i="3"/>
  <c r="S1220" i="3" s="1"/>
  <c r="T1221" i="3"/>
  <c r="S1221" i="3" s="1"/>
  <c r="T1222" i="3"/>
  <c r="S1222" i="3" s="1"/>
  <c r="T1223" i="3"/>
  <c r="S1223" i="3" s="1"/>
  <c r="T1224" i="3"/>
  <c r="T1225" i="3"/>
  <c r="S1225" i="3" s="1"/>
  <c r="T1226" i="3"/>
  <c r="S1226" i="3" s="1"/>
  <c r="T1227" i="3"/>
  <c r="S1227" i="3" s="1"/>
  <c r="T1228" i="3"/>
  <c r="S1228" i="3" s="1"/>
  <c r="T1229" i="3"/>
  <c r="T1230" i="3"/>
  <c r="S1230" i="3" s="1"/>
  <c r="T1231" i="3"/>
  <c r="S1231" i="3" s="1"/>
  <c r="T1232" i="3"/>
  <c r="S1232" i="3" s="1"/>
  <c r="T1233" i="3"/>
  <c r="S1233" i="3" s="1"/>
  <c r="T1234" i="3"/>
  <c r="S1234" i="3" s="1"/>
  <c r="T1235" i="3"/>
  <c r="S1235" i="3" s="1"/>
  <c r="T1236" i="3"/>
  <c r="S1236" i="3" s="1"/>
  <c r="T1237" i="3"/>
  <c r="S1237" i="3" s="1"/>
  <c r="T1238" i="3"/>
  <c r="S1238" i="3" s="1"/>
  <c r="T1239" i="3"/>
  <c r="S1239" i="3" s="1"/>
  <c r="T1240" i="3"/>
  <c r="T1241" i="3"/>
  <c r="S1241" i="3" s="1"/>
  <c r="T1242" i="3"/>
  <c r="S1242" i="3" s="1"/>
  <c r="T1243" i="3"/>
  <c r="S1243" i="3" s="1"/>
  <c r="T1244" i="3"/>
  <c r="S1244" i="3" s="1"/>
  <c r="T1245" i="3"/>
  <c r="T1246" i="3"/>
  <c r="S1246" i="3" s="1"/>
  <c r="T1247" i="3"/>
  <c r="S1247" i="3" s="1"/>
  <c r="T1248" i="3"/>
  <c r="S1248" i="3" s="1"/>
  <c r="T1249" i="3"/>
  <c r="S1249" i="3" s="1"/>
  <c r="T1250" i="3"/>
  <c r="T1251" i="3"/>
  <c r="S1251" i="3" s="1"/>
  <c r="T1252" i="3"/>
  <c r="S1252" i="3" s="1"/>
  <c r="T1253" i="3"/>
  <c r="S1253" i="3" s="1"/>
  <c r="T1254" i="3"/>
  <c r="S1254" i="3" s="1"/>
  <c r="T1255" i="3"/>
  <c r="S1255" i="3" s="1"/>
  <c r="T1256" i="3"/>
  <c r="T1257" i="3"/>
  <c r="S1257" i="3" s="1"/>
  <c r="T1258" i="3"/>
  <c r="S1258" i="3" s="1"/>
  <c r="T1259" i="3"/>
  <c r="S1259" i="3" s="1"/>
  <c r="T1260" i="3"/>
  <c r="S1260" i="3" s="1"/>
  <c r="T1261" i="3"/>
  <c r="T1262" i="3"/>
  <c r="S1262" i="3" s="1"/>
  <c r="T1263" i="3"/>
  <c r="T1264" i="3"/>
  <c r="S1264" i="3" s="1"/>
  <c r="T1265" i="3"/>
  <c r="S1265" i="3" s="1"/>
  <c r="T1266" i="3"/>
  <c r="T1267" i="3"/>
  <c r="S1267" i="3" s="1"/>
  <c r="T1268" i="3"/>
  <c r="S1268" i="3" s="1"/>
  <c r="T1269" i="3"/>
  <c r="S1269" i="3" s="1"/>
  <c r="T1270" i="3"/>
  <c r="S1270" i="3" s="1"/>
  <c r="T1271" i="3"/>
  <c r="S1271" i="3" s="1"/>
  <c r="T1272" i="3"/>
  <c r="T1273" i="3"/>
  <c r="S1273" i="3" s="1"/>
  <c r="T1274" i="3"/>
  <c r="S1274" i="3" s="1"/>
  <c r="T1275" i="3"/>
  <c r="S1275" i="3" s="1"/>
  <c r="T1276" i="3"/>
  <c r="S1276" i="3" s="1"/>
  <c r="T1277" i="3"/>
  <c r="T1278" i="3"/>
  <c r="S1278" i="3" s="1"/>
  <c r="T1279" i="3"/>
  <c r="S1279" i="3" s="1"/>
  <c r="T1280" i="3"/>
  <c r="S1280" i="3" s="1"/>
  <c r="T1281" i="3"/>
  <c r="S1281" i="3" s="1"/>
  <c r="T1282" i="3"/>
  <c r="S1282" i="3" s="1"/>
  <c r="T1283" i="3"/>
  <c r="S1283" i="3" s="1"/>
  <c r="T1284" i="3"/>
  <c r="S1284" i="3" s="1"/>
  <c r="T1285" i="3"/>
  <c r="S1285" i="3" s="1"/>
  <c r="T1286" i="3"/>
  <c r="S1286" i="3" s="1"/>
  <c r="T1287" i="3"/>
  <c r="S1287" i="3" s="1"/>
  <c r="T1288" i="3"/>
  <c r="T1289" i="3"/>
  <c r="S1289" i="3" s="1"/>
  <c r="T1290" i="3"/>
  <c r="S1290" i="3" s="1"/>
  <c r="T1291" i="3"/>
  <c r="S1291" i="3" s="1"/>
  <c r="T1292" i="3"/>
  <c r="S1292" i="3" s="1"/>
  <c r="T1293" i="3"/>
  <c r="T1294" i="3"/>
  <c r="S1294" i="3" s="1"/>
  <c r="T1295" i="3"/>
  <c r="S1295" i="3" s="1"/>
  <c r="T1296" i="3"/>
  <c r="S1296" i="3" s="1"/>
  <c r="T1297" i="3"/>
  <c r="S1297" i="3" s="1"/>
  <c r="T1298" i="3"/>
  <c r="S1298" i="3" s="1"/>
  <c r="T1299" i="3"/>
  <c r="S1299" i="3" s="1"/>
  <c r="T1300" i="3"/>
  <c r="S1300" i="3" s="1"/>
  <c r="T1301" i="3"/>
  <c r="S1301" i="3" s="1"/>
  <c r="T1302" i="3"/>
  <c r="S1302" i="3" s="1"/>
  <c r="T1303" i="3"/>
  <c r="S1303" i="3" s="1"/>
  <c r="T1304" i="3"/>
  <c r="S1304" i="3" s="1"/>
  <c r="T1305" i="3"/>
  <c r="S1305" i="3" s="1"/>
  <c r="T1306" i="3"/>
  <c r="S1306" i="3" s="1"/>
  <c r="T1307" i="3"/>
  <c r="S1307" i="3" s="1"/>
  <c r="T1308" i="3"/>
  <c r="S1308" i="3" s="1"/>
  <c r="T1309" i="3"/>
  <c r="T1310" i="3"/>
  <c r="S1310" i="3" s="1"/>
  <c r="T1311" i="3"/>
  <c r="S1311" i="3" s="1"/>
  <c r="T1312" i="3"/>
  <c r="S1312" i="3" s="1"/>
  <c r="T1313" i="3"/>
  <c r="S1313" i="3" s="1"/>
  <c r="T1314" i="3"/>
  <c r="S1314" i="3" s="1"/>
  <c r="T1315" i="3"/>
  <c r="S1315" i="3" s="1"/>
  <c r="T1316" i="3"/>
  <c r="S1316" i="3" s="1"/>
  <c r="T1317" i="3"/>
  <c r="S1317" i="3" s="1"/>
  <c r="T1318" i="3"/>
  <c r="S1318" i="3" s="1"/>
  <c r="T1319" i="3"/>
  <c r="S1319" i="3" s="1"/>
  <c r="T1320" i="3"/>
  <c r="T1321" i="3"/>
  <c r="S1321" i="3" s="1"/>
  <c r="T1322" i="3"/>
  <c r="S1322" i="3" s="1"/>
  <c r="T1323" i="3"/>
  <c r="S1323" i="3" s="1"/>
  <c r="T1324" i="3"/>
  <c r="S1324" i="3" s="1"/>
  <c r="T1325" i="3"/>
  <c r="T1326" i="3"/>
  <c r="S1326" i="3" s="1"/>
  <c r="T1327" i="3"/>
  <c r="S1327" i="3" s="1"/>
  <c r="T1328" i="3"/>
  <c r="S1328" i="3" s="1"/>
  <c r="T1329" i="3"/>
  <c r="S1329" i="3" s="1"/>
  <c r="T1330" i="3"/>
  <c r="S1330" i="3" s="1"/>
  <c r="T1331" i="3"/>
  <c r="S1331" i="3" s="1"/>
  <c r="T1332" i="3"/>
  <c r="S1332" i="3" s="1"/>
  <c r="T1333" i="3"/>
  <c r="S1333" i="3" s="1"/>
  <c r="T1334" i="3"/>
  <c r="S1334" i="3" s="1"/>
  <c r="T1335" i="3"/>
  <c r="S1335" i="3" s="1"/>
  <c r="T1336" i="3"/>
  <c r="T1337" i="3"/>
  <c r="S1337" i="3" s="1"/>
  <c r="T1338" i="3"/>
  <c r="S1338" i="3" s="1"/>
  <c r="T1339" i="3"/>
  <c r="S1339" i="3" s="1"/>
  <c r="T1340" i="3"/>
  <c r="S1340" i="3" s="1"/>
  <c r="T1341" i="3"/>
  <c r="T1342" i="3"/>
  <c r="S1342" i="3" s="1"/>
  <c r="T1343" i="3"/>
  <c r="S1343" i="3" s="1"/>
  <c r="T1344" i="3"/>
  <c r="S1344" i="3" s="1"/>
  <c r="T1345" i="3"/>
  <c r="S1345" i="3" s="1"/>
  <c r="T1346" i="3"/>
  <c r="S1346" i="3" s="1"/>
  <c r="T1347" i="3"/>
  <c r="S1347" i="3" s="1"/>
  <c r="T1348" i="3"/>
  <c r="S1348" i="3" s="1"/>
  <c r="T1349" i="3"/>
  <c r="S1349" i="3" s="1"/>
  <c r="T1350" i="3"/>
  <c r="S1350" i="3" s="1"/>
  <c r="T1351" i="3"/>
  <c r="S1351" i="3" s="1"/>
  <c r="T1352" i="3"/>
  <c r="T1353" i="3"/>
  <c r="T1354" i="3"/>
  <c r="S1354" i="3" s="1"/>
  <c r="T1355" i="3"/>
  <c r="S1355" i="3" s="1"/>
  <c r="T1356" i="3"/>
  <c r="S1356" i="3" s="1"/>
  <c r="T1357" i="3"/>
  <c r="T1358" i="3"/>
  <c r="S1358" i="3" s="1"/>
  <c r="T1359" i="3"/>
  <c r="S1359" i="3" s="1"/>
  <c r="T1360" i="3"/>
  <c r="S1360" i="3" s="1"/>
  <c r="T1361" i="3"/>
  <c r="S1361" i="3" s="1"/>
  <c r="T1362" i="3"/>
  <c r="S1362" i="3" s="1"/>
  <c r="T1363" i="3"/>
  <c r="S1363" i="3" s="1"/>
  <c r="T1364" i="3"/>
  <c r="S1364" i="3" s="1"/>
  <c r="T1365" i="3"/>
  <c r="S1365" i="3" s="1"/>
  <c r="T1366" i="3"/>
  <c r="S1366" i="3" s="1"/>
  <c r="T1367" i="3"/>
  <c r="S1367" i="3" s="1"/>
  <c r="T1368" i="3"/>
  <c r="T1369" i="3"/>
  <c r="S1369" i="3" s="1"/>
  <c r="T1370" i="3"/>
  <c r="S1370" i="3" s="1"/>
  <c r="T1371" i="3"/>
  <c r="S1371" i="3" s="1"/>
  <c r="T1372" i="3"/>
  <c r="S1372" i="3" s="1"/>
  <c r="T1373" i="3"/>
  <c r="T1374" i="3"/>
  <c r="S1374" i="3" s="1"/>
  <c r="T1375" i="3"/>
  <c r="S1375" i="3" s="1"/>
  <c r="T1376" i="3"/>
  <c r="S1376" i="3" s="1"/>
  <c r="T1377" i="3"/>
  <c r="S1377" i="3" s="1"/>
  <c r="T1378" i="3"/>
  <c r="S1378" i="3" s="1"/>
  <c r="T1379" i="3"/>
  <c r="S1379" i="3" s="1"/>
  <c r="T1380" i="3"/>
  <c r="S1380" i="3" s="1"/>
  <c r="T1381" i="3"/>
  <c r="S1381" i="3" s="1"/>
  <c r="T1382" i="3"/>
  <c r="S1382" i="3" s="1"/>
  <c r="T1383" i="3"/>
  <c r="S1383" i="3" s="1"/>
  <c r="T1384" i="3"/>
  <c r="S1384" i="3" s="1"/>
  <c r="T1385" i="3"/>
  <c r="S1385" i="3" s="1"/>
  <c r="T1386" i="3"/>
  <c r="S1386" i="3" s="1"/>
  <c r="T1387" i="3"/>
  <c r="S1387" i="3" s="1"/>
  <c r="T1388" i="3"/>
  <c r="S1388" i="3" s="1"/>
  <c r="T1389" i="3"/>
  <c r="T1390" i="3"/>
  <c r="S1390" i="3" s="1"/>
  <c r="T1391" i="3"/>
  <c r="T1392" i="3"/>
  <c r="S1392" i="3" s="1"/>
  <c r="T1393" i="3"/>
  <c r="S1393" i="3" s="1"/>
  <c r="T1394" i="3"/>
  <c r="S1394" i="3" s="1"/>
  <c r="T1395" i="3"/>
  <c r="S1395" i="3" s="1"/>
  <c r="T1396" i="3"/>
  <c r="S1396" i="3" s="1"/>
  <c r="T1397" i="3"/>
  <c r="S1397" i="3" s="1"/>
  <c r="T1398" i="3"/>
  <c r="S1398" i="3" s="1"/>
  <c r="T1399" i="3"/>
  <c r="S1399" i="3" s="1"/>
  <c r="T1400" i="3"/>
  <c r="T1401" i="3"/>
  <c r="S1401" i="3" s="1"/>
  <c r="T1402" i="3"/>
  <c r="S1402" i="3" s="1"/>
  <c r="T1403" i="3"/>
  <c r="S1403" i="3" s="1"/>
  <c r="T1404" i="3"/>
  <c r="S1404" i="3" s="1"/>
  <c r="T1405" i="3"/>
  <c r="T1406" i="3"/>
  <c r="T1407" i="3"/>
  <c r="S1407" i="3" s="1"/>
  <c r="T1408" i="3"/>
  <c r="S1408" i="3" s="1"/>
  <c r="T1409" i="3"/>
  <c r="S1409" i="3" s="1"/>
  <c r="T1410" i="3"/>
  <c r="T1411" i="3"/>
  <c r="S1411" i="3" s="1"/>
  <c r="T1412" i="3"/>
  <c r="S1412" i="3" s="1"/>
  <c r="T1413" i="3"/>
  <c r="S1413" i="3" s="1"/>
  <c r="T1414" i="3"/>
  <c r="S1414" i="3" s="1"/>
  <c r="T1415" i="3"/>
  <c r="S1415" i="3" s="1"/>
  <c r="T1416" i="3"/>
  <c r="T1417" i="3"/>
  <c r="S1417" i="3" s="1"/>
  <c r="T1418" i="3"/>
  <c r="S1418" i="3" s="1"/>
  <c r="T1419" i="3"/>
  <c r="S1419" i="3" s="1"/>
  <c r="T1420" i="3"/>
  <c r="S1420" i="3" s="1"/>
  <c r="T1421" i="3"/>
  <c r="T1422" i="3"/>
  <c r="S1422" i="3" s="1"/>
  <c r="T1423" i="3"/>
  <c r="S1423" i="3" s="1"/>
  <c r="T1424" i="3"/>
  <c r="S1424" i="3" s="1"/>
  <c r="T1425" i="3"/>
  <c r="S1425" i="3" s="1"/>
  <c r="T1426" i="3"/>
  <c r="T1427" i="3"/>
  <c r="S1427" i="3" s="1"/>
  <c r="T1428" i="3"/>
  <c r="S1428" i="3" s="1"/>
  <c r="T1429" i="3"/>
  <c r="S1429" i="3" s="1"/>
  <c r="T1430" i="3"/>
  <c r="S1430" i="3" s="1"/>
  <c r="T1431" i="3"/>
  <c r="S1431" i="3" s="1"/>
  <c r="T1432" i="3"/>
  <c r="T1433" i="3"/>
  <c r="S1433" i="3" s="1"/>
  <c r="T1434" i="3"/>
  <c r="S1434" i="3" s="1"/>
  <c r="T1435" i="3"/>
  <c r="S1435" i="3" s="1"/>
  <c r="T1436" i="3"/>
  <c r="S1436" i="3" s="1"/>
  <c r="T1437" i="3"/>
  <c r="T1438" i="3"/>
  <c r="S1438" i="3" s="1"/>
  <c r="T1439" i="3"/>
  <c r="S1439" i="3" s="1"/>
  <c r="T1440" i="3"/>
  <c r="S1440" i="3" s="1"/>
  <c r="T1441" i="3"/>
  <c r="S1441" i="3" s="1"/>
  <c r="T1442" i="3"/>
  <c r="S1442" i="3" s="1"/>
  <c r="T1443" i="3"/>
  <c r="S1443" i="3" s="1"/>
  <c r="T1444" i="3"/>
  <c r="S1444" i="3" s="1"/>
  <c r="T1445" i="3"/>
  <c r="S1445" i="3" s="1"/>
  <c r="T1446" i="3"/>
  <c r="S1446" i="3" s="1"/>
  <c r="T1447" i="3"/>
  <c r="S1447" i="3" s="1"/>
  <c r="T1448" i="3"/>
  <c r="S1448" i="3" s="1"/>
  <c r="T1449" i="3"/>
  <c r="S1449" i="3" s="1"/>
  <c r="T1450" i="3"/>
  <c r="S1450" i="3" s="1"/>
  <c r="T1451" i="3"/>
  <c r="S1451" i="3" s="1"/>
  <c r="T1452" i="3"/>
  <c r="S1452" i="3" s="1"/>
  <c r="T1453" i="3"/>
  <c r="T1454" i="3"/>
  <c r="S1454" i="3" s="1"/>
  <c r="T1455" i="3"/>
  <c r="S1455" i="3" s="1"/>
  <c r="T1456" i="3"/>
  <c r="S1456" i="3" s="1"/>
  <c r="T1457" i="3"/>
  <c r="S1457" i="3" s="1"/>
  <c r="T1458" i="3"/>
  <c r="S1458" i="3" s="1"/>
  <c r="T1459" i="3"/>
  <c r="S1459" i="3" s="1"/>
  <c r="T1460" i="3"/>
  <c r="S1460" i="3" s="1"/>
  <c r="T1461" i="3"/>
  <c r="S1461" i="3" s="1"/>
  <c r="T1462" i="3"/>
  <c r="S1462" i="3" s="1"/>
  <c r="T1463" i="3"/>
  <c r="S1463" i="3" s="1"/>
  <c r="T1464" i="3"/>
  <c r="T1465" i="3"/>
  <c r="S1465" i="3" s="1"/>
  <c r="T1466" i="3"/>
  <c r="S1466" i="3" s="1"/>
  <c r="T1467" i="3"/>
  <c r="S1467" i="3" s="1"/>
  <c r="T1468" i="3"/>
  <c r="S1468" i="3" s="1"/>
  <c r="T1469" i="3"/>
  <c r="T1470" i="3"/>
  <c r="S1470" i="3" s="1"/>
  <c r="T1471" i="3"/>
  <c r="S1471" i="3" s="1"/>
  <c r="T1472" i="3"/>
  <c r="S1472" i="3" s="1"/>
  <c r="T1473" i="3"/>
  <c r="S1473" i="3" s="1"/>
  <c r="T1474" i="3"/>
  <c r="S1474" i="3" s="1"/>
  <c r="T1475" i="3"/>
  <c r="S1475" i="3" s="1"/>
  <c r="T1476" i="3"/>
  <c r="S1476" i="3" s="1"/>
  <c r="T1477" i="3"/>
  <c r="S1477" i="3" s="1"/>
  <c r="T1478" i="3"/>
  <c r="S1478" i="3" s="1"/>
  <c r="T1479" i="3"/>
  <c r="S1479" i="3" s="1"/>
  <c r="T1480" i="3"/>
  <c r="S1480" i="3" s="1"/>
  <c r="T1481" i="3"/>
  <c r="S1481" i="3" s="1"/>
  <c r="T1482" i="3"/>
  <c r="S1482" i="3" s="1"/>
  <c r="T1483" i="3"/>
  <c r="S1483" i="3" s="1"/>
  <c r="T1484" i="3"/>
  <c r="S1484" i="3" s="1"/>
  <c r="T1485" i="3"/>
  <c r="T1486" i="3"/>
  <c r="S1486" i="3" s="1"/>
  <c r="T1487" i="3"/>
  <c r="S1487" i="3" s="1"/>
  <c r="T1488" i="3"/>
  <c r="S1488" i="3" s="1"/>
  <c r="T1489" i="3"/>
  <c r="S1489" i="3" s="1"/>
  <c r="T1490" i="3"/>
  <c r="S1490" i="3" s="1"/>
  <c r="T1491" i="3"/>
  <c r="S1491" i="3" s="1"/>
  <c r="T1492" i="3"/>
  <c r="S1492" i="3" s="1"/>
  <c r="T1493" i="3"/>
  <c r="S1493" i="3" s="1"/>
  <c r="T1494" i="3"/>
  <c r="S1494" i="3" s="1"/>
  <c r="T1495" i="3"/>
  <c r="S1495" i="3" s="1"/>
  <c r="T1496" i="3"/>
  <c r="T1497" i="3"/>
  <c r="S1497" i="3" s="1"/>
  <c r="T1498" i="3"/>
  <c r="S1498" i="3" s="1"/>
  <c r="T1499" i="3"/>
  <c r="S1499" i="3" s="1"/>
  <c r="T1500" i="3"/>
  <c r="S1500" i="3" s="1"/>
  <c r="T1501" i="3"/>
  <c r="T1502" i="3"/>
  <c r="S1502" i="3" s="1"/>
  <c r="T1503" i="3"/>
  <c r="S1503" i="3" s="1"/>
  <c r="T1504" i="3"/>
  <c r="S1504" i="3" s="1"/>
  <c r="T1505" i="3"/>
  <c r="S1505" i="3" s="1"/>
  <c r="T1506" i="3"/>
  <c r="T1507" i="3"/>
  <c r="S1507" i="3" s="1"/>
  <c r="T1508" i="3"/>
  <c r="S1508" i="3" s="1"/>
  <c r="T1509" i="3"/>
  <c r="S1509" i="3" s="1"/>
  <c r="T1510" i="3"/>
  <c r="S1510" i="3" s="1"/>
  <c r="T1511" i="3"/>
  <c r="S1511" i="3" s="1"/>
  <c r="T1512" i="3"/>
  <c r="T1513" i="3"/>
  <c r="S1513" i="3" s="1"/>
  <c r="T1514" i="3"/>
  <c r="S1514" i="3" s="1"/>
  <c r="T1515" i="3"/>
  <c r="S1515" i="3" s="1"/>
  <c r="T1516" i="3"/>
  <c r="S1516" i="3" s="1"/>
  <c r="T1517" i="3"/>
  <c r="T1518" i="3"/>
  <c r="S1518" i="3" s="1"/>
  <c r="T1519" i="3"/>
  <c r="S1519" i="3" s="1"/>
  <c r="T1520" i="3"/>
  <c r="S1520" i="3" s="1"/>
  <c r="T1521" i="3"/>
  <c r="S1521" i="3" s="1"/>
  <c r="T1522" i="3"/>
  <c r="T1523" i="3"/>
  <c r="S1523" i="3" s="1"/>
  <c r="T1524" i="3"/>
  <c r="S1524" i="3" s="1"/>
  <c r="T1525" i="3"/>
  <c r="S1525" i="3" s="1"/>
  <c r="T1526" i="3"/>
  <c r="S1526" i="3" s="1"/>
  <c r="T1527" i="3"/>
  <c r="S1527" i="3" s="1"/>
  <c r="T1528" i="3"/>
  <c r="T1529" i="3"/>
  <c r="S1529" i="3" s="1"/>
  <c r="T1530" i="3"/>
  <c r="S1530" i="3" s="1"/>
  <c r="T1531" i="3"/>
  <c r="S1531" i="3" s="1"/>
  <c r="T1532" i="3"/>
  <c r="S1532" i="3" s="1"/>
  <c r="T1533" i="3"/>
  <c r="T1534" i="3"/>
  <c r="S1534" i="3" s="1"/>
  <c r="T1535" i="3"/>
  <c r="S1535" i="3" s="1"/>
  <c r="T1536" i="3"/>
  <c r="S1536" i="3" s="1"/>
  <c r="T1537" i="3"/>
  <c r="S1537" i="3" s="1"/>
  <c r="T1538" i="3"/>
  <c r="S1538" i="3" s="1"/>
  <c r="T1539" i="3"/>
  <c r="S1539" i="3" s="1"/>
  <c r="T1540" i="3"/>
  <c r="S1540" i="3" s="1"/>
  <c r="T1541" i="3"/>
  <c r="S1541" i="3" s="1"/>
  <c r="T1542" i="3"/>
  <c r="S1542" i="3" s="1"/>
  <c r="T1543" i="3"/>
  <c r="S1543" i="3" s="1"/>
  <c r="T1544" i="3"/>
  <c r="T1545" i="3"/>
  <c r="S1545" i="3" s="1"/>
  <c r="T1546" i="3"/>
  <c r="S1546" i="3" s="1"/>
  <c r="T1547" i="3"/>
  <c r="S1547" i="3" s="1"/>
  <c r="T1548" i="3"/>
  <c r="S1548" i="3" s="1"/>
  <c r="T1549" i="3"/>
  <c r="T1550" i="3"/>
  <c r="T1551" i="3"/>
  <c r="S1551" i="3" s="1"/>
  <c r="T1552" i="3"/>
  <c r="S1552" i="3" s="1"/>
  <c r="T1553" i="3"/>
  <c r="S1553" i="3" s="1"/>
  <c r="T1554" i="3"/>
  <c r="S1554" i="3" s="1"/>
  <c r="T1555" i="3"/>
  <c r="S1555" i="3" s="1"/>
  <c r="T1556" i="3"/>
  <c r="S1556" i="3" s="1"/>
  <c r="T1557" i="3"/>
  <c r="S1557" i="3" s="1"/>
  <c r="T1558" i="3"/>
  <c r="S1558" i="3" s="1"/>
  <c r="T1559" i="3"/>
  <c r="S1559" i="3" s="1"/>
  <c r="T1560" i="3"/>
  <c r="S1560" i="3" s="1"/>
  <c r="T1561" i="3"/>
  <c r="S1561" i="3" s="1"/>
  <c r="T1562" i="3"/>
  <c r="S1562" i="3" s="1"/>
  <c r="T1563" i="3"/>
  <c r="S1563" i="3" s="1"/>
  <c r="T1564" i="3"/>
  <c r="S1564" i="3" s="1"/>
  <c r="T1565" i="3"/>
  <c r="T1566" i="3"/>
  <c r="S1566" i="3" s="1"/>
  <c r="T1567" i="3"/>
  <c r="S1567" i="3" s="1"/>
  <c r="T1568" i="3"/>
  <c r="S1568" i="3" s="1"/>
  <c r="T1569" i="3"/>
  <c r="S1569" i="3" s="1"/>
  <c r="T1570" i="3"/>
  <c r="S1570" i="3" s="1"/>
  <c r="T1571" i="3"/>
  <c r="S1571" i="3" s="1"/>
  <c r="T1572" i="3"/>
  <c r="S1572" i="3" s="1"/>
  <c r="T1573" i="3"/>
  <c r="S1573" i="3" s="1"/>
  <c r="T1574" i="3"/>
  <c r="S1574" i="3" s="1"/>
  <c r="T1575" i="3"/>
  <c r="S1575" i="3" s="1"/>
  <c r="T1576" i="3"/>
  <c r="T1577" i="3"/>
  <c r="S1577" i="3" s="1"/>
  <c r="T1578" i="3"/>
  <c r="S1578" i="3" s="1"/>
  <c r="T1579" i="3"/>
  <c r="S1579" i="3" s="1"/>
  <c r="T1580" i="3"/>
  <c r="S1580" i="3" s="1"/>
  <c r="T1581" i="3"/>
  <c r="T1582" i="3"/>
  <c r="S1582" i="3" s="1"/>
  <c r="T1583" i="3"/>
  <c r="S1583" i="3" s="1"/>
  <c r="T1584" i="3"/>
  <c r="S1584" i="3" s="1"/>
  <c r="T1585" i="3"/>
  <c r="S1585" i="3" s="1"/>
  <c r="T1586" i="3"/>
  <c r="T1587" i="3"/>
  <c r="S1587" i="3" s="1"/>
  <c r="T1588" i="3"/>
  <c r="S1588" i="3" s="1"/>
  <c r="T1589" i="3"/>
  <c r="S1589" i="3" s="1"/>
  <c r="T1590" i="3"/>
  <c r="S1590" i="3" s="1"/>
  <c r="T1591" i="3"/>
  <c r="S1591" i="3" s="1"/>
  <c r="T1592" i="3"/>
  <c r="T1593" i="3"/>
  <c r="S1593" i="3" s="1"/>
  <c r="T1594" i="3"/>
  <c r="S1594" i="3" s="1"/>
  <c r="T1595" i="3"/>
  <c r="S1595" i="3" s="1"/>
  <c r="T1596" i="3"/>
  <c r="S1596" i="3" s="1"/>
  <c r="T1597" i="3"/>
  <c r="T1598" i="3"/>
  <c r="S1598" i="3" s="1"/>
  <c r="T1599" i="3"/>
  <c r="S1599" i="3" s="1"/>
  <c r="T1600" i="3"/>
  <c r="S1600" i="3" s="1"/>
  <c r="T1601" i="3"/>
  <c r="S1601" i="3" s="1"/>
  <c r="T1602" i="3"/>
  <c r="T1603" i="3"/>
  <c r="S1603" i="3" s="1"/>
  <c r="T1604" i="3"/>
  <c r="S1604" i="3" s="1"/>
  <c r="T1605" i="3"/>
  <c r="S1605" i="3" s="1"/>
  <c r="T1606" i="3"/>
  <c r="S1606" i="3" s="1"/>
  <c r="T1607" i="3"/>
  <c r="S1607" i="3" s="1"/>
  <c r="T1608" i="3"/>
  <c r="T1609" i="3"/>
  <c r="S1609" i="3" s="1"/>
  <c r="T1610" i="3"/>
  <c r="S1610" i="3" s="1"/>
  <c r="T1611" i="3"/>
  <c r="S1611" i="3" s="1"/>
  <c r="T1612" i="3"/>
  <c r="S1612" i="3" s="1"/>
  <c r="T1613" i="3"/>
  <c r="T1614" i="3"/>
  <c r="S1614" i="3" s="1"/>
  <c r="T1615" i="3"/>
  <c r="S1615" i="3" s="1"/>
  <c r="T1616" i="3"/>
  <c r="S1616" i="3" s="1"/>
  <c r="T1617" i="3"/>
  <c r="S1617" i="3" s="1"/>
  <c r="T1618" i="3"/>
  <c r="S1618" i="3" s="1"/>
  <c r="T1619" i="3"/>
  <c r="S1619" i="3" s="1"/>
  <c r="T1620" i="3"/>
  <c r="S1620" i="3" s="1"/>
  <c r="T1621" i="3"/>
  <c r="S1621" i="3" s="1"/>
  <c r="T1622" i="3"/>
  <c r="S1622" i="3" s="1"/>
  <c r="T1623" i="3"/>
  <c r="S1623" i="3" s="1"/>
  <c r="T1624" i="3"/>
  <c r="T1625" i="3"/>
  <c r="S1625" i="3" s="1"/>
  <c r="T1626" i="3"/>
  <c r="S1626" i="3" s="1"/>
  <c r="T1627" i="3"/>
  <c r="S1627" i="3" s="1"/>
  <c r="T1628" i="3"/>
  <c r="S1628" i="3" s="1"/>
  <c r="T1629" i="3"/>
  <c r="T1630" i="3"/>
  <c r="S1630" i="3" s="1"/>
  <c r="T1631" i="3"/>
  <c r="S1631" i="3" s="1"/>
  <c r="T1632" i="3"/>
  <c r="S1632" i="3" s="1"/>
  <c r="T1633" i="3"/>
  <c r="S1633" i="3" s="1"/>
  <c r="T1634" i="3"/>
  <c r="S1634" i="3" s="1"/>
  <c r="T1635" i="3"/>
  <c r="S1635" i="3" s="1"/>
  <c r="T1636" i="3"/>
  <c r="S1636" i="3" s="1"/>
  <c r="T1637" i="3"/>
  <c r="S1637" i="3" s="1"/>
  <c r="T1638" i="3"/>
  <c r="S1638" i="3" s="1"/>
  <c r="T1639" i="3"/>
  <c r="S1639" i="3" s="1"/>
  <c r="T1640" i="3"/>
  <c r="T1641" i="3"/>
  <c r="S1641" i="3" s="1"/>
  <c r="T1642" i="3"/>
  <c r="S1642" i="3" s="1"/>
  <c r="T1643" i="3"/>
  <c r="S1643" i="3" s="1"/>
  <c r="T1644" i="3"/>
  <c r="S1644" i="3" s="1"/>
  <c r="T1645" i="3"/>
  <c r="T1646" i="3"/>
  <c r="S1646" i="3" s="1"/>
  <c r="T1647" i="3"/>
  <c r="S1647" i="3" s="1"/>
  <c r="T1648" i="3"/>
  <c r="S1648" i="3" s="1"/>
  <c r="T1649" i="3"/>
  <c r="S1649" i="3" s="1"/>
  <c r="T1650" i="3"/>
  <c r="S1650" i="3" s="1"/>
  <c r="T1651" i="3"/>
  <c r="S1651" i="3" s="1"/>
  <c r="T1652" i="3"/>
  <c r="S1652" i="3" s="1"/>
  <c r="T1653" i="3"/>
  <c r="S1653" i="3" s="1"/>
  <c r="T1654" i="3"/>
  <c r="S1654" i="3" s="1"/>
  <c r="T1655" i="3"/>
  <c r="S1655" i="3" s="1"/>
  <c r="T1656" i="3"/>
  <c r="T1657" i="3"/>
  <c r="S1657" i="3" s="1"/>
  <c r="T1658" i="3"/>
  <c r="S1658" i="3" s="1"/>
  <c r="T1659" i="3"/>
  <c r="S1659" i="3" s="1"/>
  <c r="T1660" i="3"/>
  <c r="S1660" i="3" s="1"/>
  <c r="T1661" i="3"/>
  <c r="S1661" i="3" s="1"/>
  <c r="T1662" i="3"/>
  <c r="S1662" i="3" s="1"/>
  <c r="T1663" i="3"/>
  <c r="S1663" i="3" s="1"/>
  <c r="T1664" i="3"/>
  <c r="S1664" i="3" s="1"/>
  <c r="T1665" i="3"/>
  <c r="S1665" i="3" s="1"/>
  <c r="T1666" i="3"/>
  <c r="S1666" i="3" s="1"/>
  <c r="T1667" i="3"/>
  <c r="S1667" i="3" s="1"/>
  <c r="T1668" i="3"/>
  <c r="S1668" i="3" s="1"/>
  <c r="T1669" i="3"/>
  <c r="S1669" i="3" s="1"/>
  <c r="T1670" i="3"/>
  <c r="S1670" i="3" s="1"/>
  <c r="T1671" i="3"/>
  <c r="S1671" i="3" s="1"/>
  <c r="T1672" i="3"/>
  <c r="S1672" i="3" s="1"/>
  <c r="T1673" i="3"/>
  <c r="S1673" i="3" s="1"/>
  <c r="T1674" i="3"/>
  <c r="S1674" i="3" s="1"/>
  <c r="T1675" i="3"/>
  <c r="S1675" i="3" s="1"/>
  <c r="T1676" i="3"/>
  <c r="S1676" i="3" s="1"/>
  <c r="T1677" i="3"/>
  <c r="T1678" i="3"/>
  <c r="S1678" i="3" s="1"/>
  <c r="T1679" i="3"/>
  <c r="S1679" i="3" s="1"/>
  <c r="T1680" i="3"/>
  <c r="S1680" i="3" s="1"/>
  <c r="T1681" i="3"/>
  <c r="S1681" i="3" s="1"/>
  <c r="T1682" i="3"/>
  <c r="S1682" i="3" s="1"/>
  <c r="T1683" i="3"/>
  <c r="S1683" i="3" s="1"/>
  <c r="T1684" i="3"/>
  <c r="S1684" i="3" s="1"/>
  <c r="T1685" i="3"/>
  <c r="S1685" i="3" s="1"/>
  <c r="T1686" i="3"/>
  <c r="S1686" i="3" s="1"/>
  <c r="T1687" i="3"/>
  <c r="S1687" i="3" s="1"/>
  <c r="T1688" i="3"/>
  <c r="T1689" i="3"/>
  <c r="S1689" i="3" s="1"/>
  <c r="T1690" i="3"/>
  <c r="S1690" i="3" s="1"/>
  <c r="T1691" i="3"/>
  <c r="S1691" i="3" s="1"/>
  <c r="T1692" i="3"/>
  <c r="S1692" i="3" s="1"/>
  <c r="T1693" i="3"/>
  <c r="T1694" i="3"/>
  <c r="S1694" i="3" s="1"/>
  <c r="T1695" i="3"/>
  <c r="S1695" i="3" s="1"/>
  <c r="T1696" i="3"/>
  <c r="S1696" i="3" s="1"/>
  <c r="T1697" i="3"/>
  <c r="S1697" i="3" s="1"/>
  <c r="T1698" i="3"/>
  <c r="S1698" i="3" s="1"/>
  <c r="T1699" i="3"/>
  <c r="S1699" i="3" s="1"/>
  <c r="T1700" i="3"/>
  <c r="S1700" i="3" s="1"/>
  <c r="T1701" i="3"/>
  <c r="S1701" i="3" s="1"/>
  <c r="T1702" i="3"/>
  <c r="S1702" i="3" s="1"/>
  <c r="T1703" i="3"/>
  <c r="S1703" i="3" s="1"/>
  <c r="T1704" i="3"/>
  <c r="S1704" i="3" s="1"/>
  <c r="T1705" i="3"/>
  <c r="S1705" i="3" s="1"/>
  <c r="T1706" i="3"/>
  <c r="S1706" i="3" s="1"/>
  <c r="T1707" i="3"/>
  <c r="S1707" i="3" s="1"/>
  <c r="T1708" i="3"/>
  <c r="S1708" i="3" s="1"/>
  <c r="T1709" i="3"/>
  <c r="T1710" i="3"/>
  <c r="S1710" i="3" s="1"/>
  <c r="T1711" i="3"/>
  <c r="S1711" i="3" s="1"/>
  <c r="T1712" i="3"/>
  <c r="S1712" i="3" s="1"/>
  <c r="T1713" i="3"/>
  <c r="S1713" i="3" s="1"/>
  <c r="T1714" i="3"/>
  <c r="T1715" i="3"/>
  <c r="S1715" i="3" s="1"/>
  <c r="T1716" i="3"/>
  <c r="S1716" i="3" s="1"/>
  <c r="T1717" i="3"/>
  <c r="S1717" i="3" s="1"/>
  <c r="T1718" i="3"/>
  <c r="S1718" i="3" s="1"/>
  <c r="T1719" i="3"/>
  <c r="S1719" i="3" s="1"/>
  <c r="T1720" i="3"/>
  <c r="T1721" i="3"/>
  <c r="S1721" i="3" s="1"/>
  <c r="T1722" i="3"/>
  <c r="S1722" i="3" s="1"/>
  <c r="T1723" i="3"/>
  <c r="S1723" i="3" s="1"/>
  <c r="T1724" i="3"/>
  <c r="S1724" i="3" s="1"/>
  <c r="T1725" i="3"/>
  <c r="S1725" i="3" s="1"/>
  <c r="T1726" i="3"/>
  <c r="S1726" i="3" s="1"/>
  <c r="T1727" i="3"/>
  <c r="S1727" i="3" s="1"/>
  <c r="T1728" i="3"/>
  <c r="S1728" i="3" s="1"/>
  <c r="T1729" i="3"/>
  <c r="S1729" i="3" s="1"/>
  <c r="T1730" i="3"/>
  <c r="S1730" i="3" s="1"/>
  <c r="T1731" i="3"/>
  <c r="S1731" i="3" s="1"/>
  <c r="T1732" i="3"/>
  <c r="S1732" i="3" s="1"/>
  <c r="T1733" i="3"/>
  <c r="S1733" i="3" s="1"/>
  <c r="T1734" i="3"/>
  <c r="S1734" i="3" s="1"/>
  <c r="T1735" i="3"/>
  <c r="S1735" i="3" s="1"/>
  <c r="T1736" i="3"/>
  <c r="T1737" i="3"/>
  <c r="S1737" i="3" s="1"/>
  <c r="T1738" i="3"/>
  <c r="S1738" i="3" s="1"/>
  <c r="T1739" i="3"/>
  <c r="S1739" i="3" s="1"/>
  <c r="T1740" i="3"/>
  <c r="S1740" i="3" s="1"/>
  <c r="T1741" i="3"/>
  <c r="T1742" i="3"/>
  <c r="S1742" i="3" s="1"/>
  <c r="T1743" i="3"/>
  <c r="S1743" i="3" s="1"/>
  <c r="T1744" i="3"/>
  <c r="S1744" i="3" s="1"/>
  <c r="T1745" i="3"/>
  <c r="S1745" i="3" s="1"/>
  <c r="T1746" i="3"/>
  <c r="S1746" i="3" s="1"/>
  <c r="T1747" i="3"/>
  <c r="S1747" i="3" s="1"/>
  <c r="T1748" i="3"/>
  <c r="S1748" i="3" s="1"/>
  <c r="T1749" i="3"/>
  <c r="S1749" i="3" s="1"/>
  <c r="T1750" i="3"/>
  <c r="S1750" i="3" s="1"/>
  <c r="T1751" i="3"/>
  <c r="S1751" i="3" s="1"/>
  <c r="T1752" i="3"/>
  <c r="T1753" i="3"/>
  <c r="S1753" i="3" s="1"/>
  <c r="T1754" i="3"/>
  <c r="S1754" i="3" s="1"/>
  <c r="T1755" i="3"/>
  <c r="S1755" i="3" s="1"/>
  <c r="T1756" i="3"/>
  <c r="S1756" i="3" s="1"/>
  <c r="T1757" i="3"/>
  <c r="S1757" i="3" s="1"/>
  <c r="T1758" i="3"/>
  <c r="S1758" i="3" s="1"/>
  <c r="T1759" i="3"/>
  <c r="S1759" i="3" s="1"/>
  <c r="T1760" i="3"/>
  <c r="S1760" i="3" s="1"/>
  <c r="T1761" i="3"/>
  <c r="S1761" i="3" s="1"/>
  <c r="T1762" i="3"/>
  <c r="S1762" i="3" s="1"/>
  <c r="T1763" i="3"/>
  <c r="S1763" i="3" s="1"/>
  <c r="T1764" i="3"/>
  <c r="S1764" i="3" s="1"/>
  <c r="T1765" i="3"/>
  <c r="S1765" i="3" s="1"/>
  <c r="T1766" i="3"/>
  <c r="S1766" i="3" s="1"/>
  <c r="T1767" i="3"/>
  <c r="S1767" i="3" s="1"/>
  <c r="T1768" i="3"/>
  <c r="T1769" i="3"/>
  <c r="S1769" i="3" s="1"/>
  <c r="T1770" i="3"/>
  <c r="S1770" i="3" s="1"/>
  <c r="T1771" i="3"/>
  <c r="S1771" i="3" s="1"/>
  <c r="T1772" i="3"/>
  <c r="S1772" i="3" s="1"/>
  <c r="T1773" i="3"/>
  <c r="T1774" i="3"/>
  <c r="S1774" i="3" s="1"/>
  <c r="T1775" i="3"/>
  <c r="S1775" i="3" s="1"/>
  <c r="T1776" i="3"/>
  <c r="S1776" i="3" s="1"/>
  <c r="T1777" i="3"/>
  <c r="S1777" i="3" s="1"/>
  <c r="T1778" i="3"/>
  <c r="S1778" i="3" s="1"/>
  <c r="T1779" i="3"/>
  <c r="S1779" i="3" s="1"/>
  <c r="T1780" i="3"/>
  <c r="S1780" i="3" s="1"/>
  <c r="T1781" i="3"/>
  <c r="S1781" i="3" s="1"/>
  <c r="T1782" i="3"/>
  <c r="S1782" i="3" s="1"/>
  <c r="T1783" i="3"/>
  <c r="S1783" i="3" s="1"/>
  <c r="T1784" i="3"/>
  <c r="S1784" i="3" s="1"/>
  <c r="T1785" i="3"/>
  <c r="S1785" i="3" s="1"/>
  <c r="T1786" i="3"/>
  <c r="S1786" i="3" s="1"/>
  <c r="T1787" i="3"/>
  <c r="S1787" i="3" s="1"/>
  <c r="T1788" i="3"/>
  <c r="S1788" i="3" s="1"/>
  <c r="T1789" i="3"/>
  <c r="S1789" i="3" s="1"/>
  <c r="T1790" i="3"/>
  <c r="S1790" i="3" s="1"/>
  <c r="T1791" i="3"/>
  <c r="S1791" i="3" s="1"/>
  <c r="T1792" i="3"/>
  <c r="S1792" i="3" s="1"/>
  <c r="T1793" i="3"/>
  <c r="S1793" i="3" s="1"/>
  <c r="T1794" i="3"/>
  <c r="S1794" i="3" s="1"/>
  <c r="T1795" i="3"/>
  <c r="S1795" i="3" s="1"/>
  <c r="T1796" i="3"/>
  <c r="S1796" i="3" s="1"/>
  <c r="T1797" i="3"/>
  <c r="S1797" i="3" s="1"/>
  <c r="T1798" i="3"/>
  <c r="S1798" i="3" s="1"/>
  <c r="T1799" i="3"/>
  <c r="S1799" i="3" s="1"/>
  <c r="T1800" i="3"/>
  <c r="T1801" i="3"/>
  <c r="S1801" i="3" s="1"/>
  <c r="T1802" i="3"/>
  <c r="S1802" i="3" s="1"/>
  <c r="T1803" i="3"/>
  <c r="S1803" i="3" s="1"/>
  <c r="T1804" i="3"/>
  <c r="S1804" i="3" s="1"/>
  <c r="T1805" i="3"/>
  <c r="T1806" i="3"/>
  <c r="S1806" i="3" s="1"/>
  <c r="T1807" i="3"/>
  <c r="S1807" i="3" s="1"/>
  <c r="T1808" i="3"/>
  <c r="S1808" i="3" s="1"/>
  <c r="T1809" i="3"/>
  <c r="S1809" i="3" s="1"/>
  <c r="T1810" i="3"/>
  <c r="T1811" i="3"/>
  <c r="S1811" i="3" s="1"/>
  <c r="T1812" i="3"/>
  <c r="S1812" i="3" s="1"/>
  <c r="T1813" i="3"/>
  <c r="S1813" i="3" s="1"/>
  <c r="T1814" i="3"/>
  <c r="S1814" i="3" s="1"/>
  <c r="T1815" i="3"/>
  <c r="S1815" i="3" s="1"/>
  <c r="T1816" i="3"/>
  <c r="S1816" i="3" s="1"/>
  <c r="T1817" i="3"/>
  <c r="S1817" i="3" s="1"/>
  <c r="T1818" i="3"/>
  <c r="S1818" i="3" s="1"/>
  <c r="T1819" i="3"/>
  <c r="S1819" i="3" s="1"/>
  <c r="T1820" i="3"/>
  <c r="S1820" i="3" s="1"/>
  <c r="T1821" i="3"/>
  <c r="S1821" i="3" s="1"/>
  <c r="T1822" i="3"/>
  <c r="S1822" i="3" s="1"/>
  <c r="T1823" i="3"/>
  <c r="S1823" i="3" s="1"/>
  <c r="T1824" i="3"/>
  <c r="S1824" i="3" s="1"/>
  <c r="T1825" i="3"/>
  <c r="S1825" i="3" s="1"/>
  <c r="T1826" i="3"/>
  <c r="T1827" i="3"/>
  <c r="S1827" i="3" s="1"/>
  <c r="T1828" i="3"/>
  <c r="S1828" i="3" s="1"/>
  <c r="T1829" i="3"/>
  <c r="S1829" i="3" s="1"/>
  <c r="T1830" i="3"/>
  <c r="S1830" i="3" s="1"/>
  <c r="T1831" i="3"/>
  <c r="S1831" i="3" s="1"/>
  <c r="T1832" i="3"/>
  <c r="T1833" i="3"/>
  <c r="S1833" i="3" s="1"/>
  <c r="T1834" i="3"/>
  <c r="S1834" i="3" s="1"/>
  <c r="T1835" i="3"/>
  <c r="S1835" i="3" s="1"/>
  <c r="T1836" i="3"/>
  <c r="S1836" i="3" s="1"/>
  <c r="T1837" i="3"/>
  <c r="T1838" i="3"/>
  <c r="S1838" i="3" s="1"/>
  <c r="T1839" i="3"/>
  <c r="S1839" i="3" s="1"/>
  <c r="T1840" i="3"/>
  <c r="S1840" i="3" s="1"/>
  <c r="T1841" i="3"/>
  <c r="S1841" i="3" s="1"/>
  <c r="T1842" i="3"/>
  <c r="T1843" i="3"/>
  <c r="S1843" i="3" s="1"/>
  <c r="T1844" i="3"/>
  <c r="S1844" i="3" s="1"/>
  <c r="T1845" i="3"/>
  <c r="S1845" i="3" s="1"/>
  <c r="T1846" i="3"/>
  <c r="S1846" i="3" s="1"/>
  <c r="T1847" i="3"/>
  <c r="S1847" i="3" s="1"/>
  <c r="T1848" i="3"/>
  <c r="T1849" i="3"/>
  <c r="S1849" i="3" s="1"/>
  <c r="T1850" i="3"/>
  <c r="S1850" i="3" s="1"/>
  <c r="T1851" i="3"/>
  <c r="S1851" i="3" s="1"/>
  <c r="T1852" i="3"/>
  <c r="S1852" i="3" s="1"/>
  <c r="T1853" i="3"/>
  <c r="S1853" i="3" s="1"/>
  <c r="T1854" i="3"/>
  <c r="S1854" i="3" s="1"/>
  <c r="T1855" i="3"/>
  <c r="T1856" i="3"/>
  <c r="S1856" i="3" s="1"/>
  <c r="T1857" i="3"/>
  <c r="S1857" i="3" s="1"/>
  <c r="T1858" i="3"/>
  <c r="S1858" i="3" s="1"/>
  <c r="T1859" i="3"/>
  <c r="S1859" i="3" s="1"/>
  <c r="T1860" i="3"/>
  <c r="S1860" i="3" s="1"/>
  <c r="T1861" i="3"/>
  <c r="S1861" i="3" s="1"/>
  <c r="T1862" i="3"/>
  <c r="S1862" i="3" s="1"/>
  <c r="T1863" i="3"/>
  <c r="S1863" i="3" s="1"/>
  <c r="T1864" i="3"/>
  <c r="T1865" i="3"/>
  <c r="S1865" i="3" s="1"/>
  <c r="T1866" i="3"/>
  <c r="S1866" i="3" s="1"/>
  <c r="T1867" i="3"/>
  <c r="S1867" i="3" s="1"/>
  <c r="T1868" i="3"/>
  <c r="S1868" i="3" s="1"/>
  <c r="T1869" i="3"/>
  <c r="T1870" i="3"/>
  <c r="S1870" i="3" s="1"/>
  <c r="T1871" i="3"/>
  <c r="S1871" i="3" s="1"/>
  <c r="T1872" i="3"/>
  <c r="S1872" i="3" s="1"/>
  <c r="T1873" i="3"/>
  <c r="S1873" i="3" s="1"/>
  <c r="T1874" i="3"/>
  <c r="S1874" i="3" s="1"/>
  <c r="T1875" i="3"/>
  <c r="S1875" i="3" s="1"/>
  <c r="T1876" i="3"/>
  <c r="S1876" i="3" s="1"/>
  <c r="T1877" i="3"/>
  <c r="S1877" i="3" s="1"/>
  <c r="T1878" i="3"/>
  <c r="S1878" i="3" s="1"/>
  <c r="T1879" i="3"/>
  <c r="S1879" i="3" s="1"/>
  <c r="T1880" i="3"/>
  <c r="T1881" i="3"/>
  <c r="S1881" i="3" s="1"/>
  <c r="T1882" i="3"/>
  <c r="S1882" i="3" s="1"/>
  <c r="T1883" i="3"/>
  <c r="S1883" i="3" s="1"/>
  <c r="T1884" i="3"/>
  <c r="S1884" i="3" s="1"/>
  <c r="T1885" i="3"/>
  <c r="T1886" i="3"/>
  <c r="T1887" i="3"/>
  <c r="S1887" i="3" s="1"/>
  <c r="T1888" i="3"/>
  <c r="S1888" i="3" s="1"/>
  <c r="T1889" i="3"/>
  <c r="S1889" i="3" s="1"/>
  <c r="T1890" i="3"/>
  <c r="S1890" i="3" s="1"/>
  <c r="T1891" i="3"/>
  <c r="S1891" i="3" s="1"/>
  <c r="T1892" i="3"/>
  <c r="S1892" i="3" s="1"/>
  <c r="T1893" i="3"/>
  <c r="S1893" i="3" s="1"/>
  <c r="T1894" i="3"/>
  <c r="S1894" i="3" s="1"/>
  <c r="T1895" i="3"/>
  <c r="S1895" i="3" s="1"/>
  <c r="T1896" i="3"/>
  <c r="T1897" i="3"/>
  <c r="S1897" i="3" s="1"/>
  <c r="T1898" i="3"/>
  <c r="S1898" i="3" s="1"/>
  <c r="T1899" i="3"/>
  <c r="S1899" i="3" s="1"/>
  <c r="T1900" i="3"/>
  <c r="S1900" i="3" s="1"/>
  <c r="T1901" i="3"/>
  <c r="S1901" i="3" s="1"/>
  <c r="T1902" i="3"/>
  <c r="S1902" i="3" s="1"/>
  <c r="T1903" i="3"/>
  <c r="S1903" i="3" s="1"/>
  <c r="T1904" i="3"/>
  <c r="S1904" i="3" s="1"/>
  <c r="T1905" i="3"/>
  <c r="S1905" i="3" s="1"/>
  <c r="T1906" i="3"/>
  <c r="T1907" i="3"/>
  <c r="S1907" i="3" s="1"/>
  <c r="T1908" i="3"/>
  <c r="S1908" i="3" s="1"/>
  <c r="T1909" i="3"/>
  <c r="S1909" i="3" s="1"/>
  <c r="T1910" i="3"/>
  <c r="S1910" i="3" s="1"/>
  <c r="T1911" i="3"/>
  <c r="S1911" i="3" s="1"/>
  <c r="T1912" i="3"/>
  <c r="T1913" i="3"/>
  <c r="S1913" i="3" s="1"/>
  <c r="T1914" i="3"/>
  <c r="S1914" i="3" s="1"/>
  <c r="T1915" i="3"/>
  <c r="S1915" i="3" s="1"/>
  <c r="T1916" i="3"/>
  <c r="S1916" i="3" s="1"/>
  <c r="T1917" i="3"/>
  <c r="S1917" i="3" s="1"/>
  <c r="T1918" i="3"/>
  <c r="S1918" i="3" s="1"/>
  <c r="T1919" i="3"/>
  <c r="S1919" i="3" s="1"/>
  <c r="T1920" i="3"/>
  <c r="S1920" i="3" s="1"/>
  <c r="T1921" i="3"/>
  <c r="S1921" i="3" s="1"/>
  <c r="T1922" i="3"/>
  <c r="S1922" i="3" s="1"/>
  <c r="T1923" i="3"/>
  <c r="S1923" i="3" s="1"/>
  <c r="T1924" i="3"/>
  <c r="S1924" i="3" s="1"/>
  <c r="T1925" i="3"/>
  <c r="S1925" i="3" s="1"/>
  <c r="T1926" i="3"/>
  <c r="S1926" i="3" s="1"/>
  <c r="T1927" i="3"/>
  <c r="S1927" i="3" s="1"/>
  <c r="T1928" i="3"/>
  <c r="S1928" i="3" s="1"/>
  <c r="T1929" i="3"/>
  <c r="S1929" i="3" s="1"/>
  <c r="T1930" i="3"/>
  <c r="S1930" i="3" s="1"/>
  <c r="T1931" i="3"/>
  <c r="S1931" i="3" s="1"/>
  <c r="T1932" i="3"/>
  <c r="S1932" i="3" s="1"/>
  <c r="T1933" i="3"/>
  <c r="T1934" i="3"/>
  <c r="S1934" i="3" s="1"/>
  <c r="T1935" i="3"/>
  <c r="S1935" i="3" s="1"/>
  <c r="T1936" i="3"/>
  <c r="S1936" i="3" s="1"/>
  <c r="T1937" i="3"/>
  <c r="S1937" i="3" s="1"/>
  <c r="T1938" i="3"/>
  <c r="S1938" i="3" s="1"/>
  <c r="T1939" i="3"/>
  <c r="S1939" i="3" s="1"/>
  <c r="T1940" i="3"/>
  <c r="S1940" i="3" s="1"/>
  <c r="T1941" i="3"/>
  <c r="S1941" i="3" s="1"/>
  <c r="T1942" i="3"/>
  <c r="S1942" i="3" s="1"/>
  <c r="T1943" i="3"/>
  <c r="S1943" i="3" s="1"/>
  <c r="T1944" i="3"/>
  <c r="T1945" i="3"/>
  <c r="S1945" i="3" s="1"/>
  <c r="T1946" i="3"/>
  <c r="S1946" i="3" s="1"/>
  <c r="T1947" i="3"/>
  <c r="S1947" i="3" s="1"/>
  <c r="T1948" i="3"/>
  <c r="S1948" i="3" s="1"/>
  <c r="T1949" i="3"/>
  <c r="S1949" i="3" s="1"/>
  <c r="T1950" i="3"/>
  <c r="T1951" i="3"/>
  <c r="S1951" i="3" s="1"/>
  <c r="T1952" i="3"/>
  <c r="S1952" i="3" s="1"/>
  <c r="T1953" i="3"/>
  <c r="S1953" i="3" s="1"/>
  <c r="T1954" i="3"/>
  <c r="S1954" i="3" s="1"/>
  <c r="T1955" i="3"/>
  <c r="S1955" i="3" s="1"/>
  <c r="T1956" i="3"/>
  <c r="S1956" i="3" s="1"/>
  <c r="T1957" i="3"/>
  <c r="S1957" i="3" s="1"/>
  <c r="T1958" i="3"/>
  <c r="S1958" i="3" s="1"/>
  <c r="T1959" i="3"/>
  <c r="S1959" i="3" s="1"/>
  <c r="T1960" i="3"/>
  <c r="T1961" i="3"/>
  <c r="S1961" i="3" s="1"/>
  <c r="T1962" i="3"/>
  <c r="S1962" i="3" s="1"/>
  <c r="T1963" i="3"/>
  <c r="S1963" i="3" s="1"/>
  <c r="T1964" i="3"/>
  <c r="S1964" i="3" s="1"/>
  <c r="T1965" i="3"/>
  <c r="S1965" i="3" s="1"/>
  <c r="T1966" i="3"/>
  <c r="S1966" i="3" s="1"/>
  <c r="T1967" i="3"/>
  <c r="T1968" i="3"/>
  <c r="S1968" i="3" s="1"/>
  <c r="T1969" i="3"/>
  <c r="S1969" i="3" s="1"/>
  <c r="T1970" i="3"/>
  <c r="S1970" i="3" s="1"/>
  <c r="T1971" i="3"/>
  <c r="S1971" i="3" s="1"/>
  <c r="T1972" i="3"/>
  <c r="S1972" i="3" s="1"/>
  <c r="T1973" i="3"/>
  <c r="S1973" i="3" s="1"/>
  <c r="T1974" i="3"/>
  <c r="S1974" i="3" s="1"/>
  <c r="T1975" i="3"/>
  <c r="S1975" i="3" s="1"/>
  <c r="T1976" i="3"/>
  <c r="S1976" i="3" s="1"/>
  <c r="T1977" i="3"/>
  <c r="S1977" i="3" s="1"/>
  <c r="T1978" i="3"/>
  <c r="S1978" i="3" s="1"/>
  <c r="T1979" i="3"/>
  <c r="S1979" i="3" s="1"/>
  <c r="T1980" i="3"/>
  <c r="S1980" i="3" s="1"/>
  <c r="T1981" i="3"/>
  <c r="T1982" i="3"/>
  <c r="S1982" i="3" s="1"/>
  <c r="T1983" i="3"/>
  <c r="S1983" i="3" s="1"/>
  <c r="T1984" i="3"/>
  <c r="S1984" i="3" s="1"/>
  <c r="T1985" i="3"/>
  <c r="S1985" i="3" s="1"/>
  <c r="T1986" i="3"/>
  <c r="S1986" i="3" s="1"/>
  <c r="T1987" i="3"/>
  <c r="S1987" i="3" s="1"/>
  <c r="T1988" i="3"/>
  <c r="S1988" i="3" s="1"/>
  <c r="T1989" i="3"/>
  <c r="S1989" i="3" s="1"/>
  <c r="T1990" i="3"/>
  <c r="S1990" i="3" s="1"/>
  <c r="T1991" i="3"/>
  <c r="S1991" i="3" s="1"/>
  <c r="T1992" i="3"/>
  <c r="T1993" i="3"/>
  <c r="S1993" i="3" s="1"/>
  <c r="T1994" i="3"/>
  <c r="S1994" i="3" s="1"/>
  <c r="T1995" i="3"/>
  <c r="S1995" i="3" s="1"/>
  <c r="T1996" i="3"/>
  <c r="S1996" i="3" s="1"/>
  <c r="T1997" i="3"/>
  <c r="S1997" i="3" s="1"/>
  <c r="T1998" i="3"/>
  <c r="S1998" i="3" s="1"/>
  <c r="T1999" i="3"/>
  <c r="S1999" i="3" s="1"/>
  <c r="T2000" i="3"/>
  <c r="S2000" i="3" s="1"/>
  <c r="T2001" i="3"/>
  <c r="S2001" i="3" s="1"/>
  <c r="T2002" i="3"/>
  <c r="S2002" i="3" s="1"/>
  <c r="T2003" i="3"/>
  <c r="S2003" i="3" s="1"/>
  <c r="T2004" i="3"/>
  <c r="S2004" i="3" s="1"/>
  <c r="T2005" i="3"/>
  <c r="S2005" i="3" s="1"/>
  <c r="T2006" i="3"/>
  <c r="S2006" i="3" s="1"/>
  <c r="T2007" i="3"/>
  <c r="S2007" i="3" s="1"/>
  <c r="T2008" i="3"/>
  <c r="T2009" i="3"/>
  <c r="S2009" i="3" s="1"/>
  <c r="T2010" i="3"/>
  <c r="S2010" i="3" s="1"/>
  <c r="T2011" i="3"/>
  <c r="S2011" i="3" s="1"/>
  <c r="T2012" i="3"/>
  <c r="S2012" i="3" s="1"/>
  <c r="T2013" i="3"/>
  <c r="T2014" i="3"/>
  <c r="S2014" i="3" s="1"/>
  <c r="T2015" i="3"/>
  <c r="S2015" i="3" s="1"/>
  <c r="T2016" i="3"/>
  <c r="S2016" i="3" s="1"/>
  <c r="T2017" i="3"/>
  <c r="S2017" i="3" s="1"/>
  <c r="T2018" i="3"/>
  <c r="S2018" i="3" s="1"/>
  <c r="T2019" i="3"/>
  <c r="S2019" i="3" s="1"/>
  <c r="T2020" i="3"/>
  <c r="S2020" i="3" s="1"/>
  <c r="T2021" i="3"/>
  <c r="S2021" i="3" s="1"/>
  <c r="T2022" i="3"/>
  <c r="S2022" i="3" s="1"/>
  <c r="T2023" i="3"/>
  <c r="S2023" i="3" s="1"/>
  <c r="T2024" i="3"/>
  <c r="T2025" i="3"/>
  <c r="S2025" i="3" s="1"/>
  <c r="T2026" i="3"/>
  <c r="S2026" i="3" s="1"/>
  <c r="T2027" i="3"/>
  <c r="S2027" i="3" s="1"/>
  <c r="T2028" i="3"/>
  <c r="S2028" i="3" s="1"/>
  <c r="T2029" i="3"/>
  <c r="S2029" i="3" s="1"/>
  <c r="T2030" i="3"/>
  <c r="S2030" i="3" s="1"/>
  <c r="T2031" i="3"/>
  <c r="S2031" i="3" s="1"/>
  <c r="T2032" i="3"/>
  <c r="S2032" i="3" s="1"/>
  <c r="T2033" i="3"/>
  <c r="S2033" i="3" s="1"/>
  <c r="T2034" i="3"/>
  <c r="S2034" i="3" s="1"/>
  <c r="T2035" i="3"/>
  <c r="S2035" i="3" s="1"/>
  <c r="T2036" i="3"/>
  <c r="S2036" i="3" s="1"/>
  <c r="T2037" i="3"/>
  <c r="S2037" i="3" s="1"/>
  <c r="T2038" i="3"/>
  <c r="S2038" i="3" s="1"/>
  <c r="T2039" i="3"/>
  <c r="S2039" i="3" s="1"/>
  <c r="T2040" i="3"/>
  <c r="T2041" i="3"/>
  <c r="S2041" i="3" s="1"/>
  <c r="T2042" i="3"/>
  <c r="S2042" i="3" s="1"/>
  <c r="T2043" i="3"/>
  <c r="S2043" i="3" s="1"/>
  <c r="T2044" i="3"/>
  <c r="S2044" i="3" s="1"/>
  <c r="T2045" i="3"/>
  <c r="T2046" i="3"/>
  <c r="S2046" i="3" s="1"/>
  <c r="T2047" i="3"/>
  <c r="S2047" i="3" s="1"/>
  <c r="T2048" i="3"/>
  <c r="S2048" i="3" s="1"/>
  <c r="T2049" i="3"/>
  <c r="S2049" i="3" s="1"/>
  <c r="T2050" i="3"/>
  <c r="S2050" i="3" s="1"/>
  <c r="T2051" i="3"/>
  <c r="S2051" i="3" s="1"/>
  <c r="T2052" i="3"/>
  <c r="S2052" i="3" s="1"/>
  <c r="T2053" i="3"/>
  <c r="S2053" i="3" s="1"/>
  <c r="T2054" i="3"/>
  <c r="S2054" i="3" s="1"/>
  <c r="T2055" i="3"/>
  <c r="S2055" i="3" s="1"/>
  <c r="T2056" i="3"/>
  <c r="T2057" i="3"/>
  <c r="S2057" i="3" s="1"/>
  <c r="T2058" i="3"/>
  <c r="S2058" i="3" s="1"/>
  <c r="T2059" i="3"/>
  <c r="S2059" i="3" s="1"/>
  <c r="T2060" i="3"/>
  <c r="S2060" i="3" s="1"/>
  <c r="T2061" i="3"/>
  <c r="T2062" i="3"/>
  <c r="S2062" i="3" s="1"/>
  <c r="T2063" i="3"/>
  <c r="S2063" i="3" s="1"/>
  <c r="T2064" i="3"/>
  <c r="S2064" i="3" s="1"/>
  <c r="T2065" i="3"/>
  <c r="S2065" i="3" s="1"/>
  <c r="T2066" i="3"/>
  <c r="S2066" i="3" s="1"/>
  <c r="T2067" i="3"/>
  <c r="S2067" i="3" s="1"/>
  <c r="T2068" i="3"/>
  <c r="S2068" i="3" s="1"/>
  <c r="T2069" i="3"/>
  <c r="S2069" i="3" s="1"/>
  <c r="T2070" i="3"/>
  <c r="S2070" i="3" s="1"/>
  <c r="T2071" i="3"/>
  <c r="S2071" i="3" s="1"/>
  <c r="T2072" i="3"/>
  <c r="T2073" i="3"/>
  <c r="S2073" i="3" s="1"/>
  <c r="T2074" i="3"/>
  <c r="S2074" i="3" s="1"/>
  <c r="T2075" i="3"/>
  <c r="S2075" i="3" s="1"/>
  <c r="T2076" i="3"/>
  <c r="S2076" i="3" s="1"/>
  <c r="T2077" i="3"/>
  <c r="S2077" i="3" s="1"/>
  <c r="T2078" i="3"/>
  <c r="S2078" i="3" s="1"/>
  <c r="T2079" i="3"/>
  <c r="S2079" i="3" s="1"/>
  <c r="T2080" i="3"/>
  <c r="S2080" i="3" s="1"/>
  <c r="T2081" i="3"/>
  <c r="S2081" i="3" s="1"/>
  <c r="T2082" i="3"/>
  <c r="S2082" i="3" s="1"/>
  <c r="T2083" i="3"/>
  <c r="S2083" i="3" s="1"/>
  <c r="T2084" i="3"/>
  <c r="S2084" i="3" s="1"/>
  <c r="T2085" i="3"/>
  <c r="S2085" i="3" s="1"/>
  <c r="T2086" i="3"/>
  <c r="S2086" i="3" s="1"/>
  <c r="T2087" i="3"/>
  <c r="S2087" i="3" s="1"/>
  <c r="T2088" i="3"/>
  <c r="S2088" i="3" s="1"/>
  <c r="T2089" i="3"/>
  <c r="S2089" i="3" s="1"/>
  <c r="T2090" i="3"/>
  <c r="S2090" i="3" s="1"/>
  <c r="T2091" i="3"/>
  <c r="S2091" i="3" s="1"/>
  <c r="T2092" i="3"/>
  <c r="S2092" i="3" s="1"/>
  <c r="T2093" i="3"/>
  <c r="S2093" i="3" s="1"/>
  <c r="T2094" i="3"/>
  <c r="S2094" i="3" s="1"/>
  <c r="T2095" i="3"/>
  <c r="S2095" i="3" s="1"/>
  <c r="T2096" i="3"/>
  <c r="S2096" i="3" s="1"/>
  <c r="T2097" i="3"/>
  <c r="S2097" i="3" s="1"/>
  <c r="T2098" i="3"/>
  <c r="S2098" i="3" s="1"/>
  <c r="T2099" i="3"/>
  <c r="S2099" i="3" s="1"/>
  <c r="T2100" i="3"/>
  <c r="S2100" i="3" s="1"/>
  <c r="T2101" i="3"/>
  <c r="S2101" i="3" s="1"/>
  <c r="T2102" i="3"/>
  <c r="S2102" i="3" s="1"/>
  <c r="T2103" i="3"/>
  <c r="S2103" i="3" s="1"/>
  <c r="T2104" i="3"/>
  <c r="T2105" i="3"/>
  <c r="S2105" i="3" s="1"/>
  <c r="T2106" i="3"/>
  <c r="S2106" i="3" s="1"/>
  <c r="T2107" i="3"/>
  <c r="S2107" i="3" s="1"/>
  <c r="T2108" i="3"/>
  <c r="S2108" i="3" s="1"/>
  <c r="T2109" i="3"/>
  <c r="T2110" i="3"/>
  <c r="S2110" i="3" s="1"/>
  <c r="T2111" i="3"/>
  <c r="S2111" i="3" s="1"/>
  <c r="T2112" i="3"/>
  <c r="S2112" i="3" s="1"/>
  <c r="T2113" i="3"/>
  <c r="S2113" i="3" s="1"/>
  <c r="T2114" i="3"/>
  <c r="S2114" i="3" s="1"/>
  <c r="T2115" i="3"/>
  <c r="S2115" i="3" s="1"/>
  <c r="T2116" i="3"/>
  <c r="S2116" i="3" s="1"/>
  <c r="T2117" i="3"/>
  <c r="S2117" i="3" s="1"/>
  <c r="T2118" i="3"/>
  <c r="S2118" i="3" s="1"/>
  <c r="T2119" i="3"/>
  <c r="S2119" i="3" s="1"/>
  <c r="T2120" i="3"/>
  <c r="T2121" i="3"/>
  <c r="S2121" i="3" s="1"/>
  <c r="T2122" i="3"/>
  <c r="S2122" i="3" s="1"/>
  <c r="T2123" i="3"/>
  <c r="S2123" i="3" s="1"/>
  <c r="T2124" i="3"/>
  <c r="S2124" i="3" s="1"/>
  <c r="T2125" i="3"/>
  <c r="S2125" i="3" s="1"/>
  <c r="T2126" i="3"/>
  <c r="S2126" i="3" s="1"/>
  <c r="T2127" i="3"/>
  <c r="S2127" i="3" s="1"/>
  <c r="T2128" i="3"/>
  <c r="S2128" i="3" s="1"/>
  <c r="T2129" i="3"/>
  <c r="S2129" i="3" s="1"/>
  <c r="T2130" i="3"/>
  <c r="S2130" i="3" s="1"/>
  <c r="T2131" i="3"/>
  <c r="S2131" i="3" s="1"/>
  <c r="T2132" i="3"/>
  <c r="S2132" i="3" s="1"/>
  <c r="T2133" i="3"/>
  <c r="S2133" i="3" s="1"/>
  <c r="T2134" i="3"/>
  <c r="S2134" i="3" s="1"/>
  <c r="T2135" i="3"/>
  <c r="S2135" i="3" s="1"/>
  <c r="T2136" i="3"/>
  <c r="T2137" i="3"/>
  <c r="S2137" i="3" s="1"/>
  <c r="T2138" i="3"/>
  <c r="S2138" i="3" s="1"/>
  <c r="T2139" i="3"/>
  <c r="S2139" i="3" s="1"/>
  <c r="T2140" i="3"/>
  <c r="S2140" i="3" s="1"/>
  <c r="T2141" i="3"/>
  <c r="T2142" i="3"/>
  <c r="S2142" i="3" s="1"/>
  <c r="T2143" i="3"/>
  <c r="S2143" i="3" s="1"/>
  <c r="T2144" i="3"/>
  <c r="S2144" i="3" s="1"/>
  <c r="T2145" i="3"/>
  <c r="S2145" i="3" s="1"/>
  <c r="T2146" i="3"/>
  <c r="S2146" i="3" s="1"/>
  <c r="T2147" i="3"/>
  <c r="S2147" i="3" s="1"/>
  <c r="T2148" i="3"/>
  <c r="S2148" i="3" s="1"/>
  <c r="T2149" i="3"/>
  <c r="S2149" i="3" s="1"/>
  <c r="T2150" i="3"/>
  <c r="S2150" i="3" s="1"/>
  <c r="T2151" i="3"/>
  <c r="S2151" i="3" s="1"/>
  <c r="T2152" i="3"/>
  <c r="T2153" i="3"/>
  <c r="S2153" i="3" s="1"/>
  <c r="T2154" i="3"/>
  <c r="S2154" i="3" s="1"/>
  <c r="T2155" i="3"/>
  <c r="S2155" i="3" s="1"/>
  <c r="T2156" i="3"/>
  <c r="S2156" i="3" s="1"/>
  <c r="T2157" i="3"/>
  <c r="S2157" i="3" s="1"/>
  <c r="T2158" i="3"/>
  <c r="S2158" i="3" s="1"/>
  <c r="T2159" i="3"/>
  <c r="S2159" i="3" s="1"/>
  <c r="T2160" i="3"/>
  <c r="S2160" i="3" s="1"/>
  <c r="T2161" i="3"/>
  <c r="S2161" i="3" s="1"/>
  <c r="T2162" i="3"/>
  <c r="S2162" i="3" s="1"/>
  <c r="T2163" i="3"/>
  <c r="S2163" i="3" s="1"/>
  <c r="T2164" i="3"/>
  <c r="S2164" i="3" s="1"/>
  <c r="T2165" i="3"/>
  <c r="S2165" i="3" s="1"/>
  <c r="T2166" i="3"/>
  <c r="S2166" i="3" s="1"/>
  <c r="T2167" i="3"/>
  <c r="S2167" i="3" s="1"/>
  <c r="T2168" i="3"/>
  <c r="T2169" i="3"/>
  <c r="S2169" i="3" s="1"/>
  <c r="T2170" i="3"/>
  <c r="S2170" i="3" s="1"/>
  <c r="T2171" i="3"/>
  <c r="S2171" i="3" s="1"/>
  <c r="T2172" i="3"/>
  <c r="S2172" i="3" s="1"/>
  <c r="T2173" i="3"/>
  <c r="S2173" i="3" s="1"/>
  <c r="T2174" i="3"/>
  <c r="S2174" i="3" s="1"/>
  <c r="T2175" i="3"/>
  <c r="S2175" i="3" s="1"/>
  <c r="T2176" i="3"/>
  <c r="S2176" i="3" s="1"/>
  <c r="T2177" i="3"/>
  <c r="S2177" i="3" s="1"/>
  <c r="T2178" i="3"/>
  <c r="T2179" i="3"/>
  <c r="S2179" i="3" s="1"/>
  <c r="T2180" i="3"/>
  <c r="S2180" i="3" s="1"/>
  <c r="T2181" i="3"/>
  <c r="S2181" i="3" s="1"/>
  <c r="T2182" i="3"/>
  <c r="S2182" i="3" s="1"/>
  <c r="T2183" i="3"/>
  <c r="S2183" i="3" s="1"/>
  <c r="T2184" i="3"/>
  <c r="T2185" i="3"/>
  <c r="S2185" i="3" s="1"/>
  <c r="T2186" i="3"/>
  <c r="S2186" i="3" s="1"/>
  <c r="T2187" i="3"/>
  <c r="S2187" i="3" s="1"/>
  <c r="T2188" i="3"/>
  <c r="S2188" i="3" s="1"/>
  <c r="T2189" i="3"/>
  <c r="T2190" i="3"/>
  <c r="S2190" i="3" s="1"/>
  <c r="T2191" i="3"/>
  <c r="S2191" i="3" s="1"/>
  <c r="T2192" i="3"/>
  <c r="S2192" i="3" s="1"/>
  <c r="T2193" i="3"/>
  <c r="S2193" i="3" s="1"/>
  <c r="T2194" i="3"/>
  <c r="S2194" i="3" s="1"/>
  <c r="T2195" i="3"/>
  <c r="S2195" i="3" s="1"/>
  <c r="T2196" i="3"/>
  <c r="S2196" i="3" s="1"/>
  <c r="T2197" i="3"/>
  <c r="S2197" i="3" s="1"/>
  <c r="T2198" i="3"/>
  <c r="S2198" i="3" s="1"/>
  <c r="T2199" i="3"/>
  <c r="S2199" i="3" s="1"/>
  <c r="T2200" i="3"/>
  <c r="T2201" i="3"/>
  <c r="S2201" i="3" s="1"/>
  <c r="T2202" i="3"/>
  <c r="S2202" i="3" s="1"/>
  <c r="T2203" i="3"/>
  <c r="S2203" i="3" s="1"/>
  <c r="T2204" i="3"/>
  <c r="S2204" i="3" s="1"/>
  <c r="T2205" i="3"/>
  <c r="S2205" i="3" s="1"/>
  <c r="T2206" i="3"/>
  <c r="S2206" i="3" s="1"/>
  <c r="T2207" i="3"/>
  <c r="S2207" i="3" s="1"/>
  <c r="T2208" i="3"/>
  <c r="S2208" i="3" s="1"/>
  <c r="T2209" i="3"/>
  <c r="S2209" i="3" s="1"/>
  <c r="T2210" i="3"/>
  <c r="T2211" i="3"/>
  <c r="S2211" i="3" s="1"/>
  <c r="T2212" i="3"/>
  <c r="S2212" i="3" s="1"/>
  <c r="T2213" i="3"/>
  <c r="S2213" i="3" s="1"/>
  <c r="T2214" i="3"/>
  <c r="S2214" i="3" s="1"/>
  <c r="T2215" i="3"/>
  <c r="S2215" i="3" s="1"/>
  <c r="T2216" i="3"/>
  <c r="T2217" i="3"/>
  <c r="S2217" i="3" s="1"/>
  <c r="T2218" i="3"/>
  <c r="S2218" i="3" s="1"/>
  <c r="T2219" i="3"/>
  <c r="S2219" i="3" s="1"/>
  <c r="T2220" i="3"/>
  <c r="S2220" i="3" s="1"/>
  <c r="T2221" i="3"/>
  <c r="T2222" i="3"/>
  <c r="S2222" i="3" s="1"/>
  <c r="T2223" i="3"/>
  <c r="T2224" i="3"/>
  <c r="S2224" i="3" s="1"/>
  <c r="T2225" i="3"/>
  <c r="S2225" i="3" s="1"/>
  <c r="T2226" i="3"/>
  <c r="S2226" i="3" s="1"/>
  <c r="T2227" i="3"/>
  <c r="S2227" i="3" s="1"/>
  <c r="T2228" i="3"/>
  <c r="S2228" i="3" s="1"/>
  <c r="T2229" i="3"/>
  <c r="S2229" i="3" s="1"/>
  <c r="T2230" i="3"/>
  <c r="S2230" i="3" s="1"/>
  <c r="T2231" i="3"/>
  <c r="S2231" i="3" s="1"/>
  <c r="T2232" i="3"/>
  <c r="S2232" i="3" s="1"/>
  <c r="T2233" i="3"/>
  <c r="S2233" i="3" s="1"/>
  <c r="T2234" i="3"/>
  <c r="S2234" i="3" s="1"/>
  <c r="T2235" i="3"/>
  <c r="S2235" i="3" s="1"/>
  <c r="T2236" i="3"/>
  <c r="S2236" i="3" s="1"/>
  <c r="T2237" i="3"/>
  <c r="S2237" i="3" s="1"/>
  <c r="T2238" i="3"/>
  <c r="S2238" i="3" s="1"/>
  <c r="T2239" i="3"/>
  <c r="S2239" i="3" s="1"/>
  <c r="T2240" i="3"/>
  <c r="S2240" i="3" s="1"/>
  <c r="T2241" i="3"/>
  <c r="S2241" i="3" s="1"/>
  <c r="T2242" i="3"/>
  <c r="S2242" i="3" s="1"/>
  <c r="T2243" i="3"/>
  <c r="S2243" i="3" s="1"/>
  <c r="T2244" i="3"/>
  <c r="S2244" i="3" s="1"/>
  <c r="T2245" i="3"/>
  <c r="S2245" i="3" s="1"/>
  <c r="T2246" i="3"/>
  <c r="S2246" i="3" s="1"/>
  <c r="T2247" i="3"/>
  <c r="S2247" i="3" s="1"/>
  <c r="T2248" i="3"/>
  <c r="T2249" i="3"/>
  <c r="S2249" i="3" s="1"/>
  <c r="T2250" i="3"/>
  <c r="S2250" i="3" s="1"/>
  <c r="T2251" i="3"/>
  <c r="S2251" i="3" s="1"/>
  <c r="T2252" i="3"/>
  <c r="S2252" i="3" s="1"/>
  <c r="T2253" i="3"/>
  <c r="T2254" i="3"/>
  <c r="S2254" i="3" s="1"/>
  <c r="T2255" i="3"/>
  <c r="S2255" i="3" s="1"/>
  <c r="T2256" i="3"/>
  <c r="S2256" i="3" s="1"/>
  <c r="T2257" i="3"/>
  <c r="S2257" i="3" s="1"/>
  <c r="T2258" i="3"/>
  <c r="S2258" i="3" s="1"/>
  <c r="T2259" i="3"/>
  <c r="S2259" i="3" s="1"/>
  <c r="T2260" i="3"/>
  <c r="S2260" i="3" s="1"/>
  <c r="T2261" i="3"/>
  <c r="S2261" i="3" s="1"/>
  <c r="T2262" i="3"/>
  <c r="S2262" i="3" s="1"/>
  <c r="T2263" i="3"/>
  <c r="S2263" i="3" s="1"/>
  <c r="T2264" i="3"/>
  <c r="S2264" i="3" s="1"/>
  <c r="T2265" i="3"/>
  <c r="S2265" i="3" s="1"/>
  <c r="T2266" i="3"/>
  <c r="S2266" i="3" s="1"/>
  <c r="T2267" i="3"/>
  <c r="S2267" i="3" s="1"/>
  <c r="T2268" i="3"/>
  <c r="S2268" i="3" s="1"/>
  <c r="T2269" i="3"/>
  <c r="T2270" i="3"/>
  <c r="S2270" i="3" s="1"/>
  <c r="T2271" i="3"/>
  <c r="S2271" i="3" s="1"/>
  <c r="T2272" i="3"/>
  <c r="S2272" i="3" s="1"/>
  <c r="T2273" i="3"/>
  <c r="S2273" i="3" s="1"/>
  <c r="T2274" i="3"/>
  <c r="S2274" i="3" s="1"/>
  <c r="T2275" i="3"/>
  <c r="S2275" i="3" s="1"/>
  <c r="T2276" i="3"/>
  <c r="S2276" i="3" s="1"/>
  <c r="T2277" i="3"/>
  <c r="S2277" i="3" s="1"/>
  <c r="T2278" i="3"/>
  <c r="S2278" i="3" s="1"/>
  <c r="T2279" i="3"/>
  <c r="S2279" i="3" s="1"/>
  <c r="T2280" i="3"/>
  <c r="T2281" i="3"/>
  <c r="S2281" i="3" s="1"/>
  <c r="T2282" i="3"/>
  <c r="S2282" i="3" s="1"/>
  <c r="T2283" i="3"/>
  <c r="S2283" i="3" s="1"/>
  <c r="T2284" i="3"/>
  <c r="S2284" i="3" s="1"/>
  <c r="T2285" i="3"/>
  <c r="S2285" i="3" s="1"/>
  <c r="T2286" i="3"/>
  <c r="S2286" i="3" s="1"/>
  <c r="T2287" i="3"/>
  <c r="S2287" i="3" s="1"/>
  <c r="T2288" i="3"/>
  <c r="S2288" i="3" s="1"/>
  <c r="T2289" i="3"/>
  <c r="S2289" i="3" s="1"/>
  <c r="T2290" i="3"/>
  <c r="S2290" i="3" s="1"/>
  <c r="T2291" i="3"/>
  <c r="S2291" i="3" s="1"/>
  <c r="T2292" i="3"/>
  <c r="S2292" i="3" s="1"/>
  <c r="T2293" i="3"/>
  <c r="S2293" i="3" s="1"/>
  <c r="T2294" i="3"/>
  <c r="S2294" i="3" s="1"/>
  <c r="T2295" i="3"/>
  <c r="S2295" i="3" s="1"/>
  <c r="T2296" i="3"/>
  <c r="S2296" i="3" s="1"/>
  <c r="T2297" i="3"/>
  <c r="S2297" i="3" s="1"/>
  <c r="T2298" i="3"/>
  <c r="S2298" i="3" s="1"/>
  <c r="T2299" i="3"/>
  <c r="S2299" i="3" s="1"/>
  <c r="T2300" i="3"/>
  <c r="S2300" i="3" s="1"/>
  <c r="T2301" i="3"/>
  <c r="S2301" i="3" s="1"/>
  <c r="T2302" i="3"/>
  <c r="S2302" i="3" s="1"/>
  <c r="T2303" i="3"/>
  <c r="S2303" i="3" s="1"/>
  <c r="T2304" i="3"/>
  <c r="S2304" i="3" s="1"/>
  <c r="T2305" i="3"/>
  <c r="S2305" i="3" s="1"/>
  <c r="T2306" i="3"/>
  <c r="S2306" i="3" s="1"/>
  <c r="T2307" i="3"/>
  <c r="S2307" i="3" s="1"/>
  <c r="T2308" i="3"/>
  <c r="S2308" i="3" s="1"/>
  <c r="T2309" i="3"/>
  <c r="S2309" i="3" s="1"/>
  <c r="T2310" i="3"/>
  <c r="S2310" i="3" s="1"/>
  <c r="T2311" i="3"/>
  <c r="S2311" i="3" s="1"/>
  <c r="T2312" i="3"/>
  <c r="T2313" i="3"/>
  <c r="S2313" i="3" s="1"/>
  <c r="T2314" i="3"/>
  <c r="S2314" i="3" s="1"/>
  <c r="T2315" i="3"/>
  <c r="S2315" i="3" s="1"/>
  <c r="T2316" i="3"/>
  <c r="S2316" i="3" s="1"/>
  <c r="T2317" i="3"/>
  <c r="T2318" i="3"/>
  <c r="S2318" i="3" s="1"/>
  <c r="T2319" i="3"/>
  <c r="S2319" i="3" s="1"/>
  <c r="T2320" i="3"/>
  <c r="S2320" i="3" s="1"/>
  <c r="T2321" i="3"/>
  <c r="S2321" i="3" s="1"/>
  <c r="T2322" i="3"/>
  <c r="S2322" i="3" s="1"/>
  <c r="T2323" i="3"/>
  <c r="S2323" i="3" s="1"/>
  <c r="T2324" i="3"/>
  <c r="S2324" i="3" s="1"/>
  <c r="T2325" i="3"/>
  <c r="S2325" i="3" s="1"/>
  <c r="T2326" i="3"/>
  <c r="S2326" i="3" s="1"/>
  <c r="T2327" i="3"/>
  <c r="S2327" i="3" s="1"/>
  <c r="T2328" i="3"/>
  <c r="T2329" i="3"/>
  <c r="S2329" i="3" s="1"/>
  <c r="T2330" i="3"/>
  <c r="S2330" i="3" s="1"/>
  <c r="T2331" i="3"/>
  <c r="S2331" i="3" s="1"/>
  <c r="T2332" i="3"/>
  <c r="S2332" i="3" s="1"/>
  <c r="T2333" i="3"/>
  <c r="S2333" i="3" s="1"/>
  <c r="T2334" i="3"/>
  <c r="S2334" i="3" s="1"/>
  <c r="T2335" i="3"/>
  <c r="S2335" i="3" s="1"/>
  <c r="T2336" i="3"/>
  <c r="S2336" i="3" s="1"/>
  <c r="T2337" i="3"/>
  <c r="S2337" i="3" s="1"/>
  <c r="T2338" i="3"/>
  <c r="T2339" i="3"/>
  <c r="S2339" i="3" s="1"/>
  <c r="T2340" i="3"/>
  <c r="S2340" i="3" s="1"/>
  <c r="T2341" i="3"/>
  <c r="S2341" i="3" s="1"/>
  <c r="T2342" i="3"/>
  <c r="S2342" i="3" s="1"/>
  <c r="T2343" i="3"/>
  <c r="S2343" i="3" s="1"/>
  <c r="T2344" i="3"/>
  <c r="T2345" i="3"/>
  <c r="S2345" i="3" s="1"/>
  <c r="T2346" i="3"/>
  <c r="S2346" i="3" s="1"/>
  <c r="T2347" i="3"/>
  <c r="S2347" i="3" s="1"/>
  <c r="T2348" i="3"/>
  <c r="S2348" i="3" s="1"/>
  <c r="T2349" i="3"/>
  <c r="S2349" i="3" s="1"/>
  <c r="T2350" i="3"/>
  <c r="S2350" i="3" s="1"/>
  <c r="T2351" i="3"/>
  <c r="S2351" i="3" s="1"/>
  <c r="T2352" i="3"/>
  <c r="S2352" i="3" s="1"/>
  <c r="T2353" i="3"/>
  <c r="S2353" i="3" s="1"/>
  <c r="T2354" i="3"/>
  <c r="S2354" i="3" s="1"/>
  <c r="T2355" i="3"/>
  <c r="S2355" i="3" s="1"/>
  <c r="T2356" i="3"/>
  <c r="S2356" i="3" s="1"/>
  <c r="T2357" i="3"/>
  <c r="S2357" i="3" s="1"/>
  <c r="T2358" i="3"/>
  <c r="S2358" i="3" s="1"/>
  <c r="T2359" i="3"/>
  <c r="S2359" i="3" s="1"/>
  <c r="T2360" i="3"/>
  <c r="T2361" i="3"/>
  <c r="S2361" i="3" s="1"/>
  <c r="T2362" i="3"/>
  <c r="S2362" i="3" s="1"/>
  <c r="T2363" i="3"/>
  <c r="S2363" i="3" s="1"/>
  <c r="T2364" i="3"/>
  <c r="S2364" i="3" s="1"/>
  <c r="T2365" i="3"/>
  <c r="T2366" i="3"/>
  <c r="S2366" i="3" s="1"/>
  <c r="T2367" i="3"/>
  <c r="S2367" i="3" s="1"/>
  <c r="T2368" i="3"/>
  <c r="S2368" i="3" s="1"/>
  <c r="T2369" i="3"/>
  <c r="S2369" i="3" s="1"/>
  <c r="T2370" i="3"/>
  <c r="S2370" i="3" s="1"/>
  <c r="T2371" i="3"/>
  <c r="S2371" i="3" s="1"/>
  <c r="T2372" i="3"/>
  <c r="S2372" i="3" s="1"/>
  <c r="T2373" i="3"/>
  <c r="S2373" i="3" s="1"/>
  <c r="T2374" i="3"/>
  <c r="S2374" i="3" s="1"/>
  <c r="T2375" i="3"/>
  <c r="S2375" i="3" s="1"/>
  <c r="T2376" i="3"/>
  <c r="S2376" i="3" s="1"/>
  <c r="T2377" i="3"/>
  <c r="S2377" i="3" s="1"/>
  <c r="T2378" i="3"/>
  <c r="S2378" i="3" s="1"/>
  <c r="T2379" i="3"/>
  <c r="S2379" i="3" s="1"/>
  <c r="T2380" i="3"/>
  <c r="S2380" i="3" s="1"/>
  <c r="T2381" i="3"/>
  <c r="T2382" i="3"/>
  <c r="S2382" i="3" s="1"/>
  <c r="T2383" i="3"/>
  <c r="S2383" i="3" s="1"/>
  <c r="T2384" i="3"/>
  <c r="S2384" i="3" s="1"/>
  <c r="T2385" i="3"/>
  <c r="S2385" i="3" s="1"/>
  <c r="T2386" i="3"/>
  <c r="S2386" i="3" s="1"/>
  <c r="T2387" i="3"/>
  <c r="S2387" i="3" s="1"/>
  <c r="T2388" i="3"/>
  <c r="S2388" i="3" s="1"/>
  <c r="T2389" i="3"/>
  <c r="S2389" i="3" s="1"/>
  <c r="T2390" i="3"/>
  <c r="S2390" i="3" s="1"/>
  <c r="T2391" i="3"/>
  <c r="S2391" i="3" s="1"/>
  <c r="T2392" i="3"/>
  <c r="S2392" i="3" s="1"/>
  <c r="T2393" i="3"/>
  <c r="S2393" i="3" s="1"/>
  <c r="T2394" i="3"/>
  <c r="S2394" i="3" s="1"/>
  <c r="T2395" i="3"/>
  <c r="S2395" i="3" s="1"/>
  <c r="T2396" i="3"/>
  <c r="S2396" i="3" s="1"/>
  <c r="T2397" i="3"/>
  <c r="S2397" i="3" s="1"/>
  <c r="T2398" i="3"/>
  <c r="S2398" i="3" s="1"/>
  <c r="T2399" i="3"/>
  <c r="S2399" i="3" s="1"/>
  <c r="T2400" i="3"/>
  <c r="S2400" i="3" s="1"/>
  <c r="T2401" i="3"/>
  <c r="S2401" i="3" s="1"/>
  <c r="T2402" i="3"/>
  <c r="S2402" i="3" s="1"/>
  <c r="T2403" i="3"/>
  <c r="S2403" i="3" s="1"/>
  <c r="T2404" i="3"/>
  <c r="S2404" i="3" s="1"/>
  <c r="T2405" i="3"/>
  <c r="S2405" i="3" s="1"/>
  <c r="T2406" i="3"/>
  <c r="S2406" i="3" s="1"/>
  <c r="T2407" i="3"/>
  <c r="S2407" i="3" s="1"/>
  <c r="T2408" i="3"/>
  <c r="S2408" i="3" s="1"/>
  <c r="T2409" i="3"/>
  <c r="S2409" i="3" s="1"/>
  <c r="T2410" i="3"/>
  <c r="S2410" i="3" s="1"/>
  <c r="T2411" i="3"/>
  <c r="S2411" i="3" s="1"/>
  <c r="T2412" i="3"/>
  <c r="S2412" i="3" s="1"/>
  <c r="T2413" i="3"/>
  <c r="S2413" i="3" s="1"/>
  <c r="T2414" i="3"/>
  <c r="S2414" i="3" s="1"/>
  <c r="T2415" i="3"/>
  <c r="S2415" i="3" s="1"/>
  <c r="T2416" i="3"/>
  <c r="S2416" i="3" s="1"/>
  <c r="T2417" i="3"/>
  <c r="S2417" i="3" s="1"/>
  <c r="T2418" i="3"/>
  <c r="S2418" i="3" s="1"/>
  <c r="T2419" i="3"/>
  <c r="S2419" i="3" s="1"/>
  <c r="T2420" i="3"/>
  <c r="S2420" i="3" s="1"/>
  <c r="T2421" i="3"/>
  <c r="S2421" i="3" s="1"/>
  <c r="T2422" i="3"/>
  <c r="S2422" i="3" s="1"/>
  <c r="T2423" i="3"/>
  <c r="S2423" i="3" s="1"/>
  <c r="T2424" i="3"/>
  <c r="T2425" i="3"/>
  <c r="S2425" i="3" s="1"/>
  <c r="T2426" i="3"/>
  <c r="S2426" i="3" s="1"/>
  <c r="T2427" i="3"/>
  <c r="S2427" i="3" s="1"/>
  <c r="T2428" i="3"/>
  <c r="S2428" i="3" s="1"/>
  <c r="T2429" i="3"/>
  <c r="S2429" i="3" s="1"/>
  <c r="T2430" i="3"/>
  <c r="S2430" i="3" s="1"/>
  <c r="T2431" i="3"/>
  <c r="S2431" i="3" s="1"/>
  <c r="T2432" i="3"/>
  <c r="S2432" i="3" s="1"/>
  <c r="T2433" i="3"/>
  <c r="S2433" i="3" s="1"/>
  <c r="T2434" i="3"/>
  <c r="S2434" i="3" s="1"/>
  <c r="T2435" i="3"/>
  <c r="S2435" i="3" s="1"/>
  <c r="T2436" i="3"/>
  <c r="S2436" i="3" s="1"/>
  <c r="T2437" i="3"/>
  <c r="S2437" i="3" s="1"/>
  <c r="T2438" i="3"/>
  <c r="S2438" i="3" s="1"/>
  <c r="T2439" i="3"/>
  <c r="S2439" i="3" s="1"/>
  <c r="T2440" i="3"/>
  <c r="T2441" i="3"/>
  <c r="S2441" i="3" s="1"/>
  <c r="T2442" i="3"/>
  <c r="S2442" i="3" s="1"/>
  <c r="T2443" i="3"/>
  <c r="S2443" i="3" s="1"/>
  <c r="T2444" i="3"/>
  <c r="S2444" i="3" s="1"/>
  <c r="T2445" i="3"/>
  <c r="S2445" i="3" s="1"/>
  <c r="T2446" i="3"/>
  <c r="S2446" i="3" s="1"/>
  <c r="T2447" i="3"/>
  <c r="S2447" i="3" s="1"/>
  <c r="T2448" i="3"/>
  <c r="S2448" i="3" s="1"/>
  <c r="T2449" i="3"/>
  <c r="S2449" i="3" s="1"/>
  <c r="T2450" i="3"/>
  <c r="S2450" i="3" s="1"/>
  <c r="T2451" i="3"/>
  <c r="S2451" i="3" s="1"/>
  <c r="T2452" i="3"/>
  <c r="S2452" i="3" s="1"/>
  <c r="T2453" i="3"/>
  <c r="S2453" i="3" s="1"/>
  <c r="T2454" i="3"/>
  <c r="S2454" i="3" s="1"/>
  <c r="T2455" i="3"/>
  <c r="S2455" i="3" s="1"/>
  <c r="T2456" i="3"/>
  <c r="S2456" i="3" s="1"/>
  <c r="T2457" i="3"/>
  <c r="S2457" i="3" s="1"/>
  <c r="T2458" i="3"/>
  <c r="S2458" i="3" s="1"/>
  <c r="T2459" i="3"/>
  <c r="S2459" i="3" s="1"/>
  <c r="T2460" i="3"/>
  <c r="S2460" i="3" s="1"/>
  <c r="T2461" i="3"/>
  <c r="S2461" i="3" s="1"/>
  <c r="T2462" i="3"/>
  <c r="S2462" i="3" s="1"/>
  <c r="T2463" i="3"/>
  <c r="S2463" i="3" s="1"/>
  <c r="T2464" i="3"/>
  <c r="S2464" i="3" s="1"/>
  <c r="T2465" i="3"/>
  <c r="S2465" i="3" s="1"/>
  <c r="T2466" i="3"/>
  <c r="S2466" i="3" s="1"/>
  <c r="T2467" i="3"/>
  <c r="S2467" i="3" s="1"/>
  <c r="T2468" i="3"/>
  <c r="S2468" i="3" s="1"/>
  <c r="T2469" i="3"/>
  <c r="S2469" i="3" s="1"/>
  <c r="T2470" i="3"/>
  <c r="S2470" i="3" s="1"/>
  <c r="T2471" i="3"/>
  <c r="S2471" i="3" s="1"/>
  <c r="T2472" i="3"/>
  <c r="T2473" i="3"/>
  <c r="S2473" i="3" s="1"/>
  <c r="T2474" i="3"/>
  <c r="S2474" i="3" s="1"/>
  <c r="T2475" i="3"/>
  <c r="S2475" i="3" s="1"/>
  <c r="T2476" i="3"/>
  <c r="S2476" i="3" s="1"/>
  <c r="T2477" i="3"/>
  <c r="S2477" i="3" s="1"/>
  <c r="T2478" i="3"/>
  <c r="S2478" i="3" s="1"/>
  <c r="T2479" i="3"/>
  <c r="S2479" i="3" s="1"/>
  <c r="T2480" i="3"/>
  <c r="S2480" i="3" s="1"/>
  <c r="T2481" i="3"/>
  <c r="S2481" i="3" s="1"/>
  <c r="T2482" i="3"/>
  <c r="S2482" i="3" s="1"/>
  <c r="T2483" i="3"/>
  <c r="S2483" i="3" s="1"/>
  <c r="T2484" i="3"/>
  <c r="S2484" i="3" s="1"/>
  <c r="T2485" i="3"/>
  <c r="S2485" i="3" s="1"/>
  <c r="T2486" i="3"/>
  <c r="S2486" i="3" s="1"/>
  <c r="T2487" i="3"/>
  <c r="S2487" i="3" s="1"/>
  <c r="T2488" i="3"/>
  <c r="S2488" i="3" s="1"/>
  <c r="T2489" i="3"/>
  <c r="S2489" i="3" s="1"/>
  <c r="T2490" i="3"/>
  <c r="S2490" i="3" s="1"/>
  <c r="T2491" i="3"/>
  <c r="S2491" i="3" s="1"/>
  <c r="T2492" i="3"/>
  <c r="S2492" i="3" s="1"/>
  <c r="T2493" i="3"/>
  <c r="S2493" i="3" s="1"/>
  <c r="T2494" i="3"/>
  <c r="S2494" i="3" s="1"/>
  <c r="T2495" i="3"/>
  <c r="S2495" i="3" s="1"/>
  <c r="T2496" i="3"/>
  <c r="S2496" i="3" s="1"/>
  <c r="T2497" i="3"/>
  <c r="S2497" i="3" s="1"/>
  <c r="T2498" i="3"/>
  <c r="S2498" i="3" s="1"/>
  <c r="T2499" i="3"/>
  <c r="S2499" i="3" s="1"/>
  <c r="T2500" i="3"/>
  <c r="S2500" i="3" s="1"/>
  <c r="T2501" i="3"/>
  <c r="S2501" i="3" s="1"/>
  <c r="T2502" i="3"/>
  <c r="S2502" i="3" s="1"/>
  <c r="N2" i="3" a="1"/>
  <c r="N2" i="3" s="1"/>
  <c r="Q2" i="3" s="1"/>
  <c r="N3" i="3" a="1"/>
  <c r="N3" i="3" s="1"/>
  <c r="Q3" i="3" s="1"/>
  <c r="N4" i="3" a="1"/>
  <c r="N4" i="3" s="1"/>
  <c r="Q4" i="3" s="1"/>
  <c r="N5" i="3" a="1"/>
  <c r="N5" i="3" s="1"/>
  <c r="Q5" i="3" s="1"/>
  <c r="N6" i="3" a="1"/>
  <c r="N6" i="3" s="1"/>
  <c r="Q6" i="3" s="1"/>
  <c r="N7" i="3" a="1"/>
  <c r="N7" i="3" s="1"/>
  <c r="N8" i="3" a="1"/>
  <c r="N8" i="3" s="1"/>
  <c r="Q8" i="3" s="1"/>
  <c r="N9" i="3" a="1"/>
  <c r="N9" i="3" s="1"/>
  <c r="Q9" i="3" s="1"/>
  <c r="N10" i="3" a="1"/>
  <c r="N10" i="3" s="1"/>
  <c r="Q10" i="3" s="1"/>
  <c r="N11" i="3" a="1"/>
  <c r="N11" i="3" s="1"/>
  <c r="Q11" i="3" s="1"/>
  <c r="N12" i="3" a="1"/>
  <c r="N12" i="3" s="1"/>
  <c r="Q12" i="3" s="1"/>
  <c r="N13" i="3" a="1"/>
  <c r="N13" i="3" s="1"/>
  <c r="Q13" i="3" s="1"/>
  <c r="N14" i="3" a="1"/>
  <c r="N14" i="3" s="1"/>
  <c r="Q14" i="3" s="1"/>
  <c r="N15" i="3" a="1"/>
  <c r="N15" i="3" s="1"/>
  <c r="Q15" i="3" s="1"/>
  <c r="N16" i="3" a="1"/>
  <c r="N16" i="3" s="1"/>
  <c r="Q16" i="3" s="1"/>
  <c r="N17" i="3" a="1"/>
  <c r="N17" i="3" s="1"/>
  <c r="Q17" i="3" s="1"/>
  <c r="N18" i="3" a="1"/>
  <c r="N18" i="3" s="1"/>
  <c r="Q18" i="3" s="1"/>
  <c r="N19" i="3" a="1"/>
  <c r="N19" i="3" s="1"/>
  <c r="Q19" i="3" s="1"/>
  <c r="N20" i="3" a="1"/>
  <c r="N20" i="3" s="1"/>
  <c r="Q20" i="3" s="1"/>
  <c r="N21" i="3" a="1"/>
  <c r="N21" i="3" s="1"/>
  <c r="Q21" i="3" s="1"/>
  <c r="N22" i="3" a="1"/>
  <c r="N22" i="3" s="1"/>
  <c r="Q22" i="3" s="1"/>
  <c r="N23" i="3" a="1"/>
  <c r="N23" i="3" s="1"/>
  <c r="Q23" i="3" s="1"/>
  <c r="N24" i="3" a="1"/>
  <c r="N24" i="3" s="1"/>
  <c r="Q24" i="3" s="1"/>
  <c r="N25" i="3" a="1"/>
  <c r="N25" i="3" s="1"/>
  <c r="Q25" i="3" s="1"/>
  <c r="N26" i="3" a="1"/>
  <c r="N26" i="3" s="1"/>
  <c r="Q26" i="3" s="1"/>
  <c r="N27" i="3" a="1"/>
  <c r="N27" i="3" s="1"/>
  <c r="Q27" i="3" s="1"/>
  <c r="N28" i="3" a="1"/>
  <c r="N28" i="3" s="1"/>
  <c r="Q28" i="3" s="1"/>
  <c r="N29" i="3" a="1"/>
  <c r="N29" i="3" s="1"/>
  <c r="Q29" i="3" s="1"/>
  <c r="N30" i="3" a="1"/>
  <c r="N30" i="3" s="1"/>
  <c r="Q30" i="3" s="1"/>
  <c r="N31" i="3" a="1"/>
  <c r="N31" i="3" s="1"/>
  <c r="N32" i="3" a="1"/>
  <c r="N32" i="3" s="1"/>
  <c r="Q32" i="3" s="1"/>
  <c r="N33" i="3" a="1"/>
  <c r="N33" i="3" s="1"/>
  <c r="Q33" i="3" s="1"/>
  <c r="N34" i="3" a="1"/>
  <c r="N34" i="3" s="1"/>
  <c r="Q34" i="3" s="1"/>
  <c r="N35" i="3" a="1"/>
  <c r="N35" i="3" s="1"/>
  <c r="Q35" i="3" s="1"/>
  <c r="N36" i="3" a="1"/>
  <c r="N36" i="3" s="1"/>
  <c r="Q36" i="3" s="1"/>
  <c r="N37" i="3" a="1"/>
  <c r="N37" i="3" s="1"/>
  <c r="Q37" i="3" s="1"/>
  <c r="N38" i="3" a="1"/>
  <c r="N38" i="3" s="1"/>
  <c r="Q38" i="3" s="1"/>
  <c r="N39" i="3" a="1"/>
  <c r="N39" i="3" s="1"/>
  <c r="Q39" i="3" s="1"/>
  <c r="N40" i="3" a="1"/>
  <c r="N40" i="3" s="1"/>
  <c r="Q40" i="3" s="1"/>
  <c r="N41" i="3" a="1"/>
  <c r="N41" i="3" s="1"/>
  <c r="Q41" i="3" s="1"/>
  <c r="N42" i="3" a="1"/>
  <c r="N42" i="3" s="1"/>
  <c r="N43" i="3" a="1"/>
  <c r="N43" i="3" s="1"/>
  <c r="Q43" i="3" s="1"/>
  <c r="N44" i="3" a="1"/>
  <c r="N44" i="3" s="1"/>
  <c r="Q44" i="3" s="1"/>
  <c r="N45" i="3" a="1"/>
  <c r="N45" i="3" s="1"/>
  <c r="Q45" i="3" s="1"/>
  <c r="N46" i="3" a="1"/>
  <c r="N46" i="3" s="1"/>
  <c r="Q46" i="3" s="1"/>
  <c r="N47" i="3" a="1"/>
  <c r="N47" i="3" s="1"/>
  <c r="Q47" i="3" s="1"/>
  <c r="N48" i="3" a="1"/>
  <c r="N48" i="3" s="1"/>
  <c r="Q48" i="3" s="1"/>
  <c r="N49" i="3" a="1"/>
  <c r="N49" i="3" s="1"/>
  <c r="Q49" i="3" s="1"/>
  <c r="N50" i="3" a="1"/>
  <c r="N50" i="3" s="1"/>
  <c r="N51" i="3" a="1"/>
  <c r="N51" i="3" s="1"/>
  <c r="N52" i="3" a="1"/>
  <c r="N52" i="3" s="1"/>
  <c r="Q52" i="3" s="1"/>
  <c r="N53" i="3" a="1"/>
  <c r="N53" i="3" s="1"/>
  <c r="Q53" i="3" s="1"/>
  <c r="N54" i="3" a="1"/>
  <c r="N54" i="3" s="1"/>
  <c r="Q54" i="3" s="1"/>
  <c r="N55" i="3" a="1"/>
  <c r="N55" i="3" s="1"/>
  <c r="Q55" i="3" s="1"/>
  <c r="N56" i="3" a="1"/>
  <c r="N56" i="3" s="1"/>
  <c r="Q56" i="3" s="1"/>
  <c r="N57" i="3" a="1"/>
  <c r="N57" i="3" s="1"/>
  <c r="Q57" i="3" s="1"/>
  <c r="N58" i="3" a="1"/>
  <c r="N58" i="3" s="1"/>
  <c r="Q58" i="3" s="1"/>
  <c r="N59" i="3" a="1"/>
  <c r="N59" i="3" s="1"/>
  <c r="Q59" i="3" s="1"/>
  <c r="N60" i="3" a="1"/>
  <c r="N60" i="3" s="1"/>
  <c r="Q60" i="3" s="1"/>
  <c r="N61" i="3" a="1"/>
  <c r="N61" i="3" s="1"/>
  <c r="Q61" i="3" s="1"/>
  <c r="N62" i="3" a="1"/>
  <c r="N62" i="3" s="1"/>
  <c r="Q62" i="3" s="1"/>
  <c r="N63" i="3" a="1"/>
  <c r="N63" i="3" s="1"/>
  <c r="N64" i="3" a="1"/>
  <c r="N64" i="3" s="1"/>
  <c r="Q64" i="3" s="1"/>
  <c r="N65" i="3" a="1"/>
  <c r="N65" i="3" s="1"/>
  <c r="Q65" i="3" s="1"/>
  <c r="N66" i="3" a="1"/>
  <c r="N66" i="3" s="1"/>
  <c r="N67" i="3" a="1"/>
  <c r="N67" i="3" s="1"/>
  <c r="Q67" i="3" s="1"/>
  <c r="N68" i="3" a="1"/>
  <c r="N68" i="3" s="1"/>
  <c r="Q68" i="3" s="1"/>
  <c r="N69" i="3" a="1"/>
  <c r="N69" i="3" s="1"/>
  <c r="Q69" i="3" s="1"/>
  <c r="N70" i="3" a="1"/>
  <c r="N70" i="3" s="1"/>
  <c r="Q70" i="3" s="1"/>
  <c r="N71" i="3" a="1"/>
  <c r="N71" i="3" s="1"/>
  <c r="Q71" i="3" s="1"/>
  <c r="N72" i="3" a="1"/>
  <c r="N72" i="3" s="1"/>
  <c r="Q72" i="3" s="1"/>
  <c r="N73" i="3" a="1"/>
  <c r="N73" i="3" s="1"/>
  <c r="Q73" i="3" s="1"/>
  <c r="N74" i="3" a="1"/>
  <c r="N74" i="3" s="1"/>
  <c r="Q74" i="3" s="1"/>
  <c r="N75" i="3" a="1"/>
  <c r="N75" i="3" s="1"/>
  <c r="Q75" i="3" s="1"/>
  <c r="N76" i="3" a="1"/>
  <c r="N76" i="3" s="1"/>
  <c r="Q76" i="3" s="1"/>
  <c r="N77" i="3" a="1"/>
  <c r="N77" i="3" s="1"/>
  <c r="Q77" i="3" s="1"/>
  <c r="N78" i="3" a="1"/>
  <c r="N78" i="3" s="1"/>
  <c r="Q78" i="3" s="1"/>
  <c r="N79" i="3" a="1"/>
  <c r="N79" i="3" s="1"/>
  <c r="Q79" i="3" s="1"/>
  <c r="N80" i="3" a="1"/>
  <c r="N80" i="3" s="1"/>
  <c r="Q80" i="3" s="1"/>
  <c r="N81" i="3" a="1"/>
  <c r="N81" i="3" s="1"/>
  <c r="Q81" i="3" s="1"/>
  <c r="N82" i="3" a="1"/>
  <c r="N82" i="3" s="1"/>
  <c r="Q82" i="3" s="1"/>
  <c r="N83" i="3" a="1"/>
  <c r="N83" i="3" s="1"/>
  <c r="Q83" i="3" s="1"/>
  <c r="N84" i="3" a="1"/>
  <c r="N84" i="3" s="1"/>
  <c r="Q84" i="3" s="1"/>
  <c r="N85" i="3" a="1"/>
  <c r="N85" i="3" s="1"/>
  <c r="Q85" i="3" s="1"/>
  <c r="N86" i="3" a="1"/>
  <c r="N86" i="3" s="1"/>
  <c r="Q86" i="3" s="1"/>
  <c r="N87" i="3" a="1"/>
  <c r="N87" i="3" s="1"/>
  <c r="Q87" i="3" s="1"/>
  <c r="N88" i="3" a="1"/>
  <c r="N88" i="3" s="1"/>
  <c r="Q88" i="3" s="1"/>
  <c r="N89" i="3" a="1"/>
  <c r="N89" i="3" s="1"/>
  <c r="Q89" i="3" s="1"/>
  <c r="N90" i="3" a="1"/>
  <c r="N90" i="3" s="1"/>
  <c r="Q90" i="3" s="1"/>
  <c r="N91" i="3" a="1"/>
  <c r="N91" i="3" s="1"/>
  <c r="Q91" i="3" s="1"/>
  <c r="N92" i="3" a="1"/>
  <c r="N92" i="3" s="1"/>
  <c r="Q92" i="3" s="1"/>
  <c r="N93" i="3" a="1"/>
  <c r="N93" i="3" s="1"/>
  <c r="N94" i="3" a="1"/>
  <c r="N94" i="3" s="1"/>
  <c r="Q94" i="3" s="1"/>
  <c r="N95" i="3" a="1"/>
  <c r="N95" i="3" s="1"/>
  <c r="Q95" i="3" s="1"/>
  <c r="N96" i="3" a="1"/>
  <c r="N96" i="3" s="1"/>
  <c r="Q96" i="3" s="1"/>
  <c r="N97" i="3" a="1"/>
  <c r="N97" i="3" s="1"/>
  <c r="Q97" i="3" s="1"/>
  <c r="N98" i="3" a="1"/>
  <c r="N98" i="3" s="1"/>
  <c r="Q98" i="3" s="1"/>
  <c r="N99" i="3" a="1"/>
  <c r="N99" i="3" s="1"/>
  <c r="Q99" i="3" s="1"/>
  <c r="N100" i="3" a="1"/>
  <c r="N100" i="3" s="1"/>
  <c r="Q100" i="3" s="1"/>
  <c r="N101" i="3" a="1"/>
  <c r="N101" i="3" s="1"/>
  <c r="Q101" i="3" s="1"/>
  <c r="N102" i="3" a="1"/>
  <c r="N102" i="3" s="1"/>
  <c r="Q102" i="3" s="1"/>
  <c r="N103" i="3" a="1"/>
  <c r="N103" i="3" s="1"/>
  <c r="Q103" i="3" s="1"/>
  <c r="N104" i="3" a="1"/>
  <c r="N104" i="3" s="1"/>
  <c r="Q104" i="3" s="1"/>
  <c r="N105" i="3" a="1"/>
  <c r="N105" i="3" s="1"/>
  <c r="Q105" i="3" s="1"/>
  <c r="N106" i="3" a="1"/>
  <c r="N106" i="3" s="1"/>
  <c r="Q106" i="3" s="1"/>
  <c r="N107" i="3" a="1"/>
  <c r="N107" i="3" s="1"/>
  <c r="Q107" i="3" s="1"/>
  <c r="N108" i="3" a="1"/>
  <c r="N108" i="3" s="1"/>
  <c r="Q108" i="3" s="1"/>
  <c r="N109" i="3" a="1"/>
  <c r="N109" i="3" s="1"/>
  <c r="N110" i="3" a="1"/>
  <c r="N110" i="3" s="1"/>
  <c r="Q110" i="3" s="1"/>
  <c r="N111" i="3" a="1"/>
  <c r="N111" i="3" s="1"/>
  <c r="Q111" i="3" s="1"/>
  <c r="N112" i="3" a="1"/>
  <c r="N112" i="3" s="1"/>
  <c r="Q112" i="3" s="1"/>
  <c r="N113" i="3" a="1"/>
  <c r="N113" i="3" s="1"/>
  <c r="Q113" i="3" s="1"/>
  <c r="N114" i="3" a="1"/>
  <c r="N114" i="3" s="1"/>
  <c r="Q114" i="3" s="1"/>
  <c r="N115" i="3" a="1"/>
  <c r="N115" i="3" s="1"/>
  <c r="Q115" i="3" s="1"/>
  <c r="N116" i="3" a="1"/>
  <c r="N116" i="3" s="1"/>
  <c r="Q116" i="3" s="1"/>
  <c r="N117" i="3" a="1"/>
  <c r="N117" i="3" s="1"/>
  <c r="Q117" i="3" s="1"/>
  <c r="N118" i="3" a="1"/>
  <c r="N118" i="3" s="1"/>
  <c r="Q118" i="3" s="1"/>
  <c r="N119" i="3" a="1"/>
  <c r="N119" i="3" s="1"/>
  <c r="Q119" i="3" s="1"/>
  <c r="N120" i="3" a="1"/>
  <c r="N120" i="3" s="1"/>
  <c r="Q120" i="3" s="1"/>
  <c r="N121" i="3" a="1"/>
  <c r="N121" i="3" s="1"/>
  <c r="Q121" i="3" s="1"/>
  <c r="N122" i="3" a="1"/>
  <c r="N122" i="3" s="1"/>
  <c r="P122" i="3" s="1"/>
  <c r="N123" i="3" a="1"/>
  <c r="N123" i="3" s="1"/>
  <c r="Q123" i="3" s="1"/>
  <c r="N124" i="3" a="1"/>
  <c r="N124" i="3" s="1"/>
  <c r="Q124" i="3" s="1"/>
  <c r="N125" i="3" a="1"/>
  <c r="N125" i="3" s="1"/>
  <c r="Q125" i="3" s="1"/>
  <c r="N126" i="3" a="1"/>
  <c r="N126" i="3" s="1"/>
  <c r="Q126" i="3" s="1"/>
  <c r="N127" i="3" a="1"/>
  <c r="N127" i="3" s="1"/>
  <c r="Q127" i="3" s="1"/>
  <c r="N128" i="3" a="1"/>
  <c r="N128" i="3" s="1"/>
  <c r="Q128" i="3" s="1"/>
  <c r="N129" i="3" a="1"/>
  <c r="N129" i="3" s="1"/>
  <c r="Q129" i="3" s="1"/>
  <c r="N130" i="3" a="1"/>
  <c r="N130" i="3" s="1"/>
  <c r="Q130" i="3" s="1"/>
  <c r="N131" i="3" a="1"/>
  <c r="N131" i="3" s="1"/>
  <c r="Q131" i="3" s="1"/>
  <c r="N132" i="3" a="1"/>
  <c r="N132" i="3" s="1"/>
  <c r="Q132" i="3" s="1"/>
  <c r="N133" i="3" a="1"/>
  <c r="N133" i="3" s="1"/>
  <c r="Q133" i="3" s="1"/>
  <c r="N134" i="3" a="1"/>
  <c r="N134" i="3" s="1"/>
  <c r="Q134" i="3" s="1"/>
  <c r="N135" i="3" a="1"/>
  <c r="N135" i="3" s="1"/>
  <c r="Q135" i="3" s="1"/>
  <c r="N136" i="3" a="1"/>
  <c r="N136" i="3" s="1"/>
  <c r="Q136" i="3" s="1"/>
  <c r="N137" i="3" a="1"/>
  <c r="N137" i="3" s="1"/>
  <c r="Q137" i="3" s="1"/>
  <c r="N138" i="3" a="1"/>
  <c r="N138" i="3" s="1"/>
  <c r="Q138" i="3" s="1"/>
  <c r="N139" i="3" a="1"/>
  <c r="N139" i="3" s="1"/>
  <c r="Q139" i="3" s="1"/>
  <c r="N140" i="3" a="1"/>
  <c r="N140" i="3" s="1"/>
  <c r="Q140" i="3" s="1"/>
  <c r="N141" i="3" a="1"/>
  <c r="N141" i="3" s="1"/>
  <c r="Q141" i="3" s="1"/>
  <c r="N142" i="3" a="1"/>
  <c r="N142" i="3" s="1"/>
  <c r="Q142" i="3" s="1"/>
  <c r="N143" i="3" a="1"/>
  <c r="N143" i="3" s="1"/>
  <c r="N144" i="3" a="1"/>
  <c r="N144" i="3" s="1"/>
  <c r="Q144" i="3" s="1"/>
  <c r="N145" i="3" a="1"/>
  <c r="N145" i="3" s="1"/>
  <c r="Q145" i="3" s="1"/>
  <c r="N146" i="3" a="1"/>
  <c r="N146" i="3" s="1"/>
  <c r="Q146" i="3" s="1"/>
  <c r="N147" i="3" a="1"/>
  <c r="N147" i="3" s="1"/>
  <c r="Q147" i="3" s="1"/>
  <c r="N148" i="3" a="1"/>
  <c r="N148" i="3" s="1"/>
  <c r="Q148" i="3" s="1"/>
  <c r="N149" i="3" a="1"/>
  <c r="N149" i="3" s="1"/>
  <c r="Q149" i="3" s="1"/>
  <c r="N150" i="3" a="1"/>
  <c r="N150" i="3" s="1"/>
  <c r="Q150" i="3" s="1"/>
  <c r="N151" i="3" a="1"/>
  <c r="N151" i="3" s="1"/>
  <c r="Q151" i="3" s="1"/>
  <c r="N152" i="3" a="1"/>
  <c r="N152" i="3" s="1"/>
  <c r="Q152" i="3" s="1"/>
  <c r="N153" i="3" a="1"/>
  <c r="N153" i="3" s="1"/>
  <c r="Q153" i="3" s="1"/>
  <c r="N154" i="3" a="1"/>
  <c r="N154" i="3" s="1"/>
  <c r="Q154" i="3" s="1"/>
  <c r="N155" i="3" a="1"/>
  <c r="N155" i="3" s="1"/>
  <c r="Q155" i="3" s="1"/>
  <c r="N156" i="3" a="1"/>
  <c r="N156" i="3" s="1"/>
  <c r="Q156" i="3" s="1"/>
  <c r="N157" i="3" a="1"/>
  <c r="N157" i="3" s="1"/>
  <c r="Q157" i="3" s="1"/>
  <c r="N158" i="3" a="1"/>
  <c r="N158" i="3" s="1"/>
  <c r="Q158" i="3" s="1"/>
  <c r="N159" i="3" a="1"/>
  <c r="N159" i="3" s="1"/>
  <c r="Q159" i="3" s="1"/>
  <c r="N160" i="3" a="1"/>
  <c r="N160" i="3" s="1"/>
  <c r="Q160" i="3" s="1"/>
  <c r="N161" i="3" a="1"/>
  <c r="N161" i="3" s="1"/>
  <c r="Q161" i="3" s="1"/>
  <c r="N162" i="3" a="1"/>
  <c r="N162" i="3" s="1"/>
  <c r="N163" i="3" a="1"/>
  <c r="N163" i="3" s="1"/>
  <c r="Q163" i="3" s="1"/>
  <c r="N164" i="3" a="1"/>
  <c r="N164" i="3" s="1"/>
  <c r="Q164" i="3" s="1"/>
  <c r="N165" i="3" a="1"/>
  <c r="N165" i="3" s="1"/>
  <c r="Q165" i="3" s="1"/>
  <c r="N166" i="3" a="1"/>
  <c r="N166" i="3" s="1"/>
  <c r="Q166" i="3" s="1"/>
  <c r="N167" i="3" a="1"/>
  <c r="N167" i="3" s="1"/>
  <c r="Q167" i="3" s="1"/>
  <c r="N168" i="3" a="1"/>
  <c r="N168" i="3" s="1"/>
  <c r="Q168" i="3" s="1"/>
  <c r="N169" i="3" a="1"/>
  <c r="N169" i="3" s="1"/>
  <c r="Q169" i="3" s="1"/>
  <c r="N170" i="3" a="1"/>
  <c r="N170" i="3" s="1"/>
  <c r="Q170" i="3" s="1"/>
  <c r="N171" i="3" a="1"/>
  <c r="N171" i="3" s="1"/>
  <c r="Q171" i="3" s="1"/>
  <c r="N172" i="3" a="1"/>
  <c r="N172" i="3" s="1"/>
  <c r="Q172" i="3" s="1"/>
  <c r="N173" i="3" a="1"/>
  <c r="N173" i="3" s="1"/>
  <c r="Q173" i="3" s="1"/>
  <c r="N174" i="3" a="1"/>
  <c r="N174" i="3" s="1"/>
  <c r="Q174" i="3" s="1"/>
  <c r="N175" i="3" a="1"/>
  <c r="N175" i="3" s="1"/>
  <c r="Q175" i="3" s="1"/>
  <c r="N176" i="3" a="1"/>
  <c r="N176" i="3" s="1"/>
  <c r="Q176" i="3" s="1"/>
  <c r="N177" i="3" a="1"/>
  <c r="N177" i="3" s="1"/>
  <c r="Q177" i="3" s="1"/>
  <c r="N178" i="3" a="1"/>
  <c r="N178" i="3" s="1"/>
  <c r="Q178" i="3" s="1"/>
  <c r="N179" i="3" a="1"/>
  <c r="N179" i="3" s="1"/>
  <c r="Q179" i="3" s="1"/>
  <c r="N180" i="3" a="1"/>
  <c r="N180" i="3" s="1"/>
  <c r="Q180" i="3" s="1"/>
  <c r="N181" i="3" a="1"/>
  <c r="N181" i="3" s="1"/>
  <c r="Q181" i="3" s="1"/>
  <c r="N182" i="3" a="1"/>
  <c r="N182" i="3" s="1"/>
  <c r="Q182" i="3" s="1"/>
  <c r="N183" i="3" a="1"/>
  <c r="N183" i="3" s="1"/>
  <c r="Q183" i="3" s="1"/>
  <c r="N184" i="3" a="1"/>
  <c r="N184" i="3" s="1"/>
  <c r="Q184" i="3" s="1"/>
  <c r="N185" i="3" a="1"/>
  <c r="N185" i="3" s="1"/>
  <c r="Q185" i="3" s="1"/>
  <c r="N186" i="3" a="1"/>
  <c r="N186" i="3" s="1"/>
  <c r="Q186" i="3" s="1"/>
  <c r="N187" i="3" a="1"/>
  <c r="N187" i="3" s="1"/>
  <c r="Q187" i="3" s="1"/>
  <c r="N188" i="3" a="1"/>
  <c r="N188" i="3" s="1"/>
  <c r="Q188" i="3" s="1"/>
  <c r="N189" i="3" a="1"/>
  <c r="N189" i="3" s="1"/>
  <c r="Q189" i="3" s="1"/>
  <c r="N190" i="3" a="1"/>
  <c r="N190" i="3" s="1"/>
  <c r="Q190" i="3" s="1"/>
  <c r="N191" i="3" a="1"/>
  <c r="N191" i="3" s="1"/>
  <c r="Q191" i="3" s="1"/>
  <c r="N192" i="3" a="1"/>
  <c r="N192" i="3" s="1"/>
  <c r="Q192" i="3" s="1"/>
  <c r="N193" i="3" a="1"/>
  <c r="N193" i="3" s="1"/>
  <c r="Q193" i="3" s="1"/>
  <c r="N194" i="3" a="1"/>
  <c r="N194" i="3" s="1"/>
  <c r="Q194" i="3" s="1"/>
  <c r="N195" i="3" a="1"/>
  <c r="N195" i="3" s="1"/>
  <c r="Q195" i="3" s="1"/>
  <c r="N196" i="3" a="1"/>
  <c r="N196" i="3" s="1"/>
  <c r="Q196" i="3" s="1"/>
  <c r="N197" i="3" a="1"/>
  <c r="N197" i="3" s="1"/>
  <c r="Q197" i="3" s="1"/>
  <c r="N198" i="3" a="1"/>
  <c r="N198" i="3" s="1"/>
  <c r="Q198" i="3" s="1"/>
  <c r="N199" i="3" a="1"/>
  <c r="N199" i="3" s="1"/>
  <c r="Q199" i="3" s="1"/>
  <c r="N200" i="3" a="1"/>
  <c r="N200" i="3" s="1"/>
  <c r="Q200" i="3" s="1"/>
  <c r="N201" i="3" a="1"/>
  <c r="N201" i="3" s="1"/>
  <c r="Q201" i="3" s="1"/>
  <c r="N202" i="3" a="1"/>
  <c r="N202" i="3" s="1"/>
  <c r="Q202" i="3" s="1"/>
  <c r="N203" i="3" a="1"/>
  <c r="N203" i="3" s="1"/>
  <c r="Q203" i="3" s="1"/>
  <c r="N204" i="3" a="1"/>
  <c r="N204" i="3" s="1"/>
  <c r="Q204" i="3" s="1"/>
  <c r="N205" i="3" a="1"/>
  <c r="N205" i="3" s="1"/>
  <c r="Q205" i="3" s="1"/>
  <c r="N206" i="3" a="1"/>
  <c r="N206" i="3" s="1"/>
  <c r="Q206" i="3" s="1"/>
  <c r="N207" i="3" a="1"/>
  <c r="N207" i="3" s="1"/>
  <c r="Q207" i="3" s="1"/>
  <c r="N208" i="3" a="1"/>
  <c r="N208" i="3" s="1"/>
  <c r="Q208" i="3" s="1"/>
  <c r="N209" i="3" a="1"/>
  <c r="N209" i="3" s="1"/>
  <c r="Q209" i="3" s="1"/>
  <c r="N210" i="3" a="1"/>
  <c r="N210" i="3" s="1"/>
  <c r="Q210" i="3" s="1"/>
  <c r="N211" i="3" a="1"/>
  <c r="N211" i="3" s="1"/>
  <c r="Q211" i="3" s="1"/>
  <c r="N212" i="3" a="1"/>
  <c r="N212" i="3" s="1"/>
  <c r="Q212" i="3" s="1"/>
  <c r="N213" i="3" a="1"/>
  <c r="N213" i="3" s="1"/>
  <c r="Q213" i="3" s="1"/>
  <c r="N214" i="3" a="1"/>
  <c r="N214" i="3" s="1"/>
  <c r="Q214" i="3" s="1"/>
  <c r="N215" i="3" a="1"/>
  <c r="N215" i="3" s="1"/>
  <c r="Q215" i="3" s="1"/>
  <c r="N216" i="3" a="1"/>
  <c r="N216" i="3" s="1"/>
  <c r="Q216" i="3" s="1"/>
  <c r="N217" i="3" a="1"/>
  <c r="N217" i="3" s="1"/>
  <c r="Q217" i="3" s="1"/>
  <c r="N218" i="3" a="1"/>
  <c r="N218" i="3" s="1"/>
  <c r="Q218" i="3" s="1"/>
  <c r="N219" i="3" a="1"/>
  <c r="N219" i="3" s="1"/>
  <c r="Q219" i="3" s="1"/>
  <c r="N220" i="3" a="1"/>
  <c r="N220" i="3" s="1"/>
  <c r="Q220" i="3" s="1"/>
  <c r="N221" i="3" a="1"/>
  <c r="N221" i="3" s="1"/>
  <c r="Q221" i="3" s="1"/>
  <c r="N222" i="3" a="1"/>
  <c r="N222" i="3" s="1"/>
  <c r="Q222" i="3" s="1"/>
  <c r="N223" i="3" a="1"/>
  <c r="N223" i="3" s="1"/>
  <c r="Q223" i="3" s="1"/>
  <c r="N224" i="3" a="1"/>
  <c r="N224" i="3" s="1"/>
  <c r="Q224" i="3" s="1"/>
  <c r="N225" i="3" a="1"/>
  <c r="N225" i="3" s="1"/>
  <c r="Q225" i="3" s="1"/>
  <c r="N226" i="3" a="1"/>
  <c r="N226" i="3" s="1"/>
  <c r="Q226" i="3" s="1"/>
  <c r="N227" i="3" a="1"/>
  <c r="N227" i="3" s="1"/>
  <c r="Q227" i="3" s="1"/>
  <c r="N228" i="3" a="1"/>
  <c r="N228" i="3" s="1"/>
  <c r="Q228" i="3" s="1"/>
  <c r="N229" i="3" a="1"/>
  <c r="N229" i="3" s="1"/>
  <c r="Q229" i="3" s="1"/>
  <c r="N230" i="3" a="1"/>
  <c r="N230" i="3" s="1"/>
  <c r="Q230" i="3" s="1"/>
  <c r="N231" i="3" a="1"/>
  <c r="N231" i="3" s="1"/>
  <c r="Q231" i="3" s="1"/>
  <c r="N232" i="3" a="1"/>
  <c r="N232" i="3" s="1"/>
  <c r="Q232" i="3" s="1"/>
  <c r="N233" i="3" a="1"/>
  <c r="N233" i="3" s="1"/>
  <c r="Q233" i="3" s="1"/>
  <c r="N234" i="3" a="1"/>
  <c r="N234" i="3" s="1"/>
  <c r="Q234" i="3" s="1"/>
  <c r="N235" i="3" a="1"/>
  <c r="N235" i="3" s="1"/>
  <c r="Q235" i="3" s="1"/>
  <c r="N236" i="3" a="1"/>
  <c r="N236" i="3" s="1"/>
  <c r="Q236" i="3" s="1"/>
  <c r="N237" i="3" a="1"/>
  <c r="N237" i="3" s="1"/>
  <c r="Q237" i="3" s="1"/>
  <c r="N238" i="3" a="1"/>
  <c r="N238" i="3" s="1"/>
  <c r="N239" i="3" a="1"/>
  <c r="N239" i="3" s="1"/>
  <c r="N240" i="3" a="1"/>
  <c r="N240" i="3" s="1"/>
  <c r="Q240" i="3" s="1"/>
  <c r="N241" i="3" a="1"/>
  <c r="N241" i="3" s="1"/>
  <c r="N242" i="3" a="1"/>
  <c r="N242" i="3" s="1"/>
  <c r="Q242" i="3" s="1"/>
  <c r="N243" i="3" a="1"/>
  <c r="N243" i="3" s="1"/>
  <c r="Q243" i="3" s="1"/>
  <c r="N244" i="3" a="1"/>
  <c r="N244" i="3" s="1"/>
  <c r="Q244" i="3" s="1"/>
  <c r="N245" i="3" a="1"/>
  <c r="N245" i="3" s="1"/>
  <c r="Q245" i="3" s="1"/>
  <c r="N246" i="3" a="1"/>
  <c r="N246" i="3" s="1"/>
  <c r="Q246" i="3" s="1"/>
  <c r="N247" i="3" a="1"/>
  <c r="N247" i="3" s="1"/>
  <c r="Q247" i="3" s="1"/>
  <c r="N248" i="3" a="1"/>
  <c r="N248" i="3" s="1"/>
  <c r="Q248" i="3" s="1"/>
  <c r="N249" i="3" a="1"/>
  <c r="N249" i="3" s="1"/>
  <c r="Q249" i="3" s="1"/>
  <c r="N250" i="3" a="1"/>
  <c r="N250" i="3" s="1"/>
  <c r="Q250" i="3" s="1"/>
  <c r="N251" i="3" a="1"/>
  <c r="N251" i="3" s="1"/>
  <c r="Q251" i="3" s="1"/>
  <c r="N252" i="3" a="1"/>
  <c r="N252" i="3" s="1"/>
  <c r="N253" i="3" a="1"/>
  <c r="N253" i="3" s="1"/>
  <c r="Q253" i="3" s="1"/>
  <c r="N254" i="3" a="1"/>
  <c r="N254" i="3" s="1"/>
  <c r="Q254" i="3" s="1"/>
  <c r="N255" i="3" a="1"/>
  <c r="N255" i="3" s="1"/>
  <c r="N256" i="3" a="1"/>
  <c r="N256" i="3" s="1"/>
  <c r="Q256" i="3" s="1"/>
  <c r="N257" i="3" a="1"/>
  <c r="N257" i="3" s="1"/>
  <c r="Q257" i="3" s="1"/>
  <c r="N258" i="3" a="1"/>
  <c r="N258" i="3" s="1"/>
  <c r="N259" i="3" a="1"/>
  <c r="N259" i="3" s="1"/>
  <c r="Q259" i="3" s="1"/>
  <c r="N260" i="3" a="1"/>
  <c r="N260" i="3" s="1"/>
  <c r="Q260" i="3" s="1"/>
  <c r="N261" i="3" a="1"/>
  <c r="N261" i="3" s="1"/>
  <c r="Q261" i="3" s="1"/>
  <c r="N262" i="3" a="1"/>
  <c r="N262" i="3" s="1"/>
  <c r="Q262" i="3" s="1"/>
  <c r="N263" i="3" a="1"/>
  <c r="N263" i="3" s="1"/>
  <c r="Q263" i="3" s="1"/>
  <c r="N264" i="3" a="1"/>
  <c r="N264" i="3" s="1"/>
  <c r="Q264" i="3" s="1"/>
  <c r="N265" i="3" a="1"/>
  <c r="N265" i="3" s="1"/>
  <c r="Q265" i="3" s="1"/>
  <c r="N266" i="3" a="1"/>
  <c r="N266" i="3" s="1"/>
  <c r="Q266" i="3" s="1"/>
  <c r="N267" i="3" a="1"/>
  <c r="N267" i="3" s="1"/>
  <c r="Q267" i="3" s="1"/>
  <c r="N268" i="3" a="1"/>
  <c r="N268" i="3" s="1"/>
  <c r="Q268" i="3" s="1"/>
  <c r="N269" i="3" a="1"/>
  <c r="N269" i="3" s="1"/>
  <c r="Q269" i="3" s="1"/>
  <c r="N270" i="3" a="1"/>
  <c r="N270" i="3" s="1"/>
  <c r="Q270" i="3" s="1"/>
  <c r="N271" i="3" a="1"/>
  <c r="N271" i="3" s="1"/>
  <c r="Q271" i="3" s="1"/>
  <c r="N272" i="3" a="1"/>
  <c r="N272" i="3" s="1"/>
  <c r="Q272" i="3" s="1"/>
  <c r="N273" i="3" a="1"/>
  <c r="N273" i="3" s="1"/>
  <c r="Q273" i="3" s="1"/>
  <c r="N274" i="3" a="1"/>
  <c r="N274" i="3" s="1"/>
  <c r="Q274" i="3" s="1"/>
  <c r="N275" i="3" a="1"/>
  <c r="N275" i="3" s="1"/>
  <c r="Q275" i="3" s="1"/>
  <c r="N276" i="3" a="1"/>
  <c r="N276" i="3" s="1"/>
  <c r="Q276" i="3" s="1"/>
  <c r="N277" i="3" a="1"/>
  <c r="N277" i="3" s="1"/>
  <c r="Q277" i="3" s="1"/>
  <c r="N278" i="3" a="1"/>
  <c r="N278" i="3" s="1"/>
  <c r="Q278" i="3" s="1"/>
  <c r="N279" i="3" a="1"/>
  <c r="N279" i="3" s="1"/>
  <c r="Q279" i="3" s="1"/>
  <c r="N280" i="3" a="1"/>
  <c r="N280" i="3" s="1"/>
  <c r="Q280" i="3" s="1"/>
  <c r="N281" i="3" a="1"/>
  <c r="N281" i="3" s="1"/>
  <c r="Q281" i="3" s="1"/>
  <c r="N282" i="3" a="1"/>
  <c r="N282" i="3" s="1"/>
  <c r="Q282" i="3" s="1"/>
  <c r="N283" i="3" a="1"/>
  <c r="N283" i="3" s="1"/>
  <c r="Q283" i="3" s="1"/>
  <c r="N284" i="3" a="1"/>
  <c r="N284" i="3" s="1"/>
  <c r="Q284" i="3" s="1"/>
  <c r="N285" i="3" a="1"/>
  <c r="N285" i="3" s="1"/>
  <c r="Q285" i="3" s="1"/>
  <c r="N286" i="3" a="1"/>
  <c r="N286" i="3" s="1"/>
  <c r="Q286" i="3" s="1"/>
  <c r="N287" i="3" a="1"/>
  <c r="N287" i="3" s="1"/>
  <c r="Q287" i="3" s="1"/>
  <c r="N288" i="3" a="1"/>
  <c r="N288" i="3" s="1"/>
  <c r="Q288" i="3" s="1"/>
  <c r="N289" i="3" a="1"/>
  <c r="N289" i="3" s="1"/>
  <c r="Q289" i="3" s="1"/>
  <c r="N290" i="3" a="1"/>
  <c r="N290" i="3" s="1"/>
  <c r="Q290" i="3" s="1"/>
  <c r="N291" i="3" a="1"/>
  <c r="N291" i="3" s="1"/>
  <c r="Q291" i="3" s="1"/>
  <c r="N292" i="3" a="1"/>
  <c r="N292" i="3" s="1"/>
  <c r="Q292" i="3" s="1"/>
  <c r="N293" i="3" a="1"/>
  <c r="N293" i="3" s="1"/>
  <c r="Q293" i="3" s="1"/>
  <c r="N294" i="3" a="1"/>
  <c r="N294" i="3" s="1"/>
  <c r="Q294" i="3" s="1"/>
  <c r="N295" i="3" a="1"/>
  <c r="N295" i="3" s="1"/>
  <c r="Q295" i="3" s="1"/>
  <c r="N296" i="3" a="1"/>
  <c r="N296" i="3" s="1"/>
  <c r="Q296" i="3" s="1"/>
  <c r="N297" i="3" a="1"/>
  <c r="N297" i="3" s="1"/>
  <c r="Q297" i="3" s="1"/>
  <c r="N298" i="3" a="1"/>
  <c r="N298" i="3" s="1"/>
  <c r="Q298" i="3" s="1"/>
  <c r="N299" i="3" a="1"/>
  <c r="N299" i="3" s="1"/>
  <c r="Q299" i="3" s="1"/>
  <c r="N300" i="3" a="1"/>
  <c r="N300" i="3" s="1"/>
  <c r="Q300" i="3" s="1"/>
  <c r="N301" i="3" a="1"/>
  <c r="N301" i="3" s="1"/>
  <c r="Q301" i="3" s="1"/>
  <c r="N302" i="3" a="1"/>
  <c r="N302" i="3" s="1"/>
  <c r="Q302" i="3" s="1"/>
  <c r="N303" i="3" a="1"/>
  <c r="N303" i="3" s="1"/>
  <c r="Q303" i="3" s="1"/>
  <c r="N304" i="3" a="1"/>
  <c r="N304" i="3" s="1"/>
  <c r="Q304" i="3" s="1"/>
  <c r="N305" i="3" a="1"/>
  <c r="N305" i="3" s="1"/>
  <c r="Q305" i="3" s="1"/>
  <c r="N306" i="3" a="1"/>
  <c r="N306" i="3" s="1"/>
  <c r="Q306" i="3" s="1"/>
  <c r="N307" i="3" a="1"/>
  <c r="N307" i="3" s="1"/>
  <c r="Q307" i="3" s="1"/>
  <c r="N308" i="3" a="1"/>
  <c r="N308" i="3" s="1"/>
  <c r="Q308" i="3" s="1"/>
  <c r="N309" i="3" a="1"/>
  <c r="N309" i="3" s="1"/>
  <c r="Q309" i="3" s="1"/>
  <c r="N310" i="3" a="1"/>
  <c r="N310" i="3" s="1"/>
  <c r="Q310" i="3" s="1"/>
  <c r="N311" i="3" a="1"/>
  <c r="N311" i="3" s="1"/>
  <c r="Q311" i="3" s="1"/>
  <c r="N312" i="3" a="1"/>
  <c r="N312" i="3" s="1"/>
  <c r="Q312" i="3" s="1"/>
  <c r="N313" i="3" a="1"/>
  <c r="N313" i="3" s="1"/>
  <c r="Q313" i="3" s="1"/>
  <c r="N314" i="3" a="1"/>
  <c r="N314" i="3" s="1"/>
  <c r="Q314" i="3" s="1"/>
  <c r="N315" i="3" a="1"/>
  <c r="N315" i="3" s="1"/>
  <c r="Q315" i="3" s="1"/>
  <c r="N316" i="3" a="1"/>
  <c r="N316" i="3" s="1"/>
  <c r="Q316" i="3" s="1"/>
  <c r="N317" i="3" a="1"/>
  <c r="N317" i="3" s="1"/>
  <c r="Q317" i="3" s="1"/>
  <c r="N318" i="3" a="1"/>
  <c r="N318" i="3" s="1"/>
  <c r="Q318" i="3" s="1"/>
  <c r="N319" i="3" a="1"/>
  <c r="N319" i="3" s="1"/>
  <c r="Q319" i="3" s="1"/>
  <c r="N320" i="3" a="1"/>
  <c r="N320" i="3" s="1"/>
  <c r="Q320" i="3" s="1"/>
  <c r="N321" i="3" a="1"/>
  <c r="N321" i="3" s="1"/>
  <c r="Q321" i="3" s="1"/>
  <c r="N322" i="3" a="1"/>
  <c r="N322" i="3" s="1"/>
  <c r="Q322" i="3" s="1"/>
  <c r="N323" i="3" a="1"/>
  <c r="N323" i="3" s="1"/>
  <c r="Q323" i="3" s="1"/>
  <c r="N324" i="3" a="1"/>
  <c r="N324" i="3" s="1"/>
  <c r="Q324" i="3" s="1"/>
  <c r="N325" i="3" a="1"/>
  <c r="N325" i="3" s="1"/>
  <c r="Q325" i="3" s="1"/>
  <c r="N326" i="3" a="1"/>
  <c r="N326" i="3" s="1"/>
  <c r="Q326" i="3" s="1"/>
  <c r="N327" i="3" a="1"/>
  <c r="N327" i="3" s="1"/>
  <c r="Q327" i="3" s="1"/>
  <c r="N328" i="3" a="1"/>
  <c r="N328" i="3" s="1"/>
  <c r="Q328" i="3" s="1"/>
  <c r="N329" i="3" a="1"/>
  <c r="N329" i="3" s="1"/>
  <c r="Q329" i="3" s="1"/>
  <c r="N330" i="3" a="1"/>
  <c r="N330" i="3" s="1"/>
  <c r="Q330" i="3" s="1"/>
  <c r="N331" i="3" a="1"/>
  <c r="N331" i="3" s="1"/>
  <c r="Q331" i="3" s="1"/>
  <c r="N332" i="3" a="1"/>
  <c r="N332" i="3" s="1"/>
  <c r="Q332" i="3" s="1"/>
  <c r="N333" i="3" a="1"/>
  <c r="N333" i="3" s="1"/>
  <c r="Q333" i="3" s="1"/>
  <c r="N334" i="3" a="1"/>
  <c r="N334" i="3" s="1"/>
  <c r="Q334" i="3" s="1"/>
  <c r="N335" i="3" a="1"/>
  <c r="N335" i="3" s="1"/>
  <c r="Q335" i="3" s="1"/>
  <c r="N336" i="3" a="1"/>
  <c r="N336" i="3" s="1"/>
  <c r="Q336" i="3" s="1"/>
  <c r="N337" i="3" a="1"/>
  <c r="N337" i="3" s="1"/>
  <c r="Q337" i="3" s="1"/>
  <c r="N338" i="3" a="1"/>
  <c r="N338" i="3" s="1"/>
  <c r="Q338" i="3" s="1"/>
  <c r="N339" i="3" a="1"/>
  <c r="N339" i="3" s="1"/>
  <c r="Q339" i="3" s="1"/>
  <c r="N340" i="3" a="1"/>
  <c r="N340" i="3" s="1"/>
  <c r="Q340" i="3" s="1"/>
  <c r="N341" i="3" a="1"/>
  <c r="N341" i="3" s="1"/>
  <c r="Q341" i="3" s="1"/>
  <c r="N342" i="3" a="1"/>
  <c r="N342" i="3" s="1"/>
  <c r="Q342" i="3" s="1"/>
  <c r="N343" i="3" a="1"/>
  <c r="N343" i="3" s="1"/>
  <c r="Q343" i="3" s="1"/>
  <c r="N344" i="3" a="1"/>
  <c r="N344" i="3" s="1"/>
  <c r="Q344" i="3" s="1"/>
  <c r="N345" i="3" a="1"/>
  <c r="N345" i="3" s="1"/>
  <c r="Q345" i="3" s="1"/>
  <c r="N346" i="3" a="1"/>
  <c r="N346" i="3" s="1"/>
  <c r="Q346" i="3" s="1"/>
  <c r="N347" i="3" a="1"/>
  <c r="N347" i="3" s="1"/>
  <c r="Q347" i="3" s="1"/>
  <c r="N348" i="3" a="1"/>
  <c r="N348" i="3" s="1"/>
  <c r="Q348" i="3" s="1"/>
  <c r="N349" i="3" a="1"/>
  <c r="N349" i="3" s="1"/>
  <c r="Q349" i="3" s="1"/>
  <c r="N350" i="3" a="1"/>
  <c r="N350" i="3" s="1"/>
  <c r="Q350" i="3" s="1"/>
  <c r="N351" i="3" a="1"/>
  <c r="N351" i="3" s="1"/>
  <c r="N352" i="3" a="1"/>
  <c r="N352" i="3" s="1"/>
  <c r="Q352" i="3" s="1"/>
  <c r="N353" i="3" a="1"/>
  <c r="N353" i="3" s="1"/>
  <c r="Q353" i="3" s="1"/>
  <c r="N354" i="3" a="1"/>
  <c r="N354" i="3" s="1"/>
  <c r="Q354" i="3" s="1"/>
  <c r="N355" i="3" a="1"/>
  <c r="N355" i="3" s="1"/>
  <c r="Q355" i="3" s="1"/>
  <c r="N356" i="3" a="1"/>
  <c r="N356" i="3" s="1"/>
  <c r="Q356" i="3" s="1"/>
  <c r="N357" i="3" a="1"/>
  <c r="N357" i="3" s="1"/>
  <c r="Q357" i="3" s="1"/>
  <c r="N358" i="3" a="1"/>
  <c r="N358" i="3" s="1"/>
  <c r="Q358" i="3" s="1"/>
  <c r="N359" i="3" a="1"/>
  <c r="N359" i="3" s="1"/>
  <c r="Q359" i="3" s="1"/>
  <c r="N360" i="3" a="1"/>
  <c r="N360" i="3" s="1"/>
  <c r="Q360" i="3" s="1"/>
  <c r="N361" i="3" a="1"/>
  <c r="N361" i="3" s="1"/>
  <c r="Q361" i="3" s="1"/>
  <c r="N362" i="3" a="1"/>
  <c r="N362" i="3" s="1"/>
  <c r="Q362" i="3" s="1"/>
  <c r="N363" i="3" a="1"/>
  <c r="N363" i="3" s="1"/>
  <c r="Q363" i="3" s="1"/>
  <c r="N364" i="3" a="1"/>
  <c r="N364" i="3" s="1"/>
  <c r="Q364" i="3" s="1"/>
  <c r="N365" i="3" a="1"/>
  <c r="N365" i="3" s="1"/>
  <c r="Q365" i="3" s="1"/>
  <c r="N366" i="3" a="1"/>
  <c r="N366" i="3" s="1"/>
  <c r="Q366" i="3" s="1"/>
  <c r="N367" i="3" a="1"/>
  <c r="N367" i="3" s="1"/>
  <c r="Q367" i="3" s="1"/>
  <c r="N368" i="3" a="1"/>
  <c r="N368" i="3" s="1"/>
  <c r="Q368" i="3" s="1"/>
  <c r="N369" i="3" a="1"/>
  <c r="N369" i="3" s="1"/>
  <c r="Q369" i="3" s="1"/>
  <c r="N370" i="3" a="1"/>
  <c r="N370" i="3" s="1"/>
  <c r="Q370" i="3" s="1"/>
  <c r="N371" i="3" a="1"/>
  <c r="N371" i="3" s="1"/>
  <c r="Q371" i="3" s="1"/>
  <c r="N372" i="3" a="1"/>
  <c r="N372" i="3" s="1"/>
  <c r="Q372" i="3" s="1"/>
  <c r="N373" i="3" a="1"/>
  <c r="N373" i="3" s="1"/>
  <c r="Q373" i="3" s="1"/>
  <c r="N374" i="3" a="1"/>
  <c r="N374" i="3" s="1"/>
  <c r="Q374" i="3" s="1"/>
  <c r="N375" i="3" a="1"/>
  <c r="N375" i="3" s="1"/>
  <c r="Q375" i="3" s="1"/>
  <c r="N376" i="3" a="1"/>
  <c r="N376" i="3" s="1"/>
  <c r="Q376" i="3" s="1"/>
  <c r="N377" i="3" a="1"/>
  <c r="N377" i="3" s="1"/>
  <c r="Q377" i="3" s="1"/>
  <c r="N378" i="3" a="1"/>
  <c r="N378" i="3" s="1"/>
  <c r="Q378" i="3" s="1"/>
  <c r="N379" i="3" a="1"/>
  <c r="N379" i="3" s="1"/>
  <c r="Q379" i="3" s="1"/>
  <c r="N380" i="3" a="1"/>
  <c r="N380" i="3" s="1"/>
  <c r="Q380" i="3" s="1"/>
  <c r="N381" i="3" a="1"/>
  <c r="N381" i="3" s="1"/>
  <c r="Q381" i="3" s="1"/>
  <c r="N382" i="3" a="1"/>
  <c r="N382" i="3" s="1"/>
  <c r="Q382" i="3" s="1"/>
  <c r="N383" i="3" a="1"/>
  <c r="N383" i="3" s="1"/>
  <c r="Q383" i="3" s="1"/>
  <c r="N384" i="3" a="1"/>
  <c r="N384" i="3" s="1"/>
  <c r="Q384" i="3" s="1"/>
  <c r="N385" i="3" a="1"/>
  <c r="N385" i="3" s="1"/>
  <c r="Q385" i="3" s="1"/>
  <c r="N386" i="3" a="1"/>
  <c r="N386" i="3" s="1"/>
  <c r="N387" i="3" a="1"/>
  <c r="N387" i="3" s="1"/>
  <c r="Q387" i="3" s="1"/>
  <c r="N388" i="3" a="1"/>
  <c r="N388" i="3" s="1"/>
  <c r="Q388" i="3" s="1"/>
  <c r="N389" i="3" a="1"/>
  <c r="N389" i="3" s="1"/>
  <c r="Q389" i="3" s="1"/>
  <c r="N390" i="3" a="1"/>
  <c r="N390" i="3" s="1"/>
  <c r="Q390" i="3" s="1"/>
  <c r="N391" i="3" a="1"/>
  <c r="N391" i="3" s="1"/>
  <c r="Q391" i="3" s="1"/>
  <c r="N392" i="3" a="1"/>
  <c r="N392" i="3" s="1"/>
  <c r="Q392" i="3" s="1"/>
  <c r="N393" i="3" a="1"/>
  <c r="N393" i="3" s="1"/>
  <c r="Q393" i="3" s="1"/>
  <c r="N394" i="3" a="1"/>
  <c r="N394" i="3" s="1"/>
  <c r="Q394" i="3" s="1"/>
  <c r="N395" i="3" a="1"/>
  <c r="N395" i="3" s="1"/>
  <c r="Q395" i="3" s="1"/>
  <c r="N396" i="3" a="1"/>
  <c r="N396" i="3" s="1"/>
  <c r="Q396" i="3" s="1"/>
  <c r="N397" i="3" a="1"/>
  <c r="N397" i="3" s="1"/>
  <c r="Q397" i="3" s="1"/>
  <c r="N398" i="3" a="1"/>
  <c r="N398" i="3" s="1"/>
  <c r="Q398" i="3" s="1"/>
  <c r="N399" i="3" a="1"/>
  <c r="N399" i="3" s="1"/>
  <c r="Q399" i="3" s="1"/>
  <c r="N400" i="3" a="1"/>
  <c r="N400" i="3" s="1"/>
  <c r="Q400" i="3" s="1"/>
  <c r="N401" i="3" a="1"/>
  <c r="N401" i="3" s="1"/>
  <c r="Q401" i="3" s="1"/>
  <c r="N402" i="3" a="1"/>
  <c r="N402" i="3" s="1"/>
  <c r="Q402" i="3" s="1"/>
  <c r="N403" i="3" a="1"/>
  <c r="N403" i="3" s="1"/>
  <c r="Q403" i="3" s="1"/>
  <c r="N404" i="3" a="1"/>
  <c r="N404" i="3" s="1"/>
  <c r="Q404" i="3" s="1"/>
  <c r="N405" i="3" a="1"/>
  <c r="N405" i="3" s="1"/>
  <c r="Q405" i="3" s="1"/>
  <c r="N406" i="3" a="1"/>
  <c r="N406" i="3" s="1"/>
  <c r="Q406" i="3" s="1"/>
  <c r="N407" i="3" a="1"/>
  <c r="N407" i="3" s="1"/>
  <c r="Q407" i="3" s="1"/>
  <c r="N408" i="3" a="1"/>
  <c r="N408" i="3" s="1"/>
  <c r="Q408" i="3" s="1"/>
  <c r="N409" i="3" a="1"/>
  <c r="N409" i="3" s="1"/>
  <c r="Q409" i="3" s="1"/>
  <c r="N410" i="3" a="1"/>
  <c r="N410" i="3" s="1"/>
  <c r="Q410" i="3" s="1"/>
  <c r="N411" i="3" a="1"/>
  <c r="N411" i="3" s="1"/>
  <c r="Q411" i="3" s="1"/>
  <c r="N412" i="3" a="1"/>
  <c r="N412" i="3" s="1"/>
  <c r="N413" i="3" a="1"/>
  <c r="N413" i="3" s="1"/>
  <c r="Q413" i="3" s="1"/>
  <c r="N414" i="3" a="1"/>
  <c r="N414" i="3" s="1"/>
  <c r="Q414" i="3" s="1"/>
  <c r="N415" i="3" a="1"/>
  <c r="N415" i="3" s="1"/>
  <c r="Q415" i="3" s="1"/>
  <c r="N416" i="3" a="1"/>
  <c r="N416" i="3" s="1"/>
  <c r="Q416" i="3" s="1"/>
  <c r="N417" i="3" a="1"/>
  <c r="N417" i="3" s="1"/>
  <c r="Q417" i="3" s="1"/>
  <c r="N418" i="3" a="1"/>
  <c r="N418" i="3" s="1"/>
  <c r="Q418" i="3" s="1"/>
  <c r="N419" i="3" a="1"/>
  <c r="N419" i="3" s="1"/>
  <c r="Q419" i="3" s="1"/>
  <c r="N420" i="3" a="1"/>
  <c r="N420" i="3" s="1"/>
  <c r="Q420" i="3" s="1"/>
  <c r="N421" i="3" a="1"/>
  <c r="N421" i="3" s="1"/>
  <c r="Q421" i="3" s="1"/>
  <c r="N422" i="3" a="1"/>
  <c r="N422" i="3" s="1"/>
  <c r="Q422" i="3" s="1"/>
  <c r="N423" i="3" a="1"/>
  <c r="N423" i="3" s="1"/>
  <c r="Q423" i="3" s="1"/>
  <c r="N424" i="3" a="1"/>
  <c r="N424" i="3" s="1"/>
  <c r="Q424" i="3" s="1"/>
  <c r="N425" i="3" a="1"/>
  <c r="N425" i="3" s="1"/>
  <c r="Q425" i="3" s="1"/>
  <c r="N426" i="3" a="1"/>
  <c r="N426" i="3" s="1"/>
  <c r="Q426" i="3" s="1"/>
  <c r="N427" i="3" a="1"/>
  <c r="N427" i="3" s="1"/>
  <c r="Q427" i="3" s="1"/>
  <c r="N428" i="3" a="1"/>
  <c r="N428" i="3" s="1"/>
  <c r="Q428" i="3" s="1"/>
  <c r="N429" i="3" a="1"/>
  <c r="N429" i="3" s="1"/>
  <c r="N430" i="3" a="1"/>
  <c r="N430" i="3" s="1"/>
  <c r="Q430" i="3" s="1"/>
  <c r="N431" i="3" a="1"/>
  <c r="N431" i="3" s="1"/>
  <c r="Q431" i="3" s="1"/>
  <c r="N432" i="3" a="1"/>
  <c r="N432" i="3" s="1"/>
  <c r="N433" i="3" a="1"/>
  <c r="N433" i="3" s="1"/>
  <c r="Q433" i="3" s="1"/>
  <c r="N434" i="3" a="1"/>
  <c r="N434" i="3" s="1"/>
  <c r="Q434" i="3" s="1"/>
  <c r="N435" i="3" a="1"/>
  <c r="N435" i="3" s="1"/>
  <c r="Q435" i="3" s="1"/>
  <c r="N436" i="3" a="1"/>
  <c r="N436" i="3" s="1"/>
  <c r="Q436" i="3" s="1"/>
  <c r="N437" i="3" a="1"/>
  <c r="N437" i="3" s="1"/>
  <c r="Q437" i="3" s="1"/>
  <c r="N438" i="3" a="1"/>
  <c r="N438" i="3" s="1"/>
  <c r="Q438" i="3" s="1"/>
  <c r="N439" i="3" a="1"/>
  <c r="N439" i="3" s="1"/>
  <c r="Q439" i="3" s="1"/>
  <c r="N440" i="3" a="1"/>
  <c r="N440" i="3" s="1"/>
  <c r="Q440" i="3" s="1"/>
  <c r="N441" i="3" a="1"/>
  <c r="N441" i="3" s="1"/>
  <c r="Q441" i="3" s="1"/>
  <c r="N442" i="3" a="1"/>
  <c r="N442" i="3" s="1"/>
  <c r="Q442" i="3" s="1"/>
  <c r="N443" i="3" a="1"/>
  <c r="N443" i="3" s="1"/>
  <c r="Q443" i="3" s="1"/>
  <c r="N444" i="3" a="1"/>
  <c r="N444" i="3" s="1"/>
  <c r="Q444" i="3" s="1"/>
  <c r="N445" i="3" a="1"/>
  <c r="N445" i="3" s="1"/>
  <c r="Q445" i="3" s="1"/>
  <c r="N446" i="3" a="1"/>
  <c r="N446" i="3" s="1"/>
  <c r="Q446" i="3" s="1"/>
  <c r="N447" i="3" a="1"/>
  <c r="N447" i="3" s="1"/>
  <c r="Q447" i="3" s="1"/>
  <c r="N448" i="3" a="1"/>
  <c r="N448" i="3" s="1"/>
  <c r="Q448" i="3" s="1"/>
  <c r="N449" i="3" a="1"/>
  <c r="N449" i="3" s="1"/>
  <c r="Q449" i="3" s="1"/>
  <c r="N450" i="3" a="1"/>
  <c r="N450" i="3" s="1"/>
  <c r="Q450" i="3" s="1"/>
  <c r="N451" i="3" a="1"/>
  <c r="N451" i="3" s="1"/>
  <c r="Q451" i="3" s="1"/>
  <c r="N452" i="3" a="1"/>
  <c r="N452" i="3" s="1"/>
  <c r="Q452" i="3" s="1"/>
  <c r="N453" i="3" a="1"/>
  <c r="N453" i="3" s="1"/>
  <c r="Q453" i="3" s="1"/>
  <c r="N454" i="3" a="1"/>
  <c r="N454" i="3" s="1"/>
  <c r="Q454" i="3" s="1"/>
  <c r="N455" i="3" a="1"/>
  <c r="N455" i="3" s="1"/>
  <c r="Q455" i="3" s="1"/>
  <c r="N456" i="3" a="1"/>
  <c r="N456" i="3" s="1"/>
  <c r="Q456" i="3" s="1"/>
  <c r="N457" i="3" a="1"/>
  <c r="N457" i="3" s="1"/>
  <c r="Q457" i="3" s="1"/>
  <c r="N458" i="3" a="1"/>
  <c r="N458" i="3" s="1"/>
  <c r="Q458" i="3" s="1"/>
  <c r="N459" i="3" a="1"/>
  <c r="N459" i="3" s="1"/>
  <c r="Q459" i="3" s="1"/>
  <c r="N460" i="3" a="1"/>
  <c r="N460" i="3" s="1"/>
  <c r="Q460" i="3" s="1"/>
  <c r="N461" i="3" a="1"/>
  <c r="N461" i="3" s="1"/>
  <c r="Q461" i="3" s="1"/>
  <c r="N462" i="3" a="1"/>
  <c r="N462" i="3" s="1"/>
  <c r="Q462" i="3" s="1"/>
  <c r="N463" i="3" a="1"/>
  <c r="N463" i="3" s="1"/>
  <c r="Q463" i="3" s="1"/>
  <c r="N464" i="3" a="1"/>
  <c r="N464" i="3" s="1"/>
  <c r="N465" i="3" a="1"/>
  <c r="N465" i="3" s="1"/>
  <c r="Q465" i="3" s="1"/>
  <c r="N466" i="3" a="1"/>
  <c r="N466" i="3" s="1"/>
  <c r="Q466" i="3" s="1"/>
  <c r="N467" i="3" a="1"/>
  <c r="N467" i="3" s="1"/>
  <c r="Q467" i="3" s="1"/>
  <c r="N468" i="3" a="1"/>
  <c r="N468" i="3" s="1"/>
  <c r="Q468" i="3" s="1"/>
  <c r="N469" i="3" a="1"/>
  <c r="N469" i="3" s="1"/>
  <c r="Q469" i="3" s="1"/>
  <c r="N470" i="3" a="1"/>
  <c r="N470" i="3" s="1"/>
  <c r="Q470" i="3" s="1"/>
  <c r="N471" i="3" a="1"/>
  <c r="N471" i="3" s="1"/>
  <c r="Q471" i="3" s="1"/>
  <c r="N472" i="3" a="1"/>
  <c r="N472" i="3" s="1"/>
  <c r="Q472" i="3" s="1"/>
  <c r="N473" i="3" a="1"/>
  <c r="N473" i="3" s="1"/>
  <c r="Q473" i="3" s="1"/>
  <c r="N474" i="3" a="1"/>
  <c r="N474" i="3" s="1"/>
  <c r="Q474" i="3" s="1"/>
  <c r="N475" i="3" a="1"/>
  <c r="N475" i="3" s="1"/>
  <c r="Q475" i="3" s="1"/>
  <c r="N476" i="3" a="1"/>
  <c r="N476" i="3" s="1"/>
  <c r="Q476" i="3" s="1"/>
  <c r="N477" i="3" a="1"/>
  <c r="N477" i="3" s="1"/>
  <c r="Q477" i="3" s="1"/>
  <c r="N478" i="3" a="1"/>
  <c r="N478" i="3" s="1"/>
  <c r="Q478" i="3" s="1"/>
  <c r="N479" i="3" a="1"/>
  <c r="N479" i="3" s="1"/>
  <c r="Q479" i="3" s="1"/>
  <c r="N480" i="3" a="1"/>
  <c r="N480" i="3" s="1"/>
  <c r="Q480" i="3" s="1"/>
  <c r="N481" i="3" a="1"/>
  <c r="N481" i="3" s="1"/>
  <c r="Q481" i="3" s="1"/>
  <c r="N482" i="3" a="1"/>
  <c r="N482" i="3" s="1"/>
  <c r="Q482" i="3" s="1"/>
  <c r="N483" i="3" a="1"/>
  <c r="N483" i="3" s="1"/>
  <c r="Q483" i="3" s="1"/>
  <c r="N484" i="3" a="1"/>
  <c r="N484" i="3" s="1"/>
  <c r="Q484" i="3" s="1"/>
  <c r="N485" i="3" a="1"/>
  <c r="N485" i="3" s="1"/>
  <c r="Q485" i="3" s="1"/>
  <c r="N486" i="3" a="1"/>
  <c r="N486" i="3" s="1"/>
  <c r="Q486" i="3" s="1"/>
  <c r="N487" i="3" a="1"/>
  <c r="N487" i="3" s="1"/>
  <c r="Q487" i="3" s="1"/>
  <c r="N488" i="3" a="1"/>
  <c r="N488" i="3" s="1"/>
  <c r="Q488" i="3" s="1"/>
  <c r="N489" i="3" a="1"/>
  <c r="N489" i="3" s="1"/>
  <c r="Q489" i="3" s="1"/>
  <c r="N490" i="3" a="1"/>
  <c r="N490" i="3" s="1"/>
  <c r="Q490" i="3" s="1"/>
  <c r="N491" i="3" a="1"/>
  <c r="N491" i="3" s="1"/>
  <c r="Q491" i="3" s="1"/>
  <c r="N492" i="3" a="1"/>
  <c r="N492" i="3" s="1"/>
  <c r="Q492" i="3" s="1"/>
  <c r="N493" i="3" a="1"/>
  <c r="N493" i="3" s="1"/>
  <c r="Q493" i="3" s="1"/>
  <c r="N494" i="3" a="1"/>
  <c r="N494" i="3" s="1"/>
  <c r="Q494" i="3" s="1"/>
  <c r="N495" i="3" a="1"/>
  <c r="N495" i="3" s="1"/>
  <c r="Q495" i="3" s="1"/>
  <c r="N496" i="3" a="1"/>
  <c r="N496" i="3" s="1"/>
  <c r="Q496" i="3" s="1"/>
  <c r="N497" i="3" a="1"/>
  <c r="N497" i="3" s="1"/>
  <c r="Q497" i="3" s="1"/>
  <c r="N498" i="3" a="1"/>
  <c r="N498" i="3" s="1"/>
  <c r="Q498" i="3" s="1"/>
  <c r="N499" i="3" a="1"/>
  <c r="N499" i="3" s="1"/>
  <c r="Q499" i="3" s="1"/>
  <c r="N500" i="3" a="1"/>
  <c r="N500" i="3" s="1"/>
  <c r="Q500" i="3" s="1"/>
  <c r="N501" i="3" a="1"/>
  <c r="N501" i="3" s="1"/>
  <c r="Q501" i="3" s="1"/>
  <c r="N502" i="3" a="1"/>
  <c r="N502" i="3" s="1"/>
  <c r="Q502" i="3" s="1"/>
  <c r="N503" i="3" a="1"/>
  <c r="N503" i="3" s="1"/>
  <c r="Q503" i="3" s="1"/>
  <c r="N504" i="3" a="1"/>
  <c r="N504" i="3" s="1"/>
  <c r="N505" i="3" a="1"/>
  <c r="N505" i="3" s="1"/>
  <c r="Q505" i="3" s="1"/>
  <c r="N506" i="3" a="1"/>
  <c r="N506" i="3" s="1"/>
  <c r="Q506" i="3" s="1"/>
  <c r="N507" i="3" a="1"/>
  <c r="N507" i="3" s="1"/>
  <c r="Q507" i="3" s="1"/>
  <c r="N508" i="3" a="1"/>
  <c r="N508" i="3" s="1"/>
  <c r="Q508" i="3" s="1"/>
  <c r="N509" i="3" a="1"/>
  <c r="N509" i="3" s="1"/>
  <c r="Q509" i="3" s="1"/>
  <c r="N510" i="3" a="1"/>
  <c r="N510" i="3" s="1"/>
  <c r="Q510" i="3" s="1"/>
  <c r="N511" i="3" a="1"/>
  <c r="N511" i="3" s="1"/>
  <c r="Q511" i="3" s="1"/>
  <c r="N512" i="3" a="1"/>
  <c r="N512" i="3" s="1"/>
  <c r="Q512" i="3" s="1"/>
  <c r="N513" i="3" a="1"/>
  <c r="N513" i="3" s="1"/>
  <c r="Q513" i="3" s="1"/>
  <c r="N514" i="3" a="1"/>
  <c r="N514" i="3" s="1"/>
  <c r="Q514" i="3" s="1"/>
  <c r="N515" i="3" a="1"/>
  <c r="N515" i="3" s="1"/>
  <c r="Q515" i="3" s="1"/>
  <c r="N516" i="3" a="1"/>
  <c r="N516" i="3" s="1"/>
  <c r="Q516" i="3" s="1"/>
  <c r="N517" i="3" a="1"/>
  <c r="N517" i="3" s="1"/>
  <c r="Q517" i="3" s="1"/>
  <c r="N518" i="3" a="1"/>
  <c r="N518" i="3" s="1"/>
  <c r="Q518" i="3" s="1"/>
  <c r="N519" i="3" a="1"/>
  <c r="N519" i="3" s="1"/>
  <c r="Q519" i="3" s="1"/>
  <c r="N520" i="3" a="1"/>
  <c r="N520" i="3" s="1"/>
  <c r="Q520" i="3" s="1"/>
  <c r="N521" i="3" a="1"/>
  <c r="N521" i="3" s="1"/>
  <c r="Q521" i="3" s="1"/>
  <c r="N522" i="3" a="1"/>
  <c r="N522" i="3" s="1"/>
  <c r="Q522" i="3" s="1"/>
  <c r="N523" i="3" a="1"/>
  <c r="N523" i="3" s="1"/>
  <c r="Q523" i="3" s="1"/>
  <c r="N524" i="3" a="1"/>
  <c r="N524" i="3" s="1"/>
  <c r="Q524" i="3" s="1"/>
  <c r="N525" i="3" a="1"/>
  <c r="N525" i="3" s="1"/>
  <c r="Q525" i="3" s="1"/>
  <c r="N526" i="3" a="1"/>
  <c r="N526" i="3" s="1"/>
  <c r="Q526" i="3" s="1"/>
  <c r="N527" i="3" a="1"/>
  <c r="N527" i="3" s="1"/>
  <c r="Q527" i="3" s="1"/>
  <c r="N528" i="3" a="1"/>
  <c r="N528" i="3" s="1"/>
  <c r="Q528" i="3" s="1"/>
  <c r="N529" i="3" a="1"/>
  <c r="N529" i="3" s="1"/>
  <c r="Q529" i="3" s="1"/>
  <c r="N530" i="3" a="1"/>
  <c r="N530" i="3" s="1"/>
  <c r="Q530" i="3" s="1"/>
  <c r="N531" i="3" a="1"/>
  <c r="N531" i="3" s="1"/>
  <c r="Q531" i="3" s="1"/>
  <c r="N532" i="3" a="1"/>
  <c r="N532" i="3" s="1"/>
  <c r="Q532" i="3" s="1"/>
  <c r="N533" i="3" a="1"/>
  <c r="N533" i="3" s="1"/>
  <c r="Q533" i="3" s="1"/>
  <c r="N534" i="3" a="1"/>
  <c r="N534" i="3" s="1"/>
  <c r="Q534" i="3" s="1"/>
  <c r="N535" i="3" a="1"/>
  <c r="N535" i="3" s="1"/>
  <c r="Q535" i="3" s="1"/>
  <c r="N536" i="3" a="1"/>
  <c r="N536" i="3" s="1"/>
  <c r="Q536" i="3" s="1"/>
  <c r="N537" i="3" a="1"/>
  <c r="N537" i="3" s="1"/>
  <c r="Q537" i="3" s="1"/>
  <c r="N538" i="3" a="1"/>
  <c r="N538" i="3" s="1"/>
  <c r="Q538" i="3" s="1"/>
  <c r="N539" i="3" a="1"/>
  <c r="N539" i="3" s="1"/>
  <c r="Q539" i="3" s="1"/>
  <c r="N540" i="3" a="1"/>
  <c r="N540" i="3" s="1"/>
  <c r="Q540" i="3" s="1"/>
  <c r="N541" i="3" a="1"/>
  <c r="N541" i="3" s="1"/>
  <c r="Q541" i="3" s="1"/>
  <c r="N542" i="3" a="1"/>
  <c r="N542" i="3" s="1"/>
  <c r="Q542" i="3" s="1"/>
  <c r="N543" i="3" a="1"/>
  <c r="N543" i="3" s="1"/>
  <c r="Q543" i="3" s="1"/>
  <c r="N544" i="3" a="1"/>
  <c r="N544" i="3" s="1"/>
  <c r="Q544" i="3" s="1"/>
  <c r="N545" i="3" a="1"/>
  <c r="N545" i="3" s="1"/>
  <c r="Q545" i="3" s="1"/>
  <c r="N546" i="3" a="1"/>
  <c r="N546" i="3" s="1"/>
  <c r="Q546" i="3" s="1"/>
  <c r="N547" i="3" a="1"/>
  <c r="N547" i="3" s="1"/>
  <c r="Q547" i="3" s="1"/>
  <c r="N548" i="3" a="1"/>
  <c r="N548" i="3" s="1"/>
  <c r="Q548" i="3" s="1"/>
  <c r="N549" i="3" a="1"/>
  <c r="N549" i="3" s="1"/>
  <c r="Q549" i="3" s="1"/>
  <c r="N550" i="3" a="1"/>
  <c r="N550" i="3" s="1"/>
  <c r="Q550" i="3" s="1"/>
  <c r="N551" i="3" a="1"/>
  <c r="N551" i="3" s="1"/>
  <c r="Q551" i="3" s="1"/>
  <c r="N552" i="3" a="1"/>
  <c r="N552" i="3" s="1"/>
  <c r="Q552" i="3" s="1"/>
  <c r="N553" i="3" a="1"/>
  <c r="N553" i="3" s="1"/>
  <c r="Q553" i="3" s="1"/>
  <c r="N554" i="3" a="1"/>
  <c r="N554" i="3" s="1"/>
  <c r="Q554" i="3" s="1"/>
  <c r="N555" i="3" a="1"/>
  <c r="N555" i="3" s="1"/>
  <c r="Q555" i="3" s="1"/>
  <c r="N556" i="3" a="1"/>
  <c r="N556" i="3" s="1"/>
  <c r="Q556" i="3" s="1"/>
  <c r="N557" i="3" a="1"/>
  <c r="N557" i="3" s="1"/>
  <c r="Q557" i="3" s="1"/>
  <c r="N558" i="3" a="1"/>
  <c r="N558" i="3" s="1"/>
  <c r="Q558" i="3" s="1"/>
  <c r="N559" i="3" a="1"/>
  <c r="N559" i="3" s="1"/>
  <c r="Q559" i="3" s="1"/>
  <c r="N560" i="3" a="1"/>
  <c r="N560" i="3" s="1"/>
  <c r="Q560" i="3" s="1"/>
  <c r="N561" i="3" a="1"/>
  <c r="N561" i="3" s="1"/>
  <c r="Q561" i="3" s="1"/>
  <c r="N562" i="3" a="1"/>
  <c r="N562" i="3" s="1"/>
  <c r="Q562" i="3" s="1"/>
  <c r="N563" i="3" a="1"/>
  <c r="N563" i="3" s="1"/>
  <c r="N564" i="3" a="1"/>
  <c r="N564" i="3" s="1"/>
  <c r="N565" i="3" a="1"/>
  <c r="N565" i="3" s="1"/>
  <c r="Q565" i="3" s="1"/>
  <c r="N566" i="3" a="1"/>
  <c r="N566" i="3" s="1"/>
  <c r="Q566" i="3" s="1"/>
  <c r="N567" i="3" a="1"/>
  <c r="N567" i="3" s="1"/>
  <c r="Q567" i="3" s="1"/>
  <c r="N568" i="3" a="1"/>
  <c r="N568" i="3" s="1"/>
  <c r="Q568" i="3" s="1"/>
  <c r="N569" i="3" a="1"/>
  <c r="N569" i="3" s="1"/>
  <c r="Q569" i="3" s="1"/>
  <c r="N570" i="3" a="1"/>
  <c r="N570" i="3" s="1"/>
  <c r="Q570" i="3" s="1"/>
  <c r="N571" i="3" a="1"/>
  <c r="N571" i="3" s="1"/>
  <c r="Q571" i="3" s="1"/>
  <c r="N572" i="3" a="1"/>
  <c r="N572" i="3" s="1"/>
  <c r="Q572" i="3" s="1"/>
  <c r="N573" i="3" a="1"/>
  <c r="N573" i="3" s="1"/>
  <c r="Q573" i="3" s="1"/>
  <c r="N574" i="3" a="1"/>
  <c r="N574" i="3" s="1"/>
  <c r="Q574" i="3" s="1"/>
  <c r="N575" i="3" a="1"/>
  <c r="N575" i="3" s="1"/>
  <c r="Q575" i="3" s="1"/>
  <c r="N576" i="3" a="1"/>
  <c r="N576" i="3" s="1"/>
  <c r="Q576" i="3" s="1"/>
  <c r="N577" i="3" a="1"/>
  <c r="N577" i="3" s="1"/>
  <c r="Q577" i="3" s="1"/>
  <c r="N578" i="3" a="1"/>
  <c r="N578" i="3" s="1"/>
  <c r="Q578" i="3" s="1"/>
  <c r="N579" i="3" a="1"/>
  <c r="N579" i="3" s="1"/>
  <c r="Q579" i="3" s="1"/>
  <c r="N580" i="3" a="1"/>
  <c r="N580" i="3" s="1"/>
  <c r="Q580" i="3" s="1"/>
  <c r="N581" i="3" a="1"/>
  <c r="N581" i="3" s="1"/>
  <c r="Q581" i="3" s="1"/>
  <c r="N582" i="3" a="1"/>
  <c r="N582" i="3" s="1"/>
  <c r="Q582" i="3" s="1"/>
  <c r="N583" i="3" a="1"/>
  <c r="N583" i="3" s="1"/>
  <c r="N584" i="3" a="1"/>
  <c r="N584" i="3" s="1"/>
  <c r="Q584" i="3" s="1"/>
  <c r="N585" i="3" a="1"/>
  <c r="N585" i="3" s="1"/>
  <c r="Q585" i="3" s="1"/>
  <c r="N586" i="3" a="1"/>
  <c r="N586" i="3" s="1"/>
  <c r="Q586" i="3" s="1"/>
  <c r="N587" i="3" a="1"/>
  <c r="N587" i="3" s="1"/>
  <c r="Q587" i="3" s="1"/>
  <c r="N588" i="3" a="1"/>
  <c r="N588" i="3" s="1"/>
  <c r="Q588" i="3" s="1"/>
  <c r="N589" i="3" a="1"/>
  <c r="N589" i="3" s="1"/>
  <c r="Q589" i="3" s="1"/>
  <c r="N590" i="3" a="1"/>
  <c r="N590" i="3" s="1"/>
  <c r="Q590" i="3" s="1"/>
  <c r="N591" i="3" a="1"/>
  <c r="N591" i="3" s="1"/>
  <c r="N592" i="3" a="1"/>
  <c r="N592" i="3" s="1"/>
  <c r="Q592" i="3" s="1"/>
  <c r="N593" i="3" a="1"/>
  <c r="N593" i="3" s="1"/>
  <c r="Q593" i="3" s="1"/>
  <c r="N594" i="3" a="1"/>
  <c r="N594" i="3" s="1"/>
  <c r="Q594" i="3" s="1"/>
  <c r="N595" i="3" a="1"/>
  <c r="N595" i="3" s="1"/>
  <c r="Q595" i="3" s="1"/>
  <c r="N596" i="3" a="1"/>
  <c r="N596" i="3" s="1"/>
  <c r="Q596" i="3" s="1"/>
  <c r="N597" i="3" a="1"/>
  <c r="N597" i="3" s="1"/>
  <c r="Q597" i="3" s="1"/>
  <c r="N598" i="3" a="1"/>
  <c r="N598" i="3" s="1"/>
  <c r="N599" i="3" a="1"/>
  <c r="N599" i="3" s="1"/>
  <c r="Q599" i="3" s="1"/>
  <c r="N600" i="3" a="1"/>
  <c r="N600" i="3" s="1"/>
  <c r="Q600" i="3" s="1"/>
  <c r="N601" i="3" a="1"/>
  <c r="N601" i="3" s="1"/>
  <c r="Q601" i="3" s="1"/>
  <c r="N602" i="3" a="1"/>
  <c r="N602" i="3" s="1"/>
  <c r="Q602" i="3" s="1"/>
  <c r="N603" i="3" a="1"/>
  <c r="N603" i="3" s="1"/>
  <c r="Q603" i="3" s="1"/>
  <c r="N604" i="3" a="1"/>
  <c r="N604" i="3" s="1"/>
  <c r="Q604" i="3" s="1"/>
  <c r="N605" i="3" a="1"/>
  <c r="N605" i="3" s="1"/>
  <c r="Q605" i="3" s="1"/>
  <c r="N606" i="3" a="1"/>
  <c r="N606" i="3" s="1"/>
  <c r="Q606" i="3" s="1"/>
  <c r="N607" i="3" a="1"/>
  <c r="N607" i="3" s="1"/>
  <c r="Q607" i="3" s="1"/>
  <c r="N608" i="3" a="1"/>
  <c r="N608" i="3" s="1"/>
  <c r="N609" i="3" a="1"/>
  <c r="N609" i="3" s="1"/>
  <c r="Q609" i="3" s="1"/>
  <c r="N610" i="3" a="1"/>
  <c r="N610" i="3" s="1"/>
  <c r="Q610" i="3" s="1"/>
  <c r="N611" i="3" a="1"/>
  <c r="N611" i="3" s="1"/>
  <c r="Q611" i="3" s="1"/>
  <c r="N612" i="3" a="1"/>
  <c r="N612" i="3" s="1"/>
  <c r="Q612" i="3" s="1"/>
  <c r="N613" i="3" a="1"/>
  <c r="N613" i="3" s="1"/>
  <c r="N614" i="3" a="1"/>
  <c r="N614" i="3" s="1"/>
  <c r="Q614" i="3" s="1"/>
  <c r="N615" i="3" a="1"/>
  <c r="N615" i="3" s="1"/>
  <c r="Q615" i="3" s="1"/>
  <c r="N616" i="3" a="1"/>
  <c r="N616" i="3" s="1"/>
  <c r="Q616" i="3" s="1"/>
  <c r="N617" i="3" a="1"/>
  <c r="N617" i="3" s="1"/>
  <c r="Q617" i="3" s="1"/>
  <c r="N618" i="3" a="1"/>
  <c r="N618" i="3" s="1"/>
  <c r="Q618" i="3" s="1"/>
  <c r="N619" i="3" a="1"/>
  <c r="N619" i="3" s="1"/>
  <c r="Q619" i="3" s="1"/>
  <c r="N620" i="3" a="1"/>
  <c r="N620" i="3" s="1"/>
  <c r="Q620" i="3" s="1"/>
  <c r="N621" i="3" a="1"/>
  <c r="N621" i="3" s="1"/>
  <c r="Q621" i="3" s="1"/>
  <c r="N622" i="3" a="1"/>
  <c r="N622" i="3" s="1"/>
  <c r="Q622" i="3" s="1"/>
  <c r="N623" i="3" a="1"/>
  <c r="N623" i="3" s="1"/>
  <c r="Q623" i="3" s="1"/>
  <c r="N624" i="3" a="1"/>
  <c r="N624" i="3" s="1"/>
  <c r="Q624" i="3" s="1"/>
  <c r="N625" i="3" a="1"/>
  <c r="N625" i="3" s="1"/>
  <c r="Q625" i="3" s="1"/>
  <c r="N626" i="3" a="1"/>
  <c r="N626" i="3" s="1"/>
  <c r="Q626" i="3" s="1"/>
  <c r="N627" i="3" a="1"/>
  <c r="N627" i="3" s="1"/>
  <c r="Q627" i="3" s="1"/>
  <c r="N628" i="3" a="1"/>
  <c r="N628" i="3" s="1"/>
  <c r="Q628" i="3" s="1"/>
  <c r="N629" i="3" a="1"/>
  <c r="N629" i="3" s="1"/>
  <c r="Q629" i="3" s="1"/>
  <c r="N630" i="3" a="1"/>
  <c r="N630" i="3" s="1"/>
  <c r="Q630" i="3" s="1"/>
  <c r="N631" i="3" a="1"/>
  <c r="N631" i="3" s="1"/>
  <c r="Q631" i="3" s="1"/>
  <c r="N632" i="3" a="1"/>
  <c r="N632" i="3" s="1"/>
  <c r="Q632" i="3" s="1"/>
  <c r="N633" i="3" a="1"/>
  <c r="N633" i="3" s="1"/>
  <c r="Q633" i="3" s="1"/>
  <c r="N634" i="3" a="1"/>
  <c r="N634" i="3" s="1"/>
  <c r="Q634" i="3" s="1"/>
  <c r="N635" i="3" a="1"/>
  <c r="N635" i="3" s="1"/>
  <c r="Q635" i="3" s="1"/>
  <c r="N636" i="3" a="1"/>
  <c r="N636" i="3" s="1"/>
  <c r="Q636" i="3" s="1"/>
  <c r="N637" i="3" a="1"/>
  <c r="N637" i="3" s="1"/>
  <c r="Q637" i="3" s="1"/>
  <c r="N638" i="3" a="1"/>
  <c r="N638" i="3" s="1"/>
  <c r="Q638" i="3" s="1"/>
  <c r="N639" i="3" a="1"/>
  <c r="N639" i="3" s="1"/>
  <c r="Q639" i="3" s="1"/>
  <c r="N640" i="3" a="1"/>
  <c r="N640" i="3" s="1"/>
  <c r="Q640" i="3" s="1"/>
  <c r="N641" i="3" a="1"/>
  <c r="N641" i="3" s="1"/>
  <c r="Q641" i="3" s="1"/>
  <c r="N642" i="3" a="1"/>
  <c r="N642" i="3" s="1"/>
  <c r="Q642" i="3" s="1"/>
  <c r="N643" i="3" a="1"/>
  <c r="N643" i="3" s="1"/>
  <c r="Q643" i="3" s="1"/>
  <c r="N644" i="3" a="1"/>
  <c r="N644" i="3" s="1"/>
  <c r="Q644" i="3" s="1"/>
  <c r="N645" i="3" a="1"/>
  <c r="N645" i="3" s="1"/>
  <c r="N646" i="3" a="1"/>
  <c r="N646" i="3" s="1"/>
  <c r="Q646" i="3" s="1"/>
  <c r="N647" i="3" a="1"/>
  <c r="N647" i="3" s="1"/>
  <c r="Q647" i="3" s="1"/>
  <c r="N648" i="3" a="1"/>
  <c r="N648" i="3" s="1"/>
  <c r="Q648" i="3" s="1"/>
  <c r="N649" i="3" a="1"/>
  <c r="N649" i="3" s="1"/>
  <c r="Q649" i="3" s="1"/>
  <c r="N650" i="3" a="1"/>
  <c r="N650" i="3" s="1"/>
  <c r="Q650" i="3" s="1"/>
  <c r="N651" i="3" a="1"/>
  <c r="N651" i="3" s="1"/>
  <c r="Q651" i="3" s="1"/>
  <c r="N652" i="3" a="1"/>
  <c r="N652" i="3" s="1"/>
  <c r="Q652" i="3" s="1"/>
  <c r="N653" i="3" a="1"/>
  <c r="N653" i="3" s="1"/>
  <c r="Q653" i="3" s="1"/>
  <c r="N654" i="3" a="1"/>
  <c r="N654" i="3" s="1"/>
  <c r="Q654" i="3" s="1"/>
  <c r="N655" i="3" a="1"/>
  <c r="N655" i="3" s="1"/>
  <c r="Q655" i="3" s="1"/>
  <c r="N656" i="3" a="1"/>
  <c r="N656" i="3" s="1"/>
  <c r="Q656" i="3" s="1"/>
  <c r="N657" i="3" a="1"/>
  <c r="N657" i="3" s="1"/>
  <c r="Q657" i="3" s="1"/>
  <c r="N658" i="3" a="1"/>
  <c r="N658" i="3" s="1"/>
  <c r="Q658" i="3" s="1"/>
  <c r="N659" i="3" a="1"/>
  <c r="N659" i="3" s="1"/>
  <c r="Q659" i="3" s="1"/>
  <c r="N660" i="3" a="1"/>
  <c r="N660" i="3" s="1"/>
  <c r="Q660" i="3" s="1"/>
  <c r="N661" i="3" a="1"/>
  <c r="N661" i="3" s="1"/>
  <c r="Q661" i="3" s="1"/>
  <c r="N662" i="3" a="1"/>
  <c r="N662" i="3" s="1"/>
  <c r="Q662" i="3" s="1"/>
  <c r="N663" i="3" a="1"/>
  <c r="N663" i="3" s="1"/>
  <c r="Q663" i="3" s="1"/>
  <c r="N664" i="3" a="1"/>
  <c r="N664" i="3" s="1"/>
  <c r="Q664" i="3" s="1"/>
  <c r="N665" i="3" a="1"/>
  <c r="N665" i="3" s="1"/>
  <c r="Q665" i="3" s="1"/>
  <c r="N666" i="3" a="1"/>
  <c r="N666" i="3" s="1"/>
  <c r="Q666" i="3" s="1"/>
  <c r="N667" i="3" a="1"/>
  <c r="N667" i="3" s="1"/>
  <c r="Q667" i="3" s="1"/>
  <c r="N668" i="3" a="1"/>
  <c r="N668" i="3" s="1"/>
  <c r="Q668" i="3" s="1"/>
  <c r="N669" i="3" a="1"/>
  <c r="N669" i="3" s="1"/>
  <c r="Q669" i="3" s="1"/>
  <c r="N670" i="3" a="1"/>
  <c r="N670" i="3" s="1"/>
  <c r="Q670" i="3" s="1"/>
  <c r="N671" i="3" a="1"/>
  <c r="N671" i="3" s="1"/>
  <c r="Q671" i="3" s="1"/>
  <c r="N672" i="3" a="1"/>
  <c r="N672" i="3" s="1"/>
  <c r="Q672" i="3" s="1"/>
  <c r="N673" i="3" a="1"/>
  <c r="N673" i="3" s="1"/>
  <c r="Q673" i="3" s="1"/>
  <c r="N674" i="3" a="1"/>
  <c r="N674" i="3" s="1"/>
  <c r="Q674" i="3" s="1"/>
  <c r="N675" i="3" a="1"/>
  <c r="N675" i="3" s="1"/>
  <c r="Q675" i="3" s="1"/>
  <c r="N676" i="3" a="1"/>
  <c r="N676" i="3" s="1"/>
  <c r="Q676" i="3" s="1"/>
  <c r="N677" i="3" a="1"/>
  <c r="N677" i="3" s="1"/>
  <c r="N678" i="3" a="1"/>
  <c r="N678" i="3" s="1"/>
  <c r="N679" i="3" a="1"/>
  <c r="N679" i="3" s="1"/>
  <c r="Q679" i="3" s="1"/>
  <c r="N680" i="3" a="1"/>
  <c r="N680" i="3" s="1"/>
  <c r="Q680" i="3" s="1"/>
  <c r="N681" i="3" a="1"/>
  <c r="N681" i="3" s="1"/>
  <c r="Q681" i="3" s="1"/>
  <c r="N682" i="3" a="1"/>
  <c r="N682" i="3" s="1"/>
  <c r="Q682" i="3" s="1"/>
  <c r="N683" i="3" a="1"/>
  <c r="N683" i="3" s="1"/>
  <c r="Q683" i="3" s="1"/>
  <c r="N684" i="3" a="1"/>
  <c r="N684" i="3" s="1"/>
  <c r="Q684" i="3" s="1"/>
  <c r="N685" i="3" a="1"/>
  <c r="N685" i="3" s="1"/>
  <c r="Q685" i="3" s="1"/>
  <c r="N686" i="3" a="1"/>
  <c r="N686" i="3" s="1"/>
  <c r="Q686" i="3" s="1"/>
  <c r="N687" i="3" a="1"/>
  <c r="N687" i="3" s="1"/>
  <c r="Q687" i="3" s="1"/>
  <c r="N688" i="3" a="1"/>
  <c r="N688" i="3" s="1"/>
  <c r="Q688" i="3" s="1"/>
  <c r="N689" i="3" a="1"/>
  <c r="N689" i="3" s="1"/>
  <c r="Q689" i="3" s="1"/>
  <c r="N690" i="3" a="1"/>
  <c r="N690" i="3" s="1"/>
  <c r="Q690" i="3" s="1"/>
  <c r="N691" i="3" a="1"/>
  <c r="N691" i="3" s="1"/>
  <c r="Q691" i="3" s="1"/>
  <c r="N692" i="3" a="1"/>
  <c r="N692" i="3" s="1"/>
  <c r="Q692" i="3" s="1"/>
  <c r="N693" i="3" a="1"/>
  <c r="N693" i="3" s="1"/>
  <c r="Q693" i="3" s="1"/>
  <c r="N694" i="3" a="1"/>
  <c r="N694" i="3" s="1"/>
  <c r="Q694" i="3" s="1"/>
  <c r="N695" i="3" a="1"/>
  <c r="N695" i="3" s="1"/>
  <c r="Q695" i="3" s="1"/>
  <c r="N696" i="3" a="1"/>
  <c r="N696" i="3" s="1"/>
  <c r="Q696" i="3" s="1"/>
  <c r="N697" i="3" a="1"/>
  <c r="N697" i="3" s="1"/>
  <c r="Q697" i="3" s="1"/>
  <c r="N698" i="3" a="1"/>
  <c r="N698" i="3" s="1"/>
  <c r="N699" i="3" a="1"/>
  <c r="N699" i="3" s="1"/>
  <c r="Q699" i="3" s="1"/>
  <c r="N700" i="3" a="1"/>
  <c r="N700" i="3" s="1"/>
  <c r="Q700" i="3" s="1"/>
  <c r="N701" i="3" a="1"/>
  <c r="N701" i="3" s="1"/>
  <c r="Q701" i="3" s="1"/>
  <c r="N702" i="3" a="1"/>
  <c r="N702" i="3" s="1"/>
  <c r="Q702" i="3" s="1"/>
  <c r="N703" i="3" a="1"/>
  <c r="N703" i="3" s="1"/>
  <c r="Q703" i="3" s="1"/>
  <c r="N704" i="3" a="1"/>
  <c r="N704" i="3" s="1"/>
  <c r="Q704" i="3" s="1"/>
  <c r="N705" i="3" a="1"/>
  <c r="N705" i="3" s="1"/>
  <c r="Q705" i="3" s="1"/>
  <c r="N706" i="3" a="1"/>
  <c r="N706" i="3" s="1"/>
  <c r="Q706" i="3" s="1"/>
  <c r="N707" i="3" a="1"/>
  <c r="N707" i="3" s="1"/>
  <c r="Q707" i="3" s="1"/>
  <c r="N708" i="3" a="1"/>
  <c r="N708" i="3" s="1"/>
  <c r="Q708" i="3" s="1"/>
  <c r="N709" i="3" a="1"/>
  <c r="N709" i="3" s="1"/>
  <c r="Q709" i="3" s="1"/>
  <c r="N710" i="3" a="1"/>
  <c r="N710" i="3" s="1"/>
  <c r="Q710" i="3" s="1"/>
  <c r="N711" i="3" a="1"/>
  <c r="N711" i="3" s="1"/>
  <c r="Q711" i="3" s="1"/>
  <c r="N712" i="3" a="1"/>
  <c r="N712" i="3" s="1"/>
  <c r="Q712" i="3" s="1"/>
  <c r="N713" i="3" a="1"/>
  <c r="N713" i="3" s="1"/>
  <c r="Q713" i="3" s="1"/>
  <c r="N714" i="3" a="1"/>
  <c r="N714" i="3" s="1"/>
  <c r="Q714" i="3" s="1"/>
  <c r="N715" i="3" a="1"/>
  <c r="N715" i="3" s="1"/>
  <c r="Q715" i="3" s="1"/>
  <c r="N716" i="3" a="1"/>
  <c r="N716" i="3" s="1"/>
  <c r="Q716" i="3" s="1"/>
  <c r="N717" i="3" a="1"/>
  <c r="N717" i="3" s="1"/>
  <c r="Q717" i="3" s="1"/>
  <c r="N718" i="3" a="1"/>
  <c r="N718" i="3" s="1"/>
  <c r="Q718" i="3" s="1"/>
  <c r="N719" i="3" a="1"/>
  <c r="N719" i="3" s="1"/>
  <c r="Q719" i="3" s="1"/>
  <c r="N720" i="3" a="1"/>
  <c r="N720" i="3" s="1"/>
  <c r="P720" i="3" s="1"/>
  <c r="N721" i="3" a="1"/>
  <c r="N721" i="3" s="1"/>
  <c r="Q721" i="3" s="1"/>
  <c r="N722" i="3" a="1"/>
  <c r="N722" i="3" s="1"/>
  <c r="Q722" i="3" s="1"/>
  <c r="N723" i="3" a="1"/>
  <c r="N723" i="3" s="1"/>
  <c r="Q723" i="3" s="1"/>
  <c r="N724" i="3" a="1"/>
  <c r="N724" i="3" s="1"/>
  <c r="Q724" i="3" s="1"/>
  <c r="N725" i="3" a="1"/>
  <c r="N725" i="3" s="1"/>
  <c r="Q725" i="3" s="1"/>
  <c r="N726" i="3" a="1"/>
  <c r="N726" i="3" s="1"/>
  <c r="Q726" i="3" s="1"/>
  <c r="N727" i="3" a="1"/>
  <c r="N727" i="3" s="1"/>
  <c r="N728" i="3" a="1"/>
  <c r="N728" i="3" s="1"/>
  <c r="Q728" i="3" s="1"/>
  <c r="N729" i="3" a="1"/>
  <c r="N729" i="3" s="1"/>
  <c r="Q729" i="3" s="1"/>
  <c r="N730" i="3" a="1"/>
  <c r="N730" i="3" s="1"/>
  <c r="Q730" i="3" s="1"/>
  <c r="N731" i="3" a="1"/>
  <c r="N731" i="3" s="1"/>
  <c r="Q731" i="3" s="1"/>
  <c r="N732" i="3" a="1"/>
  <c r="N732" i="3" s="1"/>
  <c r="Q732" i="3" s="1"/>
  <c r="N733" i="3" a="1"/>
  <c r="N733" i="3" s="1"/>
  <c r="Q733" i="3" s="1"/>
  <c r="N734" i="3" a="1"/>
  <c r="N734" i="3" s="1"/>
  <c r="Q734" i="3" s="1"/>
  <c r="N735" i="3" a="1"/>
  <c r="N735" i="3" s="1"/>
  <c r="Q735" i="3" s="1"/>
  <c r="N736" i="3" a="1"/>
  <c r="N736" i="3" s="1"/>
  <c r="Q736" i="3" s="1"/>
  <c r="N737" i="3" a="1"/>
  <c r="N737" i="3" s="1"/>
  <c r="Q737" i="3" s="1"/>
  <c r="N738" i="3" a="1"/>
  <c r="N738" i="3" s="1"/>
  <c r="Q738" i="3" s="1"/>
  <c r="N739" i="3" a="1"/>
  <c r="N739" i="3" s="1"/>
  <c r="N740" i="3" a="1"/>
  <c r="N740" i="3" s="1"/>
  <c r="Q740" i="3" s="1"/>
  <c r="N741" i="3" a="1"/>
  <c r="N741" i="3" s="1"/>
  <c r="Q741" i="3" s="1"/>
  <c r="N742" i="3" a="1"/>
  <c r="N742" i="3" s="1"/>
  <c r="Q742" i="3" s="1"/>
  <c r="N743" i="3" a="1"/>
  <c r="N743" i="3" s="1"/>
  <c r="Q743" i="3" s="1"/>
  <c r="N744" i="3" a="1"/>
  <c r="N744" i="3" s="1"/>
  <c r="Q744" i="3" s="1"/>
  <c r="N745" i="3" a="1"/>
  <c r="N745" i="3" s="1"/>
  <c r="Q745" i="3" s="1"/>
  <c r="N746" i="3" a="1"/>
  <c r="N746" i="3" s="1"/>
  <c r="Q746" i="3" s="1"/>
  <c r="N747" i="3" a="1"/>
  <c r="N747" i="3" s="1"/>
  <c r="Q747" i="3" s="1"/>
  <c r="N748" i="3" a="1"/>
  <c r="N748" i="3" s="1"/>
  <c r="Q748" i="3" s="1"/>
  <c r="N749" i="3" a="1"/>
  <c r="N749" i="3" s="1"/>
  <c r="Q749" i="3" s="1"/>
  <c r="N750" i="3" a="1"/>
  <c r="N750" i="3" s="1"/>
  <c r="Q750" i="3" s="1"/>
  <c r="N751" i="3" a="1"/>
  <c r="N751" i="3" s="1"/>
  <c r="Q751" i="3" s="1"/>
  <c r="N752" i="3" a="1"/>
  <c r="N752" i="3" s="1"/>
  <c r="Q752" i="3" s="1"/>
  <c r="N753" i="3" a="1"/>
  <c r="N753" i="3" s="1"/>
  <c r="Q753" i="3" s="1"/>
  <c r="N754" i="3" a="1"/>
  <c r="N754" i="3" s="1"/>
  <c r="N755" i="3" a="1"/>
  <c r="N755" i="3" s="1"/>
  <c r="Q755" i="3" s="1"/>
  <c r="N756" i="3" a="1"/>
  <c r="N756" i="3" s="1"/>
  <c r="Q756" i="3" s="1"/>
  <c r="N757" i="3" a="1"/>
  <c r="N757" i="3" s="1"/>
  <c r="Q757" i="3" s="1"/>
  <c r="N758" i="3" a="1"/>
  <c r="N758" i="3" s="1"/>
  <c r="Q758" i="3" s="1"/>
  <c r="N759" i="3" a="1"/>
  <c r="N759" i="3" s="1"/>
  <c r="Q759" i="3" s="1"/>
  <c r="N760" i="3" a="1"/>
  <c r="N760" i="3" s="1"/>
  <c r="Q760" i="3" s="1"/>
  <c r="N761" i="3" a="1"/>
  <c r="N761" i="3" s="1"/>
  <c r="Q761" i="3" s="1"/>
  <c r="N762" i="3" a="1"/>
  <c r="N762" i="3" s="1"/>
  <c r="Q762" i="3" s="1"/>
  <c r="N763" i="3" a="1"/>
  <c r="N763" i="3" s="1"/>
  <c r="Q763" i="3" s="1"/>
  <c r="N764" i="3" a="1"/>
  <c r="N764" i="3" s="1"/>
  <c r="Q764" i="3" s="1"/>
  <c r="N765" i="3" a="1"/>
  <c r="N765" i="3" s="1"/>
  <c r="Q765" i="3" s="1"/>
  <c r="N766" i="3" a="1"/>
  <c r="N766" i="3" s="1"/>
  <c r="Q766" i="3" s="1"/>
  <c r="N767" i="3" a="1"/>
  <c r="N767" i="3" s="1"/>
  <c r="Q767" i="3" s="1"/>
  <c r="N768" i="3" a="1"/>
  <c r="N768" i="3" s="1"/>
  <c r="Q768" i="3" s="1"/>
  <c r="N769" i="3" a="1"/>
  <c r="N769" i="3" s="1"/>
  <c r="Q769" i="3" s="1"/>
  <c r="N770" i="3" a="1"/>
  <c r="N770" i="3" s="1"/>
  <c r="Q770" i="3" s="1"/>
  <c r="N771" i="3" a="1"/>
  <c r="N771" i="3" s="1"/>
  <c r="Q771" i="3" s="1"/>
  <c r="N772" i="3" a="1"/>
  <c r="N772" i="3" s="1"/>
  <c r="Q772" i="3" s="1"/>
  <c r="N773" i="3" a="1"/>
  <c r="N773" i="3" s="1"/>
  <c r="Q773" i="3" s="1"/>
  <c r="N774" i="3" a="1"/>
  <c r="N774" i="3" s="1"/>
  <c r="Q774" i="3" s="1"/>
  <c r="N775" i="3" a="1"/>
  <c r="N775" i="3" s="1"/>
  <c r="Q775" i="3" s="1"/>
  <c r="N776" i="3" a="1"/>
  <c r="N776" i="3" s="1"/>
  <c r="Q776" i="3" s="1"/>
  <c r="N777" i="3" a="1"/>
  <c r="N777" i="3" s="1"/>
  <c r="Q777" i="3" s="1"/>
  <c r="N778" i="3" a="1"/>
  <c r="N778" i="3" s="1"/>
  <c r="Q778" i="3" s="1"/>
  <c r="N779" i="3" a="1"/>
  <c r="N779" i="3" s="1"/>
  <c r="Q779" i="3" s="1"/>
  <c r="N780" i="3" a="1"/>
  <c r="N780" i="3" s="1"/>
  <c r="Q780" i="3" s="1"/>
  <c r="N781" i="3" a="1"/>
  <c r="N781" i="3" s="1"/>
  <c r="Q781" i="3" s="1"/>
  <c r="N782" i="3" a="1"/>
  <c r="N782" i="3" s="1"/>
  <c r="Q782" i="3" s="1"/>
  <c r="N783" i="3" a="1"/>
  <c r="N783" i="3" s="1"/>
  <c r="Q783" i="3" s="1"/>
  <c r="N784" i="3" a="1"/>
  <c r="N784" i="3" s="1"/>
  <c r="Q784" i="3" s="1"/>
  <c r="N785" i="3" a="1"/>
  <c r="N785" i="3" s="1"/>
  <c r="Q785" i="3" s="1"/>
  <c r="N786" i="3" a="1"/>
  <c r="N786" i="3" s="1"/>
  <c r="Q786" i="3" s="1"/>
  <c r="N787" i="3" a="1"/>
  <c r="N787" i="3" s="1"/>
  <c r="Q787" i="3" s="1"/>
  <c r="N788" i="3" a="1"/>
  <c r="N788" i="3" s="1"/>
  <c r="Q788" i="3" s="1"/>
  <c r="N789" i="3" a="1"/>
  <c r="N789" i="3" s="1"/>
  <c r="Q789" i="3" s="1"/>
  <c r="N790" i="3" a="1"/>
  <c r="N790" i="3" s="1"/>
  <c r="Q790" i="3" s="1"/>
  <c r="N791" i="3" a="1"/>
  <c r="N791" i="3" s="1"/>
  <c r="Q791" i="3" s="1"/>
  <c r="N792" i="3" a="1"/>
  <c r="N792" i="3" s="1"/>
  <c r="Q792" i="3" s="1"/>
  <c r="N793" i="3" a="1"/>
  <c r="N793" i="3" s="1"/>
  <c r="Q793" i="3" s="1"/>
  <c r="N794" i="3" a="1"/>
  <c r="N794" i="3" s="1"/>
  <c r="Q794" i="3" s="1"/>
  <c r="N795" i="3" a="1"/>
  <c r="N795" i="3" s="1"/>
  <c r="Q795" i="3" s="1"/>
  <c r="N796" i="3" a="1"/>
  <c r="N796" i="3" s="1"/>
  <c r="Q796" i="3" s="1"/>
  <c r="N797" i="3" a="1"/>
  <c r="N797" i="3" s="1"/>
  <c r="Q797" i="3" s="1"/>
  <c r="N798" i="3" a="1"/>
  <c r="N798" i="3" s="1"/>
  <c r="Q798" i="3" s="1"/>
  <c r="N799" i="3" a="1"/>
  <c r="N799" i="3" s="1"/>
  <c r="Q799" i="3" s="1"/>
  <c r="N800" i="3" a="1"/>
  <c r="N800" i="3" s="1"/>
  <c r="Q800" i="3" s="1"/>
  <c r="N801" i="3" a="1"/>
  <c r="N801" i="3" s="1"/>
  <c r="Q801" i="3" s="1"/>
  <c r="N802" i="3" a="1"/>
  <c r="N802" i="3" s="1"/>
  <c r="P802" i="3" s="1"/>
  <c r="N803" i="3" a="1"/>
  <c r="N803" i="3" s="1"/>
  <c r="Q803" i="3" s="1"/>
  <c r="N804" i="3" a="1"/>
  <c r="N804" i="3" s="1"/>
  <c r="Q804" i="3" s="1"/>
  <c r="N805" i="3" a="1"/>
  <c r="N805" i="3" s="1"/>
  <c r="Q805" i="3" s="1"/>
  <c r="N806" i="3" a="1"/>
  <c r="N806" i="3" s="1"/>
  <c r="Q806" i="3" s="1"/>
  <c r="N807" i="3" a="1"/>
  <c r="N807" i="3" s="1"/>
  <c r="Q807" i="3" s="1"/>
  <c r="N808" i="3" a="1"/>
  <c r="N808" i="3" s="1"/>
  <c r="Q808" i="3" s="1"/>
  <c r="N809" i="3" a="1"/>
  <c r="N809" i="3" s="1"/>
  <c r="Q809" i="3" s="1"/>
  <c r="N810" i="3" a="1"/>
  <c r="N810" i="3" s="1"/>
  <c r="Q810" i="3" s="1"/>
  <c r="N811" i="3" a="1"/>
  <c r="N811" i="3" s="1"/>
  <c r="Q811" i="3" s="1"/>
  <c r="N812" i="3" a="1"/>
  <c r="N812" i="3" s="1"/>
  <c r="Q812" i="3" s="1"/>
  <c r="N813" i="3" a="1"/>
  <c r="N813" i="3" s="1"/>
  <c r="Q813" i="3" s="1"/>
  <c r="N814" i="3" a="1"/>
  <c r="N814" i="3" s="1"/>
  <c r="Q814" i="3" s="1"/>
  <c r="N815" i="3" a="1"/>
  <c r="N815" i="3" s="1"/>
  <c r="Q815" i="3" s="1"/>
  <c r="N816" i="3" a="1"/>
  <c r="N816" i="3" s="1"/>
  <c r="Q816" i="3" s="1"/>
  <c r="N817" i="3" a="1"/>
  <c r="N817" i="3" s="1"/>
  <c r="N818" i="3" a="1"/>
  <c r="N818" i="3" s="1"/>
  <c r="Q818" i="3" s="1"/>
  <c r="N819" i="3" a="1"/>
  <c r="N819" i="3" s="1"/>
  <c r="Q819" i="3" s="1"/>
  <c r="N820" i="3" a="1"/>
  <c r="N820" i="3" s="1"/>
  <c r="Q820" i="3" s="1"/>
  <c r="N821" i="3" a="1"/>
  <c r="N821" i="3" s="1"/>
  <c r="Q821" i="3" s="1"/>
  <c r="N822" i="3" a="1"/>
  <c r="N822" i="3" s="1"/>
  <c r="Q822" i="3" s="1"/>
  <c r="N823" i="3" a="1"/>
  <c r="N823" i="3" s="1"/>
  <c r="Q823" i="3" s="1"/>
  <c r="N824" i="3" a="1"/>
  <c r="N824" i="3" s="1"/>
  <c r="Q824" i="3" s="1"/>
  <c r="N825" i="3" a="1"/>
  <c r="N825" i="3" s="1"/>
  <c r="Q825" i="3" s="1"/>
  <c r="N826" i="3" a="1"/>
  <c r="N826" i="3" s="1"/>
  <c r="Q826" i="3" s="1"/>
  <c r="N827" i="3" a="1"/>
  <c r="N827" i="3" s="1"/>
  <c r="Q827" i="3" s="1"/>
  <c r="N828" i="3" a="1"/>
  <c r="N828" i="3" s="1"/>
  <c r="Q828" i="3" s="1"/>
  <c r="N829" i="3" a="1"/>
  <c r="N829" i="3" s="1"/>
  <c r="Q829" i="3" s="1"/>
  <c r="N830" i="3" a="1"/>
  <c r="N830" i="3" s="1"/>
  <c r="Q830" i="3" s="1"/>
  <c r="N831" i="3" a="1"/>
  <c r="N831" i="3" s="1"/>
  <c r="Q831" i="3" s="1"/>
  <c r="N832" i="3" a="1"/>
  <c r="N832" i="3" s="1"/>
  <c r="Q832" i="3" s="1"/>
  <c r="N833" i="3" a="1"/>
  <c r="N833" i="3" s="1"/>
  <c r="Q833" i="3" s="1"/>
  <c r="N834" i="3" a="1"/>
  <c r="N834" i="3" s="1"/>
  <c r="Q834" i="3" s="1"/>
  <c r="N835" i="3" a="1"/>
  <c r="N835" i="3" s="1"/>
  <c r="Q835" i="3" s="1"/>
  <c r="N836" i="3" a="1"/>
  <c r="N836" i="3" s="1"/>
  <c r="Q836" i="3" s="1"/>
  <c r="N837" i="3" a="1"/>
  <c r="N837" i="3" s="1"/>
  <c r="Q837" i="3" s="1"/>
  <c r="N838" i="3" a="1"/>
  <c r="N838" i="3" s="1"/>
  <c r="Q838" i="3" s="1"/>
  <c r="N839" i="3" a="1"/>
  <c r="N839" i="3" s="1"/>
  <c r="Q839" i="3" s="1"/>
  <c r="N840" i="3" a="1"/>
  <c r="N840" i="3" s="1"/>
  <c r="Q840" i="3" s="1"/>
  <c r="N841" i="3" a="1"/>
  <c r="N841" i="3" s="1"/>
  <c r="Q841" i="3" s="1"/>
  <c r="N842" i="3" a="1"/>
  <c r="N842" i="3" s="1"/>
  <c r="Q842" i="3" s="1"/>
  <c r="N843" i="3" a="1"/>
  <c r="N843" i="3" s="1"/>
  <c r="Q843" i="3" s="1"/>
  <c r="N844" i="3" a="1"/>
  <c r="N844" i="3" s="1"/>
  <c r="Q844" i="3" s="1"/>
  <c r="N845" i="3" a="1"/>
  <c r="N845" i="3" s="1"/>
  <c r="Q845" i="3" s="1"/>
  <c r="N846" i="3" a="1"/>
  <c r="N846" i="3" s="1"/>
  <c r="Q846" i="3" s="1"/>
  <c r="N847" i="3" a="1"/>
  <c r="N847" i="3" s="1"/>
  <c r="N848" i="3" a="1"/>
  <c r="N848" i="3" s="1"/>
  <c r="Q848" i="3" s="1"/>
  <c r="N849" i="3" a="1"/>
  <c r="N849" i="3" s="1"/>
  <c r="Q849" i="3" s="1"/>
  <c r="N850" i="3" a="1"/>
  <c r="N850" i="3" s="1"/>
  <c r="Q850" i="3" s="1"/>
  <c r="N851" i="3" a="1"/>
  <c r="N851" i="3" s="1"/>
  <c r="Q851" i="3" s="1"/>
  <c r="N852" i="3" a="1"/>
  <c r="N852" i="3" s="1"/>
  <c r="Q852" i="3" s="1"/>
  <c r="N853" i="3" a="1"/>
  <c r="N853" i="3" s="1"/>
  <c r="Q853" i="3" s="1"/>
  <c r="N854" i="3" a="1"/>
  <c r="N854" i="3" s="1"/>
  <c r="Q854" i="3" s="1"/>
  <c r="N855" i="3" a="1"/>
  <c r="N855" i="3" s="1"/>
  <c r="N856" i="3" a="1"/>
  <c r="N856" i="3" s="1"/>
  <c r="Q856" i="3" s="1"/>
  <c r="N857" i="3" a="1"/>
  <c r="N857" i="3" s="1"/>
  <c r="Q857" i="3" s="1"/>
  <c r="N858" i="3" a="1"/>
  <c r="N858" i="3" s="1"/>
  <c r="Q858" i="3" s="1"/>
  <c r="N859" i="3" a="1"/>
  <c r="N859" i="3" s="1"/>
  <c r="Q859" i="3" s="1"/>
  <c r="N860" i="3" a="1"/>
  <c r="N860" i="3" s="1"/>
  <c r="Q860" i="3" s="1"/>
  <c r="N861" i="3" a="1"/>
  <c r="N861" i="3" s="1"/>
  <c r="Q861" i="3" s="1"/>
  <c r="N862" i="3" a="1"/>
  <c r="N862" i="3" s="1"/>
  <c r="Q862" i="3" s="1"/>
  <c r="N863" i="3" a="1"/>
  <c r="N863" i="3" s="1"/>
  <c r="Q863" i="3" s="1"/>
  <c r="N864" i="3" a="1"/>
  <c r="N864" i="3" s="1"/>
  <c r="Q864" i="3" s="1"/>
  <c r="N865" i="3" a="1"/>
  <c r="N865" i="3" s="1"/>
  <c r="Q865" i="3" s="1"/>
  <c r="N866" i="3" a="1"/>
  <c r="N866" i="3" s="1"/>
  <c r="Q866" i="3" s="1"/>
  <c r="N867" i="3" a="1"/>
  <c r="N867" i="3" s="1"/>
  <c r="Q867" i="3" s="1"/>
  <c r="N868" i="3" a="1"/>
  <c r="N868" i="3" s="1"/>
  <c r="Q868" i="3" s="1"/>
  <c r="N869" i="3" a="1"/>
  <c r="N869" i="3" s="1"/>
  <c r="Q869" i="3" s="1"/>
  <c r="N870" i="3" a="1"/>
  <c r="N870" i="3" s="1"/>
  <c r="Q870" i="3" s="1"/>
  <c r="N871" i="3" a="1"/>
  <c r="N871" i="3" s="1"/>
  <c r="Q871" i="3" s="1"/>
  <c r="N872" i="3" a="1"/>
  <c r="N872" i="3" s="1"/>
  <c r="Q872" i="3" s="1"/>
  <c r="N873" i="3" a="1"/>
  <c r="N873" i="3" s="1"/>
  <c r="Q873" i="3" s="1"/>
  <c r="N874" i="3" a="1"/>
  <c r="N874" i="3" s="1"/>
  <c r="Q874" i="3" s="1"/>
  <c r="N875" i="3" a="1"/>
  <c r="N875" i="3" s="1"/>
  <c r="Q875" i="3" s="1"/>
  <c r="N876" i="3" a="1"/>
  <c r="N876" i="3" s="1"/>
  <c r="Q876" i="3" s="1"/>
  <c r="N877" i="3" a="1"/>
  <c r="N877" i="3" s="1"/>
  <c r="Q877" i="3" s="1"/>
  <c r="N878" i="3" a="1"/>
  <c r="N878" i="3" s="1"/>
  <c r="Q878" i="3" s="1"/>
  <c r="N879" i="3" a="1"/>
  <c r="N879" i="3" s="1"/>
  <c r="Q879" i="3" s="1"/>
  <c r="N880" i="3" a="1"/>
  <c r="N880" i="3" s="1"/>
  <c r="Q880" i="3" s="1"/>
  <c r="N881" i="3" a="1"/>
  <c r="N881" i="3" s="1"/>
  <c r="Q881" i="3" s="1"/>
  <c r="N882" i="3" a="1"/>
  <c r="N882" i="3" s="1"/>
  <c r="Q882" i="3" s="1"/>
  <c r="N883" i="3" a="1"/>
  <c r="N883" i="3" s="1"/>
  <c r="Q883" i="3" s="1"/>
  <c r="N884" i="3" a="1"/>
  <c r="N884" i="3" s="1"/>
  <c r="Q884" i="3" s="1"/>
  <c r="N885" i="3" a="1"/>
  <c r="N885" i="3" s="1"/>
  <c r="Q885" i="3" s="1"/>
  <c r="N886" i="3" a="1"/>
  <c r="N886" i="3" s="1"/>
  <c r="Q886" i="3" s="1"/>
  <c r="N887" i="3" a="1"/>
  <c r="N887" i="3" s="1"/>
  <c r="Q887" i="3" s="1"/>
  <c r="N888" i="3" a="1"/>
  <c r="N888" i="3" s="1"/>
  <c r="Q888" i="3" s="1"/>
  <c r="N889" i="3" a="1"/>
  <c r="N889" i="3" s="1"/>
  <c r="Q889" i="3" s="1"/>
  <c r="N890" i="3" a="1"/>
  <c r="N890" i="3" s="1"/>
  <c r="Q890" i="3" s="1"/>
  <c r="N891" i="3" a="1"/>
  <c r="N891" i="3" s="1"/>
  <c r="Q891" i="3" s="1"/>
  <c r="N892" i="3" a="1"/>
  <c r="N892" i="3" s="1"/>
  <c r="N893" i="3" a="1"/>
  <c r="N893" i="3" s="1"/>
  <c r="Q893" i="3" s="1"/>
  <c r="N894" i="3" a="1"/>
  <c r="N894" i="3" s="1"/>
  <c r="N895" i="3" a="1"/>
  <c r="N895" i="3" s="1"/>
  <c r="Q895" i="3" s="1"/>
  <c r="N896" i="3" a="1"/>
  <c r="N896" i="3" s="1"/>
  <c r="Q896" i="3" s="1"/>
  <c r="N897" i="3" a="1"/>
  <c r="N897" i="3" s="1"/>
  <c r="Q897" i="3" s="1"/>
  <c r="N898" i="3" a="1"/>
  <c r="N898" i="3" s="1"/>
  <c r="Q898" i="3" s="1"/>
  <c r="N899" i="3" a="1"/>
  <c r="N899" i="3" s="1"/>
  <c r="Q899" i="3" s="1"/>
  <c r="N900" i="3" a="1"/>
  <c r="N900" i="3" s="1"/>
  <c r="N901" i="3" a="1"/>
  <c r="N901" i="3" s="1"/>
  <c r="Q901" i="3" s="1"/>
  <c r="N902" i="3" a="1"/>
  <c r="N902" i="3" s="1"/>
  <c r="Q902" i="3" s="1"/>
  <c r="N903" i="3" a="1"/>
  <c r="N903" i="3" s="1"/>
  <c r="Q903" i="3" s="1"/>
  <c r="N904" i="3" a="1"/>
  <c r="N904" i="3" s="1"/>
  <c r="Q904" i="3" s="1"/>
  <c r="N905" i="3" a="1"/>
  <c r="N905" i="3" s="1"/>
  <c r="Q905" i="3" s="1"/>
  <c r="N906" i="3" a="1"/>
  <c r="N906" i="3" s="1"/>
  <c r="Q906" i="3" s="1"/>
  <c r="N907" i="3" a="1"/>
  <c r="N907" i="3" s="1"/>
  <c r="Q907" i="3" s="1"/>
  <c r="N908" i="3" a="1"/>
  <c r="N908" i="3" s="1"/>
  <c r="Q908" i="3" s="1"/>
  <c r="N909" i="3" a="1"/>
  <c r="N909" i="3" s="1"/>
  <c r="Q909" i="3" s="1"/>
  <c r="N910" i="3" a="1"/>
  <c r="N910" i="3" s="1"/>
  <c r="Q910" i="3" s="1"/>
  <c r="N911" i="3" a="1"/>
  <c r="N911" i="3" s="1"/>
  <c r="Q911" i="3" s="1"/>
  <c r="N912" i="3" a="1"/>
  <c r="N912" i="3" s="1"/>
  <c r="Q912" i="3" s="1"/>
  <c r="N913" i="3" a="1"/>
  <c r="N913" i="3" s="1"/>
  <c r="Q913" i="3" s="1"/>
  <c r="N914" i="3" a="1"/>
  <c r="N914" i="3" s="1"/>
  <c r="Q914" i="3" s="1"/>
  <c r="N915" i="3" a="1"/>
  <c r="N915" i="3" s="1"/>
  <c r="Q915" i="3" s="1"/>
  <c r="N916" i="3" a="1"/>
  <c r="N916" i="3" s="1"/>
  <c r="Q916" i="3" s="1"/>
  <c r="N917" i="3" a="1"/>
  <c r="N917" i="3" s="1"/>
  <c r="Q917" i="3" s="1"/>
  <c r="N918" i="3" a="1"/>
  <c r="N918" i="3" s="1"/>
  <c r="Q918" i="3" s="1"/>
  <c r="N919" i="3" a="1"/>
  <c r="N919" i="3" s="1"/>
  <c r="Q919" i="3" s="1"/>
  <c r="N920" i="3" a="1"/>
  <c r="N920" i="3" s="1"/>
  <c r="Q920" i="3" s="1"/>
  <c r="N921" i="3" a="1"/>
  <c r="N921" i="3" s="1"/>
  <c r="Q921" i="3" s="1"/>
  <c r="N922" i="3" a="1"/>
  <c r="N922" i="3" s="1"/>
  <c r="Q922" i="3" s="1"/>
  <c r="N923" i="3" a="1"/>
  <c r="N923" i="3" s="1"/>
  <c r="Q923" i="3" s="1"/>
  <c r="N924" i="3" a="1"/>
  <c r="N924" i="3" s="1"/>
  <c r="Q924" i="3" s="1"/>
  <c r="N925" i="3" a="1"/>
  <c r="N925" i="3" s="1"/>
  <c r="Q925" i="3" s="1"/>
  <c r="N926" i="3" a="1"/>
  <c r="N926" i="3" s="1"/>
  <c r="Q926" i="3" s="1"/>
  <c r="N927" i="3" a="1"/>
  <c r="N927" i="3" s="1"/>
  <c r="Q927" i="3" s="1"/>
  <c r="N928" i="3" a="1"/>
  <c r="N928" i="3" s="1"/>
  <c r="Q928" i="3" s="1"/>
  <c r="N929" i="3" a="1"/>
  <c r="N929" i="3" s="1"/>
  <c r="Q929" i="3" s="1"/>
  <c r="N930" i="3" a="1"/>
  <c r="N930" i="3" s="1"/>
  <c r="Q930" i="3" s="1"/>
  <c r="N931" i="3" a="1"/>
  <c r="N931" i="3" s="1"/>
  <c r="Q931" i="3" s="1"/>
  <c r="N932" i="3" a="1"/>
  <c r="N932" i="3" s="1"/>
  <c r="Q932" i="3" s="1"/>
  <c r="N933" i="3" a="1"/>
  <c r="N933" i="3" s="1"/>
  <c r="Q933" i="3" s="1"/>
  <c r="N934" i="3" a="1"/>
  <c r="N934" i="3" s="1"/>
  <c r="Q934" i="3" s="1"/>
  <c r="N935" i="3" a="1"/>
  <c r="N935" i="3" s="1"/>
  <c r="Q935" i="3" s="1"/>
  <c r="N936" i="3" a="1"/>
  <c r="N936" i="3" s="1"/>
  <c r="N937" i="3" a="1"/>
  <c r="N937" i="3" s="1"/>
  <c r="Q937" i="3" s="1"/>
  <c r="N938" i="3" a="1"/>
  <c r="N938" i="3" s="1"/>
  <c r="Q938" i="3" s="1"/>
  <c r="N939" i="3" a="1"/>
  <c r="N939" i="3" s="1"/>
  <c r="Q939" i="3" s="1"/>
  <c r="N940" i="3" a="1"/>
  <c r="N940" i="3" s="1"/>
  <c r="Q940" i="3" s="1"/>
  <c r="N941" i="3" a="1"/>
  <c r="N941" i="3" s="1"/>
  <c r="Q941" i="3" s="1"/>
  <c r="N942" i="3" a="1"/>
  <c r="N942" i="3" s="1"/>
  <c r="Q942" i="3" s="1"/>
  <c r="N943" i="3" a="1"/>
  <c r="N943" i="3" s="1"/>
  <c r="Q943" i="3" s="1"/>
  <c r="N944" i="3" a="1"/>
  <c r="N944" i="3" s="1"/>
  <c r="Q944" i="3" s="1"/>
  <c r="N945" i="3" a="1"/>
  <c r="N945" i="3" s="1"/>
  <c r="Q945" i="3" s="1"/>
  <c r="N946" i="3" a="1"/>
  <c r="N946" i="3" s="1"/>
  <c r="Q946" i="3" s="1"/>
  <c r="N947" i="3" a="1"/>
  <c r="N947" i="3" s="1"/>
  <c r="Q947" i="3" s="1"/>
  <c r="N948" i="3" a="1"/>
  <c r="N948" i="3" s="1"/>
  <c r="Q948" i="3" s="1"/>
  <c r="N949" i="3" a="1"/>
  <c r="N949" i="3" s="1"/>
  <c r="Q949" i="3" s="1"/>
  <c r="N950" i="3" a="1"/>
  <c r="N950" i="3" s="1"/>
  <c r="Q950" i="3" s="1"/>
  <c r="N951" i="3" a="1"/>
  <c r="N951" i="3" s="1"/>
  <c r="Q951" i="3" s="1"/>
  <c r="N952" i="3" a="1"/>
  <c r="N952" i="3" s="1"/>
  <c r="Q952" i="3" s="1"/>
  <c r="N953" i="3" a="1"/>
  <c r="N953" i="3" s="1"/>
  <c r="Q953" i="3" s="1"/>
  <c r="N954" i="3" a="1"/>
  <c r="N954" i="3" s="1"/>
  <c r="Q954" i="3" s="1"/>
  <c r="N955" i="3" a="1"/>
  <c r="N955" i="3" s="1"/>
  <c r="Q955" i="3" s="1"/>
  <c r="N956" i="3" a="1"/>
  <c r="N956" i="3" s="1"/>
  <c r="Q956" i="3" s="1"/>
  <c r="N957" i="3" a="1"/>
  <c r="N957" i="3" s="1"/>
  <c r="Q957" i="3" s="1"/>
  <c r="N958" i="3" a="1"/>
  <c r="N958" i="3" s="1"/>
  <c r="Q958" i="3" s="1"/>
  <c r="N959" i="3" a="1"/>
  <c r="N959" i="3" s="1"/>
  <c r="Q959" i="3" s="1"/>
  <c r="N960" i="3" a="1"/>
  <c r="N960" i="3" s="1"/>
  <c r="Q960" i="3" s="1"/>
  <c r="N961" i="3" a="1"/>
  <c r="N961" i="3" s="1"/>
  <c r="Q961" i="3" s="1"/>
  <c r="N962" i="3" a="1"/>
  <c r="N962" i="3" s="1"/>
  <c r="Q962" i="3" s="1"/>
  <c r="N963" i="3" a="1"/>
  <c r="N963" i="3" s="1"/>
  <c r="Q963" i="3" s="1"/>
  <c r="N964" i="3" a="1"/>
  <c r="N964" i="3" s="1"/>
  <c r="Q964" i="3" s="1"/>
  <c r="N965" i="3" a="1"/>
  <c r="N965" i="3" s="1"/>
  <c r="Q965" i="3" s="1"/>
  <c r="N966" i="3" a="1"/>
  <c r="N966" i="3" s="1"/>
  <c r="Q966" i="3" s="1"/>
  <c r="N967" i="3" a="1"/>
  <c r="N967" i="3" s="1"/>
  <c r="Q967" i="3" s="1"/>
  <c r="N968" i="3" a="1"/>
  <c r="N968" i="3" s="1"/>
  <c r="Q968" i="3" s="1"/>
  <c r="N969" i="3" a="1"/>
  <c r="N969" i="3" s="1"/>
  <c r="Q969" i="3" s="1"/>
  <c r="N970" i="3" a="1"/>
  <c r="N970" i="3" s="1"/>
  <c r="Q970" i="3" s="1"/>
  <c r="N971" i="3" a="1"/>
  <c r="N971" i="3" s="1"/>
  <c r="Q971" i="3" s="1"/>
  <c r="N972" i="3" a="1"/>
  <c r="N972" i="3" s="1"/>
  <c r="Q972" i="3" s="1"/>
  <c r="N973" i="3" a="1"/>
  <c r="N973" i="3" s="1"/>
  <c r="Q973" i="3" s="1"/>
  <c r="N974" i="3" a="1"/>
  <c r="N974" i="3" s="1"/>
  <c r="Q974" i="3" s="1"/>
  <c r="N975" i="3" a="1"/>
  <c r="N975" i="3" s="1"/>
  <c r="Q975" i="3" s="1"/>
  <c r="N976" i="3" a="1"/>
  <c r="N976" i="3" s="1"/>
  <c r="P976" i="3" s="1"/>
  <c r="N977" i="3" a="1"/>
  <c r="N977" i="3" s="1"/>
  <c r="Q977" i="3" s="1"/>
  <c r="N978" i="3" a="1"/>
  <c r="N978" i="3" s="1"/>
  <c r="Q978" i="3" s="1"/>
  <c r="N979" i="3" a="1"/>
  <c r="N979" i="3" s="1"/>
  <c r="Q979" i="3" s="1"/>
  <c r="N980" i="3" a="1"/>
  <c r="N980" i="3" s="1"/>
  <c r="Q980" i="3" s="1"/>
  <c r="N981" i="3" a="1"/>
  <c r="N981" i="3" s="1"/>
  <c r="Q981" i="3" s="1"/>
  <c r="N982" i="3" a="1"/>
  <c r="N982" i="3" s="1"/>
  <c r="Q982" i="3" s="1"/>
  <c r="N983" i="3" a="1"/>
  <c r="N983" i="3" s="1"/>
  <c r="Q983" i="3" s="1"/>
  <c r="N984" i="3" a="1"/>
  <c r="N984" i="3" s="1"/>
  <c r="Q984" i="3" s="1"/>
  <c r="N985" i="3" a="1"/>
  <c r="N985" i="3" s="1"/>
  <c r="Q985" i="3" s="1"/>
  <c r="N986" i="3" a="1"/>
  <c r="N986" i="3" s="1"/>
  <c r="Q986" i="3" s="1"/>
  <c r="N987" i="3" a="1"/>
  <c r="N987" i="3" s="1"/>
  <c r="Q987" i="3" s="1"/>
  <c r="N988" i="3" a="1"/>
  <c r="N988" i="3" s="1"/>
  <c r="Q988" i="3" s="1"/>
  <c r="N989" i="3" a="1"/>
  <c r="N989" i="3" s="1"/>
  <c r="Q989" i="3" s="1"/>
  <c r="N990" i="3" a="1"/>
  <c r="N990" i="3" s="1"/>
  <c r="Q990" i="3" s="1"/>
  <c r="N991" i="3" a="1"/>
  <c r="N991" i="3" s="1"/>
  <c r="Q991" i="3" s="1"/>
  <c r="N992" i="3" a="1"/>
  <c r="N992" i="3" s="1"/>
  <c r="Q992" i="3" s="1"/>
  <c r="N993" i="3" a="1"/>
  <c r="N993" i="3" s="1"/>
  <c r="Q993" i="3" s="1"/>
  <c r="N994" i="3" a="1"/>
  <c r="N994" i="3" s="1"/>
  <c r="Q994" i="3" s="1"/>
  <c r="N995" i="3" a="1"/>
  <c r="N995" i="3" s="1"/>
  <c r="Q995" i="3" s="1"/>
  <c r="N996" i="3" a="1"/>
  <c r="N996" i="3" s="1"/>
  <c r="Q996" i="3" s="1"/>
  <c r="N997" i="3" a="1"/>
  <c r="N997" i="3" s="1"/>
  <c r="Q997" i="3" s="1"/>
  <c r="N998" i="3" a="1"/>
  <c r="N998" i="3" s="1"/>
  <c r="Q998" i="3" s="1"/>
  <c r="N999" i="3" a="1"/>
  <c r="N999" i="3" s="1"/>
  <c r="Q999" i="3" s="1"/>
  <c r="N1000" i="3" a="1"/>
  <c r="N1000" i="3" s="1"/>
  <c r="Q1000" i="3" s="1"/>
  <c r="N1001" i="3" a="1"/>
  <c r="N1001" i="3" s="1"/>
  <c r="Q1001" i="3" s="1"/>
  <c r="N1002" i="3" a="1"/>
  <c r="N1002" i="3" s="1"/>
  <c r="N1003" i="3" a="1"/>
  <c r="N1003" i="3" s="1"/>
  <c r="Q1003" i="3" s="1"/>
  <c r="N1004" i="3" a="1"/>
  <c r="N1004" i="3" s="1"/>
  <c r="Q1004" i="3" s="1"/>
  <c r="N1005" i="3" a="1"/>
  <c r="N1005" i="3" s="1"/>
  <c r="Q1005" i="3" s="1"/>
  <c r="N1006" i="3" a="1"/>
  <c r="N1006" i="3" s="1"/>
  <c r="Q1006" i="3" s="1"/>
  <c r="N1007" i="3" a="1"/>
  <c r="N1007" i="3" s="1"/>
  <c r="Q1007" i="3" s="1"/>
  <c r="N1008" i="3" a="1"/>
  <c r="N1008" i="3" s="1"/>
  <c r="Q1008" i="3" s="1"/>
  <c r="N1009" i="3" a="1"/>
  <c r="N1009" i="3" s="1"/>
  <c r="Q1009" i="3" s="1"/>
  <c r="N1010" i="3" a="1"/>
  <c r="N1010" i="3" s="1"/>
  <c r="Q1010" i="3" s="1"/>
  <c r="N1011" i="3" a="1"/>
  <c r="N1011" i="3" s="1"/>
  <c r="Q1011" i="3" s="1"/>
  <c r="N1012" i="3" a="1"/>
  <c r="N1012" i="3" s="1"/>
  <c r="N1013" i="3" a="1"/>
  <c r="N1013" i="3" s="1"/>
  <c r="Q1013" i="3" s="1"/>
  <c r="N1014" i="3" a="1"/>
  <c r="N1014" i="3" s="1"/>
  <c r="Q1014" i="3" s="1"/>
  <c r="N1015" i="3" a="1"/>
  <c r="N1015" i="3" s="1"/>
  <c r="Q1015" i="3" s="1"/>
  <c r="N1016" i="3" a="1"/>
  <c r="N1016" i="3" s="1"/>
  <c r="Q1016" i="3" s="1"/>
  <c r="N1017" i="3" a="1"/>
  <c r="N1017" i="3" s="1"/>
  <c r="Q1017" i="3" s="1"/>
  <c r="N1018" i="3" a="1"/>
  <c r="N1018" i="3" s="1"/>
  <c r="Q1018" i="3" s="1"/>
  <c r="N1019" i="3" a="1"/>
  <c r="N1019" i="3" s="1"/>
  <c r="Q1019" i="3" s="1"/>
  <c r="N1020" i="3" a="1"/>
  <c r="N1020" i="3" s="1"/>
  <c r="Q1020" i="3" s="1"/>
  <c r="N1021" i="3" a="1"/>
  <c r="N1021" i="3" s="1"/>
  <c r="Q1021" i="3" s="1"/>
  <c r="N1022" i="3" a="1"/>
  <c r="N1022" i="3" s="1"/>
  <c r="Q1022" i="3" s="1"/>
  <c r="N1023" i="3" a="1"/>
  <c r="N1023" i="3" s="1"/>
  <c r="Q1023" i="3" s="1"/>
  <c r="N1024" i="3" a="1"/>
  <c r="N1024" i="3" s="1"/>
  <c r="Q1024" i="3" s="1"/>
  <c r="N1025" i="3" a="1"/>
  <c r="N1025" i="3" s="1"/>
  <c r="Q1025" i="3" s="1"/>
  <c r="N1026" i="3" a="1"/>
  <c r="N1026" i="3" s="1"/>
  <c r="Q1026" i="3" s="1"/>
  <c r="N1027" i="3" a="1"/>
  <c r="N1027" i="3" s="1"/>
  <c r="Q1027" i="3" s="1"/>
  <c r="N1028" i="3" a="1"/>
  <c r="N1028" i="3" s="1"/>
  <c r="Q1028" i="3" s="1"/>
  <c r="N1029" i="3" a="1"/>
  <c r="N1029" i="3" s="1"/>
  <c r="Q1029" i="3" s="1"/>
  <c r="N1030" i="3" a="1"/>
  <c r="N1030" i="3" s="1"/>
  <c r="Q1030" i="3" s="1"/>
  <c r="N1031" i="3" a="1"/>
  <c r="N1031" i="3" s="1"/>
  <c r="Q1031" i="3" s="1"/>
  <c r="N1032" i="3" a="1"/>
  <c r="N1032" i="3" s="1"/>
  <c r="Q1032" i="3" s="1"/>
  <c r="N1033" i="3" a="1"/>
  <c r="N1033" i="3" s="1"/>
  <c r="Q1033" i="3" s="1"/>
  <c r="N1034" i="3" a="1"/>
  <c r="N1034" i="3" s="1"/>
  <c r="Q1034" i="3" s="1"/>
  <c r="N1035" i="3" a="1"/>
  <c r="N1035" i="3" s="1"/>
  <c r="Q1035" i="3" s="1"/>
  <c r="N1036" i="3" a="1"/>
  <c r="N1036" i="3" s="1"/>
  <c r="Q1036" i="3" s="1"/>
  <c r="N1037" i="3" a="1"/>
  <c r="N1037" i="3" s="1"/>
  <c r="Q1037" i="3" s="1"/>
  <c r="N1038" i="3" a="1"/>
  <c r="N1038" i="3" s="1"/>
  <c r="Q1038" i="3" s="1"/>
  <c r="N1039" i="3" a="1"/>
  <c r="N1039" i="3" s="1"/>
  <c r="N1040" i="3" a="1"/>
  <c r="N1040" i="3" s="1"/>
  <c r="Q1040" i="3" s="1"/>
  <c r="N1041" i="3" a="1"/>
  <c r="N1041" i="3" s="1"/>
  <c r="Q1041" i="3" s="1"/>
  <c r="N1042" i="3" a="1"/>
  <c r="N1042" i="3" s="1"/>
  <c r="Q1042" i="3" s="1"/>
  <c r="N1043" i="3" a="1"/>
  <c r="N1043" i="3" s="1"/>
  <c r="Q1043" i="3" s="1"/>
  <c r="N1044" i="3" a="1"/>
  <c r="N1044" i="3" s="1"/>
  <c r="Q1044" i="3" s="1"/>
  <c r="N1045" i="3" a="1"/>
  <c r="N1045" i="3" s="1"/>
  <c r="Q1045" i="3" s="1"/>
  <c r="N1046" i="3" a="1"/>
  <c r="N1046" i="3" s="1"/>
  <c r="Q1046" i="3" s="1"/>
  <c r="N1047" i="3" a="1"/>
  <c r="N1047" i="3" s="1"/>
  <c r="Q1047" i="3" s="1"/>
  <c r="N1048" i="3" a="1"/>
  <c r="N1048" i="3" s="1"/>
  <c r="Q1048" i="3" s="1"/>
  <c r="N1049" i="3" a="1"/>
  <c r="N1049" i="3" s="1"/>
  <c r="Q1049" i="3" s="1"/>
  <c r="N1050" i="3" a="1"/>
  <c r="N1050" i="3" s="1"/>
  <c r="Q1050" i="3" s="1"/>
  <c r="N1051" i="3" a="1"/>
  <c r="N1051" i="3" s="1"/>
  <c r="Q1051" i="3" s="1"/>
  <c r="N1052" i="3" a="1"/>
  <c r="N1052" i="3" s="1"/>
  <c r="Q1052" i="3" s="1"/>
  <c r="N1053" i="3" a="1"/>
  <c r="N1053" i="3" s="1"/>
  <c r="Q1053" i="3" s="1"/>
  <c r="N1054" i="3" a="1"/>
  <c r="N1054" i="3" s="1"/>
  <c r="Q1054" i="3" s="1"/>
  <c r="N1055" i="3" a="1"/>
  <c r="N1055" i="3" s="1"/>
  <c r="Q1055" i="3" s="1"/>
  <c r="N1056" i="3" a="1"/>
  <c r="N1056" i="3" s="1"/>
  <c r="Q1056" i="3" s="1"/>
  <c r="N1057" i="3" a="1"/>
  <c r="N1057" i="3" s="1"/>
  <c r="Q1057" i="3" s="1"/>
  <c r="N1058" i="3" a="1"/>
  <c r="N1058" i="3" s="1"/>
  <c r="Q1058" i="3" s="1"/>
  <c r="N1059" i="3" a="1"/>
  <c r="N1059" i="3" s="1"/>
  <c r="Q1059" i="3" s="1"/>
  <c r="N1060" i="3" a="1"/>
  <c r="N1060" i="3" s="1"/>
  <c r="Q1060" i="3" s="1"/>
  <c r="N1061" i="3" a="1"/>
  <c r="N1061" i="3" s="1"/>
  <c r="Q1061" i="3" s="1"/>
  <c r="N1062" i="3" a="1"/>
  <c r="N1062" i="3" s="1"/>
  <c r="Q1062" i="3" s="1"/>
  <c r="N1063" i="3" a="1"/>
  <c r="N1063" i="3" s="1"/>
  <c r="Q1063" i="3" s="1"/>
  <c r="N1064" i="3" a="1"/>
  <c r="N1064" i="3" s="1"/>
  <c r="Q1064" i="3" s="1"/>
  <c r="N1065" i="3" a="1"/>
  <c r="N1065" i="3" s="1"/>
  <c r="Q1065" i="3" s="1"/>
  <c r="N1066" i="3" a="1"/>
  <c r="N1066" i="3" s="1"/>
  <c r="N1067" i="3" a="1"/>
  <c r="N1067" i="3" s="1"/>
  <c r="Q1067" i="3" s="1"/>
  <c r="N1068" i="3" a="1"/>
  <c r="N1068" i="3" s="1"/>
  <c r="Q1068" i="3" s="1"/>
  <c r="N1069" i="3" a="1"/>
  <c r="N1069" i="3" s="1"/>
  <c r="Q1069" i="3" s="1"/>
  <c r="N1070" i="3" a="1"/>
  <c r="N1070" i="3" s="1"/>
  <c r="Q1070" i="3" s="1"/>
  <c r="N1071" i="3" a="1"/>
  <c r="N1071" i="3" s="1"/>
  <c r="Q1071" i="3" s="1"/>
  <c r="N1072" i="3" a="1"/>
  <c r="N1072" i="3" s="1"/>
  <c r="Q1072" i="3" s="1"/>
  <c r="N1073" i="3" a="1"/>
  <c r="N1073" i="3" s="1"/>
  <c r="Q1073" i="3" s="1"/>
  <c r="N1074" i="3" a="1"/>
  <c r="N1074" i="3" s="1"/>
  <c r="Q1074" i="3" s="1"/>
  <c r="N1075" i="3" a="1"/>
  <c r="N1075" i="3" s="1"/>
  <c r="Q1075" i="3" s="1"/>
  <c r="N1076" i="3" a="1"/>
  <c r="N1076" i="3" s="1"/>
  <c r="Q1076" i="3" s="1"/>
  <c r="N1077" i="3" a="1"/>
  <c r="N1077" i="3" s="1"/>
  <c r="Q1077" i="3" s="1"/>
  <c r="N1078" i="3" a="1"/>
  <c r="N1078" i="3" s="1"/>
  <c r="Q1078" i="3" s="1"/>
  <c r="N1079" i="3" a="1"/>
  <c r="N1079" i="3" s="1"/>
  <c r="Q1079" i="3" s="1"/>
  <c r="N1080" i="3" a="1"/>
  <c r="N1080" i="3" s="1"/>
  <c r="Q1080" i="3" s="1"/>
  <c r="N1081" i="3" a="1"/>
  <c r="N1081" i="3" s="1"/>
  <c r="Q1081" i="3" s="1"/>
  <c r="N1082" i="3" a="1"/>
  <c r="N1082" i="3" s="1"/>
  <c r="N1083" i="3" a="1"/>
  <c r="N1083" i="3" s="1"/>
  <c r="Q1083" i="3" s="1"/>
  <c r="N1084" i="3" a="1"/>
  <c r="N1084" i="3" s="1"/>
  <c r="Q1084" i="3" s="1"/>
  <c r="N1085" i="3" a="1"/>
  <c r="N1085" i="3" s="1"/>
  <c r="Q1085" i="3" s="1"/>
  <c r="N1086" i="3" a="1"/>
  <c r="N1086" i="3" s="1"/>
  <c r="Q1086" i="3" s="1"/>
  <c r="N1087" i="3" a="1"/>
  <c r="N1087" i="3" s="1"/>
  <c r="Q1087" i="3" s="1"/>
  <c r="N1088" i="3" a="1"/>
  <c r="N1088" i="3" s="1"/>
  <c r="Q1088" i="3" s="1"/>
  <c r="N1089" i="3" a="1"/>
  <c r="N1089" i="3" s="1"/>
  <c r="Q1089" i="3" s="1"/>
  <c r="N1090" i="3" a="1"/>
  <c r="N1090" i="3" s="1"/>
  <c r="Q1090" i="3" s="1"/>
  <c r="N1091" i="3" a="1"/>
  <c r="N1091" i="3" s="1"/>
  <c r="Q1091" i="3" s="1"/>
  <c r="N1092" i="3" a="1"/>
  <c r="N1092" i="3" s="1"/>
  <c r="Q1092" i="3" s="1"/>
  <c r="N1093" i="3" a="1"/>
  <c r="N1093" i="3" s="1"/>
  <c r="N1094" i="3" a="1"/>
  <c r="N1094" i="3" s="1"/>
  <c r="Q1094" i="3" s="1"/>
  <c r="N1095" i="3" a="1"/>
  <c r="N1095" i="3" s="1"/>
  <c r="Q1095" i="3" s="1"/>
  <c r="N1096" i="3" a="1"/>
  <c r="N1096" i="3" s="1"/>
  <c r="Q1096" i="3" s="1"/>
  <c r="N1097" i="3" a="1"/>
  <c r="N1097" i="3" s="1"/>
  <c r="Q1097" i="3" s="1"/>
  <c r="N1098" i="3" a="1"/>
  <c r="N1098" i="3" s="1"/>
  <c r="Q1098" i="3" s="1"/>
  <c r="N1099" i="3" a="1"/>
  <c r="N1099" i="3" s="1"/>
  <c r="Q1099" i="3" s="1"/>
  <c r="N1100" i="3" a="1"/>
  <c r="N1100" i="3" s="1"/>
  <c r="Q1100" i="3" s="1"/>
  <c r="N1101" i="3" a="1"/>
  <c r="N1101" i="3" s="1"/>
  <c r="Q1101" i="3" s="1"/>
  <c r="N1102" i="3" a="1"/>
  <c r="N1102" i="3" s="1"/>
  <c r="Q1102" i="3" s="1"/>
  <c r="N1103" i="3" a="1"/>
  <c r="N1103" i="3" s="1"/>
  <c r="Q1103" i="3" s="1"/>
  <c r="N1104" i="3" a="1"/>
  <c r="N1104" i="3" s="1"/>
  <c r="Q1104" i="3" s="1"/>
  <c r="N1105" i="3" a="1"/>
  <c r="N1105" i="3" s="1"/>
  <c r="N1106" i="3" a="1"/>
  <c r="N1106" i="3" s="1"/>
  <c r="Q1106" i="3" s="1"/>
  <c r="N1107" i="3" a="1"/>
  <c r="N1107" i="3" s="1"/>
  <c r="Q1107" i="3" s="1"/>
  <c r="N1108" i="3" a="1"/>
  <c r="N1108" i="3" s="1"/>
  <c r="Q1108" i="3" s="1"/>
  <c r="N1109" i="3" a="1"/>
  <c r="N1109" i="3" s="1"/>
  <c r="Q1109" i="3" s="1"/>
  <c r="N1110" i="3" a="1"/>
  <c r="N1110" i="3" s="1"/>
  <c r="Q1110" i="3" s="1"/>
  <c r="N1111" i="3" a="1"/>
  <c r="N1111" i="3" s="1"/>
  <c r="Q1111" i="3" s="1"/>
  <c r="N1112" i="3" a="1"/>
  <c r="N1112" i="3" s="1"/>
  <c r="Q1112" i="3" s="1"/>
  <c r="N1113" i="3" a="1"/>
  <c r="N1113" i="3" s="1"/>
  <c r="Q1113" i="3" s="1"/>
  <c r="N1114" i="3" a="1"/>
  <c r="N1114" i="3" s="1"/>
  <c r="Q1114" i="3" s="1"/>
  <c r="N1115" i="3" a="1"/>
  <c r="N1115" i="3" s="1"/>
  <c r="Q1115" i="3" s="1"/>
  <c r="N1116" i="3" a="1"/>
  <c r="N1116" i="3" s="1"/>
  <c r="Q1116" i="3" s="1"/>
  <c r="N1117" i="3" a="1"/>
  <c r="N1117" i="3" s="1"/>
  <c r="Q1117" i="3" s="1"/>
  <c r="N1118" i="3" a="1"/>
  <c r="N1118" i="3" s="1"/>
  <c r="Q1118" i="3" s="1"/>
  <c r="N1119" i="3" a="1"/>
  <c r="N1119" i="3" s="1"/>
  <c r="Q1119" i="3" s="1"/>
  <c r="N1120" i="3" a="1"/>
  <c r="N1120" i="3" s="1"/>
  <c r="N1121" i="3" a="1"/>
  <c r="N1121" i="3" s="1"/>
  <c r="Q1121" i="3" s="1"/>
  <c r="N1122" i="3" a="1"/>
  <c r="N1122" i="3" s="1"/>
  <c r="Q1122" i="3" s="1"/>
  <c r="N1123" i="3" a="1"/>
  <c r="N1123" i="3" s="1"/>
  <c r="Q1123" i="3" s="1"/>
  <c r="N1124" i="3" a="1"/>
  <c r="N1124" i="3" s="1"/>
  <c r="Q1124" i="3" s="1"/>
  <c r="N1125" i="3" a="1"/>
  <c r="N1125" i="3" s="1"/>
  <c r="Q1125" i="3" s="1"/>
  <c r="N1126" i="3" a="1"/>
  <c r="N1126" i="3" s="1"/>
  <c r="Q1126" i="3" s="1"/>
  <c r="N1127" i="3" a="1"/>
  <c r="N1127" i="3" s="1"/>
  <c r="Q1127" i="3" s="1"/>
  <c r="N1128" i="3" a="1"/>
  <c r="N1128" i="3" s="1"/>
  <c r="Q1128" i="3" s="1"/>
  <c r="N1129" i="3" a="1"/>
  <c r="N1129" i="3" s="1"/>
  <c r="Q1129" i="3" s="1"/>
  <c r="N1130" i="3" a="1"/>
  <c r="N1130" i="3" s="1"/>
  <c r="Q1130" i="3" s="1"/>
  <c r="N1131" i="3" a="1"/>
  <c r="N1131" i="3" s="1"/>
  <c r="Q1131" i="3" s="1"/>
  <c r="N1132" i="3" a="1"/>
  <c r="N1132" i="3" s="1"/>
  <c r="Q1132" i="3" s="1"/>
  <c r="N1133" i="3" a="1"/>
  <c r="N1133" i="3" s="1"/>
  <c r="Q1133" i="3" s="1"/>
  <c r="N1134" i="3" a="1"/>
  <c r="N1134" i="3" s="1"/>
  <c r="Q1134" i="3" s="1"/>
  <c r="N1135" i="3" a="1"/>
  <c r="N1135" i="3" s="1"/>
  <c r="Q1135" i="3" s="1"/>
  <c r="N1136" i="3" a="1"/>
  <c r="N1136" i="3" s="1"/>
  <c r="Q1136" i="3" s="1"/>
  <c r="N1137" i="3" a="1"/>
  <c r="N1137" i="3" s="1"/>
  <c r="Q1137" i="3" s="1"/>
  <c r="N1138" i="3" a="1"/>
  <c r="N1138" i="3" s="1"/>
  <c r="Q1138" i="3" s="1"/>
  <c r="N1139" i="3" a="1"/>
  <c r="N1139" i="3" s="1"/>
  <c r="Q1139" i="3" s="1"/>
  <c r="N1140" i="3" a="1"/>
  <c r="N1140" i="3" s="1"/>
  <c r="Q1140" i="3" s="1"/>
  <c r="N1141" i="3" a="1"/>
  <c r="N1141" i="3" s="1"/>
  <c r="Q1141" i="3" s="1"/>
  <c r="N1142" i="3" a="1"/>
  <c r="N1142" i="3" s="1"/>
  <c r="Q1142" i="3" s="1"/>
  <c r="N1143" i="3" a="1"/>
  <c r="N1143" i="3" s="1"/>
  <c r="Q1143" i="3" s="1"/>
  <c r="N1144" i="3" a="1"/>
  <c r="N1144" i="3" s="1"/>
  <c r="Q1144" i="3" s="1"/>
  <c r="N1145" i="3" a="1"/>
  <c r="N1145" i="3" s="1"/>
  <c r="N1146" i="3" a="1"/>
  <c r="N1146" i="3" s="1"/>
  <c r="Q1146" i="3" s="1"/>
  <c r="N1147" i="3" a="1"/>
  <c r="N1147" i="3" s="1"/>
  <c r="N1148" i="3" a="1"/>
  <c r="N1148" i="3" s="1"/>
  <c r="Q1148" i="3" s="1"/>
  <c r="N1149" i="3" a="1"/>
  <c r="N1149" i="3" s="1"/>
  <c r="Q1149" i="3" s="1"/>
  <c r="N1150" i="3" a="1"/>
  <c r="N1150" i="3" s="1"/>
  <c r="Q1150" i="3" s="1"/>
  <c r="N1151" i="3" a="1"/>
  <c r="N1151" i="3" s="1"/>
  <c r="Q1151" i="3" s="1"/>
  <c r="N1152" i="3" a="1"/>
  <c r="N1152" i="3" s="1"/>
  <c r="Q1152" i="3" s="1"/>
  <c r="N1153" i="3" a="1"/>
  <c r="N1153" i="3" s="1"/>
  <c r="Q1153" i="3" s="1"/>
  <c r="N1154" i="3" a="1"/>
  <c r="N1154" i="3" s="1"/>
  <c r="Q1154" i="3" s="1"/>
  <c r="N1155" i="3" a="1"/>
  <c r="N1155" i="3" s="1"/>
  <c r="Q1155" i="3" s="1"/>
  <c r="N1156" i="3" a="1"/>
  <c r="N1156" i="3" s="1"/>
  <c r="Q1156" i="3" s="1"/>
  <c r="N1157" i="3" a="1"/>
  <c r="N1157" i="3" s="1"/>
  <c r="Q1157" i="3" s="1"/>
  <c r="N1158" i="3" a="1"/>
  <c r="N1158" i="3" s="1"/>
  <c r="Q1158" i="3" s="1"/>
  <c r="N1159" i="3" a="1"/>
  <c r="N1159" i="3" s="1"/>
  <c r="Q1159" i="3" s="1"/>
  <c r="N1160" i="3" a="1"/>
  <c r="N1160" i="3" s="1"/>
  <c r="Q1160" i="3" s="1"/>
  <c r="N1161" i="3" a="1"/>
  <c r="N1161" i="3" s="1"/>
  <c r="Q1161" i="3" s="1"/>
  <c r="N1162" i="3" a="1"/>
  <c r="N1162" i="3" s="1"/>
  <c r="Q1162" i="3" s="1"/>
  <c r="N1163" i="3" a="1"/>
  <c r="N1163" i="3" s="1"/>
  <c r="Q1163" i="3" s="1"/>
  <c r="N1164" i="3" a="1"/>
  <c r="N1164" i="3" s="1"/>
  <c r="Q1164" i="3" s="1"/>
  <c r="N1165" i="3" a="1"/>
  <c r="N1165" i="3" s="1"/>
  <c r="Q1165" i="3" s="1"/>
  <c r="N1166" i="3" a="1"/>
  <c r="N1166" i="3" s="1"/>
  <c r="Q1166" i="3" s="1"/>
  <c r="N1167" i="3" a="1"/>
  <c r="N1167" i="3" s="1"/>
  <c r="Q1167" i="3" s="1"/>
  <c r="N1168" i="3" a="1"/>
  <c r="N1168" i="3" s="1"/>
  <c r="Q1168" i="3" s="1"/>
  <c r="N1169" i="3" a="1"/>
  <c r="N1169" i="3" s="1"/>
  <c r="N1170" i="3" a="1"/>
  <c r="N1170" i="3" s="1"/>
  <c r="Q1170" i="3" s="1"/>
  <c r="N1171" i="3" a="1"/>
  <c r="N1171" i="3" s="1"/>
  <c r="Q1171" i="3" s="1"/>
  <c r="N1172" i="3" a="1"/>
  <c r="N1172" i="3" s="1"/>
  <c r="Q1172" i="3" s="1"/>
  <c r="N1173" i="3" a="1"/>
  <c r="N1173" i="3" s="1"/>
  <c r="Q1173" i="3" s="1"/>
  <c r="N1174" i="3" a="1"/>
  <c r="N1174" i="3" s="1"/>
  <c r="Q1174" i="3" s="1"/>
  <c r="N1175" i="3" a="1"/>
  <c r="N1175" i="3" s="1"/>
  <c r="Q1175" i="3" s="1"/>
  <c r="N1176" i="3" a="1"/>
  <c r="N1176" i="3" s="1"/>
  <c r="Q1176" i="3" s="1"/>
  <c r="N1177" i="3" a="1"/>
  <c r="N1177" i="3" s="1"/>
  <c r="Q1177" i="3" s="1"/>
  <c r="N1178" i="3" a="1"/>
  <c r="N1178" i="3" s="1"/>
  <c r="Q1178" i="3" s="1"/>
  <c r="N1179" i="3" a="1"/>
  <c r="N1179" i="3" s="1"/>
  <c r="Q1179" i="3" s="1"/>
  <c r="N1180" i="3" a="1"/>
  <c r="N1180" i="3" s="1"/>
  <c r="Q1180" i="3" s="1"/>
  <c r="N1181" i="3" a="1"/>
  <c r="N1181" i="3" s="1"/>
  <c r="Q1181" i="3" s="1"/>
  <c r="N1182" i="3" a="1"/>
  <c r="N1182" i="3" s="1"/>
  <c r="Q1182" i="3" s="1"/>
  <c r="N1183" i="3" a="1"/>
  <c r="N1183" i="3" s="1"/>
  <c r="Q1183" i="3" s="1"/>
  <c r="N1184" i="3" a="1"/>
  <c r="N1184" i="3" s="1"/>
  <c r="Q1184" i="3" s="1"/>
  <c r="N1185" i="3" a="1"/>
  <c r="N1185" i="3" s="1"/>
  <c r="Q1185" i="3" s="1"/>
  <c r="N1186" i="3" a="1"/>
  <c r="N1186" i="3" s="1"/>
  <c r="Q1186" i="3" s="1"/>
  <c r="N1187" i="3" a="1"/>
  <c r="N1187" i="3" s="1"/>
  <c r="Q1187" i="3" s="1"/>
  <c r="N1188" i="3" a="1"/>
  <c r="N1188" i="3" s="1"/>
  <c r="Q1188" i="3" s="1"/>
  <c r="N1189" i="3" a="1"/>
  <c r="N1189" i="3" s="1"/>
  <c r="Q1189" i="3" s="1"/>
  <c r="N1190" i="3" a="1"/>
  <c r="N1190" i="3" s="1"/>
  <c r="Q1190" i="3" s="1"/>
  <c r="N1191" i="3" a="1"/>
  <c r="N1191" i="3" s="1"/>
  <c r="Q1191" i="3" s="1"/>
  <c r="N1192" i="3" a="1"/>
  <c r="N1192" i="3" s="1"/>
  <c r="Q1192" i="3" s="1"/>
  <c r="N1193" i="3" a="1"/>
  <c r="N1193" i="3" s="1"/>
  <c r="Q1193" i="3" s="1"/>
  <c r="N1194" i="3" a="1"/>
  <c r="N1194" i="3" s="1"/>
  <c r="Q1194" i="3" s="1"/>
  <c r="N1195" i="3" a="1"/>
  <c r="N1195" i="3" s="1"/>
  <c r="Q1195" i="3" s="1"/>
  <c r="N1196" i="3" a="1"/>
  <c r="N1196" i="3" s="1"/>
  <c r="Q1196" i="3" s="1"/>
  <c r="N1197" i="3" a="1"/>
  <c r="N1197" i="3" s="1"/>
  <c r="N1198" i="3" a="1"/>
  <c r="N1198" i="3" s="1"/>
  <c r="Q1198" i="3" s="1"/>
  <c r="N1199" i="3" a="1"/>
  <c r="N1199" i="3" s="1"/>
  <c r="Q1199" i="3" s="1"/>
  <c r="N1200" i="3" a="1"/>
  <c r="N1200" i="3" s="1"/>
  <c r="Q1200" i="3" s="1"/>
  <c r="N1201" i="3" a="1"/>
  <c r="N1201" i="3" s="1"/>
  <c r="Q1201" i="3" s="1"/>
  <c r="N1202" i="3" a="1"/>
  <c r="N1202" i="3" s="1"/>
  <c r="Q1202" i="3" s="1"/>
  <c r="N1203" i="3" a="1"/>
  <c r="N1203" i="3" s="1"/>
  <c r="Q1203" i="3" s="1"/>
  <c r="N1204" i="3" a="1"/>
  <c r="N1204" i="3" s="1"/>
  <c r="Q1204" i="3" s="1"/>
  <c r="N1205" i="3" a="1"/>
  <c r="N1205" i="3" s="1"/>
  <c r="Q1205" i="3" s="1"/>
  <c r="N1206" i="3" a="1"/>
  <c r="N1206" i="3" s="1"/>
  <c r="Q1206" i="3" s="1"/>
  <c r="N1207" i="3" a="1"/>
  <c r="N1207" i="3" s="1"/>
  <c r="Q1207" i="3" s="1"/>
  <c r="N1208" i="3" a="1"/>
  <c r="N1208" i="3" s="1"/>
  <c r="Q1208" i="3" s="1"/>
  <c r="N1209" i="3" a="1"/>
  <c r="N1209" i="3" s="1"/>
  <c r="Q1209" i="3" s="1"/>
  <c r="N1210" i="3" a="1"/>
  <c r="N1210" i="3" s="1"/>
  <c r="Q1210" i="3" s="1"/>
  <c r="N1211" i="3" a="1"/>
  <c r="N1211" i="3" s="1"/>
  <c r="Q1211" i="3" s="1"/>
  <c r="N1212" i="3" a="1"/>
  <c r="N1212" i="3" s="1"/>
  <c r="Q1212" i="3" s="1"/>
  <c r="N1213" i="3" a="1"/>
  <c r="N1213" i="3" s="1"/>
  <c r="Q1213" i="3" s="1"/>
  <c r="N1214" i="3" a="1"/>
  <c r="N1214" i="3" s="1"/>
  <c r="Q1214" i="3" s="1"/>
  <c r="N1215" i="3" a="1"/>
  <c r="N1215" i="3" s="1"/>
  <c r="Q1215" i="3" s="1"/>
  <c r="N1216" i="3" a="1"/>
  <c r="N1216" i="3" s="1"/>
  <c r="Q1216" i="3" s="1"/>
  <c r="N1217" i="3" a="1"/>
  <c r="N1217" i="3" s="1"/>
  <c r="Q1217" i="3" s="1"/>
  <c r="N1218" i="3" a="1"/>
  <c r="N1218" i="3" s="1"/>
  <c r="Q1218" i="3" s="1"/>
  <c r="N1219" i="3" a="1"/>
  <c r="N1219" i="3" s="1"/>
  <c r="Q1219" i="3" s="1"/>
  <c r="N1220" i="3" a="1"/>
  <c r="N1220" i="3" s="1"/>
  <c r="Q1220" i="3" s="1"/>
  <c r="N1221" i="3" a="1"/>
  <c r="N1221" i="3" s="1"/>
  <c r="Q1221" i="3" s="1"/>
  <c r="N1222" i="3" a="1"/>
  <c r="N1222" i="3" s="1"/>
  <c r="Q1222" i="3" s="1"/>
  <c r="N1223" i="3" a="1"/>
  <c r="N1223" i="3" s="1"/>
  <c r="Q1223" i="3" s="1"/>
  <c r="N1224" i="3" a="1"/>
  <c r="N1224" i="3" s="1"/>
  <c r="Q1224" i="3" s="1"/>
  <c r="N1225" i="3" a="1"/>
  <c r="N1225" i="3" s="1"/>
  <c r="Q1225" i="3" s="1"/>
  <c r="N1226" i="3" a="1"/>
  <c r="N1226" i="3" s="1"/>
  <c r="Q1226" i="3" s="1"/>
  <c r="N1227" i="3" a="1"/>
  <c r="N1227" i="3" s="1"/>
  <c r="Q1227" i="3" s="1"/>
  <c r="N1228" i="3" a="1"/>
  <c r="N1228" i="3" s="1"/>
  <c r="Q1228" i="3" s="1"/>
  <c r="N1229" i="3" a="1"/>
  <c r="N1229" i="3" s="1"/>
  <c r="Q1229" i="3" s="1"/>
  <c r="N1230" i="3" a="1"/>
  <c r="N1230" i="3" s="1"/>
  <c r="Q1230" i="3" s="1"/>
  <c r="N1231" i="3" a="1"/>
  <c r="N1231" i="3" s="1"/>
  <c r="Q1231" i="3" s="1"/>
  <c r="N1232" i="3" a="1"/>
  <c r="N1232" i="3" s="1"/>
  <c r="Q1232" i="3" s="1"/>
  <c r="N1233" i="3" a="1"/>
  <c r="N1233" i="3" s="1"/>
  <c r="Q1233" i="3" s="1"/>
  <c r="N1234" i="3" a="1"/>
  <c r="N1234" i="3" s="1"/>
  <c r="Q1234" i="3" s="1"/>
  <c r="N1235" i="3" a="1"/>
  <c r="N1235" i="3" s="1"/>
  <c r="Q1235" i="3" s="1"/>
  <c r="N1236" i="3" a="1"/>
  <c r="N1236" i="3" s="1"/>
  <c r="Q1236" i="3" s="1"/>
  <c r="N1237" i="3" a="1"/>
  <c r="N1237" i="3" s="1"/>
  <c r="Q1237" i="3" s="1"/>
  <c r="N1238" i="3" a="1"/>
  <c r="N1238" i="3" s="1"/>
  <c r="Q1238" i="3" s="1"/>
  <c r="N1239" i="3" a="1"/>
  <c r="N1239" i="3" s="1"/>
  <c r="Q1239" i="3" s="1"/>
  <c r="N1240" i="3" a="1"/>
  <c r="N1240" i="3" s="1"/>
  <c r="N1241" i="3" a="1"/>
  <c r="N1241" i="3" s="1"/>
  <c r="Q1241" i="3" s="1"/>
  <c r="N1242" i="3" a="1"/>
  <c r="N1242" i="3" s="1"/>
  <c r="Q1242" i="3" s="1"/>
  <c r="N1243" i="3" a="1"/>
  <c r="N1243" i="3" s="1"/>
  <c r="Q1243" i="3" s="1"/>
  <c r="N1244" i="3" a="1"/>
  <c r="N1244" i="3" s="1"/>
  <c r="Q1244" i="3" s="1"/>
  <c r="N1245" i="3" a="1"/>
  <c r="N1245" i="3" s="1"/>
  <c r="Q1245" i="3" s="1"/>
  <c r="N1246" i="3" a="1"/>
  <c r="N1246" i="3" s="1"/>
  <c r="Q1246" i="3" s="1"/>
  <c r="N1247" i="3" a="1"/>
  <c r="N1247" i="3" s="1"/>
  <c r="Q1247" i="3" s="1"/>
  <c r="N1248" i="3" a="1"/>
  <c r="N1248" i="3" s="1"/>
  <c r="Q1248" i="3" s="1"/>
  <c r="N1249" i="3" a="1"/>
  <c r="N1249" i="3" s="1"/>
  <c r="Q1249" i="3" s="1"/>
  <c r="N1250" i="3" a="1"/>
  <c r="N1250" i="3" s="1"/>
  <c r="Q1250" i="3" s="1"/>
  <c r="N1251" i="3" a="1"/>
  <c r="N1251" i="3" s="1"/>
  <c r="Q1251" i="3" s="1"/>
  <c r="N1252" i="3" a="1"/>
  <c r="N1252" i="3" s="1"/>
  <c r="Q1252" i="3" s="1"/>
  <c r="N1253" i="3" a="1"/>
  <c r="N1253" i="3" s="1"/>
  <c r="Q1253" i="3" s="1"/>
  <c r="N1254" i="3" a="1"/>
  <c r="N1254" i="3" s="1"/>
  <c r="Q1254" i="3" s="1"/>
  <c r="N1255" i="3" a="1"/>
  <c r="N1255" i="3" s="1"/>
  <c r="Q1255" i="3" s="1"/>
  <c r="N1256" i="3" a="1"/>
  <c r="N1256" i="3" s="1"/>
  <c r="Q1256" i="3" s="1"/>
  <c r="N1257" i="3" a="1"/>
  <c r="N1257" i="3" s="1"/>
  <c r="Q1257" i="3" s="1"/>
  <c r="N1258" i="3" a="1"/>
  <c r="N1258" i="3" s="1"/>
  <c r="Q1258" i="3" s="1"/>
  <c r="N1259" i="3" a="1"/>
  <c r="N1259" i="3" s="1"/>
  <c r="Q1259" i="3" s="1"/>
  <c r="N1260" i="3" a="1"/>
  <c r="N1260" i="3" s="1"/>
  <c r="Q1260" i="3" s="1"/>
  <c r="N1261" i="3" a="1"/>
  <c r="N1261" i="3" s="1"/>
  <c r="Q1261" i="3" s="1"/>
  <c r="N1262" i="3" a="1"/>
  <c r="N1262" i="3" s="1"/>
  <c r="Q1262" i="3" s="1"/>
  <c r="N1263" i="3" a="1"/>
  <c r="N1263" i="3" s="1"/>
  <c r="Q1263" i="3" s="1"/>
  <c r="N1264" i="3" a="1"/>
  <c r="N1264" i="3" s="1"/>
  <c r="Q1264" i="3" s="1"/>
  <c r="N1265" i="3" a="1"/>
  <c r="N1265" i="3" s="1"/>
  <c r="Q1265" i="3" s="1"/>
  <c r="N1266" i="3" a="1"/>
  <c r="N1266" i="3" s="1"/>
  <c r="Q1266" i="3" s="1"/>
  <c r="N1267" i="3" a="1"/>
  <c r="N1267" i="3" s="1"/>
  <c r="Q1267" i="3" s="1"/>
  <c r="N1268" i="3" a="1"/>
  <c r="N1268" i="3" s="1"/>
  <c r="Q1268" i="3" s="1"/>
  <c r="N1269" i="3" a="1"/>
  <c r="N1269" i="3" s="1"/>
  <c r="Q1269" i="3" s="1"/>
  <c r="N1270" i="3" a="1"/>
  <c r="N1270" i="3" s="1"/>
  <c r="Q1270" i="3" s="1"/>
  <c r="N1271" i="3" a="1"/>
  <c r="N1271" i="3" s="1"/>
  <c r="Q1271" i="3" s="1"/>
  <c r="N1272" i="3" a="1"/>
  <c r="N1272" i="3" s="1"/>
  <c r="Q1272" i="3" s="1"/>
  <c r="N1273" i="3" a="1"/>
  <c r="N1273" i="3" s="1"/>
  <c r="Q1273" i="3" s="1"/>
  <c r="N1274" i="3" a="1"/>
  <c r="N1274" i="3" s="1"/>
  <c r="Q1274" i="3" s="1"/>
  <c r="N1275" i="3" a="1"/>
  <c r="N1275" i="3" s="1"/>
  <c r="Q1275" i="3" s="1"/>
  <c r="N1276" i="3" a="1"/>
  <c r="N1276" i="3" s="1"/>
  <c r="Q1276" i="3" s="1"/>
  <c r="N1277" i="3" a="1"/>
  <c r="N1277" i="3" s="1"/>
  <c r="Q1277" i="3" s="1"/>
  <c r="N1278" i="3" a="1"/>
  <c r="N1278" i="3" s="1"/>
  <c r="Q1278" i="3" s="1"/>
  <c r="N1279" i="3" a="1"/>
  <c r="N1279" i="3" s="1"/>
  <c r="Q1279" i="3" s="1"/>
  <c r="N1280" i="3" a="1"/>
  <c r="N1280" i="3" s="1"/>
  <c r="Q1280" i="3" s="1"/>
  <c r="N1281" i="3" a="1"/>
  <c r="N1281" i="3" s="1"/>
  <c r="Q1281" i="3" s="1"/>
  <c r="N1282" i="3" a="1"/>
  <c r="N1282" i="3" s="1"/>
  <c r="Q1282" i="3" s="1"/>
  <c r="N1283" i="3" a="1"/>
  <c r="N1283" i="3" s="1"/>
  <c r="Q1283" i="3" s="1"/>
  <c r="N1284" i="3" a="1"/>
  <c r="N1284" i="3" s="1"/>
  <c r="Q1284" i="3" s="1"/>
  <c r="N1285" i="3" a="1"/>
  <c r="N1285" i="3" s="1"/>
  <c r="Q1285" i="3" s="1"/>
  <c r="N1286" i="3" a="1"/>
  <c r="N1286" i="3" s="1"/>
  <c r="Q1286" i="3" s="1"/>
  <c r="N1287" i="3" a="1"/>
  <c r="N1287" i="3" s="1"/>
  <c r="Q1287" i="3" s="1"/>
  <c r="N1288" i="3" a="1"/>
  <c r="N1288" i="3" s="1"/>
  <c r="Q1288" i="3" s="1"/>
  <c r="N1289" i="3" a="1"/>
  <c r="N1289" i="3" s="1"/>
  <c r="Q1289" i="3" s="1"/>
  <c r="N1290" i="3" a="1"/>
  <c r="N1290" i="3" s="1"/>
  <c r="Q1290" i="3" s="1"/>
  <c r="N1291" i="3" a="1"/>
  <c r="N1291" i="3" s="1"/>
  <c r="Q1291" i="3" s="1"/>
  <c r="N1292" i="3" a="1"/>
  <c r="N1292" i="3" s="1"/>
  <c r="Q1292" i="3" s="1"/>
  <c r="N1293" i="3" a="1"/>
  <c r="N1293" i="3" s="1"/>
  <c r="Q1293" i="3" s="1"/>
  <c r="N1294" i="3" a="1"/>
  <c r="N1294" i="3" s="1"/>
  <c r="Q1294" i="3" s="1"/>
  <c r="N1295" i="3" a="1"/>
  <c r="N1295" i="3" s="1"/>
  <c r="Q1295" i="3" s="1"/>
  <c r="N1296" i="3" a="1"/>
  <c r="N1296" i="3" s="1"/>
  <c r="Q1296" i="3" s="1"/>
  <c r="N1297" i="3" a="1"/>
  <c r="N1297" i="3" s="1"/>
  <c r="Q1297" i="3" s="1"/>
  <c r="N1298" i="3" a="1"/>
  <c r="N1298" i="3" s="1"/>
  <c r="Q1298" i="3" s="1"/>
  <c r="N1299" i="3" a="1"/>
  <c r="N1299" i="3" s="1"/>
  <c r="Q1299" i="3" s="1"/>
  <c r="N1300" i="3" a="1"/>
  <c r="N1300" i="3" s="1"/>
  <c r="Q1300" i="3" s="1"/>
  <c r="N1301" i="3" a="1"/>
  <c r="N1301" i="3" s="1"/>
  <c r="Q1301" i="3" s="1"/>
  <c r="N1302" i="3" a="1"/>
  <c r="N1302" i="3" s="1"/>
  <c r="Q1302" i="3" s="1"/>
  <c r="N1303" i="3" a="1"/>
  <c r="N1303" i="3" s="1"/>
  <c r="Q1303" i="3" s="1"/>
  <c r="N1304" i="3" a="1"/>
  <c r="N1304" i="3" s="1"/>
  <c r="Q1304" i="3" s="1"/>
  <c r="N1305" i="3" a="1"/>
  <c r="N1305" i="3" s="1"/>
  <c r="Q1305" i="3" s="1"/>
  <c r="N1306" i="3" a="1"/>
  <c r="N1306" i="3" s="1"/>
  <c r="Q1306" i="3" s="1"/>
  <c r="N1307" i="3" a="1"/>
  <c r="N1307" i="3" s="1"/>
  <c r="Q1307" i="3" s="1"/>
  <c r="N1308" i="3" a="1"/>
  <c r="N1308" i="3" s="1"/>
  <c r="Q1308" i="3" s="1"/>
  <c r="N1309" i="3" a="1"/>
  <c r="N1309" i="3" s="1"/>
  <c r="Q1309" i="3" s="1"/>
  <c r="N1310" i="3" a="1"/>
  <c r="N1310" i="3" s="1"/>
  <c r="Q1310" i="3" s="1"/>
  <c r="N1311" i="3" a="1"/>
  <c r="N1311" i="3" s="1"/>
  <c r="Q1311" i="3" s="1"/>
  <c r="N1312" i="3" a="1"/>
  <c r="N1312" i="3" s="1"/>
  <c r="Q1312" i="3" s="1"/>
  <c r="N1313" i="3" a="1"/>
  <c r="N1313" i="3" s="1"/>
  <c r="Q1313" i="3" s="1"/>
  <c r="N1314" i="3" a="1"/>
  <c r="N1314" i="3" s="1"/>
  <c r="Q1314" i="3" s="1"/>
  <c r="N1315" i="3" a="1"/>
  <c r="N1315" i="3" s="1"/>
  <c r="Q1315" i="3" s="1"/>
  <c r="N1316" i="3" a="1"/>
  <c r="N1316" i="3" s="1"/>
  <c r="Q1316" i="3" s="1"/>
  <c r="N1317" i="3" a="1"/>
  <c r="N1317" i="3" s="1"/>
  <c r="Q1317" i="3" s="1"/>
  <c r="N1318" i="3" a="1"/>
  <c r="N1318" i="3" s="1"/>
  <c r="Q1318" i="3" s="1"/>
  <c r="N1319" i="3" a="1"/>
  <c r="N1319" i="3" s="1"/>
  <c r="Q1319" i="3" s="1"/>
  <c r="N1320" i="3" a="1"/>
  <c r="N1320" i="3" s="1"/>
  <c r="N1321" i="3" a="1"/>
  <c r="N1321" i="3" s="1"/>
  <c r="Q1321" i="3" s="1"/>
  <c r="N1322" i="3" a="1"/>
  <c r="N1322" i="3" s="1"/>
  <c r="Q1322" i="3" s="1"/>
  <c r="N1323" i="3" a="1"/>
  <c r="N1323" i="3" s="1"/>
  <c r="Q1323" i="3" s="1"/>
  <c r="N1324" i="3" a="1"/>
  <c r="N1324" i="3" s="1"/>
  <c r="Q1324" i="3" s="1"/>
  <c r="N1325" i="3" a="1"/>
  <c r="N1325" i="3" s="1"/>
  <c r="Q1325" i="3" s="1"/>
  <c r="N1326" i="3" a="1"/>
  <c r="N1326" i="3" s="1"/>
  <c r="Q1326" i="3" s="1"/>
  <c r="N1327" i="3" a="1"/>
  <c r="N1327" i="3" s="1"/>
  <c r="Q1327" i="3" s="1"/>
  <c r="N1328" i="3" a="1"/>
  <c r="N1328" i="3" s="1"/>
  <c r="Q1328" i="3" s="1"/>
  <c r="N1329" i="3" a="1"/>
  <c r="N1329" i="3" s="1"/>
  <c r="Q1329" i="3" s="1"/>
  <c r="N1330" i="3" a="1"/>
  <c r="N1330" i="3" s="1"/>
  <c r="Q1330" i="3" s="1"/>
  <c r="N1331" i="3" a="1"/>
  <c r="N1331" i="3" s="1"/>
  <c r="Q1331" i="3" s="1"/>
  <c r="N1332" i="3" a="1"/>
  <c r="N1332" i="3" s="1"/>
  <c r="Q1332" i="3" s="1"/>
  <c r="N1333" i="3" a="1"/>
  <c r="N1333" i="3" s="1"/>
  <c r="Q1333" i="3" s="1"/>
  <c r="N1334" i="3" a="1"/>
  <c r="N1334" i="3" s="1"/>
  <c r="Q1334" i="3" s="1"/>
  <c r="N1335" i="3" a="1"/>
  <c r="N1335" i="3" s="1"/>
  <c r="Q1335" i="3" s="1"/>
  <c r="N1336" i="3" a="1"/>
  <c r="N1336" i="3" s="1"/>
  <c r="Q1336" i="3" s="1"/>
  <c r="N1337" i="3" a="1"/>
  <c r="N1337" i="3" s="1"/>
  <c r="Q1337" i="3" s="1"/>
  <c r="N1338" i="3" a="1"/>
  <c r="N1338" i="3" s="1"/>
  <c r="Q1338" i="3" s="1"/>
  <c r="N1339" i="3" a="1"/>
  <c r="N1339" i="3" s="1"/>
  <c r="Q1339" i="3" s="1"/>
  <c r="N1340" i="3" a="1"/>
  <c r="N1340" i="3" s="1"/>
  <c r="Q1340" i="3" s="1"/>
  <c r="N1341" i="3" a="1"/>
  <c r="N1341" i="3" s="1"/>
  <c r="Q1341" i="3" s="1"/>
  <c r="N1342" i="3" a="1"/>
  <c r="N1342" i="3" s="1"/>
  <c r="Q1342" i="3" s="1"/>
  <c r="N1343" i="3" a="1"/>
  <c r="N1343" i="3" s="1"/>
  <c r="Q1343" i="3" s="1"/>
  <c r="N1344" i="3" a="1"/>
  <c r="N1344" i="3" s="1"/>
  <c r="Q1344" i="3" s="1"/>
  <c r="N1345" i="3" a="1"/>
  <c r="N1345" i="3" s="1"/>
  <c r="Q1345" i="3" s="1"/>
  <c r="N1346" i="3" a="1"/>
  <c r="N1346" i="3" s="1"/>
  <c r="Q1346" i="3" s="1"/>
  <c r="N1347" i="3" a="1"/>
  <c r="N1347" i="3" s="1"/>
  <c r="Q1347" i="3" s="1"/>
  <c r="N1348" i="3" a="1"/>
  <c r="N1348" i="3" s="1"/>
  <c r="Q1348" i="3" s="1"/>
  <c r="N1349" i="3" a="1"/>
  <c r="N1349" i="3" s="1"/>
  <c r="Q1349" i="3" s="1"/>
  <c r="N1350" i="3" a="1"/>
  <c r="N1350" i="3" s="1"/>
  <c r="Q1350" i="3" s="1"/>
  <c r="N1351" i="3" a="1"/>
  <c r="N1351" i="3" s="1"/>
  <c r="Q1351" i="3" s="1"/>
  <c r="N1352" i="3" a="1"/>
  <c r="N1352" i="3" s="1"/>
  <c r="Q1352" i="3" s="1"/>
  <c r="N1353" i="3" a="1"/>
  <c r="N1353" i="3" s="1"/>
  <c r="Q1353" i="3" s="1"/>
  <c r="N1354" i="3" a="1"/>
  <c r="N1354" i="3" s="1"/>
  <c r="Q1354" i="3" s="1"/>
  <c r="N1355" i="3" a="1"/>
  <c r="N1355" i="3" s="1"/>
  <c r="Q1355" i="3" s="1"/>
  <c r="N1356" i="3" a="1"/>
  <c r="N1356" i="3" s="1"/>
  <c r="Q1356" i="3" s="1"/>
  <c r="N1357" i="3" a="1"/>
  <c r="N1357" i="3" s="1"/>
  <c r="Q1357" i="3" s="1"/>
  <c r="N1358" i="3" a="1"/>
  <c r="N1358" i="3" s="1"/>
  <c r="Q1358" i="3" s="1"/>
  <c r="N1359" i="3" a="1"/>
  <c r="N1359" i="3" s="1"/>
  <c r="Q1359" i="3" s="1"/>
  <c r="N1360" i="3" a="1"/>
  <c r="N1360" i="3" s="1"/>
  <c r="Q1360" i="3" s="1"/>
  <c r="N1361" i="3" a="1"/>
  <c r="N1361" i="3" s="1"/>
  <c r="Q1361" i="3" s="1"/>
  <c r="N1362" i="3" a="1"/>
  <c r="N1362" i="3" s="1"/>
  <c r="Q1362" i="3" s="1"/>
  <c r="N1363" i="3" a="1"/>
  <c r="N1363" i="3" s="1"/>
  <c r="Q1363" i="3" s="1"/>
  <c r="N1364" i="3" a="1"/>
  <c r="N1364" i="3" s="1"/>
  <c r="Q1364" i="3" s="1"/>
  <c r="N1365" i="3" a="1"/>
  <c r="N1365" i="3" s="1"/>
  <c r="Q1365" i="3" s="1"/>
  <c r="N1366" i="3" a="1"/>
  <c r="N1366" i="3" s="1"/>
  <c r="Q1366" i="3" s="1"/>
  <c r="N1367" i="3" a="1"/>
  <c r="N1367" i="3" s="1"/>
  <c r="Q1367" i="3" s="1"/>
  <c r="N1368" i="3" a="1"/>
  <c r="N1368" i="3" s="1"/>
  <c r="N1369" i="3" a="1"/>
  <c r="N1369" i="3" s="1"/>
  <c r="Q1369" i="3" s="1"/>
  <c r="N1370" i="3" a="1"/>
  <c r="N1370" i="3" s="1"/>
  <c r="Q1370" i="3" s="1"/>
  <c r="N1371" i="3" a="1"/>
  <c r="N1371" i="3" s="1"/>
  <c r="Q1371" i="3" s="1"/>
  <c r="N1372" i="3" a="1"/>
  <c r="N1372" i="3" s="1"/>
  <c r="Q1372" i="3" s="1"/>
  <c r="N1373" i="3" a="1"/>
  <c r="N1373" i="3" s="1"/>
  <c r="Q1373" i="3" s="1"/>
  <c r="N1374" i="3" a="1"/>
  <c r="N1374" i="3" s="1"/>
  <c r="Q1374" i="3" s="1"/>
  <c r="N1375" i="3" a="1"/>
  <c r="N1375" i="3" s="1"/>
  <c r="Q1375" i="3" s="1"/>
  <c r="N1376" i="3" a="1"/>
  <c r="N1376" i="3" s="1"/>
  <c r="Q1376" i="3" s="1"/>
  <c r="N1377" i="3" a="1"/>
  <c r="N1377" i="3" s="1"/>
  <c r="Q1377" i="3" s="1"/>
  <c r="N1378" i="3" a="1"/>
  <c r="N1378" i="3" s="1"/>
  <c r="Q1378" i="3" s="1"/>
  <c r="N1379" i="3" a="1"/>
  <c r="N1379" i="3" s="1"/>
  <c r="Q1379" i="3" s="1"/>
  <c r="N1380" i="3" a="1"/>
  <c r="N1380" i="3" s="1"/>
  <c r="Q1380" i="3" s="1"/>
  <c r="N1381" i="3" a="1"/>
  <c r="N1381" i="3" s="1"/>
  <c r="Q1381" i="3" s="1"/>
  <c r="N1382" i="3" a="1"/>
  <c r="N1382" i="3" s="1"/>
  <c r="Q1382" i="3" s="1"/>
  <c r="N1383" i="3" a="1"/>
  <c r="N1383" i="3" s="1"/>
  <c r="Q1383" i="3" s="1"/>
  <c r="N1384" i="3" a="1"/>
  <c r="N1384" i="3" s="1"/>
  <c r="Q1384" i="3" s="1"/>
  <c r="N1385" i="3" a="1"/>
  <c r="N1385" i="3" s="1"/>
  <c r="N1386" i="3" a="1"/>
  <c r="N1386" i="3" s="1"/>
  <c r="Q1386" i="3" s="1"/>
  <c r="N1387" i="3" a="1"/>
  <c r="N1387" i="3" s="1"/>
  <c r="Q1387" i="3" s="1"/>
  <c r="N1388" i="3" a="1"/>
  <c r="N1388" i="3" s="1"/>
  <c r="Q1388" i="3" s="1"/>
  <c r="N1389" i="3" a="1"/>
  <c r="N1389" i="3" s="1"/>
  <c r="Q1389" i="3" s="1"/>
  <c r="N1390" i="3" a="1"/>
  <c r="N1390" i="3" s="1"/>
  <c r="Q1390" i="3" s="1"/>
  <c r="N1391" i="3" a="1"/>
  <c r="N1391" i="3" s="1"/>
  <c r="Q1391" i="3" s="1"/>
  <c r="N1392" i="3" a="1"/>
  <c r="N1392" i="3" s="1"/>
  <c r="Q1392" i="3" s="1"/>
  <c r="N1393" i="3" a="1"/>
  <c r="N1393" i="3" s="1"/>
  <c r="Q1393" i="3" s="1"/>
  <c r="N1394" i="3" a="1"/>
  <c r="N1394" i="3" s="1"/>
  <c r="Q1394" i="3" s="1"/>
  <c r="N1395" i="3" a="1"/>
  <c r="N1395" i="3" s="1"/>
  <c r="Q1395" i="3" s="1"/>
  <c r="N1396" i="3" a="1"/>
  <c r="N1396" i="3" s="1"/>
  <c r="Q1396" i="3" s="1"/>
  <c r="N1397" i="3" a="1"/>
  <c r="N1397" i="3" s="1"/>
  <c r="Q1397" i="3" s="1"/>
  <c r="N1398" i="3" a="1"/>
  <c r="N1398" i="3" s="1"/>
  <c r="Q1398" i="3" s="1"/>
  <c r="N1399" i="3" a="1"/>
  <c r="N1399" i="3" s="1"/>
  <c r="Q1399" i="3" s="1"/>
  <c r="N1400" i="3" a="1"/>
  <c r="N1400" i="3" s="1"/>
  <c r="Q1400" i="3" s="1"/>
  <c r="N1401" i="3" a="1"/>
  <c r="N1401" i="3" s="1"/>
  <c r="Q1401" i="3" s="1"/>
  <c r="N1402" i="3" a="1"/>
  <c r="N1402" i="3" s="1"/>
  <c r="Q1402" i="3" s="1"/>
  <c r="N1403" i="3" a="1"/>
  <c r="N1403" i="3" s="1"/>
  <c r="Q1403" i="3" s="1"/>
  <c r="N1404" i="3" a="1"/>
  <c r="N1404" i="3" s="1"/>
  <c r="Q1404" i="3" s="1"/>
  <c r="N1405" i="3" a="1"/>
  <c r="N1405" i="3" s="1"/>
  <c r="Q1405" i="3" s="1"/>
  <c r="N1406" i="3" a="1"/>
  <c r="N1406" i="3" s="1"/>
  <c r="Q1406" i="3" s="1"/>
  <c r="N1407" i="3" a="1"/>
  <c r="N1407" i="3" s="1"/>
  <c r="Q1407" i="3" s="1"/>
  <c r="N1408" i="3" a="1"/>
  <c r="N1408" i="3" s="1"/>
  <c r="Q1408" i="3" s="1"/>
  <c r="N1409" i="3" a="1"/>
  <c r="N1409" i="3" s="1"/>
  <c r="P1409" i="3" s="1"/>
  <c r="N1410" i="3" a="1"/>
  <c r="N1410" i="3" s="1"/>
  <c r="Q1410" i="3" s="1"/>
  <c r="N1411" i="3" a="1"/>
  <c r="N1411" i="3" s="1"/>
  <c r="Q1411" i="3" s="1"/>
  <c r="N1412" i="3" a="1"/>
  <c r="N1412" i="3" s="1"/>
  <c r="Q1412" i="3" s="1"/>
  <c r="N1413" i="3" a="1"/>
  <c r="N1413" i="3" s="1"/>
  <c r="Q1413" i="3" s="1"/>
  <c r="N1414" i="3" a="1"/>
  <c r="N1414" i="3" s="1"/>
  <c r="Q1414" i="3" s="1"/>
  <c r="N1415" i="3" a="1"/>
  <c r="N1415" i="3" s="1"/>
  <c r="Q1415" i="3" s="1"/>
  <c r="N1416" i="3" a="1"/>
  <c r="N1416" i="3" s="1"/>
  <c r="Q1416" i="3" s="1"/>
  <c r="N1417" i="3" a="1"/>
  <c r="N1417" i="3" s="1"/>
  <c r="Q1417" i="3" s="1"/>
  <c r="N1418" i="3" a="1"/>
  <c r="N1418" i="3" s="1"/>
  <c r="Q1418" i="3" s="1"/>
  <c r="N1419" i="3" a="1"/>
  <c r="N1419" i="3" s="1"/>
  <c r="Q1419" i="3" s="1"/>
  <c r="N1420" i="3" a="1"/>
  <c r="N1420" i="3" s="1"/>
  <c r="Q1420" i="3" s="1"/>
  <c r="N1421" i="3" a="1"/>
  <c r="N1421" i="3" s="1"/>
  <c r="Q1421" i="3" s="1"/>
  <c r="N1422" i="3" a="1"/>
  <c r="N1422" i="3" s="1"/>
  <c r="Q1422" i="3" s="1"/>
  <c r="N1423" i="3" a="1"/>
  <c r="N1423" i="3" s="1"/>
  <c r="N1424" i="3" a="1"/>
  <c r="N1424" i="3" s="1"/>
  <c r="Q1424" i="3" s="1"/>
  <c r="N1425" i="3" a="1"/>
  <c r="N1425" i="3" s="1"/>
  <c r="Q1425" i="3" s="1"/>
  <c r="N1426" i="3" a="1"/>
  <c r="N1426" i="3" s="1"/>
  <c r="Q1426" i="3" s="1"/>
  <c r="N1427" i="3" a="1"/>
  <c r="N1427" i="3" s="1"/>
  <c r="P1427" i="3" s="1"/>
  <c r="N1428" i="3" a="1"/>
  <c r="N1428" i="3" s="1"/>
  <c r="Q1428" i="3" s="1"/>
  <c r="N1429" i="3" a="1"/>
  <c r="N1429" i="3" s="1"/>
  <c r="Q1429" i="3" s="1"/>
  <c r="N1430" i="3" a="1"/>
  <c r="N1430" i="3" s="1"/>
  <c r="N1431" i="3" a="1"/>
  <c r="N1431" i="3" s="1"/>
  <c r="Q1431" i="3" s="1"/>
  <c r="N1432" i="3" a="1"/>
  <c r="N1432" i="3" s="1"/>
  <c r="Q1432" i="3" s="1"/>
  <c r="N1433" i="3" a="1"/>
  <c r="N1433" i="3" s="1"/>
  <c r="Q1433" i="3" s="1"/>
  <c r="N1434" i="3" a="1"/>
  <c r="N1434" i="3" s="1"/>
  <c r="Q1434" i="3" s="1"/>
  <c r="N1435" i="3" a="1"/>
  <c r="N1435" i="3" s="1"/>
  <c r="Q1435" i="3" s="1"/>
  <c r="N1436" i="3" a="1"/>
  <c r="N1436" i="3" s="1"/>
  <c r="Q1436" i="3" s="1"/>
  <c r="N1437" i="3" a="1"/>
  <c r="N1437" i="3" s="1"/>
  <c r="Q1437" i="3" s="1"/>
  <c r="N1438" i="3" a="1"/>
  <c r="N1438" i="3" s="1"/>
  <c r="Q1438" i="3" s="1"/>
  <c r="N1439" i="3" a="1"/>
  <c r="N1439" i="3" s="1"/>
  <c r="Q1439" i="3" s="1"/>
  <c r="N1440" i="3" a="1"/>
  <c r="N1440" i="3" s="1"/>
  <c r="N1441" i="3" a="1"/>
  <c r="N1441" i="3" s="1"/>
  <c r="Q1441" i="3" s="1"/>
  <c r="N1442" i="3" a="1"/>
  <c r="N1442" i="3" s="1"/>
  <c r="Q1442" i="3" s="1"/>
  <c r="N1443" i="3" a="1"/>
  <c r="N1443" i="3" s="1"/>
  <c r="Q1443" i="3" s="1"/>
  <c r="N1444" i="3" a="1"/>
  <c r="N1444" i="3" s="1"/>
  <c r="Q1444" i="3" s="1"/>
  <c r="N1445" i="3" a="1"/>
  <c r="N1445" i="3" s="1"/>
  <c r="Q1445" i="3" s="1"/>
  <c r="N1446" i="3" a="1"/>
  <c r="N1446" i="3" s="1"/>
  <c r="Q1446" i="3" s="1"/>
  <c r="N1447" i="3" a="1"/>
  <c r="N1447" i="3" s="1"/>
  <c r="Q1447" i="3" s="1"/>
  <c r="N1448" i="3" a="1"/>
  <c r="N1448" i="3" s="1"/>
  <c r="Q1448" i="3" s="1"/>
  <c r="N1449" i="3" a="1"/>
  <c r="N1449" i="3" s="1"/>
  <c r="Q1449" i="3" s="1"/>
  <c r="N1450" i="3" a="1"/>
  <c r="N1450" i="3" s="1"/>
  <c r="Q1450" i="3" s="1"/>
  <c r="N1451" i="3" a="1"/>
  <c r="N1451" i="3" s="1"/>
  <c r="Q1451" i="3" s="1"/>
  <c r="N1452" i="3" a="1"/>
  <c r="N1452" i="3" s="1"/>
  <c r="Q1452" i="3" s="1"/>
  <c r="N1453" i="3" a="1"/>
  <c r="N1453" i="3" s="1"/>
  <c r="Q1453" i="3" s="1"/>
  <c r="N1454" i="3" a="1"/>
  <c r="N1454" i="3" s="1"/>
  <c r="Q1454" i="3" s="1"/>
  <c r="N1455" i="3" a="1"/>
  <c r="N1455" i="3" s="1"/>
  <c r="Q1455" i="3" s="1"/>
  <c r="N1456" i="3" a="1"/>
  <c r="N1456" i="3" s="1"/>
  <c r="Q1456" i="3" s="1"/>
  <c r="N1457" i="3" a="1"/>
  <c r="N1457" i="3" s="1"/>
  <c r="Q1457" i="3" s="1"/>
  <c r="N1458" i="3" a="1"/>
  <c r="N1458" i="3" s="1"/>
  <c r="Q1458" i="3" s="1"/>
  <c r="N1459" i="3" a="1"/>
  <c r="N1459" i="3" s="1"/>
  <c r="Q1459" i="3" s="1"/>
  <c r="N1460" i="3" a="1"/>
  <c r="N1460" i="3" s="1"/>
  <c r="Q1460" i="3" s="1"/>
  <c r="N1461" i="3" a="1"/>
  <c r="N1461" i="3" s="1"/>
  <c r="Q1461" i="3" s="1"/>
  <c r="N1462" i="3" a="1"/>
  <c r="N1462" i="3" s="1"/>
  <c r="Q1462" i="3" s="1"/>
  <c r="N1463" i="3" a="1"/>
  <c r="N1463" i="3" s="1"/>
  <c r="Q1463" i="3" s="1"/>
  <c r="N1464" i="3" a="1"/>
  <c r="N1464" i="3" s="1"/>
  <c r="Q1464" i="3" s="1"/>
  <c r="N1465" i="3" a="1"/>
  <c r="N1465" i="3" s="1"/>
  <c r="Q1465" i="3" s="1"/>
  <c r="N1466" i="3" a="1"/>
  <c r="N1466" i="3" s="1"/>
  <c r="Q1466" i="3" s="1"/>
  <c r="N1467" i="3" a="1"/>
  <c r="N1467" i="3" s="1"/>
  <c r="Q1467" i="3" s="1"/>
  <c r="N1468" i="3" a="1"/>
  <c r="N1468" i="3" s="1"/>
  <c r="Q1468" i="3" s="1"/>
  <c r="N1469" i="3" a="1"/>
  <c r="N1469" i="3" s="1"/>
  <c r="Q1469" i="3" s="1"/>
  <c r="N1470" i="3" a="1"/>
  <c r="N1470" i="3" s="1"/>
  <c r="Q1470" i="3" s="1"/>
  <c r="N1471" i="3" a="1"/>
  <c r="N1471" i="3" s="1"/>
  <c r="Q1471" i="3" s="1"/>
  <c r="N1472" i="3" a="1"/>
  <c r="N1472" i="3" s="1"/>
  <c r="Q1472" i="3" s="1"/>
  <c r="N1473" i="3" a="1"/>
  <c r="N1473" i="3" s="1"/>
  <c r="P1473" i="3" s="1"/>
  <c r="N1474" i="3" a="1"/>
  <c r="N1474" i="3" s="1"/>
  <c r="Q1474" i="3" s="1"/>
  <c r="N1475" i="3" a="1"/>
  <c r="N1475" i="3" s="1"/>
  <c r="Q1475" i="3" s="1"/>
  <c r="N1476" i="3" a="1"/>
  <c r="N1476" i="3" s="1"/>
  <c r="Q1476" i="3" s="1"/>
  <c r="N1477" i="3" a="1"/>
  <c r="N1477" i="3" s="1"/>
  <c r="Q1477" i="3" s="1"/>
  <c r="N1478" i="3" a="1"/>
  <c r="N1478" i="3" s="1"/>
  <c r="Q1478" i="3" s="1"/>
  <c r="N1479" i="3" a="1"/>
  <c r="N1479" i="3" s="1"/>
  <c r="N1480" i="3" a="1"/>
  <c r="N1480" i="3" s="1"/>
  <c r="Q1480" i="3" s="1"/>
  <c r="N1481" i="3" a="1"/>
  <c r="N1481" i="3" s="1"/>
  <c r="Q1481" i="3" s="1"/>
  <c r="N1482" i="3" a="1"/>
  <c r="N1482" i="3" s="1"/>
  <c r="Q1482" i="3" s="1"/>
  <c r="N1483" i="3" a="1"/>
  <c r="N1483" i="3" s="1"/>
  <c r="Q1483" i="3" s="1"/>
  <c r="N1484" i="3" a="1"/>
  <c r="N1484" i="3" s="1"/>
  <c r="Q1484" i="3" s="1"/>
  <c r="N1485" i="3" a="1"/>
  <c r="N1485" i="3" s="1"/>
  <c r="Q1485" i="3" s="1"/>
  <c r="N1486" i="3" a="1"/>
  <c r="N1486" i="3" s="1"/>
  <c r="Q1486" i="3" s="1"/>
  <c r="N1487" i="3" a="1"/>
  <c r="N1487" i="3" s="1"/>
  <c r="Q1487" i="3" s="1"/>
  <c r="N1488" i="3" a="1"/>
  <c r="N1488" i="3" s="1"/>
  <c r="Q1488" i="3" s="1"/>
  <c r="N1489" i="3" a="1"/>
  <c r="N1489" i="3" s="1"/>
  <c r="Q1489" i="3" s="1"/>
  <c r="N1490" i="3" a="1"/>
  <c r="N1490" i="3" s="1"/>
  <c r="Q1490" i="3" s="1"/>
  <c r="N1491" i="3" a="1"/>
  <c r="N1491" i="3" s="1"/>
  <c r="Q1491" i="3" s="1"/>
  <c r="N1492" i="3" a="1"/>
  <c r="N1492" i="3" s="1"/>
  <c r="Q1492" i="3" s="1"/>
  <c r="N1493" i="3" a="1"/>
  <c r="N1493" i="3" s="1"/>
  <c r="Q1493" i="3" s="1"/>
  <c r="N1494" i="3" a="1"/>
  <c r="N1494" i="3" s="1"/>
  <c r="Q1494" i="3" s="1"/>
  <c r="N1495" i="3" a="1"/>
  <c r="N1495" i="3" s="1"/>
  <c r="Q1495" i="3" s="1"/>
  <c r="N1496" i="3" a="1"/>
  <c r="N1496" i="3" s="1"/>
  <c r="Q1496" i="3" s="1"/>
  <c r="N1497" i="3" a="1"/>
  <c r="N1497" i="3" s="1"/>
  <c r="Q1497" i="3" s="1"/>
  <c r="N1498" i="3" a="1"/>
  <c r="N1498" i="3" s="1"/>
  <c r="Q1498" i="3" s="1"/>
  <c r="N1499" i="3" a="1"/>
  <c r="N1499" i="3" s="1"/>
  <c r="Q1499" i="3" s="1"/>
  <c r="N1500" i="3" a="1"/>
  <c r="N1500" i="3" s="1"/>
  <c r="Q1500" i="3" s="1"/>
  <c r="N1501" i="3" a="1"/>
  <c r="N1501" i="3" s="1"/>
  <c r="Q1501" i="3" s="1"/>
  <c r="N1502" i="3" a="1"/>
  <c r="N1502" i="3" s="1"/>
  <c r="Q1502" i="3" s="1"/>
  <c r="N1503" i="3" a="1"/>
  <c r="N1503" i="3" s="1"/>
  <c r="Q1503" i="3" s="1"/>
  <c r="N1504" i="3" a="1"/>
  <c r="N1504" i="3" s="1"/>
  <c r="Q1504" i="3" s="1"/>
  <c r="N1505" i="3" a="1"/>
  <c r="N1505" i="3" s="1"/>
  <c r="Q1505" i="3" s="1"/>
  <c r="N1506" i="3" a="1"/>
  <c r="N1506" i="3" s="1"/>
  <c r="Q1506" i="3" s="1"/>
  <c r="N1507" i="3" a="1"/>
  <c r="N1507" i="3" s="1"/>
  <c r="Q1507" i="3" s="1"/>
  <c r="N1508" i="3" a="1"/>
  <c r="N1508" i="3" s="1"/>
  <c r="Q1508" i="3" s="1"/>
  <c r="N1509" i="3" a="1"/>
  <c r="N1509" i="3" s="1"/>
  <c r="Q1509" i="3" s="1"/>
  <c r="N1510" i="3" a="1"/>
  <c r="N1510" i="3" s="1"/>
  <c r="Q1510" i="3" s="1"/>
  <c r="N1511" i="3" a="1"/>
  <c r="N1511" i="3" s="1"/>
  <c r="Q1511" i="3" s="1"/>
  <c r="N1512" i="3" a="1"/>
  <c r="N1512" i="3" s="1"/>
  <c r="Q1512" i="3" s="1"/>
  <c r="N1513" i="3" a="1"/>
  <c r="N1513" i="3" s="1"/>
  <c r="Q1513" i="3" s="1"/>
  <c r="N1514" i="3" a="1"/>
  <c r="N1514" i="3" s="1"/>
  <c r="Q1514" i="3" s="1"/>
  <c r="N1515" i="3" a="1"/>
  <c r="N1515" i="3" s="1"/>
  <c r="Q1515" i="3" s="1"/>
  <c r="N1516" i="3" a="1"/>
  <c r="N1516" i="3" s="1"/>
  <c r="N1517" i="3" a="1"/>
  <c r="N1517" i="3" s="1"/>
  <c r="Q1517" i="3" s="1"/>
  <c r="N1518" i="3" a="1"/>
  <c r="N1518" i="3" s="1"/>
  <c r="Q1518" i="3" s="1"/>
  <c r="N1519" i="3" a="1"/>
  <c r="N1519" i="3" s="1"/>
  <c r="N1520" i="3" a="1"/>
  <c r="N1520" i="3" s="1"/>
  <c r="Q1520" i="3" s="1"/>
  <c r="N1521" i="3" a="1"/>
  <c r="N1521" i="3" s="1"/>
  <c r="Q1521" i="3" s="1"/>
  <c r="N1522" i="3" a="1"/>
  <c r="N1522" i="3" s="1"/>
  <c r="Q1522" i="3" s="1"/>
  <c r="N1523" i="3" a="1"/>
  <c r="N1523" i="3" s="1"/>
  <c r="Q1523" i="3" s="1"/>
  <c r="N1524" i="3" a="1"/>
  <c r="N1524" i="3" s="1"/>
  <c r="Q1524" i="3" s="1"/>
  <c r="N1525" i="3" a="1"/>
  <c r="N1525" i="3" s="1"/>
  <c r="Q1525" i="3" s="1"/>
  <c r="N1526" i="3" a="1"/>
  <c r="N1526" i="3" s="1"/>
  <c r="Q1526" i="3" s="1"/>
  <c r="N1527" i="3" a="1"/>
  <c r="N1527" i="3" s="1"/>
  <c r="Q1527" i="3" s="1"/>
  <c r="N1528" i="3" a="1"/>
  <c r="N1528" i="3" s="1"/>
  <c r="Q1528" i="3" s="1"/>
  <c r="N1529" i="3" a="1"/>
  <c r="N1529" i="3" s="1"/>
  <c r="Q1529" i="3" s="1"/>
  <c r="N1530" i="3" a="1"/>
  <c r="N1530" i="3" s="1"/>
  <c r="Q1530" i="3" s="1"/>
  <c r="N1531" i="3" a="1"/>
  <c r="N1531" i="3" s="1"/>
  <c r="Q1531" i="3" s="1"/>
  <c r="N1532" i="3" a="1"/>
  <c r="N1532" i="3" s="1"/>
  <c r="Q1532" i="3" s="1"/>
  <c r="N1533" i="3" a="1"/>
  <c r="N1533" i="3" s="1"/>
  <c r="Q1533" i="3" s="1"/>
  <c r="N1534" i="3" a="1"/>
  <c r="N1534" i="3" s="1"/>
  <c r="Q1534" i="3" s="1"/>
  <c r="N1535" i="3" a="1"/>
  <c r="N1535" i="3" s="1"/>
  <c r="Q1535" i="3" s="1"/>
  <c r="N1536" i="3" a="1"/>
  <c r="N1536" i="3" s="1"/>
  <c r="Q1536" i="3" s="1"/>
  <c r="N1537" i="3" a="1"/>
  <c r="N1537" i="3" s="1"/>
  <c r="Q1537" i="3" s="1"/>
  <c r="N1538" i="3" a="1"/>
  <c r="N1538" i="3" s="1"/>
  <c r="Q1538" i="3" s="1"/>
  <c r="N1539" i="3" a="1"/>
  <c r="N1539" i="3" s="1"/>
  <c r="Q1539" i="3" s="1"/>
  <c r="N1540" i="3" a="1"/>
  <c r="N1540" i="3" s="1"/>
  <c r="Q1540" i="3" s="1"/>
  <c r="N1541" i="3" a="1"/>
  <c r="N1541" i="3" s="1"/>
  <c r="Q1541" i="3" s="1"/>
  <c r="N1542" i="3" a="1"/>
  <c r="N1542" i="3" s="1"/>
  <c r="Q1542" i="3" s="1"/>
  <c r="N1543" i="3" a="1"/>
  <c r="N1543" i="3" s="1"/>
  <c r="Q1543" i="3" s="1"/>
  <c r="N1544" i="3" a="1"/>
  <c r="N1544" i="3" s="1"/>
  <c r="Q1544" i="3" s="1"/>
  <c r="N1545" i="3" a="1"/>
  <c r="N1545" i="3" s="1"/>
  <c r="Q1545" i="3" s="1"/>
  <c r="N1546" i="3" a="1"/>
  <c r="N1546" i="3" s="1"/>
  <c r="Q1546" i="3" s="1"/>
  <c r="N1547" i="3" a="1"/>
  <c r="N1547" i="3" s="1"/>
  <c r="Q1547" i="3" s="1"/>
  <c r="N1548" i="3" a="1"/>
  <c r="N1548" i="3" s="1"/>
  <c r="Q1548" i="3" s="1"/>
  <c r="N1549" i="3" a="1"/>
  <c r="N1549" i="3" s="1"/>
  <c r="Q1549" i="3" s="1"/>
  <c r="N1550" i="3" a="1"/>
  <c r="N1550" i="3" s="1"/>
  <c r="Q1550" i="3" s="1"/>
  <c r="N1551" i="3" a="1"/>
  <c r="N1551" i="3" s="1"/>
  <c r="Q1551" i="3" s="1"/>
  <c r="N1552" i="3" a="1"/>
  <c r="N1552" i="3" s="1"/>
  <c r="Q1552" i="3" s="1"/>
  <c r="N1553" i="3" a="1"/>
  <c r="N1553" i="3" s="1"/>
  <c r="Q1553" i="3" s="1"/>
  <c r="N1554" i="3" a="1"/>
  <c r="N1554" i="3" s="1"/>
  <c r="Q1554" i="3" s="1"/>
  <c r="N1555" i="3" a="1"/>
  <c r="N1555" i="3" s="1"/>
  <c r="Q1555" i="3" s="1"/>
  <c r="N1556" i="3" a="1"/>
  <c r="N1556" i="3" s="1"/>
  <c r="Q1556" i="3" s="1"/>
  <c r="N1557" i="3" a="1"/>
  <c r="N1557" i="3" s="1"/>
  <c r="Q1557" i="3" s="1"/>
  <c r="N1558" i="3" a="1"/>
  <c r="N1558" i="3" s="1"/>
  <c r="N1559" i="3" a="1"/>
  <c r="N1559" i="3" s="1"/>
  <c r="Q1559" i="3" s="1"/>
  <c r="N1560" i="3" a="1"/>
  <c r="N1560" i="3" s="1"/>
  <c r="Q1560" i="3" s="1"/>
  <c r="N1561" i="3" a="1"/>
  <c r="N1561" i="3" s="1"/>
  <c r="Q1561" i="3" s="1"/>
  <c r="N1562" i="3" a="1"/>
  <c r="N1562" i="3" s="1"/>
  <c r="Q1562" i="3" s="1"/>
  <c r="N1563" i="3" a="1"/>
  <c r="N1563" i="3" s="1"/>
  <c r="Q1563" i="3" s="1"/>
  <c r="N1564" i="3" a="1"/>
  <c r="N1564" i="3" s="1"/>
  <c r="Q1564" i="3" s="1"/>
  <c r="N1565" i="3" a="1"/>
  <c r="N1565" i="3" s="1"/>
  <c r="Q1565" i="3" s="1"/>
  <c r="N1566" i="3" a="1"/>
  <c r="N1566" i="3" s="1"/>
  <c r="Q1566" i="3" s="1"/>
  <c r="N1567" i="3" a="1"/>
  <c r="N1567" i="3" s="1"/>
  <c r="Q1567" i="3" s="1"/>
  <c r="N1568" i="3" a="1"/>
  <c r="N1568" i="3" s="1"/>
  <c r="Q1568" i="3" s="1"/>
  <c r="N1569" i="3" a="1"/>
  <c r="N1569" i="3" s="1"/>
  <c r="Q1569" i="3" s="1"/>
  <c r="N1570" i="3" a="1"/>
  <c r="N1570" i="3" s="1"/>
  <c r="Q1570" i="3" s="1"/>
  <c r="N1571" i="3" a="1"/>
  <c r="N1571" i="3" s="1"/>
  <c r="Q1571" i="3" s="1"/>
  <c r="N1572" i="3" a="1"/>
  <c r="N1572" i="3" s="1"/>
  <c r="Q1572" i="3" s="1"/>
  <c r="N1573" i="3" a="1"/>
  <c r="N1573" i="3" s="1"/>
  <c r="Q1573" i="3" s="1"/>
  <c r="N1574" i="3" a="1"/>
  <c r="N1574" i="3" s="1"/>
  <c r="Q1574" i="3" s="1"/>
  <c r="N1575" i="3" a="1"/>
  <c r="N1575" i="3" s="1"/>
  <c r="Q1575" i="3" s="1"/>
  <c r="N1576" i="3" a="1"/>
  <c r="N1576" i="3" s="1"/>
  <c r="Q1576" i="3" s="1"/>
  <c r="N1577" i="3" a="1"/>
  <c r="N1577" i="3" s="1"/>
  <c r="Q1577" i="3" s="1"/>
  <c r="N1578" i="3" a="1"/>
  <c r="N1578" i="3" s="1"/>
  <c r="Q1578" i="3" s="1"/>
  <c r="N1579" i="3" a="1"/>
  <c r="N1579" i="3" s="1"/>
  <c r="Q1579" i="3" s="1"/>
  <c r="N1580" i="3" a="1"/>
  <c r="N1580" i="3" s="1"/>
  <c r="Q1580" i="3" s="1"/>
  <c r="N1581" i="3" a="1"/>
  <c r="N1581" i="3" s="1"/>
  <c r="Q1581" i="3" s="1"/>
  <c r="N1582" i="3" a="1"/>
  <c r="N1582" i="3" s="1"/>
  <c r="Q1582" i="3" s="1"/>
  <c r="N1583" i="3" a="1"/>
  <c r="N1583" i="3" s="1"/>
  <c r="Q1583" i="3" s="1"/>
  <c r="N1584" i="3" a="1"/>
  <c r="N1584" i="3" s="1"/>
  <c r="Q1584" i="3" s="1"/>
  <c r="N1585" i="3" a="1"/>
  <c r="N1585" i="3" s="1"/>
  <c r="Q1585" i="3" s="1"/>
  <c r="N1586" i="3" a="1"/>
  <c r="N1586" i="3" s="1"/>
  <c r="N1587" i="3" a="1"/>
  <c r="N1587" i="3" s="1"/>
  <c r="Q1587" i="3" s="1"/>
  <c r="N1588" i="3" a="1"/>
  <c r="N1588" i="3" s="1"/>
  <c r="Q1588" i="3" s="1"/>
  <c r="N1589" i="3" a="1"/>
  <c r="N1589" i="3" s="1"/>
  <c r="Q1589" i="3" s="1"/>
  <c r="N1590" i="3" a="1"/>
  <c r="N1590" i="3" s="1"/>
  <c r="Q1590" i="3" s="1"/>
  <c r="N1591" i="3" a="1"/>
  <c r="N1591" i="3" s="1"/>
  <c r="Q1591" i="3" s="1"/>
  <c r="N1592" i="3" a="1"/>
  <c r="N1592" i="3" s="1"/>
  <c r="Q1592" i="3" s="1"/>
  <c r="N1593" i="3" a="1"/>
  <c r="N1593" i="3" s="1"/>
  <c r="Q1593" i="3" s="1"/>
  <c r="N1594" i="3" a="1"/>
  <c r="N1594" i="3" s="1"/>
  <c r="Q1594" i="3" s="1"/>
  <c r="N1595" i="3" a="1"/>
  <c r="N1595" i="3" s="1"/>
  <c r="Q1595" i="3" s="1"/>
  <c r="N1596" i="3" a="1"/>
  <c r="N1596" i="3" s="1"/>
  <c r="Q1596" i="3" s="1"/>
  <c r="N1597" i="3" a="1"/>
  <c r="N1597" i="3" s="1"/>
  <c r="Q1597" i="3" s="1"/>
  <c r="N1598" i="3" a="1"/>
  <c r="N1598" i="3" s="1"/>
  <c r="Q1598" i="3" s="1"/>
  <c r="N1599" i="3" a="1"/>
  <c r="N1599" i="3" s="1"/>
  <c r="Q1599" i="3" s="1"/>
  <c r="N1600" i="3" a="1"/>
  <c r="N1600" i="3" s="1"/>
  <c r="Q1600" i="3" s="1"/>
  <c r="N1601" i="3" a="1"/>
  <c r="N1601" i="3" s="1"/>
  <c r="Q1601" i="3" s="1"/>
  <c r="N1602" i="3" a="1"/>
  <c r="N1602" i="3" s="1"/>
  <c r="Q1602" i="3" s="1"/>
  <c r="N1603" i="3" a="1"/>
  <c r="N1603" i="3" s="1"/>
  <c r="Q1603" i="3" s="1"/>
  <c r="N1604" i="3" a="1"/>
  <c r="N1604" i="3" s="1"/>
  <c r="Q1604" i="3" s="1"/>
  <c r="N1605" i="3" a="1"/>
  <c r="N1605" i="3" s="1"/>
  <c r="Q1605" i="3" s="1"/>
  <c r="N1606" i="3" a="1"/>
  <c r="N1606" i="3" s="1"/>
  <c r="Q1606" i="3" s="1"/>
  <c r="N1607" i="3" a="1"/>
  <c r="N1607" i="3" s="1"/>
  <c r="Q1607" i="3" s="1"/>
  <c r="N1608" i="3" a="1"/>
  <c r="N1608" i="3" s="1"/>
  <c r="Q1608" i="3" s="1"/>
  <c r="N1609" i="3" a="1"/>
  <c r="N1609" i="3" s="1"/>
  <c r="Q1609" i="3" s="1"/>
  <c r="N1610" i="3" a="1"/>
  <c r="N1610" i="3" s="1"/>
  <c r="Q1610" i="3" s="1"/>
  <c r="N1611" i="3" a="1"/>
  <c r="N1611" i="3" s="1"/>
  <c r="Q1611" i="3" s="1"/>
  <c r="N1612" i="3" a="1"/>
  <c r="N1612" i="3" s="1"/>
  <c r="Q1612" i="3" s="1"/>
  <c r="N1613" i="3" a="1"/>
  <c r="N1613" i="3" s="1"/>
  <c r="Q1613" i="3" s="1"/>
  <c r="N1614" i="3" a="1"/>
  <c r="N1614" i="3" s="1"/>
  <c r="Q1614" i="3" s="1"/>
  <c r="N1615" i="3" a="1"/>
  <c r="N1615" i="3" s="1"/>
  <c r="Q1615" i="3" s="1"/>
  <c r="N1616" i="3" a="1"/>
  <c r="N1616" i="3" s="1"/>
  <c r="Q1616" i="3" s="1"/>
  <c r="N1617" i="3" a="1"/>
  <c r="N1617" i="3" s="1"/>
  <c r="Q1617" i="3" s="1"/>
  <c r="N1618" i="3" a="1"/>
  <c r="N1618" i="3" s="1"/>
  <c r="Q1618" i="3" s="1"/>
  <c r="N1619" i="3" a="1"/>
  <c r="N1619" i="3" s="1"/>
  <c r="Q1619" i="3" s="1"/>
  <c r="N1620" i="3" a="1"/>
  <c r="N1620" i="3" s="1"/>
  <c r="Q1620" i="3" s="1"/>
  <c r="N1621" i="3" a="1"/>
  <c r="N1621" i="3" s="1"/>
  <c r="Q1621" i="3" s="1"/>
  <c r="N1622" i="3" a="1"/>
  <c r="N1622" i="3" s="1"/>
  <c r="Q1622" i="3" s="1"/>
  <c r="N1623" i="3" a="1"/>
  <c r="N1623" i="3" s="1"/>
  <c r="Q1623" i="3" s="1"/>
  <c r="N1624" i="3" a="1"/>
  <c r="N1624" i="3" s="1"/>
  <c r="Q1624" i="3" s="1"/>
  <c r="N1625" i="3" a="1"/>
  <c r="N1625" i="3" s="1"/>
  <c r="Q1625" i="3" s="1"/>
  <c r="N1626" i="3" a="1"/>
  <c r="N1626" i="3" s="1"/>
  <c r="Q1626" i="3" s="1"/>
  <c r="N1627" i="3" a="1"/>
  <c r="N1627" i="3" s="1"/>
  <c r="Q1627" i="3" s="1"/>
  <c r="N1628" i="3" a="1"/>
  <c r="N1628" i="3" s="1"/>
  <c r="Q1628" i="3" s="1"/>
  <c r="N1629" i="3" a="1"/>
  <c r="N1629" i="3" s="1"/>
  <c r="Q1629" i="3" s="1"/>
  <c r="N1630" i="3" a="1"/>
  <c r="N1630" i="3" s="1"/>
  <c r="Q1630" i="3" s="1"/>
  <c r="N1631" i="3" a="1"/>
  <c r="N1631" i="3" s="1"/>
  <c r="Q1631" i="3" s="1"/>
  <c r="N1632" i="3" a="1"/>
  <c r="N1632" i="3" s="1"/>
  <c r="Q1632" i="3" s="1"/>
  <c r="N1633" i="3" a="1"/>
  <c r="N1633" i="3" s="1"/>
  <c r="Q1633" i="3" s="1"/>
  <c r="N1634" i="3" a="1"/>
  <c r="N1634" i="3" s="1"/>
  <c r="Q1634" i="3" s="1"/>
  <c r="N1635" i="3" a="1"/>
  <c r="N1635" i="3" s="1"/>
  <c r="Q1635" i="3" s="1"/>
  <c r="N1636" i="3" a="1"/>
  <c r="N1636" i="3" s="1"/>
  <c r="Q1636" i="3" s="1"/>
  <c r="N1637" i="3" a="1"/>
  <c r="N1637" i="3" s="1"/>
  <c r="Q1637" i="3" s="1"/>
  <c r="N1638" i="3" a="1"/>
  <c r="N1638" i="3" s="1"/>
  <c r="Q1638" i="3" s="1"/>
  <c r="N1639" i="3" a="1"/>
  <c r="N1639" i="3" s="1"/>
  <c r="N1640" i="3" a="1"/>
  <c r="N1640" i="3" s="1"/>
  <c r="Q1640" i="3" s="1"/>
  <c r="N1641" i="3" a="1"/>
  <c r="N1641" i="3" s="1"/>
  <c r="Q1641" i="3" s="1"/>
  <c r="N1642" i="3" a="1"/>
  <c r="N1642" i="3" s="1"/>
  <c r="Q1642" i="3" s="1"/>
  <c r="N1643" i="3" a="1"/>
  <c r="N1643" i="3" s="1"/>
  <c r="Q1643" i="3" s="1"/>
  <c r="N1644" i="3" a="1"/>
  <c r="N1644" i="3" s="1"/>
  <c r="Q1644" i="3" s="1"/>
  <c r="N1645" i="3" a="1"/>
  <c r="N1645" i="3" s="1"/>
  <c r="Q1645" i="3" s="1"/>
  <c r="N1646" i="3" a="1"/>
  <c r="N1646" i="3" s="1"/>
  <c r="Q1646" i="3" s="1"/>
  <c r="N1647" i="3" a="1"/>
  <c r="N1647" i="3" s="1"/>
  <c r="Q1647" i="3" s="1"/>
  <c r="N1648" i="3" a="1"/>
  <c r="N1648" i="3" s="1"/>
  <c r="Q1648" i="3" s="1"/>
  <c r="N1649" i="3" a="1"/>
  <c r="N1649" i="3" s="1"/>
  <c r="Q1649" i="3" s="1"/>
  <c r="N1650" i="3" a="1"/>
  <c r="N1650" i="3" s="1"/>
  <c r="Q1650" i="3" s="1"/>
  <c r="N1651" i="3" a="1"/>
  <c r="N1651" i="3" s="1"/>
  <c r="Q1651" i="3" s="1"/>
  <c r="N1652" i="3" a="1"/>
  <c r="N1652" i="3" s="1"/>
  <c r="Q1652" i="3" s="1"/>
  <c r="N1653" i="3" a="1"/>
  <c r="N1653" i="3" s="1"/>
  <c r="Q1653" i="3" s="1"/>
  <c r="N1654" i="3" a="1"/>
  <c r="N1654" i="3" s="1"/>
  <c r="Q1654" i="3" s="1"/>
  <c r="N1655" i="3" a="1"/>
  <c r="N1655" i="3" s="1"/>
  <c r="Q1655" i="3" s="1"/>
  <c r="N1656" i="3" a="1"/>
  <c r="N1656" i="3" s="1"/>
  <c r="Q1656" i="3" s="1"/>
  <c r="N1657" i="3" a="1"/>
  <c r="N1657" i="3" s="1"/>
  <c r="Q1657" i="3" s="1"/>
  <c r="N1658" i="3" a="1"/>
  <c r="N1658" i="3" s="1"/>
  <c r="Q1658" i="3" s="1"/>
  <c r="N1659" i="3" a="1"/>
  <c r="N1659" i="3" s="1"/>
  <c r="Q1659" i="3" s="1"/>
  <c r="N1660" i="3" a="1"/>
  <c r="N1660" i="3" s="1"/>
  <c r="Q1660" i="3" s="1"/>
  <c r="N1661" i="3" a="1"/>
  <c r="N1661" i="3" s="1"/>
  <c r="Q1661" i="3" s="1"/>
  <c r="N1662" i="3" a="1"/>
  <c r="N1662" i="3" s="1"/>
  <c r="Q1662" i="3" s="1"/>
  <c r="N1663" i="3" a="1"/>
  <c r="N1663" i="3" s="1"/>
  <c r="Q1663" i="3" s="1"/>
  <c r="N1664" i="3" a="1"/>
  <c r="N1664" i="3" s="1"/>
  <c r="Q1664" i="3" s="1"/>
  <c r="N1665" i="3" a="1"/>
  <c r="N1665" i="3" s="1"/>
  <c r="Q1665" i="3" s="1"/>
  <c r="N1666" i="3" a="1"/>
  <c r="N1666" i="3" s="1"/>
  <c r="Q1666" i="3" s="1"/>
  <c r="N1667" i="3" a="1"/>
  <c r="N1667" i="3" s="1"/>
  <c r="Q1667" i="3" s="1"/>
  <c r="N1668" i="3" a="1"/>
  <c r="N1668" i="3" s="1"/>
  <c r="Q1668" i="3" s="1"/>
  <c r="N1669" i="3" a="1"/>
  <c r="N1669" i="3" s="1"/>
  <c r="Q1669" i="3" s="1"/>
  <c r="N1670" i="3" a="1"/>
  <c r="N1670" i="3" s="1"/>
  <c r="Q1670" i="3" s="1"/>
  <c r="N1671" i="3" a="1"/>
  <c r="N1671" i="3" s="1"/>
  <c r="Q1671" i="3" s="1"/>
  <c r="N1672" i="3" a="1"/>
  <c r="N1672" i="3" s="1"/>
  <c r="Q1672" i="3" s="1"/>
  <c r="N1673" i="3" a="1"/>
  <c r="N1673" i="3" s="1"/>
  <c r="Q1673" i="3" s="1"/>
  <c r="N1674" i="3" a="1"/>
  <c r="N1674" i="3" s="1"/>
  <c r="Q1674" i="3" s="1"/>
  <c r="N1675" i="3" a="1"/>
  <c r="N1675" i="3" s="1"/>
  <c r="Q1675" i="3" s="1"/>
  <c r="N1676" i="3" a="1"/>
  <c r="N1676" i="3" s="1"/>
  <c r="Q1676" i="3" s="1"/>
  <c r="N1677" i="3" a="1"/>
  <c r="N1677" i="3" s="1"/>
  <c r="Q1677" i="3" s="1"/>
  <c r="N1678" i="3" a="1"/>
  <c r="N1678" i="3" s="1"/>
  <c r="Q1678" i="3" s="1"/>
  <c r="N1679" i="3" a="1"/>
  <c r="N1679" i="3" s="1"/>
  <c r="Q1679" i="3" s="1"/>
  <c r="N1680" i="3" a="1"/>
  <c r="N1680" i="3" s="1"/>
  <c r="Q1680" i="3" s="1"/>
  <c r="N1681" i="3" a="1"/>
  <c r="N1681" i="3" s="1"/>
  <c r="Q1681" i="3" s="1"/>
  <c r="N1682" i="3" a="1"/>
  <c r="N1682" i="3" s="1"/>
  <c r="Q1682" i="3" s="1"/>
  <c r="N1683" i="3" a="1"/>
  <c r="N1683" i="3" s="1"/>
  <c r="Q1683" i="3" s="1"/>
  <c r="N1684" i="3" a="1"/>
  <c r="N1684" i="3" s="1"/>
  <c r="Q1684" i="3" s="1"/>
  <c r="N1685" i="3" a="1"/>
  <c r="N1685" i="3" s="1"/>
  <c r="Q1685" i="3" s="1"/>
  <c r="N1686" i="3" a="1"/>
  <c r="N1686" i="3" s="1"/>
  <c r="Q1686" i="3" s="1"/>
  <c r="N1687" i="3" a="1"/>
  <c r="N1687" i="3" s="1"/>
  <c r="Q1687" i="3" s="1"/>
  <c r="N1688" i="3" a="1"/>
  <c r="N1688" i="3" s="1"/>
  <c r="Q1688" i="3" s="1"/>
  <c r="N1689" i="3" a="1"/>
  <c r="N1689" i="3" s="1"/>
  <c r="Q1689" i="3" s="1"/>
  <c r="N1690" i="3" a="1"/>
  <c r="N1690" i="3" s="1"/>
  <c r="Q1690" i="3" s="1"/>
  <c r="N1691" i="3" a="1"/>
  <c r="N1691" i="3" s="1"/>
  <c r="Q1691" i="3" s="1"/>
  <c r="N1692" i="3" a="1"/>
  <c r="N1692" i="3" s="1"/>
  <c r="Q1692" i="3" s="1"/>
  <c r="N1693" i="3" a="1"/>
  <c r="N1693" i="3" s="1"/>
  <c r="Q1693" i="3" s="1"/>
  <c r="N1694" i="3" a="1"/>
  <c r="N1694" i="3" s="1"/>
  <c r="Q1694" i="3" s="1"/>
  <c r="N1695" i="3" a="1"/>
  <c r="N1695" i="3" s="1"/>
  <c r="Q1695" i="3" s="1"/>
  <c r="N1696" i="3" a="1"/>
  <c r="N1696" i="3" s="1"/>
  <c r="Q1696" i="3" s="1"/>
  <c r="N1697" i="3" a="1"/>
  <c r="N1697" i="3" s="1"/>
  <c r="Q1697" i="3" s="1"/>
  <c r="N1698" i="3" a="1"/>
  <c r="N1698" i="3" s="1"/>
  <c r="Q1698" i="3" s="1"/>
  <c r="N1699" i="3" a="1"/>
  <c r="N1699" i="3" s="1"/>
  <c r="Q1699" i="3" s="1"/>
  <c r="N1700" i="3" a="1"/>
  <c r="N1700" i="3" s="1"/>
  <c r="Q1700" i="3" s="1"/>
  <c r="N1701" i="3" a="1"/>
  <c r="N1701" i="3" s="1"/>
  <c r="Q1701" i="3" s="1"/>
  <c r="N1702" i="3" a="1"/>
  <c r="N1702" i="3" s="1"/>
  <c r="Q1702" i="3" s="1"/>
  <c r="N1703" i="3" a="1"/>
  <c r="N1703" i="3" s="1"/>
  <c r="Q1703" i="3" s="1"/>
  <c r="N1704" i="3" a="1"/>
  <c r="N1704" i="3" s="1"/>
  <c r="Q1704" i="3" s="1"/>
  <c r="N1705" i="3" a="1"/>
  <c r="N1705" i="3" s="1"/>
  <c r="Q1705" i="3" s="1"/>
  <c r="N1706" i="3" a="1"/>
  <c r="N1706" i="3" s="1"/>
  <c r="Q1706" i="3" s="1"/>
  <c r="N1707" i="3" a="1"/>
  <c r="N1707" i="3" s="1"/>
  <c r="Q1707" i="3" s="1"/>
  <c r="N1708" i="3" a="1"/>
  <c r="N1708" i="3" s="1"/>
  <c r="Q1708" i="3" s="1"/>
  <c r="N1709" i="3" a="1"/>
  <c r="N1709" i="3" s="1"/>
  <c r="Q1709" i="3" s="1"/>
  <c r="N1710" i="3" a="1"/>
  <c r="N1710" i="3" s="1"/>
  <c r="Q1710" i="3" s="1"/>
  <c r="N1711" i="3" a="1"/>
  <c r="N1711" i="3" s="1"/>
  <c r="Q1711" i="3" s="1"/>
  <c r="N1712" i="3" a="1"/>
  <c r="N1712" i="3" s="1"/>
  <c r="Q1712" i="3" s="1"/>
  <c r="N1713" i="3" a="1"/>
  <c r="N1713" i="3" s="1"/>
  <c r="Q1713" i="3" s="1"/>
  <c r="N1714" i="3" a="1"/>
  <c r="N1714" i="3" s="1"/>
  <c r="Q1714" i="3" s="1"/>
  <c r="N1715" i="3" a="1"/>
  <c r="N1715" i="3" s="1"/>
  <c r="Q1715" i="3" s="1"/>
  <c r="N1716" i="3" a="1"/>
  <c r="N1716" i="3" s="1"/>
  <c r="Q1716" i="3" s="1"/>
  <c r="N1717" i="3" a="1"/>
  <c r="N1717" i="3" s="1"/>
  <c r="Q1717" i="3" s="1"/>
  <c r="N1718" i="3" a="1"/>
  <c r="N1718" i="3" s="1"/>
  <c r="Q1718" i="3" s="1"/>
  <c r="N1719" i="3" a="1"/>
  <c r="N1719" i="3" s="1"/>
  <c r="Q1719" i="3" s="1"/>
  <c r="N1720" i="3" a="1"/>
  <c r="N1720" i="3" s="1"/>
  <c r="Q1720" i="3" s="1"/>
  <c r="N1721" i="3" a="1"/>
  <c r="N1721" i="3" s="1"/>
  <c r="Q1721" i="3" s="1"/>
  <c r="N1722" i="3" a="1"/>
  <c r="N1722" i="3" s="1"/>
  <c r="Q1722" i="3" s="1"/>
  <c r="N1723" i="3" a="1"/>
  <c r="N1723" i="3" s="1"/>
  <c r="Q1723" i="3" s="1"/>
  <c r="N1724" i="3" a="1"/>
  <c r="N1724" i="3" s="1"/>
  <c r="Q1724" i="3" s="1"/>
  <c r="N1725" i="3" a="1"/>
  <c r="N1725" i="3" s="1"/>
  <c r="N1726" i="3" a="1"/>
  <c r="N1726" i="3" s="1"/>
  <c r="Q1726" i="3" s="1"/>
  <c r="N1727" i="3" a="1"/>
  <c r="N1727" i="3" s="1"/>
  <c r="Q1727" i="3" s="1"/>
  <c r="N1728" i="3" a="1"/>
  <c r="N1728" i="3" s="1"/>
  <c r="Q1728" i="3" s="1"/>
  <c r="N1729" i="3" a="1"/>
  <c r="N1729" i="3" s="1"/>
  <c r="Q1729" i="3" s="1"/>
  <c r="N1730" i="3" a="1"/>
  <c r="N1730" i="3" s="1"/>
  <c r="Q1730" i="3" s="1"/>
  <c r="N1731" i="3" a="1"/>
  <c r="N1731" i="3" s="1"/>
  <c r="Q1731" i="3" s="1"/>
  <c r="N1732" i="3" a="1"/>
  <c r="N1732" i="3" s="1"/>
  <c r="Q1732" i="3" s="1"/>
  <c r="N1733" i="3" a="1"/>
  <c r="N1733" i="3" s="1"/>
  <c r="Q1733" i="3" s="1"/>
  <c r="N1734" i="3" a="1"/>
  <c r="N1734" i="3" s="1"/>
  <c r="Q1734" i="3" s="1"/>
  <c r="N1735" i="3" a="1"/>
  <c r="N1735" i="3" s="1"/>
  <c r="Q1735" i="3" s="1"/>
  <c r="N1736" i="3" a="1"/>
  <c r="N1736" i="3" s="1"/>
  <c r="Q1736" i="3" s="1"/>
  <c r="N1737" i="3" a="1"/>
  <c r="N1737" i="3" s="1"/>
  <c r="Q1737" i="3" s="1"/>
  <c r="N1738" i="3" a="1"/>
  <c r="N1738" i="3" s="1"/>
  <c r="Q1738" i="3" s="1"/>
  <c r="N1739" i="3" a="1"/>
  <c r="N1739" i="3" s="1"/>
  <c r="Q1739" i="3" s="1"/>
  <c r="N1740" i="3" a="1"/>
  <c r="N1740" i="3" s="1"/>
  <c r="Q1740" i="3" s="1"/>
  <c r="N1741" i="3" a="1"/>
  <c r="N1741" i="3" s="1"/>
  <c r="Q1741" i="3" s="1"/>
  <c r="N1742" i="3" a="1"/>
  <c r="N1742" i="3" s="1"/>
  <c r="Q1742" i="3" s="1"/>
  <c r="N1743" i="3" a="1"/>
  <c r="N1743" i="3" s="1"/>
  <c r="N1744" i="3" a="1"/>
  <c r="N1744" i="3" s="1"/>
  <c r="Q1744" i="3" s="1"/>
  <c r="N1745" i="3" a="1"/>
  <c r="N1745" i="3" s="1"/>
  <c r="Q1745" i="3" s="1"/>
  <c r="N1746" i="3" a="1"/>
  <c r="N1746" i="3" s="1"/>
  <c r="Q1746" i="3" s="1"/>
  <c r="N1747" i="3" a="1"/>
  <c r="N1747" i="3" s="1"/>
  <c r="Q1747" i="3" s="1"/>
  <c r="N1748" i="3" a="1"/>
  <c r="N1748" i="3" s="1"/>
  <c r="Q1748" i="3" s="1"/>
  <c r="N1749" i="3" a="1"/>
  <c r="N1749" i="3" s="1"/>
  <c r="Q1749" i="3" s="1"/>
  <c r="N1750" i="3" a="1"/>
  <c r="N1750" i="3" s="1"/>
  <c r="Q1750" i="3" s="1"/>
  <c r="N1751" i="3" a="1"/>
  <c r="N1751" i="3" s="1"/>
  <c r="Q1751" i="3" s="1"/>
  <c r="N1752" i="3" a="1"/>
  <c r="N1752" i="3" s="1"/>
  <c r="Q1752" i="3" s="1"/>
  <c r="N1753" i="3" a="1"/>
  <c r="N1753" i="3" s="1"/>
  <c r="Q1753" i="3" s="1"/>
  <c r="N1754" i="3" a="1"/>
  <c r="N1754" i="3" s="1"/>
  <c r="Q1754" i="3" s="1"/>
  <c r="N1755" i="3" a="1"/>
  <c r="N1755" i="3" s="1"/>
  <c r="Q1755" i="3" s="1"/>
  <c r="N1756" i="3" a="1"/>
  <c r="N1756" i="3" s="1"/>
  <c r="Q1756" i="3" s="1"/>
  <c r="N1757" i="3" a="1"/>
  <c r="N1757" i="3" s="1"/>
  <c r="Q1757" i="3" s="1"/>
  <c r="N1758" i="3" a="1"/>
  <c r="N1758" i="3" s="1"/>
  <c r="Q1758" i="3" s="1"/>
  <c r="N1759" i="3" a="1"/>
  <c r="N1759" i="3" s="1"/>
  <c r="Q1759" i="3" s="1"/>
  <c r="N1760" i="3" a="1"/>
  <c r="N1760" i="3" s="1"/>
  <c r="Q1760" i="3" s="1"/>
  <c r="N1761" i="3" a="1"/>
  <c r="N1761" i="3" s="1"/>
  <c r="Q1761" i="3" s="1"/>
  <c r="N1762" i="3" a="1"/>
  <c r="N1762" i="3" s="1"/>
  <c r="Q1762" i="3" s="1"/>
  <c r="N1763" i="3" a="1"/>
  <c r="N1763" i="3" s="1"/>
  <c r="Q1763" i="3" s="1"/>
  <c r="N1764" i="3" a="1"/>
  <c r="N1764" i="3" s="1"/>
  <c r="Q1764" i="3" s="1"/>
  <c r="N1765" i="3" a="1"/>
  <c r="N1765" i="3" s="1"/>
  <c r="Q1765" i="3" s="1"/>
  <c r="N1766" i="3" a="1"/>
  <c r="N1766" i="3" s="1"/>
  <c r="Q1766" i="3" s="1"/>
  <c r="N1767" i="3" a="1"/>
  <c r="N1767" i="3" s="1"/>
  <c r="Q1767" i="3" s="1"/>
  <c r="N1768" i="3" a="1"/>
  <c r="N1768" i="3" s="1"/>
  <c r="Q1768" i="3" s="1"/>
  <c r="N1769" i="3" a="1"/>
  <c r="N1769" i="3" s="1"/>
  <c r="Q1769" i="3" s="1"/>
  <c r="N1770" i="3" a="1"/>
  <c r="N1770" i="3" s="1"/>
  <c r="Q1770" i="3" s="1"/>
  <c r="N1771" i="3" a="1"/>
  <c r="N1771" i="3" s="1"/>
  <c r="Q1771" i="3" s="1"/>
  <c r="N1772" i="3" a="1"/>
  <c r="N1772" i="3" s="1"/>
  <c r="Q1772" i="3" s="1"/>
  <c r="N1773" i="3" a="1"/>
  <c r="N1773" i="3" s="1"/>
  <c r="Q1773" i="3" s="1"/>
  <c r="N1774" i="3" a="1"/>
  <c r="N1774" i="3" s="1"/>
  <c r="Q1774" i="3" s="1"/>
  <c r="N1775" i="3" a="1"/>
  <c r="N1775" i="3" s="1"/>
  <c r="Q1775" i="3" s="1"/>
  <c r="N1776" i="3" a="1"/>
  <c r="N1776" i="3" s="1"/>
  <c r="Q1776" i="3" s="1"/>
  <c r="N1777" i="3" a="1"/>
  <c r="N1777" i="3" s="1"/>
  <c r="Q1777" i="3" s="1"/>
  <c r="N1778" i="3" a="1"/>
  <c r="N1778" i="3" s="1"/>
  <c r="Q1778" i="3" s="1"/>
  <c r="N1779" i="3" a="1"/>
  <c r="N1779" i="3" s="1"/>
  <c r="Q1779" i="3" s="1"/>
  <c r="N1780" i="3" a="1"/>
  <c r="N1780" i="3" s="1"/>
  <c r="Q1780" i="3" s="1"/>
  <c r="N1781" i="3" a="1"/>
  <c r="N1781" i="3" s="1"/>
  <c r="Q1781" i="3" s="1"/>
  <c r="N1782" i="3" a="1"/>
  <c r="N1782" i="3" s="1"/>
  <c r="Q1782" i="3" s="1"/>
  <c r="N1783" i="3" a="1"/>
  <c r="N1783" i="3" s="1"/>
  <c r="Q1783" i="3" s="1"/>
  <c r="N1784" i="3" a="1"/>
  <c r="N1784" i="3" s="1"/>
  <c r="Q1784" i="3" s="1"/>
  <c r="N1785" i="3" a="1"/>
  <c r="N1785" i="3" s="1"/>
  <c r="Q1785" i="3" s="1"/>
  <c r="N1786" i="3" a="1"/>
  <c r="N1786" i="3" s="1"/>
  <c r="Q1786" i="3" s="1"/>
  <c r="N1787" i="3" a="1"/>
  <c r="N1787" i="3" s="1"/>
  <c r="Q1787" i="3" s="1"/>
  <c r="N1788" i="3" a="1"/>
  <c r="N1788" i="3" s="1"/>
  <c r="Q1788" i="3" s="1"/>
  <c r="N1789" i="3" a="1"/>
  <c r="N1789" i="3" s="1"/>
  <c r="Q1789" i="3" s="1"/>
  <c r="N1790" i="3" a="1"/>
  <c r="N1790" i="3" s="1"/>
  <c r="Q1790" i="3" s="1"/>
  <c r="N1791" i="3" a="1"/>
  <c r="N1791" i="3" s="1"/>
  <c r="Q1791" i="3" s="1"/>
  <c r="N1792" i="3" a="1"/>
  <c r="N1792" i="3" s="1"/>
  <c r="Q1792" i="3" s="1"/>
  <c r="N1793" i="3" a="1"/>
  <c r="N1793" i="3" s="1"/>
  <c r="Q1793" i="3" s="1"/>
  <c r="N1794" i="3" a="1"/>
  <c r="N1794" i="3" s="1"/>
  <c r="Q1794" i="3" s="1"/>
  <c r="N1795" i="3" a="1"/>
  <c r="N1795" i="3" s="1"/>
  <c r="P1795" i="3" s="1"/>
  <c r="N1796" i="3" a="1"/>
  <c r="N1796" i="3" s="1"/>
  <c r="N1797" i="3" a="1"/>
  <c r="N1797" i="3" s="1"/>
  <c r="Q1797" i="3" s="1"/>
  <c r="N1798" i="3" a="1"/>
  <c r="N1798" i="3" s="1"/>
  <c r="Q1798" i="3" s="1"/>
  <c r="N1799" i="3" a="1"/>
  <c r="N1799" i="3" s="1"/>
  <c r="Q1799" i="3" s="1"/>
  <c r="N1800" i="3" a="1"/>
  <c r="N1800" i="3" s="1"/>
  <c r="Q1800" i="3" s="1"/>
  <c r="N1801" i="3" a="1"/>
  <c r="N1801" i="3" s="1"/>
  <c r="Q1801" i="3" s="1"/>
  <c r="N1802" i="3" a="1"/>
  <c r="N1802" i="3" s="1"/>
  <c r="Q1802" i="3" s="1"/>
  <c r="N1803" i="3" a="1"/>
  <c r="N1803" i="3" s="1"/>
  <c r="Q1803" i="3" s="1"/>
  <c r="N1804" i="3" a="1"/>
  <c r="N1804" i="3" s="1"/>
  <c r="Q1804" i="3" s="1"/>
  <c r="N1805" i="3" a="1"/>
  <c r="N1805" i="3" s="1"/>
  <c r="Q1805" i="3" s="1"/>
  <c r="N1806" i="3" a="1"/>
  <c r="N1806" i="3" s="1"/>
  <c r="Q1806" i="3" s="1"/>
  <c r="N1807" i="3" a="1"/>
  <c r="N1807" i="3" s="1"/>
  <c r="Q1807" i="3" s="1"/>
  <c r="N1808" i="3" a="1"/>
  <c r="N1808" i="3" s="1"/>
  <c r="Q1808" i="3" s="1"/>
  <c r="N1809" i="3" a="1"/>
  <c r="N1809" i="3" s="1"/>
  <c r="Q1809" i="3" s="1"/>
  <c r="N1810" i="3" a="1"/>
  <c r="N1810" i="3" s="1"/>
  <c r="Q1810" i="3" s="1"/>
  <c r="N1811" i="3" a="1"/>
  <c r="N1811" i="3" s="1"/>
  <c r="Q1811" i="3" s="1"/>
  <c r="N1812" i="3" a="1"/>
  <c r="N1812" i="3" s="1"/>
  <c r="Q1812" i="3" s="1"/>
  <c r="N1813" i="3" a="1"/>
  <c r="N1813" i="3" s="1"/>
  <c r="Q1813" i="3" s="1"/>
  <c r="N1814" i="3" a="1"/>
  <c r="N1814" i="3" s="1"/>
  <c r="Q1814" i="3" s="1"/>
  <c r="N1815" i="3" a="1"/>
  <c r="N1815" i="3" s="1"/>
  <c r="Q1815" i="3" s="1"/>
  <c r="N1816" i="3" a="1"/>
  <c r="N1816" i="3" s="1"/>
  <c r="Q1816" i="3" s="1"/>
  <c r="N1817" i="3" a="1"/>
  <c r="N1817" i="3" s="1"/>
  <c r="Q1817" i="3" s="1"/>
  <c r="N1818" i="3" a="1"/>
  <c r="N1818" i="3" s="1"/>
  <c r="Q1818" i="3" s="1"/>
  <c r="N1819" i="3" a="1"/>
  <c r="N1819" i="3" s="1"/>
  <c r="Q1819" i="3" s="1"/>
  <c r="N1820" i="3" a="1"/>
  <c r="N1820" i="3" s="1"/>
  <c r="Q1820" i="3" s="1"/>
  <c r="N1821" i="3" a="1"/>
  <c r="N1821" i="3" s="1"/>
  <c r="Q1821" i="3" s="1"/>
  <c r="N1822" i="3" a="1"/>
  <c r="N1822" i="3" s="1"/>
  <c r="Q1822" i="3" s="1"/>
  <c r="N1823" i="3" a="1"/>
  <c r="N1823" i="3" s="1"/>
  <c r="Q1823" i="3" s="1"/>
  <c r="N1824" i="3" a="1"/>
  <c r="N1824" i="3" s="1"/>
  <c r="Q1824" i="3" s="1"/>
  <c r="N1825" i="3" a="1"/>
  <c r="N1825" i="3" s="1"/>
  <c r="Q1825" i="3" s="1"/>
  <c r="N1826" i="3" a="1"/>
  <c r="N1826" i="3" s="1"/>
  <c r="Q1826" i="3" s="1"/>
  <c r="N1827" i="3" a="1"/>
  <c r="N1827" i="3" s="1"/>
  <c r="P1827" i="3" s="1"/>
  <c r="N1828" i="3" a="1"/>
  <c r="N1828" i="3" s="1"/>
  <c r="Q1828" i="3" s="1"/>
  <c r="N1829" i="3" a="1"/>
  <c r="N1829" i="3" s="1"/>
  <c r="Q1829" i="3" s="1"/>
  <c r="N1830" i="3" a="1"/>
  <c r="N1830" i="3" s="1"/>
  <c r="Q1830" i="3" s="1"/>
  <c r="N1831" i="3" a="1"/>
  <c r="N1831" i="3" s="1"/>
  <c r="Q1831" i="3" s="1"/>
  <c r="N1832" i="3" a="1"/>
  <c r="N1832" i="3" s="1"/>
  <c r="Q1832" i="3" s="1"/>
  <c r="N1833" i="3" a="1"/>
  <c r="N1833" i="3" s="1"/>
  <c r="Q1833" i="3" s="1"/>
  <c r="N1834" i="3" a="1"/>
  <c r="N1834" i="3" s="1"/>
  <c r="Q1834" i="3" s="1"/>
  <c r="N1835" i="3" a="1"/>
  <c r="N1835" i="3" s="1"/>
  <c r="Q1835" i="3" s="1"/>
  <c r="N1836" i="3" a="1"/>
  <c r="N1836" i="3" s="1"/>
  <c r="Q1836" i="3" s="1"/>
  <c r="N1837" i="3" a="1"/>
  <c r="N1837" i="3" s="1"/>
  <c r="N1838" i="3" a="1"/>
  <c r="N1838" i="3" s="1"/>
  <c r="Q1838" i="3" s="1"/>
  <c r="N1839" i="3" a="1"/>
  <c r="N1839" i="3" s="1"/>
  <c r="Q1839" i="3" s="1"/>
  <c r="N1840" i="3" a="1"/>
  <c r="N1840" i="3" s="1"/>
  <c r="Q1840" i="3" s="1"/>
  <c r="N1841" i="3" a="1"/>
  <c r="N1841" i="3" s="1"/>
  <c r="Q1841" i="3" s="1"/>
  <c r="N1842" i="3" a="1"/>
  <c r="N1842" i="3" s="1"/>
  <c r="Q1842" i="3" s="1"/>
  <c r="N1843" i="3" a="1"/>
  <c r="N1843" i="3" s="1"/>
  <c r="Q1843" i="3" s="1"/>
  <c r="N1844" i="3" a="1"/>
  <c r="N1844" i="3" s="1"/>
  <c r="Q1844" i="3" s="1"/>
  <c r="N1845" i="3" a="1"/>
  <c r="N1845" i="3" s="1"/>
  <c r="Q1845" i="3" s="1"/>
  <c r="N1846" i="3" a="1"/>
  <c r="N1846" i="3" s="1"/>
  <c r="Q1846" i="3" s="1"/>
  <c r="N1847" i="3" a="1"/>
  <c r="N1847" i="3" s="1"/>
  <c r="Q1847" i="3" s="1"/>
  <c r="N1848" i="3" a="1"/>
  <c r="N1848" i="3" s="1"/>
  <c r="Q1848" i="3" s="1"/>
  <c r="N1849" i="3" a="1"/>
  <c r="N1849" i="3" s="1"/>
  <c r="Q1849" i="3" s="1"/>
  <c r="N1850" i="3" a="1"/>
  <c r="N1850" i="3" s="1"/>
  <c r="Q1850" i="3" s="1"/>
  <c r="N1851" i="3" a="1"/>
  <c r="N1851" i="3" s="1"/>
  <c r="Q1851" i="3" s="1"/>
  <c r="N1852" i="3" a="1"/>
  <c r="N1852" i="3" s="1"/>
  <c r="Q1852" i="3" s="1"/>
  <c r="N1853" i="3" a="1"/>
  <c r="N1853" i="3" s="1"/>
  <c r="Q1853" i="3" s="1"/>
  <c r="N1854" i="3" a="1"/>
  <c r="N1854" i="3" s="1"/>
  <c r="Q1854" i="3" s="1"/>
  <c r="N1855" i="3" a="1"/>
  <c r="N1855" i="3" s="1"/>
  <c r="Q1855" i="3" s="1"/>
  <c r="N1856" i="3" a="1"/>
  <c r="N1856" i="3" s="1"/>
  <c r="Q1856" i="3" s="1"/>
  <c r="N1857" i="3" a="1"/>
  <c r="N1857" i="3" s="1"/>
  <c r="Q1857" i="3" s="1"/>
  <c r="N1858" i="3" a="1"/>
  <c r="N1858" i="3" s="1"/>
  <c r="N1859" i="3" a="1"/>
  <c r="N1859" i="3" s="1"/>
  <c r="Q1859" i="3" s="1"/>
  <c r="N1860" i="3" a="1"/>
  <c r="N1860" i="3" s="1"/>
  <c r="Q1860" i="3" s="1"/>
  <c r="N1861" i="3" a="1"/>
  <c r="N1861" i="3" s="1"/>
  <c r="Q1861" i="3" s="1"/>
  <c r="N1862" i="3" a="1"/>
  <c r="N1862" i="3" s="1"/>
  <c r="Q1862" i="3" s="1"/>
  <c r="N1863" i="3" a="1"/>
  <c r="N1863" i="3" s="1"/>
  <c r="Q1863" i="3" s="1"/>
  <c r="N1864" i="3" a="1"/>
  <c r="N1864" i="3" s="1"/>
  <c r="Q1864" i="3" s="1"/>
  <c r="N1865" i="3" a="1"/>
  <c r="N1865" i="3" s="1"/>
  <c r="Q1865" i="3" s="1"/>
  <c r="N1866" i="3" a="1"/>
  <c r="N1866" i="3" s="1"/>
  <c r="Q1866" i="3" s="1"/>
  <c r="N1867" i="3" a="1"/>
  <c r="N1867" i="3" s="1"/>
  <c r="Q1867" i="3" s="1"/>
  <c r="N1868" i="3" a="1"/>
  <c r="N1868" i="3" s="1"/>
  <c r="Q1868" i="3" s="1"/>
  <c r="N1869" i="3" a="1"/>
  <c r="N1869" i="3" s="1"/>
  <c r="Q1869" i="3" s="1"/>
  <c r="N1870" i="3" a="1"/>
  <c r="N1870" i="3" s="1"/>
  <c r="Q1870" i="3" s="1"/>
  <c r="N1871" i="3" a="1"/>
  <c r="N1871" i="3" s="1"/>
  <c r="Q1871" i="3" s="1"/>
  <c r="N1872" i="3" a="1"/>
  <c r="N1872" i="3" s="1"/>
  <c r="Q1872" i="3" s="1"/>
  <c r="N1873" i="3" a="1"/>
  <c r="N1873" i="3" s="1"/>
  <c r="Q1873" i="3" s="1"/>
  <c r="N1874" i="3" a="1"/>
  <c r="N1874" i="3" s="1"/>
  <c r="Q1874" i="3" s="1"/>
  <c r="N1875" i="3" a="1"/>
  <c r="N1875" i="3" s="1"/>
  <c r="Q1875" i="3" s="1"/>
  <c r="N1876" i="3" a="1"/>
  <c r="N1876" i="3" s="1"/>
  <c r="Q1876" i="3" s="1"/>
  <c r="N1877" i="3" a="1"/>
  <c r="N1877" i="3" s="1"/>
  <c r="Q1877" i="3" s="1"/>
  <c r="N1878" i="3" a="1"/>
  <c r="N1878" i="3" s="1"/>
  <c r="Q1878" i="3" s="1"/>
  <c r="N1879" i="3" a="1"/>
  <c r="N1879" i="3" s="1"/>
  <c r="Q1879" i="3" s="1"/>
  <c r="N1880" i="3" a="1"/>
  <c r="N1880" i="3" s="1"/>
  <c r="Q1880" i="3" s="1"/>
  <c r="N1881" i="3" a="1"/>
  <c r="N1881" i="3" s="1"/>
  <c r="Q1881" i="3" s="1"/>
  <c r="N1882" i="3" a="1"/>
  <c r="N1882" i="3" s="1"/>
  <c r="Q1882" i="3" s="1"/>
  <c r="N1883" i="3" a="1"/>
  <c r="N1883" i="3" s="1"/>
  <c r="Q1883" i="3" s="1"/>
  <c r="N1884" i="3" a="1"/>
  <c r="N1884" i="3" s="1"/>
  <c r="Q1884" i="3" s="1"/>
  <c r="N1885" i="3" a="1"/>
  <c r="N1885" i="3" s="1"/>
  <c r="Q1885" i="3" s="1"/>
  <c r="N1886" i="3" a="1"/>
  <c r="N1886" i="3" s="1"/>
  <c r="Q1886" i="3" s="1"/>
  <c r="N1887" i="3" a="1"/>
  <c r="N1887" i="3" s="1"/>
  <c r="Q1887" i="3" s="1"/>
  <c r="N1888" i="3" a="1"/>
  <c r="N1888" i="3" s="1"/>
  <c r="Q1888" i="3" s="1"/>
  <c r="N1889" i="3" a="1"/>
  <c r="N1889" i="3" s="1"/>
  <c r="Q1889" i="3" s="1"/>
  <c r="N1890" i="3" a="1"/>
  <c r="N1890" i="3" s="1"/>
  <c r="Q1890" i="3" s="1"/>
  <c r="N1891" i="3" a="1"/>
  <c r="N1891" i="3" s="1"/>
  <c r="Q1891" i="3" s="1"/>
  <c r="N1892" i="3" a="1"/>
  <c r="N1892" i="3" s="1"/>
  <c r="Q1892" i="3" s="1"/>
  <c r="N1893" i="3" a="1"/>
  <c r="N1893" i="3" s="1"/>
  <c r="Q1893" i="3" s="1"/>
  <c r="N1894" i="3" a="1"/>
  <c r="N1894" i="3" s="1"/>
  <c r="Q1894" i="3" s="1"/>
  <c r="N1895" i="3" a="1"/>
  <c r="N1895" i="3" s="1"/>
  <c r="Q1895" i="3" s="1"/>
  <c r="N1896" i="3" a="1"/>
  <c r="N1896" i="3" s="1"/>
  <c r="Q1896" i="3" s="1"/>
  <c r="N1897" i="3" a="1"/>
  <c r="N1897" i="3" s="1"/>
  <c r="Q1897" i="3" s="1"/>
  <c r="N1898" i="3" a="1"/>
  <c r="N1898" i="3" s="1"/>
  <c r="Q1898" i="3" s="1"/>
  <c r="N1899" i="3" a="1"/>
  <c r="N1899" i="3" s="1"/>
  <c r="Q1899" i="3" s="1"/>
  <c r="N1900" i="3" a="1"/>
  <c r="N1900" i="3" s="1"/>
  <c r="N1901" i="3" a="1"/>
  <c r="N1901" i="3" s="1"/>
  <c r="Q1901" i="3" s="1"/>
  <c r="N1902" i="3" a="1"/>
  <c r="N1902" i="3" s="1"/>
  <c r="Q1902" i="3" s="1"/>
  <c r="N1903" i="3" a="1"/>
  <c r="N1903" i="3" s="1"/>
  <c r="N1904" i="3" a="1"/>
  <c r="N1904" i="3" s="1"/>
  <c r="Q1904" i="3" s="1"/>
  <c r="N1905" i="3" a="1"/>
  <c r="N1905" i="3" s="1"/>
  <c r="Q1905" i="3" s="1"/>
  <c r="N1906" i="3" a="1"/>
  <c r="N1906" i="3" s="1"/>
  <c r="Q1906" i="3" s="1"/>
  <c r="N1907" i="3" a="1"/>
  <c r="N1907" i="3" s="1"/>
  <c r="Q1907" i="3" s="1"/>
  <c r="N1908" i="3" a="1"/>
  <c r="N1908" i="3" s="1"/>
  <c r="Q1908" i="3" s="1"/>
  <c r="N1909" i="3" a="1"/>
  <c r="N1909" i="3" s="1"/>
  <c r="N1910" i="3" a="1"/>
  <c r="N1910" i="3" s="1"/>
  <c r="Q1910" i="3" s="1"/>
  <c r="N1911" i="3" a="1"/>
  <c r="N1911" i="3" s="1"/>
  <c r="Q1911" i="3" s="1"/>
  <c r="N1912" i="3" a="1"/>
  <c r="N1912" i="3" s="1"/>
  <c r="Q1912" i="3" s="1"/>
  <c r="N1913" i="3" a="1"/>
  <c r="N1913" i="3" s="1"/>
  <c r="Q1913" i="3" s="1"/>
  <c r="N1914" i="3" a="1"/>
  <c r="N1914" i="3" s="1"/>
  <c r="N1915" i="3" a="1"/>
  <c r="N1915" i="3" s="1"/>
  <c r="Q1915" i="3" s="1"/>
  <c r="N1916" i="3" a="1"/>
  <c r="N1916" i="3" s="1"/>
  <c r="Q1916" i="3" s="1"/>
  <c r="N1917" i="3" a="1"/>
  <c r="N1917" i="3" s="1"/>
  <c r="Q1917" i="3" s="1"/>
  <c r="N1918" i="3" a="1"/>
  <c r="N1918" i="3" s="1"/>
  <c r="Q1918" i="3" s="1"/>
  <c r="N1919" i="3" a="1"/>
  <c r="N1919" i="3" s="1"/>
  <c r="Q1919" i="3" s="1"/>
  <c r="N1920" i="3" a="1"/>
  <c r="N1920" i="3" s="1"/>
  <c r="Q1920" i="3" s="1"/>
  <c r="N1921" i="3" a="1"/>
  <c r="N1921" i="3" s="1"/>
  <c r="Q1921" i="3" s="1"/>
  <c r="N1922" i="3" a="1"/>
  <c r="N1922" i="3" s="1"/>
  <c r="Q1922" i="3" s="1"/>
  <c r="N1923" i="3" a="1"/>
  <c r="N1923" i="3" s="1"/>
  <c r="Q1923" i="3" s="1"/>
  <c r="N1924" i="3" a="1"/>
  <c r="N1924" i="3" s="1"/>
  <c r="Q1924" i="3" s="1"/>
  <c r="N1925" i="3" a="1"/>
  <c r="N1925" i="3" s="1"/>
  <c r="Q1925" i="3" s="1"/>
  <c r="N1926" i="3" a="1"/>
  <c r="N1926" i="3" s="1"/>
  <c r="Q1926" i="3" s="1"/>
  <c r="N1927" i="3" a="1"/>
  <c r="N1927" i="3" s="1"/>
  <c r="Q1927" i="3" s="1"/>
  <c r="N1928" i="3" a="1"/>
  <c r="N1928" i="3" s="1"/>
  <c r="Q1928" i="3" s="1"/>
  <c r="N1929" i="3" a="1"/>
  <c r="N1929" i="3" s="1"/>
  <c r="Q1929" i="3" s="1"/>
  <c r="N1930" i="3" a="1"/>
  <c r="N1930" i="3" s="1"/>
  <c r="N1931" i="3" a="1"/>
  <c r="N1931" i="3" s="1"/>
  <c r="Q1931" i="3" s="1"/>
  <c r="N1932" i="3" a="1"/>
  <c r="N1932" i="3" s="1"/>
  <c r="Q1932" i="3" s="1"/>
  <c r="N1933" i="3" a="1"/>
  <c r="N1933" i="3" s="1"/>
  <c r="Q1933" i="3" s="1"/>
  <c r="N1934" i="3" a="1"/>
  <c r="N1934" i="3" s="1"/>
  <c r="N1935" i="3" a="1"/>
  <c r="N1935" i="3" s="1"/>
  <c r="Q1935" i="3" s="1"/>
  <c r="N1936" i="3" a="1"/>
  <c r="N1936" i="3" s="1"/>
  <c r="Q1936" i="3" s="1"/>
  <c r="N1937" i="3" a="1"/>
  <c r="N1937" i="3" s="1"/>
  <c r="Q1937" i="3" s="1"/>
  <c r="N1938" i="3" a="1"/>
  <c r="N1938" i="3" s="1"/>
  <c r="Q1938" i="3" s="1"/>
  <c r="N1939" i="3" a="1"/>
  <c r="N1939" i="3" s="1"/>
  <c r="Q1939" i="3" s="1"/>
  <c r="N1940" i="3" a="1"/>
  <c r="N1940" i="3" s="1"/>
  <c r="Q1940" i="3" s="1"/>
  <c r="N1941" i="3" a="1"/>
  <c r="N1941" i="3" s="1"/>
  <c r="Q1941" i="3" s="1"/>
  <c r="N1942" i="3" a="1"/>
  <c r="N1942" i="3" s="1"/>
  <c r="Q1942" i="3" s="1"/>
  <c r="N1943" i="3" a="1"/>
  <c r="N1943" i="3" s="1"/>
  <c r="Q1943" i="3" s="1"/>
  <c r="N1944" i="3" a="1"/>
  <c r="N1944" i="3" s="1"/>
  <c r="Q1944" i="3" s="1"/>
  <c r="N1945" i="3" a="1"/>
  <c r="N1945" i="3" s="1"/>
  <c r="Q1945" i="3" s="1"/>
  <c r="N1946" i="3" a="1"/>
  <c r="N1946" i="3" s="1"/>
  <c r="Q1946" i="3" s="1"/>
  <c r="N1947" i="3" a="1"/>
  <c r="N1947" i="3" s="1"/>
  <c r="Q1947" i="3" s="1"/>
  <c r="N1948" i="3" a="1"/>
  <c r="N1948" i="3" s="1"/>
  <c r="Q1948" i="3" s="1"/>
  <c r="N1949" i="3" a="1"/>
  <c r="N1949" i="3" s="1"/>
  <c r="Q1949" i="3" s="1"/>
  <c r="N1950" i="3" a="1"/>
  <c r="N1950" i="3" s="1"/>
  <c r="Q1950" i="3" s="1"/>
  <c r="N1951" i="3" a="1"/>
  <c r="N1951" i="3" s="1"/>
  <c r="Q1951" i="3" s="1"/>
  <c r="N1952" i="3" a="1"/>
  <c r="N1952" i="3" s="1"/>
  <c r="Q1952" i="3" s="1"/>
  <c r="N1953" i="3" a="1"/>
  <c r="N1953" i="3" s="1"/>
  <c r="Q1953" i="3" s="1"/>
  <c r="N1954" i="3" a="1"/>
  <c r="N1954" i="3" s="1"/>
  <c r="Q1954" i="3" s="1"/>
  <c r="N1955" i="3" a="1"/>
  <c r="N1955" i="3" s="1"/>
  <c r="Q1955" i="3" s="1"/>
  <c r="N1956" i="3" a="1"/>
  <c r="N1956" i="3" s="1"/>
  <c r="Q1956" i="3" s="1"/>
  <c r="N1957" i="3" a="1"/>
  <c r="N1957" i="3" s="1"/>
  <c r="Q1957" i="3" s="1"/>
  <c r="N1958" i="3" a="1"/>
  <c r="N1958" i="3" s="1"/>
  <c r="Q1958" i="3" s="1"/>
  <c r="N1959" i="3" a="1"/>
  <c r="N1959" i="3" s="1"/>
  <c r="Q1959" i="3" s="1"/>
  <c r="N1960" i="3" a="1"/>
  <c r="N1960" i="3" s="1"/>
  <c r="Q1960" i="3" s="1"/>
  <c r="N1961" i="3" a="1"/>
  <c r="N1961" i="3" s="1"/>
  <c r="Q1961" i="3" s="1"/>
  <c r="N1962" i="3" a="1"/>
  <c r="N1962" i="3" s="1"/>
  <c r="Q1962" i="3" s="1"/>
  <c r="N1963" i="3" a="1"/>
  <c r="N1963" i="3" s="1"/>
  <c r="Q1963" i="3" s="1"/>
  <c r="N1964" i="3" a="1"/>
  <c r="N1964" i="3" s="1"/>
  <c r="Q1964" i="3" s="1"/>
  <c r="N1965" i="3" a="1"/>
  <c r="N1965" i="3" s="1"/>
  <c r="Q1965" i="3" s="1"/>
  <c r="N1966" i="3" a="1"/>
  <c r="N1966" i="3" s="1"/>
  <c r="Q1966" i="3" s="1"/>
  <c r="N1967" i="3" a="1"/>
  <c r="N1967" i="3" s="1"/>
  <c r="Q1967" i="3" s="1"/>
  <c r="N1968" i="3" a="1"/>
  <c r="N1968" i="3" s="1"/>
  <c r="Q1968" i="3" s="1"/>
  <c r="N1969" i="3" a="1"/>
  <c r="N1969" i="3" s="1"/>
  <c r="Q1969" i="3" s="1"/>
  <c r="N1970" i="3" a="1"/>
  <c r="N1970" i="3" s="1"/>
  <c r="Q1970" i="3" s="1"/>
  <c r="N1971" i="3" a="1"/>
  <c r="N1971" i="3" s="1"/>
  <c r="Q1971" i="3" s="1"/>
  <c r="N1972" i="3" a="1"/>
  <c r="N1972" i="3" s="1"/>
  <c r="Q1972" i="3" s="1"/>
  <c r="N1973" i="3" a="1"/>
  <c r="N1973" i="3" s="1"/>
  <c r="Q1973" i="3" s="1"/>
  <c r="N1974" i="3" a="1"/>
  <c r="N1974" i="3" s="1"/>
  <c r="Q1974" i="3" s="1"/>
  <c r="N1975" i="3" a="1"/>
  <c r="N1975" i="3" s="1"/>
  <c r="Q1975" i="3" s="1"/>
  <c r="N1976" i="3" a="1"/>
  <c r="N1976" i="3" s="1"/>
  <c r="Q1976" i="3" s="1"/>
  <c r="N1977" i="3" a="1"/>
  <c r="N1977" i="3" s="1"/>
  <c r="Q1977" i="3" s="1"/>
  <c r="N1978" i="3" a="1"/>
  <c r="N1978" i="3" s="1"/>
  <c r="Q1978" i="3" s="1"/>
  <c r="N1979" i="3" a="1"/>
  <c r="N1979" i="3" s="1"/>
  <c r="Q1979" i="3" s="1"/>
  <c r="N1980" i="3" a="1"/>
  <c r="N1980" i="3" s="1"/>
  <c r="Q1980" i="3" s="1"/>
  <c r="N1981" i="3" a="1"/>
  <c r="N1981" i="3" s="1"/>
  <c r="Q1981" i="3" s="1"/>
  <c r="N1982" i="3" a="1"/>
  <c r="N1982" i="3" s="1"/>
  <c r="Q1982" i="3" s="1"/>
  <c r="N1983" i="3" a="1"/>
  <c r="N1983" i="3" s="1"/>
  <c r="Q1983" i="3" s="1"/>
  <c r="N1984" i="3" a="1"/>
  <c r="N1984" i="3" s="1"/>
  <c r="Q1984" i="3" s="1"/>
  <c r="N1985" i="3" a="1"/>
  <c r="N1985" i="3" s="1"/>
  <c r="Q1985" i="3" s="1"/>
  <c r="N1986" i="3" a="1"/>
  <c r="N1986" i="3" s="1"/>
  <c r="Q1986" i="3" s="1"/>
  <c r="N1987" i="3" a="1"/>
  <c r="N1987" i="3" s="1"/>
  <c r="Q1987" i="3" s="1"/>
  <c r="N1988" i="3" a="1"/>
  <c r="N1988" i="3" s="1"/>
  <c r="Q1988" i="3" s="1"/>
  <c r="N1989" i="3" a="1"/>
  <c r="N1989" i="3" s="1"/>
  <c r="Q1989" i="3" s="1"/>
  <c r="N1990" i="3" a="1"/>
  <c r="N1990" i="3" s="1"/>
  <c r="Q1990" i="3" s="1"/>
  <c r="N1991" i="3" a="1"/>
  <c r="N1991" i="3" s="1"/>
  <c r="N1992" i="3" a="1"/>
  <c r="N1992" i="3" s="1"/>
  <c r="Q1992" i="3" s="1"/>
  <c r="N1993" i="3" a="1"/>
  <c r="N1993" i="3" s="1"/>
  <c r="Q1993" i="3" s="1"/>
  <c r="N1994" i="3" a="1"/>
  <c r="N1994" i="3" s="1"/>
  <c r="Q1994" i="3" s="1"/>
  <c r="N1995" i="3" a="1"/>
  <c r="N1995" i="3" s="1"/>
  <c r="Q1995" i="3" s="1"/>
  <c r="N1996" i="3" a="1"/>
  <c r="N1996" i="3" s="1"/>
  <c r="Q1996" i="3" s="1"/>
  <c r="N1997" i="3" a="1"/>
  <c r="N1997" i="3" s="1"/>
  <c r="Q1997" i="3" s="1"/>
  <c r="N1998" i="3" a="1"/>
  <c r="N1998" i="3" s="1"/>
  <c r="N1999" i="3" a="1"/>
  <c r="N1999" i="3" s="1"/>
  <c r="Q1999" i="3" s="1"/>
  <c r="N2000" i="3" a="1"/>
  <c r="N2000" i="3" s="1"/>
  <c r="N2001" i="3" a="1"/>
  <c r="N2001" i="3" s="1"/>
  <c r="Q2001" i="3" s="1"/>
  <c r="N2002" i="3" a="1"/>
  <c r="N2002" i="3" s="1"/>
  <c r="Q2002" i="3" s="1"/>
  <c r="N2003" i="3" a="1"/>
  <c r="N2003" i="3" s="1"/>
  <c r="Q2003" i="3" s="1"/>
  <c r="N2004" i="3" a="1"/>
  <c r="N2004" i="3" s="1"/>
  <c r="Q2004" i="3" s="1"/>
  <c r="N2005" i="3" a="1"/>
  <c r="N2005" i="3" s="1"/>
  <c r="Q2005" i="3" s="1"/>
  <c r="N2006" i="3" a="1"/>
  <c r="N2006" i="3" s="1"/>
  <c r="Q2006" i="3" s="1"/>
  <c r="N2007" i="3" a="1"/>
  <c r="N2007" i="3" s="1"/>
  <c r="Q2007" i="3" s="1"/>
  <c r="N2008" i="3" a="1"/>
  <c r="N2008" i="3" s="1"/>
  <c r="Q2008" i="3" s="1"/>
  <c r="N2009" i="3" a="1"/>
  <c r="N2009" i="3" s="1"/>
  <c r="Q2009" i="3" s="1"/>
  <c r="N2010" i="3" a="1"/>
  <c r="N2010" i="3" s="1"/>
  <c r="Q2010" i="3" s="1"/>
  <c r="N2011" i="3" a="1"/>
  <c r="N2011" i="3" s="1"/>
  <c r="Q2011" i="3" s="1"/>
  <c r="N2012" i="3" a="1"/>
  <c r="N2012" i="3" s="1"/>
  <c r="Q2012" i="3" s="1"/>
  <c r="N2013" i="3" a="1"/>
  <c r="N2013" i="3" s="1"/>
  <c r="Q2013" i="3" s="1"/>
  <c r="N2014" i="3" a="1"/>
  <c r="N2014" i="3" s="1"/>
  <c r="Q2014" i="3" s="1"/>
  <c r="N2015" i="3" a="1"/>
  <c r="N2015" i="3" s="1"/>
  <c r="Q2015" i="3" s="1"/>
  <c r="N2016" i="3" a="1"/>
  <c r="N2016" i="3" s="1"/>
  <c r="Q2016" i="3" s="1"/>
  <c r="N2017" i="3" a="1"/>
  <c r="N2017" i="3" s="1"/>
  <c r="Q2017" i="3" s="1"/>
  <c r="N2018" i="3" a="1"/>
  <c r="N2018" i="3" s="1"/>
  <c r="Q2018" i="3" s="1"/>
  <c r="N2019" i="3" a="1"/>
  <c r="N2019" i="3" s="1"/>
  <c r="Q2019" i="3" s="1"/>
  <c r="N2020" i="3" a="1"/>
  <c r="N2020" i="3" s="1"/>
  <c r="Q2020" i="3" s="1"/>
  <c r="N2021" i="3" a="1"/>
  <c r="N2021" i="3" s="1"/>
  <c r="Q2021" i="3" s="1"/>
  <c r="N2022" i="3" a="1"/>
  <c r="N2022" i="3" s="1"/>
  <c r="Q2022" i="3" s="1"/>
  <c r="N2023" i="3" a="1"/>
  <c r="N2023" i="3" s="1"/>
  <c r="Q2023" i="3" s="1"/>
  <c r="N2024" i="3" a="1"/>
  <c r="N2024" i="3" s="1"/>
  <c r="Q2024" i="3" s="1"/>
  <c r="N2025" i="3" a="1"/>
  <c r="N2025" i="3" s="1"/>
  <c r="Q2025" i="3" s="1"/>
  <c r="N2026" i="3" a="1"/>
  <c r="N2026" i="3" s="1"/>
  <c r="Q2026" i="3" s="1"/>
  <c r="N2027" i="3" a="1"/>
  <c r="N2027" i="3" s="1"/>
  <c r="Q2027" i="3" s="1"/>
  <c r="N2028" i="3" a="1"/>
  <c r="N2028" i="3" s="1"/>
  <c r="Q2028" i="3" s="1"/>
  <c r="N2029" i="3" a="1"/>
  <c r="N2029" i="3" s="1"/>
  <c r="Q2029" i="3" s="1"/>
  <c r="N2030" i="3" a="1"/>
  <c r="N2030" i="3" s="1"/>
  <c r="Q2030" i="3" s="1"/>
  <c r="N2031" i="3" a="1"/>
  <c r="N2031" i="3" s="1"/>
  <c r="Q2031" i="3" s="1"/>
  <c r="N2032" i="3" a="1"/>
  <c r="N2032" i="3" s="1"/>
  <c r="Q2032" i="3" s="1"/>
  <c r="N2033" i="3" a="1"/>
  <c r="N2033" i="3" s="1"/>
  <c r="Q2033" i="3" s="1"/>
  <c r="N2034" i="3" a="1"/>
  <c r="N2034" i="3" s="1"/>
  <c r="Q2034" i="3" s="1"/>
  <c r="N2035" i="3" a="1"/>
  <c r="N2035" i="3" s="1"/>
  <c r="Q2035" i="3" s="1"/>
  <c r="N2036" i="3" a="1"/>
  <c r="N2036" i="3" s="1"/>
  <c r="Q2036" i="3" s="1"/>
  <c r="N2037" i="3" a="1"/>
  <c r="N2037" i="3" s="1"/>
  <c r="Q2037" i="3" s="1"/>
  <c r="N2038" i="3" a="1"/>
  <c r="N2038" i="3" s="1"/>
  <c r="Q2038" i="3" s="1"/>
  <c r="N2039" i="3" a="1"/>
  <c r="N2039" i="3" s="1"/>
  <c r="Q2039" i="3" s="1"/>
  <c r="N2040" i="3" a="1"/>
  <c r="N2040" i="3" s="1"/>
  <c r="Q2040" i="3" s="1"/>
  <c r="N2041" i="3" a="1"/>
  <c r="N2041" i="3" s="1"/>
  <c r="Q2041" i="3" s="1"/>
  <c r="N2042" i="3" a="1"/>
  <c r="N2042" i="3" s="1"/>
  <c r="Q2042" i="3" s="1"/>
  <c r="N2043" i="3" a="1"/>
  <c r="N2043" i="3" s="1"/>
  <c r="N2044" i="3" a="1"/>
  <c r="N2044" i="3" s="1"/>
  <c r="Q2044" i="3" s="1"/>
  <c r="N2045" i="3" a="1"/>
  <c r="N2045" i="3" s="1"/>
  <c r="Q2045" i="3" s="1"/>
  <c r="N2046" i="3" a="1"/>
  <c r="N2046" i="3" s="1"/>
  <c r="Q2046" i="3" s="1"/>
  <c r="N2047" i="3" a="1"/>
  <c r="N2047" i="3" s="1"/>
  <c r="Q2047" i="3" s="1"/>
  <c r="N2048" i="3" a="1"/>
  <c r="N2048" i="3" s="1"/>
  <c r="Q2048" i="3" s="1"/>
  <c r="N2049" i="3" a="1"/>
  <c r="N2049" i="3" s="1"/>
  <c r="Q2049" i="3" s="1"/>
  <c r="N2050" i="3" a="1"/>
  <c r="N2050" i="3" s="1"/>
  <c r="Q2050" i="3" s="1"/>
  <c r="N2051" i="3" a="1"/>
  <c r="N2051" i="3" s="1"/>
  <c r="Q2051" i="3" s="1"/>
  <c r="N2052" i="3" a="1"/>
  <c r="N2052" i="3" s="1"/>
  <c r="Q2052" i="3" s="1"/>
  <c r="N2053" i="3" a="1"/>
  <c r="N2053" i="3" s="1"/>
  <c r="Q2053" i="3" s="1"/>
  <c r="N2054" i="3" a="1"/>
  <c r="N2054" i="3" s="1"/>
  <c r="Q2054" i="3" s="1"/>
  <c r="N2055" i="3" a="1"/>
  <c r="N2055" i="3" s="1"/>
  <c r="Q2055" i="3" s="1"/>
  <c r="N2056" i="3" a="1"/>
  <c r="N2056" i="3" s="1"/>
  <c r="Q2056" i="3" s="1"/>
  <c r="N2057" i="3" a="1"/>
  <c r="N2057" i="3" s="1"/>
  <c r="Q2057" i="3" s="1"/>
  <c r="N2058" i="3" a="1"/>
  <c r="N2058" i="3" s="1"/>
  <c r="N2059" i="3" a="1"/>
  <c r="N2059" i="3" s="1"/>
  <c r="Q2059" i="3" s="1"/>
  <c r="N2060" i="3" a="1"/>
  <c r="N2060" i="3" s="1"/>
  <c r="Q2060" i="3" s="1"/>
  <c r="N2061" i="3" a="1"/>
  <c r="N2061" i="3" s="1"/>
  <c r="Q2061" i="3" s="1"/>
  <c r="N2062" i="3" a="1"/>
  <c r="N2062" i="3" s="1"/>
  <c r="Q2062" i="3" s="1"/>
  <c r="N2063" i="3" a="1"/>
  <c r="N2063" i="3" s="1"/>
  <c r="Q2063" i="3" s="1"/>
  <c r="N2064" i="3" a="1"/>
  <c r="N2064" i="3" s="1"/>
  <c r="N2065" i="3" a="1"/>
  <c r="N2065" i="3" s="1"/>
  <c r="Q2065" i="3" s="1"/>
  <c r="N2066" i="3" a="1"/>
  <c r="N2066" i="3" s="1"/>
  <c r="Q2066" i="3" s="1"/>
  <c r="N2067" i="3" a="1"/>
  <c r="N2067" i="3" s="1"/>
  <c r="Q2067" i="3" s="1"/>
  <c r="N2068" i="3" a="1"/>
  <c r="N2068" i="3" s="1"/>
  <c r="Q2068" i="3" s="1"/>
  <c r="N2069" i="3" a="1"/>
  <c r="N2069" i="3" s="1"/>
  <c r="Q2069" i="3" s="1"/>
  <c r="N2070" i="3" a="1"/>
  <c r="N2070" i="3" s="1"/>
  <c r="Q2070" i="3" s="1"/>
  <c r="N2071" i="3" a="1"/>
  <c r="N2071" i="3" s="1"/>
  <c r="N2072" i="3" a="1"/>
  <c r="N2072" i="3" s="1"/>
  <c r="Q2072" i="3" s="1"/>
  <c r="N2073" i="3" a="1"/>
  <c r="N2073" i="3" s="1"/>
  <c r="Q2073" i="3" s="1"/>
  <c r="N2074" i="3" a="1"/>
  <c r="N2074" i="3" s="1"/>
  <c r="Q2074" i="3" s="1"/>
  <c r="N2075" i="3" a="1"/>
  <c r="N2075" i="3" s="1"/>
  <c r="Q2075" i="3" s="1"/>
  <c r="N2076" i="3" a="1"/>
  <c r="N2076" i="3" s="1"/>
  <c r="Q2076" i="3" s="1"/>
  <c r="N2077" i="3" a="1"/>
  <c r="N2077" i="3" s="1"/>
  <c r="Q2077" i="3" s="1"/>
  <c r="N2078" i="3" a="1"/>
  <c r="N2078" i="3" s="1"/>
  <c r="Q2078" i="3" s="1"/>
  <c r="N2079" i="3" a="1"/>
  <c r="N2079" i="3" s="1"/>
  <c r="Q2079" i="3" s="1"/>
  <c r="N2080" i="3" a="1"/>
  <c r="N2080" i="3" s="1"/>
  <c r="Q2080" i="3" s="1"/>
  <c r="N2081" i="3" a="1"/>
  <c r="N2081" i="3" s="1"/>
  <c r="Q2081" i="3" s="1"/>
  <c r="N2082" i="3" a="1"/>
  <c r="N2082" i="3" s="1"/>
  <c r="N2083" i="3" a="1"/>
  <c r="N2083" i="3" s="1"/>
  <c r="Q2083" i="3" s="1"/>
  <c r="N2084" i="3" a="1"/>
  <c r="N2084" i="3" s="1"/>
  <c r="Q2084" i="3" s="1"/>
  <c r="N2085" i="3" a="1"/>
  <c r="N2085" i="3" s="1"/>
  <c r="Q2085" i="3" s="1"/>
  <c r="N2086" i="3" a="1"/>
  <c r="N2086" i="3" s="1"/>
  <c r="Q2086" i="3" s="1"/>
  <c r="N2087" i="3" a="1"/>
  <c r="N2087" i="3" s="1"/>
  <c r="N2088" i="3" a="1"/>
  <c r="N2088" i="3" s="1"/>
  <c r="Q2088" i="3" s="1"/>
  <c r="N2089" i="3" a="1"/>
  <c r="N2089" i="3" s="1"/>
  <c r="Q2089" i="3" s="1"/>
  <c r="N2090" i="3" a="1"/>
  <c r="N2090" i="3" s="1"/>
  <c r="Q2090" i="3" s="1"/>
  <c r="N2091" i="3" a="1"/>
  <c r="N2091" i="3" s="1"/>
  <c r="Q2091" i="3" s="1"/>
  <c r="N2092" i="3" a="1"/>
  <c r="N2092" i="3" s="1"/>
  <c r="Q2092" i="3" s="1"/>
  <c r="N2093" i="3" a="1"/>
  <c r="N2093" i="3" s="1"/>
  <c r="Q2093" i="3" s="1"/>
  <c r="N2094" i="3" a="1"/>
  <c r="N2094" i="3" s="1"/>
  <c r="Q2094" i="3" s="1"/>
  <c r="N2095" i="3" a="1"/>
  <c r="N2095" i="3" s="1"/>
  <c r="Q2095" i="3" s="1"/>
  <c r="N2096" i="3" a="1"/>
  <c r="N2096" i="3" s="1"/>
  <c r="Q2096" i="3" s="1"/>
  <c r="N2097" i="3" a="1"/>
  <c r="N2097" i="3" s="1"/>
  <c r="N2098" i="3" a="1"/>
  <c r="N2098" i="3" s="1"/>
  <c r="Q2098" i="3" s="1"/>
  <c r="N2099" i="3" a="1"/>
  <c r="N2099" i="3" s="1"/>
  <c r="Q2099" i="3" s="1"/>
  <c r="N2100" i="3" a="1"/>
  <c r="N2100" i="3" s="1"/>
  <c r="P2100" i="3" s="1"/>
  <c r="N2101" i="3" a="1"/>
  <c r="N2101" i="3" s="1"/>
  <c r="Q2101" i="3" s="1"/>
  <c r="N2102" i="3" a="1"/>
  <c r="N2102" i="3" s="1"/>
  <c r="Q2102" i="3" s="1"/>
  <c r="N2103" i="3" a="1"/>
  <c r="N2103" i="3" s="1"/>
  <c r="Q2103" i="3" s="1"/>
  <c r="N2104" i="3" a="1"/>
  <c r="N2104" i="3" s="1"/>
  <c r="Q2104" i="3" s="1"/>
  <c r="N2105" i="3" a="1"/>
  <c r="N2105" i="3" s="1"/>
  <c r="Q2105" i="3" s="1"/>
  <c r="N2106" i="3" a="1"/>
  <c r="N2106" i="3" s="1"/>
  <c r="Q2106" i="3" s="1"/>
  <c r="N2107" i="3" a="1"/>
  <c r="N2107" i="3" s="1"/>
  <c r="Q2107" i="3" s="1"/>
  <c r="N2108" i="3" a="1"/>
  <c r="N2108" i="3" s="1"/>
  <c r="Q2108" i="3" s="1"/>
  <c r="N2109" i="3" a="1"/>
  <c r="N2109" i="3" s="1"/>
  <c r="Q2109" i="3" s="1"/>
  <c r="N2110" i="3" a="1"/>
  <c r="N2110" i="3" s="1"/>
  <c r="Q2110" i="3" s="1"/>
  <c r="N2111" i="3" a="1"/>
  <c r="N2111" i="3" s="1"/>
  <c r="Q2111" i="3" s="1"/>
  <c r="N2112" i="3" a="1"/>
  <c r="N2112" i="3" s="1"/>
  <c r="Q2112" i="3" s="1"/>
  <c r="N2113" i="3" a="1"/>
  <c r="N2113" i="3" s="1"/>
  <c r="Q2113" i="3" s="1"/>
  <c r="N2114" i="3" a="1"/>
  <c r="N2114" i="3" s="1"/>
  <c r="Q2114" i="3" s="1"/>
  <c r="N2115" i="3" a="1"/>
  <c r="N2115" i="3" s="1"/>
  <c r="Q2115" i="3" s="1"/>
  <c r="N2116" i="3" a="1"/>
  <c r="N2116" i="3" s="1"/>
  <c r="Q2116" i="3" s="1"/>
  <c r="N2117" i="3" a="1"/>
  <c r="N2117" i="3" s="1"/>
  <c r="Q2117" i="3" s="1"/>
  <c r="N2118" i="3" a="1"/>
  <c r="N2118" i="3" s="1"/>
  <c r="Q2118" i="3" s="1"/>
  <c r="N2119" i="3" a="1"/>
  <c r="N2119" i="3" s="1"/>
  <c r="Q2119" i="3" s="1"/>
  <c r="N2120" i="3" a="1"/>
  <c r="N2120" i="3" s="1"/>
  <c r="Q2120" i="3" s="1"/>
  <c r="N2121" i="3" a="1"/>
  <c r="N2121" i="3" s="1"/>
  <c r="Q2121" i="3" s="1"/>
  <c r="N2122" i="3" a="1"/>
  <c r="N2122" i="3" s="1"/>
  <c r="Q2122" i="3" s="1"/>
  <c r="N2123" i="3" a="1"/>
  <c r="N2123" i="3" s="1"/>
  <c r="N2124" i="3" a="1"/>
  <c r="N2124" i="3" s="1"/>
  <c r="Q2124" i="3" s="1"/>
  <c r="N2125" i="3" a="1"/>
  <c r="N2125" i="3" s="1"/>
  <c r="Q2125" i="3" s="1"/>
  <c r="N2126" i="3" a="1"/>
  <c r="N2126" i="3" s="1"/>
  <c r="Q2126" i="3" s="1"/>
  <c r="N2127" i="3" a="1"/>
  <c r="N2127" i="3" s="1"/>
  <c r="Q2127" i="3" s="1"/>
  <c r="N2128" i="3" a="1"/>
  <c r="N2128" i="3" s="1"/>
  <c r="Q2128" i="3" s="1"/>
  <c r="N2129" i="3" a="1"/>
  <c r="N2129" i="3" s="1"/>
  <c r="Q2129" i="3" s="1"/>
  <c r="N2130" i="3" a="1"/>
  <c r="N2130" i="3" s="1"/>
  <c r="Q2130" i="3" s="1"/>
  <c r="N2131" i="3" a="1"/>
  <c r="N2131" i="3" s="1"/>
  <c r="Q2131" i="3" s="1"/>
  <c r="N2132" i="3" a="1"/>
  <c r="N2132" i="3" s="1"/>
  <c r="Q2132" i="3" s="1"/>
  <c r="N2133" i="3" a="1"/>
  <c r="N2133" i="3" s="1"/>
  <c r="Q2133" i="3" s="1"/>
  <c r="N2134" i="3" a="1"/>
  <c r="N2134" i="3" s="1"/>
  <c r="Q2134" i="3" s="1"/>
  <c r="N2135" i="3" a="1"/>
  <c r="N2135" i="3" s="1"/>
  <c r="Q2135" i="3" s="1"/>
  <c r="N2136" i="3" a="1"/>
  <c r="N2136" i="3" s="1"/>
  <c r="Q2136" i="3" s="1"/>
  <c r="N2137" i="3" a="1"/>
  <c r="N2137" i="3" s="1"/>
  <c r="Q2137" i="3" s="1"/>
  <c r="N2138" i="3" a="1"/>
  <c r="N2138" i="3" s="1"/>
  <c r="Q2138" i="3" s="1"/>
  <c r="N2139" i="3" a="1"/>
  <c r="N2139" i="3" s="1"/>
  <c r="Q2139" i="3" s="1"/>
  <c r="N2140" i="3" a="1"/>
  <c r="N2140" i="3" s="1"/>
  <c r="Q2140" i="3" s="1"/>
  <c r="N2141" i="3" a="1"/>
  <c r="N2141" i="3" s="1"/>
  <c r="Q2141" i="3" s="1"/>
  <c r="N2142" i="3" a="1"/>
  <c r="N2142" i="3" s="1"/>
  <c r="Q2142" i="3" s="1"/>
  <c r="N2143" i="3" a="1"/>
  <c r="N2143" i="3" s="1"/>
  <c r="Q2143" i="3" s="1"/>
  <c r="N2144" i="3" a="1"/>
  <c r="N2144" i="3" s="1"/>
  <c r="Q2144" i="3" s="1"/>
  <c r="N2145" i="3" a="1"/>
  <c r="N2145" i="3" s="1"/>
  <c r="Q2145" i="3" s="1"/>
  <c r="N2146" i="3" a="1"/>
  <c r="N2146" i="3" s="1"/>
  <c r="Q2146" i="3" s="1"/>
  <c r="N2147" i="3" a="1"/>
  <c r="N2147" i="3" s="1"/>
  <c r="Q2147" i="3" s="1"/>
  <c r="N2148" i="3" a="1"/>
  <c r="N2148" i="3" s="1"/>
  <c r="Q2148" i="3" s="1"/>
  <c r="N2149" i="3" a="1"/>
  <c r="N2149" i="3" s="1"/>
  <c r="Q2149" i="3" s="1"/>
  <c r="N2150" i="3" a="1"/>
  <c r="N2150" i="3" s="1"/>
  <c r="Q2150" i="3" s="1"/>
  <c r="N2151" i="3" a="1"/>
  <c r="N2151" i="3" s="1"/>
  <c r="Q2151" i="3" s="1"/>
  <c r="N2152" i="3" a="1"/>
  <c r="N2152" i="3" s="1"/>
  <c r="Q2152" i="3" s="1"/>
  <c r="N2153" i="3" a="1"/>
  <c r="N2153" i="3" s="1"/>
  <c r="Q2153" i="3" s="1"/>
  <c r="N2154" i="3" a="1"/>
  <c r="N2154" i="3" s="1"/>
  <c r="Q2154" i="3" s="1"/>
  <c r="N2155" i="3" a="1"/>
  <c r="N2155" i="3" s="1"/>
  <c r="Q2155" i="3" s="1"/>
  <c r="N2156" i="3" a="1"/>
  <c r="N2156" i="3" s="1"/>
  <c r="Q2156" i="3" s="1"/>
  <c r="N2157" i="3" a="1"/>
  <c r="N2157" i="3" s="1"/>
  <c r="Q2157" i="3" s="1"/>
  <c r="N2158" i="3" a="1"/>
  <c r="N2158" i="3" s="1"/>
  <c r="Q2158" i="3" s="1"/>
  <c r="N2159" i="3" a="1"/>
  <c r="N2159" i="3" s="1"/>
  <c r="Q2159" i="3" s="1"/>
  <c r="N2160" i="3" a="1"/>
  <c r="N2160" i="3" s="1"/>
  <c r="Q2160" i="3" s="1"/>
  <c r="N2161" i="3" a="1"/>
  <c r="N2161" i="3" s="1"/>
  <c r="Q2161" i="3" s="1"/>
  <c r="N2162" i="3" a="1"/>
  <c r="N2162" i="3" s="1"/>
  <c r="N2163" i="3" a="1"/>
  <c r="N2163" i="3" s="1"/>
  <c r="Q2163" i="3" s="1"/>
  <c r="N2164" i="3" a="1"/>
  <c r="N2164" i="3" s="1"/>
  <c r="Q2164" i="3" s="1"/>
  <c r="N2165" i="3" a="1"/>
  <c r="N2165" i="3" s="1"/>
  <c r="Q2165" i="3" s="1"/>
  <c r="N2166" i="3" a="1"/>
  <c r="N2166" i="3" s="1"/>
  <c r="Q2166" i="3" s="1"/>
  <c r="N2167" i="3" a="1"/>
  <c r="N2167" i="3" s="1"/>
  <c r="Q2167" i="3" s="1"/>
  <c r="N2168" i="3" a="1"/>
  <c r="N2168" i="3" s="1"/>
  <c r="Q2168" i="3" s="1"/>
  <c r="N2169" i="3" a="1"/>
  <c r="N2169" i="3" s="1"/>
  <c r="N2170" i="3" a="1"/>
  <c r="N2170" i="3" s="1"/>
  <c r="Q2170" i="3" s="1"/>
  <c r="N2171" i="3" a="1"/>
  <c r="N2171" i="3" s="1"/>
  <c r="Q2171" i="3" s="1"/>
  <c r="N2172" i="3" a="1"/>
  <c r="N2172" i="3" s="1"/>
  <c r="Q2172" i="3" s="1"/>
  <c r="N2173" i="3" a="1"/>
  <c r="N2173" i="3" s="1"/>
  <c r="Q2173" i="3" s="1"/>
  <c r="N2174" i="3" a="1"/>
  <c r="N2174" i="3" s="1"/>
  <c r="Q2174" i="3" s="1"/>
  <c r="N2175" i="3" a="1"/>
  <c r="N2175" i="3" s="1"/>
  <c r="Q2175" i="3" s="1"/>
  <c r="N2176" i="3" a="1"/>
  <c r="N2176" i="3" s="1"/>
  <c r="Q2176" i="3" s="1"/>
  <c r="N2177" i="3" a="1"/>
  <c r="N2177" i="3" s="1"/>
  <c r="Q2177" i="3" s="1"/>
  <c r="N2178" i="3" a="1"/>
  <c r="N2178" i="3" s="1"/>
  <c r="Q2178" i="3" s="1"/>
  <c r="N2179" i="3" a="1"/>
  <c r="N2179" i="3" s="1"/>
  <c r="Q2179" i="3" s="1"/>
  <c r="N2180" i="3" a="1"/>
  <c r="N2180" i="3" s="1"/>
  <c r="Q2180" i="3" s="1"/>
  <c r="N2181" i="3" a="1"/>
  <c r="N2181" i="3" s="1"/>
  <c r="Q2181" i="3" s="1"/>
  <c r="N2182" i="3" a="1"/>
  <c r="N2182" i="3" s="1"/>
  <c r="Q2182" i="3" s="1"/>
  <c r="N2183" i="3" a="1"/>
  <c r="N2183" i="3" s="1"/>
  <c r="Q2183" i="3" s="1"/>
  <c r="N2184" i="3" a="1"/>
  <c r="N2184" i="3" s="1"/>
  <c r="Q2184" i="3" s="1"/>
  <c r="N2185" i="3" a="1"/>
  <c r="N2185" i="3" s="1"/>
  <c r="Q2185" i="3" s="1"/>
  <c r="N2186" i="3" a="1"/>
  <c r="N2186" i="3" s="1"/>
  <c r="Q2186" i="3" s="1"/>
  <c r="N2187" i="3" a="1"/>
  <c r="N2187" i="3" s="1"/>
  <c r="Q2187" i="3" s="1"/>
  <c r="N2188" i="3" a="1"/>
  <c r="N2188" i="3" s="1"/>
  <c r="Q2188" i="3" s="1"/>
  <c r="N2189" i="3" a="1"/>
  <c r="N2189" i="3" s="1"/>
  <c r="Q2189" i="3" s="1"/>
  <c r="N2190" i="3" a="1"/>
  <c r="N2190" i="3" s="1"/>
  <c r="Q2190" i="3" s="1"/>
  <c r="N2191" i="3" a="1"/>
  <c r="N2191" i="3" s="1"/>
  <c r="Q2191" i="3" s="1"/>
  <c r="N2192" i="3" a="1"/>
  <c r="N2192" i="3" s="1"/>
  <c r="Q2192" i="3" s="1"/>
  <c r="N2193" i="3" a="1"/>
  <c r="N2193" i="3" s="1"/>
  <c r="Q2193" i="3" s="1"/>
  <c r="N2194" i="3" a="1"/>
  <c r="N2194" i="3" s="1"/>
  <c r="Q2194" i="3" s="1"/>
  <c r="N2195" i="3" a="1"/>
  <c r="N2195" i="3" s="1"/>
  <c r="Q2195" i="3" s="1"/>
  <c r="N2196" i="3" a="1"/>
  <c r="N2196" i="3" s="1"/>
  <c r="Q2196" i="3" s="1"/>
  <c r="N2197" i="3" a="1"/>
  <c r="N2197" i="3" s="1"/>
  <c r="Q2197" i="3" s="1"/>
  <c r="N2198" i="3" a="1"/>
  <c r="N2198" i="3" s="1"/>
  <c r="Q2198" i="3" s="1"/>
  <c r="N2199" i="3" a="1"/>
  <c r="N2199" i="3" s="1"/>
  <c r="Q2199" i="3" s="1"/>
  <c r="N2200" i="3" a="1"/>
  <c r="N2200" i="3" s="1"/>
  <c r="Q2200" i="3" s="1"/>
  <c r="N2201" i="3" a="1"/>
  <c r="N2201" i="3" s="1"/>
  <c r="Q2201" i="3" s="1"/>
  <c r="N2202" i="3" a="1"/>
  <c r="N2202" i="3" s="1"/>
  <c r="Q2202" i="3" s="1"/>
  <c r="N2203" i="3" a="1"/>
  <c r="N2203" i="3" s="1"/>
  <c r="Q2203" i="3" s="1"/>
  <c r="N2204" i="3" a="1"/>
  <c r="N2204" i="3" s="1"/>
  <c r="Q2204" i="3" s="1"/>
  <c r="N2205" i="3" a="1"/>
  <c r="N2205" i="3" s="1"/>
  <c r="Q2205" i="3" s="1"/>
  <c r="N2206" i="3" a="1"/>
  <c r="N2206" i="3" s="1"/>
  <c r="Q2206" i="3" s="1"/>
  <c r="N2207" i="3" a="1"/>
  <c r="N2207" i="3" s="1"/>
  <c r="Q2207" i="3" s="1"/>
  <c r="N2208" i="3" a="1"/>
  <c r="N2208" i="3" s="1"/>
  <c r="N2209" i="3" a="1"/>
  <c r="N2209" i="3" s="1"/>
  <c r="Q2209" i="3" s="1"/>
  <c r="N2210" i="3" a="1"/>
  <c r="N2210" i="3" s="1"/>
  <c r="Q2210" i="3" s="1"/>
  <c r="N2211" i="3" a="1"/>
  <c r="N2211" i="3" s="1"/>
  <c r="Q2211" i="3" s="1"/>
  <c r="N2212" i="3" a="1"/>
  <c r="N2212" i="3" s="1"/>
  <c r="Q2212" i="3" s="1"/>
  <c r="N2213" i="3" a="1"/>
  <c r="N2213" i="3" s="1"/>
  <c r="Q2213" i="3" s="1"/>
  <c r="N2214" i="3" a="1"/>
  <c r="N2214" i="3" s="1"/>
  <c r="Q2214" i="3" s="1"/>
  <c r="N2215" i="3" a="1"/>
  <c r="N2215" i="3" s="1"/>
  <c r="Q2215" i="3" s="1"/>
  <c r="N2216" i="3" a="1"/>
  <c r="N2216" i="3" s="1"/>
  <c r="Q2216" i="3" s="1"/>
  <c r="N2217" i="3" a="1"/>
  <c r="N2217" i="3" s="1"/>
  <c r="Q2217" i="3" s="1"/>
  <c r="N2218" i="3" a="1"/>
  <c r="N2218" i="3" s="1"/>
  <c r="Q2218" i="3" s="1"/>
  <c r="N2219" i="3" a="1"/>
  <c r="N2219" i="3" s="1"/>
  <c r="Q2219" i="3" s="1"/>
  <c r="N2220" i="3" a="1"/>
  <c r="N2220" i="3" s="1"/>
  <c r="Q2220" i="3" s="1"/>
  <c r="N2221" i="3" a="1"/>
  <c r="N2221" i="3" s="1"/>
  <c r="Q2221" i="3" s="1"/>
  <c r="N2222" i="3" a="1"/>
  <c r="N2222" i="3" s="1"/>
  <c r="Q2222" i="3" s="1"/>
  <c r="N2223" i="3" a="1"/>
  <c r="N2223" i="3" s="1"/>
  <c r="Q2223" i="3" s="1"/>
  <c r="N2224" i="3" a="1"/>
  <c r="N2224" i="3" s="1"/>
  <c r="Q2224" i="3" s="1"/>
  <c r="N2225" i="3" a="1"/>
  <c r="N2225" i="3" s="1"/>
  <c r="Q2225" i="3" s="1"/>
  <c r="N2226" i="3" a="1"/>
  <c r="N2226" i="3" s="1"/>
  <c r="Q2226" i="3" s="1"/>
  <c r="N2227" i="3" a="1"/>
  <c r="N2227" i="3" s="1"/>
  <c r="N2228" i="3" a="1"/>
  <c r="N2228" i="3" s="1"/>
  <c r="Q2228" i="3" s="1"/>
  <c r="N2229" i="3" a="1"/>
  <c r="N2229" i="3" s="1"/>
  <c r="Q2229" i="3" s="1"/>
  <c r="N2230" i="3" a="1"/>
  <c r="N2230" i="3" s="1"/>
  <c r="Q2230" i="3" s="1"/>
  <c r="N2231" i="3" a="1"/>
  <c r="N2231" i="3" s="1"/>
  <c r="Q2231" i="3" s="1"/>
  <c r="N2232" i="3" a="1"/>
  <c r="N2232" i="3" s="1"/>
  <c r="Q2232" i="3" s="1"/>
  <c r="N2233" i="3" a="1"/>
  <c r="N2233" i="3" s="1"/>
  <c r="Q2233" i="3" s="1"/>
  <c r="N2234" i="3" a="1"/>
  <c r="N2234" i="3" s="1"/>
  <c r="Q2234" i="3" s="1"/>
  <c r="N2235" i="3" a="1"/>
  <c r="N2235" i="3" s="1"/>
  <c r="Q2235" i="3" s="1"/>
  <c r="N2236" i="3" a="1"/>
  <c r="N2236" i="3" s="1"/>
  <c r="N2237" i="3" a="1"/>
  <c r="N2237" i="3" s="1"/>
  <c r="Q2237" i="3" s="1"/>
  <c r="N2238" i="3" a="1"/>
  <c r="N2238" i="3" s="1"/>
  <c r="Q2238" i="3" s="1"/>
  <c r="N2239" i="3" a="1"/>
  <c r="N2239" i="3" s="1"/>
  <c r="Q2239" i="3" s="1"/>
  <c r="N2240" i="3" a="1"/>
  <c r="N2240" i="3" s="1"/>
  <c r="Q2240" i="3" s="1"/>
  <c r="N2241" i="3" a="1"/>
  <c r="N2241" i="3" s="1"/>
  <c r="Q2241" i="3" s="1"/>
  <c r="N2242" i="3" a="1"/>
  <c r="N2242" i="3" s="1"/>
  <c r="Q2242" i="3" s="1"/>
  <c r="N2243" i="3" a="1"/>
  <c r="N2243" i="3" s="1"/>
  <c r="Q2243" i="3" s="1"/>
  <c r="N2244" i="3" a="1"/>
  <c r="N2244" i="3" s="1"/>
  <c r="Q2244" i="3" s="1"/>
  <c r="N2245" i="3" a="1"/>
  <c r="N2245" i="3" s="1"/>
  <c r="Q2245" i="3" s="1"/>
  <c r="N2246" i="3" a="1"/>
  <c r="N2246" i="3" s="1"/>
  <c r="Q2246" i="3" s="1"/>
  <c r="N2247" i="3" a="1"/>
  <c r="N2247" i="3" s="1"/>
  <c r="Q2247" i="3" s="1"/>
  <c r="N2248" i="3" a="1"/>
  <c r="N2248" i="3" s="1"/>
  <c r="Q2248" i="3" s="1"/>
  <c r="N2249" i="3" a="1"/>
  <c r="N2249" i="3" s="1"/>
  <c r="Q2249" i="3" s="1"/>
  <c r="N2250" i="3" a="1"/>
  <c r="N2250" i="3" s="1"/>
  <c r="Q2250" i="3" s="1"/>
  <c r="N2251" i="3" a="1"/>
  <c r="N2251" i="3" s="1"/>
  <c r="Q2251" i="3" s="1"/>
  <c r="N2252" i="3" a="1"/>
  <c r="N2252" i="3" s="1"/>
  <c r="Q2252" i="3" s="1"/>
  <c r="N2253" i="3" a="1"/>
  <c r="N2253" i="3" s="1"/>
  <c r="Q2253" i="3" s="1"/>
  <c r="N2254" i="3" a="1"/>
  <c r="N2254" i="3" s="1"/>
  <c r="Q2254" i="3" s="1"/>
  <c r="N2255" i="3" a="1"/>
  <c r="N2255" i="3" s="1"/>
  <c r="Q2255" i="3" s="1"/>
  <c r="N2256" i="3" a="1"/>
  <c r="N2256" i="3" s="1"/>
  <c r="Q2256" i="3" s="1"/>
  <c r="N2257" i="3" a="1"/>
  <c r="N2257" i="3" s="1"/>
  <c r="Q2257" i="3" s="1"/>
  <c r="N2258" i="3" a="1"/>
  <c r="N2258" i="3" s="1"/>
  <c r="Q2258" i="3" s="1"/>
  <c r="N2259" i="3" a="1"/>
  <c r="N2259" i="3" s="1"/>
  <c r="Q2259" i="3" s="1"/>
  <c r="N2260" i="3" a="1"/>
  <c r="N2260" i="3" s="1"/>
  <c r="Q2260" i="3" s="1"/>
  <c r="N2261" i="3" a="1"/>
  <c r="N2261" i="3" s="1"/>
  <c r="Q2261" i="3" s="1"/>
  <c r="N2262" i="3" a="1"/>
  <c r="N2262" i="3" s="1"/>
  <c r="Q2262" i="3" s="1"/>
  <c r="N2263" i="3" a="1"/>
  <c r="N2263" i="3" s="1"/>
  <c r="Q2263" i="3" s="1"/>
  <c r="N2264" i="3" a="1"/>
  <c r="N2264" i="3" s="1"/>
  <c r="Q2264" i="3" s="1"/>
  <c r="N2265" i="3" a="1"/>
  <c r="N2265" i="3" s="1"/>
  <c r="Q2265" i="3" s="1"/>
  <c r="N2266" i="3" a="1"/>
  <c r="N2266" i="3" s="1"/>
  <c r="Q2266" i="3" s="1"/>
  <c r="N2267" i="3" a="1"/>
  <c r="N2267" i="3" s="1"/>
  <c r="Q2267" i="3" s="1"/>
  <c r="N2268" i="3" a="1"/>
  <c r="N2268" i="3" s="1"/>
  <c r="Q2268" i="3" s="1"/>
  <c r="N2269" i="3" a="1"/>
  <c r="N2269" i="3" s="1"/>
  <c r="Q2269" i="3" s="1"/>
  <c r="N2270" i="3" a="1"/>
  <c r="N2270" i="3" s="1"/>
  <c r="Q2270" i="3" s="1"/>
  <c r="N2271" i="3" a="1"/>
  <c r="N2271" i="3" s="1"/>
  <c r="Q2271" i="3" s="1"/>
  <c r="N2272" i="3" a="1"/>
  <c r="N2272" i="3" s="1"/>
  <c r="Q2272" i="3" s="1"/>
  <c r="N2273" i="3" a="1"/>
  <c r="N2273" i="3" s="1"/>
  <c r="Q2273" i="3" s="1"/>
  <c r="N2274" i="3" a="1"/>
  <c r="N2274" i="3" s="1"/>
  <c r="Q2274" i="3" s="1"/>
  <c r="N2275" i="3" a="1"/>
  <c r="N2275" i="3" s="1"/>
  <c r="Q2275" i="3" s="1"/>
  <c r="N2276" i="3" a="1"/>
  <c r="N2276" i="3" s="1"/>
  <c r="Q2276" i="3" s="1"/>
  <c r="N2277" i="3" a="1"/>
  <c r="N2277" i="3" s="1"/>
  <c r="Q2277" i="3" s="1"/>
  <c r="N2278" i="3" a="1"/>
  <c r="N2278" i="3" s="1"/>
  <c r="Q2278" i="3" s="1"/>
  <c r="N2279" i="3" a="1"/>
  <c r="N2279" i="3" s="1"/>
  <c r="Q2279" i="3" s="1"/>
  <c r="N2280" i="3" a="1"/>
  <c r="N2280" i="3" s="1"/>
  <c r="Q2280" i="3" s="1"/>
  <c r="N2281" i="3" a="1"/>
  <c r="N2281" i="3" s="1"/>
  <c r="Q2281" i="3" s="1"/>
  <c r="N2282" i="3" a="1"/>
  <c r="N2282" i="3" s="1"/>
  <c r="Q2282" i="3" s="1"/>
  <c r="N2283" i="3" a="1"/>
  <c r="N2283" i="3" s="1"/>
  <c r="Q2283" i="3" s="1"/>
  <c r="N2284" i="3" a="1"/>
  <c r="N2284" i="3" s="1"/>
  <c r="Q2284" i="3" s="1"/>
  <c r="N2285" i="3" a="1"/>
  <c r="N2285" i="3" s="1"/>
  <c r="Q2285" i="3" s="1"/>
  <c r="N2286" i="3" a="1"/>
  <c r="N2286" i="3" s="1"/>
  <c r="Q2286" i="3" s="1"/>
  <c r="N2287" i="3" a="1"/>
  <c r="N2287" i="3" s="1"/>
  <c r="Q2287" i="3" s="1"/>
  <c r="N2288" i="3" a="1"/>
  <c r="N2288" i="3" s="1"/>
  <c r="Q2288" i="3" s="1"/>
  <c r="N2289" i="3" a="1"/>
  <c r="N2289" i="3" s="1"/>
  <c r="Q2289" i="3" s="1"/>
  <c r="N2290" i="3" a="1"/>
  <c r="N2290" i="3" s="1"/>
  <c r="Q2290" i="3" s="1"/>
  <c r="N2291" i="3" a="1"/>
  <c r="N2291" i="3" s="1"/>
  <c r="Q2291" i="3" s="1"/>
  <c r="N2292" i="3" a="1"/>
  <c r="N2292" i="3" s="1"/>
  <c r="Q2292" i="3" s="1"/>
  <c r="N2293" i="3" a="1"/>
  <c r="N2293" i="3" s="1"/>
  <c r="Q2293" i="3" s="1"/>
  <c r="N2294" i="3" a="1"/>
  <c r="N2294" i="3" s="1"/>
  <c r="Q2294" i="3" s="1"/>
  <c r="N2295" i="3" a="1"/>
  <c r="N2295" i="3" s="1"/>
  <c r="Q2295" i="3" s="1"/>
  <c r="N2296" i="3" a="1"/>
  <c r="N2296" i="3" s="1"/>
  <c r="Q2296" i="3" s="1"/>
  <c r="N2297" i="3" a="1"/>
  <c r="N2297" i="3" s="1"/>
  <c r="Q2297" i="3" s="1"/>
  <c r="N2298" i="3" a="1"/>
  <c r="N2298" i="3" s="1"/>
  <c r="Q2298" i="3" s="1"/>
  <c r="N2299" i="3" a="1"/>
  <c r="N2299" i="3" s="1"/>
  <c r="Q2299" i="3" s="1"/>
  <c r="N2300" i="3" a="1"/>
  <c r="N2300" i="3" s="1"/>
  <c r="Q2300" i="3" s="1"/>
  <c r="N2301" i="3" a="1"/>
  <c r="N2301" i="3" s="1"/>
  <c r="Q2301" i="3" s="1"/>
  <c r="N2302" i="3" a="1"/>
  <c r="N2302" i="3" s="1"/>
  <c r="Q2302" i="3" s="1"/>
  <c r="N2303" i="3" a="1"/>
  <c r="N2303" i="3" s="1"/>
  <c r="Q2303" i="3" s="1"/>
  <c r="N2304" i="3" a="1"/>
  <c r="N2304" i="3" s="1"/>
  <c r="Q2304" i="3" s="1"/>
  <c r="N2305" i="3" a="1"/>
  <c r="N2305" i="3" s="1"/>
  <c r="Q2305" i="3" s="1"/>
  <c r="N2306" i="3" a="1"/>
  <c r="N2306" i="3" s="1"/>
  <c r="Q2306" i="3" s="1"/>
  <c r="N2307" i="3" a="1"/>
  <c r="N2307" i="3" s="1"/>
  <c r="Q2307" i="3" s="1"/>
  <c r="N2308" i="3" a="1"/>
  <c r="N2308" i="3" s="1"/>
  <c r="Q2308" i="3" s="1"/>
  <c r="N2309" i="3" a="1"/>
  <c r="N2309" i="3" s="1"/>
  <c r="Q2309" i="3" s="1"/>
  <c r="N2310" i="3" a="1"/>
  <c r="N2310" i="3" s="1"/>
  <c r="Q2310" i="3" s="1"/>
  <c r="N2311" i="3" a="1"/>
  <c r="N2311" i="3" s="1"/>
  <c r="N2312" i="3" a="1"/>
  <c r="N2312" i="3" s="1"/>
  <c r="Q2312" i="3" s="1"/>
  <c r="N2313" i="3" a="1"/>
  <c r="N2313" i="3" s="1"/>
  <c r="Q2313" i="3" s="1"/>
  <c r="N2314" i="3" a="1"/>
  <c r="N2314" i="3" s="1"/>
  <c r="Q2314" i="3" s="1"/>
  <c r="N2315" i="3" a="1"/>
  <c r="N2315" i="3" s="1"/>
  <c r="Q2315" i="3" s="1"/>
  <c r="N2316" i="3" a="1"/>
  <c r="N2316" i="3" s="1"/>
  <c r="Q2316" i="3" s="1"/>
  <c r="N2317" i="3" a="1"/>
  <c r="N2317" i="3" s="1"/>
  <c r="Q2317" i="3" s="1"/>
  <c r="N2318" i="3" a="1"/>
  <c r="N2318" i="3" s="1"/>
  <c r="Q2318" i="3" s="1"/>
  <c r="N2319" i="3" a="1"/>
  <c r="N2319" i="3" s="1"/>
  <c r="Q2319" i="3" s="1"/>
  <c r="N2320" i="3" a="1"/>
  <c r="N2320" i="3" s="1"/>
  <c r="N2321" i="3" a="1"/>
  <c r="N2321" i="3" s="1"/>
  <c r="Q2321" i="3" s="1"/>
  <c r="N2322" i="3" a="1"/>
  <c r="N2322" i="3" s="1"/>
  <c r="Q2322" i="3" s="1"/>
  <c r="N2323" i="3" a="1"/>
  <c r="N2323" i="3" s="1"/>
  <c r="Q2323" i="3" s="1"/>
  <c r="N2324" i="3" a="1"/>
  <c r="N2324" i="3" s="1"/>
  <c r="Q2324" i="3" s="1"/>
  <c r="N2325" i="3" a="1"/>
  <c r="N2325" i="3" s="1"/>
  <c r="Q2325" i="3" s="1"/>
  <c r="N2326" i="3" a="1"/>
  <c r="N2326" i="3" s="1"/>
  <c r="Q2326" i="3" s="1"/>
  <c r="N2327" i="3" a="1"/>
  <c r="N2327" i="3" s="1"/>
  <c r="Q2327" i="3" s="1"/>
  <c r="N2328" i="3" a="1"/>
  <c r="N2328" i="3" s="1"/>
  <c r="Q2328" i="3" s="1"/>
  <c r="N2329" i="3" a="1"/>
  <c r="N2329" i="3" s="1"/>
  <c r="Q2329" i="3" s="1"/>
  <c r="N2330" i="3" a="1"/>
  <c r="N2330" i="3" s="1"/>
  <c r="Q2330" i="3" s="1"/>
  <c r="N2331" i="3" a="1"/>
  <c r="N2331" i="3" s="1"/>
  <c r="Q2331" i="3" s="1"/>
  <c r="N2332" i="3" a="1"/>
  <c r="N2332" i="3" s="1"/>
  <c r="Q2332" i="3" s="1"/>
  <c r="N2333" i="3" a="1"/>
  <c r="N2333" i="3" s="1"/>
  <c r="Q2333" i="3" s="1"/>
  <c r="N2334" i="3" a="1"/>
  <c r="N2334" i="3" s="1"/>
  <c r="Q2334" i="3" s="1"/>
  <c r="N2335" i="3" a="1"/>
  <c r="N2335" i="3" s="1"/>
  <c r="N2336" i="3" a="1"/>
  <c r="N2336" i="3" s="1"/>
  <c r="Q2336" i="3" s="1"/>
  <c r="N2337" i="3" a="1"/>
  <c r="N2337" i="3" s="1"/>
  <c r="Q2337" i="3" s="1"/>
  <c r="N2338" i="3" a="1"/>
  <c r="N2338" i="3" s="1"/>
  <c r="Q2338" i="3" s="1"/>
  <c r="N2339" i="3" a="1"/>
  <c r="N2339" i="3" s="1"/>
  <c r="Q2339" i="3" s="1"/>
  <c r="N2340" i="3" a="1"/>
  <c r="N2340" i="3" s="1"/>
  <c r="Q2340" i="3" s="1"/>
  <c r="N2341" i="3" a="1"/>
  <c r="N2341" i="3" s="1"/>
  <c r="Q2341" i="3" s="1"/>
  <c r="N2342" i="3" a="1"/>
  <c r="N2342" i="3" s="1"/>
  <c r="Q2342" i="3" s="1"/>
  <c r="N2343" i="3" a="1"/>
  <c r="N2343" i="3" s="1"/>
  <c r="Q2343" i="3" s="1"/>
  <c r="N2344" i="3" a="1"/>
  <c r="N2344" i="3" s="1"/>
  <c r="Q2344" i="3" s="1"/>
  <c r="N2345" i="3" a="1"/>
  <c r="N2345" i="3" s="1"/>
  <c r="Q2345" i="3" s="1"/>
  <c r="N2346" i="3" a="1"/>
  <c r="N2346" i="3" s="1"/>
  <c r="Q2346" i="3" s="1"/>
  <c r="N2347" i="3" a="1"/>
  <c r="N2347" i="3" s="1"/>
  <c r="Q2347" i="3" s="1"/>
  <c r="N2348" i="3" a="1"/>
  <c r="N2348" i="3" s="1"/>
  <c r="Q2348" i="3" s="1"/>
  <c r="N2349" i="3" a="1"/>
  <c r="N2349" i="3" s="1"/>
  <c r="Q2349" i="3" s="1"/>
  <c r="N2350" i="3" a="1"/>
  <c r="N2350" i="3" s="1"/>
  <c r="Q2350" i="3" s="1"/>
  <c r="N2351" i="3" a="1"/>
  <c r="N2351" i="3" s="1"/>
  <c r="N2352" i="3" a="1"/>
  <c r="N2352" i="3" s="1"/>
  <c r="Q2352" i="3" s="1"/>
  <c r="N2353" i="3" a="1"/>
  <c r="N2353" i="3" s="1"/>
  <c r="Q2353" i="3" s="1"/>
  <c r="N2354" i="3" a="1"/>
  <c r="N2354" i="3" s="1"/>
  <c r="Q2354" i="3" s="1"/>
  <c r="N2355" i="3" a="1"/>
  <c r="N2355" i="3" s="1"/>
  <c r="Q2355" i="3" s="1"/>
  <c r="N2356" i="3" a="1"/>
  <c r="N2356" i="3" s="1"/>
  <c r="Q2356" i="3" s="1"/>
  <c r="N2357" i="3" a="1"/>
  <c r="N2357" i="3" s="1"/>
  <c r="Q2357" i="3" s="1"/>
  <c r="N2358" i="3" a="1"/>
  <c r="N2358" i="3" s="1"/>
  <c r="Q2358" i="3" s="1"/>
  <c r="N2359" i="3" a="1"/>
  <c r="N2359" i="3" s="1"/>
  <c r="Q2359" i="3" s="1"/>
  <c r="N2360" i="3" a="1"/>
  <c r="N2360" i="3" s="1"/>
  <c r="Q2360" i="3" s="1"/>
  <c r="N2361" i="3" a="1"/>
  <c r="N2361" i="3" s="1"/>
  <c r="Q2361" i="3" s="1"/>
  <c r="N2362" i="3" a="1"/>
  <c r="N2362" i="3" s="1"/>
  <c r="Q2362" i="3" s="1"/>
  <c r="N2363" i="3" a="1"/>
  <c r="N2363" i="3" s="1"/>
  <c r="Q2363" i="3" s="1"/>
  <c r="N2364" i="3" a="1"/>
  <c r="N2364" i="3" s="1"/>
  <c r="Q2364" i="3" s="1"/>
  <c r="N2365" i="3" a="1"/>
  <c r="N2365" i="3" s="1"/>
  <c r="Q2365" i="3" s="1"/>
  <c r="N2366" i="3" a="1"/>
  <c r="N2366" i="3" s="1"/>
  <c r="Q2366" i="3" s="1"/>
  <c r="N2367" i="3" a="1"/>
  <c r="N2367" i="3" s="1"/>
  <c r="N2368" i="3" a="1"/>
  <c r="N2368" i="3" s="1"/>
  <c r="Q2368" i="3" s="1"/>
  <c r="N2369" i="3" a="1"/>
  <c r="N2369" i="3" s="1"/>
  <c r="Q2369" i="3" s="1"/>
  <c r="N2370" i="3" a="1"/>
  <c r="N2370" i="3" s="1"/>
  <c r="Q2370" i="3" s="1"/>
  <c r="N2371" i="3" a="1"/>
  <c r="N2371" i="3" s="1"/>
  <c r="Q2371" i="3" s="1"/>
  <c r="N2372" i="3" a="1"/>
  <c r="N2372" i="3" s="1"/>
  <c r="Q2372" i="3" s="1"/>
  <c r="N2373" i="3" a="1"/>
  <c r="N2373" i="3" s="1"/>
  <c r="Q2373" i="3" s="1"/>
  <c r="N2374" i="3" a="1"/>
  <c r="N2374" i="3" s="1"/>
  <c r="Q2374" i="3" s="1"/>
  <c r="N2375" i="3" a="1"/>
  <c r="N2375" i="3" s="1"/>
  <c r="Q2375" i="3" s="1"/>
  <c r="N2376" i="3" a="1"/>
  <c r="N2376" i="3" s="1"/>
  <c r="Q2376" i="3" s="1"/>
  <c r="N2377" i="3" a="1"/>
  <c r="N2377" i="3" s="1"/>
  <c r="Q2377" i="3" s="1"/>
  <c r="N2378" i="3" a="1"/>
  <c r="N2378" i="3" s="1"/>
  <c r="Q2378" i="3" s="1"/>
  <c r="N2379" i="3" a="1"/>
  <c r="N2379" i="3" s="1"/>
  <c r="Q2379" i="3" s="1"/>
  <c r="N2380" i="3" a="1"/>
  <c r="N2380" i="3" s="1"/>
  <c r="Q2380" i="3" s="1"/>
  <c r="N2381" i="3" a="1"/>
  <c r="N2381" i="3" s="1"/>
  <c r="Q2381" i="3" s="1"/>
  <c r="N2382" i="3" a="1"/>
  <c r="N2382" i="3" s="1"/>
  <c r="Q2382" i="3" s="1"/>
  <c r="N2383" i="3" a="1"/>
  <c r="N2383" i="3" s="1"/>
  <c r="N2384" i="3" a="1"/>
  <c r="N2384" i="3" s="1"/>
  <c r="Q2384" i="3" s="1"/>
  <c r="N2385" i="3" a="1"/>
  <c r="N2385" i="3" s="1"/>
  <c r="Q2385" i="3" s="1"/>
  <c r="N2386" i="3" a="1"/>
  <c r="N2386" i="3" s="1"/>
  <c r="Q2386" i="3" s="1"/>
  <c r="N2387" i="3" a="1"/>
  <c r="N2387" i="3" s="1"/>
  <c r="Q2387" i="3" s="1"/>
  <c r="N2388" i="3" a="1"/>
  <c r="N2388" i="3" s="1"/>
  <c r="Q2388" i="3" s="1"/>
  <c r="N2389" i="3" a="1"/>
  <c r="N2389" i="3" s="1"/>
  <c r="Q2389" i="3" s="1"/>
  <c r="N2390" i="3" a="1"/>
  <c r="N2390" i="3" s="1"/>
  <c r="Q2390" i="3" s="1"/>
  <c r="N2391" i="3" a="1"/>
  <c r="N2391" i="3" s="1"/>
  <c r="Q2391" i="3" s="1"/>
  <c r="N2392" i="3" a="1"/>
  <c r="N2392" i="3" s="1"/>
  <c r="Q2392" i="3" s="1"/>
  <c r="N2393" i="3" a="1"/>
  <c r="N2393" i="3" s="1"/>
  <c r="Q2393" i="3" s="1"/>
  <c r="N2394" i="3" a="1"/>
  <c r="N2394" i="3" s="1"/>
  <c r="Q2394" i="3" s="1"/>
  <c r="N2395" i="3" a="1"/>
  <c r="N2395" i="3" s="1"/>
  <c r="N2396" i="3" a="1"/>
  <c r="N2396" i="3" s="1"/>
  <c r="N2397" i="3" a="1"/>
  <c r="N2397" i="3" s="1"/>
  <c r="Q2397" i="3" s="1"/>
  <c r="N2398" i="3" a="1"/>
  <c r="N2398" i="3" s="1"/>
  <c r="Q2398" i="3" s="1"/>
  <c r="N2399" i="3" a="1"/>
  <c r="N2399" i="3" s="1"/>
  <c r="N2400" i="3" a="1"/>
  <c r="N2400" i="3" s="1"/>
  <c r="Q2400" i="3" s="1"/>
  <c r="N2401" i="3" a="1"/>
  <c r="N2401" i="3" s="1"/>
  <c r="Q2401" i="3" s="1"/>
  <c r="N2402" i="3" a="1"/>
  <c r="N2402" i="3" s="1"/>
  <c r="Q2402" i="3" s="1"/>
  <c r="N2403" i="3" a="1"/>
  <c r="N2403" i="3" s="1"/>
  <c r="Q2403" i="3" s="1"/>
  <c r="N2404" i="3" a="1"/>
  <c r="N2404" i="3" s="1"/>
  <c r="Q2404" i="3" s="1"/>
  <c r="N2405" i="3" a="1"/>
  <c r="N2405" i="3" s="1"/>
  <c r="Q2405" i="3" s="1"/>
  <c r="N2406" i="3" a="1"/>
  <c r="N2406" i="3" s="1"/>
  <c r="Q2406" i="3" s="1"/>
  <c r="N2407" i="3" a="1"/>
  <c r="N2407" i="3" s="1"/>
  <c r="Q2407" i="3" s="1"/>
  <c r="N2408" i="3" a="1"/>
  <c r="N2408" i="3" s="1"/>
  <c r="Q2408" i="3" s="1"/>
  <c r="N2409" i="3" a="1"/>
  <c r="N2409" i="3" s="1"/>
  <c r="Q2409" i="3" s="1"/>
  <c r="N2410" i="3" a="1"/>
  <c r="N2410" i="3" s="1"/>
  <c r="Q2410" i="3" s="1"/>
  <c r="N2411" i="3" a="1"/>
  <c r="N2411" i="3" s="1"/>
  <c r="Q2411" i="3" s="1"/>
  <c r="N2412" i="3" a="1"/>
  <c r="N2412" i="3" s="1"/>
  <c r="Q2412" i="3" s="1"/>
  <c r="N2413" i="3" a="1"/>
  <c r="N2413" i="3" s="1"/>
  <c r="Q2413" i="3" s="1"/>
  <c r="N2414" i="3" a="1"/>
  <c r="N2414" i="3" s="1"/>
  <c r="Q2414" i="3" s="1"/>
  <c r="N2415" i="3" a="1"/>
  <c r="N2415" i="3" s="1"/>
  <c r="N2416" i="3" a="1"/>
  <c r="N2416" i="3" s="1"/>
  <c r="Q2416" i="3" s="1"/>
  <c r="N2417" i="3" a="1"/>
  <c r="N2417" i="3" s="1"/>
  <c r="Q2417" i="3" s="1"/>
  <c r="N2418" i="3" a="1"/>
  <c r="N2418" i="3" s="1"/>
  <c r="Q2418" i="3" s="1"/>
  <c r="N2419" i="3" a="1"/>
  <c r="N2419" i="3" s="1"/>
  <c r="Q2419" i="3" s="1"/>
  <c r="N2420" i="3" a="1"/>
  <c r="N2420" i="3" s="1"/>
  <c r="Q2420" i="3" s="1"/>
  <c r="N2421" i="3" a="1"/>
  <c r="N2421" i="3" s="1"/>
  <c r="N2422" i="3" a="1"/>
  <c r="N2422" i="3" s="1"/>
  <c r="Q2422" i="3" s="1"/>
  <c r="N2423" i="3" a="1"/>
  <c r="N2423" i="3" s="1"/>
  <c r="Q2423" i="3" s="1"/>
  <c r="N2424" i="3" a="1"/>
  <c r="N2424" i="3" s="1"/>
  <c r="Q2424" i="3" s="1"/>
  <c r="N2425" i="3" a="1"/>
  <c r="N2425" i="3" s="1"/>
  <c r="Q2425" i="3" s="1"/>
  <c r="N2426" i="3" a="1"/>
  <c r="N2426" i="3" s="1"/>
  <c r="Q2426" i="3" s="1"/>
  <c r="N2427" i="3" a="1"/>
  <c r="N2427" i="3" s="1"/>
  <c r="Q2427" i="3" s="1"/>
  <c r="N2428" i="3" a="1"/>
  <c r="N2428" i="3" s="1"/>
  <c r="Q2428" i="3" s="1"/>
  <c r="N2429" i="3" a="1"/>
  <c r="N2429" i="3" s="1"/>
  <c r="Q2429" i="3" s="1"/>
  <c r="N2430" i="3" a="1"/>
  <c r="N2430" i="3" s="1"/>
  <c r="N2431" i="3" a="1"/>
  <c r="N2431" i="3" s="1"/>
  <c r="N2432" i="3" a="1"/>
  <c r="N2432" i="3" s="1"/>
  <c r="Q2432" i="3" s="1"/>
  <c r="N2433" i="3" a="1"/>
  <c r="N2433" i="3" s="1"/>
  <c r="Q2433" i="3" s="1"/>
  <c r="N2434" i="3" a="1"/>
  <c r="N2434" i="3" s="1"/>
  <c r="Q2434" i="3" s="1"/>
  <c r="N2435" i="3" a="1"/>
  <c r="N2435" i="3" s="1"/>
  <c r="Q2435" i="3" s="1"/>
  <c r="N2436" i="3" a="1"/>
  <c r="N2436" i="3" s="1"/>
  <c r="Q2436" i="3" s="1"/>
  <c r="N2437" i="3" a="1"/>
  <c r="N2437" i="3" s="1"/>
  <c r="N2438" i="3" a="1"/>
  <c r="N2438" i="3" s="1"/>
  <c r="Q2438" i="3" s="1"/>
  <c r="N2439" i="3" a="1"/>
  <c r="N2439" i="3" s="1"/>
  <c r="Q2439" i="3" s="1"/>
  <c r="N2440" i="3" a="1"/>
  <c r="N2440" i="3" s="1"/>
  <c r="Q2440" i="3" s="1"/>
  <c r="N2441" i="3" a="1"/>
  <c r="N2441" i="3" s="1"/>
  <c r="Q2441" i="3" s="1"/>
  <c r="N2442" i="3" a="1"/>
  <c r="N2442" i="3" s="1"/>
  <c r="Q2442" i="3" s="1"/>
  <c r="N2443" i="3" a="1"/>
  <c r="N2443" i="3" s="1"/>
  <c r="Q2443" i="3" s="1"/>
  <c r="N2444" i="3" a="1"/>
  <c r="N2444" i="3" s="1"/>
  <c r="Q2444" i="3" s="1"/>
  <c r="N2445" i="3" a="1"/>
  <c r="N2445" i="3" s="1"/>
  <c r="Q2445" i="3" s="1"/>
  <c r="N2446" i="3" a="1"/>
  <c r="N2446" i="3" s="1"/>
  <c r="P2446" i="3" s="1"/>
  <c r="N2447" i="3" a="1"/>
  <c r="N2447" i="3" s="1"/>
  <c r="N2448" i="3" a="1"/>
  <c r="N2448" i="3" s="1"/>
  <c r="Q2448" i="3" s="1"/>
  <c r="N2449" i="3" a="1"/>
  <c r="N2449" i="3" s="1"/>
  <c r="Q2449" i="3" s="1"/>
  <c r="N2450" i="3" a="1"/>
  <c r="N2450" i="3" s="1"/>
  <c r="Q2450" i="3" s="1"/>
  <c r="N2451" i="3" a="1"/>
  <c r="N2451" i="3" s="1"/>
  <c r="Q2451" i="3" s="1"/>
  <c r="N2452" i="3" a="1"/>
  <c r="N2452" i="3" s="1"/>
  <c r="Q2452" i="3" s="1"/>
  <c r="N2453" i="3" a="1"/>
  <c r="N2453" i="3" s="1"/>
  <c r="Q2453" i="3" s="1"/>
  <c r="N2454" i="3" a="1"/>
  <c r="N2454" i="3" s="1"/>
  <c r="Q2454" i="3" s="1"/>
  <c r="N2455" i="3" a="1"/>
  <c r="N2455" i="3" s="1"/>
  <c r="Q2455" i="3" s="1"/>
  <c r="N2456" i="3" a="1"/>
  <c r="N2456" i="3" s="1"/>
  <c r="Q2456" i="3" s="1"/>
  <c r="N2457" i="3" a="1"/>
  <c r="N2457" i="3" s="1"/>
  <c r="Q2457" i="3" s="1"/>
  <c r="N2458" i="3" a="1"/>
  <c r="N2458" i="3" s="1"/>
  <c r="Q2458" i="3" s="1"/>
  <c r="N2459" i="3" a="1"/>
  <c r="N2459" i="3" s="1"/>
  <c r="Q2459" i="3" s="1"/>
  <c r="N2460" i="3" a="1"/>
  <c r="N2460" i="3" s="1"/>
  <c r="Q2460" i="3" s="1"/>
  <c r="N2461" i="3" a="1"/>
  <c r="N2461" i="3" s="1"/>
  <c r="Q2461" i="3" s="1"/>
  <c r="N2462" i="3" a="1"/>
  <c r="N2462" i="3" s="1"/>
  <c r="Q2462" i="3" s="1"/>
  <c r="N2463" i="3" a="1"/>
  <c r="N2463" i="3" s="1"/>
  <c r="N2464" i="3" a="1"/>
  <c r="N2464" i="3" s="1"/>
  <c r="Q2464" i="3" s="1"/>
  <c r="N2465" i="3" a="1"/>
  <c r="N2465" i="3" s="1"/>
  <c r="Q2465" i="3" s="1"/>
  <c r="N2466" i="3" a="1"/>
  <c r="N2466" i="3" s="1"/>
  <c r="Q2466" i="3" s="1"/>
  <c r="N2467" i="3" a="1"/>
  <c r="N2467" i="3" s="1"/>
  <c r="Q2467" i="3" s="1"/>
  <c r="N2468" i="3" a="1"/>
  <c r="N2468" i="3" s="1"/>
  <c r="Q2468" i="3" s="1"/>
  <c r="N2469" i="3" a="1"/>
  <c r="N2469" i="3" s="1"/>
  <c r="Q2469" i="3" s="1"/>
  <c r="N2470" i="3" a="1"/>
  <c r="N2470" i="3" s="1"/>
  <c r="Q2470" i="3" s="1"/>
  <c r="N2471" i="3" a="1"/>
  <c r="N2471" i="3" s="1"/>
  <c r="Q2471" i="3" s="1"/>
  <c r="N2472" i="3" a="1"/>
  <c r="N2472" i="3" s="1"/>
  <c r="Q2472" i="3" s="1"/>
  <c r="N2473" i="3" a="1"/>
  <c r="N2473" i="3" s="1"/>
  <c r="Q2473" i="3" s="1"/>
  <c r="N2474" i="3" a="1"/>
  <c r="N2474" i="3" s="1"/>
  <c r="Q2474" i="3" s="1"/>
  <c r="N2475" i="3" a="1"/>
  <c r="N2475" i="3" s="1"/>
  <c r="Q2475" i="3" s="1"/>
  <c r="N2476" i="3" a="1"/>
  <c r="N2476" i="3" s="1"/>
  <c r="Q2476" i="3" s="1"/>
  <c r="N2477" i="3" a="1"/>
  <c r="N2477" i="3" s="1"/>
  <c r="N2478" i="3" a="1"/>
  <c r="N2478" i="3" s="1"/>
  <c r="Q2478" i="3" s="1"/>
  <c r="N2479" i="3" a="1"/>
  <c r="N2479" i="3" s="1"/>
  <c r="N2480" i="3" a="1"/>
  <c r="N2480" i="3" s="1"/>
  <c r="N2481" i="3" a="1"/>
  <c r="N2481" i="3" s="1"/>
  <c r="N2482" i="3" a="1"/>
  <c r="N2482" i="3" s="1"/>
  <c r="Q2482" i="3" s="1"/>
  <c r="N2483" i="3" a="1"/>
  <c r="N2483" i="3" s="1"/>
  <c r="Q2483" i="3" s="1"/>
  <c r="N2484" i="3" a="1"/>
  <c r="N2484" i="3" s="1"/>
  <c r="Q2484" i="3" s="1"/>
  <c r="N2485" i="3" a="1"/>
  <c r="N2485" i="3" s="1"/>
  <c r="Q2485" i="3" s="1"/>
  <c r="N2486" i="3" a="1"/>
  <c r="N2486" i="3" s="1"/>
  <c r="Q2486" i="3" s="1"/>
  <c r="N2487" i="3" a="1"/>
  <c r="N2487" i="3" s="1"/>
  <c r="Q2487" i="3" s="1"/>
  <c r="N2488" i="3" a="1"/>
  <c r="N2488" i="3" s="1"/>
  <c r="Q2488" i="3" s="1"/>
  <c r="N2489" i="3" a="1"/>
  <c r="N2489" i="3" s="1"/>
  <c r="Q2489" i="3" s="1"/>
  <c r="N2490" i="3" a="1"/>
  <c r="N2490" i="3" s="1"/>
  <c r="Q2490" i="3" s="1"/>
  <c r="N2491" i="3" a="1"/>
  <c r="N2491" i="3" s="1"/>
  <c r="Q2491" i="3" s="1"/>
  <c r="N2492" i="3" a="1"/>
  <c r="N2492" i="3" s="1"/>
  <c r="Q2492" i="3" s="1"/>
  <c r="N2493" i="3" a="1"/>
  <c r="N2493" i="3" s="1"/>
  <c r="Q2493" i="3" s="1"/>
  <c r="N2494" i="3" a="1"/>
  <c r="N2494" i="3" s="1"/>
  <c r="Q2494" i="3" s="1"/>
  <c r="N2495" i="3" a="1"/>
  <c r="N2495" i="3" s="1"/>
  <c r="N2496" i="3" a="1"/>
  <c r="N2496" i="3" s="1"/>
  <c r="Q2496" i="3" s="1"/>
  <c r="N2497" i="3" a="1"/>
  <c r="N2497" i="3" s="1"/>
  <c r="Q2497" i="3" s="1"/>
  <c r="N2498" i="3" a="1"/>
  <c r="N2498" i="3" s="1"/>
  <c r="Q2498" i="3" s="1"/>
  <c r="N2499" i="3" a="1"/>
  <c r="N2499" i="3" s="1"/>
  <c r="Q2499" i="3" s="1"/>
  <c r="N2500" i="3" a="1"/>
  <c r="N2500" i="3" s="1"/>
  <c r="Q2500" i="3" s="1"/>
  <c r="N2501" i="3" a="1"/>
  <c r="N2501" i="3" s="1"/>
  <c r="Q2501" i="3" s="1"/>
  <c r="N2502" i="3" a="1"/>
  <c r="N2502" i="3" s="1"/>
  <c r="P2502" i="3" s="1"/>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1503" i="3"/>
  <c r="O1504" i="3"/>
  <c r="O1505" i="3"/>
  <c r="O1506" i="3"/>
  <c r="O1507" i="3"/>
  <c r="O1508" i="3"/>
  <c r="O1509" i="3"/>
  <c r="O1510" i="3"/>
  <c r="O1511" i="3"/>
  <c r="O1512" i="3"/>
  <c r="O1513" i="3"/>
  <c r="O1514" i="3"/>
  <c r="O1515" i="3"/>
  <c r="O1516" i="3"/>
  <c r="O1517" i="3"/>
  <c r="O1518" i="3"/>
  <c r="O1519" i="3"/>
  <c r="O1520" i="3"/>
  <c r="O1521" i="3"/>
  <c r="O1522" i="3"/>
  <c r="O1523" i="3"/>
  <c r="O1524" i="3"/>
  <c r="O1525" i="3"/>
  <c r="O1526" i="3"/>
  <c r="O1527" i="3"/>
  <c r="O1528" i="3"/>
  <c r="O1529" i="3"/>
  <c r="O1530" i="3"/>
  <c r="O1531" i="3"/>
  <c r="O1532" i="3"/>
  <c r="O1533" i="3"/>
  <c r="O1534" i="3"/>
  <c r="O1535" i="3"/>
  <c r="O1536" i="3"/>
  <c r="O1537" i="3"/>
  <c r="O1538" i="3"/>
  <c r="O1539" i="3"/>
  <c r="O1540" i="3"/>
  <c r="O1541" i="3"/>
  <c r="O1542" i="3"/>
  <c r="O1543" i="3"/>
  <c r="O1544" i="3"/>
  <c r="O1545" i="3"/>
  <c r="O1546" i="3"/>
  <c r="O1547" i="3"/>
  <c r="O1548" i="3"/>
  <c r="O1549" i="3"/>
  <c r="O1550" i="3"/>
  <c r="O1551" i="3"/>
  <c r="O1552" i="3"/>
  <c r="O1553" i="3"/>
  <c r="O1554" i="3"/>
  <c r="O1555" i="3"/>
  <c r="O1556" i="3"/>
  <c r="O1557" i="3"/>
  <c r="O1558" i="3"/>
  <c r="O1559" i="3"/>
  <c r="O1560" i="3"/>
  <c r="O1561" i="3"/>
  <c r="O1562" i="3"/>
  <c r="O1563" i="3"/>
  <c r="O1564" i="3"/>
  <c r="O1565" i="3"/>
  <c r="O1566" i="3"/>
  <c r="O1567" i="3"/>
  <c r="O1568" i="3"/>
  <c r="O1569" i="3"/>
  <c r="O1570" i="3"/>
  <c r="O1571" i="3"/>
  <c r="O1572" i="3"/>
  <c r="O1573" i="3"/>
  <c r="O1574" i="3"/>
  <c r="O1575" i="3"/>
  <c r="O1576" i="3"/>
  <c r="O1577" i="3"/>
  <c r="O1578" i="3"/>
  <c r="O1579" i="3"/>
  <c r="O1580" i="3"/>
  <c r="O1581" i="3"/>
  <c r="O1582" i="3"/>
  <c r="O1583" i="3"/>
  <c r="O1584" i="3"/>
  <c r="O1585" i="3"/>
  <c r="O1586" i="3"/>
  <c r="O1587" i="3"/>
  <c r="O1588" i="3"/>
  <c r="O1589" i="3"/>
  <c r="O1590" i="3"/>
  <c r="O1591" i="3"/>
  <c r="O1592" i="3"/>
  <c r="O1593" i="3"/>
  <c r="O1594" i="3"/>
  <c r="O1595" i="3"/>
  <c r="O1596" i="3"/>
  <c r="O1597" i="3"/>
  <c r="O1598" i="3"/>
  <c r="O1599" i="3"/>
  <c r="O1600" i="3"/>
  <c r="O1601" i="3"/>
  <c r="O1602" i="3"/>
  <c r="O1603" i="3"/>
  <c r="O1604" i="3"/>
  <c r="O1605" i="3"/>
  <c r="O1606" i="3"/>
  <c r="O1607" i="3"/>
  <c r="O1608" i="3"/>
  <c r="O1609" i="3"/>
  <c r="O1610" i="3"/>
  <c r="O1611" i="3"/>
  <c r="O1612" i="3"/>
  <c r="O1613" i="3"/>
  <c r="O1614" i="3"/>
  <c r="O1615" i="3"/>
  <c r="O1616" i="3"/>
  <c r="O1617" i="3"/>
  <c r="O1618" i="3"/>
  <c r="O1619" i="3"/>
  <c r="O1620" i="3"/>
  <c r="O1621" i="3"/>
  <c r="O1622" i="3"/>
  <c r="O1623" i="3"/>
  <c r="O1624" i="3"/>
  <c r="O1625" i="3"/>
  <c r="O1626" i="3"/>
  <c r="O1627" i="3"/>
  <c r="O1628" i="3"/>
  <c r="O1629" i="3"/>
  <c r="O1630" i="3"/>
  <c r="O1631" i="3"/>
  <c r="O1632" i="3"/>
  <c r="O1633" i="3"/>
  <c r="O1634" i="3"/>
  <c r="O1635" i="3"/>
  <c r="O1636" i="3"/>
  <c r="O1637" i="3"/>
  <c r="O1638" i="3"/>
  <c r="O1639" i="3"/>
  <c r="O1640" i="3"/>
  <c r="O1641" i="3"/>
  <c r="O1642" i="3"/>
  <c r="O1643" i="3"/>
  <c r="O1644" i="3"/>
  <c r="O1645" i="3"/>
  <c r="O1646" i="3"/>
  <c r="O1647" i="3"/>
  <c r="O1648" i="3"/>
  <c r="O1649" i="3"/>
  <c r="O1650" i="3"/>
  <c r="O1651" i="3"/>
  <c r="O1652" i="3"/>
  <c r="O1653" i="3"/>
  <c r="O1654" i="3"/>
  <c r="O1655" i="3"/>
  <c r="O1656" i="3"/>
  <c r="O1657" i="3"/>
  <c r="O1658" i="3"/>
  <c r="O1659" i="3"/>
  <c r="O1660" i="3"/>
  <c r="O1661" i="3"/>
  <c r="O1662" i="3"/>
  <c r="O1663" i="3"/>
  <c r="O1664" i="3"/>
  <c r="O1665" i="3"/>
  <c r="O1666" i="3"/>
  <c r="O1667" i="3"/>
  <c r="O1668" i="3"/>
  <c r="O1669" i="3"/>
  <c r="O1670" i="3"/>
  <c r="O1671" i="3"/>
  <c r="O1672" i="3"/>
  <c r="O1673" i="3"/>
  <c r="O1674" i="3"/>
  <c r="O1675" i="3"/>
  <c r="O1676" i="3"/>
  <c r="O1677" i="3"/>
  <c r="O1678" i="3"/>
  <c r="O1679" i="3"/>
  <c r="O1680" i="3"/>
  <c r="O1681" i="3"/>
  <c r="O1682" i="3"/>
  <c r="O1683" i="3"/>
  <c r="O1684" i="3"/>
  <c r="O1685" i="3"/>
  <c r="O1686" i="3"/>
  <c r="O1687" i="3"/>
  <c r="O1688" i="3"/>
  <c r="O1689" i="3"/>
  <c r="O1690" i="3"/>
  <c r="O1691" i="3"/>
  <c r="O1692" i="3"/>
  <c r="O1693" i="3"/>
  <c r="O1694" i="3"/>
  <c r="O1695" i="3"/>
  <c r="O1696" i="3"/>
  <c r="O1697" i="3"/>
  <c r="O1698" i="3"/>
  <c r="O1699" i="3"/>
  <c r="O1700" i="3"/>
  <c r="O1701" i="3"/>
  <c r="O1702" i="3"/>
  <c r="O1703" i="3"/>
  <c r="O1704" i="3"/>
  <c r="O1705" i="3"/>
  <c r="O1706" i="3"/>
  <c r="O1707" i="3"/>
  <c r="O1708" i="3"/>
  <c r="O1709" i="3"/>
  <c r="O1710" i="3"/>
  <c r="O1711" i="3"/>
  <c r="O1712" i="3"/>
  <c r="O1713" i="3"/>
  <c r="O1714" i="3"/>
  <c r="O1715" i="3"/>
  <c r="O1716" i="3"/>
  <c r="O1717" i="3"/>
  <c r="O1718" i="3"/>
  <c r="O1719" i="3"/>
  <c r="O1720" i="3"/>
  <c r="O1721" i="3"/>
  <c r="O1722" i="3"/>
  <c r="O1723" i="3"/>
  <c r="O1724" i="3"/>
  <c r="O1725" i="3"/>
  <c r="O1726" i="3"/>
  <c r="O1727" i="3"/>
  <c r="O1728" i="3"/>
  <c r="O1729" i="3"/>
  <c r="O1730" i="3"/>
  <c r="O1731" i="3"/>
  <c r="O1732" i="3"/>
  <c r="O1733" i="3"/>
  <c r="O1734" i="3"/>
  <c r="O1735" i="3"/>
  <c r="O1736" i="3"/>
  <c r="O1737" i="3"/>
  <c r="O1738" i="3"/>
  <c r="O1739" i="3"/>
  <c r="O1740" i="3"/>
  <c r="O1741" i="3"/>
  <c r="O1742" i="3"/>
  <c r="O1743" i="3"/>
  <c r="O1744" i="3"/>
  <c r="O1745" i="3"/>
  <c r="O1746" i="3"/>
  <c r="O1747" i="3"/>
  <c r="O1748" i="3"/>
  <c r="O1749" i="3"/>
  <c r="O1750" i="3"/>
  <c r="O1751" i="3"/>
  <c r="O1752" i="3"/>
  <c r="O1753" i="3"/>
  <c r="O1754" i="3"/>
  <c r="O1755" i="3"/>
  <c r="O1756" i="3"/>
  <c r="O1757" i="3"/>
  <c r="O1758" i="3"/>
  <c r="O1759" i="3"/>
  <c r="O1760" i="3"/>
  <c r="O1761" i="3"/>
  <c r="O1762" i="3"/>
  <c r="O1763" i="3"/>
  <c r="O1764" i="3"/>
  <c r="O1765" i="3"/>
  <c r="O1766" i="3"/>
  <c r="O1767" i="3"/>
  <c r="O1768" i="3"/>
  <c r="O1769" i="3"/>
  <c r="O1770" i="3"/>
  <c r="O1771" i="3"/>
  <c r="O1772" i="3"/>
  <c r="O1773" i="3"/>
  <c r="O1774" i="3"/>
  <c r="O1775" i="3"/>
  <c r="O1776" i="3"/>
  <c r="O1777" i="3"/>
  <c r="O1778" i="3"/>
  <c r="O1779" i="3"/>
  <c r="O1780" i="3"/>
  <c r="O1781" i="3"/>
  <c r="O1782"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8" i="3"/>
  <c r="O1809" i="3"/>
  <c r="O1810" i="3"/>
  <c r="O1811" i="3"/>
  <c r="O1812" i="3"/>
  <c r="O1813" i="3"/>
  <c r="O1814" i="3"/>
  <c r="O1815" i="3"/>
  <c r="O1816" i="3"/>
  <c r="O1817" i="3"/>
  <c r="O1818" i="3"/>
  <c r="O1819" i="3"/>
  <c r="O1820" i="3"/>
  <c r="O1821" i="3"/>
  <c r="O1822" i="3"/>
  <c r="O1823" i="3"/>
  <c r="O1824" i="3"/>
  <c r="O1825" i="3"/>
  <c r="O1826" i="3"/>
  <c r="O1827" i="3"/>
  <c r="O1828" i="3"/>
  <c r="O1829" i="3"/>
  <c r="O1830" i="3"/>
  <c r="O1831" i="3"/>
  <c r="O1832" i="3"/>
  <c r="O1833" i="3"/>
  <c r="O1834" i="3"/>
  <c r="O1835" i="3"/>
  <c r="O1836" i="3"/>
  <c r="O1837" i="3"/>
  <c r="O1838" i="3"/>
  <c r="O1839" i="3"/>
  <c r="O1840" i="3"/>
  <c r="O1841" i="3"/>
  <c r="O1842" i="3"/>
  <c r="O1843" i="3"/>
  <c r="O1844" i="3"/>
  <c r="O1845" i="3"/>
  <c r="O1846" i="3"/>
  <c r="O1847" i="3"/>
  <c r="O1848" i="3"/>
  <c r="O1849" i="3"/>
  <c r="O1850" i="3"/>
  <c r="O1851" i="3"/>
  <c r="O1852" i="3"/>
  <c r="O1853" i="3"/>
  <c r="O1854" i="3"/>
  <c r="O1855" i="3"/>
  <c r="O1856" i="3"/>
  <c r="O1857" i="3"/>
  <c r="O1858" i="3"/>
  <c r="O1859" i="3"/>
  <c r="O1860" i="3"/>
  <c r="O1861" i="3"/>
  <c r="O1862" i="3"/>
  <c r="O1863" i="3"/>
  <c r="O1864" i="3"/>
  <c r="O1865" i="3"/>
  <c r="O1866" i="3"/>
  <c r="O1867" i="3"/>
  <c r="O1868" i="3"/>
  <c r="O1869" i="3"/>
  <c r="O1870" i="3"/>
  <c r="O1871" i="3"/>
  <c r="O1872" i="3"/>
  <c r="O1873" i="3"/>
  <c r="O1874" i="3"/>
  <c r="O1875" i="3"/>
  <c r="O1876" i="3"/>
  <c r="O1877" i="3"/>
  <c r="O1878" i="3"/>
  <c r="O1879" i="3"/>
  <c r="O1880" i="3"/>
  <c r="O1881" i="3"/>
  <c r="O1882" i="3"/>
  <c r="O1883" i="3"/>
  <c r="O1884" i="3"/>
  <c r="O1885" i="3"/>
  <c r="O1886" i="3"/>
  <c r="O1887" i="3"/>
  <c r="O1888" i="3"/>
  <c r="O1889" i="3"/>
  <c r="O1890" i="3"/>
  <c r="O1891" i="3"/>
  <c r="O1892" i="3"/>
  <c r="O1893" i="3"/>
  <c r="O1894" i="3"/>
  <c r="O1895" i="3"/>
  <c r="O1896" i="3"/>
  <c r="O1897" i="3"/>
  <c r="O1898" i="3"/>
  <c r="O1899" i="3"/>
  <c r="O1900" i="3"/>
  <c r="O1901" i="3"/>
  <c r="O1902" i="3"/>
  <c r="O1903" i="3"/>
  <c r="O1904" i="3"/>
  <c r="O1905" i="3"/>
  <c r="O1906" i="3"/>
  <c r="O1907" i="3"/>
  <c r="O1908" i="3"/>
  <c r="O1909" i="3"/>
  <c r="O1910" i="3"/>
  <c r="O1911" i="3"/>
  <c r="O1912" i="3"/>
  <c r="O1913" i="3"/>
  <c r="O1914" i="3"/>
  <c r="O1915" i="3"/>
  <c r="O1916" i="3"/>
  <c r="O1917" i="3"/>
  <c r="O1918" i="3"/>
  <c r="O1919" i="3"/>
  <c r="O1920" i="3"/>
  <c r="O1921" i="3"/>
  <c r="O1922" i="3"/>
  <c r="O1923" i="3"/>
  <c r="O1924" i="3"/>
  <c r="O1925" i="3"/>
  <c r="O1926" i="3"/>
  <c r="O1927" i="3"/>
  <c r="O1928" i="3"/>
  <c r="O1929" i="3"/>
  <c r="O1930" i="3"/>
  <c r="O1931" i="3"/>
  <c r="O1932" i="3"/>
  <c r="O1933" i="3"/>
  <c r="O1934" i="3"/>
  <c r="O1935" i="3"/>
  <c r="O1936" i="3"/>
  <c r="O1937" i="3"/>
  <c r="O1938" i="3"/>
  <c r="O1939" i="3"/>
  <c r="O1940" i="3"/>
  <c r="O1941" i="3"/>
  <c r="O1942" i="3"/>
  <c r="O1943" i="3"/>
  <c r="O1944" i="3"/>
  <c r="O1945" i="3"/>
  <c r="O1946" i="3"/>
  <c r="O1947" i="3"/>
  <c r="O1948" i="3"/>
  <c r="O1949" i="3"/>
  <c r="O1950" i="3"/>
  <c r="O1951" i="3"/>
  <c r="O1952" i="3"/>
  <c r="O1953" i="3"/>
  <c r="O1954" i="3"/>
  <c r="O1955" i="3"/>
  <c r="O1956" i="3"/>
  <c r="O1957" i="3"/>
  <c r="O1958" i="3"/>
  <c r="O1959" i="3"/>
  <c r="O1960" i="3"/>
  <c r="O1961" i="3"/>
  <c r="O1962" i="3"/>
  <c r="O1963" i="3"/>
  <c r="O1964" i="3"/>
  <c r="O1965" i="3"/>
  <c r="O1966" i="3"/>
  <c r="O1967" i="3"/>
  <c r="O1968" i="3"/>
  <c r="O1969" i="3"/>
  <c r="O1970" i="3"/>
  <c r="O1971" i="3"/>
  <c r="O1972" i="3"/>
  <c r="O1973" i="3"/>
  <c r="O1974" i="3"/>
  <c r="O1975" i="3"/>
  <c r="O1976" i="3"/>
  <c r="O1977" i="3"/>
  <c r="O1978" i="3"/>
  <c r="O1979" i="3"/>
  <c r="O1980" i="3"/>
  <c r="O1981" i="3"/>
  <c r="O1982" i="3"/>
  <c r="O1983" i="3"/>
  <c r="O1984" i="3"/>
  <c r="O1985" i="3"/>
  <c r="O1986" i="3"/>
  <c r="O1987" i="3"/>
  <c r="O1988" i="3"/>
  <c r="O1989" i="3"/>
  <c r="O1990" i="3"/>
  <c r="O1991" i="3"/>
  <c r="O1992" i="3"/>
  <c r="O1993" i="3"/>
  <c r="O1994" i="3"/>
  <c r="O1995" i="3"/>
  <c r="O1996" i="3"/>
  <c r="O1997" i="3"/>
  <c r="O1998" i="3"/>
  <c r="O1999" i="3"/>
  <c r="O2000" i="3"/>
  <c r="O2001" i="3"/>
  <c r="O2002" i="3"/>
  <c r="O2003" i="3"/>
  <c r="O2004" i="3"/>
  <c r="O2005" i="3"/>
  <c r="O2006" i="3"/>
  <c r="O2007" i="3"/>
  <c r="O2008" i="3"/>
  <c r="O2009" i="3"/>
  <c r="O2010" i="3"/>
  <c r="O2011" i="3"/>
  <c r="O2012" i="3"/>
  <c r="O2013" i="3"/>
  <c r="O2014" i="3"/>
  <c r="O2015" i="3"/>
  <c r="O2016" i="3"/>
  <c r="O2017" i="3"/>
  <c r="O2018" i="3"/>
  <c r="O2019" i="3"/>
  <c r="O2020" i="3"/>
  <c r="O2021" i="3"/>
  <c r="O2022" i="3"/>
  <c r="O2023" i="3"/>
  <c r="O2024" i="3"/>
  <c r="O2025" i="3"/>
  <c r="O2026" i="3"/>
  <c r="O2027" i="3"/>
  <c r="O2028" i="3"/>
  <c r="O2029" i="3"/>
  <c r="O2030" i="3"/>
  <c r="O2031" i="3"/>
  <c r="O2032" i="3"/>
  <c r="O2033" i="3"/>
  <c r="O2034" i="3"/>
  <c r="O2035" i="3"/>
  <c r="O2036" i="3"/>
  <c r="O2037" i="3"/>
  <c r="O2038" i="3"/>
  <c r="O2039" i="3"/>
  <c r="O2040" i="3"/>
  <c r="O2041" i="3"/>
  <c r="O2042" i="3"/>
  <c r="O2043" i="3"/>
  <c r="O2044" i="3"/>
  <c r="O2045" i="3"/>
  <c r="O2046" i="3"/>
  <c r="O2047" i="3"/>
  <c r="O2048" i="3"/>
  <c r="O2049" i="3"/>
  <c r="O2050" i="3"/>
  <c r="O2051" i="3"/>
  <c r="O2052" i="3"/>
  <c r="O2053" i="3"/>
  <c r="O2054" i="3"/>
  <c r="O2055" i="3"/>
  <c r="O2056" i="3"/>
  <c r="O2057" i="3"/>
  <c r="O2058" i="3"/>
  <c r="O2059" i="3"/>
  <c r="O2060" i="3"/>
  <c r="O2061" i="3"/>
  <c r="O2062" i="3"/>
  <c r="O2063" i="3"/>
  <c r="O2064" i="3"/>
  <c r="O2065" i="3"/>
  <c r="O2066" i="3"/>
  <c r="O2067" i="3"/>
  <c r="O2068" i="3"/>
  <c r="O2069" i="3"/>
  <c r="O2070" i="3"/>
  <c r="O2071" i="3"/>
  <c r="O2072" i="3"/>
  <c r="O2073" i="3"/>
  <c r="O2074" i="3"/>
  <c r="O2075" i="3"/>
  <c r="O2076" i="3"/>
  <c r="O2077" i="3"/>
  <c r="O2078" i="3"/>
  <c r="O2079" i="3"/>
  <c r="O2080" i="3"/>
  <c r="O2081" i="3"/>
  <c r="O2082" i="3"/>
  <c r="O2083" i="3"/>
  <c r="O2084" i="3"/>
  <c r="O2085" i="3"/>
  <c r="O2086" i="3"/>
  <c r="O2087" i="3"/>
  <c r="O2088" i="3"/>
  <c r="O2089" i="3"/>
  <c r="O2090" i="3"/>
  <c r="O2091" i="3"/>
  <c r="O2092" i="3"/>
  <c r="O2093" i="3"/>
  <c r="O2094" i="3"/>
  <c r="O2095" i="3"/>
  <c r="O2096" i="3"/>
  <c r="O2097" i="3"/>
  <c r="O2098" i="3"/>
  <c r="O2099" i="3"/>
  <c r="O2100" i="3"/>
  <c r="O2101" i="3"/>
  <c r="O2102" i="3"/>
  <c r="O2103" i="3"/>
  <c r="O2104" i="3"/>
  <c r="O2105" i="3"/>
  <c r="O2106" i="3"/>
  <c r="O2107" i="3"/>
  <c r="O2108" i="3"/>
  <c r="O2109" i="3"/>
  <c r="O2110" i="3"/>
  <c r="O2111" i="3"/>
  <c r="O2112" i="3"/>
  <c r="O2113" i="3"/>
  <c r="O2114" i="3"/>
  <c r="O2115" i="3"/>
  <c r="O2116" i="3"/>
  <c r="O2117" i="3"/>
  <c r="O2118" i="3"/>
  <c r="O2119" i="3"/>
  <c r="O2120" i="3"/>
  <c r="O2121" i="3"/>
  <c r="O2122" i="3"/>
  <c r="O2123" i="3"/>
  <c r="O2124" i="3"/>
  <c r="O2125" i="3"/>
  <c r="O2126" i="3"/>
  <c r="O2127" i="3"/>
  <c r="O2128" i="3"/>
  <c r="O2129" i="3"/>
  <c r="O2130" i="3"/>
  <c r="O2131" i="3"/>
  <c r="O2132" i="3"/>
  <c r="O2133" i="3"/>
  <c r="O2134" i="3"/>
  <c r="O2135" i="3"/>
  <c r="O2136" i="3"/>
  <c r="O2137" i="3"/>
  <c r="O2138" i="3"/>
  <c r="O2139" i="3"/>
  <c r="O2140" i="3"/>
  <c r="O2141" i="3"/>
  <c r="O2142" i="3"/>
  <c r="O2143" i="3"/>
  <c r="O2144" i="3"/>
  <c r="O2145" i="3"/>
  <c r="O2146" i="3"/>
  <c r="O2147" i="3"/>
  <c r="O2148" i="3"/>
  <c r="O2149" i="3"/>
  <c r="O2150" i="3"/>
  <c r="O2151" i="3"/>
  <c r="O2152" i="3"/>
  <c r="O2153" i="3"/>
  <c r="O2154" i="3"/>
  <c r="O2155" i="3"/>
  <c r="O2156" i="3"/>
  <c r="O2157" i="3"/>
  <c r="O2158" i="3"/>
  <c r="O2159" i="3"/>
  <c r="O2160" i="3"/>
  <c r="O2161" i="3"/>
  <c r="O2162" i="3"/>
  <c r="O2163" i="3"/>
  <c r="O2164" i="3"/>
  <c r="O2165" i="3"/>
  <c r="O2166" i="3"/>
  <c r="O2167" i="3"/>
  <c r="O2168" i="3"/>
  <c r="O2169" i="3"/>
  <c r="O2170" i="3"/>
  <c r="O2171" i="3"/>
  <c r="O2172" i="3"/>
  <c r="O2173" i="3"/>
  <c r="O2174" i="3"/>
  <c r="O2175" i="3"/>
  <c r="O2176" i="3"/>
  <c r="O2177" i="3"/>
  <c r="O2178" i="3"/>
  <c r="O2179" i="3"/>
  <c r="O2180" i="3"/>
  <c r="O2181" i="3"/>
  <c r="O2182" i="3"/>
  <c r="O2183" i="3"/>
  <c r="O2184" i="3"/>
  <c r="O2185" i="3"/>
  <c r="O2186" i="3"/>
  <c r="O2187" i="3"/>
  <c r="O2188" i="3"/>
  <c r="O2189" i="3"/>
  <c r="O2190" i="3"/>
  <c r="O2191" i="3"/>
  <c r="O2192" i="3"/>
  <c r="O2193" i="3"/>
  <c r="O2194" i="3"/>
  <c r="O2195" i="3"/>
  <c r="O2196" i="3"/>
  <c r="O2197" i="3"/>
  <c r="O2198" i="3"/>
  <c r="O2199" i="3"/>
  <c r="O2200" i="3"/>
  <c r="O2201" i="3"/>
  <c r="O2202" i="3"/>
  <c r="O2203" i="3"/>
  <c r="O2204" i="3"/>
  <c r="O2205" i="3"/>
  <c r="O2206" i="3"/>
  <c r="O2207" i="3"/>
  <c r="O2208" i="3"/>
  <c r="O2209" i="3"/>
  <c r="O2210" i="3"/>
  <c r="O2211" i="3"/>
  <c r="O2212" i="3"/>
  <c r="O2213" i="3"/>
  <c r="O2214" i="3"/>
  <c r="O2215" i="3"/>
  <c r="O2216" i="3"/>
  <c r="O2217" i="3"/>
  <c r="O2218" i="3"/>
  <c r="O2219" i="3"/>
  <c r="O2220" i="3"/>
  <c r="O2221" i="3"/>
  <c r="O2222" i="3"/>
  <c r="O2223" i="3"/>
  <c r="O2224" i="3"/>
  <c r="O2225" i="3"/>
  <c r="O2226" i="3"/>
  <c r="O2227" i="3"/>
  <c r="O2228" i="3"/>
  <c r="O2229" i="3"/>
  <c r="O2230" i="3"/>
  <c r="O2231" i="3"/>
  <c r="O2232" i="3"/>
  <c r="O2233" i="3"/>
  <c r="O2234" i="3"/>
  <c r="O2235" i="3"/>
  <c r="O2236" i="3"/>
  <c r="O2237" i="3"/>
  <c r="O2238" i="3"/>
  <c r="O2239" i="3"/>
  <c r="O2240" i="3"/>
  <c r="O2241" i="3"/>
  <c r="O2242" i="3"/>
  <c r="O2243" i="3"/>
  <c r="O2244" i="3"/>
  <c r="O2245" i="3"/>
  <c r="O2246" i="3"/>
  <c r="O2247" i="3"/>
  <c r="O2248" i="3"/>
  <c r="O2249" i="3"/>
  <c r="O2250" i="3"/>
  <c r="O2251" i="3"/>
  <c r="O2252" i="3"/>
  <c r="O2253" i="3"/>
  <c r="O2254" i="3"/>
  <c r="O2255" i="3"/>
  <c r="O2256" i="3"/>
  <c r="O2257" i="3"/>
  <c r="O2258" i="3"/>
  <c r="O2259" i="3"/>
  <c r="O2260" i="3"/>
  <c r="O2261" i="3"/>
  <c r="O2262" i="3"/>
  <c r="O2263" i="3"/>
  <c r="O2264" i="3"/>
  <c r="O2265" i="3"/>
  <c r="O2266" i="3"/>
  <c r="O2267" i="3"/>
  <c r="O2268" i="3"/>
  <c r="O2269" i="3"/>
  <c r="O2270" i="3"/>
  <c r="O2271" i="3"/>
  <c r="O2272" i="3"/>
  <c r="O2273" i="3"/>
  <c r="O2274" i="3"/>
  <c r="O2275" i="3"/>
  <c r="O2276" i="3"/>
  <c r="O2277" i="3"/>
  <c r="O2278" i="3"/>
  <c r="O2279" i="3"/>
  <c r="O2280" i="3"/>
  <c r="O2281" i="3"/>
  <c r="O2282" i="3"/>
  <c r="O2283" i="3"/>
  <c r="O2284" i="3"/>
  <c r="O2285" i="3"/>
  <c r="O2286" i="3"/>
  <c r="O2287" i="3"/>
  <c r="O2288" i="3"/>
  <c r="O2289" i="3"/>
  <c r="O2290" i="3"/>
  <c r="O2291" i="3"/>
  <c r="O2292" i="3"/>
  <c r="O2293" i="3"/>
  <c r="O2294" i="3"/>
  <c r="O2295" i="3"/>
  <c r="O2296" i="3"/>
  <c r="O2297" i="3"/>
  <c r="O2298" i="3"/>
  <c r="O2299" i="3"/>
  <c r="O2300" i="3"/>
  <c r="O2301" i="3"/>
  <c r="O2302" i="3"/>
  <c r="O2303" i="3"/>
  <c r="O2304" i="3"/>
  <c r="O2305" i="3"/>
  <c r="O2306" i="3"/>
  <c r="O2307" i="3"/>
  <c r="O2308" i="3"/>
  <c r="O2309" i="3"/>
  <c r="O2310" i="3"/>
  <c r="O2311" i="3"/>
  <c r="O2312" i="3"/>
  <c r="O2313" i="3"/>
  <c r="O2314" i="3"/>
  <c r="O2315" i="3"/>
  <c r="O2316" i="3"/>
  <c r="O2317" i="3"/>
  <c r="O2318" i="3"/>
  <c r="O2319" i="3"/>
  <c r="O2320" i="3"/>
  <c r="O2321" i="3"/>
  <c r="O2322" i="3"/>
  <c r="O2323" i="3"/>
  <c r="O2324" i="3"/>
  <c r="O2325" i="3"/>
  <c r="O2326" i="3"/>
  <c r="O2327" i="3"/>
  <c r="O2328" i="3"/>
  <c r="O2329" i="3"/>
  <c r="O2330" i="3"/>
  <c r="O2331" i="3"/>
  <c r="O2332" i="3"/>
  <c r="O2333" i="3"/>
  <c r="O2334" i="3"/>
  <c r="O2335" i="3"/>
  <c r="O2336" i="3"/>
  <c r="O2337" i="3"/>
  <c r="O2338" i="3"/>
  <c r="O2339" i="3"/>
  <c r="O2340" i="3"/>
  <c r="O2341" i="3"/>
  <c r="O2342" i="3"/>
  <c r="O2343" i="3"/>
  <c r="O2344" i="3"/>
  <c r="O2345" i="3"/>
  <c r="O2346" i="3"/>
  <c r="O2347" i="3"/>
  <c r="O2348" i="3"/>
  <c r="O2349" i="3"/>
  <c r="O2350" i="3"/>
  <c r="O2351" i="3"/>
  <c r="O2352" i="3"/>
  <c r="O2353" i="3"/>
  <c r="O2354" i="3"/>
  <c r="O2355" i="3"/>
  <c r="O2356" i="3"/>
  <c r="O2357" i="3"/>
  <c r="O2358" i="3"/>
  <c r="O2359" i="3"/>
  <c r="O2360" i="3"/>
  <c r="O2361" i="3"/>
  <c r="O2362" i="3"/>
  <c r="O2363" i="3"/>
  <c r="O2364" i="3"/>
  <c r="O2365" i="3"/>
  <c r="O2366" i="3"/>
  <c r="O2367" i="3"/>
  <c r="O2368" i="3"/>
  <c r="O2369" i="3"/>
  <c r="O2370" i="3"/>
  <c r="O2371" i="3"/>
  <c r="O2372" i="3"/>
  <c r="O2373" i="3"/>
  <c r="O2374" i="3"/>
  <c r="O2375" i="3"/>
  <c r="O2376" i="3"/>
  <c r="O2377" i="3"/>
  <c r="O2378" i="3"/>
  <c r="O2379" i="3"/>
  <c r="O2380" i="3"/>
  <c r="O2381" i="3"/>
  <c r="O2382" i="3"/>
  <c r="O2383" i="3"/>
  <c r="O2384" i="3"/>
  <c r="O2385" i="3"/>
  <c r="O2386" i="3"/>
  <c r="O2387" i="3"/>
  <c r="O2388" i="3"/>
  <c r="O2389" i="3"/>
  <c r="O2390" i="3"/>
  <c r="O2391" i="3"/>
  <c r="O2392" i="3"/>
  <c r="O2393" i="3"/>
  <c r="O2394" i="3"/>
  <c r="O2395" i="3"/>
  <c r="O2396" i="3"/>
  <c r="O2397" i="3"/>
  <c r="O2398" i="3"/>
  <c r="O2399" i="3"/>
  <c r="O2400" i="3"/>
  <c r="O2401" i="3"/>
  <c r="O2402" i="3"/>
  <c r="O2403" i="3"/>
  <c r="O2404" i="3"/>
  <c r="O2405" i="3"/>
  <c r="O2406" i="3"/>
  <c r="O2407" i="3"/>
  <c r="O2408" i="3"/>
  <c r="O2409" i="3"/>
  <c r="O2410" i="3"/>
  <c r="O2411" i="3"/>
  <c r="O2412" i="3"/>
  <c r="O2413" i="3"/>
  <c r="O2414" i="3"/>
  <c r="O2415" i="3"/>
  <c r="O2416" i="3"/>
  <c r="O2417" i="3"/>
  <c r="O2418" i="3"/>
  <c r="O2419" i="3"/>
  <c r="O2420" i="3"/>
  <c r="O2421" i="3"/>
  <c r="O2422" i="3"/>
  <c r="O2423" i="3"/>
  <c r="O2424" i="3"/>
  <c r="O2425" i="3"/>
  <c r="O2426" i="3"/>
  <c r="O2427" i="3"/>
  <c r="O2428" i="3"/>
  <c r="O2429" i="3"/>
  <c r="O2430" i="3"/>
  <c r="O2431" i="3"/>
  <c r="O2432" i="3"/>
  <c r="O2433" i="3"/>
  <c r="O2434" i="3"/>
  <c r="O2435" i="3"/>
  <c r="O2436" i="3"/>
  <c r="O2437" i="3"/>
  <c r="O2438" i="3"/>
  <c r="O2439" i="3"/>
  <c r="O2440" i="3"/>
  <c r="O2441" i="3"/>
  <c r="O2442" i="3"/>
  <c r="O2443" i="3"/>
  <c r="O2444" i="3"/>
  <c r="O2445" i="3"/>
  <c r="O2446" i="3"/>
  <c r="O2447" i="3"/>
  <c r="O2448" i="3"/>
  <c r="O2449" i="3"/>
  <c r="O2450" i="3"/>
  <c r="O2451" i="3"/>
  <c r="O2452" i="3"/>
  <c r="O2453" i="3"/>
  <c r="O2454" i="3"/>
  <c r="O2455" i="3"/>
  <c r="O2456" i="3"/>
  <c r="O2457" i="3"/>
  <c r="O2458" i="3"/>
  <c r="O2459" i="3"/>
  <c r="O2460" i="3"/>
  <c r="O2461" i="3"/>
  <c r="O2462" i="3"/>
  <c r="O2463" i="3"/>
  <c r="O2464" i="3"/>
  <c r="O2465" i="3"/>
  <c r="O2466" i="3"/>
  <c r="O2467" i="3"/>
  <c r="O2468" i="3"/>
  <c r="O2469" i="3"/>
  <c r="O2470" i="3"/>
  <c r="O2471" i="3"/>
  <c r="O2472" i="3"/>
  <c r="O2473" i="3"/>
  <c r="O2474" i="3"/>
  <c r="O2475" i="3"/>
  <c r="O2476" i="3"/>
  <c r="O2477" i="3"/>
  <c r="O2478" i="3"/>
  <c r="O2479" i="3"/>
  <c r="O2480" i="3"/>
  <c r="O2481" i="3"/>
  <c r="O2482" i="3"/>
  <c r="O2483" i="3"/>
  <c r="O2484" i="3"/>
  <c r="O2485" i="3"/>
  <c r="O2486" i="3"/>
  <c r="O2487" i="3"/>
  <c r="O2488" i="3"/>
  <c r="O2489" i="3"/>
  <c r="O2490" i="3"/>
  <c r="O2491" i="3"/>
  <c r="O2492" i="3"/>
  <c r="O2493" i="3"/>
  <c r="O2494" i="3"/>
  <c r="O2495" i="3"/>
  <c r="O2496" i="3"/>
  <c r="O2497" i="3"/>
  <c r="O2498" i="3"/>
  <c r="O2499" i="3"/>
  <c r="O2500" i="3"/>
  <c r="O2501" i="3"/>
  <c r="O2502" i="3"/>
  <c r="A8" i="14"/>
  <c r="A9" i="14" s="1"/>
  <c r="A10" i="14" s="1"/>
  <c r="A11" i="14" s="1"/>
  <c r="A12" i="14" s="1"/>
  <c r="A13" i="14" s="1"/>
  <c r="A14" i="14" s="1"/>
  <c r="A15" i="14" s="1"/>
  <c r="S8" i="3"/>
  <c r="S9" i="3"/>
  <c r="S10" i="3"/>
  <c r="S13" i="3"/>
  <c r="S14" i="3"/>
  <c r="S15" i="3"/>
  <c r="S24" i="3"/>
  <c r="S25" i="3"/>
  <c r="S26" i="3"/>
  <c r="S29" i="3"/>
  <c r="S40" i="3"/>
  <c r="S41" i="3"/>
  <c r="S42" i="3"/>
  <c r="S45" i="3"/>
  <c r="S56" i="3"/>
  <c r="S58" i="3"/>
  <c r="S61" i="3"/>
  <c r="S66" i="3"/>
  <c r="S72" i="3"/>
  <c r="S73" i="3"/>
  <c r="S74" i="3"/>
  <c r="S77" i="3"/>
  <c r="S78" i="3"/>
  <c r="S79" i="3"/>
  <c r="S88" i="3"/>
  <c r="S89" i="3"/>
  <c r="S90" i="3"/>
  <c r="S93" i="3"/>
  <c r="S94" i="3"/>
  <c r="S95" i="3"/>
  <c r="S98" i="3"/>
  <c r="S104" i="3"/>
  <c r="S105" i="3"/>
  <c r="S106" i="3"/>
  <c r="S109" i="3"/>
  <c r="S120" i="3"/>
  <c r="S122" i="3"/>
  <c r="S125" i="3"/>
  <c r="S127" i="3"/>
  <c r="S136" i="3"/>
  <c r="S138" i="3"/>
  <c r="S141" i="3"/>
  <c r="S152" i="3"/>
  <c r="S157" i="3"/>
  <c r="S162" i="3"/>
  <c r="S168" i="3"/>
  <c r="S170" i="3"/>
  <c r="S173" i="3"/>
  <c r="S184" i="3"/>
  <c r="S186" i="3"/>
  <c r="S189" i="3"/>
  <c r="S200" i="3"/>
  <c r="S201" i="3"/>
  <c r="S205" i="3"/>
  <c r="S210" i="3"/>
  <c r="S216" i="3"/>
  <c r="S221" i="3"/>
  <c r="S226" i="3"/>
  <c r="S232" i="3"/>
  <c r="S237" i="3"/>
  <c r="S238" i="3"/>
  <c r="S248" i="3"/>
  <c r="S249" i="3"/>
  <c r="S253" i="3"/>
  <c r="S255" i="3"/>
  <c r="S264" i="3"/>
  <c r="S265" i="3"/>
  <c r="S269" i="3"/>
  <c r="S274" i="3"/>
  <c r="S280" i="3"/>
  <c r="S285" i="3"/>
  <c r="S290" i="3"/>
  <c r="S296" i="3"/>
  <c r="S297" i="3"/>
  <c r="S301" i="3"/>
  <c r="S302" i="3"/>
  <c r="S312" i="3"/>
  <c r="S317" i="3"/>
  <c r="S319" i="3"/>
  <c r="S328" i="3"/>
  <c r="S333" i="3"/>
  <c r="S338" i="3"/>
  <c r="S344" i="3"/>
  <c r="S345" i="3"/>
  <c r="S349" i="3"/>
  <c r="S360" i="3"/>
  <c r="S365" i="3"/>
  <c r="S376" i="3"/>
  <c r="S381" i="3"/>
  <c r="S392" i="3"/>
  <c r="S397" i="3"/>
  <c r="S399" i="3"/>
  <c r="S402" i="3"/>
  <c r="S408" i="3"/>
  <c r="S413" i="3"/>
  <c r="S418" i="3"/>
  <c r="S424" i="3"/>
  <c r="S426" i="3"/>
  <c r="S429" i="3"/>
  <c r="S440" i="3"/>
  <c r="S441" i="3"/>
  <c r="S445" i="3"/>
  <c r="S446" i="3"/>
  <c r="S456" i="3"/>
  <c r="S461" i="3"/>
  <c r="S472" i="3"/>
  <c r="S474" i="3"/>
  <c r="S477" i="3"/>
  <c r="S482" i="3"/>
  <c r="S488" i="3"/>
  <c r="S489" i="3"/>
  <c r="S493" i="3"/>
  <c r="S495" i="3"/>
  <c r="S504" i="3"/>
  <c r="S509" i="3"/>
  <c r="S520" i="3"/>
  <c r="S522" i="3"/>
  <c r="S525" i="3"/>
  <c r="S527" i="3"/>
  <c r="S530" i="3"/>
  <c r="S536" i="3"/>
  <c r="S541" i="3"/>
  <c r="S552" i="3"/>
  <c r="S554" i="3"/>
  <c r="S557" i="3"/>
  <c r="S559" i="3"/>
  <c r="S568" i="3"/>
  <c r="S573" i="3"/>
  <c r="S575" i="3"/>
  <c r="S584" i="3"/>
  <c r="S589" i="3"/>
  <c r="S600" i="3"/>
  <c r="S605" i="3"/>
  <c r="S606" i="3"/>
  <c r="S616" i="3"/>
  <c r="S621" i="3"/>
  <c r="S632" i="3"/>
  <c r="S637" i="3"/>
  <c r="S648" i="3"/>
  <c r="S653" i="3"/>
  <c r="S658" i="3"/>
  <c r="S664" i="3"/>
  <c r="S669" i="3"/>
  <c r="S670" i="3"/>
  <c r="S674" i="3"/>
  <c r="S680" i="3"/>
  <c r="S685" i="3"/>
  <c r="S696" i="3"/>
  <c r="S701" i="3"/>
  <c r="S703" i="3"/>
  <c r="S712" i="3"/>
  <c r="S717" i="3"/>
  <c r="S728" i="3"/>
  <c r="S733" i="3"/>
  <c r="S744" i="3"/>
  <c r="S749" i="3"/>
  <c r="S751" i="3"/>
  <c r="S760" i="3"/>
  <c r="S765" i="3"/>
  <c r="S776" i="3"/>
  <c r="S781" i="3"/>
  <c r="S792" i="3"/>
  <c r="S797" i="3"/>
  <c r="S808" i="3"/>
  <c r="S813" i="3"/>
  <c r="S824" i="3"/>
  <c r="S826" i="3"/>
  <c r="S829" i="3"/>
  <c r="S840" i="3"/>
  <c r="S845" i="3"/>
  <c r="S856" i="3"/>
  <c r="S861" i="3"/>
  <c r="S872" i="3"/>
  <c r="S877" i="3"/>
  <c r="S879" i="3"/>
  <c r="S882" i="3"/>
  <c r="S888" i="3"/>
  <c r="S893" i="3"/>
  <c r="S898" i="3"/>
  <c r="S904" i="3"/>
  <c r="S909" i="3"/>
  <c r="S920" i="3"/>
  <c r="S925" i="3"/>
  <c r="S936" i="3"/>
  <c r="S941" i="3"/>
  <c r="S952" i="3"/>
  <c r="S957" i="3"/>
  <c r="S962" i="3"/>
  <c r="S968" i="3"/>
  <c r="S973" i="3"/>
  <c r="S975" i="3"/>
  <c r="S978" i="3"/>
  <c r="S984" i="3"/>
  <c r="S989" i="3"/>
  <c r="S991" i="3"/>
  <c r="S1000" i="3"/>
  <c r="S1005" i="3"/>
  <c r="S1016" i="3"/>
  <c r="S1018" i="3"/>
  <c r="S1021" i="3"/>
  <c r="S1026" i="3"/>
  <c r="S1032" i="3"/>
  <c r="S1037" i="3"/>
  <c r="S1042" i="3"/>
  <c r="S1048" i="3"/>
  <c r="S1053" i="3"/>
  <c r="S1064" i="3"/>
  <c r="S1069" i="3"/>
  <c r="S1080" i="3"/>
  <c r="S1085" i="3"/>
  <c r="S1096" i="3"/>
  <c r="S1101" i="3"/>
  <c r="S1112" i="3"/>
  <c r="S1117" i="3"/>
  <c r="S1128" i="3"/>
  <c r="S1133" i="3"/>
  <c r="S1134" i="3"/>
  <c r="S1135" i="3"/>
  <c r="S1144" i="3"/>
  <c r="S1149" i="3"/>
  <c r="S1150" i="3"/>
  <c r="S1160" i="3"/>
  <c r="S1165" i="3"/>
  <c r="S1176" i="3"/>
  <c r="S1181" i="3"/>
  <c r="S1183" i="3"/>
  <c r="S1186" i="3"/>
  <c r="S1187" i="3"/>
  <c r="S1192" i="3"/>
  <c r="S1197" i="3"/>
  <c r="S1208" i="3"/>
  <c r="S1213" i="3"/>
  <c r="S1224" i="3"/>
  <c r="S1229" i="3"/>
  <c r="S1240" i="3"/>
  <c r="S1245" i="3"/>
  <c r="S1250" i="3"/>
  <c r="S1256" i="3"/>
  <c r="S1261" i="3"/>
  <c r="S1263" i="3"/>
  <c r="S1266" i="3"/>
  <c r="S1272" i="3"/>
  <c r="S1277" i="3"/>
  <c r="S1288" i="3"/>
  <c r="S1293" i="3"/>
  <c r="S1309" i="3"/>
  <c r="S1320" i="3"/>
  <c r="S1325" i="3"/>
  <c r="S1336" i="3"/>
  <c r="S1341" i="3"/>
  <c r="S1352" i="3"/>
  <c r="S1353" i="3"/>
  <c r="S1357" i="3"/>
  <c r="S1368" i="3"/>
  <c r="S1373" i="3"/>
  <c r="S1389" i="3"/>
  <c r="S1391" i="3"/>
  <c r="S1400" i="3"/>
  <c r="S1405" i="3"/>
  <c r="S1406" i="3"/>
  <c r="S1410" i="3"/>
  <c r="S1416" i="3"/>
  <c r="S1421" i="3"/>
  <c r="S1426" i="3"/>
  <c r="S1432" i="3"/>
  <c r="S1437" i="3"/>
  <c r="S1453" i="3"/>
  <c r="S1464" i="3"/>
  <c r="S1469" i="3"/>
  <c r="S1485" i="3"/>
  <c r="S1496" i="3"/>
  <c r="S1501" i="3"/>
  <c r="S1506" i="3"/>
  <c r="S1512" i="3"/>
  <c r="S1517" i="3"/>
  <c r="S1522" i="3"/>
  <c r="S1528" i="3"/>
  <c r="S1533" i="3"/>
  <c r="S1544" i="3"/>
  <c r="S1549" i="3"/>
  <c r="S1550" i="3"/>
  <c r="S1565" i="3"/>
  <c r="S1576" i="3"/>
  <c r="S1581" i="3"/>
  <c r="S1586" i="3"/>
  <c r="S1592" i="3"/>
  <c r="S1597" i="3"/>
  <c r="S1602" i="3"/>
  <c r="S1608" i="3"/>
  <c r="S1613" i="3"/>
  <c r="S1624" i="3"/>
  <c r="S1629" i="3"/>
  <c r="S1640" i="3"/>
  <c r="S1645" i="3"/>
  <c r="S1656" i="3"/>
  <c r="S1677" i="3"/>
  <c r="S1688" i="3"/>
  <c r="S1693" i="3"/>
  <c r="S1709" i="3"/>
  <c r="S1714" i="3"/>
  <c r="S1720" i="3"/>
  <c r="S1736" i="3"/>
  <c r="S1741" i="3"/>
  <c r="S1752" i="3"/>
  <c r="S1768" i="3"/>
  <c r="S1773" i="3"/>
  <c r="S1800" i="3"/>
  <c r="S1805" i="3"/>
  <c r="S1810" i="3"/>
  <c r="S1826" i="3"/>
  <c r="S1832" i="3"/>
  <c r="S1837" i="3"/>
  <c r="S1842" i="3"/>
  <c r="S1848" i="3"/>
  <c r="S1855" i="3"/>
  <c r="S1864" i="3"/>
  <c r="S1869" i="3"/>
  <c r="S1880" i="3"/>
  <c r="S1885" i="3"/>
  <c r="S1886" i="3"/>
  <c r="S1896" i="3"/>
  <c r="S1906" i="3"/>
  <c r="S1912" i="3"/>
  <c r="S1933" i="3"/>
  <c r="S1944" i="3"/>
  <c r="S1950" i="3"/>
  <c r="S1960" i="3"/>
  <c r="S1967" i="3"/>
  <c r="S1981" i="3"/>
  <c r="S1992" i="3"/>
  <c r="S2008" i="3"/>
  <c r="S2013" i="3"/>
  <c r="S2024" i="3"/>
  <c r="S2040" i="3"/>
  <c r="S2045" i="3"/>
  <c r="S2056" i="3"/>
  <c r="S2061" i="3"/>
  <c r="S2072" i="3"/>
  <c r="S2104" i="3"/>
  <c r="S2109" i="3"/>
  <c r="S2120" i="3"/>
  <c r="S2136" i="3"/>
  <c r="S2141" i="3"/>
  <c r="S2152" i="3"/>
  <c r="S2168" i="3"/>
  <c r="S2178" i="3"/>
  <c r="S2184" i="3"/>
  <c r="S2189" i="3"/>
  <c r="S2200" i="3"/>
  <c r="S2210" i="3"/>
  <c r="S2216" i="3"/>
  <c r="S2221" i="3"/>
  <c r="S2223" i="3"/>
  <c r="S2248" i="3"/>
  <c r="S2253" i="3"/>
  <c r="S2269" i="3"/>
  <c r="S2280" i="3"/>
  <c r="S2312" i="3"/>
  <c r="S2317" i="3"/>
  <c r="S2328" i="3"/>
  <c r="S2338" i="3"/>
  <c r="S2344" i="3"/>
  <c r="S2360" i="3"/>
  <c r="S2365" i="3"/>
  <c r="S2381" i="3"/>
  <c r="S2424" i="3"/>
  <c r="S2440" i="3"/>
  <c r="S2472" i="3"/>
  <c r="A14" i="12" a="1"/>
  <c r="A14" i="12" s="1"/>
  <c r="Y15" i="12" s="1" a="1"/>
  <c r="Y15" i="12" s="1"/>
  <c r="X15" i="12" s="1"/>
  <c r="R34" i="10"/>
  <c r="U34" i="10" s="1"/>
  <c r="AR32" i="12"/>
  <c r="AR33" i="12"/>
  <c r="AR34" i="12"/>
  <c r="AR35" i="12"/>
  <c r="AR36" i="12"/>
  <c r="AR37" i="12"/>
  <c r="AR38" i="12"/>
  <c r="AR39" i="12"/>
  <c r="AQ32" i="12"/>
  <c r="AQ33" i="12"/>
  <c r="AQ34" i="12"/>
  <c r="AQ35" i="12"/>
  <c r="AQ36" i="12"/>
  <c r="AQ37" i="12"/>
  <c r="AQ38" i="12"/>
  <c r="AQ39" i="12"/>
  <c r="T18" i="10"/>
  <c r="T19" i="10"/>
  <c r="T25" i="10"/>
  <c r="T26" i="10"/>
  <c r="K33" i="10"/>
  <c r="N33" i="10"/>
  <c r="R33" i="10"/>
  <c r="U33" i="10" s="1"/>
  <c r="G34" i="10"/>
  <c r="G35" i="10" s="1"/>
  <c r="G36" i="10" s="1"/>
  <c r="K34" i="10"/>
  <c r="N34" i="10"/>
  <c r="K35" i="10"/>
  <c r="N35" i="10"/>
  <c r="R35" i="10"/>
  <c r="U35" i="10" s="1"/>
  <c r="K36" i="10"/>
  <c r="N36" i="10"/>
  <c r="R36" i="10"/>
  <c r="U36" i="10" s="1"/>
  <c r="G37" i="10"/>
  <c r="K37" i="10"/>
  <c r="N37" i="10"/>
  <c r="R37" i="10"/>
  <c r="U37" i="10" s="1"/>
  <c r="G38" i="10"/>
  <c r="K38" i="10"/>
  <c r="N38" i="10"/>
  <c r="R38" i="10"/>
  <c r="U38" i="10" s="1"/>
  <c r="G39" i="10"/>
  <c r="K39" i="10"/>
  <c r="N39" i="10"/>
  <c r="R39" i="10"/>
  <c r="U39" i="10" s="1"/>
  <c r="G40" i="10"/>
  <c r="K40" i="10"/>
  <c r="N40" i="10"/>
  <c r="R40" i="10"/>
  <c r="U40" i="10" s="1"/>
  <c r="G41" i="10"/>
  <c r="K41" i="10"/>
  <c r="N41" i="10"/>
  <c r="R41" i="10"/>
  <c r="U41" i="10" s="1"/>
  <c r="G42" i="10"/>
  <c r="K42" i="10"/>
  <c r="N42" i="10"/>
  <c r="R42" i="10"/>
  <c r="U42" i="10" s="1"/>
  <c r="G43" i="10"/>
  <c r="K43" i="10"/>
  <c r="N43" i="10"/>
  <c r="R43" i="10"/>
  <c r="U43" i="10" s="1"/>
  <c r="G44" i="10"/>
  <c r="K44" i="10"/>
  <c r="N44" i="10"/>
  <c r="R44" i="10"/>
  <c r="U44" i="10" s="1"/>
  <c r="G45" i="10"/>
  <c r="K45" i="10"/>
  <c r="N45" i="10"/>
  <c r="R45" i="10"/>
  <c r="U45" i="10" s="1"/>
  <c r="G46" i="10"/>
  <c r="K46" i="10"/>
  <c r="N46" i="10"/>
  <c r="R46" i="10"/>
  <c r="U46" i="10" s="1"/>
  <c r="G47" i="10"/>
  <c r="K47" i="10"/>
  <c r="N47" i="10"/>
  <c r="R47" i="10"/>
  <c r="U47" i="10" s="1"/>
  <c r="G48" i="10"/>
  <c r="K48" i="10"/>
  <c r="N48" i="10"/>
  <c r="R48" i="10"/>
  <c r="U48" i="10" s="1"/>
  <c r="E17" i="1"/>
  <c r="E13" i="1"/>
  <c r="E16" i="1"/>
  <c r="A25" i="1"/>
  <c r="A26" i="1"/>
  <c r="A27" i="1"/>
  <c r="A28" i="1"/>
  <c r="A29" i="1"/>
  <c r="A30" i="1"/>
  <c r="A31" i="1"/>
  <c r="A32" i="1"/>
  <c r="A33" i="1"/>
  <c r="A34" i="1"/>
  <c r="A35" i="1"/>
  <c r="A22" i="1"/>
  <c r="A23" i="1" s="1"/>
  <c r="A24" i="1" s="1"/>
  <c r="C26" i="14"/>
  <c r="M23" i="14"/>
  <c r="J23" i="14"/>
  <c r="P2504" i="3" l="1"/>
  <c r="Q2504" i="3"/>
  <c r="P2503" i="3"/>
  <c r="Q2503" i="3"/>
  <c r="P2097" i="3"/>
  <c r="P2208" i="3"/>
  <c r="P2421" i="3"/>
  <c r="P2227" i="3"/>
  <c r="J24" i="14"/>
  <c r="P2320" i="3"/>
  <c r="P2437" i="3"/>
  <c r="P1796" i="3"/>
  <c r="P2481" i="3"/>
  <c r="P2480" i="3"/>
  <c r="P2064" i="3"/>
  <c r="P2000" i="3"/>
  <c r="P2430" i="3"/>
  <c r="P2477" i="3"/>
  <c r="P2396" i="3"/>
  <c r="P2495" i="3"/>
  <c r="P2479" i="3"/>
  <c r="P2463" i="3"/>
  <c r="P2447" i="3"/>
  <c r="P2431" i="3"/>
  <c r="P2415" i="3"/>
  <c r="P2399" i="3"/>
  <c r="P2383" i="3"/>
  <c r="P2367" i="3"/>
  <c r="P2351" i="3"/>
  <c r="P2335" i="3"/>
  <c r="Q2320" i="3"/>
  <c r="Q2477" i="3"/>
  <c r="P2087" i="3"/>
  <c r="Q2087" i="3"/>
  <c r="P1639" i="3"/>
  <c r="Q1639" i="3"/>
  <c r="P1479" i="3"/>
  <c r="Q1479" i="3"/>
  <c r="P855" i="3"/>
  <c r="Q855" i="3"/>
  <c r="P727" i="3"/>
  <c r="Q727" i="3"/>
  <c r="P583" i="3"/>
  <c r="Q583" i="3"/>
  <c r="P7" i="3"/>
  <c r="Q7" i="3"/>
  <c r="Q2421" i="3"/>
  <c r="Q2351" i="3"/>
  <c r="P2071" i="3"/>
  <c r="Q2071" i="3"/>
  <c r="P1558" i="3"/>
  <c r="Q1558" i="3"/>
  <c r="P1430" i="3"/>
  <c r="Q1430" i="3"/>
  <c r="P678" i="3"/>
  <c r="Q678" i="3"/>
  <c r="P598" i="3"/>
  <c r="Q598" i="3"/>
  <c r="P1320" i="3"/>
  <c r="Q1320" i="3"/>
  <c r="P1909" i="3"/>
  <c r="Q1909" i="3"/>
  <c r="P1093" i="3"/>
  <c r="Q1093" i="3"/>
  <c r="P677" i="3"/>
  <c r="Q677" i="3"/>
  <c r="P645" i="3"/>
  <c r="Q645" i="3"/>
  <c r="P613" i="3"/>
  <c r="Q613" i="3"/>
  <c r="Q2399" i="3"/>
  <c r="P1240" i="3"/>
  <c r="Q1240" i="3"/>
  <c r="P1991" i="3"/>
  <c r="Q1991" i="3"/>
  <c r="P1012" i="3"/>
  <c r="Q1012" i="3"/>
  <c r="P900" i="3"/>
  <c r="Q900" i="3"/>
  <c r="P564" i="3"/>
  <c r="Q564" i="3"/>
  <c r="Q2437" i="3"/>
  <c r="Q1427" i="3"/>
  <c r="P739" i="3"/>
  <c r="Q739" i="3"/>
  <c r="P563" i="3"/>
  <c r="Q563" i="3"/>
  <c r="P51" i="3"/>
  <c r="Q51" i="3"/>
  <c r="P504" i="3"/>
  <c r="Q504" i="3"/>
  <c r="P2162" i="3"/>
  <c r="Q2162" i="3"/>
  <c r="P2082" i="3"/>
  <c r="Q2082" i="3"/>
  <c r="P1858" i="3"/>
  <c r="Q1858" i="3"/>
  <c r="P1586" i="3"/>
  <c r="Q1586" i="3"/>
  <c r="P754" i="3"/>
  <c r="Q754" i="3"/>
  <c r="P386" i="3"/>
  <c r="Q386" i="3"/>
  <c r="P258" i="3"/>
  <c r="Q258" i="3"/>
  <c r="P162" i="3"/>
  <c r="Q162" i="3"/>
  <c r="P66" i="3"/>
  <c r="Q66" i="3"/>
  <c r="P50" i="3"/>
  <c r="Q50" i="3"/>
  <c r="Q2396" i="3"/>
  <c r="Q2208" i="3"/>
  <c r="Q976" i="3"/>
  <c r="P2311" i="3"/>
  <c r="Q2311" i="3"/>
  <c r="P1169" i="3"/>
  <c r="Q1169" i="3"/>
  <c r="P1105" i="3"/>
  <c r="Q1105" i="3"/>
  <c r="P817" i="3"/>
  <c r="Q817" i="3"/>
  <c r="P241" i="3"/>
  <c r="Q241" i="3"/>
  <c r="Q2502" i="3"/>
  <c r="Q2415" i="3"/>
  <c r="Q1827" i="3"/>
  <c r="P1440" i="3"/>
  <c r="Q1440" i="3"/>
  <c r="P1120" i="3"/>
  <c r="Q1120" i="3"/>
  <c r="P608" i="3"/>
  <c r="Q608" i="3"/>
  <c r="P464" i="3"/>
  <c r="Q464" i="3"/>
  <c r="P432" i="3"/>
  <c r="Q432" i="3"/>
  <c r="Q2367" i="3"/>
  <c r="Q1409" i="3"/>
  <c r="P1368" i="3"/>
  <c r="Q1368" i="3"/>
  <c r="P936" i="3"/>
  <c r="Q936" i="3"/>
  <c r="P1903" i="3"/>
  <c r="Q1903" i="3"/>
  <c r="P1743" i="3"/>
  <c r="Q1743" i="3"/>
  <c r="P1519" i="3"/>
  <c r="Q1519" i="3"/>
  <c r="P1423" i="3"/>
  <c r="Q1423" i="3"/>
  <c r="P1039" i="3"/>
  <c r="Q1039" i="3"/>
  <c r="P847" i="3"/>
  <c r="Q847" i="3"/>
  <c r="P591" i="3"/>
  <c r="Q591" i="3"/>
  <c r="P351" i="3"/>
  <c r="Q351" i="3"/>
  <c r="P255" i="3"/>
  <c r="Q255" i="3"/>
  <c r="P239" i="3"/>
  <c r="Q239" i="3"/>
  <c r="P143" i="3"/>
  <c r="Q143" i="3"/>
  <c r="P63" i="3"/>
  <c r="Q63" i="3"/>
  <c r="P31" i="3"/>
  <c r="Q31" i="3"/>
  <c r="Q2335" i="3"/>
  <c r="Q2064" i="3"/>
  <c r="P894" i="3"/>
  <c r="Q894" i="3"/>
  <c r="P238" i="3"/>
  <c r="Q238" i="3"/>
  <c r="Q2431" i="3"/>
  <c r="P1837" i="3"/>
  <c r="Q1837" i="3"/>
  <c r="P1725" i="3"/>
  <c r="Q1725" i="3"/>
  <c r="P1197" i="3"/>
  <c r="Q1197" i="3"/>
  <c r="P429" i="3"/>
  <c r="Q429" i="3"/>
  <c r="P109" i="3"/>
  <c r="Q109" i="3"/>
  <c r="P93" i="3"/>
  <c r="Q93" i="3"/>
  <c r="Q2430" i="3"/>
  <c r="P1934" i="3"/>
  <c r="Q1934" i="3"/>
  <c r="P2236" i="3"/>
  <c r="Q2236" i="3"/>
  <c r="P1900" i="3"/>
  <c r="Q1900" i="3"/>
  <c r="P1516" i="3"/>
  <c r="Q1516" i="3"/>
  <c r="P892" i="3"/>
  <c r="Q892" i="3"/>
  <c r="P412" i="3"/>
  <c r="Q412" i="3"/>
  <c r="P252" i="3"/>
  <c r="Q252" i="3"/>
  <c r="Q2481" i="3"/>
  <c r="Q2447" i="3"/>
  <c r="Q2100" i="3"/>
  <c r="Q1473" i="3"/>
  <c r="Q802" i="3"/>
  <c r="P1998" i="3"/>
  <c r="Q1998" i="3"/>
  <c r="P2395" i="3"/>
  <c r="Q2395" i="3"/>
  <c r="P2123" i="3"/>
  <c r="Q2123" i="3"/>
  <c r="P2043" i="3"/>
  <c r="Q2043" i="3"/>
  <c r="P1147" i="3"/>
  <c r="Q1147" i="3"/>
  <c r="Q2480" i="3"/>
  <c r="Q2446" i="3"/>
  <c r="Q2227" i="3"/>
  <c r="Q2000" i="3"/>
  <c r="Q122" i="3"/>
  <c r="P2058" i="3"/>
  <c r="Q2058" i="3"/>
  <c r="P1930" i="3"/>
  <c r="Q1930" i="3"/>
  <c r="P1914" i="3"/>
  <c r="Q1914" i="3"/>
  <c r="P1082" i="3"/>
  <c r="Q1082" i="3"/>
  <c r="P1066" i="3"/>
  <c r="Q1066" i="3"/>
  <c r="P1002" i="3"/>
  <c r="Q1002" i="3"/>
  <c r="P698" i="3"/>
  <c r="Q698" i="3"/>
  <c r="P42" i="3"/>
  <c r="Q42" i="3"/>
  <c r="Q2495" i="3"/>
  <c r="Q2479" i="3"/>
  <c r="Q2463" i="3"/>
  <c r="Q2097" i="3"/>
  <c r="Q1796" i="3"/>
  <c r="P2169" i="3"/>
  <c r="Q2169" i="3"/>
  <c r="P1385" i="3"/>
  <c r="Q1385" i="3"/>
  <c r="P1145" i="3"/>
  <c r="Q1145" i="3"/>
  <c r="Q2383" i="3"/>
  <c r="Q1795" i="3"/>
  <c r="Q720" i="3"/>
  <c r="P2497" i="3"/>
  <c r="P2465" i="3"/>
  <c r="P2449" i="3"/>
  <c r="P2433" i="3"/>
  <c r="P2417" i="3"/>
  <c r="P2401" i="3"/>
  <c r="P2385" i="3"/>
  <c r="P2369" i="3"/>
  <c r="P2353" i="3"/>
  <c r="P2337" i="3"/>
  <c r="P2321" i="3"/>
  <c r="P2305" i="3"/>
  <c r="P2289" i="3"/>
  <c r="P2273" i="3"/>
  <c r="P2257" i="3"/>
  <c r="P2241" i="3"/>
  <c r="P2225" i="3"/>
  <c r="P2209" i="3"/>
  <c r="P2193" i="3"/>
  <c r="P2177" i="3"/>
  <c r="P2161" i="3"/>
  <c r="P2145" i="3"/>
  <c r="P2129" i="3"/>
  <c r="P2113" i="3"/>
  <c r="P2081" i="3"/>
  <c r="P2065" i="3"/>
  <c r="P2049" i="3"/>
  <c r="P2033" i="3"/>
  <c r="P2017" i="3"/>
  <c r="P2001" i="3"/>
  <c r="P1985" i="3"/>
  <c r="P1969" i="3"/>
  <c r="P1953" i="3"/>
  <c r="P1937" i="3"/>
  <c r="P1921" i="3"/>
  <c r="P1905" i="3"/>
  <c r="P1889" i="3"/>
  <c r="P1873" i="3"/>
  <c r="P1857" i="3"/>
  <c r="P1841" i="3"/>
  <c r="P1825" i="3"/>
  <c r="P1809" i="3"/>
  <c r="P1793" i="3"/>
  <c r="P1777" i="3"/>
  <c r="P1761" i="3"/>
  <c r="P1745" i="3"/>
  <c r="P1729" i="3"/>
  <c r="P1713" i="3"/>
  <c r="P1697" i="3"/>
  <c r="P1681" i="3"/>
  <c r="P1665" i="3"/>
  <c r="P1649" i="3"/>
  <c r="P1633" i="3"/>
  <c r="P1617" i="3"/>
  <c r="P1601" i="3"/>
  <c r="P1585" i="3"/>
  <c r="P1569" i="3"/>
  <c r="P1553" i="3"/>
  <c r="P1537" i="3"/>
  <c r="P1521" i="3"/>
  <c r="P1505" i="3"/>
  <c r="P1489" i="3"/>
  <c r="P1457" i="3"/>
  <c r="P1441" i="3"/>
  <c r="P1425" i="3"/>
  <c r="P1393" i="3"/>
  <c r="P2496" i="3"/>
  <c r="P2464" i="3"/>
  <c r="P2448" i="3"/>
  <c r="P2432" i="3"/>
  <c r="P2416" i="3"/>
  <c r="P2400" i="3"/>
  <c r="P2384" i="3"/>
  <c r="P2368" i="3"/>
  <c r="P2352" i="3"/>
  <c r="P2336" i="3"/>
  <c r="P2304" i="3"/>
  <c r="P2288" i="3"/>
  <c r="P2272" i="3"/>
  <c r="P2256" i="3"/>
  <c r="P2240" i="3"/>
  <c r="P2224" i="3"/>
  <c r="P2192" i="3"/>
  <c r="P2176" i="3"/>
  <c r="P2160" i="3"/>
  <c r="P2144" i="3"/>
  <c r="P2128" i="3"/>
  <c r="P2112" i="3"/>
  <c r="P2096" i="3"/>
  <c r="P2080" i="3"/>
  <c r="P2048" i="3"/>
  <c r="P2032" i="3"/>
  <c r="P2016" i="3"/>
  <c r="P1984" i="3"/>
  <c r="P1968" i="3"/>
  <c r="P1952" i="3"/>
  <c r="P1936" i="3"/>
  <c r="P1920" i="3"/>
  <c r="P1904" i="3"/>
  <c r="P1888" i="3"/>
  <c r="P1872" i="3"/>
  <c r="P1856" i="3"/>
  <c r="P1840" i="3"/>
  <c r="P1824" i="3"/>
  <c r="P1808" i="3"/>
  <c r="P1792" i="3"/>
  <c r="P1776" i="3"/>
  <c r="P1760" i="3"/>
  <c r="P1744" i="3"/>
  <c r="P1728" i="3"/>
  <c r="P1712" i="3"/>
  <c r="P1696" i="3"/>
  <c r="P1680" i="3"/>
  <c r="P1664" i="3"/>
  <c r="P1648" i="3"/>
  <c r="P1632" i="3"/>
  <c r="P1616" i="3"/>
  <c r="P1600" i="3"/>
  <c r="P1584" i="3"/>
  <c r="P1568" i="3"/>
  <c r="P1552" i="3"/>
  <c r="P1536" i="3"/>
  <c r="P1520" i="3"/>
  <c r="P1504" i="3"/>
  <c r="P1488" i="3"/>
  <c r="P1472" i="3"/>
  <c r="P1456" i="3"/>
  <c r="P2494" i="3"/>
  <c r="P2478" i="3"/>
  <c r="P2462" i="3"/>
  <c r="P2414" i="3"/>
  <c r="P2398" i="3"/>
  <c r="P2382" i="3"/>
  <c r="P2366" i="3"/>
  <c r="P2350" i="3"/>
  <c r="P2334" i="3"/>
  <c r="P2318" i="3"/>
  <c r="P2302" i="3"/>
  <c r="P2286" i="3"/>
  <c r="P2270" i="3"/>
  <c r="P2254" i="3"/>
  <c r="P2238" i="3"/>
  <c r="P2222" i="3"/>
  <c r="P2206" i="3"/>
  <c r="P2190" i="3"/>
  <c r="P2174" i="3"/>
  <c r="P2158" i="3"/>
  <c r="P2142" i="3"/>
  <c r="P2126" i="3"/>
  <c r="P2110" i="3"/>
  <c r="P2094" i="3"/>
  <c r="P2078" i="3"/>
  <c r="P2062" i="3"/>
  <c r="P2046" i="3"/>
  <c r="P2030" i="3"/>
  <c r="P2493" i="3"/>
  <c r="P2461" i="3"/>
  <c r="P2445" i="3"/>
  <c r="P2429" i="3"/>
  <c r="P2413" i="3"/>
  <c r="P2397" i="3"/>
  <c r="P2381" i="3"/>
  <c r="P2365" i="3"/>
  <c r="P2349" i="3"/>
  <c r="P2333" i="3"/>
  <c r="P2317" i="3"/>
  <c r="P2301" i="3"/>
  <c r="P2285" i="3"/>
  <c r="P2269" i="3"/>
  <c r="P2253" i="3"/>
  <c r="P2237" i="3"/>
  <c r="P2221" i="3"/>
  <c r="P2491" i="3"/>
  <c r="P2475" i="3"/>
  <c r="P2459" i="3"/>
  <c r="P2443" i="3"/>
  <c r="P2427" i="3"/>
  <c r="P2411" i="3"/>
  <c r="P2379" i="3"/>
  <c r="P2363" i="3"/>
  <c r="P2347" i="3"/>
  <c r="P2331" i="3"/>
  <c r="P2315" i="3"/>
  <c r="P2299" i="3"/>
  <c r="P2283" i="3"/>
  <c r="P2267" i="3"/>
  <c r="P2251" i="3"/>
  <c r="P2235" i="3"/>
  <c r="P2219" i="3"/>
  <c r="P2203" i="3"/>
  <c r="P2187" i="3"/>
  <c r="P2171" i="3"/>
  <c r="P2155" i="3"/>
  <c r="P2139" i="3"/>
  <c r="P2107" i="3"/>
  <c r="P2091" i="3"/>
  <c r="P2075" i="3"/>
  <c r="P2059" i="3"/>
  <c r="P2027" i="3"/>
  <c r="P2011" i="3"/>
  <c r="P1995" i="3"/>
  <c r="P1979" i="3"/>
  <c r="P1963" i="3"/>
  <c r="P1947" i="3"/>
  <c r="P1931" i="3"/>
  <c r="P1915" i="3"/>
  <c r="P1899" i="3"/>
  <c r="P1883" i="3"/>
  <c r="P1867" i="3"/>
  <c r="P1851" i="3"/>
  <c r="P1835" i="3"/>
  <c r="P1819" i="3"/>
  <c r="P1803" i="3"/>
  <c r="P1787" i="3"/>
  <c r="P1771" i="3"/>
  <c r="P1755" i="3"/>
  <c r="P1739" i="3"/>
  <c r="P1723" i="3"/>
  <c r="P1707" i="3"/>
  <c r="P1691" i="3"/>
  <c r="P1675" i="3"/>
  <c r="P1659" i="3"/>
  <c r="P1643" i="3"/>
  <c r="P1627" i="3"/>
  <c r="P1611" i="3"/>
  <c r="P1595" i="3"/>
  <c r="P1579" i="3"/>
  <c r="P1563" i="3"/>
  <c r="P1547" i="3"/>
  <c r="P1531" i="3"/>
  <c r="P1515" i="3"/>
  <c r="P1499" i="3"/>
  <c r="P1483" i="3"/>
  <c r="P1467" i="3"/>
  <c r="P1451" i="3"/>
  <c r="P1435" i="3"/>
  <c r="P1419" i="3"/>
  <c r="P1403" i="3"/>
  <c r="P1387" i="3"/>
  <c r="P2490" i="3"/>
  <c r="P2474" i="3"/>
  <c r="P2458" i="3"/>
  <c r="P2442" i="3"/>
  <c r="P2426" i="3"/>
  <c r="P2410" i="3"/>
  <c r="P2394" i="3"/>
  <c r="P2378" i="3"/>
  <c r="P2489" i="3"/>
  <c r="P2473" i="3"/>
  <c r="P2457" i="3"/>
  <c r="P2441" i="3"/>
  <c r="P2425" i="3"/>
  <c r="P2409" i="3"/>
  <c r="P2393" i="3"/>
  <c r="P2377" i="3"/>
  <c r="P2361" i="3"/>
  <c r="P2345" i="3"/>
  <c r="P2329" i="3"/>
  <c r="P2313" i="3"/>
  <c r="P2297" i="3"/>
  <c r="P2281" i="3"/>
  <c r="P2265" i="3"/>
  <c r="P2249" i="3"/>
  <c r="P2233" i="3"/>
  <c r="P2217" i="3"/>
  <c r="P2201" i="3"/>
  <c r="P2185" i="3"/>
  <c r="P2153" i="3"/>
  <c r="P2137" i="3"/>
  <c r="P2121" i="3"/>
  <c r="P2105" i="3"/>
  <c r="P2089" i="3"/>
  <c r="P2073" i="3"/>
  <c r="P2057" i="3"/>
  <c r="P2041" i="3"/>
  <c r="P2025" i="3"/>
  <c r="P2009" i="3"/>
  <c r="P1993" i="3"/>
  <c r="P1977" i="3"/>
  <c r="P2488" i="3"/>
  <c r="P2472" i="3"/>
  <c r="P2456" i="3"/>
  <c r="P2487" i="3"/>
  <c r="P2471" i="3"/>
  <c r="P2455" i="3"/>
  <c r="P2439" i="3"/>
  <c r="P2423" i="3"/>
  <c r="P2407" i="3"/>
  <c r="P2391" i="3"/>
  <c r="P2375" i="3"/>
  <c r="P2359" i="3"/>
  <c r="P2343" i="3"/>
  <c r="P2327" i="3"/>
  <c r="P2295" i="3"/>
  <c r="P2279" i="3"/>
  <c r="P2263" i="3"/>
  <c r="P2247" i="3"/>
  <c r="P2231" i="3"/>
  <c r="P2215" i="3"/>
  <c r="P2199" i="3"/>
  <c r="P2183" i="3"/>
  <c r="P2167" i="3"/>
  <c r="P2151" i="3"/>
  <c r="P2135" i="3"/>
  <c r="P2119" i="3"/>
  <c r="P2486" i="3"/>
  <c r="P2470" i="3"/>
  <c r="P2501" i="3"/>
  <c r="P2485" i="3"/>
  <c r="P2469" i="3"/>
  <c r="P2453" i="3"/>
  <c r="P2405" i="3"/>
  <c r="P2389" i="3"/>
  <c r="P2373" i="3"/>
  <c r="P2357" i="3"/>
  <c r="P2341" i="3"/>
  <c r="P2325" i="3"/>
  <c r="P2309" i="3"/>
  <c r="P2293" i="3"/>
  <c r="P2277" i="3"/>
  <c r="P2261" i="3"/>
  <c r="P2245" i="3"/>
  <c r="P2229" i="3"/>
  <c r="P2213" i="3"/>
  <c r="P2197" i="3"/>
  <c r="P2181" i="3"/>
  <c r="P2165" i="3"/>
  <c r="P2149" i="3"/>
  <c r="P2133" i="3"/>
  <c r="P2117" i="3"/>
  <c r="P2101" i="3"/>
  <c r="P2085" i="3"/>
  <c r="P2069" i="3"/>
  <c r="P2053" i="3"/>
  <c r="P2037" i="3"/>
  <c r="P2021" i="3"/>
  <c r="P2005" i="3"/>
  <c r="P1989" i="3"/>
  <c r="P1973" i="3"/>
  <c r="P1957" i="3"/>
  <c r="P1941" i="3"/>
  <c r="P1925" i="3"/>
  <c r="P1893" i="3"/>
  <c r="P2500" i="3"/>
  <c r="P2484" i="3"/>
  <c r="P2468" i="3"/>
  <c r="P2452" i="3"/>
  <c r="P2436" i="3"/>
  <c r="P2420" i="3"/>
  <c r="P2404" i="3"/>
  <c r="P2388" i="3"/>
  <c r="P2372" i="3"/>
  <c r="P2356" i="3"/>
  <c r="P2340" i="3"/>
  <c r="P2499" i="3"/>
  <c r="P2483" i="3"/>
  <c r="P2467" i="3"/>
  <c r="P2451" i="3"/>
  <c r="P2435" i="3"/>
  <c r="P2419" i="3"/>
  <c r="P2403" i="3"/>
  <c r="P2387" i="3"/>
  <c r="P2371" i="3"/>
  <c r="P2355" i="3"/>
  <c r="P2339" i="3"/>
  <c r="P2323" i="3"/>
  <c r="P2307" i="3"/>
  <c r="P2291" i="3"/>
  <c r="P2275" i="3"/>
  <c r="P2259" i="3"/>
  <c r="P2243" i="3"/>
  <c r="P1424" i="3"/>
  <c r="P1408" i="3"/>
  <c r="P1392" i="3"/>
  <c r="P1376" i="3"/>
  <c r="P1360" i="3"/>
  <c r="P1344" i="3"/>
  <c r="P1328" i="3"/>
  <c r="P1312" i="3"/>
  <c r="P1296" i="3"/>
  <c r="P1280" i="3"/>
  <c r="P1264" i="3"/>
  <c r="P1248" i="3"/>
  <c r="P1232" i="3"/>
  <c r="P1216" i="3"/>
  <c r="P1200" i="3"/>
  <c r="P1184" i="3"/>
  <c r="P1168" i="3"/>
  <c r="P1152" i="3"/>
  <c r="P1136" i="3"/>
  <c r="P1104" i="3"/>
  <c r="P1088" i="3"/>
  <c r="P1072" i="3"/>
  <c r="P1056" i="3"/>
  <c r="P1040" i="3"/>
  <c r="P1024" i="3"/>
  <c r="P1008" i="3"/>
  <c r="P992" i="3"/>
  <c r="P960" i="3"/>
  <c r="P944" i="3"/>
  <c r="P928" i="3"/>
  <c r="P912" i="3"/>
  <c r="P896" i="3"/>
  <c r="P880" i="3"/>
  <c r="P864" i="3"/>
  <c r="P848" i="3"/>
  <c r="P832" i="3"/>
  <c r="P816" i="3"/>
  <c r="P800" i="3"/>
  <c r="P784" i="3"/>
  <c r="P768" i="3"/>
  <c r="P752" i="3"/>
  <c r="P736" i="3"/>
  <c r="P2319" i="3"/>
  <c r="P2303" i="3"/>
  <c r="P2287" i="3"/>
  <c r="P2271" i="3"/>
  <c r="P2255" i="3"/>
  <c r="P2239" i="3"/>
  <c r="P2223" i="3"/>
  <c r="P2207" i="3"/>
  <c r="P2191" i="3"/>
  <c r="P2175" i="3"/>
  <c r="P2159" i="3"/>
  <c r="P2143" i="3"/>
  <c r="P2127" i="3"/>
  <c r="P2111" i="3"/>
  <c r="P2095" i="3"/>
  <c r="P2079" i="3"/>
  <c r="P2063" i="3"/>
  <c r="P2047" i="3"/>
  <c r="P2031" i="3"/>
  <c r="P2015" i="3"/>
  <c r="P1999" i="3"/>
  <c r="P1983" i="3"/>
  <c r="P1967" i="3"/>
  <c r="P1951" i="3"/>
  <c r="P1935" i="3"/>
  <c r="P1919" i="3"/>
  <c r="P1887" i="3"/>
  <c r="P1871" i="3"/>
  <c r="P1855" i="3"/>
  <c r="P1839" i="3"/>
  <c r="P1823" i="3"/>
  <c r="P1807" i="3"/>
  <c r="P1791" i="3"/>
  <c r="P1775" i="3"/>
  <c r="P1759" i="3"/>
  <c r="P1727" i="3"/>
  <c r="P1711" i="3"/>
  <c r="P1695" i="3"/>
  <c r="P1679" i="3"/>
  <c r="P1663" i="3"/>
  <c r="P1647" i="3"/>
  <c r="P1631" i="3"/>
  <c r="P1615" i="3"/>
  <c r="P1599" i="3"/>
  <c r="P1583" i="3"/>
  <c r="P1567" i="3"/>
  <c r="P1551" i="3"/>
  <c r="P1535" i="3"/>
  <c r="P1503" i="3"/>
  <c r="P1487" i="3"/>
  <c r="P1471" i="3"/>
  <c r="P1455" i="3"/>
  <c r="P1439" i="3"/>
  <c r="P1407" i="3"/>
  <c r="P1391" i="3"/>
  <c r="P1375" i="3"/>
  <c r="P1359" i="3"/>
  <c r="P1343" i="3"/>
  <c r="P1327" i="3"/>
  <c r="P1311" i="3"/>
  <c r="P1295" i="3"/>
  <c r="P1279" i="3"/>
  <c r="P1263" i="3"/>
  <c r="P1247" i="3"/>
  <c r="P1231" i="3"/>
  <c r="P2014" i="3"/>
  <c r="P1982" i="3"/>
  <c r="P1966" i="3"/>
  <c r="P1950" i="3"/>
  <c r="P1918" i="3"/>
  <c r="P1902" i="3"/>
  <c r="P1886" i="3"/>
  <c r="P1870" i="3"/>
  <c r="P1854" i="3"/>
  <c r="P1838" i="3"/>
  <c r="P1822" i="3"/>
  <c r="P1806" i="3"/>
  <c r="P1790" i="3"/>
  <c r="P1774" i="3"/>
  <c r="P1758" i="3"/>
  <c r="P1742" i="3"/>
  <c r="P1726" i="3"/>
  <c r="P1710" i="3"/>
  <c r="P1694" i="3"/>
  <c r="P1678" i="3"/>
  <c r="P1662" i="3"/>
  <c r="P1646" i="3"/>
  <c r="P1630" i="3"/>
  <c r="P1614" i="3"/>
  <c r="P1598" i="3"/>
  <c r="P1582" i="3"/>
  <c r="P1566" i="3"/>
  <c r="P1550" i="3"/>
  <c r="P1534" i="3"/>
  <c r="P1518" i="3"/>
  <c r="P1502" i="3"/>
  <c r="P1486" i="3"/>
  <c r="P1470" i="3"/>
  <c r="P1454" i="3"/>
  <c r="P1438" i="3"/>
  <c r="P1422" i="3"/>
  <c r="P1406" i="3"/>
  <c r="P1390" i="3"/>
  <c r="P1374" i="3"/>
  <c r="P1358" i="3"/>
  <c r="P1342" i="3"/>
  <c r="P1326" i="3"/>
  <c r="P1310" i="3"/>
  <c r="P1294" i="3"/>
  <c r="P1278" i="3"/>
  <c r="P1262" i="3"/>
  <c r="P1246" i="3"/>
  <c r="P1230" i="3"/>
  <c r="P1214" i="3"/>
  <c r="P1198" i="3"/>
  <c r="P1182" i="3"/>
  <c r="P1166" i="3"/>
  <c r="P1150" i="3"/>
  <c r="P1134" i="3"/>
  <c r="P1118" i="3"/>
  <c r="P1102" i="3"/>
  <c r="P1086" i="3"/>
  <c r="P1070" i="3"/>
  <c r="P1054" i="3"/>
  <c r="P1038" i="3"/>
  <c r="P1022" i="3"/>
  <c r="P1006" i="3"/>
  <c r="P990" i="3"/>
  <c r="P974" i="3"/>
  <c r="P958" i="3"/>
  <c r="P942" i="3"/>
  <c r="P926" i="3"/>
  <c r="P910" i="3"/>
  <c r="P878" i="3"/>
  <c r="P862" i="3"/>
  <c r="P846" i="3"/>
  <c r="P830" i="3"/>
  <c r="P814" i="3"/>
  <c r="P798" i="3"/>
  <c r="P782" i="3"/>
  <c r="P766" i="3"/>
  <c r="P750" i="3"/>
  <c r="P734" i="3"/>
  <c r="P718" i="3"/>
  <c r="P2205" i="3"/>
  <c r="P2189" i="3"/>
  <c r="P2173" i="3"/>
  <c r="P2157" i="3"/>
  <c r="P2141" i="3"/>
  <c r="P2125" i="3"/>
  <c r="P2109" i="3"/>
  <c r="P2093" i="3"/>
  <c r="P2077" i="3"/>
  <c r="P2061" i="3"/>
  <c r="P2045" i="3"/>
  <c r="P2029" i="3"/>
  <c r="P2013" i="3"/>
  <c r="P1997" i="3"/>
  <c r="P1981" i="3"/>
  <c r="P1965" i="3"/>
  <c r="P1949" i="3"/>
  <c r="P1933" i="3"/>
  <c r="P1917" i="3"/>
  <c r="P1901" i="3"/>
  <c r="P1885" i="3"/>
  <c r="P1869" i="3"/>
  <c r="P1853" i="3"/>
  <c r="P1821" i="3"/>
  <c r="P1805" i="3"/>
  <c r="P1789" i="3"/>
  <c r="P1773" i="3"/>
  <c r="P1757" i="3"/>
  <c r="P1741" i="3"/>
  <c r="P1709" i="3"/>
  <c r="P1693" i="3"/>
  <c r="P1677" i="3"/>
  <c r="P1661" i="3"/>
  <c r="P1645" i="3"/>
  <c r="P1629" i="3"/>
  <c r="P1613" i="3"/>
  <c r="P1597" i="3"/>
  <c r="P1581" i="3"/>
  <c r="P1565" i="3"/>
  <c r="P1549" i="3"/>
  <c r="P1533" i="3"/>
  <c r="P1517" i="3"/>
  <c r="P1501" i="3"/>
  <c r="P1485" i="3"/>
  <c r="P1469" i="3"/>
  <c r="P1453" i="3"/>
  <c r="P1437" i="3"/>
  <c r="P1421" i="3"/>
  <c r="P1405" i="3"/>
  <c r="P1389" i="3"/>
  <c r="P1373" i="3"/>
  <c r="P1357" i="3"/>
  <c r="P1341" i="3"/>
  <c r="P1325" i="3"/>
  <c r="P1309" i="3"/>
  <c r="P1293" i="3"/>
  <c r="P1277" i="3"/>
  <c r="P1261" i="3"/>
  <c r="P1245" i="3"/>
  <c r="P1229" i="3"/>
  <c r="P1213" i="3"/>
  <c r="P1181" i="3"/>
  <c r="P1165" i="3"/>
  <c r="P1149" i="3"/>
  <c r="P1133" i="3"/>
  <c r="P1117" i="3"/>
  <c r="P1101" i="3"/>
  <c r="P1085" i="3"/>
  <c r="P1069" i="3"/>
  <c r="P1053" i="3"/>
  <c r="P2492" i="3"/>
  <c r="P2476" i="3"/>
  <c r="P2460" i="3"/>
  <c r="P2444" i="3"/>
  <c r="P2428" i="3"/>
  <c r="P2412" i="3"/>
  <c r="P2380" i="3"/>
  <c r="P2364" i="3"/>
  <c r="P2348" i="3"/>
  <c r="P2332" i="3"/>
  <c r="P2316" i="3"/>
  <c r="P2300" i="3"/>
  <c r="P2284" i="3"/>
  <c r="P2268" i="3"/>
  <c r="P2252" i="3"/>
  <c r="P2220" i="3"/>
  <c r="P2204" i="3"/>
  <c r="P2188" i="3"/>
  <c r="P2172" i="3"/>
  <c r="P2156" i="3"/>
  <c r="P2140" i="3"/>
  <c r="P2124" i="3"/>
  <c r="P2108" i="3"/>
  <c r="P2092" i="3"/>
  <c r="P2076" i="3"/>
  <c r="P2060" i="3"/>
  <c r="P2044" i="3"/>
  <c r="P2028" i="3"/>
  <c r="P2012" i="3"/>
  <c r="P1996" i="3"/>
  <c r="P1980" i="3"/>
  <c r="P1964" i="3"/>
  <c r="P1948" i="3"/>
  <c r="P1932" i="3"/>
  <c r="P1916" i="3"/>
  <c r="P1884" i="3"/>
  <c r="P1868" i="3"/>
  <c r="P1852" i="3"/>
  <c r="P1836" i="3"/>
  <c r="P1820" i="3"/>
  <c r="P1804" i="3"/>
  <c r="P1788" i="3"/>
  <c r="P1772" i="3"/>
  <c r="P1756" i="3"/>
  <c r="P1740" i="3"/>
  <c r="P1724" i="3"/>
  <c r="P1708" i="3"/>
  <c r="P1692" i="3"/>
  <c r="P1676" i="3"/>
  <c r="P1660" i="3"/>
  <c r="P1644" i="3"/>
  <c r="P1628" i="3"/>
  <c r="P1612" i="3"/>
  <c r="P1596" i="3"/>
  <c r="P1580" i="3"/>
  <c r="P1564" i="3"/>
  <c r="P1548" i="3"/>
  <c r="P1532" i="3"/>
  <c r="P1500" i="3"/>
  <c r="P1484" i="3"/>
  <c r="P1468" i="3"/>
  <c r="P1452" i="3"/>
  <c r="P1436" i="3"/>
  <c r="P1420" i="3"/>
  <c r="P1404" i="3"/>
  <c r="P1371" i="3"/>
  <c r="P1355" i="3"/>
  <c r="P1339" i="3"/>
  <c r="P1323" i="3"/>
  <c r="P1307" i="3"/>
  <c r="P1291" i="3"/>
  <c r="P1275" i="3"/>
  <c r="P1259" i="3"/>
  <c r="P1243" i="3"/>
  <c r="P1227" i="3"/>
  <c r="P1211" i="3"/>
  <c r="P1195" i="3"/>
  <c r="P1179" i="3"/>
  <c r="P1163" i="3"/>
  <c r="P1131" i="3"/>
  <c r="P1115" i="3"/>
  <c r="P1099" i="3"/>
  <c r="P1083" i="3"/>
  <c r="P1067" i="3"/>
  <c r="P1051" i="3"/>
  <c r="P1035" i="3"/>
  <c r="P1019" i="3"/>
  <c r="P1003" i="3"/>
  <c r="P987" i="3"/>
  <c r="P971" i="3"/>
  <c r="P955" i="3"/>
  <c r="P939" i="3"/>
  <c r="P923" i="3"/>
  <c r="P907" i="3"/>
  <c r="P891" i="3"/>
  <c r="P875" i="3"/>
  <c r="P859" i="3"/>
  <c r="P843" i="3"/>
  <c r="P827" i="3"/>
  <c r="P811" i="3"/>
  <c r="P795" i="3"/>
  <c r="P779" i="3"/>
  <c r="P763" i="3"/>
  <c r="P747" i="3"/>
  <c r="P731" i="3"/>
  <c r="P715" i="3"/>
  <c r="P699" i="3"/>
  <c r="P683" i="3"/>
  <c r="P667" i="3"/>
  <c r="P651" i="3"/>
  <c r="P635" i="3"/>
  <c r="P619" i="3"/>
  <c r="P603" i="3"/>
  <c r="P587" i="3"/>
  <c r="P571" i="3"/>
  <c r="P555" i="3"/>
  <c r="P539" i="3"/>
  <c r="P523" i="3"/>
  <c r="P507" i="3"/>
  <c r="P491" i="3"/>
  <c r="P475" i="3"/>
  <c r="P459" i="3"/>
  <c r="P443" i="3"/>
  <c r="P427" i="3"/>
  <c r="P411" i="3"/>
  <c r="P395" i="3"/>
  <c r="P379" i="3"/>
  <c r="P363" i="3"/>
  <c r="P347" i="3"/>
  <c r="P331" i="3"/>
  <c r="P315" i="3"/>
  <c r="P299" i="3"/>
  <c r="P283" i="3"/>
  <c r="P267" i="3"/>
  <c r="P251" i="3"/>
  <c r="P235" i="3"/>
  <c r="P219" i="3"/>
  <c r="P203" i="3"/>
  <c r="P187" i="3"/>
  <c r="P171" i="3"/>
  <c r="P155" i="3"/>
  <c r="P139" i="3"/>
  <c r="P123" i="3"/>
  <c r="P107" i="3"/>
  <c r="P91" i="3"/>
  <c r="P75" i="3"/>
  <c r="P59" i="3"/>
  <c r="P43" i="3"/>
  <c r="P27" i="3"/>
  <c r="P11" i="3"/>
  <c r="P2362" i="3"/>
  <c r="P2346" i="3"/>
  <c r="P2330" i="3"/>
  <c r="P2314" i="3"/>
  <c r="P2298" i="3"/>
  <c r="P2282" i="3"/>
  <c r="P2266" i="3"/>
  <c r="P2250" i="3"/>
  <c r="P2234" i="3"/>
  <c r="P2218" i="3"/>
  <c r="P2202" i="3"/>
  <c r="P2186" i="3"/>
  <c r="P2170" i="3"/>
  <c r="P2154" i="3"/>
  <c r="P2138" i="3"/>
  <c r="P2122" i="3"/>
  <c r="P2106" i="3"/>
  <c r="P2090" i="3"/>
  <c r="P2074" i="3"/>
  <c r="P2042" i="3"/>
  <c r="P2026" i="3"/>
  <c r="P2010" i="3"/>
  <c r="P1994" i="3"/>
  <c r="P1978" i="3"/>
  <c r="P1962" i="3"/>
  <c r="P1946" i="3"/>
  <c r="P1898" i="3"/>
  <c r="P1882" i="3"/>
  <c r="P1866" i="3"/>
  <c r="P1850" i="3"/>
  <c r="P1834" i="3"/>
  <c r="P1818" i="3"/>
  <c r="P1802" i="3"/>
  <c r="P1786" i="3"/>
  <c r="P1770" i="3"/>
  <c r="P1754" i="3"/>
  <c r="P1738" i="3"/>
  <c r="P1722" i="3"/>
  <c r="P1706" i="3"/>
  <c r="P1690" i="3"/>
  <c r="P1674" i="3"/>
  <c r="P1658" i="3"/>
  <c r="P1642" i="3"/>
  <c r="P1626" i="3"/>
  <c r="P1610" i="3"/>
  <c r="P1594" i="3"/>
  <c r="P1578" i="3"/>
  <c r="P1562" i="3"/>
  <c r="P1546" i="3"/>
  <c r="P1530" i="3"/>
  <c r="P1514" i="3"/>
  <c r="P1498" i="3"/>
  <c r="P1482" i="3"/>
  <c r="P1466" i="3"/>
  <c r="P1450" i="3"/>
  <c r="P1434" i="3"/>
  <c r="P1418" i="3"/>
  <c r="P1402" i="3"/>
  <c r="P1386" i="3"/>
  <c r="P1370" i="3"/>
  <c r="P1354" i="3"/>
  <c r="P1338" i="3"/>
  <c r="P1322" i="3"/>
  <c r="P1306" i="3"/>
  <c r="P1290" i="3"/>
  <c r="P1274" i="3"/>
  <c r="P1258" i="3"/>
  <c r="P1242" i="3"/>
  <c r="P1226" i="3"/>
  <c r="P1210" i="3"/>
  <c r="P1194" i="3"/>
  <c r="P1178" i="3"/>
  <c r="P1162" i="3"/>
  <c r="P1146" i="3"/>
  <c r="P1130" i="3"/>
  <c r="P1114" i="3"/>
  <c r="P1098" i="3"/>
  <c r="P1050" i="3"/>
  <c r="P1034" i="3"/>
  <c r="P1018" i="3"/>
  <c r="P986" i="3"/>
  <c r="P970" i="3"/>
  <c r="P954" i="3"/>
  <c r="P1961" i="3"/>
  <c r="P1945" i="3"/>
  <c r="P1929" i="3"/>
  <c r="P1913" i="3"/>
  <c r="P1897" i="3"/>
  <c r="P1881" i="3"/>
  <c r="P1865" i="3"/>
  <c r="P1849" i="3"/>
  <c r="P1833" i="3"/>
  <c r="P1817" i="3"/>
  <c r="P1801" i="3"/>
  <c r="P1785" i="3"/>
  <c r="P1769" i="3"/>
  <c r="P1753" i="3"/>
  <c r="P1737" i="3"/>
  <c r="P1721" i="3"/>
  <c r="P1705" i="3"/>
  <c r="P1689" i="3"/>
  <c r="P1673" i="3"/>
  <c r="P1657" i="3"/>
  <c r="P1641" i="3"/>
  <c r="P1625" i="3"/>
  <c r="P1609" i="3"/>
  <c r="P1593" i="3"/>
  <c r="P1577" i="3"/>
  <c r="P1561" i="3"/>
  <c r="P1545" i="3"/>
  <c r="P1529" i="3"/>
  <c r="P1513" i="3"/>
  <c r="P1497" i="3"/>
  <c r="P1481" i="3"/>
  <c r="P1465" i="3"/>
  <c r="P1449" i="3"/>
  <c r="P1433" i="3"/>
  <c r="P1417" i="3"/>
  <c r="P1401" i="3"/>
  <c r="P1369" i="3"/>
  <c r="P1353" i="3"/>
  <c r="P1337" i="3"/>
  <c r="P1321" i="3"/>
  <c r="P2440" i="3"/>
  <c r="P2424" i="3"/>
  <c r="P2408" i="3"/>
  <c r="P2392" i="3"/>
  <c r="P2376" i="3"/>
  <c r="P2360" i="3"/>
  <c r="P2344" i="3"/>
  <c r="P2328" i="3"/>
  <c r="P2312" i="3"/>
  <c r="P2296" i="3"/>
  <c r="P2280" i="3"/>
  <c r="P2264" i="3"/>
  <c r="P2248" i="3"/>
  <c r="P2232" i="3"/>
  <c r="P2216" i="3"/>
  <c r="P2200" i="3"/>
  <c r="P2184" i="3"/>
  <c r="P2168" i="3"/>
  <c r="P2152" i="3"/>
  <c r="P2136" i="3"/>
  <c r="P2120" i="3"/>
  <c r="P2104" i="3"/>
  <c r="P2088" i="3"/>
  <c r="P2072" i="3"/>
  <c r="P2056" i="3"/>
  <c r="P2040" i="3"/>
  <c r="P2024" i="3"/>
  <c r="P2008" i="3"/>
  <c r="P1992" i="3"/>
  <c r="P1976" i="3"/>
  <c r="P1960" i="3"/>
  <c r="P1944" i="3"/>
  <c r="P1928" i="3"/>
  <c r="P1912" i="3"/>
  <c r="P1896" i="3"/>
  <c r="P1880" i="3"/>
  <c r="P1864" i="3"/>
  <c r="P1848" i="3"/>
  <c r="P1832" i="3"/>
  <c r="P1816" i="3"/>
  <c r="P1800" i="3"/>
  <c r="P1784" i="3"/>
  <c r="P1768" i="3"/>
  <c r="P1752" i="3"/>
  <c r="P1736" i="3"/>
  <c r="P1720" i="3"/>
  <c r="P1704" i="3"/>
  <c r="P1688" i="3"/>
  <c r="P1672" i="3"/>
  <c r="P1656" i="3"/>
  <c r="P1640" i="3"/>
  <c r="P1624" i="3"/>
  <c r="P1608" i="3"/>
  <c r="P1592" i="3"/>
  <c r="P1576" i="3"/>
  <c r="P1560" i="3"/>
  <c r="P1544" i="3"/>
  <c r="P1528" i="3"/>
  <c r="P1512" i="3"/>
  <c r="P1496" i="3"/>
  <c r="P1480" i="3"/>
  <c r="P1464" i="3"/>
  <c r="P1448" i="3"/>
  <c r="P1432" i="3"/>
  <c r="P1416" i="3"/>
  <c r="P1400" i="3"/>
  <c r="P1384" i="3"/>
  <c r="P1352" i="3"/>
  <c r="P1336" i="3"/>
  <c r="P2103" i="3"/>
  <c r="P2055" i="3"/>
  <c r="P2039" i="3"/>
  <c r="P2023" i="3"/>
  <c r="P2007" i="3"/>
  <c r="P1975" i="3"/>
  <c r="P1959" i="3"/>
  <c r="P1943" i="3"/>
  <c r="P1927" i="3"/>
  <c r="P1911" i="3"/>
  <c r="P1895" i="3"/>
  <c r="P1879" i="3"/>
  <c r="P1863" i="3"/>
  <c r="P1847" i="3"/>
  <c r="P1831" i="3"/>
  <c r="P1815" i="3"/>
  <c r="P1799" i="3"/>
  <c r="P1783" i="3"/>
  <c r="P1767" i="3"/>
  <c r="P1751" i="3"/>
  <c r="P1735" i="3"/>
  <c r="P1719" i="3"/>
  <c r="P1703" i="3"/>
  <c r="P1687" i="3"/>
  <c r="P1671" i="3"/>
  <c r="P1655" i="3"/>
  <c r="P1623" i="3"/>
  <c r="P1607" i="3"/>
  <c r="P1591" i="3"/>
  <c r="P1575" i="3"/>
  <c r="P1559" i="3"/>
  <c r="P1543" i="3"/>
  <c r="P1527" i="3"/>
  <c r="P1511" i="3"/>
  <c r="P1495" i="3"/>
  <c r="P1463" i="3"/>
  <c r="P1447" i="3"/>
  <c r="P1431" i="3"/>
  <c r="P1415" i="3"/>
  <c r="P1399" i="3"/>
  <c r="P1383" i="3"/>
  <c r="P1367" i="3"/>
  <c r="P1351" i="3"/>
  <c r="P1335" i="3"/>
  <c r="P1319" i="3"/>
  <c r="P1303" i="3"/>
  <c r="P1287" i="3"/>
  <c r="P1271" i="3"/>
  <c r="P1255" i="3"/>
  <c r="P1239" i="3"/>
  <c r="P1223" i="3"/>
  <c r="P1207" i="3"/>
  <c r="P1191" i="3"/>
  <c r="P1175" i="3"/>
  <c r="P1159" i="3"/>
  <c r="P1143" i="3"/>
  <c r="P1127" i="3"/>
  <c r="P1111" i="3"/>
  <c r="P1095" i="3"/>
  <c r="P1079" i="3"/>
  <c r="P1063" i="3"/>
  <c r="P1047" i="3"/>
  <c r="P1031" i="3"/>
  <c r="P1015" i="3"/>
  <c r="P999" i="3"/>
  <c r="P983" i="3"/>
  <c r="P967" i="3"/>
  <c r="P951" i="3"/>
  <c r="P935" i="3"/>
  <c r="P919" i="3"/>
  <c r="P903" i="3"/>
  <c r="P887" i="3"/>
  <c r="P871" i="3"/>
  <c r="P839" i="3"/>
  <c r="P823" i="3"/>
  <c r="P807" i="3"/>
  <c r="P791" i="3"/>
  <c r="P775" i="3"/>
  <c r="P759" i="3"/>
  <c r="P743" i="3"/>
  <c r="P711" i="3"/>
  <c r="P695" i="3"/>
  <c r="P2454" i="3"/>
  <c r="P2438" i="3"/>
  <c r="P2422" i="3"/>
  <c r="P2406" i="3"/>
  <c r="P2390" i="3"/>
  <c r="P2374" i="3"/>
  <c r="P2358" i="3"/>
  <c r="P2342" i="3"/>
  <c r="P2326" i="3"/>
  <c r="P2310" i="3"/>
  <c r="P2294" i="3"/>
  <c r="P2278" i="3"/>
  <c r="P2262" i="3"/>
  <c r="P2246" i="3"/>
  <c r="P2230" i="3"/>
  <c r="P2214" i="3"/>
  <c r="P2198" i="3"/>
  <c r="P2182" i="3"/>
  <c r="P2166" i="3"/>
  <c r="P2150" i="3"/>
  <c r="P2134" i="3"/>
  <c r="P2118" i="3"/>
  <c r="P2102" i="3"/>
  <c r="P2086" i="3"/>
  <c r="P2070" i="3"/>
  <c r="P2054" i="3"/>
  <c r="P2038" i="3"/>
  <c r="P2022" i="3"/>
  <c r="P2006" i="3"/>
  <c r="P1990" i="3"/>
  <c r="P1974" i="3"/>
  <c r="P1958" i="3"/>
  <c r="P1942" i="3"/>
  <c r="P1926" i="3"/>
  <c r="P1910" i="3"/>
  <c r="P1894" i="3"/>
  <c r="P1878" i="3"/>
  <c r="P1862" i="3"/>
  <c r="P1846" i="3"/>
  <c r="P1830" i="3"/>
  <c r="P1814" i="3"/>
  <c r="P1798" i="3"/>
  <c r="P1782" i="3"/>
  <c r="P1766" i="3"/>
  <c r="P1750" i="3"/>
  <c r="P1734" i="3"/>
  <c r="P1718" i="3"/>
  <c r="P1702" i="3"/>
  <c r="P1686" i="3"/>
  <c r="P1670" i="3"/>
  <c r="P1654" i="3"/>
  <c r="P1638" i="3"/>
  <c r="P1622" i="3"/>
  <c r="P1606" i="3"/>
  <c r="P1590" i="3"/>
  <c r="P1574" i="3"/>
  <c r="P1542" i="3"/>
  <c r="P1526" i="3"/>
  <c r="P1510" i="3"/>
  <c r="P1494" i="3"/>
  <c r="P1478" i="3"/>
  <c r="P1462" i="3"/>
  <c r="P1446" i="3"/>
  <c r="P1414" i="3"/>
  <c r="P1398" i="3"/>
  <c r="P1382" i="3"/>
  <c r="P1366" i="3"/>
  <c r="P1350" i="3"/>
  <c r="P1334" i="3"/>
  <c r="P1318" i="3"/>
  <c r="P1302" i="3"/>
  <c r="P1877" i="3"/>
  <c r="P1861" i="3"/>
  <c r="P1845" i="3"/>
  <c r="P1829" i="3"/>
  <c r="P1813" i="3"/>
  <c r="P1797" i="3"/>
  <c r="P1781" i="3"/>
  <c r="P1765" i="3"/>
  <c r="P1749" i="3"/>
  <c r="P1733" i="3"/>
  <c r="P1717" i="3"/>
  <c r="P1701" i="3"/>
  <c r="P1685" i="3"/>
  <c r="P1669" i="3"/>
  <c r="P1653" i="3"/>
  <c r="P1637" i="3"/>
  <c r="P1621" i="3"/>
  <c r="P1605" i="3"/>
  <c r="P1589" i="3"/>
  <c r="P1573" i="3"/>
  <c r="P1557" i="3"/>
  <c r="P1541" i="3"/>
  <c r="P1525" i="3"/>
  <c r="P1509" i="3"/>
  <c r="P1493" i="3"/>
  <c r="P1477" i="3"/>
  <c r="P1461" i="3"/>
  <c r="P1445" i="3"/>
  <c r="P1429" i="3"/>
  <c r="P1413" i="3"/>
  <c r="P1397" i="3"/>
  <c r="P1381" i="3"/>
  <c r="P1365" i="3"/>
  <c r="P1349" i="3"/>
  <c r="P1333" i="3"/>
  <c r="P1317" i="3"/>
  <c r="P1301" i="3"/>
  <c r="P1285" i="3"/>
  <c r="P1269" i="3"/>
  <c r="P1253" i="3"/>
  <c r="P1237" i="3"/>
  <c r="P1221" i="3"/>
  <c r="P1205" i="3"/>
  <c r="P1189" i="3"/>
  <c r="P1173" i="3"/>
  <c r="P1157" i="3"/>
  <c r="P1141" i="3"/>
  <c r="P1125" i="3"/>
  <c r="P1109" i="3"/>
  <c r="P1077" i="3"/>
  <c r="P1061" i="3"/>
  <c r="P1045" i="3"/>
  <c r="P1029" i="3"/>
  <c r="P1013" i="3"/>
  <c r="P997" i="3"/>
  <c r="P981" i="3"/>
  <c r="P965" i="3"/>
  <c r="P949" i="3"/>
  <c r="P933" i="3"/>
  <c r="P917" i="3"/>
  <c r="P901" i="3"/>
  <c r="P885" i="3"/>
  <c r="P869" i="3"/>
  <c r="P853" i="3"/>
  <c r="P837" i="3"/>
  <c r="P821" i="3"/>
  <c r="P805" i="3"/>
  <c r="P789" i="3"/>
  <c r="P773" i="3"/>
  <c r="P757" i="3"/>
  <c r="P741" i="3"/>
  <c r="P2324" i="3"/>
  <c r="P2308" i="3"/>
  <c r="P2292" i="3"/>
  <c r="P2276" i="3"/>
  <c r="P2260" i="3"/>
  <c r="P2244" i="3"/>
  <c r="P2228" i="3"/>
  <c r="P2212" i="3"/>
  <c r="P2196" i="3"/>
  <c r="P2180" i="3"/>
  <c r="P2164" i="3"/>
  <c r="P2148" i="3"/>
  <c r="P2132" i="3"/>
  <c r="P2116" i="3"/>
  <c r="P2084" i="3"/>
  <c r="P2068" i="3"/>
  <c r="P2052" i="3"/>
  <c r="P2036" i="3"/>
  <c r="P2020" i="3"/>
  <c r="P2004" i="3"/>
  <c r="P1988" i="3"/>
  <c r="P1972" i="3"/>
  <c r="P1956" i="3"/>
  <c r="P1940" i="3"/>
  <c r="P1924" i="3"/>
  <c r="P1908" i="3"/>
  <c r="P1892" i="3"/>
  <c r="P1876" i="3"/>
  <c r="P1860" i="3"/>
  <c r="P1844" i="3"/>
  <c r="P1828" i="3"/>
  <c r="P1812" i="3"/>
  <c r="P1780" i="3"/>
  <c r="P1764" i="3"/>
  <c r="P1748" i="3"/>
  <c r="P1732" i="3"/>
  <c r="P1716" i="3"/>
  <c r="P1700" i="3"/>
  <c r="P1684" i="3"/>
  <c r="P1668" i="3"/>
  <c r="P1652" i="3"/>
  <c r="P1636" i="3"/>
  <c r="P1620" i="3"/>
  <c r="P1604" i="3"/>
  <c r="P1588" i="3"/>
  <c r="P1572" i="3"/>
  <c r="P1556" i="3"/>
  <c r="P1540" i="3"/>
  <c r="P1524" i="3"/>
  <c r="P1508" i="3"/>
  <c r="P1492" i="3"/>
  <c r="P1476" i="3"/>
  <c r="P1460" i="3"/>
  <c r="P1444" i="3"/>
  <c r="P1428" i="3"/>
  <c r="P1412" i="3"/>
  <c r="P2211" i="3"/>
  <c r="P2195" i="3"/>
  <c r="P2179" i="3"/>
  <c r="P2163" i="3"/>
  <c r="P2147" i="3"/>
  <c r="P2131" i="3"/>
  <c r="P2115" i="3"/>
  <c r="P2099" i="3"/>
  <c r="P2083" i="3"/>
  <c r="P2067" i="3"/>
  <c r="P2051" i="3"/>
  <c r="P2035" i="3"/>
  <c r="P2019" i="3"/>
  <c r="P2003" i="3"/>
  <c r="P1987" i="3"/>
  <c r="P1971" i="3"/>
  <c r="P1955" i="3"/>
  <c r="P1939" i="3"/>
  <c r="P1923" i="3"/>
  <c r="P1907" i="3"/>
  <c r="P1891" i="3"/>
  <c r="P1875" i="3"/>
  <c r="P1859" i="3"/>
  <c r="P1843" i="3"/>
  <c r="P1811" i="3"/>
  <c r="P1779" i="3"/>
  <c r="P1763" i="3"/>
  <c r="P1747" i="3"/>
  <c r="P1731" i="3"/>
  <c r="P1715" i="3"/>
  <c r="P1699" i="3"/>
  <c r="P1683" i="3"/>
  <c r="P1667" i="3"/>
  <c r="P1651" i="3"/>
  <c r="P1635" i="3"/>
  <c r="P1619" i="3"/>
  <c r="P1603" i="3"/>
  <c r="P1587" i="3"/>
  <c r="P1571" i="3"/>
  <c r="P1555" i="3"/>
  <c r="P1539" i="3"/>
  <c r="P1523" i="3"/>
  <c r="P1507" i="3"/>
  <c r="P1491" i="3"/>
  <c r="P1475" i="3"/>
  <c r="P1459" i="3"/>
  <c r="P1443" i="3"/>
  <c r="P1411" i="3"/>
  <c r="P2498" i="3"/>
  <c r="P2482" i="3"/>
  <c r="P2466" i="3"/>
  <c r="P2450" i="3"/>
  <c r="P2434" i="3"/>
  <c r="P2418" i="3"/>
  <c r="P2402" i="3"/>
  <c r="P2386" i="3"/>
  <c r="P2370" i="3"/>
  <c r="P2354" i="3"/>
  <c r="P2338" i="3"/>
  <c r="P2322" i="3"/>
  <c r="P2306" i="3"/>
  <c r="P2290" i="3"/>
  <c r="P2274" i="3"/>
  <c r="P2258" i="3"/>
  <c r="P2242" i="3"/>
  <c r="P2226" i="3"/>
  <c r="P2210" i="3"/>
  <c r="P2194" i="3"/>
  <c r="P2178" i="3"/>
  <c r="P2146" i="3"/>
  <c r="P2130" i="3"/>
  <c r="P2114" i="3"/>
  <c r="P2098" i="3"/>
  <c r="P2066" i="3"/>
  <c r="P2050" i="3"/>
  <c r="P2034" i="3"/>
  <c r="P2018" i="3"/>
  <c r="P2002" i="3"/>
  <c r="P1986" i="3"/>
  <c r="P1970" i="3"/>
  <c r="P1954" i="3"/>
  <c r="P1938" i="3"/>
  <c r="P1922" i="3"/>
  <c r="P1906" i="3"/>
  <c r="P1890" i="3"/>
  <c r="P1874" i="3"/>
  <c r="P1842" i="3"/>
  <c r="P1826" i="3"/>
  <c r="P1810" i="3"/>
  <c r="P1794" i="3"/>
  <c r="P1778" i="3"/>
  <c r="P1762" i="3"/>
  <c r="P1746" i="3"/>
  <c r="P1730" i="3"/>
  <c r="P1714" i="3"/>
  <c r="P1698" i="3"/>
  <c r="P1682" i="3"/>
  <c r="P1666" i="3"/>
  <c r="P1650" i="3"/>
  <c r="P1634" i="3"/>
  <c r="P1618" i="3"/>
  <c r="P1602" i="3"/>
  <c r="P1570" i="3"/>
  <c r="P1554" i="3"/>
  <c r="P1538" i="3"/>
  <c r="P1522" i="3"/>
  <c r="P1506" i="3"/>
  <c r="P1490" i="3"/>
  <c r="P1474" i="3"/>
  <c r="P1458" i="3"/>
  <c r="P1442" i="3"/>
  <c r="P1426" i="3"/>
  <c r="P1410" i="3"/>
  <c r="P1394" i="3"/>
  <c r="P1378" i="3"/>
  <c r="P1362" i="3"/>
  <c r="P938" i="3"/>
  <c r="P922" i="3"/>
  <c r="P906" i="3"/>
  <c r="P890" i="3"/>
  <c r="P874" i="3"/>
  <c r="P858" i="3"/>
  <c r="P842" i="3"/>
  <c r="P826" i="3"/>
  <c r="P810" i="3"/>
  <c r="P794" i="3"/>
  <c r="P778" i="3"/>
  <c r="P762" i="3"/>
  <c r="P746" i="3"/>
  <c r="P730" i="3"/>
  <c r="P714" i="3"/>
  <c r="P682" i="3"/>
  <c r="P666" i="3"/>
  <c r="P650" i="3"/>
  <c r="P634" i="3"/>
  <c r="P618" i="3"/>
  <c r="P602" i="3"/>
  <c r="P586" i="3"/>
  <c r="P570" i="3"/>
  <c r="P554" i="3"/>
  <c r="P538" i="3"/>
  <c r="P522" i="3"/>
  <c r="P506" i="3"/>
  <c r="P490" i="3"/>
  <c r="P474" i="3"/>
  <c r="P458" i="3"/>
  <c r="P442" i="3"/>
  <c r="P426" i="3"/>
  <c r="P410" i="3"/>
  <c r="P394" i="3"/>
  <c r="P378" i="3"/>
  <c r="P362" i="3"/>
  <c r="P346" i="3"/>
  <c r="P330" i="3"/>
  <c r="P314" i="3"/>
  <c r="P298" i="3"/>
  <c r="P282" i="3"/>
  <c r="P266" i="3"/>
  <c r="P250" i="3"/>
  <c r="P234" i="3"/>
  <c r="P218" i="3"/>
  <c r="P202" i="3"/>
  <c r="P186" i="3"/>
  <c r="P170" i="3"/>
  <c r="P154" i="3"/>
  <c r="P138" i="3"/>
  <c r="P106" i="3"/>
  <c r="P90" i="3"/>
  <c r="P74" i="3"/>
  <c r="P58" i="3"/>
  <c r="P26" i="3"/>
  <c r="P10" i="3"/>
  <c r="P1305" i="3"/>
  <c r="P1289" i="3"/>
  <c r="P1273" i="3"/>
  <c r="P1257" i="3"/>
  <c r="P1241" i="3"/>
  <c r="P1225" i="3"/>
  <c r="P1209" i="3"/>
  <c r="P1193" i="3"/>
  <c r="P1177" i="3"/>
  <c r="P1161" i="3"/>
  <c r="P1129" i="3"/>
  <c r="P1113" i="3"/>
  <c r="P1097" i="3"/>
  <c r="P1081" i="3"/>
  <c r="P1065" i="3"/>
  <c r="P1049" i="3"/>
  <c r="P1033" i="3"/>
  <c r="P1017" i="3"/>
  <c r="P1001" i="3"/>
  <c r="P985" i="3"/>
  <c r="P969" i="3"/>
  <c r="P953" i="3"/>
  <c r="P937" i="3"/>
  <c r="P921" i="3"/>
  <c r="P905" i="3"/>
  <c r="P889" i="3"/>
  <c r="P873" i="3"/>
  <c r="P857" i="3"/>
  <c r="P841" i="3"/>
  <c r="P825" i="3"/>
  <c r="P809" i="3"/>
  <c r="P793" i="3"/>
  <c r="P777" i="3"/>
  <c r="P761" i="3"/>
  <c r="P745" i="3"/>
  <c r="P729" i="3"/>
  <c r="P713" i="3"/>
  <c r="P697" i="3"/>
  <c r="P681" i="3"/>
  <c r="P665" i="3"/>
  <c r="P649" i="3"/>
  <c r="P633" i="3"/>
  <c r="P617" i="3"/>
  <c r="P601" i="3"/>
  <c r="P585" i="3"/>
  <c r="P569" i="3"/>
  <c r="P553" i="3"/>
  <c r="P537" i="3"/>
  <c r="P521" i="3"/>
  <c r="P505" i="3"/>
  <c r="P489" i="3"/>
  <c r="P473" i="3"/>
  <c r="P457" i="3"/>
  <c r="P441" i="3"/>
  <c r="P425" i="3"/>
  <c r="P409" i="3"/>
  <c r="P393" i="3"/>
  <c r="P377" i="3"/>
  <c r="P361" i="3"/>
  <c r="P345" i="3"/>
  <c r="P329" i="3"/>
  <c r="P313" i="3"/>
  <c r="P297" i="3"/>
  <c r="P281" i="3"/>
  <c r="P265" i="3"/>
  <c r="P249" i="3"/>
  <c r="P233" i="3"/>
  <c r="P217" i="3"/>
  <c r="P201" i="3"/>
  <c r="P185" i="3"/>
  <c r="P169" i="3"/>
  <c r="P153" i="3"/>
  <c r="P137" i="3"/>
  <c r="P121" i="3"/>
  <c r="P105" i="3"/>
  <c r="P89" i="3"/>
  <c r="P73" i="3"/>
  <c r="P57" i="3"/>
  <c r="P41" i="3"/>
  <c r="P25" i="3"/>
  <c r="P9" i="3"/>
  <c r="P1304" i="3"/>
  <c r="P1288" i="3"/>
  <c r="P1272" i="3"/>
  <c r="P1256" i="3"/>
  <c r="P1224" i="3"/>
  <c r="P1208" i="3"/>
  <c r="P1192" i="3"/>
  <c r="P1176" i="3"/>
  <c r="P1160" i="3"/>
  <c r="P1144" i="3"/>
  <c r="P1128" i="3"/>
  <c r="P1112" i="3"/>
  <c r="P1096" i="3"/>
  <c r="P1080" i="3"/>
  <c r="P1064" i="3"/>
  <c r="P1048" i="3"/>
  <c r="P1032" i="3"/>
  <c r="P1016" i="3"/>
  <c r="P1000" i="3"/>
  <c r="P984" i="3"/>
  <c r="P968" i="3"/>
  <c r="P952" i="3"/>
  <c r="P920" i="3"/>
  <c r="P904" i="3"/>
  <c r="P888" i="3"/>
  <c r="P872" i="3"/>
  <c r="P856" i="3"/>
  <c r="P840" i="3"/>
  <c r="P824" i="3"/>
  <c r="P808" i="3"/>
  <c r="P792" i="3"/>
  <c r="P776" i="3"/>
  <c r="P760" i="3"/>
  <c r="P744" i="3"/>
  <c r="P728" i="3"/>
  <c r="P712" i="3"/>
  <c r="P696" i="3"/>
  <c r="P680" i="3"/>
  <c r="P664" i="3"/>
  <c r="P648" i="3"/>
  <c r="P632" i="3"/>
  <c r="P616" i="3"/>
  <c r="P600" i="3"/>
  <c r="P584" i="3"/>
  <c r="P568" i="3"/>
  <c r="P552" i="3"/>
  <c r="P536" i="3"/>
  <c r="P520" i="3"/>
  <c r="P488" i="3"/>
  <c r="P472" i="3"/>
  <c r="P456" i="3"/>
  <c r="P440" i="3"/>
  <c r="P424" i="3"/>
  <c r="P408" i="3"/>
  <c r="P392" i="3"/>
  <c r="P376" i="3"/>
  <c r="P360" i="3"/>
  <c r="P344" i="3"/>
  <c r="P328" i="3"/>
  <c r="P312" i="3"/>
  <c r="P296" i="3"/>
  <c r="P280" i="3"/>
  <c r="P264" i="3"/>
  <c r="P248" i="3"/>
  <c r="P232" i="3"/>
  <c r="P216" i="3"/>
  <c r="P200" i="3"/>
  <c r="P184" i="3"/>
  <c r="P168" i="3"/>
  <c r="P152" i="3"/>
  <c r="P136" i="3"/>
  <c r="P120" i="3"/>
  <c r="P104" i="3"/>
  <c r="P88" i="3"/>
  <c r="P72" i="3"/>
  <c r="P56" i="3"/>
  <c r="P40" i="3"/>
  <c r="P24" i="3"/>
  <c r="P8" i="3"/>
  <c r="P679" i="3"/>
  <c r="P663" i="3"/>
  <c r="P647" i="3"/>
  <c r="P631" i="3"/>
  <c r="P615" i="3"/>
  <c r="P599" i="3"/>
  <c r="P567" i="3"/>
  <c r="P551" i="3"/>
  <c r="P535" i="3"/>
  <c r="P519" i="3"/>
  <c r="P503" i="3"/>
  <c r="P487" i="3"/>
  <c r="P471" i="3"/>
  <c r="P455" i="3"/>
  <c r="P439" i="3"/>
  <c r="P423" i="3"/>
  <c r="P407" i="3"/>
  <c r="P391" i="3"/>
  <c r="P375" i="3"/>
  <c r="P359" i="3"/>
  <c r="P343" i="3"/>
  <c r="P327" i="3"/>
  <c r="P311" i="3"/>
  <c r="P295" i="3"/>
  <c r="P279" i="3"/>
  <c r="P263" i="3"/>
  <c r="P247" i="3"/>
  <c r="P231" i="3"/>
  <c r="P215" i="3"/>
  <c r="P199" i="3"/>
  <c r="P183" i="3"/>
  <c r="P167" i="3"/>
  <c r="P151" i="3"/>
  <c r="P135" i="3"/>
  <c r="P119" i="3"/>
  <c r="P103" i="3"/>
  <c r="P87" i="3"/>
  <c r="P71" i="3"/>
  <c r="P55" i="3"/>
  <c r="P39" i="3"/>
  <c r="P23" i="3"/>
  <c r="P1286" i="3"/>
  <c r="P1270" i="3"/>
  <c r="P1254" i="3"/>
  <c r="P1238" i="3"/>
  <c r="P1222" i="3"/>
  <c r="P1206" i="3"/>
  <c r="P1190" i="3"/>
  <c r="P1174" i="3"/>
  <c r="P1158" i="3"/>
  <c r="P1142" i="3"/>
  <c r="P1126" i="3"/>
  <c r="P1110" i="3"/>
  <c r="P1094" i="3"/>
  <c r="P1078" i="3"/>
  <c r="P1062" i="3"/>
  <c r="P1046" i="3"/>
  <c r="P1030" i="3"/>
  <c r="P1014" i="3"/>
  <c r="P998" i="3"/>
  <c r="P982" i="3"/>
  <c r="P966" i="3"/>
  <c r="P950" i="3"/>
  <c r="P934" i="3"/>
  <c r="P918" i="3"/>
  <c r="P902" i="3"/>
  <c r="P886" i="3"/>
  <c r="P870" i="3"/>
  <c r="P854" i="3"/>
  <c r="P838" i="3"/>
  <c r="P822" i="3"/>
  <c r="P806" i="3"/>
  <c r="P790" i="3"/>
  <c r="P774" i="3"/>
  <c r="P758" i="3"/>
  <c r="P742" i="3"/>
  <c r="P726" i="3"/>
  <c r="P710" i="3"/>
  <c r="P694" i="3"/>
  <c r="P662" i="3"/>
  <c r="P646" i="3"/>
  <c r="P630" i="3"/>
  <c r="P614" i="3"/>
  <c r="P582" i="3"/>
  <c r="P566" i="3"/>
  <c r="P550" i="3"/>
  <c r="P534" i="3"/>
  <c r="P518" i="3"/>
  <c r="P502" i="3"/>
  <c r="P486" i="3"/>
  <c r="P470" i="3"/>
  <c r="P454" i="3"/>
  <c r="P438" i="3"/>
  <c r="P422" i="3"/>
  <c r="P406" i="3"/>
  <c r="P390" i="3"/>
  <c r="P374" i="3"/>
  <c r="P358" i="3"/>
  <c r="P342" i="3"/>
  <c r="P326" i="3"/>
  <c r="P310" i="3"/>
  <c r="P294" i="3"/>
  <c r="P278" i="3"/>
  <c r="P262" i="3"/>
  <c r="P246" i="3"/>
  <c r="P230" i="3"/>
  <c r="P214" i="3"/>
  <c r="P198" i="3"/>
  <c r="P182" i="3"/>
  <c r="P166" i="3"/>
  <c r="P150" i="3"/>
  <c r="P134" i="3"/>
  <c r="P118" i="3"/>
  <c r="P102" i="3"/>
  <c r="P86" i="3"/>
  <c r="P70" i="3"/>
  <c r="P54" i="3"/>
  <c r="P38" i="3"/>
  <c r="P22" i="3"/>
  <c r="P6" i="3"/>
  <c r="P725" i="3"/>
  <c r="P709" i="3"/>
  <c r="P693" i="3"/>
  <c r="P661" i="3"/>
  <c r="P629" i="3"/>
  <c r="P597" i="3"/>
  <c r="P581" i="3"/>
  <c r="P565" i="3"/>
  <c r="P549" i="3"/>
  <c r="P533" i="3"/>
  <c r="P517" i="3"/>
  <c r="P501" i="3"/>
  <c r="P485" i="3"/>
  <c r="P469" i="3"/>
  <c r="P453" i="3"/>
  <c r="P437" i="3"/>
  <c r="P421" i="3"/>
  <c r="P405" i="3"/>
  <c r="P389" i="3"/>
  <c r="P373" i="3"/>
  <c r="P357" i="3"/>
  <c r="P341" i="3"/>
  <c r="P325" i="3"/>
  <c r="P309" i="3"/>
  <c r="P293" i="3"/>
  <c r="P277" i="3"/>
  <c r="P261" i="3"/>
  <c r="P245" i="3"/>
  <c r="P229" i="3"/>
  <c r="P213" i="3"/>
  <c r="P197" i="3"/>
  <c r="P181" i="3"/>
  <c r="P165" i="3"/>
  <c r="P149" i="3"/>
  <c r="P133" i="3"/>
  <c r="P117" i="3"/>
  <c r="P101" i="3"/>
  <c r="P85" i="3"/>
  <c r="P69" i="3"/>
  <c r="P53" i="3"/>
  <c r="P37" i="3"/>
  <c r="P21" i="3"/>
  <c r="P5" i="3"/>
  <c r="P1396" i="3"/>
  <c r="P1380" i="3"/>
  <c r="P1364" i="3"/>
  <c r="P1348" i="3"/>
  <c r="P1332" i="3"/>
  <c r="P1316" i="3"/>
  <c r="P1300" i="3"/>
  <c r="P1284" i="3"/>
  <c r="P1268" i="3"/>
  <c r="P1252" i="3"/>
  <c r="P1236" i="3"/>
  <c r="P1220" i="3"/>
  <c r="P1204" i="3"/>
  <c r="P1188" i="3"/>
  <c r="P1172" i="3"/>
  <c r="P1156" i="3"/>
  <c r="P1140" i="3"/>
  <c r="P1124" i="3"/>
  <c r="P1108" i="3"/>
  <c r="P1092" i="3"/>
  <c r="P1076" i="3"/>
  <c r="P1060" i="3"/>
  <c r="P1044" i="3"/>
  <c r="P1028" i="3"/>
  <c r="P996" i="3"/>
  <c r="P980" i="3"/>
  <c r="P964" i="3"/>
  <c r="P948" i="3"/>
  <c r="P932" i="3"/>
  <c r="P916" i="3"/>
  <c r="P884" i="3"/>
  <c r="P868" i="3"/>
  <c r="P852" i="3"/>
  <c r="P836" i="3"/>
  <c r="P820" i="3"/>
  <c r="P804" i="3"/>
  <c r="P788" i="3"/>
  <c r="P772" i="3"/>
  <c r="P756" i="3"/>
  <c r="P740" i="3"/>
  <c r="P724" i="3"/>
  <c r="P708" i="3"/>
  <c r="P692" i="3"/>
  <c r="P676" i="3"/>
  <c r="P660" i="3"/>
  <c r="P644" i="3"/>
  <c r="P628" i="3"/>
  <c r="P612" i="3"/>
  <c r="P596" i="3"/>
  <c r="P580" i="3"/>
  <c r="P548" i="3"/>
  <c r="P532" i="3"/>
  <c r="P516" i="3"/>
  <c r="P500" i="3"/>
  <c r="P484" i="3"/>
  <c r="P468" i="3"/>
  <c r="P452" i="3"/>
  <c r="P436" i="3"/>
  <c r="P420" i="3"/>
  <c r="P404" i="3"/>
  <c r="P388" i="3"/>
  <c r="P372" i="3"/>
  <c r="P356" i="3"/>
  <c r="P340" i="3"/>
  <c r="P324" i="3"/>
  <c r="P308" i="3"/>
  <c r="P292" i="3"/>
  <c r="P276" i="3"/>
  <c r="P260" i="3"/>
  <c r="P244" i="3"/>
  <c r="P228" i="3"/>
  <c r="P212" i="3"/>
  <c r="P196" i="3"/>
  <c r="P180" i="3"/>
  <c r="P164" i="3"/>
  <c r="P148" i="3"/>
  <c r="P132" i="3"/>
  <c r="P116" i="3"/>
  <c r="P100" i="3"/>
  <c r="P84" i="3"/>
  <c r="P68" i="3"/>
  <c r="P52" i="3"/>
  <c r="P36" i="3"/>
  <c r="P20" i="3"/>
  <c r="P4" i="3"/>
  <c r="P1395" i="3"/>
  <c r="P1379" i="3"/>
  <c r="P1363" i="3"/>
  <c r="P1347" i="3"/>
  <c r="P1331" i="3"/>
  <c r="P1315" i="3"/>
  <c r="P1299" i="3"/>
  <c r="P1283" i="3"/>
  <c r="P1267" i="3"/>
  <c r="P1251" i="3"/>
  <c r="P1235" i="3"/>
  <c r="P1219" i="3"/>
  <c r="P1203" i="3"/>
  <c r="P1187" i="3"/>
  <c r="P1171" i="3"/>
  <c r="P1155" i="3"/>
  <c r="P1139" i="3"/>
  <c r="P1123" i="3"/>
  <c r="P1107" i="3"/>
  <c r="P1091" i="3"/>
  <c r="P1075" i="3"/>
  <c r="P1059" i="3"/>
  <c r="P1043" i="3"/>
  <c r="P1027" i="3"/>
  <c r="P1011" i="3"/>
  <c r="P995" i="3"/>
  <c r="P979" i="3"/>
  <c r="P963" i="3"/>
  <c r="P947" i="3"/>
  <c r="P931" i="3"/>
  <c r="P915" i="3"/>
  <c r="P899" i="3"/>
  <c r="P883" i="3"/>
  <c r="P867" i="3"/>
  <c r="P851" i="3"/>
  <c r="P835" i="3"/>
  <c r="P819" i="3"/>
  <c r="P803" i="3"/>
  <c r="P787" i="3"/>
  <c r="P771" i="3"/>
  <c r="P755" i="3"/>
  <c r="P723" i="3"/>
  <c r="P707" i="3"/>
  <c r="P691" i="3"/>
  <c r="P675" i="3"/>
  <c r="P659" i="3"/>
  <c r="P643" i="3"/>
  <c r="P627" i="3"/>
  <c r="P611" i="3"/>
  <c r="P595" i="3"/>
  <c r="P579" i="3"/>
  <c r="P547" i="3"/>
  <c r="P531" i="3"/>
  <c r="P515" i="3"/>
  <c r="P499" i="3"/>
  <c r="P483" i="3"/>
  <c r="P467" i="3"/>
  <c r="P451" i="3"/>
  <c r="P435" i="3"/>
  <c r="P419" i="3"/>
  <c r="P403" i="3"/>
  <c r="P387" i="3"/>
  <c r="P371" i="3"/>
  <c r="P355" i="3"/>
  <c r="P339" i="3"/>
  <c r="P323" i="3"/>
  <c r="P307" i="3"/>
  <c r="P291" i="3"/>
  <c r="P275" i="3"/>
  <c r="P259" i="3"/>
  <c r="P243" i="3"/>
  <c r="P227" i="3"/>
  <c r="P211" i="3"/>
  <c r="P195" i="3"/>
  <c r="P179" i="3"/>
  <c r="P163" i="3"/>
  <c r="P147" i="3"/>
  <c r="P131" i="3"/>
  <c r="P115" i="3"/>
  <c r="P99" i="3"/>
  <c r="P83" i="3"/>
  <c r="P67" i="3"/>
  <c r="P35" i="3"/>
  <c r="P19" i="3"/>
  <c r="P3" i="3"/>
  <c r="P1346" i="3"/>
  <c r="P1330" i="3"/>
  <c r="P1314" i="3"/>
  <c r="P1298" i="3"/>
  <c r="P1282" i="3"/>
  <c r="P1266" i="3"/>
  <c r="P1250" i="3"/>
  <c r="P1234" i="3"/>
  <c r="P1218" i="3"/>
  <c r="P1202" i="3"/>
  <c r="P1186" i="3"/>
  <c r="P1170" i="3"/>
  <c r="P1154" i="3"/>
  <c r="P1138" i="3"/>
  <c r="P1122" i="3"/>
  <c r="P1106" i="3"/>
  <c r="P1090" i="3"/>
  <c r="P1074" i="3"/>
  <c r="P1058" i="3"/>
  <c r="P1042" i="3"/>
  <c r="P1026" i="3"/>
  <c r="P1010" i="3"/>
  <c r="P994" i="3"/>
  <c r="P978" i="3"/>
  <c r="P962" i="3"/>
  <c r="P946" i="3"/>
  <c r="P930" i="3"/>
  <c r="P914" i="3"/>
  <c r="P898" i="3"/>
  <c r="P882" i="3"/>
  <c r="P866" i="3"/>
  <c r="P850" i="3"/>
  <c r="P834" i="3"/>
  <c r="P818" i="3"/>
  <c r="P786" i="3"/>
  <c r="P770" i="3"/>
  <c r="P738" i="3"/>
  <c r="P722" i="3"/>
  <c r="P706" i="3"/>
  <c r="P690" i="3"/>
  <c r="P674" i="3"/>
  <c r="P658" i="3"/>
  <c r="P642" i="3"/>
  <c r="P626" i="3"/>
  <c r="P610" i="3"/>
  <c r="P594" i="3"/>
  <c r="P578" i="3"/>
  <c r="P562" i="3"/>
  <c r="P546" i="3"/>
  <c r="P530" i="3"/>
  <c r="P514" i="3"/>
  <c r="P498" i="3"/>
  <c r="P482" i="3"/>
  <c r="P466" i="3"/>
  <c r="P450" i="3"/>
  <c r="P434" i="3"/>
  <c r="P418" i="3"/>
  <c r="P402" i="3"/>
  <c r="P370" i="3"/>
  <c r="P354" i="3"/>
  <c r="P338" i="3"/>
  <c r="P322" i="3"/>
  <c r="P306" i="3"/>
  <c r="P290" i="3"/>
  <c r="P274" i="3"/>
  <c r="P242" i="3"/>
  <c r="P226" i="3"/>
  <c r="P210" i="3"/>
  <c r="P194" i="3"/>
  <c r="P178" i="3"/>
  <c r="P146" i="3"/>
  <c r="P130" i="3"/>
  <c r="P114" i="3"/>
  <c r="P98" i="3"/>
  <c r="P82" i="3"/>
  <c r="P34" i="3"/>
  <c r="P18" i="3"/>
  <c r="P2" i="3"/>
  <c r="P1377" i="3"/>
  <c r="P1361" i="3"/>
  <c r="P1345" i="3"/>
  <c r="P1329" i="3"/>
  <c r="P1313" i="3"/>
  <c r="P1297" i="3"/>
  <c r="P1281" i="3"/>
  <c r="P1265" i="3"/>
  <c r="P1249" i="3"/>
  <c r="P1233" i="3"/>
  <c r="P1217" i="3"/>
  <c r="P1201" i="3"/>
  <c r="P1185" i="3"/>
  <c r="P1153" i="3"/>
  <c r="P1137" i="3"/>
  <c r="P1121" i="3"/>
  <c r="P1089" i="3"/>
  <c r="P1073" i="3"/>
  <c r="P1057" i="3"/>
  <c r="P1041" i="3"/>
  <c r="P1025" i="3"/>
  <c r="P1009" i="3"/>
  <c r="P993" i="3"/>
  <c r="P977" i="3"/>
  <c r="P961" i="3"/>
  <c r="P945" i="3"/>
  <c r="P929" i="3"/>
  <c r="P913" i="3"/>
  <c r="P897" i="3"/>
  <c r="P881" i="3"/>
  <c r="P865" i="3"/>
  <c r="P849" i="3"/>
  <c r="P833" i="3"/>
  <c r="P801" i="3"/>
  <c r="P785" i="3"/>
  <c r="P769" i="3"/>
  <c r="P753" i="3"/>
  <c r="P737" i="3"/>
  <c r="P721" i="3"/>
  <c r="P705" i="3"/>
  <c r="P689" i="3"/>
  <c r="P673" i="3"/>
  <c r="P657" i="3"/>
  <c r="P641" i="3"/>
  <c r="P625" i="3"/>
  <c r="P609" i="3"/>
  <c r="P593" i="3"/>
  <c r="P577" i="3"/>
  <c r="P561" i="3"/>
  <c r="P545" i="3"/>
  <c r="P529" i="3"/>
  <c r="P513" i="3"/>
  <c r="P497" i="3"/>
  <c r="P481" i="3"/>
  <c r="P465" i="3"/>
  <c r="P449" i="3"/>
  <c r="P433" i="3"/>
  <c r="P417" i="3"/>
  <c r="P401" i="3"/>
  <c r="P385" i="3"/>
  <c r="P369" i="3"/>
  <c r="P353" i="3"/>
  <c r="P337" i="3"/>
  <c r="P321" i="3"/>
  <c r="P305" i="3"/>
  <c r="P289" i="3"/>
  <c r="P273" i="3"/>
  <c r="P257" i="3"/>
  <c r="P225" i="3"/>
  <c r="P209" i="3"/>
  <c r="P193" i="3"/>
  <c r="P177" i="3"/>
  <c r="P161" i="3"/>
  <c r="P145" i="3"/>
  <c r="P129" i="3"/>
  <c r="P113" i="3"/>
  <c r="P97" i="3"/>
  <c r="P81" i="3"/>
  <c r="P65" i="3"/>
  <c r="P49" i="3"/>
  <c r="P33" i="3"/>
  <c r="P17" i="3"/>
  <c r="P704" i="3"/>
  <c r="P688" i="3"/>
  <c r="P672" i="3"/>
  <c r="P656" i="3"/>
  <c r="P640" i="3"/>
  <c r="P624" i="3"/>
  <c r="P592" i="3"/>
  <c r="P576" i="3"/>
  <c r="P560" i="3"/>
  <c r="P544" i="3"/>
  <c r="P528" i="3"/>
  <c r="P512" i="3"/>
  <c r="P496" i="3"/>
  <c r="P480" i="3"/>
  <c r="P448" i="3"/>
  <c r="P416" i="3"/>
  <c r="P400" i="3"/>
  <c r="P384" i="3"/>
  <c r="P368" i="3"/>
  <c r="P352" i="3"/>
  <c r="P336" i="3"/>
  <c r="P320" i="3"/>
  <c r="P304" i="3"/>
  <c r="P288" i="3"/>
  <c r="P272" i="3"/>
  <c r="P256" i="3"/>
  <c r="P240" i="3"/>
  <c r="P224" i="3"/>
  <c r="P208" i="3"/>
  <c r="P192" i="3"/>
  <c r="P176" i="3"/>
  <c r="P160" i="3"/>
  <c r="P144" i="3"/>
  <c r="P128" i="3"/>
  <c r="P112" i="3"/>
  <c r="P96" i="3"/>
  <c r="P80" i="3"/>
  <c r="P64" i="3"/>
  <c r="P48" i="3"/>
  <c r="P32" i="3"/>
  <c r="P16" i="3"/>
  <c r="P1215" i="3"/>
  <c r="P1199" i="3"/>
  <c r="P1183" i="3"/>
  <c r="P1167" i="3"/>
  <c r="P1151" i="3"/>
  <c r="P1135" i="3"/>
  <c r="P1119" i="3"/>
  <c r="P1103" i="3"/>
  <c r="P1087" i="3"/>
  <c r="P1071" i="3"/>
  <c r="P1055" i="3"/>
  <c r="P1023" i="3"/>
  <c r="P1007" i="3"/>
  <c r="P991" i="3"/>
  <c r="P975" i="3"/>
  <c r="P959" i="3"/>
  <c r="P943" i="3"/>
  <c r="P927" i="3"/>
  <c r="P911" i="3"/>
  <c r="P895" i="3"/>
  <c r="P879" i="3"/>
  <c r="P863" i="3"/>
  <c r="P831" i="3"/>
  <c r="P815" i="3"/>
  <c r="P799" i="3"/>
  <c r="P783" i="3"/>
  <c r="P767" i="3"/>
  <c r="P751" i="3"/>
  <c r="P735" i="3"/>
  <c r="P719" i="3"/>
  <c r="P703" i="3"/>
  <c r="P687" i="3"/>
  <c r="P671" i="3"/>
  <c r="P655" i="3"/>
  <c r="P639" i="3"/>
  <c r="P623" i="3"/>
  <c r="P607" i="3"/>
  <c r="P575" i="3"/>
  <c r="P559" i="3"/>
  <c r="P543" i="3"/>
  <c r="P527" i="3"/>
  <c r="P511" i="3"/>
  <c r="P495" i="3"/>
  <c r="P479" i="3"/>
  <c r="P463" i="3"/>
  <c r="P447" i="3"/>
  <c r="P431" i="3"/>
  <c r="P415" i="3"/>
  <c r="P399" i="3"/>
  <c r="P383" i="3"/>
  <c r="P367" i="3"/>
  <c r="P335" i="3"/>
  <c r="P319" i="3"/>
  <c r="P303" i="3"/>
  <c r="P287" i="3"/>
  <c r="P271" i="3"/>
  <c r="P223" i="3"/>
  <c r="P207" i="3"/>
  <c r="P191" i="3"/>
  <c r="P175" i="3"/>
  <c r="P159" i="3"/>
  <c r="P127" i="3"/>
  <c r="P111" i="3"/>
  <c r="P95" i="3"/>
  <c r="P79" i="3"/>
  <c r="P47" i="3"/>
  <c r="P15" i="3"/>
  <c r="P702" i="3"/>
  <c r="P686" i="3"/>
  <c r="P670" i="3"/>
  <c r="P654" i="3"/>
  <c r="P638" i="3"/>
  <c r="P622" i="3"/>
  <c r="P606" i="3"/>
  <c r="P590" i="3"/>
  <c r="P574" i="3"/>
  <c r="P558" i="3"/>
  <c r="P542" i="3"/>
  <c r="P526" i="3"/>
  <c r="P510" i="3"/>
  <c r="P494" i="3"/>
  <c r="P478" i="3"/>
  <c r="P462" i="3"/>
  <c r="P446" i="3"/>
  <c r="P430" i="3"/>
  <c r="P414" i="3"/>
  <c r="P398" i="3"/>
  <c r="P382" i="3"/>
  <c r="P366" i="3"/>
  <c r="P350" i="3"/>
  <c r="P334" i="3"/>
  <c r="P318" i="3"/>
  <c r="P302" i="3"/>
  <c r="P286" i="3"/>
  <c r="P270" i="3"/>
  <c r="P254" i="3"/>
  <c r="P222" i="3"/>
  <c r="P206" i="3"/>
  <c r="P190" i="3"/>
  <c r="P174" i="3"/>
  <c r="P158" i="3"/>
  <c r="P142" i="3"/>
  <c r="P126" i="3"/>
  <c r="P110" i="3"/>
  <c r="P94" i="3"/>
  <c r="P78" i="3"/>
  <c r="P62" i="3"/>
  <c r="P46" i="3"/>
  <c r="P30" i="3"/>
  <c r="P14" i="3"/>
  <c r="P1037" i="3"/>
  <c r="P1021" i="3"/>
  <c r="P1005" i="3"/>
  <c r="P989" i="3"/>
  <c r="P973" i="3"/>
  <c r="P957" i="3"/>
  <c r="P941" i="3"/>
  <c r="P925" i="3"/>
  <c r="P909" i="3"/>
  <c r="P893" i="3"/>
  <c r="P877" i="3"/>
  <c r="P861" i="3"/>
  <c r="P845" i="3"/>
  <c r="P829" i="3"/>
  <c r="P813" i="3"/>
  <c r="P797" i="3"/>
  <c r="P781" i="3"/>
  <c r="P765" i="3"/>
  <c r="P749" i="3"/>
  <c r="P733" i="3"/>
  <c r="P717" i="3"/>
  <c r="P701" i="3"/>
  <c r="P685" i="3"/>
  <c r="P669" i="3"/>
  <c r="P653" i="3"/>
  <c r="P637" i="3"/>
  <c r="P621" i="3"/>
  <c r="P605" i="3"/>
  <c r="P589" i="3"/>
  <c r="P573" i="3"/>
  <c r="P557" i="3"/>
  <c r="P541" i="3"/>
  <c r="P525" i="3"/>
  <c r="P509" i="3"/>
  <c r="P493" i="3"/>
  <c r="P477" i="3"/>
  <c r="P461" i="3"/>
  <c r="P445" i="3"/>
  <c r="P413" i="3"/>
  <c r="P397" i="3"/>
  <c r="P381" i="3"/>
  <c r="P365" i="3"/>
  <c r="P349" i="3"/>
  <c r="P333" i="3"/>
  <c r="P317" i="3"/>
  <c r="P301" i="3"/>
  <c r="P285" i="3"/>
  <c r="P269" i="3"/>
  <c r="P253" i="3"/>
  <c r="P237" i="3"/>
  <c r="P221" i="3"/>
  <c r="P205" i="3"/>
  <c r="P189" i="3"/>
  <c r="P173" i="3"/>
  <c r="P157" i="3"/>
  <c r="P141" i="3"/>
  <c r="P125" i="3"/>
  <c r="P77" i="3"/>
  <c r="P61" i="3"/>
  <c r="P45" i="3"/>
  <c r="P29" i="3"/>
  <c r="P13" i="3"/>
  <c r="P1388" i="3"/>
  <c r="P1372" i="3"/>
  <c r="P1356" i="3"/>
  <c r="P1340" i="3"/>
  <c r="P1324" i="3"/>
  <c r="P1308" i="3"/>
  <c r="P1292" i="3"/>
  <c r="P1276" i="3"/>
  <c r="P1260" i="3"/>
  <c r="P1244" i="3"/>
  <c r="P1228" i="3"/>
  <c r="P1212" i="3"/>
  <c r="P1196" i="3"/>
  <c r="P1180" i="3"/>
  <c r="P1164" i="3"/>
  <c r="P1148" i="3"/>
  <c r="P1132" i="3"/>
  <c r="P1116" i="3"/>
  <c r="P1100" i="3"/>
  <c r="P1084" i="3"/>
  <c r="P1068" i="3"/>
  <c r="P1052" i="3"/>
  <c r="P1036" i="3"/>
  <c r="P1020" i="3"/>
  <c r="P1004" i="3"/>
  <c r="P988" i="3"/>
  <c r="P972" i="3"/>
  <c r="P956" i="3"/>
  <c r="P940" i="3"/>
  <c r="P924" i="3"/>
  <c r="P908" i="3"/>
  <c r="P876" i="3"/>
  <c r="P860" i="3"/>
  <c r="P844" i="3"/>
  <c r="P828" i="3"/>
  <c r="P812" i="3"/>
  <c r="P796" i="3"/>
  <c r="P780" i="3"/>
  <c r="P764" i="3"/>
  <c r="P748" i="3"/>
  <c r="P732" i="3"/>
  <c r="P716" i="3"/>
  <c r="P700" i="3"/>
  <c r="P684" i="3"/>
  <c r="P668" i="3"/>
  <c r="P652" i="3"/>
  <c r="P636" i="3"/>
  <c r="P620" i="3"/>
  <c r="P604" i="3"/>
  <c r="P588" i="3"/>
  <c r="P572" i="3"/>
  <c r="P556" i="3"/>
  <c r="P540" i="3"/>
  <c r="P524" i="3"/>
  <c r="P508" i="3"/>
  <c r="P492" i="3"/>
  <c r="P476" i="3"/>
  <c r="P460" i="3"/>
  <c r="P444" i="3"/>
  <c r="P428" i="3"/>
  <c r="P396" i="3"/>
  <c r="P380" i="3"/>
  <c r="P364" i="3"/>
  <c r="P348" i="3"/>
  <c r="P332" i="3"/>
  <c r="P316" i="3"/>
  <c r="P300" i="3"/>
  <c r="P284" i="3"/>
  <c r="P268" i="3"/>
  <c r="P236" i="3"/>
  <c r="P220" i="3"/>
  <c r="P204" i="3"/>
  <c r="P188" i="3"/>
  <c r="P172" i="3"/>
  <c r="P156" i="3"/>
  <c r="P140" i="3"/>
  <c r="P124" i="3"/>
  <c r="P108" i="3"/>
  <c r="P92" i="3"/>
  <c r="P76" i="3"/>
  <c r="P60" i="3"/>
  <c r="P44" i="3"/>
  <c r="P28" i="3"/>
  <c r="P12" i="3"/>
  <c r="AE31" i="12" a="1"/>
  <c r="AE31" i="12" s="1"/>
  <c r="AE30" i="12" a="1"/>
  <c r="AE30" i="12" s="1"/>
  <c r="AE33" i="12" a="1"/>
  <c r="AE33" i="12" s="1"/>
  <c r="AA33" i="12" a="1"/>
  <c r="AA33" i="12" s="1"/>
  <c r="AA34" i="12" a="1"/>
  <c r="AA34" i="12" s="1"/>
  <c r="AG39" i="12" a="1"/>
  <c r="AG39" i="12" s="1"/>
  <c r="AA35" i="12" a="1"/>
  <c r="AA35" i="12" s="1"/>
  <c r="AG37" i="12" a="1"/>
  <c r="AG37" i="12" s="1"/>
  <c r="AA36" i="12" a="1"/>
  <c r="AA36" i="12" s="1"/>
  <c r="Y31" i="12" a="1"/>
  <c r="Y31" i="12" s="1"/>
  <c r="AA37" i="12" a="1"/>
  <c r="AA37" i="12" s="1"/>
  <c r="AG36" i="12" a="1"/>
  <c r="AG36" i="12" s="1"/>
  <c r="Y32" i="12" a="1"/>
  <c r="Y32" i="12" s="1"/>
  <c r="AA38" i="12" a="1"/>
  <c r="AA38" i="12" s="1"/>
  <c r="AG35" i="12" a="1"/>
  <c r="AG35" i="12" s="1"/>
  <c r="AE32" i="12" a="1"/>
  <c r="AE32" i="12" s="1"/>
  <c r="Y33" i="12" a="1"/>
  <c r="Y33" i="12" s="1"/>
  <c r="AA39" i="12" a="1"/>
  <c r="AA39" i="12" s="1"/>
  <c r="AG34" i="12" a="1"/>
  <c r="AG34" i="12" s="1"/>
  <c r="AA31" i="12" a="1"/>
  <c r="AA31" i="12" s="1"/>
  <c r="Y34" i="12" a="1"/>
  <c r="Y34" i="12" s="1"/>
  <c r="AE39" i="12" a="1"/>
  <c r="AE39" i="12" s="1"/>
  <c r="AG33" i="12" a="1"/>
  <c r="AG33" i="12" s="1"/>
  <c r="AE34" i="12" a="1"/>
  <c r="AE34" i="12" s="1"/>
  <c r="Y35" i="12" a="1"/>
  <c r="Y35" i="12" s="1"/>
  <c r="AE38" i="12" a="1"/>
  <c r="AE38" i="12" s="1"/>
  <c r="AG32" i="12" a="1"/>
  <c r="AG32" i="12" s="1"/>
  <c r="AE35" i="12" a="1"/>
  <c r="AE35" i="12" s="1"/>
  <c r="Y39" i="12" a="1"/>
  <c r="Y39" i="12" s="1"/>
  <c r="AA32" i="12" a="1"/>
  <c r="AA32" i="12" s="1"/>
  <c r="Y30" i="12" a="1"/>
  <c r="Y30" i="12" s="1"/>
  <c r="Y36" i="12" a="1"/>
  <c r="Y36" i="12" s="1"/>
  <c r="AE37" i="12" a="1"/>
  <c r="AE37" i="12" s="1"/>
  <c r="AG31" i="12" a="1"/>
  <c r="AG31" i="12" s="1"/>
  <c r="Y38" i="12" a="1"/>
  <c r="Y38" i="12" s="1"/>
  <c r="AA30" i="12" a="1"/>
  <c r="AA30" i="12" s="1"/>
  <c r="AG38" i="12" a="1"/>
  <c r="AG38" i="12" s="1"/>
  <c r="Y37" i="12" a="1"/>
  <c r="Y37" i="12" s="1"/>
  <c r="AE36" i="12" a="1"/>
  <c r="AE36" i="12" s="1"/>
  <c r="AG30" i="12" a="1"/>
  <c r="AG30" i="12" s="1"/>
  <c r="AG29" i="12" a="1"/>
  <c r="AG29" i="12" s="1"/>
  <c r="AG28" i="12" a="1"/>
  <c r="AG28" i="12" s="1"/>
  <c r="AG27" i="12" a="1"/>
  <c r="AG27" i="12" s="1"/>
  <c r="AG26" i="12" a="1"/>
  <c r="AG26" i="12" s="1"/>
  <c r="AG25" i="12" a="1"/>
  <c r="AG25" i="12" s="1"/>
  <c r="AE28" i="12" a="1"/>
  <c r="AE28" i="12" s="1"/>
  <c r="AE27" i="12" a="1"/>
  <c r="AE27" i="12" s="1"/>
  <c r="AE29" i="12" a="1"/>
  <c r="AE29" i="12" s="1"/>
  <c r="AE26" i="12" a="1"/>
  <c r="AE26" i="12" s="1"/>
  <c r="AE25" i="12" a="1"/>
  <c r="AE25" i="12" s="1"/>
  <c r="AA25" i="12" a="1"/>
  <c r="AA25" i="12" s="1"/>
  <c r="AA26" i="12" a="1"/>
  <c r="AA26" i="12" s="1"/>
  <c r="AA27" i="12" a="1"/>
  <c r="AA27" i="12" s="1"/>
  <c r="AA28" i="12" a="1"/>
  <c r="AA28" i="12" s="1"/>
  <c r="AA29" i="12" a="1"/>
  <c r="AA29" i="12" s="1"/>
  <c r="Y25" i="12" a="1"/>
  <c r="Y25" i="12" s="1"/>
  <c r="Y26" i="12" a="1"/>
  <c r="Y26" i="12" s="1"/>
  <c r="Y27" i="12" a="1"/>
  <c r="Y27" i="12" s="1"/>
  <c r="Y28" i="12" a="1"/>
  <c r="Y28" i="12" s="1"/>
  <c r="Y29" i="12" a="1"/>
  <c r="Y29" i="12" s="1"/>
  <c r="AN38" i="12"/>
  <c r="AN37" i="12"/>
  <c r="AN36" i="12"/>
  <c r="AN39" i="12"/>
  <c r="AN35" i="12"/>
  <c r="AN34" i="12"/>
  <c r="AN32" i="12"/>
  <c r="AM32" i="12" s="1"/>
  <c r="AN33" i="12"/>
  <c r="Y24" i="12" a="1"/>
  <c r="Y24" i="12" s="1"/>
  <c r="Y23" i="12" a="1"/>
  <c r="Y23" i="12" s="1"/>
  <c r="Y22" i="12" a="1"/>
  <c r="Y22" i="12" s="1"/>
  <c r="Y21" i="12" a="1"/>
  <c r="Y21" i="12" s="1"/>
  <c r="Y20" i="12" a="1"/>
  <c r="Y20" i="12" s="1"/>
  <c r="Y19" i="12" a="1"/>
  <c r="Y19" i="12" s="1"/>
  <c r="Y18" i="12" a="1"/>
  <c r="Y18" i="12" s="1"/>
  <c r="Y17" i="12" a="1"/>
  <c r="Y17" i="12" s="1"/>
  <c r="Y16" i="12" a="1"/>
  <c r="Y16" i="12" s="1"/>
  <c r="AG20" i="12" a="1"/>
  <c r="AG20" i="12" s="1"/>
  <c r="AE17" i="12" a="1"/>
  <c r="AE17" i="12" s="1"/>
  <c r="AA23" i="12" a="1"/>
  <c r="AA23" i="12" s="1"/>
  <c r="AA17" i="12" a="1"/>
  <c r="AA17" i="12" s="1"/>
  <c r="AG19" i="12" a="1"/>
  <c r="AG19" i="12" s="1"/>
  <c r="AG24" i="12" a="1"/>
  <c r="AG24" i="12" s="1"/>
  <c r="AA22" i="12" a="1"/>
  <c r="AA22" i="12" s="1"/>
  <c r="AE19" i="12" a="1"/>
  <c r="AE19" i="12" s="1"/>
  <c r="AE23" i="12" a="1"/>
  <c r="AE23" i="12" s="1"/>
  <c r="AE20" i="12" a="1"/>
  <c r="AE20" i="12" s="1"/>
  <c r="AG22" i="12" a="1"/>
  <c r="AG22" i="12" s="1"/>
  <c r="AE22" i="12" a="1"/>
  <c r="AE22" i="12" s="1"/>
  <c r="AG16" i="12" a="1"/>
  <c r="AG16" i="12" s="1"/>
  <c r="AE24" i="12" a="1"/>
  <c r="AE24" i="12" s="1"/>
  <c r="AG21" i="12" a="1"/>
  <c r="AG21" i="12" s="1"/>
  <c r="AA19" i="12" a="1"/>
  <c r="AA19" i="12" s="1"/>
  <c r="AG17" i="12" a="1"/>
  <c r="AG17" i="12" s="1"/>
  <c r="AE16" i="12" a="1"/>
  <c r="AE16" i="12" s="1"/>
  <c r="AA20" i="12" a="1"/>
  <c r="AA20" i="12" s="1"/>
  <c r="AA24" i="12" a="1"/>
  <c r="AA24" i="12" s="1"/>
  <c r="AE21" i="12" a="1"/>
  <c r="AE21" i="12" s="1"/>
  <c r="AG18" i="12" a="1"/>
  <c r="AG18" i="12" s="1"/>
  <c r="AA16" i="12" a="1"/>
  <c r="AA16" i="12" s="1"/>
  <c r="AA18" i="12" a="1"/>
  <c r="AA18" i="12" s="1"/>
  <c r="AG23" i="12" a="1"/>
  <c r="AG23" i="12" s="1"/>
  <c r="AA21" i="12" a="1"/>
  <c r="AA21" i="12" s="1"/>
  <c r="AE18" i="12" a="1"/>
  <c r="AE18" i="12" s="1"/>
  <c r="U51" i="10"/>
  <c r="U52" i="10" s="1"/>
  <c r="U53" i="10" s="1"/>
  <c r="U54" i="10" s="1"/>
  <c r="AO11" i="12" l="1" a="1"/>
  <c r="AO11" i="12" s="1"/>
  <c r="AR19" i="12" s="1"/>
  <c r="AM33" i="12"/>
  <c r="AM34" i="12" s="1"/>
  <c r="AM35" i="12" s="1"/>
  <c r="AM36" i="12" s="1"/>
  <c r="AM37" i="12" s="1"/>
  <c r="AM38" i="12" s="1"/>
  <c r="AM39" i="12" s="1"/>
  <c r="X16" i="12"/>
  <c r="X17" i="12" s="1"/>
  <c r="X18" i="12" s="1"/>
  <c r="X19" i="12" s="1"/>
  <c r="X20" i="12" s="1"/>
  <c r="X21" i="12" s="1"/>
  <c r="X22" i="12" s="1"/>
  <c r="X23" i="12" s="1"/>
  <c r="X24" i="12" s="1"/>
  <c r="X25" i="12" s="1"/>
  <c r="X26" i="12" s="1"/>
  <c r="X27" i="12" s="1"/>
  <c r="X28" i="12" s="1"/>
  <c r="X29" i="12" s="1"/>
  <c r="X30" i="12" s="1"/>
  <c r="X31" i="12" s="1"/>
  <c r="X32" i="12" s="1"/>
  <c r="X33" i="12" s="1"/>
  <c r="X34" i="12" s="1"/>
  <c r="X35" i="12" s="1"/>
  <c r="X36" i="12" s="1"/>
  <c r="X37" i="12" s="1"/>
  <c r="X38" i="12" s="1"/>
  <c r="X39" i="12" s="1"/>
  <c r="AE15" i="12" a="1"/>
  <c r="AE15" i="12" s="1"/>
  <c r="AA15" i="12" a="1"/>
  <c r="AA15" i="12" s="1"/>
  <c r="AG15" i="12" a="1"/>
  <c r="AG15" i="12" s="1"/>
  <c r="J37" i="1"/>
  <c r="J38" i="1" s="1"/>
  <c r="J39" i="1" s="1"/>
  <c r="J4" i="12" l="1"/>
  <c r="L8" i="12" s="1" a="1"/>
  <c r="AO18" i="12"/>
  <c r="AO13" i="12"/>
  <c r="AO14" i="12"/>
  <c r="AM18" i="12"/>
  <c r="AO21" i="12"/>
  <c r="J40" i="1"/>
  <c r="AQ31" i="12" l="1"/>
  <c r="AN31" i="12"/>
  <c r="AR31" i="12"/>
  <c r="L8" i="12"/>
  <c r="AN26" i="12" s="1"/>
  <c r="AQ30" i="12"/>
  <c r="AR30" i="12"/>
  <c r="AN30" i="12"/>
  <c r="AN28" i="12"/>
  <c r="AR29" i="12"/>
  <c r="AR28" i="12"/>
  <c r="AQ29" i="12"/>
  <c r="AQ28" i="12"/>
  <c r="AN29" i="12"/>
  <c r="AQ27" i="12"/>
  <c r="AQ26" i="12"/>
  <c r="AR27" i="12"/>
  <c r="AN27" i="12"/>
  <c r="AM27" i="12" s="1"/>
  <c r="AR26" i="12"/>
  <c r="AM28" i="12" l="1"/>
  <c r="AM29" i="12" s="1"/>
  <c r="AM30" i="12" s="1"/>
  <c r="AM3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<sst xmlns="http://schemas.openxmlformats.org/spreadsheetml/2006/main" count="44200" uniqueCount="2872">
  <si>
    <t>INVOICE</t>
  </si>
  <si>
    <t>Invoice No.</t>
  </si>
  <si>
    <t>BILL TO</t>
  </si>
  <si>
    <t>No</t>
  </si>
  <si>
    <t>Description</t>
  </si>
  <si>
    <t>Qty</t>
  </si>
  <si>
    <t>Amount</t>
  </si>
  <si>
    <t/>
  </si>
  <si>
    <t>Subtotal</t>
  </si>
  <si>
    <t>TOTAL</t>
  </si>
  <si>
    <t>PAYMENT INFORMATION</t>
  </si>
  <si>
    <t>Po No.</t>
  </si>
  <si>
    <t>:</t>
  </si>
  <si>
    <t>Address</t>
  </si>
  <si>
    <t>Phone</t>
  </si>
  <si>
    <t>Email</t>
  </si>
  <si>
    <t>Company</t>
  </si>
  <si>
    <t>123 Business Park, Suite 500. Jakarta, Indonesia.</t>
  </si>
  <si>
    <t>+62 21 1234 5678</t>
  </si>
  <si>
    <t>info@ptsolusiabadi.com</t>
  </si>
  <si>
    <t>Bank</t>
  </si>
  <si>
    <t>Bank Central Asia (BCA)</t>
  </si>
  <si>
    <t>PT Solusi Abadi</t>
  </si>
  <si>
    <t>123 567 8890</t>
  </si>
  <si>
    <t>Account Name Number:</t>
  </si>
  <si>
    <t>Account Number</t>
  </si>
  <si>
    <t>Adress 1</t>
  </si>
  <si>
    <t>Adress 2</t>
  </si>
  <si>
    <t>Adress 4</t>
  </si>
  <si>
    <t>Adress 5</t>
  </si>
  <si>
    <t>Adress 3</t>
  </si>
  <si>
    <t>Customer Company</t>
  </si>
  <si>
    <t>PT XYZ</t>
  </si>
  <si>
    <t>xyzinfo@xyz.com</t>
  </si>
  <si>
    <t>Gedung Wisma XYZ Lt. 5 Unit 502</t>
  </si>
  <si>
    <t>RT 002/RW 005, Kel. Senayan, Kec. Kebayoran Baru</t>
  </si>
  <si>
    <t>12190, Indonesia</t>
  </si>
  <si>
    <t>Jl. Jend. Sudirman Kav. 45-46</t>
  </si>
  <si>
    <t>Jakarta Selatan, DKI Jakarta</t>
  </si>
  <si>
    <t>DPP</t>
  </si>
  <si>
    <t>PPN</t>
  </si>
  <si>
    <t>Date Issued</t>
  </si>
  <si>
    <t>Invoice PDF</t>
  </si>
  <si>
    <t>Invoice xl File</t>
  </si>
  <si>
    <t>Invoice Emailed</t>
  </si>
  <si>
    <t>Customer</t>
  </si>
  <si>
    <t>Status</t>
  </si>
  <si>
    <t>INVOICE DETAIL</t>
  </si>
  <si>
    <t>ITEM DETAILS</t>
  </si>
  <si>
    <t>No.</t>
  </si>
  <si>
    <t>Client/Customer :</t>
  </si>
  <si>
    <t>Unpaid</t>
  </si>
  <si>
    <t>Invoice Number:</t>
  </si>
  <si>
    <t>Purchase Order Number:</t>
  </si>
  <si>
    <t>Invoice Date:</t>
  </si>
  <si>
    <t>Payment Term:</t>
  </si>
  <si>
    <t>Company:</t>
  </si>
  <si>
    <t>Address:</t>
  </si>
  <si>
    <t>Phone:</t>
  </si>
  <si>
    <t>Email:</t>
  </si>
  <si>
    <t>Selected Invoice:</t>
  </si>
  <si>
    <t>Column1</t>
  </si>
  <si>
    <t>Invoice Name</t>
  </si>
  <si>
    <t>SKU</t>
  </si>
  <si>
    <t>Product Name</t>
  </si>
  <si>
    <t>Category</t>
  </si>
  <si>
    <t>Unit</t>
  </si>
  <si>
    <t>Cost Price</t>
  </si>
  <si>
    <t>Selling Price</t>
  </si>
  <si>
    <t>DEC001</t>
  </si>
  <si>
    <t>Ceramic Vase - White</t>
  </si>
  <si>
    <t>Home Décor</t>
  </si>
  <si>
    <t>Pcs</t>
  </si>
  <si>
    <t>DEC002</t>
  </si>
  <si>
    <t>Decorative Cushion - Beige</t>
  </si>
  <si>
    <t>KIT001</t>
  </si>
  <si>
    <t>Glass Food Container Set</t>
  </si>
  <si>
    <t>Kitchenware</t>
  </si>
  <si>
    <t>Set</t>
  </si>
  <si>
    <t>KIT002</t>
  </si>
  <si>
    <t>Wooden Cutting Board</t>
  </si>
  <si>
    <t>KIT003</t>
  </si>
  <si>
    <t>Stainless Water Bottle</t>
  </si>
  <si>
    <t>STO001</t>
  </si>
  <si>
    <t>Foldable Storage Box</t>
  </si>
  <si>
    <t>Storage</t>
  </si>
  <si>
    <t>STO002</t>
  </si>
  <si>
    <t>Bamboo Organizer</t>
  </si>
  <si>
    <t>LGT001</t>
  </si>
  <si>
    <t>Minimalist Table Lamp</t>
  </si>
  <si>
    <t>Lighting</t>
  </si>
  <si>
    <t>LGT002</t>
  </si>
  <si>
    <t>LED Desk Lamp</t>
  </si>
  <si>
    <t>FUR001</t>
  </si>
  <si>
    <t>Wooden Side Table</t>
  </si>
  <si>
    <t>Furniture</t>
  </si>
  <si>
    <t>FUR002</t>
  </si>
  <si>
    <t>Minimalist Stool</t>
  </si>
  <si>
    <t>ACC001</t>
  </si>
  <si>
    <t>Canvas Tote Bag</t>
  </si>
  <si>
    <t>Accessories</t>
  </si>
  <si>
    <t>ACC002</t>
  </si>
  <si>
    <t>Travel Pouch Set</t>
  </si>
  <si>
    <t>Price/Unit</t>
  </si>
  <si>
    <t>Total</t>
  </si>
  <si>
    <t>PT Arunika Retail Indonesia</t>
  </si>
  <si>
    <t>Menara Arunika Lt. 8</t>
  </si>
  <si>
    <t>Jl. HR Rasuna Said Kav. C-11</t>
  </si>
  <si>
    <t>RT 006/RW 004, Kel. Karet Kuningan, Kec. Setiabudi</t>
  </si>
  <si>
    <t>12940, Indonesia</t>
  </si>
  <si>
    <t>finance@arunikaretail.co.id</t>
  </si>
  <si>
    <t>PT Nusantara Mart Sejahtera</t>
  </si>
  <si>
    <t>Ruko Sentra Niaga Blok B2 No. 7</t>
  </si>
  <si>
    <t>Jl. Boulevard Raya</t>
  </si>
  <si>
    <t>Kel. Kelapa Gading Timur, Kec. Kelapa Gading</t>
  </si>
  <si>
    <t>Jakarta Utara, DKI Jakarta</t>
  </si>
  <si>
    <t>14240, Indonesia</t>
  </si>
  <si>
    <t>ap@nusantaramart.co.id</t>
  </si>
  <si>
    <t>PT Sinar Karya Abadi</t>
  </si>
  <si>
    <t>Graha Sinar Lt. 3</t>
  </si>
  <si>
    <t>Jl. Tomang Raya No. 25</t>
  </si>
  <si>
    <t>RT 004/RW 007, Kel. Tomang, Kec. Grogol Petamburan</t>
  </si>
  <si>
    <t>Jakarta Barat, DKI Jakarta</t>
  </si>
  <si>
    <t>11440, Indonesia</t>
  </si>
  <si>
    <t>accounting@sinarkarya.co.id</t>
  </si>
  <si>
    <t>PT Citra Home Living</t>
  </si>
  <si>
    <t>Rukan Permata Senayan Blok E1</t>
  </si>
  <si>
    <t>Jl. Tentara Pelajar</t>
  </si>
  <si>
    <t>Kel. Grogol Utara, Kec. Kebayoran Lama</t>
  </si>
  <si>
    <t>12210, Indonesia</t>
  </si>
  <si>
    <t>finance@citraliving.co.id</t>
  </si>
  <si>
    <t>PT Prima Retail Bandung</t>
  </si>
  <si>
    <t>Gedung Prima Center Lt. 4</t>
  </si>
  <si>
    <t>Jl. Asia Afrika No. 118</t>
  </si>
  <si>
    <t>Kel. Paledang, Kec. Lengkong</t>
  </si>
  <si>
    <t>Bandung, Jawa Barat</t>
  </si>
  <si>
    <t>40261, Indonesia</t>
  </si>
  <si>
    <t>finance@primaretail.co.id</t>
  </si>
  <si>
    <t>PT Pusaka Niaga Mandiri</t>
  </si>
  <si>
    <t>Komplek Ruko Paskal Hyper Square A-12</t>
  </si>
  <si>
    <t>Jl. Pasirkaliki No. 25</t>
  </si>
  <si>
    <t>Kel. Kebon Jeruk, Kec. Andir</t>
  </si>
  <si>
    <t>40181, Indonesia</t>
  </si>
  <si>
    <t>ap@pusakaniaga.co.id</t>
  </si>
  <si>
    <t>PT Sentra Belanja Jaya</t>
  </si>
  <si>
    <t>Ruko Emerald Commercial Blok C3</t>
  </si>
  <si>
    <t>Jl. Boulevard Bintaro Jaya</t>
  </si>
  <si>
    <t>Kel. Parigi, Kec. Pondok Aren</t>
  </si>
  <si>
    <t>Tangerang Selatan, Banten</t>
  </si>
  <si>
    <t>15227, Indonesia</t>
  </si>
  <si>
    <t>finance@sentrabelanja.co.id</t>
  </si>
  <si>
    <t>PT Karya Mitra Retail</t>
  </si>
  <si>
    <t>Ruko Paramount Center Blok A No. 15</t>
  </si>
  <si>
    <t>Jl. Boulevard Gading Serpong</t>
  </si>
  <si>
    <t>Kel. Curug Sangereng, Kec. Kelapa Dua</t>
  </si>
  <si>
    <t>Tangerang, Banten</t>
  </si>
  <si>
    <t>15810, Indonesia</t>
  </si>
  <si>
    <t>accounting@karyamitra.co.id</t>
  </si>
  <si>
    <t>PT Urban House Indonesia</t>
  </si>
  <si>
    <t>Menara Urban Lt. 10</t>
  </si>
  <si>
    <t>Jl. MH Thamrin No. 12</t>
  </si>
  <si>
    <t>Kel. Kebon Sirih, Kec. Menteng</t>
  </si>
  <si>
    <t>Jakarta Pusat, DKI Jakarta</t>
  </si>
  <si>
    <t>10340, Indonesia</t>
  </si>
  <si>
    <t>finance@urbanhouse.co.id</t>
  </si>
  <si>
    <t>PT Lestari Lifestyle Retail</t>
  </si>
  <si>
    <t>Ruko Galaxy Niaga Blok H No. 8</t>
  </si>
  <si>
    <t>Kel. Jakasetia, Kec. Bekasi Selatan</t>
  </si>
  <si>
    <t>Bekasi, Jawa Barat</t>
  </si>
  <si>
    <t>17147, Indonesia</t>
  </si>
  <si>
    <t>ap@lestarilifestyle.co.id</t>
  </si>
  <si>
    <t>PT Metro Perkasa Retail</t>
  </si>
  <si>
    <t>Komplek Summarecon Bekasi Blok B No. 21</t>
  </si>
  <si>
    <t>Jl. Bulevar Ahmad Yani</t>
  </si>
  <si>
    <t>Kel. Marga Mulya, Kec. Bekasi Utara</t>
  </si>
  <si>
    <t>17142, Indonesia</t>
  </si>
  <si>
    <t>finance@metroperkasa.co.id</t>
  </si>
  <si>
    <t>PT Surya Niaga Surabaya</t>
  </si>
  <si>
    <t>Graha Surya Lt. 6</t>
  </si>
  <si>
    <t>Jl. Basuki Rahmat No. 88</t>
  </si>
  <si>
    <t>Kel. Embong Kaliasin, Kec. Genteng</t>
  </si>
  <si>
    <t>Surabaya, Jawa Timur</t>
  </si>
  <si>
    <t>60271, Indonesia</t>
  </si>
  <si>
    <t>finance@suryaniaga.co.id</t>
  </si>
  <si>
    <t>PT Bintang Retail Nusantara</t>
  </si>
  <si>
    <t>Ruko Darmo Square Blok D No. 5</t>
  </si>
  <si>
    <t>Jl. Raya Darmo</t>
  </si>
  <si>
    <t>Kel. Wonokromo, Kec. Wonokromo</t>
  </si>
  <si>
    <t>60241, Indonesia</t>
  </si>
  <si>
    <t>ap@bintangretail.co.id</t>
  </si>
  <si>
    <t>PT Harmoni Store Indonesia</t>
  </si>
  <si>
    <t>Ruko Pemuda Square No. 11</t>
  </si>
  <si>
    <t>Jl. Pemuda</t>
  </si>
  <si>
    <t>Kel. Sekayu, Kec. Semarang Tengah</t>
  </si>
  <si>
    <t>Semarang, Jawa Tengah</t>
  </si>
  <si>
    <t>50132, Indonesia</t>
  </si>
  <si>
    <t>finance@harmonistore.co.id</t>
  </si>
  <si>
    <t>PT Jogja Retail Makmur</t>
  </si>
  <si>
    <t>Ruko Malioboro Center Blok A No. 9</t>
  </si>
  <si>
    <t>Jl. Malioboro</t>
  </si>
  <si>
    <t>Kel. Sosromenduran, Kec. Gedong Tengen</t>
  </si>
  <si>
    <t>Yogyakarta, DI Yogyakarta</t>
  </si>
  <si>
    <t>55271, Indonesia</t>
  </si>
  <si>
    <t>accounting@jogjaretail.co.id</t>
  </si>
  <si>
    <t>PT Bali Lifestyle Market</t>
  </si>
  <si>
    <t>Ruko Sunset Point Blok B No. 3</t>
  </si>
  <si>
    <t>Jl. Sunset Road</t>
  </si>
  <si>
    <t>Kel. Seminyak, Kec. Kuta</t>
  </si>
  <si>
    <t>Badung, Bali</t>
  </si>
  <si>
    <t>80361, Indonesia</t>
  </si>
  <si>
    <t>finance@balilifestyle.co.id</t>
  </si>
  <si>
    <t>PT Makassar Retail Utama</t>
  </si>
  <si>
    <t>Ruko Panakkukang Square No. 18</t>
  </si>
  <si>
    <t>Jl. Boulevard</t>
  </si>
  <si>
    <t>Kel. Masale, Kec. Panakkukang</t>
  </si>
  <si>
    <t>Makassar, Sulawesi Selatan</t>
  </si>
  <si>
    <t>90231, Indonesia</t>
  </si>
  <si>
    <t>finance@makassarretail.co.id</t>
  </si>
  <si>
    <t>PT Medan Niaga Sentosa</t>
  </si>
  <si>
    <t>Komplek Cambridge City Square Blok C No. 6</t>
  </si>
  <si>
    <t>Jl. S. Parman</t>
  </si>
  <si>
    <t>Kel. Petisah Tengah, Kec. Medan Petisah</t>
  </si>
  <si>
    <t>Medan, Sumatera Utara</t>
  </si>
  <si>
    <t>20112, Indonesia</t>
  </si>
  <si>
    <t>ap@medanniaga.co.id</t>
  </si>
  <si>
    <t>PT Palembang Retail Bersama</t>
  </si>
  <si>
    <t>Ruko Rajawali Center No. 12</t>
  </si>
  <si>
    <t>Jl. Rajawali</t>
  </si>
  <si>
    <t>Kel. 9 Ilir, Kec. Ilir Timur II</t>
  </si>
  <si>
    <t>Palembang, Sumatera Selatan</t>
  </si>
  <si>
    <t>30113, Indonesia</t>
  </si>
  <si>
    <t>finance@palembangretail.co.id</t>
  </si>
  <si>
    <t>PT Pekanbaru Home Store</t>
  </si>
  <si>
    <t>Ruko Sudirman Square Blok A No. 4</t>
  </si>
  <si>
    <t>Jl. Jend. Sudirman</t>
  </si>
  <si>
    <t>Kel. Simpang Empat, Kec. Pekanbaru Kota</t>
  </si>
  <si>
    <t>Pekanbaru, Riau</t>
  </si>
  <si>
    <t>28116, Indonesia</t>
  </si>
  <si>
    <t>accounting@pekanbaruhome.co.id</t>
  </si>
  <si>
    <t>PT Batam Modern Retail</t>
  </si>
  <si>
    <t>Komplek Nagoya Business Center Blok D No. 10</t>
  </si>
  <si>
    <t>Jl. Imam Bonjol</t>
  </si>
  <si>
    <t>Kel. Lubuk Baja Kota, Kec. Lubuk Baja</t>
  </si>
  <si>
    <t>Batam, Kepulauan Riau</t>
  </si>
  <si>
    <t>29444, Indonesia</t>
  </si>
  <si>
    <t>finance@batammodern.co.id</t>
  </si>
  <si>
    <t>PT Balikpapan Retailindo</t>
  </si>
  <si>
    <t>Ruko Balikpapan Baru Blok AB No. 7</t>
  </si>
  <si>
    <t>Jl. MT Haryono</t>
  </si>
  <si>
    <t>Kel. Damai Baru, Kec. Balikpapan Selatan</t>
  </si>
  <si>
    <t>Balikpapan, Kalimantan Timur</t>
  </si>
  <si>
    <t>76114, Indonesia</t>
  </si>
  <si>
    <t>ap@balikpapanretail.co.id</t>
  </si>
  <si>
    <t>PT Pontianak Niaga Abadi</t>
  </si>
  <si>
    <t>Ruko Gajah Mada Center No. 5</t>
  </si>
  <si>
    <t>Jl. Gajah Mada</t>
  </si>
  <si>
    <t>Kel. Benua Melayu Darat, Kec. Pontianak Selatan</t>
  </si>
  <si>
    <t>Pontianak, Kalimantan Barat</t>
  </si>
  <si>
    <t>78122, Indonesia</t>
  </si>
  <si>
    <t>finance@pontianakniaga.co.id</t>
  </si>
  <si>
    <t>PT Manado Lifestyle Center</t>
  </si>
  <si>
    <t>Ruko Boulevard Business Park Blok C No. 2</t>
  </si>
  <si>
    <t>Jl. Piere Tendean</t>
  </si>
  <si>
    <t>Kel. Sario Tumpaan, Kec. Sario</t>
  </si>
  <si>
    <t>Manado, Sulawesi Utara</t>
  </si>
  <si>
    <t>95114, Indonesia</t>
  </si>
  <si>
    <t>finance@manadolifestyle.co.id</t>
  </si>
  <si>
    <t>Item_Code</t>
  </si>
  <si>
    <t>Unit_Price</t>
  </si>
  <si>
    <t>PPN (12%)</t>
  </si>
  <si>
    <t>Invoice_Name</t>
  </si>
  <si>
    <t>PO Number:</t>
  </si>
  <si>
    <t>Paid Amount</t>
  </si>
  <si>
    <t>INV-2026-PT XYZ-13</t>
  </si>
  <si>
    <t>Paid</t>
  </si>
  <si>
    <t>Status:</t>
  </si>
  <si>
    <t xml:space="preserve"> </t>
  </si>
  <si>
    <t>Filter Helper</t>
  </si>
  <si>
    <t>All</t>
  </si>
  <si>
    <t>Aging:</t>
  </si>
  <si>
    <t>stat</t>
  </si>
  <si>
    <t>cust</t>
  </si>
  <si>
    <t>per</t>
  </si>
  <si>
    <t>ag</t>
  </si>
  <si>
    <t>Value</t>
  </si>
  <si>
    <t>Client</t>
  </si>
  <si>
    <t>Client:</t>
  </si>
  <si>
    <t>#</t>
  </si>
  <si>
    <t>Item Description</t>
  </si>
  <si>
    <t>Rate</t>
  </si>
  <si>
    <t>Due Date:</t>
  </si>
  <si>
    <t>Total Amout</t>
  </si>
  <si>
    <t>Amount Paid</t>
  </si>
  <si>
    <t>Balance Due</t>
  </si>
  <si>
    <t>Issue Date:</t>
  </si>
  <si>
    <t>Inv No.</t>
  </si>
  <si>
    <t>(Your Company)</t>
  </si>
  <si>
    <t>Filter By:</t>
  </si>
  <si>
    <t>Invoice No. :</t>
  </si>
  <si>
    <t>(draft)</t>
  </si>
  <si>
    <t>(not selected)</t>
  </si>
  <si>
    <t>INV-2026-PT Arunika Retail Indonesia-1</t>
  </si>
  <si>
    <t>INV-2026-PT Prima Retail Bandung-2</t>
  </si>
  <si>
    <t>INV-2026-PT Jogja Retail Makmur-1</t>
  </si>
  <si>
    <t>INV-2026-PT Citra Home Living-2</t>
  </si>
  <si>
    <t>INV-2026-PT Karya Mitra Retail-3</t>
  </si>
  <si>
    <t>INV-2026-PT Manado Lifestyle Center-4</t>
  </si>
  <si>
    <t>INV-2026-PT Sinar Karya Abadi-5</t>
  </si>
  <si>
    <t>INV-2026-PT Pontianak Niaga Abadi-6</t>
  </si>
  <si>
    <t>INV-2026-PT Jogja Retail Makmur-7</t>
  </si>
  <si>
    <t>INV-2026-PT Lestari Lifestyle Retail-8</t>
  </si>
  <si>
    <t>INV-2026-PT Palembang Retail Bersama-9</t>
  </si>
  <si>
    <t>INV-2026-PT Harmoni Store Indonesia-10</t>
  </si>
  <si>
    <t>INV-2026-PT Prima Retail Bandung-11</t>
  </si>
  <si>
    <t>INV-2026-PT Medan Niaga Sentosa-12</t>
  </si>
  <si>
    <t>INV-2026-PT Medan Niaga Sentosa-14</t>
  </si>
  <si>
    <t>INV-2026-PT Surya Niaga Surabaya-15</t>
  </si>
  <si>
    <t>INV-2026-PT Sentra Belanja Jaya-16</t>
  </si>
  <si>
    <t>INV-2026-PT Sinar Karya Abadi-17</t>
  </si>
  <si>
    <t>INV-2026-PT Prima Retail Bandung-18</t>
  </si>
  <si>
    <t>INV-2026-PT Nusantara Mart Sejahtera-19</t>
  </si>
  <si>
    <t>INV-2026-PT Batam Modern Retail-20</t>
  </si>
  <si>
    <t>INV-2026-PT Surya Niaga Surabaya-21</t>
  </si>
  <si>
    <t>INV-2026-PT Harmoni Store Indonesia-22</t>
  </si>
  <si>
    <t>INV-2026-PT Surya Niaga Surabaya-23</t>
  </si>
  <si>
    <t>INV-2026-PT Sentra Belanja Jaya-24</t>
  </si>
  <si>
    <t>INV-2026-PT Prima Retail Bandung-25</t>
  </si>
  <si>
    <t>INV-2026-PT Pekanbaru Home Store-26</t>
  </si>
  <si>
    <t>INV-2026-PT Batam Modern Retail-27</t>
  </si>
  <si>
    <t>INV-2026-PT Nusantara Mart Sejahtera-28</t>
  </si>
  <si>
    <t>INV-2026-PT Makassar Retail Utama-29</t>
  </si>
  <si>
    <t>INV-2026-PT Bali Lifestyle Market-30</t>
  </si>
  <si>
    <t>INV-2026-PT Bali Lifestyle Market-31</t>
  </si>
  <si>
    <t>INV-2026-PT Pekanbaru Home Store-32</t>
  </si>
  <si>
    <t>INV-2026-PT Jogja Retail Makmur-33</t>
  </si>
  <si>
    <t>INV-2026-PT Surya Niaga Surabaya-34</t>
  </si>
  <si>
    <t>INV-2026-PT Palembang Retail Bersama-35</t>
  </si>
  <si>
    <t>INV-2026-PT Pekanbaru Home Store-36</t>
  </si>
  <si>
    <t>INV-2026-PT Sentra Belanja Jaya-37</t>
  </si>
  <si>
    <t>INV-2026-PT Arunika Retail Indonesia-38</t>
  </si>
  <si>
    <t>INV-2026-PT Medan Niaga Sentosa-39</t>
  </si>
  <si>
    <t>INV-2026-PT Arunika Retail Indonesia-40</t>
  </si>
  <si>
    <t>INV-2026-PT Balikpapan Retailindo-41</t>
  </si>
  <si>
    <t>INV-2026-PT Harmoni Store Indonesia-42</t>
  </si>
  <si>
    <t>INV-2026-PT Pusaka Niaga Mandiri-43</t>
  </si>
  <si>
    <t>INV-2026-PT Jogja Retail Makmur-44</t>
  </si>
  <si>
    <t>INV-2026-PT Balikpapan Retailindo-45</t>
  </si>
  <si>
    <t>INV-2026-PT Sentra Belanja Jaya-46</t>
  </si>
  <si>
    <t>INV-2026-PT Bintang Retail Nusantara-47</t>
  </si>
  <si>
    <t>INV-2026-PT Prima Retail Bandung-48</t>
  </si>
  <si>
    <t>INV-2026-PT Urban House Indonesia-49</t>
  </si>
  <si>
    <t>INV-2026-PT Pekanbaru Home Store-50</t>
  </si>
  <si>
    <t>INV-2026-PT XYZ-51</t>
  </si>
  <si>
    <t>INV-2026-PT Urban House Indonesia-52</t>
  </si>
  <si>
    <t>INV-2026-PT Pekanbaru Home Store-53</t>
  </si>
  <si>
    <t>INV-2026-PT Medan Niaga Sentosa-54</t>
  </si>
  <si>
    <t>INV-2026-PT Pekanbaru Home Store-55</t>
  </si>
  <si>
    <t>INV-2026-PT Sentra Belanja Jaya-56</t>
  </si>
  <si>
    <t>INV-2026-PT Arunika Retail Indonesia-57</t>
  </si>
  <si>
    <t>INV-2026-PT Citra Home Living-58</t>
  </si>
  <si>
    <t>INV-2026-PT Citra Home Living-59</t>
  </si>
  <si>
    <t>INV-2026-PT Metro Perkasa Retail-60</t>
  </si>
  <si>
    <t>INV-2026-PT Jogja Retail Makmur-61</t>
  </si>
  <si>
    <t>INV-2026-PT Surya Niaga Surabaya-62</t>
  </si>
  <si>
    <t>INV-2026-PT Lestari Lifestyle Retail-63</t>
  </si>
  <si>
    <t>INV-2026-PT Palembang Retail Bersama-64</t>
  </si>
  <si>
    <t>INV-2026-PT Makassar Retail Utama-65</t>
  </si>
  <si>
    <t>INV-2026-PT Sinar Karya Abadi-66</t>
  </si>
  <si>
    <t>INV-2026-PT Karya Mitra Retail-67</t>
  </si>
  <si>
    <t>INV-2026-PT Pusaka Niaga Mandiri-68</t>
  </si>
  <si>
    <t>INV-2026-PT Batam Modern Retail-69</t>
  </si>
  <si>
    <t>INV-2026-PT Nusantara Mart Sejahtera-70</t>
  </si>
  <si>
    <t>INV-2026-PT Sentra Belanja Jaya-71</t>
  </si>
  <si>
    <t>INV-2026-PT Metro Perkasa Retail-72</t>
  </si>
  <si>
    <t>INV-2026-PT Urban House Indonesia-73</t>
  </si>
  <si>
    <t>INV-2026-PT Karya Mitra Retail-74</t>
  </si>
  <si>
    <t>INV-2026-PT Palembang Retail Bersama-75</t>
  </si>
  <si>
    <t>INV-2026-PT Karya Mitra Retail-76</t>
  </si>
  <si>
    <t>INV-2026-PT Bali Lifestyle Market-77</t>
  </si>
  <si>
    <t>INV-2026-PT Urban House Indonesia-78</t>
  </si>
  <si>
    <t>INV-2026-PT Pekanbaru Home Store-79</t>
  </si>
  <si>
    <t>INV-2026-PT XYZ-80</t>
  </si>
  <si>
    <t>INV-2026-PT Urban House Indonesia-81</t>
  </si>
  <si>
    <t>INV-2026-PT Lestari Lifestyle Retail-82</t>
  </si>
  <si>
    <t>INV-2026-PT Urban House Indonesia-83</t>
  </si>
  <si>
    <t>INV-2026-PT Bintang Retail Nusantara-84</t>
  </si>
  <si>
    <t>INV-2026-PT Nusantara Mart Sejahtera-85</t>
  </si>
  <si>
    <t>INV-2026-PT Sentra Belanja Jaya-86</t>
  </si>
  <si>
    <t>INV-2026-PT Bintang Retail Nusantara-87</t>
  </si>
  <si>
    <t>INV-2026-PT Prima Retail Bandung-88</t>
  </si>
  <si>
    <t>INV-2026-PT Metro Perkasa Retail-89</t>
  </si>
  <si>
    <t>INV-2026-PT Sentra Belanja Jaya-90</t>
  </si>
  <si>
    <t>INV-2026-PT Arunika Retail Indonesia-91</t>
  </si>
  <si>
    <t>INV-2026-PT Sentra Belanja Jaya-92</t>
  </si>
  <si>
    <t>INV-2026-PT Urban House Indonesia-93</t>
  </si>
  <si>
    <t>INV-2026-PT Sinar Karya Abadi-94</t>
  </si>
  <si>
    <t>INV-2026-PT Balikpapan Retailindo-95</t>
  </si>
  <si>
    <t>INV-2026-PT Pontianak Niaga Abadi-96</t>
  </si>
  <si>
    <t>INV-2026-PT Lestari Lifestyle Retail-97</t>
  </si>
  <si>
    <t>INV-2026-PT Medan Niaga Sentosa-98</t>
  </si>
  <si>
    <t>INV-2026-PT Medan Niaga Sentosa-99</t>
  </si>
  <si>
    <t>INV-2026-PT Bali Lifestyle Market-100</t>
  </si>
  <si>
    <t>INV-2026-PT Balikpapan Retailindo-101</t>
  </si>
  <si>
    <t>INV-2026-PT Batam Modern Retail-102</t>
  </si>
  <si>
    <t>INV-2026-PT Batam Modern Retail-103</t>
  </si>
  <si>
    <t>INV-2026-PT Lestari Lifestyle Retail-104</t>
  </si>
  <si>
    <t>INV-2026-PT Nusantara Mart Sejahtera-105</t>
  </si>
  <si>
    <t>INV-2026-PT Palembang Retail Bersama-106</t>
  </si>
  <si>
    <t>INV-2026-PT Batam Modern Retail-107</t>
  </si>
  <si>
    <t>INV-2026-PT Manado Lifestyle Center-108</t>
  </si>
  <si>
    <t>INV-2026-PT Bintang Retail Nusantara-109</t>
  </si>
  <si>
    <t>INV-2026-PT XYZ-110</t>
  </si>
  <si>
    <t>INV-2026-PT Bali Lifestyle Market-111</t>
  </si>
  <si>
    <t>INV-2026-PT Karya Mitra Retail-112</t>
  </si>
  <si>
    <t>INV-2026-PT Bali Lifestyle Market-113</t>
  </si>
  <si>
    <t>INV-2026-PT Jogja Retail Makmur-114</t>
  </si>
  <si>
    <t>INV-2026-PT Pekanbaru Home Store-115</t>
  </si>
  <si>
    <t>INV-2026-PT Prima Retail Bandung-116</t>
  </si>
  <si>
    <t>INV-2026-PT Harmoni Store Indonesia-117</t>
  </si>
  <si>
    <t>INV-2026-PT Arunika Retail Indonesia-118</t>
  </si>
  <si>
    <t>INV-2026-PT Metro Perkasa Retail-119</t>
  </si>
  <si>
    <t>INV-2026-PT Urban House Indonesia-120</t>
  </si>
  <si>
    <t>INV-2026-PT Lestari Lifestyle Retail-121</t>
  </si>
  <si>
    <t>INV-2026-PT Bintang Retail Nusantara-122</t>
  </si>
  <si>
    <t>INV-2026-PT Bali Lifestyle Market-123</t>
  </si>
  <si>
    <t>INV-2026-PT Jogja Retail Makmur-124</t>
  </si>
  <si>
    <t>INV-2026-PT Prima Retail Bandung-125</t>
  </si>
  <si>
    <t>INV-2026-PT Bali Lifestyle Market-126</t>
  </si>
  <si>
    <t>INV-2026-PT Sentra Belanja Jaya-127</t>
  </si>
  <si>
    <t>INV-2026-PT Bali Lifestyle Market-128</t>
  </si>
  <si>
    <t>INV-2026-PT Lestari Lifestyle Retail-129</t>
  </si>
  <si>
    <t>INV-2026-PT Nusantara Mart Sejahtera-130</t>
  </si>
  <si>
    <t>INV-2026-PT XYZ-131</t>
  </si>
  <si>
    <t>INV-2026-PT Batam Modern Retail-132</t>
  </si>
  <si>
    <t>INV-2026-PT Sentra Belanja Jaya-133</t>
  </si>
  <si>
    <t>INV-2026-PT Pekanbaru Home Store-134</t>
  </si>
  <si>
    <t>INV-2026-PT Pontianak Niaga Abadi-135</t>
  </si>
  <si>
    <t>INV-2026-PT XYZ-136</t>
  </si>
  <si>
    <t>INV-2026-PT Bali Lifestyle Market-137</t>
  </si>
  <si>
    <t>INV-2026-PT Pusaka Niaga Mandiri-138</t>
  </si>
  <si>
    <t>INV-2026-PT Manado Lifestyle Center-139</t>
  </si>
  <si>
    <t>INV-2026-PT Harmoni Store Indonesia-140</t>
  </si>
  <si>
    <t>INV-2026-PT Pontianak Niaga Abadi-141</t>
  </si>
  <si>
    <t>INV-2026-PT Urban House Indonesia-142</t>
  </si>
  <si>
    <t>INV-2026-PT Karya Mitra Retail-143</t>
  </si>
  <si>
    <t>INV-2026-PT Metro Perkasa Retail-144</t>
  </si>
  <si>
    <t>INV-2026-PT Citra Home Living-145</t>
  </si>
  <si>
    <t>INV-2026-PT Bali Lifestyle Market-146</t>
  </si>
  <si>
    <t>INV-2026-PT Harmoni Store Indonesia-147</t>
  </si>
  <si>
    <t>INV-2026-PT Balikpapan Retailindo-148</t>
  </si>
  <si>
    <t>INV-2026-PT Bali Lifestyle Market-149</t>
  </si>
  <si>
    <t>INV-2026-PT Manado Lifestyle Center-150</t>
  </si>
  <si>
    <t>INV-2026-PT Pekanbaru Home Store-151</t>
  </si>
  <si>
    <t>INV-2026-PT Balikpapan Retailindo-152</t>
  </si>
  <si>
    <t>INV-2026-PT Bali Lifestyle Market-153</t>
  </si>
  <si>
    <t>INV-2026-PT Bintang Retail Nusantara-154</t>
  </si>
  <si>
    <t>INV-2026-PT Jogja Retail Makmur-155</t>
  </si>
  <si>
    <t>INV-2026-PT Balikpapan Retailindo-156</t>
  </si>
  <si>
    <t>INV-2026-PT Batam Modern Retail-157</t>
  </si>
  <si>
    <t>INV-2026-PT Pekanbaru Home Store-158</t>
  </si>
  <si>
    <t>INV-2026-PT Metro Perkasa Retail-159</t>
  </si>
  <si>
    <t>INV-2026-PT XYZ-160</t>
  </si>
  <si>
    <t>INV-2026-PT Arunika Retail Indonesia-161</t>
  </si>
  <si>
    <t>INV-2026-PT Jogja Retail Makmur-162</t>
  </si>
  <si>
    <t>INV-2026-PT Sinar Karya Abadi-163</t>
  </si>
  <si>
    <t>INV-2026-PT Bali Lifestyle Market-164</t>
  </si>
  <si>
    <t>INV-2026-PT Makassar Retail Utama-165</t>
  </si>
  <si>
    <t>INV-2026-PT Lestari Lifestyle Retail-166</t>
  </si>
  <si>
    <t>INV-2026-PT Metro Perkasa Retail-167</t>
  </si>
  <si>
    <t>INV-2026-PT Citra Home Living-168</t>
  </si>
  <si>
    <t>INV-2026-PT Citra Home Living-169</t>
  </si>
  <si>
    <t>INV-2026-PT Metro Perkasa Retail-170</t>
  </si>
  <si>
    <t>INV-2026-PT Makassar Retail Utama-171</t>
  </si>
  <si>
    <t>INV-2026-PT Sinar Karya Abadi-172</t>
  </si>
  <si>
    <t>INV-2026-PT Jogja Retail Makmur-173</t>
  </si>
  <si>
    <t>INV-2026-PT Urban House Indonesia-174</t>
  </si>
  <si>
    <t>INV-2026-PT Metro Perkasa Retail-175</t>
  </si>
  <si>
    <t>INV-2026-PT Medan Niaga Sentosa-176</t>
  </si>
  <si>
    <t>INV-2026-PT Prima Retail Bandung-177</t>
  </si>
  <si>
    <t>INV-2026-PT Jogja Retail Makmur-178</t>
  </si>
  <si>
    <t>INV-2026-PT Lestari Lifestyle Retail-179</t>
  </si>
  <si>
    <t>INV-2026-PT Pusaka Niaga Mandiri-180</t>
  </si>
  <si>
    <t>INV-2026-PT XYZ-181</t>
  </si>
  <si>
    <t>INV-2026-PT Makassar Retail Utama-182</t>
  </si>
  <si>
    <t>INV-2026-PT Metro Perkasa Retail-183</t>
  </si>
  <si>
    <t>INV-2026-PT Urban House Indonesia-184</t>
  </si>
  <si>
    <t>INV-2026-PT XYZ-185</t>
  </si>
  <si>
    <t>INV-2026-PT Balikpapan Retailindo-186</t>
  </si>
  <si>
    <t>INV-2026-PT Nusantara Mart Sejahtera-187</t>
  </si>
  <si>
    <t>INV-2026-PT XYZ-188</t>
  </si>
  <si>
    <t>INV-2026-PT Arunika Retail Indonesia-189</t>
  </si>
  <si>
    <t>INV-2026-PT Surya Niaga Surabaya-190</t>
  </si>
  <si>
    <t>INV-2026-PT Citra Home Living-191</t>
  </si>
  <si>
    <t>INV-2026-PT Sinar Karya Abadi-192</t>
  </si>
  <si>
    <t>INV-2026-PT Makassar Retail Utama-193</t>
  </si>
  <si>
    <t>INV-2026-PT Prima Retail Bandung-194</t>
  </si>
  <si>
    <t>INV-2026-PT Arunika Retail Indonesia-195</t>
  </si>
  <si>
    <t>INV-2026-PT Metro Perkasa Retail-196</t>
  </si>
  <si>
    <t>INV-2026-PT Manado Lifestyle Center-197</t>
  </si>
  <si>
    <t>INV-2026-PT Pusaka Niaga Mandiri-198</t>
  </si>
  <si>
    <t>INV-2026-PT Lestari Lifestyle Retail-199</t>
  </si>
  <si>
    <t>INV-2026-PT Bintang Retail Nusantara-200</t>
  </si>
  <si>
    <t>INV-2026-PT Citra Home Living-201</t>
  </si>
  <si>
    <t>INV-2026-PT Pontianak Niaga Abadi-202</t>
  </si>
  <si>
    <t>INV-2026-PT Makassar Retail Utama-203</t>
  </si>
  <si>
    <t>INV-2026-PT Medan Niaga Sentosa-204</t>
  </si>
  <si>
    <t>INV-2026-PT Sinar Karya Abadi-205</t>
  </si>
  <si>
    <t>INV-2026-PT Nusantara Mart Sejahtera-206</t>
  </si>
  <si>
    <t>INV-2026-PT Manado Lifestyle Center-207</t>
  </si>
  <si>
    <t>INV-2026-PT Surya Niaga Surabaya-208</t>
  </si>
  <si>
    <t>INV-2026-PT Manado Lifestyle Center-209</t>
  </si>
  <si>
    <t>INV-2026-PT Makassar Retail Utama-210</t>
  </si>
  <si>
    <t>INV-2026-PT Makassar Retail Utama-211</t>
  </si>
  <si>
    <t>INV-2026-PT Metro Perkasa Retail-212</t>
  </si>
  <si>
    <t>INV-2026-PT Urban House Indonesia-213</t>
  </si>
  <si>
    <t>INV-2026-PT Bintang Retail Nusantara-214</t>
  </si>
  <si>
    <t>INV-2026-PT Sentra Belanja Jaya-215</t>
  </si>
  <si>
    <t>INV-2026-PT Batam Modern Retail-216</t>
  </si>
  <si>
    <t>INV-2026-PT Bintang Retail Nusantara-217</t>
  </si>
  <si>
    <t>INV-2026-PT XYZ-218</t>
  </si>
  <si>
    <t>INV-2026-PT Surya Niaga Surabaya-219</t>
  </si>
  <si>
    <t>INV-2026-PT Nusantara Mart Sejahtera-220</t>
  </si>
  <si>
    <t>INV-2026-PT Metro Perkasa Retail-221</t>
  </si>
  <si>
    <t>INV-2026-PT Harmoni Store Indonesia-222</t>
  </si>
  <si>
    <t>INV-2026-PT Harmoni Store Indonesia-223</t>
  </si>
  <si>
    <t>INV-2026-PT Palembang Retail Bersama-224</t>
  </si>
  <si>
    <t>INV-2026-PT XYZ-225</t>
  </si>
  <si>
    <t>INV-2026-PT Balikpapan Retailindo-226</t>
  </si>
  <si>
    <t>INV-2026-PT XYZ-227</t>
  </si>
  <si>
    <t>INV-2026-PT XYZ-228</t>
  </si>
  <si>
    <t>INV-2026-PT Medan Niaga Sentosa-229</t>
  </si>
  <si>
    <t>INV-2026-PT Pekanbaru Home Store-230</t>
  </si>
  <si>
    <t>INV-2026-PT Metro Perkasa Retail-231</t>
  </si>
  <si>
    <t>INV-2026-PT Karya Mitra Retail-232</t>
  </si>
  <si>
    <t>INV-2026-PT Batam Modern Retail-233</t>
  </si>
  <si>
    <t>INV-2026-PT Makassar Retail Utama-234</t>
  </si>
  <si>
    <t>INV-2026-PT Manado Lifestyle Center-235</t>
  </si>
  <si>
    <t>INV-2026-PT Arunika Retail Indonesia-236</t>
  </si>
  <si>
    <t>INV-2026-PT Medan Niaga Sentosa-237</t>
  </si>
  <si>
    <t>INV-2026-PT Jogja Retail Makmur-238</t>
  </si>
  <si>
    <t>INV-2026-PT Bintang Retail Nusantara-239</t>
  </si>
  <si>
    <t>INV-2026-PT Batam Modern Retail-240</t>
  </si>
  <si>
    <t>INV-2026-PT Nusantara Mart Sejahtera-241</t>
  </si>
  <si>
    <t>INV-2026-PT Bali Lifestyle Market-242</t>
  </si>
  <si>
    <t>INV-2026-PT Prima Retail Bandung-243</t>
  </si>
  <si>
    <t>INV-2026-PT Medan Niaga Sentosa-244</t>
  </si>
  <si>
    <t>INV-2026-PT Manado Lifestyle Center-245</t>
  </si>
  <si>
    <t>INV-2026-PT Sentra Belanja Jaya-246</t>
  </si>
  <si>
    <t>INV-2026-PT Lestari Lifestyle Retail-247</t>
  </si>
  <si>
    <t>INV-2026-PT Surya Niaga Surabaya-248</t>
  </si>
  <si>
    <t>INV-2026-PT Palembang Retail Bersama-249</t>
  </si>
  <si>
    <t>INV-2026-PT Makassar Retail Utama-250</t>
  </si>
  <si>
    <t>INV-2026-PT Bali Lifestyle Market-251</t>
  </si>
  <si>
    <t>INV-2026-PT Arunika Retail Indonesia-252</t>
  </si>
  <si>
    <t>INV-2026-PT Palembang Retail Bersama-253</t>
  </si>
  <si>
    <t>INV-2026-PT Manado Lifestyle Center-254</t>
  </si>
  <si>
    <t>INV-2026-PT Karya Mitra Retail-255</t>
  </si>
  <si>
    <t>INV-2026-PT Makassar Retail Utama-256</t>
  </si>
  <si>
    <t>INV-2026-PT XYZ-257</t>
  </si>
  <si>
    <t>INV-2026-PT Pekanbaru Home Store-258</t>
  </si>
  <si>
    <t>INV-2026-PT XYZ-259</t>
  </si>
  <si>
    <t>INV-2026-PT Bintang Retail Nusantara-260</t>
  </si>
  <si>
    <t>INV-2026-PT Urban House Indonesia-261</t>
  </si>
  <si>
    <t>INV-2026-PT Sentra Belanja Jaya-262</t>
  </si>
  <si>
    <t>INV-2026-PT Arunika Retail Indonesia-263</t>
  </si>
  <si>
    <t>INV-2026-PT Sinar Karya Abadi-264</t>
  </si>
  <si>
    <t>INV-2026-PT Sinar Karya Abadi-265</t>
  </si>
  <si>
    <t>INV-2026-PT XYZ-266</t>
  </si>
  <si>
    <t>INV-2026-PT Arunika Retail Indonesia-267</t>
  </si>
  <si>
    <t>INV-2026-PT Jogja Retail Makmur-268</t>
  </si>
  <si>
    <t>INV-2026-PT Harmoni Store Indonesia-269</t>
  </si>
  <si>
    <t>INV-2026-PT Manado Lifestyle Center-270</t>
  </si>
  <si>
    <t>INV-2026-PT Medan Niaga Sentosa-271</t>
  </si>
  <si>
    <t>INV-2026-PT Arunika Retail Indonesia-272</t>
  </si>
  <si>
    <t>INV-2026-PT Nusantara Mart Sejahtera-273</t>
  </si>
  <si>
    <t>INV-2026-PT Urban House Indonesia-274</t>
  </si>
  <si>
    <t>INV-2026-PT Manado Lifestyle Center-275</t>
  </si>
  <si>
    <t>INV-2026-PT Jogja Retail Makmur-276</t>
  </si>
  <si>
    <t>INV-2026-PT Surya Niaga Surabaya-277</t>
  </si>
  <si>
    <t>INV-2026-PT Balikpapan Retailindo-278</t>
  </si>
  <si>
    <t>INV-2026-PT Batam Modern Retail-279</t>
  </si>
  <si>
    <t>INV-2026-PT Pontianak Niaga Abadi-280</t>
  </si>
  <si>
    <t>INV-2026-PT Palembang Retail Bersama-281</t>
  </si>
  <si>
    <t>INV-2026-PT Harmoni Store Indonesia-282</t>
  </si>
  <si>
    <t>INV-2026-PT Lestari Lifestyle Retail-283</t>
  </si>
  <si>
    <t>INV-2026-PT Surya Niaga Surabaya-284</t>
  </si>
  <si>
    <t>INV-2026-PT Sinar Karya Abadi-285</t>
  </si>
  <si>
    <t>INV-2026-PT Makassar Retail Utama-286</t>
  </si>
  <si>
    <t>INV-2026-PT Harmoni Store Indonesia-287</t>
  </si>
  <si>
    <t>INV-2026-PT Bintang Retail Nusantara-288</t>
  </si>
  <si>
    <t>INV-2026-PT Balikpapan Retailindo-289</t>
  </si>
  <si>
    <t>INV-2026-PT Karya Mitra Retail-290</t>
  </si>
  <si>
    <t>INV-2026-PT Surya Niaga Surabaya-291</t>
  </si>
  <si>
    <t>INV-2026-PT Jogja Retail Makmur-292</t>
  </si>
  <si>
    <t>INV-2026-PT Pontianak Niaga Abadi-293</t>
  </si>
  <si>
    <t>INV-2026-PT Surya Niaga Surabaya-294</t>
  </si>
  <si>
    <t>INV-2026-PT Sinar Karya Abadi-295</t>
  </si>
  <si>
    <t>INV-2026-PT Manado Lifestyle Center-296</t>
  </si>
  <si>
    <t>INV-2026-PT Balikpapan Retailindo-297</t>
  </si>
  <si>
    <t>INV-2026-PT Surya Niaga Surabaya-298</t>
  </si>
  <si>
    <t>INV-2026-PT Surya Niaga Surabaya-299</t>
  </si>
  <si>
    <t>INV-2026-PT Jogja Retail Makmur-300</t>
  </si>
  <si>
    <t>INV-2026-PT Lestari Lifestyle Retail-301</t>
  </si>
  <si>
    <t>INV-2026-PT Arunika Retail Indonesia-302</t>
  </si>
  <si>
    <t>INV-2026-PT Arunika Retail Indonesia-303</t>
  </si>
  <si>
    <t>INV-2026-PT Arunika Retail Indonesia-304</t>
  </si>
  <si>
    <t>INV-2026-PT Prima Retail Bandung-305</t>
  </si>
  <si>
    <t>INV-2026-PT Balikpapan Retailindo-306</t>
  </si>
  <si>
    <t>INV-2026-PT Arunika Retail Indonesia-307</t>
  </si>
  <si>
    <t>INV-2026-PT Lestari Lifestyle Retail-308</t>
  </si>
  <si>
    <t>INV-2026-PT Medan Niaga Sentosa-309</t>
  </si>
  <si>
    <t>INV-2026-PT Sentra Belanja Jaya-310</t>
  </si>
  <si>
    <t>INV-2026-PT Arunika Retail Indonesia-311</t>
  </si>
  <si>
    <t>INV-2026-PT Pusaka Niaga Mandiri-312</t>
  </si>
  <si>
    <t>INV-2026-PT Jogja Retail Makmur-313</t>
  </si>
  <si>
    <t>INV-2026-PT Balikpapan Retailindo-314</t>
  </si>
  <si>
    <t>INV-2026-PT Sentra Belanja Jaya-315</t>
  </si>
  <si>
    <t>INV-2026-PT Arunika Retail Indonesia-316</t>
  </si>
  <si>
    <t>INV-2026-PT Sinar Karya Abadi-317</t>
  </si>
  <si>
    <t>INV-2026-PT Pekanbaru Home Store-318</t>
  </si>
  <si>
    <t>INV-2026-PT Urban House Indonesia-319</t>
  </si>
  <si>
    <t>INV-2026-PT Bintang Retail Nusantara-320</t>
  </si>
  <si>
    <t>INV-2026-PT Harmoni Store Indonesia-321</t>
  </si>
  <si>
    <t>INV-2026-PT Pontianak Niaga Abadi-322</t>
  </si>
  <si>
    <t>INV-2026-PT Bali Lifestyle Market-323</t>
  </si>
  <si>
    <t>INV-2026-PT Sinar Karya Abadi-324</t>
  </si>
  <si>
    <t>INV-2026-PT Urban House Indonesia-325</t>
  </si>
  <si>
    <t>INV-2026-PT Jogja Retail Makmur-326</t>
  </si>
  <si>
    <t>INV-2026-PT Prima Retail Bandung-327</t>
  </si>
  <si>
    <t>INV-2026-PT Lestari Lifestyle Retail-328</t>
  </si>
  <si>
    <t>INV-2026-PT XYZ-329</t>
  </si>
  <si>
    <t>INV-2026-PT Palembang Retail Bersama-330</t>
  </si>
  <si>
    <t>INV-2026-PT Citra Home Living-331</t>
  </si>
  <si>
    <t>INV-2026-PT Nusantara Mart Sejahtera-332</t>
  </si>
  <si>
    <t>INV-2026-PT Batam Modern Retail-333</t>
  </si>
  <si>
    <t>INV-2026-PT Citra Home Living-334</t>
  </si>
  <si>
    <t>INV-2026-PT Balikpapan Retailindo-335</t>
  </si>
  <si>
    <t>INV-2026-PT Sentra Belanja Jaya-336</t>
  </si>
  <si>
    <t>INV-2026-PT Manado Lifestyle Center-337</t>
  </si>
  <si>
    <t>INV-2026-PT Pekanbaru Home Store-338</t>
  </si>
  <si>
    <t>INV-2026-PT Pontianak Niaga Abadi-339</t>
  </si>
  <si>
    <t>INV-2026-PT Bintang Retail Nusantara-340</t>
  </si>
  <si>
    <t>INV-2026-PT Balikpapan Retailindo-341</t>
  </si>
  <si>
    <t>INV-2026-PT Nusantara Mart Sejahtera-342</t>
  </si>
  <si>
    <t>INV-2026-PT Prima Retail Bandung-343</t>
  </si>
  <si>
    <t>INV-2026-PT Urban House Indonesia-344</t>
  </si>
  <si>
    <t>INV-2026-PT Urban House Indonesia-345</t>
  </si>
  <si>
    <t>INV-2026-PT Harmoni Store Indonesia-346</t>
  </si>
  <si>
    <t>INV-2026-PT Sinar Karya Abadi-347</t>
  </si>
  <si>
    <t>INV-2026-PT XYZ-348</t>
  </si>
  <si>
    <t>INV-2026-PT Manado Lifestyle Center-349</t>
  </si>
  <si>
    <t>INV-2026-PT Balikpapan Retailindo-350</t>
  </si>
  <si>
    <t>INV-2026-PT XYZ-351</t>
  </si>
  <si>
    <t>INV-2026-PT Urban House Indonesia-352</t>
  </si>
  <si>
    <t>INV-2026-PT Karya Mitra Retail-353</t>
  </si>
  <si>
    <t>INV-2026-PT Makassar Retail Utama-354</t>
  </si>
  <si>
    <t>INV-2026-PT Harmoni Store Indonesia-355</t>
  </si>
  <si>
    <t>INV-2026-PT Metro Perkasa Retail-356</t>
  </si>
  <si>
    <t>INV-2026-PT Sentra Belanja Jaya-357</t>
  </si>
  <si>
    <t>INV-2026-PT Balikpapan Retailindo-358</t>
  </si>
  <si>
    <t>INV-2026-PT Bintang Retail Nusantara-359</t>
  </si>
  <si>
    <t>INV-2026-PT Palembang Retail Bersama-360</t>
  </si>
  <si>
    <t>INV-2026-PT Arunika Retail Indonesia-361</t>
  </si>
  <si>
    <t>INV-2026-PT Sinar Karya Abadi-362</t>
  </si>
  <si>
    <t>INV-2026-PT Arunika Retail Indonesia-363</t>
  </si>
  <si>
    <t>INV-2026-PT Bintang Retail Nusantara-364</t>
  </si>
  <si>
    <t>INV-2026-PT Metro Perkasa Retail-365</t>
  </si>
  <si>
    <t>INV-2026-PT Pekanbaru Home Store-366</t>
  </si>
  <si>
    <t>INV-2026-PT Citra Home Living-367</t>
  </si>
  <si>
    <t>INV-2026-PT Manado Lifestyle Center-368</t>
  </si>
  <si>
    <t>INV-2026-PT Surya Niaga Surabaya-369</t>
  </si>
  <si>
    <t>INV-2026-PT Karya Mitra Retail-370</t>
  </si>
  <si>
    <t>INV-2026-PT Karya Mitra Retail-371</t>
  </si>
  <si>
    <t>INV-2026-PT Batam Modern Retail-372</t>
  </si>
  <si>
    <t>INV-2026-PT Batam Modern Retail-373</t>
  </si>
  <si>
    <t>INV-2026-PT Pekanbaru Home Store-374</t>
  </si>
  <si>
    <t>INV-2026-PT Karya Mitra Retail-375</t>
  </si>
  <si>
    <t>INV-2026-PT Balikpapan Retailindo-376</t>
  </si>
  <si>
    <t>INV-2026-PT Pekanbaru Home Store-377</t>
  </si>
  <si>
    <t>INV-2026-PT Pusaka Niaga Mandiri-378</t>
  </si>
  <si>
    <t>INV-2026-PT Surya Niaga Surabaya-379</t>
  </si>
  <si>
    <t>INV-2026-PT Arunika Retail Indonesia-380</t>
  </si>
  <si>
    <t>INV-2026-PT Harmoni Store Indonesia-381</t>
  </si>
  <si>
    <t>INV-2026-PT Bali Lifestyle Market-382</t>
  </si>
  <si>
    <t>INV-2026-PT Arunika Retail Indonesia-383</t>
  </si>
  <si>
    <t>INV-2026-PT Karya Mitra Retail-384</t>
  </si>
  <si>
    <t>INV-2026-PT Karya Mitra Retail-385</t>
  </si>
  <si>
    <t>INV-2026-PT XYZ-386</t>
  </si>
  <si>
    <t>INV-2026-PT Sentra Belanja Jaya-387</t>
  </si>
  <si>
    <t>INV-2026-PT Prima Retail Bandung-388</t>
  </si>
  <si>
    <t>INV-2026-PT Pontianak Niaga Abadi-389</t>
  </si>
  <si>
    <t>INV-2026-PT Lestari Lifestyle Retail-390</t>
  </si>
  <si>
    <t>INV-2026-PT Pekanbaru Home Store-391</t>
  </si>
  <si>
    <t>INV-2026-PT Pontianak Niaga Abadi-392</t>
  </si>
  <si>
    <t>INV-2026-PT Bali Lifestyle Market-393</t>
  </si>
  <si>
    <t>INV-2026-PT Manado Lifestyle Center-394</t>
  </si>
  <si>
    <t>INV-2026-PT Pusaka Niaga Mandiri-395</t>
  </si>
  <si>
    <t>INV-2026-PT Citra Home Living-396</t>
  </si>
  <si>
    <t>INV-2026-PT Bintang Retail Nusantara-397</t>
  </si>
  <si>
    <t>INV-2026-PT Makassar Retail Utama-398</t>
  </si>
  <si>
    <t>INV-2026-PT Jogja Retail Makmur-399</t>
  </si>
  <si>
    <t>INV-2026-PT Arunika Retail Indonesia-400</t>
  </si>
  <si>
    <t>INV-2026-PT Urban House Indonesia-401</t>
  </si>
  <si>
    <t>INV-2026-PT Pekanbaru Home Store-402</t>
  </si>
  <si>
    <t>INV-2026-PT Pekanbaru Home Store-403</t>
  </si>
  <si>
    <t>INV-2026-PT Pekanbaru Home Store-404</t>
  </si>
  <si>
    <t>INV-2026-PT XYZ-405</t>
  </si>
  <si>
    <t>INV-2026-PT Prima Retail Bandung-406</t>
  </si>
  <si>
    <t>INV-2026-PT Makassar Retail Utama-407</t>
  </si>
  <si>
    <t>INV-2026-PT Makassar Retail Utama-408</t>
  </si>
  <si>
    <t>INV-2026-PT Pontianak Niaga Abadi-409</t>
  </si>
  <si>
    <t>INV-2026-PT XYZ-410</t>
  </si>
  <si>
    <t>INV-2026-PT Citra Home Living-411</t>
  </si>
  <si>
    <t>INV-2026-PT Bali Lifestyle Market-412</t>
  </si>
  <si>
    <t>INV-2026-PT Prima Retail Bandung-413</t>
  </si>
  <si>
    <t>INV-2026-PT Palembang Retail Bersama-414</t>
  </si>
  <si>
    <t>INV-2026-PT Nusantara Mart Sejahtera-415</t>
  </si>
  <si>
    <t>INV-2026-PT Palembang Retail Bersama-416</t>
  </si>
  <si>
    <t>INV-2026-PT Balikpapan Retailindo-417</t>
  </si>
  <si>
    <t>INV-2026-PT XYZ-418</t>
  </si>
  <si>
    <t>INV-2026-PT Batam Modern Retail-419</t>
  </si>
  <si>
    <t>INV-2026-PT XYZ-420</t>
  </si>
  <si>
    <t>INV-2026-PT Metro Perkasa Retail-421</t>
  </si>
  <si>
    <t>INV-2026-PT Manado Lifestyle Center-422</t>
  </si>
  <si>
    <t>INV-2026-PT Urban House Indonesia-423</t>
  </si>
  <si>
    <t>INV-2026-PT Medan Niaga Sentosa-424</t>
  </si>
  <si>
    <t>INV-2026-PT Karya Mitra Retail-425</t>
  </si>
  <si>
    <t>INV-2026-PT Palembang Retail Bersama-426</t>
  </si>
  <si>
    <t>INV-2026-PT Jogja Retail Makmur-427</t>
  </si>
  <si>
    <t>INV-2026-PT Bali Lifestyle Market-428</t>
  </si>
  <si>
    <t>INV-2026-PT Palembang Retail Bersama-429</t>
  </si>
  <si>
    <t>INV-2026-PT Medan Niaga Sentosa-430</t>
  </si>
  <si>
    <t>INV-2026-PT Bintang Retail Nusantara-431</t>
  </si>
  <si>
    <t>INV-2026-PT Batam Modern Retail-432</t>
  </si>
  <si>
    <t>INV-2026-PT Karya Mitra Retail-433</t>
  </si>
  <si>
    <t>INV-2026-PT Citra Home Living-434</t>
  </si>
  <si>
    <t>INV-2026-PT Citra Home Living-435</t>
  </si>
  <si>
    <t>INV-2026-PT Makassar Retail Utama-436</t>
  </si>
  <si>
    <t>INV-2026-PT Nusantara Mart Sejahtera-437</t>
  </si>
  <si>
    <t>INV-2026-PT Bintang Retail Nusantara-438</t>
  </si>
  <si>
    <t>INV-2026-PT Manado Lifestyle Center-439</t>
  </si>
  <si>
    <t>INV-2026-PT Lestari Lifestyle Retail-440</t>
  </si>
  <si>
    <t>INV-2026-PT Lestari Lifestyle Retail-441</t>
  </si>
  <si>
    <t>INV-2026-PT Harmoni Store Indonesia-442</t>
  </si>
  <si>
    <t>INV-2026-PT Palembang Retail Bersama-443</t>
  </si>
  <si>
    <t>INV-2026-PT Medan Niaga Sentosa-444</t>
  </si>
  <si>
    <t>INV-2026-PT Bali Lifestyle Market-445</t>
  </si>
  <si>
    <t>INV-2026-PT Sinar Karya Abadi-446</t>
  </si>
  <si>
    <t>INV-2026-PT Batam Modern Retail-447</t>
  </si>
  <si>
    <t>INV-2026-PT Citra Home Living-448</t>
  </si>
  <si>
    <t>INV-2026-PT Balikpapan Retailindo-449</t>
  </si>
  <si>
    <t>INV-2026-PT Harmoni Store Indonesia-450</t>
  </si>
  <si>
    <t>INV-2026-PT Bintang Retail Nusantara-451</t>
  </si>
  <si>
    <t>INV-2026-PT XYZ-452</t>
  </si>
  <si>
    <t>INV-2026-PT Pekanbaru Home Store-453</t>
  </si>
  <si>
    <t>INV-2026-PT Metro Perkasa Retail-454</t>
  </si>
  <si>
    <t>INV-2026-PT Bali Lifestyle Market-455</t>
  </si>
  <si>
    <t>INV-2026-PT XYZ-456</t>
  </si>
  <si>
    <t>INV-2026-PT Bali Lifestyle Market-457</t>
  </si>
  <si>
    <t>INV-2026-PT Jogja Retail Makmur-458</t>
  </si>
  <si>
    <t>INV-2026-PT Citra Home Living-459</t>
  </si>
  <si>
    <t>INV-2026-PT Palembang Retail Bersama-460</t>
  </si>
  <si>
    <t>INV-2026-PT Citra Home Living-461</t>
  </si>
  <si>
    <t>INV-2026-PT Bali Lifestyle Market-462</t>
  </si>
  <si>
    <t>INV-2026-PT Lestari Lifestyle Retail-463</t>
  </si>
  <si>
    <t>INV-2026-PT Urban House Indonesia-464</t>
  </si>
  <si>
    <t>INV-2026-PT Pontianak Niaga Abadi-465</t>
  </si>
  <si>
    <t>INV-2026-PT Citra Home Living-466</t>
  </si>
  <si>
    <t>INV-2026-PT Lestari Lifestyle Retail-467</t>
  </si>
  <si>
    <t>INV-2026-PT Pontianak Niaga Abadi-468</t>
  </si>
  <si>
    <t>INV-2026-PT Makassar Retail Utama-469</t>
  </si>
  <si>
    <t>INV-2026-PT Jogja Retail Makmur-470</t>
  </si>
  <si>
    <t>INV-2026-PT Prima Retail Bandung-471</t>
  </si>
  <si>
    <t>INV-2026-PT Nusantara Mart Sejahtera-472</t>
  </si>
  <si>
    <t>INV-2026-PT Surya Niaga Surabaya-473</t>
  </si>
  <si>
    <t>INV-2026-PT Pontianak Niaga Abadi-474</t>
  </si>
  <si>
    <t>INV-2026-PT Balikpapan Retailindo-475</t>
  </si>
  <si>
    <t>INV-2026-PT Surya Niaga Surabaya-476</t>
  </si>
  <si>
    <t>INV-2026-PT Bintang Retail Nusantara-477</t>
  </si>
  <si>
    <t>INV-2026-PT Bintang Retail Nusantara-478</t>
  </si>
  <si>
    <t>INV-2026-PT Bali Lifestyle Market-479</t>
  </si>
  <si>
    <t>INV-2026-PT Surya Niaga Surabaya-480</t>
  </si>
  <si>
    <t>INV-2026-PT Sentra Belanja Jaya-481</t>
  </si>
  <si>
    <t>INV-2026-PT Prima Retail Bandung-482</t>
  </si>
  <si>
    <t>INV-2026-PT Palembang Retail Bersama-483</t>
  </si>
  <si>
    <t>INV-2026-PT Medan Niaga Sentosa-484</t>
  </si>
  <si>
    <t>INV-2026-PT Surya Niaga Surabaya-485</t>
  </si>
  <si>
    <t>INV-2026-PT Pontianak Niaga Abadi-486</t>
  </si>
  <si>
    <t>INV-2026-PT XYZ-487</t>
  </si>
  <si>
    <t>INV-2026-PT Karya Mitra Retail-488</t>
  </si>
  <si>
    <t>INV-2026-PT Surya Niaga Surabaya-489</t>
  </si>
  <si>
    <t>INV-2026-PT Pusaka Niaga Mandiri-490</t>
  </si>
  <si>
    <t>INV-2026-PT Prima Retail Bandung-491</t>
  </si>
  <si>
    <t>INV-2026-PT Manado Lifestyle Center-492</t>
  </si>
  <si>
    <t>INV-2026-PT Bali Lifestyle Market-493</t>
  </si>
  <si>
    <t>INV-2026-PT Balikpapan Retailindo-494</t>
  </si>
  <si>
    <t>INV-2026-PT Manado Lifestyle Center-495</t>
  </si>
  <si>
    <t>INV-2026-PT Citra Home Living-496</t>
  </si>
  <si>
    <t>INV-2026-PT Sinar Karya Abadi-497</t>
  </si>
  <si>
    <t>INV-2026-PT Prima Retail Bandung-498</t>
  </si>
  <si>
    <t>INV-2026-PT Makassar Retail Utama-499</t>
  </si>
  <si>
    <t>INV-2026-PT Nusantara Mart Sejahtera-500</t>
  </si>
  <si>
    <t>INV-2026-PT Bintang Retail Nusantara-501</t>
  </si>
  <si>
    <t>INV-2026-PT Pusaka Niaga Mandiri-502</t>
  </si>
  <si>
    <t>INV-2026-PT Citra Home Living-503</t>
  </si>
  <si>
    <t>INV-2026-PT Manado Lifestyle Center-504</t>
  </si>
  <si>
    <t>INV-2026-PT Nusantara Mart Sejahtera-505</t>
  </si>
  <si>
    <t>INV-2026-PT Bali Lifestyle Market-506</t>
  </si>
  <si>
    <t>INV-2026-PT Arunika Retail Indonesia-507</t>
  </si>
  <si>
    <t>INV-2026-PT Arunika Retail Indonesia-508</t>
  </si>
  <si>
    <t>INV-2026-PT Batam Modern Retail-509</t>
  </si>
  <si>
    <t>INV-2026-PT Medan Niaga Sentosa-510</t>
  </si>
  <si>
    <t>INV-2026-PT Makassar Retail Utama-511</t>
  </si>
  <si>
    <t>INV-2026-PT Pontianak Niaga Abadi-512</t>
  </si>
  <si>
    <t>INV-2026-PT Citra Home Living-513</t>
  </si>
  <si>
    <t>INV-2026-PT Sinar Karya Abadi-514</t>
  </si>
  <si>
    <t>INV-2026-PT Nusantara Mart Sejahtera-515</t>
  </si>
  <si>
    <t>INV-2026-PT Pusaka Niaga Mandiri-516</t>
  </si>
  <si>
    <t>INV-2026-PT Manado Lifestyle Center-517</t>
  </si>
  <si>
    <t>INV-2026-PT Lestari Lifestyle Retail-518</t>
  </si>
  <si>
    <t>INV-2026-PT Bintang Retail Nusantara-519</t>
  </si>
  <si>
    <t>INV-2026-PT Batam Modern Retail-520</t>
  </si>
  <si>
    <t>INV-2026-PT Sentra Belanja Jaya-521</t>
  </si>
  <si>
    <t>INV-2026-PT Urban House Indonesia-522</t>
  </si>
  <si>
    <t>INV-2026-PT Nusantara Mart Sejahtera-523</t>
  </si>
  <si>
    <t>INV-2026-PT Prima Retail Bandung-524</t>
  </si>
  <si>
    <t>INV-2026-PT Medan Niaga Sentosa-525</t>
  </si>
  <si>
    <t>INV-2026-PT Prima Retail Bandung-526</t>
  </si>
  <si>
    <t>INV-2026-PT Jogja Retail Makmur-527</t>
  </si>
  <si>
    <t>INV-2026-PT Sinar Karya Abadi-528</t>
  </si>
  <si>
    <t>INV-2026-PT Sinar Karya Abadi-529</t>
  </si>
  <si>
    <t>INV-2026-PT Palembang Retail Bersama-530</t>
  </si>
  <si>
    <t>INV-2026-PT Nusantara Mart Sejahtera-531</t>
  </si>
  <si>
    <t>INV-2026-PT Palembang Retail Bersama-532</t>
  </si>
  <si>
    <t>INV-2026-PT Bintang Retail Nusantara-533</t>
  </si>
  <si>
    <t>INV-2026-PT Urban House Indonesia-534</t>
  </si>
  <si>
    <t>INV-2026-PT Citra Home Living-535</t>
  </si>
  <si>
    <t>INV-2026-PT Harmoni Store Indonesia-536</t>
  </si>
  <si>
    <t>INV-2026-PT Medan Niaga Sentosa-537</t>
  </si>
  <si>
    <t>INV-2026-PT Palembang Retail Bersama-538</t>
  </si>
  <si>
    <t>INV-2026-PT Bali Lifestyle Market-539</t>
  </si>
  <si>
    <t>INV-2026-PT XYZ-540</t>
  </si>
  <si>
    <t>INV-2026-PT Palembang Retail Bersama-541</t>
  </si>
  <si>
    <t>INV-2026-PT Pekanbaru Home Store-542</t>
  </si>
  <si>
    <t>INV-2026-PT Batam Modern Retail-543</t>
  </si>
  <si>
    <t>INV-2026-PT Batam Modern Retail-544</t>
  </si>
  <si>
    <t>INV-2026-PT Palembang Retail Bersama-545</t>
  </si>
  <si>
    <t>INV-2026-PT Bali Lifestyle Market-546</t>
  </si>
  <si>
    <t>INV-2026-PT Makassar Retail Utama-547</t>
  </si>
  <si>
    <t>INV-2026-PT Pontianak Niaga Abadi-548</t>
  </si>
  <si>
    <t>INV-2026-PT Balikpapan Retailindo-549</t>
  </si>
  <si>
    <t>INV-2026-PT Medan Niaga Sentosa-550</t>
  </si>
  <si>
    <t>INV-2026-PT Citra Home Living-551</t>
  </si>
  <si>
    <t>INV-2026-PT Sentra Belanja Jaya-552</t>
  </si>
  <si>
    <t>INV-2026-PT Nusantara Mart Sejahtera-553</t>
  </si>
  <si>
    <t>INV-2026-PT Pekanbaru Home Store-554</t>
  </si>
  <si>
    <t>INV-2026-PT Lestari Lifestyle Retail-555</t>
  </si>
  <si>
    <t>INV-2026-PT Lestari Lifestyle Retail-556</t>
  </si>
  <si>
    <t>INV-2026-PT Harmoni Store Indonesia-557</t>
  </si>
  <si>
    <t>INV-2026-PT Makassar Retail Utama-558</t>
  </si>
  <si>
    <t>INV-2026-PT Urban House Indonesia-559</t>
  </si>
  <si>
    <t>INV-2026-PT Jogja Retail Makmur-560</t>
  </si>
  <si>
    <t>INV-2026-PT Pekanbaru Home Store-561</t>
  </si>
  <si>
    <t>INV-2026-PT Sentra Belanja Jaya-562</t>
  </si>
  <si>
    <t>INV-2026-PT Pekanbaru Home Store-563</t>
  </si>
  <si>
    <t>INV-2026-PT Pontianak Niaga Abadi-564</t>
  </si>
  <si>
    <t>INV-2026-PT Bali Lifestyle Market-565</t>
  </si>
  <si>
    <t>INV-2026-PT Pusaka Niaga Mandiri-566</t>
  </si>
  <si>
    <t>INV-2026-PT Batam Modern Retail-567</t>
  </si>
  <si>
    <t>INV-2026-PT Jogja Retail Makmur-568</t>
  </si>
  <si>
    <t>INV-2026-PT Citra Home Living-569</t>
  </si>
  <si>
    <t>INV-2026-PT Citra Home Living-570</t>
  </si>
  <si>
    <t>INV-2026-PT Surya Niaga Surabaya-571</t>
  </si>
  <si>
    <t>INV-2026-PT Bintang Retail Nusantara-572</t>
  </si>
  <si>
    <t>INV-2026-PT Harmoni Store Indonesia-573</t>
  </si>
  <si>
    <t>INV-2026-PT Jogja Retail Makmur-574</t>
  </si>
  <si>
    <t>INV-2026-PT Lestari Lifestyle Retail-575</t>
  </si>
  <si>
    <t>INV-2026-PT XYZ-576</t>
  </si>
  <si>
    <t>INV-2026-PT Batam Modern Retail-577</t>
  </si>
  <si>
    <t>INV-2026-PT Prima Retail Bandung-578</t>
  </si>
  <si>
    <t>INV-2026-PT Prima Retail Bandung-579</t>
  </si>
  <si>
    <t>INV-2026-PT Pusaka Niaga Mandiri-580</t>
  </si>
  <si>
    <t>INV-2026-PT Nusantara Mart Sejahtera-581</t>
  </si>
  <si>
    <t>INV-2026-PT Arunika Retail Indonesia-582</t>
  </si>
  <si>
    <t>INV-2026-PT Batam Modern Retail-583</t>
  </si>
  <si>
    <t>INV-2026-PT Arunika Retail Indonesia-584</t>
  </si>
  <si>
    <t>INV-2026-PT XYZ-585</t>
  </si>
  <si>
    <t>INV-2026-PT Medan Niaga Sentosa-586</t>
  </si>
  <si>
    <t>INV-2026-PT Surya Niaga Surabaya-587</t>
  </si>
  <si>
    <t>INV-2026-PT Prima Retail Bandung-588</t>
  </si>
  <si>
    <t>INV-2026-PT Pusaka Niaga Mandiri-589</t>
  </si>
  <si>
    <t>INV-2026-PT Pusaka Niaga Mandiri-590</t>
  </si>
  <si>
    <t>INV-2026-PT Lestari Lifestyle Retail-591</t>
  </si>
  <si>
    <t>INV-2026-PT Citra Home Living-592</t>
  </si>
  <si>
    <t>INV-2026-PT Palembang Retail Bersama-593</t>
  </si>
  <si>
    <t>INV-2026-PT Sentra Belanja Jaya-594</t>
  </si>
  <si>
    <t>INV-2026-PT Palembang Retail Bersama-595</t>
  </si>
  <si>
    <t>INV-2026-PT Balikpapan Retailindo-596</t>
  </si>
  <si>
    <t>INV-2026-PT Bali Lifestyle Market-597</t>
  </si>
  <si>
    <t>INV-2026-PT Metro Perkasa Retail-598</t>
  </si>
  <si>
    <t>INV-2026-PT Balikpapan Retailindo-599</t>
  </si>
  <si>
    <t>INV-2026-PT XYZ-600</t>
  </si>
  <si>
    <t>INV-2026-PT Batam Modern Retail-601</t>
  </si>
  <si>
    <t>INV-2026-PT Urban House Indonesia-602</t>
  </si>
  <si>
    <t>INV-2026-PT Jogja Retail Makmur-603</t>
  </si>
  <si>
    <t>INV-2026-PT Balikpapan Retailindo-604</t>
  </si>
  <si>
    <t>INV-2026-PT Bintang Retail Nusantara-605</t>
  </si>
  <si>
    <t>INV-2026-PT Palembang Retail Bersama-606</t>
  </si>
  <si>
    <t>INV-2026-PT Pontianak Niaga Abadi-607</t>
  </si>
  <si>
    <t>INV-2026-PT Pusaka Niaga Mandiri-608</t>
  </si>
  <si>
    <t>INV-2026-PT Arunika Retail Indonesia-609</t>
  </si>
  <si>
    <t>INV-2026-PT Pusaka Niaga Mandiri-610</t>
  </si>
  <si>
    <t>INV-2026-PT Lestari Lifestyle Retail-611</t>
  </si>
  <si>
    <t>INV-2026-PT Sentra Belanja Jaya-612</t>
  </si>
  <si>
    <t>INV-2026-PT Citra Home Living-613</t>
  </si>
  <si>
    <t>INV-2026-PT Balikpapan Retailindo-614</t>
  </si>
  <si>
    <t>INV-2026-PT Balikpapan Retailindo-615</t>
  </si>
  <si>
    <t>INV-2026-PT Palembang Retail Bersama-616</t>
  </si>
  <si>
    <t>INV-2026-PT Lestari Lifestyle Retail-617</t>
  </si>
  <si>
    <t>INV-2026-PT Surya Niaga Surabaya-618</t>
  </si>
  <si>
    <t>INV-2026-PT Jogja Retail Makmur-619</t>
  </si>
  <si>
    <t>INV-2026-PT Jogja Retail Makmur-620</t>
  </si>
  <si>
    <t>INV-2026-PT Batam Modern Retail-621</t>
  </si>
  <si>
    <t>INV-2026-PT Harmoni Store Indonesia-622</t>
  </si>
  <si>
    <t>INV-2026-PT Batam Modern Retail-623</t>
  </si>
  <si>
    <t>INV-2026-PT Balikpapan Retailindo-624</t>
  </si>
  <si>
    <t>INV-2026-PT Bali Lifestyle Market-625</t>
  </si>
  <si>
    <t>INV-2026-PT Nusantara Mart Sejahtera-626</t>
  </si>
  <si>
    <t>INV-2026-PT Surya Niaga Surabaya-627</t>
  </si>
  <si>
    <t>INV-2026-PT Metro Perkasa Retail-628</t>
  </si>
  <si>
    <t>INV-2026-PT Urban House Indonesia-629</t>
  </si>
  <si>
    <t>INV-2026-PT Balikpapan Retailindo-630</t>
  </si>
  <si>
    <t>INV-2026-PT Metro Perkasa Retail-631</t>
  </si>
  <si>
    <t>INV-2026-PT Nusantara Mart Sejahtera-632</t>
  </si>
  <si>
    <t>INV-2026-PT Nusantara Mart Sejahtera-633</t>
  </si>
  <si>
    <t>INV-2026-PT Metro Perkasa Retail-634</t>
  </si>
  <si>
    <t>INV-2026-PT Harmoni Store Indonesia-635</t>
  </si>
  <si>
    <t>INV-2026-PT Batam Modern Retail-636</t>
  </si>
  <si>
    <t>INV-2026-PT Prima Retail Bandung-637</t>
  </si>
  <si>
    <t>INV-2026-PT Balikpapan Retailindo-638</t>
  </si>
  <si>
    <t>INV-2026-PT Karya Mitra Retail-639</t>
  </si>
  <si>
    <t>INV-2026-PT Bali Lifestyle Market-640</t>
  </si>
  <si>
    <t>INV-2026-PT Pusaka Niaga Mandiri-641</t>
  </si>
  <si>
    <t>INV-2026-PT Jogja Retail Makmur-642</t>
  </si>
  <si>
    <t>INV-2026-PT Prima Retail Bandung-643</t>
  </si>
  <si>
    <t>INV-2026-PT Karya Mitra Retail-644</t>
  </si>
  <si>
    <t>INV-2026-PT Metro Perkasa Retail-645</t>
  </si>
  <si>
    <t>INV-2026-PT Nusantara Mart Sejahtera-646</t>
  </si>
  <si>
    <t>INV-2026-PT Arunika Retail Indonesia-647</t>
  </si>
  <si>
    <t>INV-2026-PT Jogja Retail Makmur-648</t>
  </si>
  <si>
    <t>INV-2026-PT Jogja Retail Makmur-649</t>
  </si>
  <si>
    <t>INV-2026-PT Nusantara Mart Sejahtera-650</t>
  </si>
  <si>
    <t>INV-2026-PT Metro Perkasa Retail-651</t>
  </si>
  <si>
    <t>INV-2026-PT Karya Mitra Retail-652</t>
  </si>
  <si>
    <t>INV-2026-PT Sinar Karya Abadi-653</t>
  </si>
  <si>
    <t>INV-2026-PT Sinar Karya Abadi-654</t>
  </si>
  <si>
    <t>INV-2026-PT Balikpapan Retailindo-655</t>
  </si>
  <si>
    <t>INV-2026-PT Nusantara Mart Sejahtera-656</t>
  </si>
  <si>
    <t>INV-2026-PT Bintang Retail Nusantara-657</t>
  </si>
  <si>
    <t>INV-2026-PT Medan Niaga Sentosa-658</t>
  </si>
  <si>
    <t>INV-2026-PT Nusantara Mart Sejahtera-659</t>
  </si>
  <si>
    <t>INV-2026-PT Bintang Retail Nusantara-660</t>
  </si>
  <si>
    <t>INV-2026-PT Manado Lifestyle Center-661</t>
  </si>
  <si>
    <t>INV-2026-PT Harmoni Store Indonesia-662</t>
  </si>
  <si>
    <t>INV-2026-PT Palembang Retail Bersama-663</t>
  </si>
  <si>
    <t>INV-2026-PT Pontianak Niaga Abadi-664</t>
  </si>
  <si>
    <t>INV-2026-PT Bintang Retail Nusantara-665</t>
  </si>
  <si>
    <t>INV-2026-PT Balikpapan Retailindo-666</t>
  </si>
  <si>
    <t>INV-2026-PT Metro Perkasa Retail-667</t>
  </si>
  <si>
    <t>INV-2026-PT Palembang Retail Bersama-668</t>
  </si>
  <si>
    <t>INV-2026-PT Harmoni Store Indonesia-669</t>
  </si>
  <si>
    <t>INV-2026-PT Manado Lifestyle Center-670</t>
  </si>
  <si>
    <t>INV-2026-PT Lestari Lifestyle Retail-671</t>
  </si>
  <si>
    <t>INV-2026-PT Sentra Belanja Jaya-672</t>
  </si>
  <si>
    <t>INV-2026-PT Medan Niaga Sentosa-673</t>
  </si>
  <si>
    <t>INV-2026-PT Arunika Retail Indonesia-674</t>
  </si>
  <si>
    <t>INV-2026-PT Palembang Retail Bersama-675</t>
  </si>
  <si>
    <t>INV-2026-PT Sentra Belanja Jaya-676</t>
  </si>
  <si>
    <t>INV-2026-PT Batam Modern Retail-677</t>
  </si>
  <si>
    <t>INV-2026-PT Citra Home Living-678</t>
  </si>
  <si>
    <t>INV-2026-PT Urban House Indonesia-679</t>
  </si>
  <si>
    <t>INV-2026-PT Pekanbaru Home Store-680</t>
  </si>
  <si>
    <t>INV-2026-PT Bali Lifestyle Market-681</t>
  </si>
  <si>
    <t>INV-2026-PT Medan Niaga Sentosa-682</t>
  </si>
  <si>
    <t>INV-2026-PT XYZ-683</t>
  </si>
  <si>
    <t>INV-2026-PT Prima Retail Bandung-684</t>
  </si>
  <si>
    <t>INV-2026-PT Nusantara Mart Sejahtera-685</t>
  </si>
  <si>
    <t>INV-2026-PT Nusantara Mart Sejahtera-686</t>
  </si>
  <si>
    <t>INV-2026-PT Lestari Lifestyle Retail-687</t>
  </si>
  <si>
    <t>INV-2026-PT Palembang Retail Bersama-688</t>
  </si>
  <si>
    <t>INV-2026-PT Pontianak Niaga Abadi-689</t>
  </si>
  <si>
    <t>INV-2026-PT Jogja Retail Makmur-690</t>
  </si>
  <si>
    <t>INV-2026-PT Harmoni Store Indonesia-691</t>
  </si>
  <si>
    <t>INV-2026-PT Lestari Lifestyle Retail-692</t>
  </si>
  <si>
    <t>INV-2026-PT Manado Lifestyle Center-693</t>
  </si>
  <si>
    <t>INV-2026-PT Sentra Belanja Jaya-694</t>
  </si>
  <si>
    <t>INV-2026-PT Lestari Lifestyle Retail-695</t>
  </si>
  <si>
    <t>INV-2026-PT Citra Home Living-696</t>
  </si>
  <si>
    <t>INV-2026-PT Lestari Lifestyle Retail-697</t>
  </si>
  <si>
    <t>INV-2026-PT Bali Lifestyle Market-698</t>
  </si>
  <si>
    <t>INV-2026-PT Pekanbaru Home Store-699</t>
  </si>
  <si>
    <t>INV-2026-PT Jogja Retail Makmur-700</t>
  </si>
  <si>
    <t>INV-2026-PT XYZ-701</t>
  </si>
  <si>
    <t>INV-2026-PT Manado Lifestyle Center-702</t>
  </si>
  <si>
    <t>INV-2026-PT Jogja Retail Makmur-703</t>
  </si>
  <si>
    <t>INV-2026-PT Citra Home Living-704</t>
  </si>
  <si>
    <t>INV-2026-PT Urban House Indonesia-705</t>
  </si>
  <si>
    <t>INV-2026-PT XYZ-706</t>
  </si>
  <si>
    <t>INV-2026-PT Bintang Retail Nusantara-707</t>
  </si>
  <si>
    <t>INV-2026-PT Urban House Indonesia-708</t>
  </si>
  <si>
    <t>INV-2026-PT Palembang Retail Bersama-709</t>
  </si>
  <si>
    <t>INV-2026-PT Metro Perkasa Retail-710</t>
  </si>
  <si>
    <t>INV-2026-PT Sentra Belanja Jaya-711</t>
  </si>
  <si>
    <t>INV-2026-PT Bintang Retail Nusantara-712</t>
  </si>
  <si>
    <t>INV-2026-PT Arunika Retail Indonesia-713</t>
  </si>
  <si>
    <t>INV-2026-PT Citra Home Living-714</t>
  </si>
  <si>
    <t>INV-2026-PT Prima Retail Bandung-715</t>
  </si>
  <si>
    <t>INV-2026-PT XYZ-716</t>
  </si>
  <si>
    <t>INV-2026-PT Palembang Retail Bersama-717</t>
  </si>
  <si>
    <t>INV-2026-PT Nusantara Mart Sejahtera-718</t>
  </si>
  <si>
    <t>INV-2026-PT Citra Home Living-719</t>
  </si>
  <si>
    <t>INV-2026-PT Metro Perkasa Retail-720</t>
  </si>
  <si>
    <t>INV-2026-PT XYZ-721</t>
  </si>
  <si>
    <t>INV-2026-PT Palembang Retail Bersama-722</t>
  </si>
  <si>
    <t>INV-2026-PT Arunika Retail Indonesia-723</t>
  </si>
  <si>
    <t>INV-2026-PT Makassar Retail Utama-724</t>
  </si>
  <si>
    <t>INV-2026-PT Pekanbaru Home Store-725</t>
  </si>
  <si>
    <t>INV-2026-PT Nusantara Mart Sejahtera-726</t>
  </si>
  <si>
    <t>INV-2026-PT Lestari Lifestyle Retail-727</t>
  </si>
  <si>
    <t>INV-2026-PT Citra Home Living-728</t>
  </si>
  <si>
    <t>INV-2026-PT Medan Niaga Sentosa-729</t>
  </si>
  <si>
    <t>INV-2026-PT Bintang Retail Nusantara-730</t>
  </si>
  <si>
    <t>INV-2026-PT Sentra Belanja Jaya-731</t>
  </si>
  <si>
    <t>INV-2026-PT Pekanbaru Home Store-732</t>
  </si>
  <si>
    <t>INV-2026-PT Makassar Retail Utama-733</t>
  </si>
  <si>
    <t>INV-2026-PT Lestari Lifestyle Retail-734</t>
  </si>
  <si>
    <t>INV-2026-PT Metro Perkasa Retail-735</t>
  </si>
  <si>
    <t>INV-2026-PT Arunika Retail Indonesia-736</t>
  </si>
  <si>
    <t>INV-2026-PT Sinar Karya Abadi-737</t>
  </si>
  <si>
    <t>INV-2026-PT Prima Retail Bandung-738</t>
  </si>
  <si>
    <t>INV-2026-PT Balikpapan Retailindo-739</t>
  </si>
  <si>
    <t>INV-2026-PT Sentra Belanja Jaya-740</t>
  </si>
  <si>
    <t>INV-2026-PT Makassar Retail Utama-741</t>
  </si>
  <si>
    <t>INV-2026-PT Medan Niaga Sentosa-742</t>
  </si>
  <si>
    <t>INV-2026-PT Urban House Indonesia-743</t>
  </si>
  <si>
    <t>INV-2026-PT Karya Mitra Retail-744</t>
  </si>
  <si>
    <t>INV-2026-PT Sentra Belanja Jaya-745</t>
  </si>
  <si>
    <t>INV-2026-PT Lestari Lifestyle Retail-746</t>
  </si>
  <si>
    <t>INV-2026-PT Medan Niaga Sentosa-747</t>
  </si>
  <si>
    <t>INV-2026-PT Sinar Karya Abadi-748</t>
  </si>
  <si>
    <t>INV-2026-PT Karya Mitra Retail-749</t>
  </si>
  <si>
    <t>INV-2026-PT Nusantara Mart Sejahtera-750</t>
  </si>
  <si>
    <t>INV-2026-PT Jogja Retail Makmur-751</t>
  </si>
  <si>
    <t>INV-2026-PT Jogja Retail Makmur-752</t>
  </si>
  <si>
    <t>INV-2026-PT Prima Retail Bandung-753</t>
  </si>
  <si>
    <t>INV-2026-PT Balikpapan Retailindo-754</t>
  </si>
  <si>
    <t>INV-2026-PT Bali Lifestyle Market-755</t>
  </si>
  <si>
    <t>INV-2026-PT Sentra Belanja Jaya-756</t>
  </si>
  <si>
    <t>INV-2026-PT Bali Lifestyle Market-757</t>
  </si>
  <si>
    <t>INV-2026-PT Balikpapan Retailindo-758</t>
  </si>
  <si>
    <t>INV-2026-PT Pusaka Niaga Mandiri-759</t>
  </si>
  <si>
    <t>INV-2026-PT Urban House Indonesia-760</t>
  </si>
  <si>
    <t>INV-2026-PT Citra Home Living-761</t>
  </si>
  <si>
    <t>INV-2026-PT Nusantara Mart Sejahtera-762</t>
  </si>
  <si>
    <t>INV-2026-PT Jogja Retail Makmur-763</t>
  </si>
  <si>
    <t>INV-2026-PT Prima Retail Bandung-764</t>
  </si>
  <si>
    <t>INV-2026-PT XYZ-765</t>
  </si>
  <si>
    <t>INV-2026-PT Bali Lifestyle Market-766</t>
  </si>
  <si>
    <t>INV-2026-PT Balikpapan Retailindo-767</t>
  </si>
  <si>
    <t>INV-2026-PT Makassar Retail Utama-768</t>
  </si>
  <si>
    <t>INV-2026-PT Sinar Karya Abadi-769</t>
  </si>
  <si>
    <t>INV-2026-PT Bintang Retail Nusantara-770</t>
  </si>
  <si>
    <t>INV-2026-PT Prima Retail Bandung-771</t>
  </si>
  <si>
    <t>INV-2026-PT Bintang Retail Nusantara-772</t>
  </si>
  <si>
    <t>INV-2026-PT Lestari Lifestyle Retail-773</t>
  </si>
  <si>
    <t>INV-2026-PT Nusantara Mart Sejahtera-774</t>
  </si>
  <si>
    <t>INV-2026-PT Lestari Lifestyle Retail-775</t>
  </si>
  <si>
    <t>INV-2026-PT Batam Modern Retail-776</t>
  </si>
  <si>
    <t>INV-2026-PT Bintang Retail Nusantara-777</t>
  </si>
  <si>
    <t>INV-2026-PT Prima Retail Bandung-778</t>
  </si>
  <si>
    <t>INV-2026-PT Batam Modern Retail-779</t>
  </si>
  <si>
    <t>INV-2026-PT Bintang Retail Nusantara-780</t>
  </si>
  <si>
    <t>INV-2026-PT Palembang Retail Bersama-781</t>
  </si>
  <si>
    <t>INV-2026-PT Lestari Lifestyle Retail-782</t>
  </si>
  <si>
    <t>INV-2026-PT Harmoni Store Indonesia-783</t>
  </si>
  <si>
    <t>INV-2026-PT Metro Perkasa Retail-784</t>
  </si>
  <si>
    <t>INV-2026-PT Metro Perkasa Retail-785</t>
  </si>
  <si>
    <t>INV-2026-PT Nusantara Mart Sejahtera-786</t>
  </si>
  <si>
    <t>INV-2026-PT Harmoni Store Indonesia-787</t>
  </si>
  <si>
    <t>INV-2026-PT Sinar Karya Abadi-788</t>
  </si>
  <si>
    <t>INV-2026-PT Nusantara Mart Sejahtera-789</t>
  </si>
  <si>
    <t>INV-2026-PT Pusaka Niaga Mandiri-790</t>
  </si>
  <si>
    <t>INV-2026-PT Arunika Retail Indonesia-791</t>
  </si>
  <si>
    <t>INV-2026-PT Citra Home Living-792</t>
  </si>
  <si>
    <t>INV-2026-PT Sinar Karya Abadi-793</t>
  </si>
  <si>
    <t>INV-2026-PT Pusaka Niaga Mandiri-794</t>
  </si>
  <si>
    <t>INV-2026-PT Pontianak Niaga Abadi-795</t>
  </si>
  <si>
    <t>INV-2026-PT Balikpapan Retailindo-796</t>
  </si>
  <si>
    <t>INV-2026-PT XYZ-797</t>
  </si>
  <si>
    <t>INV-2026-PT Lestari Lifestyle Retail-798</t>
  </si>
  <si>
    <t>INV-2026-PT Metro Perkasa Retail-799</t>
  </si>
  <si>
    <t>INV-2026-PT Medan Niaga Sentosa-800</t>
  </si>
  <si>
    <t>INV-2026-PT XYZ-801</t>
  </si>
  <si>
    <t>INV-2026-PT Manado Lifestyle Center-802</t>
  </si>
  <si>
    <t>INV-2026-PT Jogja Retail Makmur-803</t>
  </si>
  <si>
    <t>INV-2026-PT Bintang Retail Nusantara-804</t>
  </si>
  <si>
    <t>INV-2026-PT Arunika Retail Indonesia-805</t>
  </si>
  <si>
    <t>INV-2026-PT Batam Modern Retail-806</t>
  </si>
  <si>
    <t>INV-2026-PT Sinar Karya Abadi-807</t>
  </si>
  <si>
    <t>INV-2026-PT Pusaka Niaga Mandiri-808</t>
  </si>
  <si>
    <t>INV-2026-PT Prima Retail Bandung-809</t>
  </si>
  <si>
    <t>INV-2026-PT Pekanbaru Home Store-810</t>
  </si>
  <si>
    <t>INV-2026-PT Lestari Lifestyle Retail-811</t>
  </si>
  <si>
    <t>INV-2026-PT Makassar Retail Utama-812</t>
  </si>
  <si>
    <t>INV-2026-PT Arunika Retail Indonesia-813</t>
  </si>
  <si>
    <t>INV-2026-PT Medan Niaga Sentosa-814</t>
  </si>
  <si>
    <t>INV-2026-PT Surya Niaga Surabaya-815</t>
  </si>
  <si>
    <t>INV-2026-PT Surya Niaga Surabaya-816</t>
  </si>
  <si>
    <t>INV-2026-PT Pusaka Niaga Mandiri-817</t>
  </si>
  <si>
    <t>INV-2026-PT Harmoni Store Indonesia-818</t>
  </si>
  <si>
    <t>INV-2026-PT Palembang Retail Bersama-819</t>
  </si>
  <si>
    <t>INV-2026-PT Makassar Retail Utama-820</t>
  </si>
  <si>
    <t>INV-2026-PT Bintang Retail Nusantara-821</t>
  </si>
  <si>
    <t>INV-2026-PT Balikpapan Retailindo-822</t>
  </si>
  <si>
    <t>INV-2026-PT Palembang Retail Bersama-823</t>
  </si>
  <si>
    <t>INV-2026-PT Citra Home Living-824</t>
  </si>
  <si>
    <t>INV-2026-PT Manado Lifestyle Center-825</t>
  </si>
  <si>
    <t>INV-2026-PT Batam Modern Retail-826</t>
  </si>
  <si>
    <t>INV-2026-PT Manado Lifestyle Center-827</t>
  </si>
  <si>
    <t>INV-2026-PT Bintang Retail Nusantara-828</t>
  </si>
  <si>
    <t>INV-2026-PT Metro Perkasa Retail-829</t>
  </si>
  <si>
    <t>INV-2026-PT Metro Perkasa Retail-830</t>
  </si>
  <si>
    <t>INV-2026-PT Arunika Retail Indonesia-831</t>
  </si>
  <si>
    <t>INV-2026-PT Jogja Retail Makmur-832</t>
  </si>
  <si>
    <t>INV-2026-PT XYZ-833</t>
  </si>
  <si>
    <t>INV-2026-PT Lestari Lifestyle Retail-834</t>
  </si>
  <si>
    <t>INV-2026-PT Manado Lifestyle Center-835</t>
  </si>
  <si>
    <t>INV-2026-PT Palembang Retail Bersama-836</t>
  </si>
  <si>
    <t>INV-2026-PT Karya Mitra Retail-837</t>
  </si>
  <si>
    <t>INV-2026-PT Makassar Retail Utama-838</t>
  </si>
  <si>
    <t>INV-2026-PT Sentra Belanja Jaya-839</t>
  </si>
  <si>
    <t>INV-2026-PT Batam Modern Retail-840</t>
  </si>
  <si>
    <t>INV-2026-PT Harmoni Store Indonesia-841</t>
  </si>
  <si>
    <t>INV-2026-PT Nusantara Mart Sejahtera-842</t>
  </si>
  <si>
    <t>INV-2026-PT Arunika Retail Indonesia-843</t>
  </si>
  <si>
    <t>INV-2026-PT Surya Niaga Surabaya-844</t>
  </si>
  <si>
    <t>INV-2026-PT Lestari Lifestyle Retail-845</t>
  </si>
  <si>
    <t>INV-2026-PT Prima Retail Bandung-846</t>
  </si>
  <si>
    <t>INV-2026-PT Palembang Retail Bersama-847</t>
  </si>
  <si>
    <t>INV-2026-PT Harmoni Store Indonesia-848</t>
  </si>
  <si>
    <t>INV-2026-PT Jogja Retail Makmur-849</t>
  </si>
  <si>
    <t>INV-2026-PT Makassar Retail Utama-850</t>
  </si>
  <si>
    <t>INV-2026-PT Pontianak Niaga Abadi-851</t>
  </si>
  <si>
    <t>INV-2026-PT Sentra Belanja Jaya-852</t>
  </si>
  <si>
    <t>INV-2026-PT Makassar Retail Utama-853</t>
  </si>
  <si>
    <t>INV-2026-PT Lestari Lifestyle Retail-854</t>
  </si>
  <si>
    <t>INV-2026-PT Harmoni Store Indonesia-855</t>
  </si>
  <si>
    <t>INV-2026-PT Harmoni Store Indonesia-856</t>
  </si>
  <si>
    <t>INV-2026-PT Urban House Indonesia-857</t>
  </si>
  <si>
    <t>INV-2026-PT Makassar Retail Utama-858</t>
  </si>
  <si>
    <t>INV-2026-PT Pontianak Niaga Abadi-859</t>
  </si>
  <si>
    <t>INV-2026-PT Sentra Belanja Jaya-860</t>
  </si>
  <si>
    <t>INV-2026-PT Pekanbaru Home Store-861</t>
  </si>
  <si>
    <t>INV-2026-PT Balikpapan Retailindo-862</t>
  </si>
  <si>
    <t>INV-2026-PT XYZ-863</t>
  </si>
  <si>
    <t>INV-2026-PT Pekanbaru Home Store-864</t>
  </si>
  <si>
    <t>INV-2026-PT Arunika Retail Indonesia-865</t>
  </si>
  <si>
    <t>INV-2026-PT Pusaka Niaga Mandiri-866</t>
  </si>
  <si>
    <t>INV-2026-PT Harmoni Store Indonesia-867</t>
  </si>
  <si>
    <t>INV-2026-PT Pontianak Niaga Abadi-868</t>
  </si>
  <si>
    <t>INV-2026-PT Harmoni Store Indonesia-869</t>
  </si>
  <si>
    <t>INV-2026-PT Makassar Retail Utama-870</t>
  </si>
  <si>
    <t>INV-2026-PT Medan Niaga Sentosa-871</t>
  </si>
  <si>
    <t>INV-2026-PT Bintang Retail Nusantara-872</t>
  </si>
  <si>
    <t>INV-2026-PT Urban House Indonesia-873</t>
  </si>
  <si>
    <t>INV-2026-PT XYZ-874</t>
  </si>
  <si>
    <t>INV-2026-PT Lestari Lifestyle Retail-875</t>
  </si>
  <si>
    <t>INV-2026-PT Nusantara Mart Sejahtera-876</t>
  </si>
  <si>
    <t>INV-2026-PT Manado Lifestyle Center-877</t>
  </si>
  <si>
    <t>INV-2026-PT Karya Mitra Retail-878</t>
  </si>
  <si>
    <t>INV-2026-PT Surya Niaga Surabaya-879</t>
  </si>
  <si>
    <t>INV-2026-PT Manado Lifestyle Center-880</t>
  </si>
  <si>
    <t>INV-2026-PT Batam Modern Retail-881</t>
  </si>
  <si>
    <t>INV-2026-PT Harmoni Store Indonesia-882</t>
  </si>
  <si>
    <t>INV-2026-PT Batam Modern Retail-883</t>
  </si>
  <si>
    <t>INV-2026-PT Nusantara Mart Sejahtera-884</t>
  </si>
  <si>
    <t>INV-2026-PT XYZ-885</t>
  </si>
  <si>
    <t>INV-2026-PT Arunika Retail Indonesia-886</t>
  </si>
  <si>
    <t>INV-2026-PT Bintang Retail Nusantara-887</t>
  </si>
  <si>
    <t>INV-2026-PT Pusaka Niaga Mandiri-888</t>
  </si>
  <si>
    <t>INV-2026-PT Bintang Retail Nusantara-889</t>
  </si>
  <si>
    <t>INV-2026-PT Surya Niaga Surabaya-890</t>
  </si>
  <si>
    <t>INV-2026-PT Prima Retail Bandung-891</t>
  </si>
  <si>
    <t>INV-2026-PT Metro Perkasa Retail-892</t>
  </si>
  <si>
    <t>INV-2026-PT Prima Retail Bandung-893</t>
  </si>
  <si>
    <t>INV-2026-PT Batam Modern Retail-894</t>
  </si>
  <si>
    <t>INV-2026-PT Pontianak Niaga Abadi-895</t>
  </si>
  <si>
    <t>INV-2026-PT Citra Home Living-896</t>
  </si>
  <si>
    <t>INV-2026-PT Pontianak Niaga Abadi-897</t>
  </si>
  <si>
    <t>INV-2026-PT Pekanbaru Home Store-898</t>
  </si>
  <si>
    <t>INV-2026-PT Nusantara Mart Sejahtera-899</t>
  </si>
  <si>
    <t>INV-2026-PT Arunika Retail Indonesia-900</t>
  </si>
  <si>
    <t>INV-2026-PT Arunika Retail Indonesia-901</t>
  </si>
  <si>
    <t>INV-2026-PT Urban House Indonesia-902</t>
  </si>
  <si>
    <t>INV-2026-PT Prima Retail Bandung-903</t>
  </si>
  <si>
    <t>INV-2026-PT Balikpapan Retailindo-904</t>
  </si>
  <si>
    <t>INV-2026-PT Harmoni Store Indonesia-905</t>
  </si>
  <si>
    <t>INV-2026-PT Surya Niaga Surabaya-906</t>
  </si>
  <si>
    <t>INV-2026-PT Harmoni Store Indonesia-907</t>
  </si>
  <si>
    <t>INV-2026-PT Makassar Retail Utama-908</t>
  </si>
  <si>
    <t>INV-2026-PT XYZ-909</t>
  </si>
  <si>
    <t>INV-2026-PT Manado Lifestyle Center-910</t>
  </si>
  <si>
    <t>INV-2026-PT Prima Retail Bandung-911</t>
  </si>
  <si>
    <t>INV-2026-PT Sentra Belanja Jaya-912</t>
  </si>
  <si>
    <t>INV-2026-PT Balikpapan Retailindo-913</t>
  </si>
  <si>
    <t>INV-2026-PT Palembang Retail Bersama-914</t>
  </si>
  <si>
    <t>INV-2026-PT Nusantara Mart Sejahtera-915</t>
  </si>
  <si>
    <t>INV-2026-PT Arunika Retail Indonesia-916</t>
  </si>
  <si>
    <t>INV-2026-PT Manado Lifestyle Center-917</t>
  </si>
  <si>
    <t>INV-2026-PT Makassar Retail Utama-918</t>
  </si>
  <si>
    <t>INV-2026-PT Manado Lifestyle Center-919</t>
  </si>
  <si>
    <t>INV-2026-PT Urban House Indonesia-920</t>
  </si>
  <si>
    <t>INV-2026-PT Arunika Retail Indonesia-921</t>
  </si>
  <si>
    <t>INV-2026-PT Citra Home Living-922</t>
  </si>
  <si>
    <t>INV-2026-PT Medan Niaga Sentosa-923</t>
  </si>
  <si>
    <t>INV-2026-PT Karya Mitra Retail-924</t>
  </si>
  <si>
    <t>INV-2026-PT Bali Lifestyle Market-925</t>
  </si>
  <si>
    <t>INV-2026-PT Karya Mitra Retail-926</t>
  </si>
  <si>
    <t>INV-2026-PT Surya Niaga Surabaya-927</t>
  </si>
  <si>
    <t>INV-2026-PT Sinar Karya Abadi-928</t>
  </si>
  <si>
    <t>INV-2026-PT Bintang Retail Nusantara-929</t>
  </si>
  <si>
    <t>INV-2026-PT Balikpapan Retailindo-930</t>
  </si>
  <si>
    <t>INV-2026-PT Karya Mitra Retail-931</t>
  </si>
  <si>
    <t>INV-2026-PT Bintang Retail Nusantara-932</t>
  </si>
  <si>
    <t>INV-2026-PT Karya Mitra Retail-933</t>
  </si>
  <si>
    <t>INV-2026-PT Manado Lifestyle Center-934</t>
  </si>
  <si>
    <t>INV-2026-PT Metro Perkasa Retail-935</t>
  </si>
  <si>
    <t>INV-2026-PT Surya Niaga Surabaya-936</t>
  </si>
  <si>
    <t>INV-2026-PT Pusaka Niaga Mandiri-937</t>
  </si>
  <si>
    <t>INV-2026-PT Citra Home Living-938</t>
  </si>
  <si>
    <t>INV-2026-PT Medan Niaga Sentosa-939</t>
  </si>
  <si>
    <t>INV-2026-PT Batam Modern Retail-940</t>
  </si>
  <si>
    <t>INV-2026-PT Makassar Retail Utama-941</t>
  </si>
  <si>
    <t>INV-2026-PT Balikpapan Retailindo-942</t>
  </si>
  <si>
    <t>INV-2026-PT Batam Modern Retail-943</t>
  </si>
  <si>
    <t>INV-2026-PT Balikpapan Retailindo-944</t>
  </si>
  <si>
    <t>INV-2026-PT Bintang Retail Nusantara-945</t>
  </si>
  <si>
    <t>INV-2026-PT Pusaka Niaga Mandiri-946</t>
  </si>
  <si>
    <t>INV-2026-PT Arunika Retail Indonesia-947</t>
  </si>
  <si>
    <t>INV-2026-PT Medan Niaga Sentosa-948</t>
  </si>
  <si>
    <t>INV-2026-PT Manado Lifestyle Center-949</t>
  </si>
  <si>
    <t>INV-2026-PT Karya Mitra Retail-950</t>
  </si>
  <si>
    <t>INV-2026-PT Palembang Retail Bersama-951</t>
  </si>
  <si>
    <t>INV-2026-PT Bali Lifestyle Market-952</t>
  </si>
  <si>
    <t>INV-2026-PT Metro Perkasa Retail-953</t>
  </si>
  <si>
    <t>INV-2026-PT Bintang Retail Nusantara-954</t>
  </si>
  <si>
    <t>INV-2026-PT Urban House Indonesia-955</t>
  </si>
  <si>
    <t>INV-2026-PT Palembang Retail Bersama-956</t>
  </si>
  <si>
    <t>INV-2026-PT Medan Niaga Sentosa-957</t>
  </si>
  <si>
    <t>INV-2026-PT Sentra Belanja Jaya-958</t>
  </si>
  <si>
    <t>INV-2026-PT Nusantara Mart Sejahtera-959</t>
  </si>
  <si>
    <t>INV-2026-PT Makassar Retail Utama-960</t>
  </si>
  <si>
    <t>INV-2026-PT Sentra Belanja Jaya-961</t>
  </si>
  <si>
    <t>INV-2026-PT Lestari Lifestyle Retail-962</t>
  </si>
  <si>
    <t>INV-2026-PT Makassar Retail Utama-963</t>
  </si>
  <si>
    <t>INV-2026-PT Batam Modern Retail-964</t>
  </si>
  <si>
    <t>INV-2026-PT Pontianak Niaga Abadi-965</t>
  </si>
  <si>
    <t>INV-2026-PT Karya Mitra Retail-966</t>
  </si>
  <si>
    <t>INV-2026-PT Balikpapan Retailindo-967</t>
  </si>
  <si>
    <t>INV-2026-PT Batam Modern Retail-968</t>
  </si>
  <si>
    <t>INV-2026-PT Surya Niaga Surabaya-969</t>
  </si>
  <si>
    <t>INV-2026-PT Makassar Retail Utama-970</t>
  </si>
  <si>
    <t>INV-2026-PT Nusantara Mart Sejahtera-971</t>
  </si>
  <si>
    <t>INV-2026-PT Bali Lifestyle Market-972</t>
  </si>
  <si>
    <t>INV-2026-PT Sentra Belanja Jaya-973</t>
  </si>
  <si>
    <t>INV-2026-PT Metro Perkasa Retail-974</t>
  </si>
  <si>
    <t>INV-2026-PT Prima Retail Bandung-975</t>
  </si>
  <si>
    <t>INV-2026-PT Pusaka Niaga Mandiri-976</t>
  </si>
  <si>
    <t>INV-2026-PT Batam Modern Retail-977</t>
  </si>
  <si>
    <t>INV-2026-PT Karya Mitra Retail-978</t>
  </si>
  <si>
    <t>INV-2026-PT Arunika Retail Indonesia-979</t>
  </si>
  <si>
    <t>INV-2026-PT Lestari Lifestyle Retail-980</t>
  </si>
  <si>
    <t>INV-2026-PT Batam Modern Retail-981</t>
  </si>
  <si>
    <t>INV-2026-PT XYZ-982</t>
  </si>
  <si>
    <t>INV-2026-PT Nusantara Mart Sejahtera-983</t>
  </si>
  <si>
    <t>INV-2026-PT Sentra Belanja Jaya-984</t>
  </si>
  <si>
    <t>INV-2026-PT Palembang Retail Bersama-985</t>
  </si>
  <si>
    <t>INV-2026-PT XYZ-986</t>
  </si>
  <si>
    <t>INV-2026-PT Makassar Retail Utama-987</t>
  </si>
  <si>
    <t>INV-2026-PT Harmoni Store Indonesia-988</t>
  </si>
  <si>
    <t>INV-2026-PT Surya Niaga Surabaya-989</t>
  </si>
  <si>
    <t>INV-2026-PT Metro Perkasa Retail-990</t>
  </si>
  <si>
    <t>INV-2026-PT Sentra Belanja Jaya-991</t>
  </si>
  <si>
    <t>INV-2026-PT Medan Niaga Sentosa-992</t>
  </si>
  <si>
    <t>INV-2026-PT Bintang Retail Nusantara-993</t>
  </si>
  <si>
    <t>INV-2026-PT Manado Lifestyle Center-994</t>
  </si>
  <si>
    <t>INV-2026-PT Pekanbaru Home Store-995</t>
  </si>
  <si>
    <t>INV-2026-PT Bintang Retail Nusantara-996</t>
  </si>
  <si>
    <t>INV-2026-PT Lestari Lifestyle Retail-997</t>
  </si>
  <si>
    <t>INV-2026-PT Jogja Retail Makmur-998</t>
  </si>
  <si>
    <t>INV-2026-PT Lestari Lifestyle Retail-999</t>
  </si>
  <si>
    <t>INV-2026-PT Bintang Retail Nusantara-1000</t>
  </si>
  <si>
    <t>INV-2026-PT Bali Lifestyle Market-1001</t>
  </si>
  <si>
    <t>INV-2026-PT Batam Modern Retail-1002</t>
  </si>
  <si>
    <t>INV-2026-PT Bintang Retail Nusantara-1003</t>
  </si>
  <si>
    <t>INV-2026-PT Prima Retail Bandung-1004</t>
  </si>
  <si>
    <t>INV-2026-PT Karya Mitra Retail-1005</t>
  </si>
  <si>
    <t>INV-2026-PT Metro Perkasa Retail-1006</t>
  </si>
  <si>
    <t>INV-2026-PT Citra Home Living-1007</t>
  </si>
  <si>
    <t>INV-2026-PT Citra Home Living-1008</t>
  </si>
  <si>
    <t>INV-2026-PT Manado Lifestyle Center-1009</t>
  </si>
  <si>
    <t>INV-2026-PT Makassar Retail Utama-1010</t>
  </si>
  <si>
    <t>INV-2026-PT Surya Niaga Surabaya-1011</t>
  </si>
  <si>
    <t>INV-2026-PT Makassar Retail Utama-1012</t>
  </si>
  <si>
    <t>INV-2026-PT Bali Lifestyle Market-1013</t>
  </si>
  <si>
    <t>INV-2026-PT Palembang Retail Bersama-1014</t>
  </si>
  <si>
    <t>INV-2026-PT Balikpapan Retailindo-1015</t>
  </si>
  <si>
    <t>INV-2026-PT Arunika Retail Indonesia-1016</t>
  </si>
  <si>
    <t>INV-2026-PT Lestari Lifestyle Retail-1017</t>
  </si>
  <si>
    <t>INV-2026-PT Pusaka Niaga Mandiri-1018</t>
  </si>
  <si>
    <t>INV-2026-PT Jogja Retail Makmur-1019</t>
  </si>
  <si>
    <t>INV-2026-PT Urban House Indonesia-1020</t>
  </si>
  <si>
    <t>INV-2026-PT Pusaka Niaga Mandiri-1021</t>
  </si>
  <si>
    <t>INV-2026-PT Medan Niaga Sentosa-1022</t>
  </si>
  <si>
    <t>INV-2026-PT Pontianak Niaga Abadi-1023</t>
  </si>
  <si>
    <t>INV-2026-PT Bintang Retail Nusantara-1024</t>
  </si>
  <si>
    <t>INV-2026-PT Metro Perkasa Retail-1025</t>
  </si>
  <si>
    <t>INV-2026-PT Pusaka Niaga Mandiri-1026</t>
  </si>
  <si>
    <t>INV-2026-PT Arunika Retail Indonesia-1027</t>
  </si>
  <si>
    <t>INV-2026-PT Makassar Retail Utama-1028</t>
  </si>
  <si>
    <t>INV-2026-PT Makassar Retail Utama-1029</t>
  </si>
  <si>
    <t>INV-2026-PT Balikpapan Retailindo-1030</t>
  </si>
  <si>
    <t>INV-2026-PT Makassar Retail Utama-1031</t>
  </si>
  <si>
    <t>INV-2026-PT Karya Mitra Retail-1032</t>
  </si>
  <si>
    <t>INV-2026-PT Bintang Retail Nusantara-1033</t>
  </si>
  <si>
    <t>INV-2026-PT Manado Lifestyle Center-1034</t>
  </si>
  <si>
    <t>INV-2026-PT Sinar Karya Abadi-1035</t>
  </si>
  <si>
    <t>INV-2026-PT Jogja Retail Makmur-1036</t>
  </si>
  <si>
    <t>INV-2026-PT Lestari Lifestyle Retail-1037</t>
  </si>
  <si>
    <t>INV-2026-PT Medan Niaga Sentosa-1038</t>
  </si>
  <si>
    <t>INV-2026-PT XYZ-1039</t>
  </si>
  <si>
    <t>INV-2026-PT Lestari Lifestyle Retail-1040</t>
  </si>
  <si>
    <t>INV-2026-PT Batam Modern Retail-1041</t>
  </si>
  <si>
    <t>INV-2026-PT Palembang Retail Bersama-1042</t>
  </si>
  <si>
    <t>INV-2026-PT Surya Niaga Surabaya-1043</t>
  </si>
  <si>
    <t>INV-2026-PT Bintang Retail Nusantara-1044</t>
  </si>
  <si>
    <t>INV-2026-PT Nusantara Mart Sejahtera-1045</t>
  </si>
  <si>
    <t>INV-2026-PT Arunika Retail Indonesia-1046</t>
  </si>
  <si>
    <t>INV-2026-PT Lestari Lifestyle Retail-1047</t>
  </si>
  <si>
    <t>INV-2026-PT Nusantara Mart Sejahtera-1048</t>
  </si>
  <si>
    <t>INV-2026-PT Surya Niaga Surabaya-1049</t>
  </si>
  <si>
    <t>INV-2026-PT Bali Lifestyle Market-1050</t>
  </si>
  <si>
    <t>INV-2026-PT Bintang Retail Nusantara-1051</t>
  </si>
  <si>
    <t>INV-2026-PT Surya Niaga Surabaya-1052</t>
  </si>
  <si>
    <t>INV-2026-PT XYZ-1053</t>
  </si>
  <si>
    <t>INV-2026-PT Bali Lifestyle Market-1054</t>
  </si>
  <si>
    <t>INV-2026-PT Pontianak Niaga Abadi-1055</t>
  </si>
  <si>
    <t>INV-2026-PT Harmoni Store Indonesia-1056</t>
  </si>
  <si>
    <t>INV-2026-PT Bali Lifestyle Market-1057</t>
  </si>
  <si>
    <t>INV-2026-PT Jogja Retail Makmur-1058</t>
  </si>
  <si>
    <t>INV-2026-PT Lestari Lifestyle Retail-1059</t>
  </si>
  <si>
    <t>INV-2026-PT Pekanbaru Home Store-1060</t>
  </si>
  <si>
    <t>INV-2026-PT Nusantara Mart Sejahtera-1061</t>
  </si>
  <si>
    <t>INV-2026-PT Harmoni Store Indonesia-1062</t>
  </si>
  <si>
    <t>INV-2026-PT Harmoni Store Indonesia-1063</t>
  </si>
  <si>
    <t>INV-2026-PT Sinar Karya Abadi-1064</t>
  </si>
  <si>
    <t>INV-2026-PT Medan Niaga Sentosa-1065</t>
  </si>
  <si>
    <t>INV-2026-PT Manado Lifestyle Center-1066</t>
  </si>
  <si>
    <t>INV-2026-PT Pontianak Niaga Abadi-1067</t>
  </si>
  <si>
    <t>INV-2026-PT Prima Retail Bandung-1068</t>
  </si>
  <si>
    <t>INV-2026-PT Pontianak Niaga Abadi-1069</t>
  </si>
  <si>
    <t>INV-2026-PT Bali Lifestyle Market-1070</t>
  </si>
  <si>
    <t>INV-2026-PT Pekanbaru Home Store-1071</t>
  </si>
  <si>
    <t>INV-2026-PT Lestari Lifestyle Retail-1072</t>
  </si>
  <si>
    <t>INV-2026-PT Metro Perkasa Retail-1073</t>
  </si>
  <si>
    <t>INV-2026-PT Urban House Indonesia-1074</t>
  </si>
  <si>
    <t>INV-2026-PT Citra Home Living-1075</t>
  </si>
  <si>
    <t>INV-2026-PT Surya Niaga Surabaya-1076</t>
  </si>
  <si>
    <t>INV-2026-PT Balikpapan Retailindo-1077</t>
  </si>
  <si>
    <t>INV-2026-PT Citra Home Living-1078</t>
  </si>
  <si>
    <t>INV-2026-PT Palembang Retail Bersama-1079</t>
  </si>
  <si>
    <t>INV-2026-PT Jogja Retail Makmur-1080</t>
  </si>
  <si>
    <t>INV-2026-PT Lestari Lifestyle Retail-1081</t>
  </si>
  <si>
    <t>INV-2026-PT Harmoni Store Indonesia-1082</t>
  </si>
  <si>
    <t>INV-2026-PT Urban House Indonesia-1083</t>
  </si>
  <si>
    <t>INV-2026-PT XYZ-1084</t>
  </si>
  <si>
    <t>INV-2026-PT Urban House Indonesia-1085</t>
  </si>
  <si>
    <t>INV-2026-PT Batam Modern Retail-1086</t>
  </si>
  <si>
    <t>INV-2026-PT Manado Lifestyle Center-1087</t>
  </si>
  <si>
    <t>INV-2026-PT Arunika Retail Indonesia-1088</t>
  </si>
  <si>
    <t>INV-2026-PT Citra Home Living-1089</t>
  </si>
  <si>
    <t>INV-2026-PT Nusantara Mart Sejahtera-1090</t>
  </si>
  <si>
    <t>INV-2026-PT Karya Mitra Retail-1091</t>
  </si>
  <si>
    <t>INV-2026-PT Bali Lifestyle Market-1092</t>
  </si>
  <si>
    <t>INV-2026-PT Arunika Retail Indonesia-1093</t>
  </si>
  <si>
    <t>INV-2026-PT Harmoni Store Indonesia-1094</t>
  </si>
  <si>
    <t>INV-2026-PT Urban House Indonesia-1095</t>
  </si>
  <si>
    <t>INV-2026-PT Surya Niaga Surabaya-1096</t>
  </si>
  <si>
    <t>INV-2026-PT Sinar Karya Abadi-1097</t>
  </si>
  <si>
    <t>INV-2026-PT Batam Modern Retail-1098</t>
  </si>
  <si>
    <t>INV-2026-PT Harmoni Store Indonesia-1099</t>
  </si>
  <si>
    <t>INV-2026-PT Metro Perkasa Retail-1100</t>
  </si>
  <si>
    <t>INV-2026-PT Nusantara Mart Sejahtera-1101</t>
  </si>
  <si>
    <t>INV-2026-PT Metro Perkasa Retail-1102</t>
  </si>
  <si>
    <t>INV-2026-PT Surya Niaga Surabaya-1103</t>
  </si>
  <si>
    <t>INV-2026-PT Bali Lifestyle Market-1104</t>
  </si>
  <si>
    <t>INV-2026-PT Surya Niaga Surabaya-1105</t>
  </si>
  <si>
    <t>INV-2026-PT Sentra Belanja Jaya-1106</t>
  </si>
  <si>
    <t>INV-2026-PT Citra Home Living-1107</t>
  </si>
  <si>
    <t>INV-2026-PT XYZ-1108</t>
  </si>
  <si>
    <t>INV-2026-PT Makassar Retail Utama-1109</t>
  </si>
  <si>
    <t>INV-2026-PT Sinar Karya Abadi-1110</t>
  </si>
  <si>
    <t>INV-2026-PT Manado Lifestyle Center-1111</t>
  </si>
  <si>
    <t>INV-2026-PT Sentra Belanja Jaya-1112</t>
  </si>
  <si>
    <t>INV-2026-PT Urban House Indonesia-1113</t>
  </si>
  <si>
    <t>INV-2026-PT Sentra Belanja Jaya-1114</t>
  </si>
  <si>
    <t>INV-2026-PT Sinar Karya Abadi-1115</t>
  </si>
  <si>
    <t>INV-2026-PT Arunika Retail Indonesia-1116</t>
  </si>
  <si>
    <t>INV-2026-PT Citra Home Living-1117</t>
  </si>
  <si>
    <t>INV-2026-PT Urban House Indonesia-1118</t>
  </si>
  <si>
    <t>INV-2026-PT Pekanbaru Home Store-1119</t>
  </si>
  <si>
    <t>INV-2026-PT Urban House Indonesia-1120</t>
  </si>
  <si>
    <t>INV-2026-PT Balikpapan Retailindo-1121</t>
  </si>
  <si>
    <t>INV-2026-PT Jogja Retail Makmur-1122</t>
  </si>
  <si>
    <t>INV-2026-PT Harmoni Store Indonesia-1123</t>
  </si>
  <si>
    <t>INV-2026-PT Arunika Retail Indonesia-1124</t>
  </si>
  <si>
    <t>INV-2026-PT Urban House Indonesia-1125</t>
  </si>
  <si>
    <t>INV-2026-PT Jogja Retail Makmur-1126</t>
  </si>
  <si>
    <t>INV-2026-PT Bali Lifestyle Market-1127</t>
  </si>
  <si>
    <t>INV-2026-PT Arunika Retail Indonesia-1128</t>
  </si>
  <si>
    <t>INV-2026-PT Makassar Retail Utama-1129</t>
  </si>
  <si>
    <t>INV-2026-PT Sinar Karya Abadi-1130</t>
  </si>
  <si>
    <t>INV-2026-PT Pontianak Niaga Abadi-1131</t>
  </si>
  <si>
    <t>INV-2026-PT Pusaka Niaga Mandiri-1132</t>
  </si>
  <si>
    <t>INV-2026-PT Sentra Belanja Jaya-1133</t>
  </si>
  <si>
    <t>INV-2026-PT Prima Retail Bandung-1134</t>
  </si>
  <si>
    <t>INV-2026-PT Harmoni Store Indonesia-1135</t>
  </si>
  <si>
    <t>INV-2026-PT Citra Home Living-1136</t>
  </si>
  <si>
    <t>INV-2026-PT Jogja Retail Makmur-1137</t>
  </si>
  <si>
    <t>INV-2026-PT Pusaka Niaga Mandiri-1138</t>
  </si>
  <si>
    <t>INV-2026-PT Nusantara Mart Sejahtera-1139</t>
  </si>
  <si>
    <t>INV-2026-PT Manado Lifestyle Center-1140</t>
  </si>
  <si>
    <t>INV-2026-PT Arunika Retail Indonesia-1141</t>
  </si>
  <si>
    <t>INV-2026-PT Surya Niaga Surabaya-1142</t>
  </si>
  <si>
    <t>INV-2026-PT Palembang Retail Bersama-1143</t>
  </si>
  <si>
    <t>INV-2026-PT Sinar Karya Abadi-1144</t>
  </si>
  <si>
    <t>INV-2026-PT Balikpapan Retailindo-1145</t>
  </si>
  <si>
    <t>INV-2026-PT Pekanbaru Home Store-1146</t>
  </si>
  <si>
    <t>INV-2026-PT Harmoni Store Indonesia-1147</t>
  </si>
  <si>
    <t>INV-2026-PT Nusantara Mart Sejahtera-1148</t>
  </si>
  <si>
    <t>INV-2026-PT Metro Perkasa Retail-1149</t>
  </si>
  <si>
    <t>INV-2026-PT Balikpapan Retailindo-1150</t>
  </si>
  <si>
    <t>INV-2026-PT Prima Retail Bandung-1151</t>
  </si>
  <si>
    <t>INV-2026-PT Manado Lifestyle Center-1152</t>
  </si>
  <si>
    <t>INV-2026-PT Prima Retail Bandung-1153</t>
  </si>
  <si>
    <t>INV-2026-PT Sentra Belanja Jaya-1154</t>
  </si>
  <si>
    <t>INV-2026-PT Bintang Retail Nusantara-1155</t>
  </si>
  <si>
    <t>INV-2026-PT Karya Mitra Retail-1156</t>
  </si>
  <si>
    <t>INV-2026-PT Bali Lifestyle Market-1157</t>
  </si>
  <si>
    <t>INV-2026-PT Pusaka Niaga Mandiri-1158</t>
  </si>
  <si>
    <t>INV-2026-PT Medan Niaga Sentosa-1159</t>
  </si>
  <si>
    <t>INV-2026-PT Bintang Retail Nusantara-1160</t>
  </si>
  <si>
    <t>INV-2026-PT Surya Niaga Surabaya-1161</t>
  </si>
  <si>
    <t>INV-2026-PT Metro Perkasa Retail-1162</t>
  </si>
  <si>
    <t>INV-2026-PT Manado Lifestyle Center-1163</t>
  </si>
  <si>
    <t>INV-2026-PT Prima Retail Bandung-1164</t>
  </si>
  <si>
    <t>INV-2026-PT Bintang Retail Nusantara-1165</t>
  </si>
  <si>
    <t>INV-2026-PT Pontianak Niaga Abadi-1166</t>
  </si>
  <si>
    <t>INV-2026-PT Pontianak Niaga Abadi-1167</t>
  </si>
  <si>
    <t>INV-2026-PT Makassar Retail Utama-1168</t>
  </si>
  <si>
    <t>INV-2026-PT Surya Niaga Surabaya-1169</t>
  </si>
  <si>
    <t>INV-2026-PT Bintang Retail Nusantara-1170</t>
  </si>
  <si>
    <t>INV-2026-PT Pekanbaru Home Store-1171</t>
  </si>
  <si>
    <t>INV-2026-PT Citra Home Living-1172</t>
  </si>
  <si>
    <t>INV-2026-PT Sentra Belanja Jaya-1173</t>
  </si>
  <si>
    <t>INV-2026-PT Prima Retail Bandung-1174</t>
  </si>
  <si>
    <t>INV-2026-PT Arunika Retail Indonesia-1175</t>
  </si>
  <si>
    <t>INV-2026-PT XYZ-1176</t>
  </si>
  <si>
    <t>INV-2026-PT Prima Retail Bandung-1177</t>
  </si>
  <si>
    <t>INV-2026-PT Manado Lifestyle Center-1178</t>
  </si>
  <si>
    <t>INV-2026-PT Sinar Karya Abadi-1179</t>
  </si>
  <si>
    <t>INV-2026-PT Urban House Indonesia-1180</t>
  </si>
  <si>
    <t>INV-2026-PT Surya Niaga Surabaya-1181</t>
  </si>
  <si>
    <t>INV-2026-PT Nusantara Mart Sejahtera-1182</t>
  </si>
  <si>
    <t>INV-2026-PT Pekanbaru Home Store-1183</t>
  </si>
  <si>
    <t>INV-2026-PT Sinar Karya Abadi-1184</t>
  </si>
  <si>
    <t>INV-2026-PT Medan Niaga Sentosa-1185</t>
  </si>
  <si>
    <t>INV-2026-PT Arunika Retail Indonesia-1186</t>
  </si>
  <si>
    <t>INV-2026-PT XYZ-1187</t>
  </si>
  <si>
    <t>INV-2026-PT Pekanbaru Home Store-1188</t>
  </si>
  <si>
    <t>INV-2026-PT Makassar Retail Utama-1189</t>
  </si>
  <si>
    <t>INV-2026-PT Nusantara Mart Sejahtera-1190</t>
  </si>
  <si>
    <t>INV-2026-PT Palembang Retail Bersama-1191</t>
  </si>
  <si>
    <t>INV-2026-PT Arunika Retail Indonesia-1192</t>
  </si>
  <si>
    <t>INV-2026-PT Bali Lifestyle Market-1193</t>
  </si>
  <si>
    <t>INV-2026-PT Bali Lifestyle Market-1194</t>
  </si>
  <si>
    <t>INV-2026-PT Urban House Indonesia-1195</t>
  </si>
  <si>
    <t>INV-2026-PT Arunika Retail Indonesia-1196</t>
  </si>
  <si>
    <t>INV-2026-PT Surya Niaga Surabaya-1197</t>
  </si>
  <si>
    <t>INV-2026-PT Citra Home Living-1198</t>
  </si>
  <si>
    <t>INV-2026-PT Pontianak Niaga Abadi-1199</t>
  </si>
  <si>
    <t>INV-2026-PT Karya Mitra Retail-1200</t>
  </si>
  <si>
    <t>INV-2026-PT Harmoni Store Indonesia-1201</t>
  </si>
  <si>
    <t>INV-2026-PT Lestari Lifestyle Retail-1202</t>
  </si>
  <si>
    <t>INV-2026-PT Citra Home Living-1203</t>
  </si>
  <si>
    <t>INV-2026-PT Lestari Lifestyle Retail-1204</t>
  </si>
  <si>
    <t>INV-2026-PT Makassar Retail Utama-1205</t>
  </si>
  <si>
    <t>INV-2026-PT Bali Lifestyle Market-1206</t>
  </si>
  <si>
    <t>INV-2026-PT Pontianak Niaga Abadi-1207</t>
  </si>
  <si>
    <t>INV-2026-PT Karya Mitra Retail-1208</t>
  </si>
  <si>
    <t>INV-2026-PT Palembang Retail Bersama-1209</t>
  </si>
  <si>
    <t>INV-2026-PT Jogja Retail Makmur-1210</t>
  </si>
  <si>
    <t>INV-2026-PT Bintang Retail Nusantara-1211</t>
  </si>
  <si>
    <t>INV-2026-PT Sentra Belanja Jaya-1212</t>
  </si>
  <si>
    <t>INV-2026-PT Pekanbaru Home Store-1213</t>
  </si>
  <si>
    <t>INV-2026-PT Bali Lifestyle Market-1214</t>
  </si>
  <si>
    <t>INV-2026-PT Manado Lifestyle Center-1215</t>
  </si>
  <si>
    <t>INV-2026-PT Harmoni Store Indonesia-1216</t>
  </si>
  <si>
    <t>INV-2026-PT Balikpapan Retailindo-1217</t>
  </si>
  <si>
    <t>INV-2026-PT Palembang Retail Bersama-1218</t>
  </si>
  <si>
    <t>INV-2026-PT XYZ-1219</t>
  </si>
  <si>
    <t>INV-2026-PT Balikpapan Retailindo-1220</t>
  </si>
  <si>
    <t>INV-2026-PT Prima Retail Bandung-1221</t>
  </si>
  <si>
    <t>INV-2026-PT Urban House Indonesia-1222</t>
  </si>
  <si>
    <t>INV-2026-PT Urban House Indonesia-1223</t>
  </si>
  <si>
    <t>INV-2026-PT Citra Home Living-1224</t>
  </si>
  <si>
    <t>INV-2026-PT Balikpapan Retailindo-1225</t>
  </si>
  <si>
    <t>INV-2026-PT Makassar Retail Utama-1226</t>
  </si>
  <si>
    <t>INV-2026-PT Metro Perkasa Retail-1227</t>
  </si>
  <si>
    <t>INV-2026-PT Nusantara Mart Sejahtera-1228</t>
  </si>
  <si>
    <t>INV-2026-PT Palembang Retail Bersama-1229</t>
  </si>
  <si>
    <t>INV-2026-PT Nusantara Mart Sejahtera-1230</t>
  </si>
  <si>
    <t>INV-2026-PT Surya Niaga Surabaya-1231</t>
  </si>
  <si>
    <t>INV-2026-PT Batam Modern Retail-1232</t>
  </si>
  <si>
    <t>INV-2026-PT Citra Home Living-1233</t>
  </si>
  <si>
    <t>INV-2026-PT Medan Niaga Sentosa-1234</t>
  </si>
  <si>
    <t>INV-2026-PT Medan Niaga Sentosa-1235</t>
  </si>
  <si>
    <t>INV-2026-PT Balikpapan Retailindo-1236</t>
  </si>
  <si>
    <t>INV-2026-PT Metro Perkasa Retail-1237</t>
  </si>
  <si>
    <t>INV-2026-PT Manado Lifestyle Center-1238</t>
  </si>
  <si>
    <t>INV-2026-PT Batam Modern Retail-1239</t>
  </si>
  <si>
    <t>INV-2026-PT Urban House Indonesia-1240</t>
  </si>
  <si>
    <t>INV-2026-PT Sentra Belanja Jaya-1241</t>
  </si>
  <si>
    <t>INV-2026-PT Surya Niaga Surabaya-1242</t>
  </si>
  <si>
    <t>INV-2026-PT Jogja Retail Makmur-1243</t>
  </si>
  <si>
    <t>INV-2026-PT Arunika Retail Indonesia-1244</t>
  </si>
  <si>
    <t>INV-2026-PT Karya Mitra Retail-1245</t>
  </si>
  <si>
    <t>INV-2026-PT Pontianak Niaga Abadi-1246</t>
  </si>
  <si>
    <t>INV-2026-PT Pusaka Niaga Mandiri-1247</t>
  </si>
  <si>
    <t>INV-2026-PT Sinar Karya Abadi-1248</t>
  </si>
  <si>
    <t>INV-2026-PT XYZ-1249</t>
  </si>
  <si>
    <t>INV-2026-PT Arunika Retail Indonesia-1250</t>
  </si>
  <si>
    <t>INV-2026-PT Surya Niaga Surabaya-1251</t>
  </si>
  <si>
    <t>INV-2026-PT Palembang Retail Bersama-1252</t>
  </si>
  <si>
    <t>INV-2026-PT Pontianak Niaga Abadi-1253</t>
  </si>
  <si>
    <t>INV-2026-PT Nusantara Mart Sejahtera-1254</t>
  </si>
  <si>
    <t>INV-2026-PT Prima Retail Bandung-1255</t>
  </si>
  <si>
    <t>INV-2026-PT Manado Lifestyle Center-1256</t>
  </si>
  <si>
    <t>INV-2026-PT Nusantara Mart Sejahtera-1257</t>
  </si>
  <si>
    <t>INV-2026-PT Manado Lifestyle Center-1258</t>
  </si>
  <si>
    <t>INV-2026-PT Arunika Retail Indonesia-1259</t>
  </si>
  <si>
    <t>INV-2026-PT Metro Perkasa Retail-1260</t>
  </si>
  <si>
    <t>INV-2026-PT Pusaka Niaga Mandiri-1261</t>
  </si>
  <si>
    <t>INV-2026-PT Arunika Retail Indonesia-1262</t>
  </si>
  <si>
    <t>INV-2026-PT XYZ-1263</t>
  </si>
  <si>
    <t>INV-2026-PT Medan Niaga Sentosa-1264</t>
  </si>
  <si>
    <t>INV-2026-PT Pusaka Niaga Mandiri-1265</t>
  </si>
  <si>
    <t>INV-2026-PT Prima Retail Bandung-1266</t>
  </si>
  <si>
    <t>INV-2026-PT Sentra Belanja Jaya-1267</t>
  </si>
  <si>
    <t>INV-2026-PT Metro Perkasa Retail-1268</t>
  </si>
  <si>
    <t>INV-2026-PT Prima Retail Bandung-1269</t>
  </si>
  <si>
    <t>INV-2026-PT Nusantara Mart Sejahtera-1270</t>
  </si>
  <si>
    <t>INV-2026-PT Harmoni Store Indonesia-1271</t>
  </si>
  <si>
    <t>INV-2026-PT Surya Niaga Surabaya-1272</t>
  </si>
  <si>
    <t>INV-2026-PT Harmoni Store Indonesia-1273</t>
  </si>
  <si>
    <t>INV-2026-PT Urban House Indonesia-1274</t>
  </si>
  <si>
    <t>INV-2026-PT Prima Retail Bandung-1275</t>
  </si>
  <si>
    <t>INV-2026-PT Sentra Belanja Jaya-1276</t>
  </si>
  <si>
    <t>INV-2026-PT Surya Niaga Surabaya-1277</t>
  </si>
  <si>
    <t>INV-2026-PT Manado Lifestyle Center-1278</t>
  </si>
  <si>
    <t>INV-2026-PT Manado Lifestyle Center-1279</t>
  </si>
  <si>
    <t>INV-2026-PT Lestari Lifestyle Retail-1280</t>
  </si>
  <si>
    <t>INV-2026-PT Batam Modern Retail-1281</t>
  </si>
  <si>
    <t>INV-2026-PT Metro Perkasa Retail-1282</t>
  </si>
  <si>
    <t>INV-2026-PT Citra Home Living-1283</t>
  </si>
  <si>
    <t>INV-2026-PT Sinar Karya Abadi-1284</t>
  </si>
  <si>
    <t>INV-2026-PT Pontianak Niaga Abadi-1285</t>
  </si>
  <si>
    <t>INV-2026-PT Urban House Indonesia-1286</t>
  </si>
  <si>
    <t>INV-2026-PT Manado Lifestyle Center-1287</t>
  </si>
  <si>
    <t>INV-2026-PT Pekanbaru Home Store-1288</t>
  </si>
  <si>
    <t>INV-2026-PT Jogja Retail Makmur-1289</t>
  </si>
  <si>
    <t>INV-2026-PT Bali Lifestyle Market-1290</t>
  </si>
  <si>
    <t>INV-2026-PT Pusaka Niaga Mandiri-1291</t>
  </si>
  <si>
    <t>INV-2026-PT Prima Retail Bandung-1292</t>
  </si>
  <si>
    <t>INV-2026-PT Metro Perkasa Retail-1293</t>
  </si>
  <si>
    <t>INV-2026-PT Sinar Karya Abadi-1294</t>
  </si>
  <si>
    <t>INV-2026-PT Citra Home Living-1295</t>
  </si>
  <si>
    <t>INV-2026-PT Nusantara Mart Sejahtera-1296</t>
  </si>
  <si>
    <t>INV-2026-PT Jogja Retail Makmur-1297</t>
  </si>
  <si>
    <t>INV-2026-PT Metro Perkasa Retail-1298</t>
  </si>
  <si>
    <t>INV-2026-PT Lestari Lifestyle Retail-1299</t>
  </si>
  <si>
    <t>INV-2026-PT Urban House Indonesia-1300</t>
  </si>
  <si>
    <t>INV-2026-PT Batam Modern Retail-1301</t>
  </si>
  <si>
    <t>INV-2026-PT Palembang Retail Bersama-1302</t>
  </si>
  <si>
    <t>INV-2026-PT Manado Lifestyle Center-1303</t>
  </si>
  <si>
    <t>INV-2026-PT Pekanbaru Home Store-1304</t>
  </si>
  <si>
    <t>INV-2026-PT Pusaka Niaga Mandiri-1305</t>
  </si>
  <si>
    <t>INV-2026-PT Lestari Lifestyle Retail-1306</t>
  </si>
  <si>
    <t>INV-2026-PT Bali Lifestyle Market-1307</t>
  </si>
  <si>
    <t>INV-2026-PT Citra Home Living-1308</t>
  </si>
  <si>
    <t>INV-2026-PT Nusantara Mart Sejahtera-1309</t>
  </si>
  <si>
    <t>INV-2026-PT Pontianak Niaga Abadi-1310</t>
  </si>
  <si>
    <t>INV-2026-PT Bintang Retail Nusantara-1311</t>
  </si>
  <si>
    <t>INV-2026-PT Pusaka Niaga Mandiri-1312</t>
  </si>
  <si>
    <t>INV-2026-PT Urban House Indonesia-1313</t>
  </si>
  <si>
    <t>INV-2026-PT Lestari Lifestyle Retail-1314</t>
  </si>
  <si>
    <t>INV-2026-PT Pontianak Niaga Abadi-1315</t>
  </si>
  <si>
    <t>INV-2026-PT Manado Lifestyle Center-1316</t>
  </si>
  <si>
    <t>INV-2026-PT Karya Mitra Retail-1317</t>
  </si>
  <si>
    <t>INV-2026-PT Karya Mitra Retail-1318</t>
  </si>
  <si>
    <t>INV-2026-PT Jogja Retail Makmur-1319</t>
  </si>
  <si>
    <t>INV-2026-PT Harmoni Store Indonesia-1320</t>
  </si>
  <si>
    <t>INV-2026-PT Sentra Belanja Jaya-1321</t>
  </si>
  <si>
    <t>INV-2026-PT Manado Lifestyle Center-1322</t>
  </si>
  <si>
    <t>INV-2026-PT Karya Mitra Retail-1323</t>
  </si>
  <si>
    <t>INV-2026-PT Harmoni Store Indonesia-1324</t>
  </si>
  <si>
    <t>INV-2026-PT Manado Lifestyle Center-1325</t>
  </si>
  <si>
    <t>INV-2026-PT Urban House Indonesia-1326</t>
  </si>
  <si>
    <t>INV-2026-PT Bintang Retail Nusantara-1327</t>
  </si>
  <si>
    <t>INV-2026-PT Nusantara Mart Sejahtera-1328</t>
  </si>
  <si>
    <t>INV-2026-PT Manado Lifestyle Center-1329</t>
  </si>
  <si>
    <t>INV-2026-PT Prima Retail Bandung-1330</t>
  </si>
  <si>
    <t>INV-2026-PT Prima Retail Bandung-1331</t>
  </si>
  <si>
    <t>INV-2026-PT Prima Retail Bandung-1332</t>
  </si>
  <si>
    <t>INV-2026-PT Sentra Belanja Jaya-1333</t>
  </si>
  <si>
    <t>INV-2026-PT Pekanbaru Home Store-1334</t>
  </si>
  <si>
    <t>INV-2026-PT Medan Niaga Sentosa-1335</t>
  </si>
  <si>
    <t>INV-2026-PT Sentra Belanja Jaya-1336</t>
  </si>
  <si>
    <t>INV-2026-PT Pekanbaru Home Store-1337</t>
  </si>
  <si>
    <t>INV-2026-PT Pontianak Niaga Abadi-1338</t>
  </si>
  <si>
    <t>INV-2026-PT Lestari Lifestyle Retail-1339</t>
  </si>
  <si>
    <t>INV-2026-PT Surya Niaga Surabaya-1340</t>
  </si>
  <si>
    <t>INV-2026-PT Karya Mitra Retail-1341</t>
  </si>
  <si>
    <t>INV-2026-PT Urban House Indonesia-1342</t>
  </si>
  <si>
    <t>INV-2026-PT Manado Lifestyle Center-1343</t>
  </si>
  <si>
    <t>INV-2026-PT Jogja Retail Makmur-1344</t>
  </si>
  <si>
    <t>INV-2026-PT Manado Lifestyle Center-1345</t>
  </si>
  <si>
    <t>INV-2026-PT Medan Niaga Sentosa-1346</t>
  </si>
  <si>
    <t>INV-2026-PT Makassar Retail Utama-1347</t>
  </si>
  <si>
    <t>INV-2026-PT Balikpapan Retailindo-1348</t>
  </si>
  <si>
    <t>INV-2026-PT Batam Modern Retail-1349</t>
  </si>
  <si>
    <t>INV-2026-PT Citra Home Living-1350</t>
  </si>
  <si>
    <t>INV-2026-PT Sentra Belanja Jaya-1351</t>
  </si>
  <si>
    <t>INV-2026-PT Manado Lifestyle Center-1352</t>
  </si>
  <si>
    <t>INV-2026-PT Bali Lifestyle Market-1353</t>
  </si>
  <si>
    <t>INV-2026-PT Bali Lifestyle Market-1354</t>
  </si>
  <si>
    <t>INV-2026-PT Surya Niaga Surabaya-1355</t>
  </si>
  <si>
    <t>INV-2026-PT Arunika Retail Indonesia-1356</t>
  </si>
  <si>
    <t>INV-2026-PT Prima Retail Bandung-1357</t>
  </si>
  <si>
    <t>INV-2026-PT Makassar Retail Utama-1358</t>
  </si>
  <si>
    <t>INV-2026-PT XYZ-1359</t>
  </si>
  <si>
    <t>INV-2026-PT Prima Retail Bandung-1360</t>
  </si>
  <si>
    <t>INV-2026-PT Urban House Indonesia-1361</t>
  </si>
  <si>
    <t>INV-2026-PT Palembang Retail Bersama-1362</t>
  </si>
  <si>
    <t>INV-2026-PT Bali Lifestyle Market-1363</t>
  </si>
  <si>
    <t>INV-2026-PT Citra Home Living-1364</t>
  </si>
  <si>
    <t>INV-2026-PT Balikpapan Retailindo-1365</t>
  </si>
  <si>
    <t>INV-2026-PT Pusaka Niaga Mandiri-1366</t>
  </si>
  <si>
    <t>INV-2026-PT Prima Retail Bandung-1367</t>
  </si>
  <si>
    <t>INV-2026-PT Prima Retail Bandung-1368</t>
  </si>
  <si>
    <t>INV-2026-PT XYZ-1369</t>
  </si>
  <si>
    <t>INV-2026-PT Pusaka Niaga Mandiri-1370</t>
  </si>
  <si>
    <t>INV-2026-PT Prima Retail Bandung-1371</t>
  </si>
  <si>
    <t>INV-2026-PT Surya Niaga Surabaya-1372</t>
  </si>
  <si>
    <t>INV-2026-PT Balikpapan Retailindo-1373</t>
  </si>
  <si>
    <t>INV-2026-PT Citra Home Living-1374</t>
  </si>
  <si>
    <t>INV-2026-PT Arunika Retail Indonesia-1375</t>
  </si>
  <si>
    <t>INV-2026-PT Manado Lifestyle Center-1376</t>
  </si>
  <si>
    <t>INV-2026-PT Balikpapan Retailindo-1377</t>
  </si>
  <si>
    <t>INV-2026-PT Karya Mitra Retail-1378</t>
  </si>
  <si>
    <t>INV-2026-PT Harmoni Store Indonesia-1379</t>
  </si>
  <si>
    <t>INV-2026-PT Urban House Indonesia-1380</t>
  </si>
  <si>
    <t>INV-2026-PT Prima Retail Bandung-1381</t>
  </si>
  <si>
    <t>INV-2026-PT Citra Home Living-1382</t>
  </si>
  <si>
    <t>INV-2026-PT XYZ-1383</t>
  </si>
  <si>
    <t>INV-2026-PT Manado Lifestyle Center-1384</t>
  </si>
  <si>
    <t>INV-2026-PT Makassar Retail Utama-1385</t>
  </si>
  <si>
    <t>INV-2026-PT Bali Lifestyle Market-1386</t>
  </si>
  <si>
    <t>INV-2026-PT Surya Niaga Surabaya-1387</t>
  </si>
  <si>
    <t>INV-2026-PT Balikpapan Retailindo-1388</t>
  </si>
  <si>
    <t>INV-2026-PT Bintang Retail Nusantara-1389</t>
  </si>
  <si>
    <t>INV-2026-PT XYZ-1390</t>
  </si>
  <si>
    <t>INV-2026-PT Sinar Karya Abadi-1391</t>
  </si>
  <si>
    <t>INV-2026-PT Sinar Karya Abadi-1392</t>
  </si>
  <si>
    <t>INV-2026-PT Nusantara Mart Sejahtera-1393</t>
  </si>
  <si>
    <t>INV-2026-PT Jogja Retail Makmur-1394</t>
  </si>
  <si>
    <t>INV-2026-PT Bali Lifestyle Market-1395</t>
  </si>
  <si>
    <t>INV-2026-PT Makassar Retail Utama-1396</t>
  </si>
  <si>
    <t>INV-2026-PT Surya Niaga Surabaya-1397</t>
  </si>
  <si>
    <t>INV-2026-PT Pekanbaru Home Store-1398</t>
  </si>
  <si>
    <t>INV-2026-PT Citra Home Living-1399</t>
  </si>
  <si>
    <t>INV-2026-PT Nusantara Mart Sejahtera-1400</t>
  </si>
  <si>
    <t>INV-2026-PT Pontianak Niaga Abadi-1401</t>
  </si>
  <si>
    <t>INV-2026-PT Sinar Karya Abadi-1402</t>
  </si>
  <si>
    <t>INV-2026-PT Balikpapan Retailindo-1403</t>
  </si>
  <si>
    <t>INV-2026-PT Batam Modern Retail-1404</t>
  </si>
  <si>
    <t>INV-2026-PT Nusantara Mart Sejahtera-1405</t>
  </si>
  <si>
    <t>INV-2026-PT Sentra Belanja Jaya-1406</t>
  </si>
  <si>
    <t>INV-2026-PT Citra Home Living-1407</t>
  </si>
  <si>
    <t>INV-2026-PT Nusantara Mart Sejahtera-1408</t>
  </si>
  <si>
    <t>INV-2026-PT Karya Mitra Retail-1409</t>
  </si>
  <si>
    <t>INV-2026-PT Metro Perkasa Retail-1410</t>
  </si>
  <si>
    <t>INV-2026-PT Palembang Retail Bersama-1411</t>
  </si>
  <si>
    <t>INV-2026-PT Jogja Retail Makmur-1412</t>
  </si>
  <si>
    <t>INV-2026-PT Bintang Retail Nusantara-1413</t>
  </si>
  <si>
    <t>INV-2026-PT Makassar Retail Utama-1414</t>
  </si>
  <si>
    <t>INV-2026-PT Harmoni Store Indonesia-1415</t>
  </si>
  <si>
    <t>INV-2026-PT Bintang Retail Nusantara-1416</t>
  </si>
  <si>
    <t>INV-2026-PT Citra Home Living-1417</t>
  </si>
  <si>
    <t>INV-2026-PT Jogja Retail Makmur-1418</t>
  </si>
  <si>
    <t>INV-2026-PT Urban House Indonesia-1419</t>
  </si>
  <si>
    <t>INV-2026-PT Arunika Retail Indonesia-1420</t>
  </si>
  <si>
    <t>INV-2026-PT Pekanbaru Home Store-1421</t>
  </si>
  <si>
    <t>INV-2026-PT Karya Mitra Retail-1422</t>
  </si>
  <si>
    <t>INV-2026-PT Sinar Karya Abadi-1423</t>
  </si>
  <si>
    <t>INV-2026-PT Batam Modern Retail-1424</t>
  </si>
  <si>
    <t>INV-2026-PT Sentra Belanja Jaya-1425</t>
  </si>
  <si>
    <t>INV-2026-PT Makassar Retail Utama-1426</t>
  </si>
  <si>
    <t>INV-2026-PT Prima Retail Bandung-1427</t>
  </si>
  <si>
    <t>INV-2026-PT Bintang Retail Nusantara-1428</t>
  </si>
  <si>
    <t>INV-2026-PT Arunika Retail Indonesia-1429</t>
  </si>
  <si>
    <t>INV-2026-PT Sinar Karya Abadi-1430</t>
  </si>
  <si>
    <t>INV-2026-PT Nusantara Mart Sejahtera-1431</t>
  </si>
  <si>
    <t>INV-2026-PT Medan Niaga Sentosa-1432</t>
  </si>
  <si>
    <t>INV-2026-PT Pusaka Niaga Mandiri-1433</t>
  </si>
  <si>
    <t>INV-2026-PT Prima Retail Bandung-1434</t>
  </si>
  <si>
    <t>INV-2026-PT Metro Perkasa Retail-1435</t>
  </si>
  <si>
    <t>INV-2026-PT Bali Lifestyle Market-1436</t>
  </si>
  <si>
    <t>INV-2026-PT Bintang Retail Nusantara-1437</t>
  </si>
  <si>
    <t>INV-2026-PT Bintang Retail Nusantara-1438</t>
  </si>
  <si>
    <t>INV-2026-PT Pekanbaru Home Store-1439</t>
  </si>
  <si>
    <t>INV-2026-PT Nusantara Mart Sejahtera-1440</t>
  </si>
  <si>
    <t>INV-2026-PT Pekanbaru Home Store-1441</t>
  </si>
  <si>
    <t>INV-2026-PT Bali Lifestyle Market-1442</t>
  </si>
  <si>
    <t>INV-2026-PT Bali Lifestyle Market-1443</t>
  </si>
  <si>
    <t>INV-2026-PT Batam Modern Retail-1444</t>
  </si>
  <si>
    <t>INV-2026-PT Urban House Indonesia-1445</t>
  </si>
  <si>
    <t>INV-2026-PT Pusaka Niaga Mandiri-1446</t>
  </si>
  <si>
    <t>INV-2026-PT Sinar Karya Abadi-1447</t>
  </si>
  <si>
    <t>INV-2026-PT Pekanbaru Home Store-1448</t>
  </si>
  <si>
    <t>INV-2026-PT Prima Retail Bandung-1449</t>
  </si>
  <si>
    <t>INV-2026-PT Bintang Retail Nusantara-1450</t>
  </si>
  <si>
    <t>INV-2026-PT Arunika Retail Indonesia-1451</t>
  </si>
  <si>
    <t>INV-2026-PT Lestari Lifestyle Retail-1452</t>
  </si>
  <si>
    <t>INV-2026-PT Makassar Retail Utama-1453</t>
  </si>
  <si>
    <t>INV-2026-PT Sinar Karya Abadi-1454</t>
  </si>
  <si>
    <t>INV-2026-PT Prima Retail Bandung-1455</t>
  </si>
  <si>
    <t>INV-2026-PT Sentra Belanja Jaya-1456</t>
  </si>
  <si>
    <t>INV-2026-PT Urban House Indonesia-1457</t>
  </si>
  <si>
    <t>INV-2026-PT Prima Retail Bandung-1458</t>
  </si>
  <si>
    <t>INV-2026-PT Jogja Retail Makmur-1459</t>
  </si>
  <si>
    <t>INV-2026-PT Balikpapan Retailindo-1460</t>
  </si>
  <si>
    <t>INV-2026-PT Palembang Retail Bersama-1461</t>
  </si>
  <si>
    <t>INV-2026-PT Medan Niaga Sentosa-1462</t>
  </si>
  <si>
    <t>INV-2026-PT Nusantara Mart Sejahtera-1463</t>
  </si>
  <si>
    <t>INV-2026-PT Surya Niaga Surabaya-1464</t>
  </si>
  <si>
    <t>INV-2026-PT Makassar Retail Utama-1465</t>
  </si>
  <si>
    <t>INV-2026-PT Balikpapan Retailindo-1466</t>
  </si>
  <si>
    <t>INV-2026-PT Arunika Retail Indonesia-1467</t>
  </si>
  <si>
    <t>INV-2026-PT Nusantara Mart Sejahtera-1468</t>
  </si>
  <si>
    <t>INV-2026-PT Arunika Retail Indonesia-1469</t>
  </si>
  <si>
    <t>INV-2026-PT Lestari Lifestyle Retail-1470</t>
  </si>
  <si>
    <t>INV-2026-PT Metro Perkasa Retail-1471</t>
  </si>
  <si>
    <t>INV-2026-PT Harmoni Store Indonesia-1472</t>
  </si>
  <si>
    <t>INV-2026-PT Balikpapan Retailindo-1473</t>
  </si>
  <si>
    <t>INV-2026-PT Harmoni Store Indonesia-1474</t>
  </si>
  <si>
    <t>INV-2026-PT Jogja Retail Makmur-1475</t>
  </si>
  <si>
    <t>INV-2026-PT Sentra Belanja Jaya-1476</t>
  </si>
  <si>
    <t>INV-2026-PT Karya Mitra Retail-1477</t>
  </si>
  <si>
    <t>INV-2026-PT Makassar Retail Utama-1478</t>
  </si>
  <si>
    <t>INV-2026-PT Prima Retail Bandung-1479</t>
  </si>
  <si>
    <t>INV-2026-PT Urban House Indonesia-1480</t>
  </si>
  <si>
    <t>INV-2026-PT Sinar Karya Abadi-1481</t>
  </si>
  <si>
    <t>INV-2026-PT Bali Lifestyle Market-1482</t>
  </si>
  <si>
    <t>INV-2026-PT Karya Mitra Retail-1483</t>
  </si>
  <si>
    <t>INV-2026-PT Karya Mitra Retail-1484</t>
  </si>
  <si>
    <t>INV-2026-PT XYZ-1485</t>
  </si>
  <si>
    <t>INV-2026-PT XYZ-1486</t>
  </si>
  <si>
    <t>INV-2026-PT Urban House Indonesia-1487</t>
  </si>
  <si>
    <t>INV-2026-PT Lestari Lifestyle Retail-1488</t>
  </si>
  <si>
    <t>INV-2026-PT Balikpapan Retailindo-1489</t>
  </si>
  <si>
    <t>INV-2026-PT Sentra Belanja Jaya-1490</t>
  </si>
  <si>
    <t>INV-2026-PT Pusaka Niaga Mandiri-1491</t>
  </si>
  <si>
    <t>INV-2026-PT Jogja Retail Makmur-1492</t>
  </si>
  <si>
    <t>INV-2026-PT Pusaka Niaga Mandiri-1493</t>
  </si>
  <si>
    <t>INV-2026-PT Batam Modern Retail-1494</t>
  </si>
  <si>
    <t>INV-2026-PT Harmoni Store Indonesia-1495</t>
  </si>
  <si>
    <t>INV-2026-PT Prima Retail Bandung-1496</t>
  </si>
  <si>
    <t>INV-2026-PT Lestari Lifestyle Retail-1497</t>
  </si>
  <si>
    <t>INV-2026-PT Metro Perkasa Retail-1498</t>
  </si>
  <si>
    <t>INV-2026-PT Metro Perkasa Retail-1499</t>
  </si>
  <si>
    <t>INV-2026-PT Batam Modern Retail-1500</t>
  </si>
  <si>
    <t>INV-2026-PT Manado Lifestyle Center-1501</t>
  </si>
  <si>
    <t>INV-2026-PT Harmoni Store Indonesia-1502</t>
  </si>
  <si>
    <t>INV-2026-PT Sentra Belanja Jaya-1503</t>
  </si>
  <si>
    <t>INV-2026-PT Karya Mitra Retail-1504</t>
  </si>
  <si>
    <t>INV-2026-PT Arunika Retail Indonesia-1505</t>
  </si>
  <si>
    <t>INV-2026-PT Surya Niaga Surabaya-1506</t>
  </si>
  <si>
    <t>INV-2026-PT Sinar Karya Abadi-1507</t>
  </si>
  <si>
    <t>INV-2026-PT Manado Lifestyle Center-1508</t>
  </si>
  <si>
    <t>INV-2026-PT Bintang Retail Nusantara-1509</t>
  </si>
  <si>
    <t>INV-2026-PT Pusaka Niaga Mandiri-1510</t>
  </si>
  <si>
    <t>INV-2026-PT Nusantara Mart Sejahtera-1511</t>
  </si>
  <si>
    <t>INV-2026-PT Prima Retail Bandung-1512</t>
  </si>
  <si>
    <t>INV-2026-PT Citra Home Living-1513</t>
  </si>
  <si>
    <t>INV-2026-PT Makassar Retail Utama-1514</t>
  </si>
  <si>
    <t>INV-2026-PT Batam Modern Retail-1515</t>
  </si>
  <si>
    <t>INV-2026-PT Sentra Belanja Jaya-1516</t>
  </si>
  <si>
    <t>INV-2026-PT Manado Lifestyle Center-1517</t>
  </si>
  <si>
    <t>INV-2026-PT Jogja Retail Makmur-1518</t>
  </si>
  <si>
    <t>INV-2026-PT Balikpapan Retailindo-1519</t>
  </si>
  <si>
    <t>INV-2026-PT Bali Lifestyle Market-1520</t>
  </si>
  <si>
    <t>INV-2026-PT Sinar Karya Abadi-1521</t>
  </si>
  <si>
    <t>INV-2026-PT Jogja Retail Makmur-1522</t>
  </si>
  <si>
    <t>INV-2026-PT Pekanbaru Home Store-1523</t>
  </si>
  <si>
    <t>INV-2026-PT Citra Home Living-1524</t>
  </si>
  <si>
    <t>INV-2026-PT XYZ-1525</t>
  </si>
  <si>
    <t>INV-2026-PT Pusaka Niaga Mandiri-1526</t>
  </si>
  <si>
    <t>INV-2026-PT Karya Mitra Retail-1527</t>
  </si>
  <si>
    <t>INV-2026-PT Manado Lifestyle Center-1528</t>
  </si>
  <si>
    <t>INV-2026-PT XYZ-1529</t>
  </si>
  <si>
    <t>INV-2026-PT Batam Modern Retail-1530</t>
  </si>
  <si>
    <t>INV-2026-PT Palembang Retail Bersama-1531</t>
  </si>
  <si>
    <t>INV-2026-PT Pekanbaru Home Store-1532</t>
  </si>
  <si>
    <t>INV-2026-PT Prima Retail Bandung-1533</t>
  </si>
  <si>
    <t>INV-2026-PT Citra Home Living-1534</t>
  </si>
  <si>
    <t>INV-2026-PT Makassar Retail Utama-1535</t>
  </si>
  <si>
    <t>INV-2026-PT Metro Perkasa Retail-1536</t>
  </si>
  <si>
    <t>INV-2026-PT Bintang Retail Nusantara-1537</t>
  </si>
  <si>
    <t>INV-2026-PT Prima Retail Bandung-1538</t>
  </si>
  <si>
    <t>INV-2026-PT Pontianak Niaga Abadi-1539</t>
  </si>
  <si>
    <t>INV-2026-PT Palembang Retail Bersama-1540</t>
  </si>
  <si>
    <t>INV-2026-PT Sinar Karya Abadi-1541</t>
  </si>
  <si>
    <t>INV-2026-PT Surya Niaga Surabaya-1542</t>
  </si>
  <si>
    <t>INV-2026-PT Manado Lifestyle Center-1543</t>
  </si>
  <si>
    <t>INV-2026-PT Lestari Lifestyle Retail-1544</t>
  </si>
  <si>
    <t>INV-2026-PT Pusaka Niaga Mandiri-1545</t>
  </si>
  <si>
    <t>INV-2026-PT Urban House Indonesia-1546</t>
  </si>
  <si>
    <t>INV-2026-PT Pekanbaru Home Store-1547</t>
  </si>
  <si>
    <t>INV-2026-PT Citra Home Living-1548</t>
  </si>
  <si>
    <t>INV-2026-PT Karya Mitra Retail-1549</t>
  </si>
  <si>
    <t>INV-2026-PT Medan Niaga Sentosa-1550</t>
  </si>
  <si>
    <t>INV-2026-PT Lestari Lifestyle Retail-1551</t>
  </si>
  <si>
    <t>INV-2026-PT Medan Niaga Sentosa-1552</t>
  </si>
  <si>
    <t>INV-2026-PT Sinar Karya Abadi-1553</t>
  </si>
  <si>
    <t>INV-2026-PT Metro Perkasa Retail-1554</t>
  </si>
  <si>
    <t>INV-2026-PT Nusantara Mart Sejahtera-1555</t>
  </si>
  <si>
    <t>INV-2026-PT Pekanbaru Home Store-1556</t>
  </si>
  <si>
    <t>INV-2026-PT Urban House Indonesia-1557</t>
  </si>
  <si>
    <t>INV-2026-PT Arunika Retail Indonesia-1558</t>
  </si>
  <si>
    <t>INV-2026-PT Harmoni Store Indonesia-1559</t>
  </si>
  <si>
    <t>INV-2026-PT Karya Mitra Retail-1560</t>
  </si>
  <si>
    <t>INV-2026-PT Prima Retail Bandung-1561</t>
  </si>
  <si>
    <t>INV-2026-PT Metro Perkasa Retail-1562</t>
  </si>
  <si>
    <t>INV-2026-PT Karya Mitra Retail-1563</t>
  </si>
  <si>
    <t>INV-2026-PT Medan Niaga Sentosa-1564</t>
  </si>
  <si>
    <t>INV-2026-PT Nusantara Mart Sejahtera-1565</t>
  </si>
  <si>
    <t>INV-2026-PT Surya Niaga Surabaya-1566</t>
  </si>
  <si>
    <t>INV-2026-PT Bali Lifestyle Market-1567</t>
  </si>
  <si>
    <t>INV-2026-PT Nusantara Mart Sejahtera-1568</t>
  </si>
  <si>
    <t>INV-2026-PT Urban House Indonesia-1569</t>
  </si>
  <si>
    <t>INV-2026-PT Prima Retail Bandung-1570</t>
  </si>
  <si>
    <t>INV-2026-PT Karya Mitra Retail-1571</t>
  </si>
  <si>
    <t>INV-2026-PT Metro Perkasa Retail-1572</t>
  </si>
  <si>
    <t>INV-2026-PT Lestari Lifestyle Retail-1573</t>
  </si>
  <si>
    <t>INV-2026-PT Jogja Retail Makmur-1574</t>
  </si>
  <si>
    <t>INV-2026-PT Batam Modern Retail-1575</t>
  </si>
  <si>
    <t>INV-2026-PT Arunika Retail Indonesia-1576</t>
  </si>
  <si>
    <t>INV-2026-PT Bali Lifestyle Market-1577</t>
  </si>
  <si>
    <t>INV-2026-PT Surya Niaga Surabaya-1578</t>
  </si>
  <si>
    <t>INV-2026-PT Makassar Retail Utama-1579</t>
  </si>
  <si>
    <t>INV-2026-PT Citra Home Living-1580</t>
  </si>
  <si>
    <t>INV-2026-PT Harmoni Store Indonesia-1581</t>
  </si>
  <si>
    <t>INV-2026-PT Balikpapan Retailindo-1582</t>
  </si>
  <si>
    <t>INV-2026-PT Batam Modern Retail-1583</t>
  </si>
  <si>
    <t>INV-2026-PT Prima Retail Bandung-1584</t>
  </si>
  <si>
    <t>INV-2026-PT Pekanbaru Home Store-1585</t>
  </si>
  <si>
    <t>INV-2026-PT Batam Modern Retail-1586</t>
  </si>
  <si>
    <t>INV-2026-PT Urban House Indonesia-1587</t>
  </si>
  <si>
    <t>INV-2026-PT Sentra Belanja Jaya-1588</t>
  </si>
  <si>
    <t>INV-2026-PT Makassar Retail Utama-1589</t>
  </si>
  <si>
    <t>INV-2026-PT Jogja Retail Makmur-1590</t>
  </si>
  <si>
    <t>INV-2026-PT Harmoni Store Indonesia-1591</t>
  </si>
  <si>
    <t>INV-2026-PT Pekanbaru Home Store-1592</t>
  </si>
  <si>
    <t>INV-2026-PT Bintang Retail Nusantara-1593</t>
  </si>
  <si>
    <t>INV-2026-PT Palembang Retail Bersama-1594</t>
  </si>
  <si>
    <t>INV-2026-PT Urban House Indonesia-1595</t>
  </si>
  <si>
    <t>INV-2026-PT Sentra Belanja Jaya-1596</t>
  </si>
  <si>
    <t>INV-2026-PT Sentra Belanja Jaya-1597</t>
  </si>
  <si>
    <t>INV-2026-PT Bali Lifestyle Market-1598</t>
  </si>
  <si>
    <t>INV-2026-PT Sinar Karya Abadi-1599</t>
  </si>
  <si>
    <t>INV-2026-PT Bintang Retail Nusantara-1600</t>
  </si>
  <si>
    <t>INV-2026-PT Pekanbaru Home Store-1601</t>
  </si>
  <si>
    <t>INV-2026-PT Medan Niaga Sentosa-1602</t>
  </si>
  <si>
    <t>INV-2026-PT Sinar Karya Abadi-1603</t>
  </si>
  <si>
    <t>INV-2026-PT Bintang Retail Nusantara-1604</t>
  </si>
  <si>
    <t>INV-2026-PT Metro Perkasa Retail-1605</t>
  </si>
  <si>
    <t>INV-2026-PT Medan Niaga Sentosa-1606</t>
  </si>
  <si>
    <t>INV-2026-PT Arunika Retail Indonesia-1607</t>
  </si>
  <si>
    <t>INV-2026-PT Karya Mitra Retail-1608</t>
  </si>
  <si>
    <t>INV-2026-PT Arunika Retail Indonesia-1609</t>
  </si>
  <si>
    <t>INV-2026-PT Medan Niaga Sentosa-1610</t>
  </si>
  <si>
    <t>INV-2026-PT Arunika Retail Indonesia-1611</t>
  </si>
  <si>
    <t>INV-2026-PT Jogja Retail Makmur-1612</t>
  </si>
  <si>
    <t>INV-2026-PT Batam Modern Retail-1613</t>
  </si>
  <si>
    <t>INV-2026-PT Manado Lifestyle Center-1614</t>
  </si>
  <si>
    <t>INV-2026-PT Sinar Karya Abadi-1615</t>
  </si>
  <si>
    <t>INV-2026-PT Surya Niaga Surabaya-1616</t>
  </si>
  <si>
    <t>INV-2026-PT XYZ-1617</t>
  </si>
  <si>
    <t>INV-2026-PT Sentra Belanja Jaya-1618</t>
  </si>
  <si>
    <t>INV-2026-PT Bintang Retail Nusantara-1619</t>
  </si>
  <si>
    <t>INV-2026-PT Balikpapan Retailindo-1620</t>
  </si>
  <si>
    <t>INV-2026-PT Jogja Retail Makmur-1621</t>
  </si>
  <si>
    <t>INV-2026-PT Bali Lifestyle Market-1622</t>
  </si>
  <si>
    <t>INV-2026-PT Urban House Indonesia-1623</t>
  </si>
  <si>
    <t>INV-2026-PT Pontianak Niaga Abadi-1624</t>
  </si>
  <si>
    <t>INV-2026-PT Lestari Lifestyle Retail-1625</t>
  </si>
  <si>
    <t>INV-2026-PT Bali Lifestyle Market-1626</t>
  </si>
  <si>
    <t>INV-2026-PT Harmoni Store Indonesia-1627</t>
  </si>
  <si>
    <t>INV-2026-PT Manado Lifestyle Center-1628</t>
  </si>
  <si>
    <t>INV-2026-PT Metro Perkasa Retail-1629</t>
  </si>
  <si>
    <t>INV-2026-PT Bali Lifestyle Market-1630</t>
  </si>
  <si>
    <t>INV-2026-PT Palembang Retail Bersama-1631</t>
  </si>
  <si>
    <t>INV-2026-PT Surya Niaga Surabaya-1632</t>
  </si>
  <si>
    <t>INV-2026-PT Karya Mitra Retail-1633</t>
  </si>
  <si>
    <t>INV-2026-PT Sinar Karya Abadi-1634</t>
  </si>
  <si>
    <t>INV-2026-PT Karya Mitra Retail-1635</t>
  </si>
  <si>
    <t>INV-2026-PT Sentra Belanja Jaya-1636</t>
  </si>
  <si>
    <t>INV-2026-PT Sentra Belanja Jaya-1637</t>
  </si>
  <si>
    <t>INV-2026-PT Batam Modern Retail-1638</t>
  </si>
  <si>
    <t>INV-2026-PT Manado Lifestyle Center-1639</t>
  </si>
  <si>
    <t>INV-2026-PT Lestari Lifestyle Retail-1640</t>
  </si>
  <si>
    <t>INV-2026-PT Prima Retail Bandung-1641</t>
  </si>
  <si>
    <t>INV-2026-PT XYZ-1642</t>
  </si>
  <si>
    <t>INV-2026-PT Karya Mitra Retail-1643</t>
  </si>
  <si>
    <t>INV-2026-PT Bali Lifestyle Market-1644</t>
  </si>
  <si>
    <t>INV-2026-PT Nusantara Mart Sejahtera-1645</t>
  </si>
  <si>
    <t>INV-2026-PT Sentra Belanja Jaya-1646</t>
  </si>
  <si>
    <t>INV-2026-PT Jogja Retail Makmur-1647</t>
  </si>
  <si>
    <t>INV-2026-PT Palembang Retail Bersama-1648</t>
  </si>
  <si>
    <t>INV-2026-PT Bintang Retail Nusantara-1649</t>
  </si>
  <si>
    <t>INV-2026-PT Karya Mitra Retail-1650</t>
  </si>
  <si>
    <t>INV-2026-PT Arunika Retail Indonesia-1651</t>
  </si>
  <si>
    <t>INV-2026-PT Arunika Retail Indonesia-1652</t>
  </si>
  <si>
    <t>INV-2026-PT Medan Niaga Sentosa-1653</t>
  </si>
  <si>
    <t>INV-2026-PT Metro Perkasa Retail-1654</t>
  </si>
  <si>
    <t>INV-2026-PT Nusantara Mart Sejahtera-1655</t>
  </si>
  <si>
    <t>INV-2026-PT Urban House Indonesia-1656</t>
  </si>
  <si>
    <t>INV-2026-PT Surya Niaga Surabaya-1657</t>
  </si>
  <si>
    <t>INV-2026-PT Metro Perkasa Retail-1658</t>
  </si>
  <si>
    <t>INV-2026-PT Pontianak Niaga Abadi-1659</t>
  </si>
  <si>
    <t>INV-2026-PT Karya Mitra Retail-1660</t>
  </si>
  <si>
    <t>INV-2026-PT Bali Lifestyle Market-1661</t>
  </si>
  <si>
    <t>INV-2026-PT Batam Modern Retail-1662</t>
  </si>
  <si>
    <t>INV-2026-PT Bali Lifestyle Market-1663</t>
  </si>
  <si>
    <t>INV-2026-PT Surya Niaga Surabaya-1664</t>
  </si>
  <si>
    <t>INV-2026-PT Metro Perkasa Retail-1665</t>
  </si>
  <si>
    <t>INV-2026-PT Medan Niaga Sentosa-1666</t>
  </si>
  <si>
    <t>INV-2026-PT Sentra Belanja Jaya-1667</t>
  </si>
  <si>
    <t>INV-2026-PT Pekanbaru Home Store-1668</t>
  </si>
  <si>
    <t>INV-2026-PT Karya Mitra Retail-1669</t>
  </si>
  <si>
    <t>INV-2026-PT Karya Mitra Retail-1670</t>
  </si>
  <si>
    <t>INV-2026-PT Pusaka Niaga Mandiri-1671</t>
  </si>
  <si>
    <t>INV-2026-PT Sentra Belanja Jaya-1672</t>
  </si>
  <si>
    <t>INV-2026-PT Karya Mitra Retail-1673</t>
  </si>
  <si>
    <t>INV-2026-PT Sentra Belanja Jaya-1674</t>
  </si>
  <si>
    <t>INV-2026-PT Pontianak Niaga Abadi-1675</t>
  </si>
  <si>
    <t>INV-2026-PT Pusaka Niaga Mandiri-1676</t>
  </si>
  <si>
    <t>INV-2026-PT Harmoni Store Indonesia-1677</t>
  </si>
  <si>
    <t>INV-2026-PT Medan Niaga Sentosa-1678</t>
  </si>
  <si>
    <t>INV-2026-PT Manado Lifestyle Center-1679</t>
  </si>
  <si>
    <t>INV-2026-PT Jogja Retail Makmur-1680</t>
  </si>
  <si>
    <t>INV-2026-PT Balikpapan Retailindo-1681</t>
  </si>
  <si>
    <t>INV-2026-PT Bintang Retail Nusantara-1682</t>
  </si>
  <si>
    <t>INV-2026-PT Balikpapan Retailindo-1683</t>
  </si>
  <si>
    <t>INV-2026-PT Sinar Karya Abadi-1684</t>
  </si>
  <si>
    <t>INV-2026-PT Lestari Lifestyle Retail-1685</t>
  </si>
  <si>
    <t>INV-2026-PT XYZ-1686</t>
  </si>
  <si>
    <t>INV-2026-PT Prima Retail Bandung-1687</t>
  </si>
  <si>
    <t>INV-2026-PT Lestari Lifestyle Retail-1688</t>
  </si>
  <si>
    <t>INV-2026-PT Palembang Retail Bersama-1689</t>
  </si>
  <si>
    <t>INV-2026-PT Harmoni Store Indonesia-1690</t>
  </si>
  <si>
    <t>INV-2026-PT Sentra Belanja Jaya-1691</t>
  </si>
  <si>
    <t>INV-2026-PT Surya Niaga Surabaya-1692</t>
  </si>
  <si>
    <t>INV-2026-PT Batam Modern Retail-1693</t>
  </si>
  <si>
    <t>INV-2026-PT Lestari Lifestyle Retail-1694</t>
  </si>
  <si>
    <t>INV-2026-PT Bali Lifestyle Market-1695</t>
  </si>
  <si>
    <t>INV-2026-PT Makassar Retail Utama-1696</t>
  </si>
  <si>
    <t>INV-2026-PT Prima Retail Bandung-1697</t>
  </si>
  <si>
    <t>INV-2026-PT XYZ-1698</t>
  </si>
  <si>
    <t>INV-2026-PT Harmoni Store Indonesia-1699</t>
  </si>
  <si>
    <t>INV-2026-PT Makassar Retail Utama-1700</t>
  </si>
  <si>
    <t>INV-2026-PT Palembang Retail Bersama-1701</t>
  </si>
  <si>
    <t>INV-2026-PT Pekanbaru Home Store-1702</t>
  </si>
  <si>
    <t>INV-2026-PT Bali Lifestyle Market-1703</t>
  </si>
  <si>
    <t>INV-2026-PT Bintang Retail Nusantara-1704</t>
  </si>
  <si>
    <t>INV-2026-PT Batam Modern Retail-1705</t>
  </si>
  <si>
    <t>INV-2026-PT Batam Modern Retail-1706</t>
  </si>
  <si>
    <t>INV-2026-PT Medan Niaga Sentosa-1707</t>
  </si>
  <si>
    <t>INV-2026-PT Lestari Lifestyle Retail-1708</t>
  </si>
  <si>
    <t>INV-2026-PT Bintang Retail Nusantara-1709</t>
  </si>
  <si>
    <t>INV-2026-PT XYZ-1710</t>
  </si>
  <si>
    <t>INV-2026-PT Jogja Retail Makmur-1711</t>
  </si>
  <si>
    <t>INV-2026-PT Lestari Lifestyle Retail-1712</t>
  </si>
  <si>
    <t>INV-2026-PT Metro Perkasa Retail-1713</t>
  </si>
  <si>
    <t>INV-2026-PT Arunika Retail Indonesia-1714</t>
  </si>
  <si>
    <t>INV-2026-PT Bintang Retail Nusantara-1715</t>
  </si>
  <si>
    <t>INV-2026-PT Bintang Retail Nusantara-1716</t>
  </si>
  <si>
    <t>INV-2026-PT Bali Lifestyle Market-1717</t>
  </si>
  <si>
    <t>INV-2026-PT Balikpapan Retailindo-1718</t>
  </si>
  <si>
    <t>INV-2026-PT Surya Niaga Surabaya-1719</t>
  </si>
  <si>
    <t>INV-2026-PT Harmoni Store Indonesia-1720</t>
  </si>
  <si>
    <t>INV-2026-PT Lestari Lifestyle Retail-1721</t>
  </si>
  <si>
    <t>INV-2026-PT Karya Mitra Retail-1722</t>
  </si>
  <si>
    <t>INV-2026-PT XYZ-1723</t>
  </si>
  <si>
    <t>INV-2026-PT Manado Lifestyle Center-1724</t>
  </si>
  <si>
    <t>INV-2026-PT Batam Modern Retail-1725</t>
  </si>
  <si>
    <t>INV-2026-PT Arunika Retail Indonesia-1726</t>
  </si>
  <si>
    <t>INV-2026-PT Manado Lifestyle Center-1727</t>
  </si>
  <si>
    <t>INV-2026-PT Lestari Lifestyle Retail-1728</t>
  </si>
  <si>
    <t>INV-2026-PT Karya Mitra Retail-1729</t>
  </si>
  <si>
    <t>INV-2026-PT Bintang Retail Nusantara-1730</t>
  </si>
  <si>
    <t>INV-2026-PT Palembang Retail Bersama-1731</t>
  </si>
  <si>
    <t>INV-2026-PT Makassar Retail Utama-1732</t>
  </si>
  <si>
    <t>INV-2026-PT Arunika Retail Indonesia-1733</t>
  </si>
  <si>
    <t>INV-2026-PT Palembang Retail Bersama-1734</t>
  </si>
  <si>
    <t>INV-2026-PT Citra Home Living-1735</t>
  </si>
  <si>
    <t>INV-2026-PT Medan Niaga Sentosa-1736</t>
  </si>
  <si>
    <t>INV-2026-PT Bali Lifestyle Market-1737</t>
  </si>
  <si>
    <t>INV-2026-PT Sentra Belanja Jaya-1738</t>
  </si>
  <si>
    <t>INV-2026-PT Batam Modern Retail-1739</t>
  </si>
  <si>
    <t>INV-2026-PT Arunika Retail Indonesia-1740</t>
  </si>
  <si>
    <t>INV-2026-PT Medan Niaga Sentosa-1741</t>
  </si>
  <si>
    <t>INV-2026-PT Bali Lifestyle Market-1742</t>
  </si>
  <si>
    <t>INV-2026-PT Bintang Retail Nusantara-1743</t>
  </si>
  <si>
    <t>INV-2026-PT Makassar Retail Utama-1744</t>
  </si>
  <si>
    <t>INV-2026-PT Balikpapan Retailindo-1745</t>
  </si>
  <si>
    <t>INV-2026-PT Arunika Retail Indonesia-1746</t>
  </si>
  <si>
    <t>INV-2026-PT Metro Perkasa Retail-1747</t>
  </si>
  <si>
    <t>INV-2026-PT Prima Retail Bandung-1748</t>
  </si>
  <si>
    <t>INV-2026-PT Pontianak Niaga Abadi-1749</t>
  </si>
  <si>
    <t>INV-2026-PT Surya Niaga Surabaya-1750</t>
  </si>
  <si>
    <t>INV-2026-PT Makassar Retail Utama-1751</t>
  </si>
  <si>
    <t>INV-2026-PT Prima Retail Bandung-1752</t>
  </si>
  <si>
    <t>INV-2026-PT Nusantara Mart Sejahtera-1753</t>
  </si>
  <si>
    <t>INV-2026-PT Batam Modern Retail-1754</t>
  </si>
  <si>
    <t>INV-2026-PT Palembang Retail Bersama-1755</t>
  </si>
  <si>
    <t>INV-2026-PT Bali Lifestyle Market-1756</t>
  </si>
  <si>
    <t>INV-2026-PT Manado Lifestyle Center-1757</t>
  </si>
  <si>
    <t>INV-2026-PT Surya Niaga Surabaya-1758</t>
  </si>
  <si>
    <t>INV-2026-PT Medan Niaga Sentosa-1759</t>
  </si>
  <si>
    <t>INV-2026-PT Karya Mitra Retail-1760</t>
  </si>
  <si>
    <t>INV-2026-PT Palembang Retail Bersama-1761</t>
  </si>
  <si>
    <t>INV-2026-PT Sinar Karya Abadi-1762</t>
  </si>
  <si>
    <t>INV-2026-PT Lestari Lifestyle Retail-1763</t>
  </si>
  <si>
    <t>INV-2026-PT Lestari Lifestyle Retail-1764</t>
  </si>
  <si>
    <t>INV-2026-PT Palembang Retail Bersama-1765</t>
  </si>
  <si>
    <t>INV-2026-PT Bintang Retail Nusantara-1766</t>
  </si>
  <si>
    <t>INV-2026-PT Manado Lifestyle Center-1767</t>
  </si>
  <si>
    <t>INV-2026-PT Makassar Retail Utama-1768</t>
  </si>
  <si>
    <t>INV-2026-PT Pontianak Niaga Abadi-1769</t>
  </si>
  <si>
    <t>INV-2026-PT Prima Retail Bandung-1770</t>
  </si>
  <si>
    <t>INV-2026-PT Bintang Retail Nusantara-1771</t>
  </si>
  <si>
    <t>INV-2026-PT Metro Perkasa Retail-1772</t>
  </si>
  <si>
    <t>INV-2026-PT Metro Perkasa Retail-1773</t>
  </si>
  <si>
    <t>INV-2026-PT Jogja Retail Makmur-1774</t>
  </si>
  <si>
    <t>INV-2026-PT Nusantara Mart Sejahtera-1775</t>
  </si>
  <si>
    <t>INV-2026-PT Sinar Karya Abadi-1776</t>
  </si>
  <si>
    <t>INV-2026-PT Palembang Retail Bersama-1777</t>
  </si>
  <si>
    <t>INV-2026-PT Bali Lifestyle Market-1778</t>
  </si>
  <si>
    <t>INV-2026-PT Prima Retail Bandung-1779</t>
  </si>
  <si>
    <t>INV-2026-PT Palembang Retail Bersama-1780</t>
  </si>
  <si>
    <t>INV-2026-PT Karya Mitra Retail-1781</t>
  </si>
  <si>
    <t>INV-2026-PT Metro Perkasa Retail-1782</t>
  </si>
  <si>
    <t>INV-2026-PT Sentra Belanja Jaya-1783</t>
  </si>
  <si>
    <t>INV-2026-PT Metro Perkasa Retail-1784</t>
  </si>
  <si>
    <t>INV-2026-PT Urban House Indonesia-1785</t>
  </si>
  <si>
    <t>INV-2026-PT Lestari Lifestyle Retail-1786</t>
  </si>
  <si>
    <t>INV-2026-PT Harmoni Store Indonesia-1787</t>
  </si>
  <si>
    <t>INV-2026-PT Citra Home Living-1788</t>
  </si>
  <si>
    <t>INV-2026-PT Harmoni Store Indonesia-1789</t>
  </si>
  <si>
    <t>INV-2026-PT Bintang Retail Nusantara-1790</t>
  </si>
  <si>
    <t>INV-2026-PT Medan Niaga Sentosa-1791</t>
  </si>
  <si>
    <t>INV-2026-PT Jogja Retail Makmur-1792</t>
  </si>
  <si>
    <t>INV-2026-PT Citra Home Living-1793</t>
  </si>
  <si>
    <t>INV-2026-PT Palembang Retail Bersama-1794</t>
  </si>
  <si>
    <t>INV-2026-PT Bali Lifestyle Market-1795</t>
  </si>
  <si>
    <t>INV-2026-PT Balikpapan Retailindo-1796</t>
  </si>
  <si>
    <t>INV-2026-PT XYZ-1797</t>
  </si>
  <si>
    <t>INV-2026-PT Harmoni Store Indonesia-1798</t>
  </si>
  <si>
    <t>INV-2026-PT Citra Home Living-1799</t>
  </si>
  <si>
    <t>INV-2026-PT Citra Home Living-1800</t>
  </si>
  <si>
    <t>INV-2026-PT Prima Retail Bandung-1801</t>
  </si>
  <si>
    <t>INV-2026-PT Pontianak Niaga Abadi-1802</t>
  </si>
  <si>
    <t>INV-2026-PT Sinar Karya Abadi-1803</t>
  </si>
  <si>
    <t>INV-2026-PT Bali Lifestyle Market-1804</t>
  </si>
  <si>
    <t>INV-2026-PT Bali Lifestyle Market-1805</t>
  </si>
  <si>
    <t>INV-2026-PT Metro Perkasa Retail-1806</t>
  </si>
  <si>
    <t>INV-2026-PT Surya Niaga Surabaya-1807</t>
  </si>
  <si>
    <t>INV-2026-PT Prima Retail Bandung-1808</t>
  </si>
  <si>
    <t>INV-2026-PT Manado Lifestyle Center-1809</t>
  </si>
  <si>
    <t>INV-2026-PT Medan Niaga Sentosa-1810</t>
  </si>
  <si>
    <t>INV-2026-PT Urban House Indonesia-1811</t>
  </si>
  <si>
    <t>INV-2026-PT Metro Perkasa Retail-1812</t>
  </si>
  <si>
    <t>INV-2026-PT Nusantara Mart Sejahtera-1813</t>
  </si>
  <si>
    <t>INV-2026-PT Nusantara Mart Sejahtera-1814</t>
  </si>
  <si>
    <t>INV-2026-PT Medan Niaga Sentosa-1815</t>
  </si>
  <si>
    <t>INV-2026-PT Pekanbaru Home Store-1816</t>
  </si>
  <si>
    <t>INV-2026-PT Bali Lifestyle Market-1817</t>
  </si>
  <si>
    <t>INV-2026-PT Medan Niaga Sentosa-1818</t>
  </si>
  <si>
    <t>INV-2026-PT XYZ-1819</t>
  </si>
  <si>
    <t>INV-2026-PT Manado Lifestyle Center-1820</t>
  </si>
  <si>
    <t>INV-2026-PT Surya Niaga Surabaya-1821</t>
  </si>
  <si>
    <t>INV-2026-PT Pusaka Niaga Mandiri-1822</t>
  </si>
  <si>
    <t>INV-2026-PT Makassar Retail Utama-1823</t>
  </si>
  <si>
    <t>INV-2026-PT Pusaka Niaga Mandiri-1824</t>
  </si>
  <si>
    <t>INV-2026-PT Citra Home Living-1825</t>
  </si>
  <si>
    <t>INV-2026-PT Nusantara Mart Sejahtera-1826</t>
  </si>
  <si>
    <t>INV-2026-PT Pontianak Niaga Abadi-1827</t>
  </si>
  <si>
    <t>INV-2026-PT Bali Lifestyle Market-1828</t>
  </si>
  <si>
    <t>INV-2026-PT Metro Perkasa Retail-1829</t>
  </si>
  <si>
    <t>INV-2026-PT Surya Niaga Surabaya-1830</t>
  </si>
  <si>
    <t>INV-2026-PT Palembang Retail Bersama-1831</t>
  </si>
  <si>
    <t>INV-2026-PT Nusantara Mart Sejahtera-1832</t>
  </si>
  <si>
    <t>INV-2026-PT Prima Retail Bandung-1833</t>
  </si>
  <si>
    <t>INV-2026-PT Manado Lifestyle Center-1834</t>
  </si>
  <si>
    <t>INV-2026-PT Medan Niaga Sentosa-1835</t>
  </si>
  <si>
    <t>INV-2026-PT Balikpapan Retailindo-1836</t>
  </si>
  <si>
    <t>INV-2026-PT Urban House Indonesia-1837</t>
  </si>
  <si>
    <t>INV-2026-PT Metro Perkasa Retail-1838</t>
  </si>
  <si>
    <t>INV-2026-PT Sentra Belanja Jaya-1839</t>
  </si>
  <si>
    <t>INV-2026-PT Prima Retail Bandung-1840</t>
  </si>
  <si>
    <t>INV-2026-PT Jogja Retail Makmur-1841</t>
  </si>
  <si>
    <t>INV-2026-PT Arunika Retail Indonesia-1842</t>
  </si>
  <si>
    <t>INV-2026-PT Manado Lifestyle Center-1843</t>
  </si>
  <si>
    <t>INV-2026-PT Pusaka Niaga Mandiri-1844</t>
  </si>
  <si>
    <t>INV-2026-PT Lestari Lifestyle Retail-1845</t>
  </si>
  <si>
    <t>INV-2026-PT Jogja Retail Makmur-1846</t>
  </si>
  <si>
    <t>INV-2026-PT Sentra Belanja Jaya-1847</t>
  </si>
  <si>
    <t>INV-2026-PT Bali Lifestyle Market-1848</t>
  </si>
  <si>
    <t>INV-2026-PT Balikpapan Retailindo-1849</t>
  </si>
  <si>
    <t>INV-2026-PT XYZ-1850</t>
  </si>
  <si>
    <t>INV-2026-PT Pontianak Niaga Abadi-1851</t>
  </si>
  <si>
    <t>INV-2026-PT XYZ-1852</t>
  </si>
  <si>
    <t>INV-2026-PT Jogja Retail Makmur-1853</t>
  </si>
  <si>
    <t>INV-2026-PT Karya Mitra Retail-1854</t>
  </si>
  <si>
    <t>INV-2026-PT XYZ-1855</t>
  </si>
  <si>
    <t>INV-2026-PT Pekanbaru Home Store-1856</t>
  </si>
  <si>
    <t>INV-2026-PT Surya Niaga Surabaya-1857</t>
  </si>
  <si>
    <t>INV-2026-PT Sinar Karya Abadi-1858</t>
  </si>
  <si>
    <t>INV-2026-PT Medan Niaga Sentosa-1859</t>
  </si>
  <si>
    <t>INV-2026-PT Balikpapan Retailindo-1860</t>
  </si>
  <si>
    <t>INV-2026-PT Surya Niaga Surabaya-1861</t>
  </si>
  <si>
    <t>INV-2026-PT Balikpapan Retailindo-1862</t>
  </si>
  <si>
    <t>INV-2026-PT Batam Modern Retail-1863</t>
  </si>
  <si>
    <t>INV-2026-PT Pekanbaru Home Store-1864</t>
  </si>
  <si>
    <t>INV-2026-PT Sinar Karya Abadi-1865</t>
  </si>
  <si>
    <t>INV-2026-PT Arunika Retail Indonesia-1866</t>
  </si>
  <si>
    <t>INV-2026-PT Palembang Retail Bersama-1867</t>
  </si>
  <si>
    <t>INV-2026-PT Pontianak Niaga Abadi-1868</t>
  </si>
  <si>
    <t>INV-2026-PT Surya Niaga Surabaya-1869</t>
  </si>
  <si>
    <t>INV-2026-PT Sinar Karya Abadi-1870</t>
  </si>
  <si>
    <t>INV-2026-PT Arunika Retail Indonesia-1871</t>
  </si>
  <si>
    <t>INV-2026-PT Metro Perkasa Retail-1872</t>
  </si>
  <si>
    <t>INV-2026-PT Manado Lifestyle Center-1873</t>
  </si>
  <si>
    <t>INV-2026-PT Urban House Indonesia-1874</t>
  </si>
  <si>
    <t>INV-2026-PT Medan Niaga Sentosa-1875</t>
  </si>
  <si>
    <t>INV-2026-PT Balikpapan Retailindo-1876</t>
  </si>
  <si>
    <t>INV-2026-PT Pontianak Niaga Abadi-1877</t>
  </si>
  <si>
    <t>INV-2026-PT Manado Lifestyle Center-1878</t>
  </si>
  <si>
    <t>INV-2026-PT Arunika Retail Indonesia-1879</t>
  </si>
  <si>
    <t>INV-2026-PT Arunika Retail Indonesia-1880</t>
  </si>
  <si>
    <t>INV-2026-PT Prima Retail Bandung-1881</t>
  </si>
  <si>
    <t>INV-2026-PT Bali Lifestyle Market-1882</t>
  </si>
  <si>
    <t>INV-2026-PT Harmoni Store Indonesia-1883</t>
  </si>
  <si>
    <t>INV-2026-PT XYZ-1884</t>
  </si>
  <si>
    <t>INV-2026-PT Sentra Belanja Jaya-1885</t>
  </si>
  <si>
    <t>INV-2026-PT Urban House Indonesia-1886</t>
  </si>
  <si>
    <t>INV-2026-PT Medan Niaga Sentosa-1887</t>
  </si>
  <si>
    <t>INV-2026-PT Batam Modern Retail-1888</t>
  </si>
  <si>
    <t>INV-2026-PT Nusantara Mart Sejahtera-1889</t>
  </si>
  <si>
    <t>INV-2026-PT Sentra Belanja Jaya-1890</t>
  </si>
  <si>
    <t>INV-2026-PT Citra Home Living-1891</t>
  </si>
  <si>
    <t>INV-2026-PT Medan Niaga Sentosa-1892</t>
  </si>
  <si>
    <t>INV-2026-PT Jogja Retail Makmur-1893</t>
  </si>
  <si>
    <t>INV-2026-PT Pekanbaru Home Store-1894</t>
  </si>
  <si>
    <t>INV-2026-PT Sentra Belanja Jaya-1895</t>
  </si>
  <si>
    <t>INV-2026-PT Palembang Retail Bersama-1896</t>
  </si>
  <si>
    <t>INV-2026-PT Pekanbaru Home Store-1897</t>
  </si>
  <si>
    <t>INV-2026-PT Harmoni Store Indonesia-1898</t>
  </si>
  <si>
    <t>INV-2026-PT Pontianak Niaga Abadi-1899</t>
  </si>
  <si>
    <t>INV-2026-PT Pontianak Niaga Abadi-1900</t>
  </si>
  <si>
    <t>INV-2026-PT Sentra Belanja Jaya-1901</t>
  </si>
  <si>
    <t>INV-2026-PT XYZ-1902</t>
  </si>
  <si>
    <t>INV-2026-PT XYZ-1903</t>
  </si>
  <si>
    <t>INV-2026-PT Karya Mitra Retail-1904</t>
  </si>
  <si>
    <t>INV-2026-PT Karya Mitra Retail-1905</t>
  </si>
  <si>
    <t>INV-2026-PT Lestari Lifestyle Retail-1906</t>
  </si>
  <si>
    <t>INV-2026-PT Sinar Karya Abadi-1907</t>
  </si>
  <si>
    <t>INV-2026-PT Metro Perkasa Retail-1908</t>
  </si>
  <si>
    <t>INV-2026-PT Surya Niaga Surabaya-1909</t>
  </si>
  <si>
    <t>INV-2026-PT Arunika Retail Indonesia-1910</t>
  </si>
  <si>
    <t>INV-2026-PT Prima Retail Bandung-1911</t>
  </si>
  <si>
    <t>INV-2026-PT Medan Niaga Sentosa-1912</t>
  </si>
  <si>
    <t>INV-2026-PT Metro Perkasa Retail-1913</t>
  </si>
  <si>
    <t>INV-2026-PT Palembang Retail Bersama-1914</t>
  </si>
  <si>
    <t>INV-2026-PT Karya Mitra Retail-1915</t>
  </si>
  <si>
    <t>INV-2026-PT Palembang Retail Bersama-1916</t>
  </si>
  <si>
    <t>INV-2026-PT Karya Mitra Retail-1917</t>
  </si>
  <si>
    <t>INV-2026-PT Pekanbaru Home Store-1918</t>
  </si>
  <si>
    <t>INV-2026-PT Sentra Belanja Jaya-1919</t>
  </si>
  <si>
    <t>INV-2026-PT Lestari Lifestyle Retail-1920</t>
  </si>
  <si>
    <t>INV-2026-PT Sentra Belanja Jaya-1921</t>
  </si>
  <si>
    <t>INV-2026-PT Pusaka Niaga Mandiri-1922</t>
  </si>
  <si>
    <t>INV-2026-PT Pontianak Niaga Abadi-1923</t>
  </si>
  <si>
    <t>INV-2026-PT Arunika Retail Indonesia-1924</t>
  </si>
  <si>
    <t>INV-2026-PT Nusantara Mart Sejahtera-1925</t>
  </si>
  <si>
    <t>INV-2026-PT Pekanbaru Home Store-1926</t>
  </si>
  <si>
    <t>INV-2026-PT Karya Mitra Retail-1927</t>
  </si>
  <si>
    <t>INV-2026-PT Urban House Indonesia-1928</t>
  </si>
  <si>
    <t>INV-2026-PT Jogja Retail Makmur-1929</t>
  </si>
  <si>
    <t>INV-2026-PT Karya Mitra Retail-1930</t>
  </si>
  <si>
    <t>INV-2026-PT Manado Lifestyle Center-1931</t>
  </si>
  <si>
    <t>INV-2026-PT Manado Lifestyle Center-1932</t>
  </si>
  <si>
    <t>INV-2026-PT Citra Home Living-1933</t>
  </si>
  <si>
    <t>INV-2026-PT Urban House Indonesia-1934</t>
  </si>
  <si>
    <t>INV-2026-PT Harmoni Store Indonesia-1935</t>
  </si>
  <si>
    <t>INV-2026-PT Sinar Karya Abadi-1936</t>
  </si>
  <si>
    <t>INV-2026-PT Metro Perkasa Retail-1937</t>
  </si>
  <si>
    <t>INV-2026-PT Pontianak Niaga Abadi-1938</t>
  </si>
  <si>
    <t>INV-2026-PT Bintang Retail Nusantara-1939</t>
  </si>
  <si>
    <t>INV-2026-PT Bali Lifestyle Market-1940</t>
  </si>
  <si>
    <t>INV-2026-PT Palembang Retail Bersama-1941</t>
  </si>
  <si>
    <t>INV-2026-PT Karya Mitra Retail-1942</t>
  </si>
  <si>
    <t>INV-2026-PT Makassar Retail Utama-1943</t>
  </si>
  <si>
    <t>INV-2026-PT Lestari Lifestyle Retail-1944</t>
  </si>
  <si>
    <t>INV-2026-PT Sinar Karya Abadi-1945</t>
  </si>
  <si>
    <t>INV-2026-PT Jogja Retail Makmur-1946</t>
  </si>
  <si>
    <t>INV-2026-PT Jogja Retail Makmur-1947</t>
  </si>
  <si>
    <t>INV-2026-PT XYZ-1948</t>
  </si>
  <si>
    <t>INV-2026-PT Jogja Retail Makmur-1949</t>
  </si>
  <si>
    <t>INV-2026-PT Urban House Indonesia-1950</t>
  </si>
  <si>
    <t>INV-2026-PT XYZ-1951</t>
  </si>
  <si>
    <t>INV-2026-PT Karya Mitra Retail-1952</t>
  </si>
  <si>
    <t>INV-2026-PT Jogja Retail Makmur-1953</t>
  </si>
  <si>
    <t>INV-2026-PT Arunika Retail Indonesia-1954</t>
  </si>
  <si>
    <t>INV-2026-PT Jogja Retail Makmur-1955</t>
  </si>
  <si>
    <t>INV-2026-PT Medan Niaga Sentosa-1956</t>
  </si>
  <si>
    <t>INV-2026-PT Manado Lifestyle Center-1957</t>
  </si>
  <si>
    <t>INV-2026-PT Pusaka Niaga Mandiri-1958</t>
  </si>
  <si>
    <t>INV-2026-PT Nusantara Mart Sejahtera-1959</t>
  </si>
  <si>
    <t>INV-2026-PT Pontianak Niaga Abadi-1960</t>
  </si>
  <si>
    <t>INV-2026-PT Bali Lifestyle Market-1961</t>
  </si>
  <si>
    <t>INV-2026-PT XYZ-1962</t>
  </si>
  <si>
    <t>INV-2026-PT Sinar Karya Abadi-1963</t>
  </si>
  <si>
    <t>INV-2026-PT Nusantara Mart Sejahtera-1964</t>
  </si>
  <si>
    <t>INV-2026-PT Palembang Retail Bersama-1965</t>
  </si>
  <si>
    <t>INV-2026-PT Bintang Retail Nusantara-1966</t>
  </si>
  <si>
    <t>INV-2026-PT Bali Lifestyle Market-1967</t>
  </si>
  <si>
    <t>INV-2026-PT Nusantara Mart Sejahtera-1968</t>
  </si>
  <si>
    <t>INV-2026-PT Manado Lifestyle Center-1969</t>
  </si>
  <si>
    <t>INV-2026-PT Urban House Indonesia-1970</t>
  </si>
  <si>
    <t>INV-2026-PT Arunika Retail Indonesia-1971</t>
  </si>
  <si>
    <t>INV-2026-PT Bali Lifestyle Market-1972</t>
  </si>
  <si>
    <t>INV-2026-PT Citra Home Living-1973</t>
  </si>
  <si>
    <t>INV-2026-PT Sentra Belanja Jaya-1974</t>
  </si>
  <si>
    <t>INV-2026-PT Sentra Belanja Jaya-1975</t>
  </si>
  <si>
    <t>INV-2026-PT Citra Home Living-1976</t>
  </si>
  <si>
    <t>INV-2026-PT Surya Niaga Surabaya-1977</t>
  </si>
  <si>
    <t>INV-2026-PT Citra Home Living-1978</t>
  </si>
  <si>
    <t>INV-2026-PT Medan Niaga Sentosa-1979</t>
  </si>
  <si>
    <t>INV-2026-PT Sinar Karya Abadi-1980</t>
  </si>
  <si>
    <t>INV-2026-PT Arunika Retail Indonesia-1981</t>
  </si>
  <si>
    <t>INV-2026-PT Nusantara Mart Sejahtera-1982</t>
  </si>
  <si>
    <t>INV-2026-PT Pusaka Niaga Mandiri-1983</t>
  </si>
  <si>
    <t>INV-2026-PT Prima Retail Bandung-1984</t>
  </si>
  <si>
    <t>INV-2026-PT Karya Mitra Retail-1985</t>
  </si>
  <si>
    <t>INV-2026-PT Prima Retail Bandung-1986</t>
  </si>
  <si>
    <t>INV-2026-PT Nusantara Mart Sejahtera-1987</t>
  </si>
  <si>
    <t>INV-2026-PT Harmoni Store Indonesia-1988</t>
  </si>
  <si>
    <t>INV-2026-PT Prima Retail Bandung-1989</t>
  </si>
  <si>
    <t>INV-2026-PT Medan Niaga Sentosa-1990</t>
  </si>
  <si>
    <t>INV-2026-PT Urban House Indonesia-1991</t>
  </si>
  <si>
    <t>INV-2026-PT Sinar Karya Abadi-1992</t>
  </si>
  <si>
    <t>INV-2026-PT Citra Home Living-1993</t>
  </si>
  <si>
    <t>INV-2026-PT Surya Niaga Surabaya-1994</t>
  </si>
  <si>
    <t>INV-2026-PT Bintang Retail Nusantara-1995</t>
  </si>
  <si>
    <t>INV-2026-PT Sentra Belanja Jaya-1996</t>
  </si>
  <si>
    <t>INV-2026-PT Metro Perkasa Retail-1997</t>
  </si>
  <si>
    <t>INV-2026-PT Lestari Lifestyle Retail-1998</t>
  </si>
  <si>
    <t>INV-2026-PT Bintang Retail Nusantara-1999</t>
  </si>
  <si>
    <t>INV-2026-PT XYZ-2000</t>
  </si>
  <si>
    <t>INV-2026-PT Sinar Karya Abadi-2001</t>
  </si>
  <si>
    <t>INV-2026-PT Pekanbaru Home Store-2002</t>
  </si>
  <si>
    <t>INV-2026-PT Metro Perkasa Retail-2003</t>
  </si>
  <si>
    <t>INV-2026-PT Batam Modern Retail-2004</t>
  </si>
  <si>
    <t>INV-2026-PT Lestari Lifestyle Retail-2005</t>
  </si>
  <si>
    <t>INV-2026-PT Urban House Indonesia-2006</t>
  </si>
  <si>
    <t>INV-2026-PT Batam Modern Retail-2007</t>
  </si>
  <si>
    <t>INV-2026-PT Jogja Retail Makmur-2008</t>
  </si>
  <si>
    <t>INV-2026-PT Prima Retail Bandung-2009</t>
  </si>
  <si>
    <t>INV-2026-PT Surya Niaga Surabaya-2010</t>
  </si>
  <si>
    <t>INV-2026-PT Surya Niaga Surabaya-2011</t>
  </si>
  <si>
    <t>INV-2026-PT Sentra Belanja Jaya-2012</t>
  </si>
  <si>
    <t>INV-2026-PT Harmoni Store Indonesia-2013</t>
  </si>
  <si>
    <t>INV-2026-PT Urban House Indonesia-2014</t>
  </si>
  <si>
    <t>INV-2026-PT Makassar Retail Utama-2015</t>
  </si>
  <si>
    <t>INV-2026-PT Batam Modern Retail-2016</t>
  </si>
  <si>
    <t>INV-2026-PT Pekanbaru Home Store-2017</t>
  </si>
  <si>
    <t>INV-2026-PT Manado Lifestyle Center-2018</t>
  </si>
  <si>
    <t>INV-2026-PT Karya Mitra Retail-2019</t>
  </si>
  <si>
    <t>INV-2026-PT Medan Niaga Sentosa-2020</t>
  </si>
  <si>
    <t>INV-2026-PT Sentra Belanja Jaya-2021</t>
  </si>
  <si>
    <t>INV-2026-PT Manado Lifestyle Center-2022</t>
  </si>
  <si>
    <t>INV-2026-PT Nusantara Mart Sejahtera-2023</t>
  </si>
  <si>
    <t>INV-2026-PT Harmoni Store Indonesia-2024</t>
  </si>
  <si>
    <t>INV-2026-PT Batam Modern Retail-2025</t>
  </si>
  <si>
    <t>INV-2026-PT Bintang Retail Nusantara-2026</t>
  </si>
  <si>
    <t>INV-2026-PT Batam Modern Retail-2027</t>
  </si>
  <si>
    <t>INV-2026-PT Pekanbaru Home Store-2028</t>
  </si>
  <si>
    <t>INV-2026-PT Manado Lifestyle Center-2029</t>
  </si>
  <si>
    <t>INV-2026-PT Urban House Indonesia-2030</t>
  </si>
  <si>
    <t>INV-2026-PT XYZ-2031</t>
  </si>
  <si>
    <t>INV-2026-PT Medan Niaga Sentosa-2032</t>
  </si>
  <si>
    <t>INV-2026-PT Palembang Retail Bersama-2033</t>
  </si>
  <si>
    <t>INV-2026-PT Manado Lifestyle Center-2034</t>
  </si>
  <si>
    <t>INV-2026-PT XYZ-2035</t>
  </si>
  <si>
    <t>INV-2026-PT Nusantara Mart Sejahtera-2036</t>
  </si>
  <si>
    <t>INV-2026-PT Makassar Retail Utama-2037</t>
  </si>
  <si>
    <t>INV-2026-PT Harmoni Store Indonesia-2038</t>
  </si>
  <si>
    <t>INV-2026-PT Harmoni Store Indonesia-2039</t>
  </si>
  <si>
    <t>INV-2026-PT Jogja Retail Makmur-2040</t>
  </si>
  <si>
    <t>INV-2026-PT Harmoni Store Indonesia-2041</t>
  </si>
  <si>
    <t>INV-2026-PT Balikpapan Retailindo-2042</t>
  </si>
  <si>
    <t>INV-2026-PT Sinar Karya Abadi-2043</t>
  </si>
  <si>
    <t>INV-2026-PT Karya Mitra Retail-2044</t>
  </si>
  <si>
    <t>INV-2026-PT Balikpapan Retailindo-2045</t>
  </si>
  <si>
    <t>INV-2026-PT Karya Mitra Retail-2046</t>
  </si>
  <si>
    <t>INV-2026-PT Pekanbaru Home Store-2047</t>
  </si>
  <si>
    <t>INV-2026-PT Bintang Retail Nusantara-2048</t>
  </si>
  <si>
    <t>INV-2026-PT Karya Mitra Retail-2049</t>
  </si>
  <si>
    <t>INV-2026-PT Palembang Retail Bersama-2050</t>
  </si>
  <si>
    <t>INV-2026-PT Pontianak Niaga Abadi-2051</t>
  </si>
  <si>
    <t>INV-2026-PT Prima Retail Bandung-2052</t>
  </si>
  <si>
    <t>INV-2026-PT Batam Modern Retail-2053</t>
  </si>
  <si>
    <t>INV-2026-PT Bali Lifestyle Market-2054</t>
  </si>
  <si>
    <t>INV-2026-PT Pekanbaru Home Store-2055</t>
  </si>
  <si>
    <t>INV-2026-PT Sinar Karya Abadi-2056</t>
  </si>
  <si>
    <t>INV-2026-PT Arunika Retail Indonesia-2057</t>
  </si>
  <si>
    <t>INV-2026-PT Makassar Retail Utama-2058</t>
  </si>
  <si>
    <t>INV-2026-PT Lestari Lifestyle Retail-2059</t>
  </si>
  <si>
    <t>INV-2026-PT Palembang Retail Bersama-2060</t>
  </si>
  <si>
    <t>INV-2026-PT Jogja Retail Makmur-2061</t>
  </si>
  <si>
    <t>INV-2026-PT XYZ-2062</t>
  </si>
  <si>
    <t>INV-2026-PT Pusaka Niaga Mandiri-2063</t>
  </si>
  <si>
    <t>INV-2026-PT Pekanbaru Home Store-2064</t>
  </si>
  <si>
    <t>INV-2026-PT Sinar Karya Abadi-2065</t>
  </si>
  <si>
    <t>INV-2026-PT XYZ-2066</t>
  </si>
  <si>
    <t>INV-2026-PT Balikpapan Retailindo-2067</t>
  </si>
  <si>
    <t>INV-2026-PT Sinar Karya Abadi-2068</t>
  </si>
  <si>
    <t>INV-2026-PT Bintang Retail Nusantara-2069</t>
  </si>
  <si>
    <t>INV-2026-PT Bali Lifestyle Market-2070</t>
  </si>
  <si>
    <t>INV-2026-PT Pontianak Niaga Abadi-2071</t>
  </si>
  <si>
    <t>INV-2026-PT Citra Home Living-2072</t>
  </si>
  <si>
    <t>INV-2026-PT Harmoni Store Indonesia-2073</t>
  </si>
  <si>
    <t>INV-2026-PT Pontianak Niaga Abadi-2074</t>
  </si>
  <si>
    <t>INV-2026-PT Makassar Retail Utama-2075</t>
  </si>
  <si>
    <t>INV-2026-PT Sentra Belanja Jaya-2076</t>
  </si>
  <si>
    <t>INV-2026-PT Pontianak Niaga Abadi-2077</t>
  </si>
  <si>
    <t>INV-2026-PT Bintang Retail Nusantara-2078</t>
  </si>
  <si>
    <t>INV-2026-PT Pekanbaru Home Store-2079</t>
  </si>
  <si>
    <t>INV-2026-PT Nusantara Mart Sejahtera-2080</t>
  </si>
  <si>
    <t>INV-2026-PT Balikpapan Retailindo-2081</t>
  </si>
  <si>
    <t>INV-2026-PT XYZ-2082</t>
  </si>
  <si>
    <t>INV-2026-PT Harmoni Store Indonesia-2083</t>
  </si>
  <si>
    <t>INV-2026-PT Pekanbaru Home Store-2084</t>
  </si>
  <si>
    <t>INV-2026-PT Karya Mitra Retail-2085</t>
  </si>
  <si>
    <t>INV-2026-PT Balikpapan Retailindo-2086</t>
  </si>
  <si>
    <t>INV-2026-PT Citra Home Living-2087</t>
  </si>
  <si>
    <t>INV-2026-PT Batam Modern Retail-2088</t>
  </si>
  <si>
    <t>INV-2026-PT Nusantara Mart Sejahtera-2089</t>
  </si>
  <si>
    <t>INV-2026-PT XYZ-2090</t>
  </si>
  <si>
    <t>INV-2026-PT Surya Niaga Surabaya-2091</t>
  </si>
  <si>
    <t>INV-2026-PT Arunika Retail Indonesia-2092</t>
  </si>
  <si>
    <t>INV-2026-PT Batam Modern Retail-2093</t>
  </si>
  <si>
    <t>INV-2026-PT Harmoni Store Indonesia-2094</t>
  </si>
  <si>
    <t>INV-2026-PT Nusantara Mart Sejahtera-2095</t>
  </si>
  <si>
    <t>INV-2026-PT Balikpapan Retailindo-2096</t>
  </si>
  <si>
    <t>INV-2026-PT Metro Perkasa Retail-2097</t>
  </si>
  <si>
    <t>INV-2026-PT Bali Lifestyle Market-2098</t>
  </si>
  <si>
    <t>INV-2026-PT Palembang Retail Bersama-2099</t>
  </si>
  <si>
    <t>INV-2026-PT Makassar Retail Utama-2100</t>
  </si>
  <si>
    <t>INV-2026-PT Bali Lifestyle Market-2101</t>
  </si>
  <si>
    <t>INV-2026-PT Sinar Karya Abadi-2102</t>
  </si>
  <si>
    <t>INV-2026-PT XYZ-2103</t>
  </si>
  <si>
    <t>INV-2026-PT Sentra Belanja Jaya-2104</t>
  </si>
  <si>
    <t>INV-2026-PT Arunika Retail Indonesia-2105</t>
  </si>
  <si>
    <t>INV-2026-PT Sentra Belanja Jaya-2106</t>
  </si>
  <si>
    <t>INV-2026-PT XYZ-2107</t>
  </si>
  <si>
    <t>INV-2026-PT Sentra Belanja Jaya-2108</t>
  </si>
  <si>
    <t>INV-2026-PT Pusaka Niaga Mandiri-2109</t>
  </si>
  <si>
    <t>INV-2026-PT Karya Mitra Retail-2110</t>
  </si>
  <si>
    <t>INV-2026-PT Medan Niaga Sentosa-2111</t>
  </si>
  <si>
    <t>INV-2026-PT Medan Niaga Sentosa-2112</t>
  </si>
  <si>
    <t>INV-2026-PT Sentra Belanja Jaya-2113</t>
  </si>
  <si>
    <t>INV-2026-PT Manado Lifestyle Center-2114</t>
  </si>
  <si>
    <t>INV-2026-PT Citra Home Living-2115</t>
  </si>
  <si>
    <t>INV-2026-PT Sinar Karya Abadi-2116</t>
  </si>
  <si>
    <t>INV-2026-PT Jogja Retail Makmur-2117</t>
  </si>
  <si>
    <t>INV-2026-PT Harmoni Store Indonesia-2118</t>
  </si>
  <si>
    <t>INV-2026-PT Urban House Indonesia-2119</t>
  </si>
  <si>
    <t>INV-2026-PT Medan Niaga Sentosa-2120</t>
  </si>
  <si>
    <t>INV-2026-PT Bali Lifestyle Market-2121</t>
  </si>
  <si>
    <t>INV-2026-PT Makassar Retail Utama-2122</t>
  </si>
  <si>
    <t>INV-2026-PT Pusaka Niaga Mandiri-2123</t>
  </si>
  <si>
    <t>INV-2026-PT Jogja Retail Makmur-2124</t>
  </si>
  <si>
    <t>INV-2026-PT Bintang Retail Nusantara-2125</t>
  </si>
  <si>
    <t>INV-2026-PT Jogja Retail Makmur-2126</t>
  </si>
  <si>
    <t>INV-2026-PT XYZ-2127</t>
  </si>
  <si>
    <t>INV-2026-PT XYZ-2128</t>
  </si>
  <si>
    <t>INV-2026-PT Citra Home Living-2129</t>
  </si>
  <si>
    <t>INV-2026-PT Karya Mitra Retail-2130</t>
  </si>
  <si>
    <t>INV-2026-PT Urban House Indonesia-2131</t>
  </si>
  <si>
    <t>INV-2026-PT Balikpapan Retailindo-2132</t>
  </si>
  <si>
    <t>INV-2026-PT Sinar Karya Abadi-2133</t>
  </si>
  <si>
    <t>INV-2026-PT Harmoni Store Indonesia-2134</t>
  </si>
  <si>
    <t>INV-2026-PT Citra Home Living-2135</t>
  </si>
  <si>
    <t>INV-2026-PT Medan Niaga Sentosa-2136</t>
  </si>
  <si>
    <t>INV-2026-PT Arunika Retail Indonesia-2137</t>
  </si>
  <si>
    <t>INV-2026-PT Arunika Retail Indonesia-2138</t>
  </si>
  <si>
    <t>INV-2026-PT Batam Modern Retail-2139</t>
  </si>
  <si>
    <t>INV-2026-PT Balikpapan Retailindo-2140</t>
  </si>
  <si>
    <t>INV-2026-PT Bali Lifestyle Market-2141</t>
  </si>
  <si>
    <t>INV-2026-PT Sinar Karya Abadi-2142</t>
  </si>
  <si>
    <t>INV-2026-PT Lestari Lifestyle Retail-2143</t>
  </si>
  <si>
    <t>INV-2026-PT Harmoni Store Indonesia-2144</t>
  </si>
  <si>
    <t>INV-2026-PT Metro Perkasa Retail-2145</t>
  </si>
  <si>
    <t>INV-2026-PT Manado Lifestyle Center-2146</t>
  </si>
  <si>
    <t>INV-2026-PT Pekanbaru Home Store-2147</t>
  </si>
  <si>
    <t>INV-2026-PT Surya Niaga Surabaya-2148</t>
  </si>
  <si>
    <t>INV-2026-PT Pekanbaru Home Store-2149</t>
  </si>
  <si>
    <t>INV-2026-PT Medan Niaga Sentosa-2150</t>
  </si>
  <si>
    <t>INV-2026-PT Harmoni Store Indonesia-2151</t>
  </si>
  <si>
    <t>INV-2026-PT Pekanbaru Home Store-2152</t>
  </si>
  <si>
    <t>INV-2026-PT Citra Home Living-2153</t>
  </si>
  <si>
    <t>INV-2026-PT Jogja Retail Makmur-2154</t>
  </si>
  <si>
    <t>INV-2026-PT Metro Perkasa Retail-2155</t>
  </si>
  <si>
    <t>INV-2026-PT Palembang Retail Bersama-2156</t>
  </si>
  <si>
    <t>INV-2026-PT Bali Lifestyle Market-2157</t>
  </si>
  <si>
    <t>INV-2026-PT Palembang Retail Bersama-2158</t>
  </si>
  <si>
    <t>INV-2026-PT Pusaka Niaga Mandiri-2159</t>
  </si>
  <si>
    <t>INV-2026-PT Karya Mitra Retail-2160</t>
  </si>
  <si>
    <t>INV-2026-PT Prima Retail Bandung-2161</t>
  </si>
  <si>
    <t>INV-2026-PT Surya Niaga Surabaya-2162</t>
  </si>
  <si>
    <t>INV-2026-PT Nusantara Mart Sejahtera-2163</t>
  </si>
  <si>
    <t>INV-2026-PT Makassar Retail Utama-2164</t>
  </si>
  <si>
    <t>INV-2026-PT Bali Lifestyle Market-2165</t>
  </si>
  <si>
    <t>INV-2026-PT Karya Mitra Retail-2166</t>
  </si>
  <si>
    <t>INV-2026-PT Bintang Retail Nusantara-2167</t>
  </si>
  <si>
    <t>INV-2026-PT Citra Home Living-2168</t>
  </si>
  <si>
    <t>INV-2026-PT Harmoni Store Indonesia-2169</t>
  </si>
  <si>
    <t>INV-2026-PT Manado Lifestyle Center-2170</t>
  </si>
  <si>
    <t>INV-2026-PT Batam Modern Retail-2171</t>
  </si>
  <si>
    <t>INV-2026-PT Citra Home Living-2172</t>
  </si>
  <si>
    <t>INV-2026-PT Nusantara Mart Sejahtera-2173</t>
  </si>
  <si>
    <t>INV-2026-PT Arunika Retail Indonesia-2174</t>
  </si>
  <si>
    <t>INV-2026-PT Manado Lifestyle Center-2175</t>
  </si>
  <si>
    <t>INV-2026-PT Pekanbaru Home Store-2176</t>
  </si>
  <si>
    <t>INV-2026-PT Batam Modern Retail-2177</t>
  </si>
  <si>
    <t>INV-2026-PT Pekanbaru Home Store-2178</t>
  </si>
  <si>
    <t>INV-2026-PT Palembang Retail Bersama-2179</t>
  </si>
  <si>
    <t>INV-2026-PT Sentra Belanja Jaya-2180</t>
  </si>
  <si>
    <t>INV-2026-PT Medan Niaga Sentosa-2181</t>
  </si>
  <si>
    <t>INV-2026-PT Surya Niaga Surabaya-2182</t>
  </si>
  <si>
    <t>INV-2026-PT Palembang Retail Bersama-2183</t>
  </si>
  <si>
    <t>INV-2026-PT Karya Mitra Retail-2184</t>
  </si>
  <si>
    <t>INV-2026-PT XYZ-2185</t>
  </si>
  <si>
    <t>INV-2026-PT Pusaka Niaga Mandiri-2186</t>
  </si>
  <si>
    <t>INV-2026-PT Harmoni Store Indonesia-2187</t>
  </si>
  <si>
    <t>INV-2026-PT Bali Lifestyle Market-2188</t>
  </si>
  <si>
    <t>INV-2026-PT Balikpapan Retailindo-2189</t>
  </si>
  <si>
    <t>INV-2026-PT Balikpapan Retailindo-2190</t>
  </si>
  <si>
    <t>INV-2026-PT Balikpapan Retailindo-2191</t>
  </si>
  <si>
    <t>INV-2026-PT Balikpapan Retailindo-2192</t>
  </si>
  <si>
    <t>INV-2026-PT Bali Lifestyle Market-2193</t>
  </si>
  <si>
    <t>INV-2026-PT Bintang Retail Nusantara-2194</t>
  </si>
  <si>
    <t>INV-2026-PT Manado Lifestyle Center-2195</t>
  </si>
  <si>
    <t>INV-2026-PT Makassar Retail Utama-2196</t>
  </si>
  <si>
    <t>INV-2026-PT Bintang Retail Nusantara-2197</t>
  </si>
  <si>
    <t>INV-2026-PT Arunika Retail Indonesia-2198</t>
  </si>
  <si>
    <t>INV-2026-PT Pontianak Niaga Abadi-2199</t>
  </si>
  <si>
    <t>INV-2026-PT Surya Niaga Surabaya-2200</t>
  </si>
  <si>
    <t>INV-2026-PT Karya Mitra Retail-2201</t>
  </si>
  <si>
    <t>INV-2026-PT Bali Lifestyle Market-2202</t>
  </si>
  <si>
    <t>INV-2026-PT Pontianak Niaga Abadi-2203</t>
  </si>
  <si>
    <t>INV-2026-PT Urban House Indonesia-2204</t>
  </si>
  <si>
    <t>INV-2026-PT Karya Mitra Retail-2205</t>
  </si>
  <si>
    <t>INV-2026-PT Medan Niaga Sentosa-2206</t>
  </si>
  <si>
    <t>INV-2026-PT Arunika Retail Indonesia-2207</t>
  </si>
  <si>
    <t>INV-2026-PT Sentra Belanja Jaya-2208</t>
  </si>
  <si>
    <t>INV-2026-PT Manado Lifestyle Center-2209</t>
  </si>
  <si>
    <t>INV-2026-PT Bintang Retail Nusantara-2210</t>
  </si>
  <si>
    <t>INV-2026-PT Pusaka Niaga Mandiri-2211</t>
  </si>
  <si>
    <t>INV-2026-PT Sinar Karya Abadi-2212</t>
  </si>
  <si>
    <t>INV-2026-PT Bintang Retail Nusantara-2213</t>
  </si>
  <si>
    <t>INV-2026-PT Pontianak Niaga Abadi-2214</t>
  </si>
  <si>
    <t>INV-2026-PT Urban House Indonesia-2215</t>
  </si>
  <si>
    <t>INV-2026-PT Balikpapan Retailindo-2216</t>
  </si>
  <si>
    <t>INV-2026-PT Palembang Retail Bersama-2217</t>
  </si>
  <si>
    <t>INV-2026-PT Bintang Retail Nusantara-2218</t>
  </si>
  <si>
    <t>INV-2026-PT Makassar Retail Utama-2219</t>
  </si>
  <si>
    <t>INV-2026-PT Surya Niaga Surabaya-2220</t>
  </si>
  <si>
    <t>INV-2026-PT Lestari Lifestyle Retail-2221</t>
  </si>
  <si>
    <t>INV-2026-PT Prima Retail Bandung-2222</t>
  </si>
  <si>
    <t>INV-2026-PT Karya Mitra Retail-2223</t>
  </si>
  <si>
    <t>INV-2026-PT Harmoni Store Indonesia-2224</t>
  </si>
  <si>
    <t>INV-2026-PT Makassar Retail Utama-2225</t>
  </si>
  <si>
    <t>INV-2026-PT Jogja Retail Makmur-2226</t>
  </si>
  <si>
    <t>INV-2026-PT Sentra Belanja Jaya-2227</t>
  </si>
  <si>
    <t>INV-2026-PT Makassar Retail Utama-2228</t>
  </si>
  <si>
    <t>INV-2026-PT Lestari Lifestyle Retail-2229</t>
  </si>
  <si>
    <t>INV-2026-PT Makassar Retail Utama-2230</t>
  </si>
  <si>
    <t>INV-2026-PT Sentra Belanja Jaya-2231</t>
  </si>
  <si>
    <t>INV-2026-PT Metro Perkasa Retail-2232</t>
  </si>
  <si>
    <t>INV-2026-PT Sinar Karya Abadi-2233</t>
  </si>
  <si>
    <t>INV-2026-PT Pekanbaru Home Store-2234</t>
  </si>
  <si>
    <t>INV-2026-PT Bintang Retail Nusantara-2235</t>
  </si>
  <si>
    <t>INV-2026-PT Harmoni Store Indonesia-2236</t>
  </si>
  <si>
    <t>INV-2026-PT Metro Perkasa Retail-2237</t>
  </si>
  <si>
    <t>INV-2026-PT Metro Perkasa Retail-2238</t>
  </si>
  <si>
    <t>INV-2026-PT Jogja Retail Makmur-2239</t>
  </si>
  <si>
    <t>INV-2026-PT Harmoni Store Indonesia-2240</t>
  </si>
  <si>
    <t>INV-2026-PT Arunika Retail Indonesia-2241</t>
  </si>
  <si>
    <t>INV-2026-PT Medan Niaga Sentosa-2242</t>
  </si>
  <si>
    <t>INV-2026-PT Jogja Retail Makmur-2243</t>
  </si>
  <si>
    <t>INV-2026-PT Karya Mitra Retail-2244</t>
  </si>
  <si>
    <t>INV-2026-PT Urban House Indonesia-2245</t>
  </si>
  <si>
    <t>INV-2026-PT XYZ-2246</t>
  </si>
  <si>
    <t>INV-2026-PT XYZ-2247</t>
  </si>
  <si>
    <t>INV-2026-PT Bintang Retail Nusantara-2248</t>
  </si>
  <si>
    <t>INV-2026-PT Pusaka Niaga Mandiri-2249</t>
  </si>
  <si>
    <t>INV-2026-PT Bintang Retail Nusantara-2250</t>
  </si>
  <si>
    <t>INV-2026-PT Karya Mitra Retail-2251</t>
  </si>
  <si>
    <t>INV-2026-PT Urban House Indonesia-2252</t>
  </si>
  <si>
    <t>INV-2026-PT Balikpapan Retailindo-2253</t>
  </si>
  <si>
    <t>INV-2026-PT XYZ-2254</t>
  </si>
  <si>
    <t>INV-2026-PT Pontianak Niaga Abadi-2255</t>
  </si>
  <si>
    <t>INV-2026-PT Sentra Belanja Jaya-2256</t>
  </si>
  <si>
    <t>INV-2026-PT Nusantara Mart Sejahtera-2257</t>
  </si>
  <si>
    <t>INV-2026-PT Makassar Retail Utama-2258</t>
  </si>
  <si>
    <t>INV-2026-PT Makassar Retail Utama-2259</t>
  </si>
  <si>
    <t>INV-2026-PT Citra Home Living-2260</t>
  </si>
  <si>
    <t>INV-2026-PT XYZ-2261</t>
  </si>
  <si>
    <t>INV-2026-PT Karya Mitra Retail-2262</t>
  </si>
  <si>
    <t>INV-2026-PT Arunika Retail Indonesia-2263</t>
  </si>
  <si>
    <t>INV-2026-PT Sentra Belanja Jaya-2264</t>
  </si>
  <si>
    <t>INV-2026-PT Batam Modern Retail-2265</t>
  </si>
  <si>
    <t>INV-2026-PT Urban House Indonesia-2266</t>
  </si>
  <si>
    <t>INV-2026-PT Makassar Retail Utama-2267</t>
  </si>
  <si>
    <t>INV-2026-PT Medan Niaga Sentosa-2268</t>
  </si>
  <si>
    <t>INV-2026-PT Jogja Retail Makmur-2269</t>
  </si>
  <si>
    <t>INV-2026-PT Karya Mitra Retail-2270</t>
  </si>
  <si>
    <t>INV-2026-PT XYZ-2271</t>
  </si>
  <si>
    <t>INV-2026-PT Jogja Retail Makmur-2272</t>
  </si>
  <si>
    <t>INV-2026-PT Bali Lifestyle Market-2273</t>
  </si>
  <si>
    <t>INV-2026-PT Balikpapan Retailindo-2274</t>
  </si>
  <si>
    <t>INV-2026-PT Bintang Retail Nusantara-2275</t>
  </si>
  <si>
    <t>INV-2026-PT Lestari Lifestyle Retail-2276</t>
  </si>
  <si>
    <t>INV-2026-PT Medan Niaga Sentosa-2277</t>
  </si>
  <si>
    <t>INV-2026-PT Makassar Retail Utama-2278</t>
  </si>
  <si>
    <t>INV-2026-PT Pontianak Niaga Abadi-2279</t>
  </si>
  <si>
    <t>INV-2026-PT Jogja Retail Makmur-2280</t>
  </si>
  <si>
    <t>INV-2026-PT Sentra Belanja Jaya-2281</t>
  </si>
  <si>
    <t>INV-2026-PT Makassar Retail Utama-2282</t>
  </si>
  <si>
    <t>INV-2026-PT Metro Perkasa Retail-2283</t>
  </si>
  <si>
    <t>INV-2026-PT Pekanbaru Home Store-2284</t>
  </si>
  <si>
    <t>INV-2026-PT Palembang Retail Bersama-2285</t>
  </si>
  <si>
    <t>INV-2026-PT Manado Lifestyle Center-2286</t>
  </si>
  <si>
    <t>INV-2026-PT Metro Perkasa Retail-2287</t>
  </si>
  <si>
    <t>INV-2026-PT Palembang Retail Bersama-2288</t>
  </si>
  <si>
    <t>INV-2026-PT Makassar Retail Utama-2289</t>
  </si>
  <si>
    <t>INV-2026-PT Urban House Indonesia-2290</t>
  </si>
  <si>
    <t>INV-2026-PT Harmoni Store Indonesia-2291</t>
  </si>
  <si>
    <t>INV-2026-PT Balikpapan Retailindo-2292</t>
  </si>
  <si>
    <t>INV-2026-PT XYZ-2293</t>
  </si>
  <si>
    <t>INV-2026-PT Sinar Karya Abadi-2294</t>
  </si>
  <si>
    <t>INV-2026-PT Lestari Lifestyle Retail-2295</t>
  </si>
  <si>
    <t>INV-2026-PT Harmoni Store Indonesia-2296</t>
  </si>
  <si>
    <t>INV-2026-PT Jogja Retail Makmur-2297</t>
  </si>
  <si>
    <t>INV-2026-PT Medan Niaga Sentosa-2298</t>
  </si>
  <si>
    <t>INV-2026-PT Nusantara Mart Sejahtera-2299</t>
  </si>
  <si>
    <t>INV-2026-PT Pontianak Niaga Abadi-2300</t>
  </si>
  <si>
    <t>INV-2026-PT Sentra Belanja Jaya-2301</t>
  </si>
  <si>
    <t>INV-2026-PT Nusantara Mart Sejahtera-2302</t>
  </si>
  <si>
    <t>INV-2026-PT Pekanbaru Home Store-2303</t>
  </si>
  <si>
    <t>INV-2026-PT Surya Niaga Surabaya-2304</t>
  </si>
  <si>
    <t>INV-2026-PT Lestari Lifestyle Retail-2305</t>
  </si>
  <si>
    <t>INV-2026-PT Manado Lifestyle Center-2306</t>
  </si>
  <si>
    <t>INV-2026-PT Harmoni Store Indonesia-2307</t>
  </si>
  <si>
    <t>INV-2026-PT Metro Perkasa Retail-2308</t>
  </si>
  <si>
    <t>INV-2026-PT Metro Perkasa Retail-2309</t>
  </si>
  <si>
    <t>INV-2026-PT Pusaka Niaga Mandiri-2310</t>
  </si>
  <si>
    <t>INV-2026-PT Batam Modern Retail-2311</t>
  </si>
  <si>
    <t>INV-2026-PT Jogja Retail Makmur-2312</t>
  </si>
  <si>
    <t>INV-2026-PT Surya Niaga Surabaya-2313</t>
  </si>
  <si>
    <t>INV-2026-PT Bintang Retail Nusantara-2314</t>
  </si>
  <si>
    <t>INV-2026-PT Metro Perkasa Retail-2315</t>
  </si>
  <si>
    <t>INV-2026-PT Balikpapan Retailindo-2316</t>
  </si>
  <si>
    <t>INV-2026-PT Citra Home Living-2317</t>
  </si>
  <si>
    <t>INV-2026-PT Bintang Retail Nusantara-2318</t>
  </si>
  <si>
    <t>INV-2026-PT Lestari Lifestyle Retail-2319</t>
  </si>
  <si>
    <t>INV-2026-PT Balikpapan Retailindo-2320</t>
  </si>
  <si>
    <t>INV-2026-PT Harmoni Store Indonesia-2321</t>
  </si>
  <si>
    <t>INV-2026-PT Urban House Indonesia-2322</t>
  </si>
  <si>
    <t>INV-2026-PT Bintang Retail Nusantara-2323</t>
  </si>
  <si>
    <t>INV-2026-PT XYZ-2324</t>
  </si>
  <si>
    <t>INV-2026-PT Nusantara Mart Sejahtera-2325</t>
  </si>
  <si>
    <t>INV-2026-PT Medan Niaga Sentosa-2326</t>
  </si>
  <si>
    <t>INV-2026-PT Lestari Lifestyle Retail-2327</t>
  </si>
  <si>
    <t>INV-2026-PT Sentra Belanja Jaya-2328</t>
  </si>
  <si>
    <t>INV-2026-PT Nusantara Mart Sejahtera-2329</t>
  </si>
  <si>
    <t>INV-2026-PT Bintang Retail Nusantara-2330</t>
  </si>
  <si>
    <t>INV-2026-PT XYZ-2331</t>
  </si>
  <si>
    <t>INV-2026-PT Bintang Retail Nusantara-2332</t>
  </si>
  <si>
    <t>INV-2026-PT Pekanbaru Home Store-2333</t>
  </si>
  <si>
    <t>INV-2026-PT Prima Retail Bandung-2334</t>
  </si>
  <si>
    <t>INV-2026-PT Batam Modern Retail-2335</t>
  </si>
  <si>
    <t>INV-2026-PT Bali Lifestyle Market-2336</t>
  </si>
  <si>
    <t>INV-2026-PT Jogja Retail Makmur-2337</t>
  </si>
  <si>
    <t>INV-2026-PT Sentra Belanja Jaya-2338</t>
  </si>
  <si>
    <t>INV-2026-PT Bali Lifestyle Market-2339</t>
  </si>
  <si>
    <t>INV-2026-PT Medan Niaga Sentosa-2340</t>
  </si>
  <si>
    <t>INV-2026-PT Makassar Retail Utama-2341</t>
  </si>
  <si>
    <t>INV-2026-PT Pekanbaru Home Store-2342</t>
  </si>
  <si>
    <t>INV-2026-PT Prima Retail Bandung-2343</t>
  </si>
  <si>
    <t>INV-2026-PT Harmoni Store Indonesia-2344</t>
  </si>
  <si>
    <t>INV-2026-PT Harmoni Store Indonesia-2345</t>
  </si>
  <si>
    <t>INV-2026-PT Manado Lifestyle Center-2346</t>
  </si>
  <si>
    <t>INV-2026-PT Balikpapan Retailindo-2347</t>
  </si>
  <si>
    <t>INV-2026-PT Surya Niaga Surabaya-2348</t>
  </si>
  <si>
    <t>INV-2026-PT Manado Lifestyle Center-2349</t>
  </si>
  <si>
    <t>INV-2026-PT Makassar Retail Utama-2350</t>
  </si>
  <si>
    <t>INV-2026-PT Karya Mitra Retail-2351</t>
  </si>
  <si>
    <t>INV-2026-PT Sentra Belanja Jaya-2352</t>
  </si>
  <si>
    <t>INV-2026-PT Sinar Karya Abadi-2353</t>
  </si>
  <si>
    <t>INV-2026-PT Arunika Retail Indonesia-2354</t>
  </si>
  <si>
    <t>INV-2026-PT Lestari Lifestyle Retail-2355</t>
  </si>
  <si>
    <t>INV-2026-PT Palembang Retail Bersama-2356</t>
  </si>
  <si>
    <t>INV-2026-PT Harmoni Store Indonesia-2357</t>
  </si>
  <si>
    <t>INV-2026-PT Nusantara Mart Sejahtera-2358</t>
  </si>
  <si>
    <t>INV-2026-PT Pusaka Niaga Mandiri-2359</t>
  </si>
  <si>
    <t>INV-2026-PT Balikpapan Retailindo-2360</t>
  </si>
  <si>
    <t>INV-2026-PT Balikpapan Retailindo-2361</t>
  </si>
  <si>
    <t>INV-2026-PT Balikpapan Retailindo-2362</t>
  </si>
  <si>
    <t>INV-2026-PT Sinar Karya Abadi-2363</t>
  </si>
  <si>
    <t>INV-2026-PT XYZ-2364</t>
  </si>
  <si>
    <t>INV-2026-PT Pontianak Niaga Abadi-2365</t>
  </si>
  <si>
    <t>INV-2026-PT Urban House Indonesia-2366</t>
  </si>
  <si>
    <t>INV-2026-PT Batam Modern Retail-2367</t>
  </si>
  <si>
    <t>INV-2026-PT Bintang Retail Nusantara-2368</t>
  </si>
  <si>
    <t>INV-2026-PT Harmoni Store Indonesia-2369</t>
  </si>
  <si>
    <t>INV-2026-PT Harmoni Store Indonesia-2370</t>
  </si>
  <si>
    <t>INV-2026-PT Nusantara Mart Sejahtera-2371</t>
  </si>
  <si>
    <t>INV-2026-PT Citra Home Living-2372</t>
  </si>
  <si>
    <t>INV-2026-PT Harmoni Store Indonesia-2373</t>
  </si>
  <si>
    <t>INV-2026-PT Urban House Indonesia-2374</t>
  </si>
  <si>
    <t>INV-2026-PT Karya Mitra Retail-2375</t>
  </si>
  <si>
    <t>INV-2026-PT Palembang Retail Bersama-2376</t>
  </si>
  <si>
    <t>INV-2026-PT Makassar Retail Utama-2377</t>
  </si>
  <si>
    <t>INV-2026-PT Pekanbaru Home Store-2378</t>
  </si>
  <si>
    <t>INV-2026-PT Manado Lifestyle Center-2379</t>
  </si>
  <si>
    <t>INV-2026-PT Citra Home Living-2380</t>
  </si>
  <si>
    <t>INV-2026-PT Makassar Retail Utama-2381</t>
  </si>
  <si>
    <t>INV-2026-PT Bali Lifestyle Market-2382</t>
  </si>
  <si>
    <t>INV-2026-PT Medan Niaga Sentosa-2383</t>
  </si>
  <si>
    <t>INV-2026-PT Pekanbaru Home Store-2384</t>
  </si>
  <si>
    <t>INV-2026-PT Palembang Retail Bersama-2385</t>
  </si>
  <si>
    <t>INV-2026-PT Karya Mitra Retail-2386</t>
  </si>
  <si>
    <t>INV-2026-PT Harmoni Store Indonesia-2387</t>
  </si>
  <si>
    <t>INV-2026-PT Palembang Retail Bersama-2388</t>
  </si>
  <si>
    <t>INV-2026-PT XYZ-2389</t>
  </si>
  <si>
    <t>INV-2026-PT Balikpapan Retailindo-2390</t>
  </si>
  <si>
    <t>INV-2026-PT Pontianak Niaga Abadi-2391</t>
  </si>
  <si>
    <t>INV-2026-PT Prima Retail Bandung-2392</t>
  </si>
  <si>
    <t>INV-2026-PT Batam Modern Retail-2393</t>
  </si>
  <si>
    <t>INV-2026-PT Sentra Belanja Jaya-2394</t>
  </si>
  <si>
    <t>INV-2026-PT Pusaka Niaga Mandiri-2395</t>
  </si>
  <si>
    <t>INV-2026-PT Lestari Lifestyle Retail-2396</t>
  </si>
  <si>
    <t>INV-2026-PT Pusaka Niaga Mandiri-2397</t>
  </si>
  <si>
    <t>INV-2026-PT Medan Niaga Sentosa-2398</t>
  </si>
  <si>
    <t>INV-2026-PT Bintang Retail Nusantara-2399</t>
  </si>
  <si>
    <t>INV-2026-PT Karya Mitra Retail-2400</t>
  </si>
  <si>
    <t>INV-2026-PT Sentra Belanja Jaya-2401</t>
  </si>
  <si>
    <t>INV-2026-PT Palembang Retail Bersama-2402</t>
  </si>
  <si>
    <t>INV-2026-PT Lestari Lifestyle Retail-2403</t>
  </si>
  <si>
    <t>INV-2026-PT Bintang Retail Nusantara-2404</t>
  </si>
  <si>
    <t>INV-2026-PT Medan Niaga Sentosa-2405</t>
  </si>
  <si>
    <t>INV-2026-PT Manado Lifestyle Center-2406</t>
  </si>
  <si>
    <t>INV-2026-PT Citra Home Living-2407</t>
  </si>
  <si>
    <t>INV-2026-PT Nusantara Mart Sejahtera-2408</t>
  </si>
  <si>
    <t>INV-2026-PT Harmoni Store Indonesia-2409</t>
  </si>
  <si>
    <t>INV-2026-PT Metro Perkasa Retail-2410</t>
  </si>
  <si>
    <t>INV-2026-PT Balikpapan Retailindo-2411</t>
  </si>
  <si>
    <t>INV-2026-PT Nusantara Mart Sejahtera-2412</t>
  </si>
  <si>
    <t>INV-2026-PT Medan Niaga Sentosa-2413</t>
  </si>
  <si>
    <t>INV-2026-PT Metro Perkasa Retail-2414</t>
  </si>
  <si>
    <t>INV-2026-PT Harmoni Store Indonesia-2415</t>
  </si>
  <si>
    <t>INV-2026-PT Sinar Karya Abadi-2416</t>
  </si>
  <si>
    <t>INV-2026-PT Pekanbaru Home Store-2417</t>
  </si>
  <si>
    <t>INV-2026-PT Makassar Retail Utama-2418</t>
  </si>
  <si>
    <t>INV-2026-PT Prima Retail Bandung-2419</t>
  </si>
  <si>
    <t>INV-2026-PT Pontianak Niaga Abadi-2420</t>
  </si>
  <si>
    <t>INV-2026-PT Surya Niaga Surabaya-2421</t>
  </si>
  <si>
    <t>INV-2026-PT Bintang Retail Nusantara-2422</t>
  </si>
  <si>
    <t>INV-2026-PT Sentra Belanja Jaya-2423</t>
  </si>
  <si>
    <t>INV-2026-PT Pusaka Niaga Mandiri-2424</t>
  </si>
  <si>
    <t>INV-2026-PT Pusaka Niaga Mandiri-2425</t>
  </si>
  <si>
    <t>INV-2026-PT Metro Perkasa Retail-2426</t>
  </si>
  <si>
    <t>INV-2026-PT Bali Lifestyle Market-2427</t>
  </si>
  <si>
    <t>INV-2026-PT XYZ-2428</t>
  </si>
  <si>
    <t>INV-2026-PT Makassar Retail Utama-2429</t>
  </si>
  <si>
    <t>INV-2026-PT Manado Lifestyle Center-2430</t>
  </si>
  <si>
    <t>INV-2026-PT XYZ-2431</t>
  </si>
  <si>
    <t>INV-2026-PT Pontianak Niaga Abadi-2432</t>
  </si>
  <si>
    <t>INV-2026-PT Surya Niaga Surabaya-2433</t>
  </si>
  <si>
    <t>INV-2026-PT Sinar Karya Abadi-2434</t>
  </si>
  <si>
    <t>INV-2026-PT Bali Lifestyle Market-2435</t>
  </si>
  <si>
    <t>INV-2026-PT Sinar Karya Abadi-2436</t>
  </si>
  <si>
    <t>INV-2026-PT Surya Niaga Surabaya-2437</t>
  </si>
  <si>
    <t>INV-2026-PT Surya Niaga Surabaya-2438</t>
  </si>
  <si>
    <t>INV-2026-PT Citra Home Living-2439</t>
  </si>
  <si>
    <t>INV-2026-PT Harmoni Store Indonesia-2440</t>
  </si>
  <si>
    <t>INV-2026-PT Pontianak Niaga Abadi-2441</t>
  </si>
  <si>
    <t>INV-2026-PT Balikpapan Retailindo-2442</t>
  </si>
  <si>
    <t>INV-2026-PT Medan Niaga Sentosa-2443</t>
  </si>
  <si>
    <t>INV-2026-PT Bintang Retail Nusantara-2444</t>
  </si>
  <si>
    <t>INV-2026-PT Urban House Indonesia-2445</t>
  </si>
  <si>
    <t>INV-2026-PT Lestari Lifestyle Retail-2446</t>
  </si>
  <si>
    <t>INV-2026-PT Makassar Retail Utama-2447</t>
  </si>
  <si>
    <t>INV-2026-PT Pekanbaru Home Store-2448</t>
  </si>
  <si>
    <t>INV-2026-PT Medan Niaga Sentosa-2449</t>
  </si>
  <si>
    <t>INV-2026-PT Palembang Retail Bersama-2450</t>
  </si>
  <si>
    <t>INV-2026-PT Pontianak Niaga Abadi-2451</t>
  </si>
  <si>
    <t>INV-2026-PT Manado Lifestyle Center-2452</t>
  </si>
  <si>
    <t>INV-2026-PT Bintang Retail Nusantara-2453</t>
  </si>
  <si>
    <t>INV-2026-PT Citra Home Living-2454</t>
  </si>
  <si>
    <t>INV-2026-PT Sinar Karya Abadi-2455</t>
  </si>
  <si>
    <t>INV-2026-PT Bali Lifestyle Market-2456</t>
  </si>
  <si>
    <t>INV-2026-PT Bali Lifestyle Market-2457</t>
  </si>
  <si>
    <t>INV-2026-PT Sinar Karya Abadi-2458</t>
  </si>
  <si>
    <t>INV-2026-PT Pontianak Niaga Abadi-2459</t>
  </si>
  <si>
    <t>INV-2026-PT XYZ-2460</t>
  </si>
  <si>
    <t>INV-2026-PT XYZ-2461</t>
  </si>
  <si>
    <t>INV-2026-PT Jogja Retail Makmur-2462</t>
  </si>
  <si>
    <t>INV-2026-PT Jogja Retail Makmur-2463</t>
  </si>
  <si>
    <t>INV-2026-PT Karya Mitra Retail-2464</t>
  </si>
  <si>
    <t>INV-2026-PT Surya Niaga Surabaya-2465</t>
  </si>
  <si>
    <t>INV-2026-PT Metro Perkasa Retail-2466</t>
  </si>
  <si>
    <t>INV-2026-PT Bintang Retail Nusantara-2467</t>
  </si>
  <si>
    <t>INV-2026-PT Citra Home Living-2468</t>
  </si>
  <si>
    <t>INV-2026-PT Bintang Retail Nusantara-2469</t>
  </si>
  <si>
    <t>INV-2026-PT Sentra Belanja Jaya-2470</t>
  </si>
  <si>
    <t>INV-2026-PT Pontianak Niaga Abadi-2471</t>
  </si>
  <si>
    <t>INV-2026-PT Bali Lifestyle Market-2472</t>
  </si>
  <si>
    <t>INV-2026-PT Arunika Retail Indonesia-2473</t>
  </si>
  <si>
    <t>INV-2026-PT Pekanbaru Home Store-2474</t>
  </si>
  <si>
    <t>INV-2026-PT Sentra Belanja Jaya-2475</t>
  </si>
  <si>
    <t>INV-2026-PT Nusantara Mart Sejahtera-2476</t>
  </si>
  <si>
    <t>INV-2026-PT Batam Modern Retail-2477</t>
  </si>
  <si>
    <t>INV-2026-PT Sentra Belanja Jaya-2478</t>
  </si>
  <si>
    <t>INV-2026-PT Medan Niaga Sentosa-2479</t>
  </si>
  <si>
    <t>INV-2026-PT Bintang Retail Nusantara-2480</t>
  </si>
  <si>
    <t>INV-2026-PT Arunika Retail Indonesia-2481</t>
  </si>
  <si>
    <t>INV-2026-PT Arunika Retail Indonesia-2482</t>
  </si>
  <si>
    <t>INV-2026-PT Prima Retail Bandung-2483</t>
  </si>
  <si>
    <t>INV-2026-PT Bali Lifestyle Market-2484</t>
  </si>
  <si>
    <t>INV-2026-PT Lestari Lifestyle Retail-2485</t>
  </si>
  <si>
    <t>INV-2026-PT Citra Home Living-2486</t>
  </si>
  <si>
    <t>INV-2026-PT Balikpapan Retailindo-2487</t>
  </si>
  <si>
    <t>INV-2026-PT Jogja Retail Makmur-2488</t>
  </si>
  <si>
    <t>INV-2026-PT Balikpapan Retailindo-2489</t>
  </si>
  <si>
    <t>INV-2026-PT Surya Niaga Surabaya-2490</t>
  </si>
  <si>
    <t>INV-2026-PT XYZ-2491</t>
  </si>
  <si>
    <t>INV-2026-PT Medan Niaga Sentosa-2492</t>
  </si>
  <si>
    <t>INV-2026-PT Nusantara Mart Sejahtera-2493</t>
  </si>
  <si>
    <t>INV-2026-PT Pusaka Niaga Mandiri-2494</t>
  </si>
  <si>
    <t>INV-2026-PT Arunika Retail Indonesia-2495</t>
  </si>
  <si>
    <t>INV-2026-PT Metro Perkasa Retail-2496</t>
  </si>
  <si>
    <t>INV-2026-PT Balikpapan Retailindo-2497</t>
  </si>
  <si>
    <t>INV-2026-PT Manado Lifestyle Center-2498</t>
  </si>
  <si>
    <t>INV-2026-PT Harmoni Store Indonesia-2499</t>
  </si>
  <si>
    <t>INV-2026-PT Surya Niaga Surabaya-2500</t>
  </si>
  <si>
    <t>Partial</t>
  </si>
  <si>
    <t>C:\Users\ahmad\Documents\Aku\Project\Excel-VBA-Automated-Invoicing-System\invoice\INV-2026-PT Sinar Karya Abadi-2436.pdf</t>
  </si>
  <si>
    <t>C:\Users\ahmad\Documents\Aku\Project\Excel-VBA-Automated-Invoicing-System\invoice\INV-2026-PT XYZ-259.pdf</t>
  </si>
  <si>
    <t>Requirement</t>
  </si>
  <si>
    <t>Dashboard Element</t>
  </si>
  <si>
    <t>Total outstanding AR</t>
  </si>
  <si>
    <t>DSO</t>
  </si>
  <si>
    <t>Total overdue percent</t>
  </si>
  <si>
    <t>Total customers</t>
  </si>
  <si>
    <t>Total Invoice</t>
  </si>
  <si>
    <t>AR aging</t>
  </si>
  <si>
    <t>Top overdue customers</t>
  </si>
  <si>
    <t>Regional outstanding AR</t>
  </si>
  <si>
    <t>Column Used</t>
  </si>
  <si>
    <t xml:space="preserve">Total invoice Balance </t>
  </si>
  <si>
    <t>Total overdue amount</t>
  </si>
  <si>
    <t>IsOverdue?</t>
  </si>
  <si>
    <t>INV-2026-PT Sinar Karya Abadi-2501</t>
  </si>
  <si>
    <t>avg overdue days</t>
  </si>
  <si>
    <t>Sum of Amount</t>
  </si>
  <si>
    <t>total AR</t>
  </si>
  <si>
    <t>Count of Invoice No.</t>
  </si>
  <si>
    <t>Date Due</t>
  </si>
  <si>
    <t>Row Labels</t>
  </si>
  <si>
    <t>Grand Total</t>
  </si>
  <si>
    <t>Aging</t>
  </si>
  <si>
    <t>Overdue and within due vs total AR</t>
  </si>
  <si>
    <t>Jan</t>
  </si>
  <si>
    <t>Feb</t>
  </si>
  <si>
    <t>Mar</t>
  </si>
  <si>
    <t>Apr</t>
  </si>
  <si>
    <t>May</t>
  </si>
  <si>
    <t>Jun</t>
  </si>
  <si>
    <t>Jul</t>
  </si>
  <si>
    <t>Aug</t>
  </si>
  <si>
    <t>Sep</t>
  </si>
  <si>
    <t>Amount Overdue</t>
  </si>
  <si>
    <t>Sum of Amount Overdue</t>
  </si>
  <si>
    <t>Balance Outstanding</t>
  </si>
  <si>
    <t>Sum of Balance Outstanding</t>
  </si>
  <si>
    <t>Region</t>
  </si>
  <si>
    <t>DKI Jakarta</t>
  </si>
  <si>
    <t>Jawa Barat</t>
  </si>
  <si>
    <t>Banten</t>
  </si>
  <si>
    <t>Jawa Timur</t>
  </si>
  <si>
    <t>Kalimantan Timur</t>
  </si>
  <si>
    <t>Due Over &gt;90 Days</t>
  </si>
  <si>
    <t>Within Due</t>
  </si>
  <si>
    <t>Over Due 1-30 Days</t>
  </si>
  <si>
    <t>Over Due 61-90 Days</t>
  </si>
  <si>
    <t>Over Due 31-60 Days</t>
  </si>
  <si>
    <t>Amount Within due</t>
  </si>
  <si>
    <t>Sum of Amount Within due</t>
  </si>
  <si>
    <t>Yes</t>
  </si>
  <si>
    <t>Outstanding Balance</t>
  </si>
  <si>
    <t>Over Due</t>
  </si>
  <si>
    <t>Over Due (%)</t>
  </si>
  <si>
    <t>Due Invoices</t>
  </si>
  <si>
    <t>Issued in the Last 30 Days?</t>
  </si>
  <si>
    <t>percent of over due</t>
  </si>
  <si>
    <t>Invoice Status</t>
  </si>
  <si>
    <t>Past Due</t>
  </si>
  <si>
    <t>Sulawesi Utara</t>
  </si>
  <si>
    <t>Bali</t>
  </si>
  <si>
    <t>Top Customer by Overdue Amount</t>
  </si>
  <si>
    <t>Total 
Invoice</t>
  </si>
  <si>
    <t>INV-2026-PT Nusantara Mart Sejahtera-2502</t>
  </si>
  <si>
    <t>INV-2026-PT Balikpapan Retailindo-2503</t>
  </si>
  <si>
    <t>Showing 2503 out of 2503 Invoices</t>
  </si>
  <si>
    <t>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</si>
</sst>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Rp&quot;#,##0.00;\-&quot;Rp&quot;#,##0.00"/>
    <numFmt numFmtId="44" formatCode="_-&quot;Rp&quot;* #,##0.00_-;\-&quot;Rp&quot;* #,##0.00_-;_-&quot;Rp&quot;* &quot;-&quot;??_-;_-@_-"/>
    <numFmt numFmtId="43" formatCode="_-* #,##0.00_-;\-* #,##0.00_-;_-* &quot;-&quot;??_-;_-@_-"/>
    <numFmt numFmtId="164" formatCode="_-[$Rp-3809]* #,##0_-;\-[$Rp-3809]* #,##0_-;_-[$Rp-3809]* &quot;-&quot;??_-;_-@_-"/>
    <numFmt numFmtId="165" formatCode="&quot;Rp &quot;#,##0.00"/>
    <numFmt numFmtId="166" formatCode="&quot;Rp &quot;#,##0.00&quot;/Pcs&quot;"/>
    <numFmt numFmtId="167" formatCode="_-* #,##0_-;\-* #,##0_-;_-* &quot;-&quot;??_-;_-@_-"/>
    <numFmt numFmtId="168" formatCode="&quot;Rp&quot;#,##0.00"/>
    <numFmt numFmtId="169" formatCode="[$-F800]dddd\,\ mmmm\ dd\,\ yyyy"/>
    <numFmt numFmtId="170" formatCode="_-&quot;Rp&quot;* #,##0_-;\-&quot;Rp&quot;* #,##0_-;_-&quot;Rp&quot;* &quot;-&quot;??_-;_-@_-"/>
    <numFmt numFmtId="171" formatCode="[&gt;999999]#,##0,,&quot;M&quot;;[&gt;999]#,##0,&quot;K&quot;;#,##0"/>
    <numFmt numFmtId="172" formatCode="[&gt;=1000000000]#,##0.000,,,&quot;B&quot;;[&gt;=1000000]#,##0.000,,&quot;M&quot;;#,##0.000"/>
    <numFmt numFmtId="173" formatCode="[&gt;=1000000000]#,##0.000,,,&quot;B&quot;;[&gt;=1000000]#,##0.000,,&quot;M&quot;;#,##0.00"/>
    <numFmt numFmtId="174" formatCode="[&gt;=1000000000]#,##0.0,,,&quot;B&quot;;[&gt;=1000000]#,##0.0,,&quot;M&quot;;#,##0.0"/>
  </numFmts>
  <fonts count="41">
    <font>
      <sz val="11"/>
      <color theme="1"/>
      <name val="Aptos Narrow"/>
      <family val="2"/>
      <scheme val="minor"/>
    </font>
    <font>
      <b/>
      <sz val="11"/>
      <color theme="1"/>
      <name val="Aptos Narrow"/>
      <family val="2"/>
      <scheme val="minor"/>
    </font>
    <font>
      <u/>
      <sz val="11"/>
      <color theme="10"/>
      <name val="Aptos Narrow"/>
      <family val="2"/>
      <scheme val="minor"/>
    </font>
    <font>
      <b/>
      <sz val="16"/>
      <color theme="4" tint="-0.499984740745262"/>
      <name val="Calibri"/>
      <family val="2"/>
    </font>
    <font>
      <sz val="11"/>
      <color theme="4" tint="-0.499984740745262"/>
      <name val="Aptos Narrow"/>
      <family val="2"/>
      <scheme val="minor"/>
    </font>
    <font>
      <b/>
      <sz val="14"/>
      <color theme="4" tint="-0.499984740745262"/>
      <name val="Calibri"/>
      <family val="2"/>
    </font>
    <font>
      <b/>
      <sz val="11"/>
      <color theme="4" tint="-0.499984740745262"/>
      <name val="Calibri"/>
      <family val="2"/>
    </font>
    <font>
      <sz val="11"/>
      <color theme="4" tint="-0.499984740745262"/>
      <name val="Calibri"/>
      <family val="2"/>
    </font>
    <font>
      <b/>
      <sz val="12"/>
      <color theme="4" tint="-0.499984740745262"/>
      <name val="Calibri"/>
      <family val="2"/>
    </font>
    <font>
      <b/>
      <sz val="20"/>
      <color theme="4" tint="-0.499984740745262"/>
      <name val="Calibri"/>
      <family val="2"/>
    </font>
    <font>
      <b/>
      <sz val="36"/>
      <color theme="4" tint="-0.499984740745262"/>
      <name val="Calibri"/>
      <family val="2"/>
    </font>
    <font>
      <sz val="8"/>
      <name val="Aptos Narrow"/>
      <family val="2"/>
      <scheme val="minor"/>
    </font>
    <font>
      <sz val="11"/>
      <color theme="1" tint="0.34998626667073579"/>
      <name val="Aptos Narrow"/>
      <family val="2"/>
      <scheme val="minor"/>
    </font>
    <font>
      <sz val="20"/>
      <color theme="1" tint="0.34998626667073579"/>
      <name val="Segoe UI Semibold"/>
      <family val="2"/>
    </font>
    <font>
      <sz val="10"/>
      <color theme="1"/>
      <name val="Aptos Narrow"/>
      <family val="2"/>
      <scheme val="minor"/>
    </font>
    <font>
      <sz val="10"/>
      <name val="Aptos Narrow"/>
      <family val="2"/>
      <scheme val="minor"/>
    </font>
    <font>
      <b/>
      <sz val="10"/>
      <color theme="1"/>
      <name val="Aptos Narrow"/>
      <family val="2"/>
      <scheme val="minor"/>
    </font>
    <font>
      <sz val="9"/>
      <color theme="1"/>
      <name val="Aptos Narrow"/>
      <family val="2"/>
      <scheme val="minor"/>
    </font>
    <font>
      <sz val="11"/>
      <color theme="1"/>
      <name val="Aptos Narrow"/>
      <family val="2"/>
      <scheme val="minor"/>
    </font>
    <font>
      <sz val="11"/>
      <color theme="1" tint="0.14999847407452621"/>
      <name val="Aptos Narrow"/>
      <family val="2"/>
      <scheme val="minor"/>
    </font>
    <font>
      <b/>
      <sz val="11"/>
      <color theme="1" tint="0.14999847407452621"/>
      <name val="Aptos Narrow"/>
      <family val="2"/>
      <scheme val="minor"/>
    </font>
    <font>
      <sz val="11"/>
      <color theme="3" tint="0.249977111117893"/>
      <name val="Aptos Narrow"/>
      <family val="2"/>
      <scheme val="minor"/>
    </font>
    <font>
      <b/>
      <sz val="11"/>
      <color theme="3" tint="0.249977111117893"/>
      <name val="Aptos Narrow"/>
      <family val="2"/>
      <scheme val="minor"/>
    </font>
    <font>
      <b/>
      <sz val="10"/>
      <color theme="3" tint="0.249977111117893"/>
      <name val="Aptos Narrow"/>
      <family val="2"/>
      <scheme val="minor"/>
    </font>
    <font>
      <b/>
      <sz val="12"/>
      <color theme="4" tint="-0.499984740745262"/>
      <name val="Aptos Narrow"/>
      <family val="2"/>
      <scheme val="minor"/>
    </font>
    <font>
      <sz val="11"/>
      <color theme="2" tint="-0.89999084444715716"/>
      <name val="Aptos Narrow"/>
      <family val="2"/>
      <scheme val="minor"/>
    </font>
    <font>
      <b/>
      <sz val="16"/>
      <color theme="1"/>
      <name val="Aptos Narrow"/>
      <family val="2"/>
      <scheme val="minor"/>
    </font>
    <font>
      <sz val="11"/>
      <color theme="2" tint="-0.749992370372631"/>
      <name val="Aptos Narrow"/>
      <family val="2"/>
      <scheme val="minor"/>
    </font>
    <font>
      <b/>
      <sz val="12"/>
      <color theme="1"/>
      <name val="Aptos Narrow"/>
      <family val="2"/>
      <scheme val="minor"/>
    </font>
    <font>
      <b/>
      <sz val="11"/>
      <color theme="0"/>
      <name val="Aptos Narrow"/>
      <family val="2"/>
      <scheme val="minor"/>
    </font>
    <font>
      <i/>
      <sz val="11"/>
      <color rgb="FF7F7F7F"/>
      <name val="Aptos Narrow"/>
      <family val="2"/>
      <scheme val="minor"/>
    </font>
    <font>
      <sz val="11"/>
      <color theme="0"/>
      <name val="Aptos Narrow"/>
      <family val="2"/>
      <scheme val="minor"/>
    </font>
    <font>
      <i/>
      <sz val="11"/>
      <color theme="1" tint="0.34998626667073579"/>
      <name val="Aptos Narrow"/>
      <family val="2"/>
      <scheme val="minor"/>
    </font>
    <font>
      <b/>
      <sz val="11"/>
      <color theme="1" tint="0.249977111117893"/>
      <name val="Aptos Narrow"/>
      <family val="2"/>
      <scheme val="minor"/>
    </font>
    <font>
      <sz val="20"/>
      <color theme="0"/>
      <name val="Segoe UI Semibold"/>
      <family val="2"/>
    </font>
    <font>
      <sz val="11"/>
      <name val="Carlito"/>
    </font>
    <font>
      <sz val="11"/>
      <name val="Aptos Narrow"/>
      <family val="2"/>
      <scheme val="minor"/>
    </font>
    <font>
      <sz val="9"/>
      <name val="Aptos Narrow"/>
      <family val="2"/>
      <scheme val="minor"/>
    </font>
    <font>
      <b/>
      <sz val="10"/>
      <name val="Aptos Narrow"/>
      <family val="2"/>
      <scheme val="minor"/>
    </font>
    <font>
      <sz val="11"/>
      <color theme="1"/>
      <name val="Arial"/>
      <family val="2"/>
    </font>
    <font>
      <b/>
      <sz val="11"/>
      <color theme="1"/>
      <name val="Arial"/>
      <family val="2"/>
    </font>
  </fonts>
  <fills count="10">
    <fill>
      <patternFill patternType="none"/>
    </fill>
    <fill>
      <patternFill patternType="gray125"/>
    </fill>
    <fill>
      <patternFill patternType="solid">
        <fgColor theme="0" tint="-4.9989318521683403E-2"/>
        <bgColor indexed="64"/>
      </patternFill>
    </fill>
    <fill>
      <patternFill patternType="solid">
        <fgColor theme="3" tint="0.499984740745262"/>
        <bgColor indexed="64"/>
      </patternFill>
    </fill>
    <fill>
      <patternFill patternType="solid">
        <fgColor theme="0"/>
        <bgColor indexed="64"/>
      </patternFill>
    </fill>
    <fill>
      <patternFill patternType="solid">
        <fgColor theme="3" tint="0.249977111117893"/>
        <bgColor indexed="64"/>
      </patternFill>
    </fill>
    <fill>
      <patternFill patternType="solid">
        <fgColor rgb="FFF9F9F9"/>
        <bgColor indexed="64"/>
      </patternFill>
    </fill>
    <fill>
      <patternFill patternType="solid">
        <fgColor rgb="FFEEF5FC"/>
        <bgColor indexed="64"/>
      </patternFill>
    </fill>
    <fill>
      <patternFill patternType="solid">
        <fgColor rgb="FFF7F7F7"/>
        <bgColor indexed="64"/>
      </patternFill>
    </fill>
    <fill>
      <patternFill patternType="solid">
        <fgColor rgb="FFA5A5A5"/>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theme="0" tint="-0.14996795556505021"/>
      </top>
      <bottom style="thin">
        <color theme="0" tint="-0.14996795556505021"/>
      </bottom>
      <diagonal/>
    </border>
    <border>
      <left/>
      <right/>
      <top/>
      <bottom style="thin">
        <color theme="0" tint="-0.24994659260841701"/>
      </bottom>
      <diagonal/>
    </border>
    <border>
      <left/>
      <right style="thin">
        <color theme="0" tint="-0.249977111117893"/>
      </right>
      <top/>
      <bottom/>
      <diagonal/>
    </border>
    <border>
      <left/>
      <right/>
      <top/>
      <bottom style="thin">
        <color theme="0" tint="-0.249977111117893"/>
      </bottom>
      <diagonal/>
    </border>
    <border>
      <left/>
      <right/>
      <top style="thin">
        <color theme="0" tint="-0.14996795556505021"/>
      </top>
      <bottom/>
      <diagonal/>
    </border>
    <border>
      <left/>
      <right/>
      <top/>
      <bottom style="thin">
        <color theme="0" tint="-0.149967955565050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3743705557422"/>
      </right>
      <top style="thin">
        <color theme="0" tint="-0.14993743705557422"/>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right/>
      <top style="thin">
        <color auto="1"/>
      </top>
      <bottom/>
      <diagonal/>
    </border>
    <border>
      <left/>
      <right/>
      <top style="thin">
        <color auto="1"/>
      </top>
      <bottom style="thin">
        <color auto="1"/>
      </bottom>
      <diagonal/>
    </border>
    <border>
      <left style="thin">
        <color indexed="64"/>
      </left>
      <right/>
      <top/>
      <bottom/>
      <diagonal/>
    </border>
    <border>
      <left/>
      <right/>
      <top style="dashed">
        <color theme="0" tint="-0.24994659260841701"/>
      </top>
      <bottom style="dashed">
        <color theme="0" tint="-0.24994659260841701"/>
      </bottom>
      <diagonal/>
    </border>
    <border>
      <left/>
      <right/>
      <top/>
      <bottom style="dashed">
        <color theme="0" tint="-0.24994659260841701"/>
      </bottom>
      <diagonal/>
    </border>
    <border>
      <left/>
      <right/>
      <top style="dashed">
        <color theme="0" tint="-0.24994659260841701"/>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theme="0" tint="-0.14996795556505021"/>
      </right>
      <top style="thin">
        <color theme="0" tint="-0.14999847407452621"/>
      </top>
      <bottom style="thin">
        <color theme="0" tint="-0.14999847407452621"/>
      </bottom>
      <diagonal/>
    </border>
    <border>
      <left/>
      <right/>
      <top style="thin">
        <color theme="0" tint="-0.14996795556505021"/>
      </top>
      <bottom style="thin">
        <color theme="0" tint="-0.14993743705557422"/>
      </bottom>
      <diagonal/>
    </border>
    <border>
      <left style="medium">
        <color rgb="FFC4C7C5"/>
      </left>
      <right style="medium">
        <color rgb="FFC4C7C5"/>
      </right>
      <top style="medium">
        <color rgb="FFC4C7C5"/>
      </top>
      <bottom style="medium">
        <color rgb="FFC4C7C5"/>
      </bottom>
      <diagonal/>
    </border>
  </borders>
  <cellStyleXfs count="8">
    <xf numFmtId="0" fontId="0" fillId="0" borderId="0"/>
    <xf numFmtId="0" fontId="2" fillId="0" borderId="0" applyNumberFormat="0" applyFill="0" applyBorder="0" applyAlignment="0" applyProtection="0"/>
    <xf numFmtId="44" fontId="18" fillId="0" borderId="0" applyFont="0" applyFill="0" applyBorder="0" applyAlignment="0" applyProtection="0"/>
    <xf numFmtId="43" fontId="18" fillId="0" borderId="0" applyFont="0" applyFill="0" applyBorder="0" applyAlignment="0" applyProtection="0"/>
    <xf numFmtId="0" fontId="29" fillId="9" borderId="28" applyNumberFormat="0" applyAlignment="0" applyProtection="0"/>
    <xf numFmtId="0" fontId="30" fillId="0" borderId="0" applyNumberFormat="0" applyFill="0" applyBorder="0" applyAlignment="0" applyProtection="0"/>
    <xf numFmtId="0" fontId="35" fillId="0" borderId="0"/>
    <xf numFmtId="9" fontId="18" fillId="0" borderId="0" applyFont="0" applyFill="0" applyBorder="0" applyAlignment="0" applyProtection="0"/>
  </cellStyleXfs>
  <cellXfs count="291">
    <xf numFmtId="0" fontId="0" fillId="0" borderId="0" xfId="0"/>
    <xf numFmtId="0" fontId="0" fillId="0" borderId="0" xfId="0"/>
    <xf numFmtId="0" fontId="3" fillId="0" borderId="0" xfId="0" applyFont="1" applyAlignment="1">
      <alignment vertical="center" wrapText="1"/>
    </xf>
    <xf numFmtId="0" fontId="4" fillId="0" borderId="0" xfId="0" applyFont="1" applyAlignment="1">
      <alignment horizontal="left" vertical="top" wrapText="1"/>
    </xf>
    <xf numFmtId="0" fontId="4" fillId="0" borderId="0" xfId="0" applyFont="1"/>
    <xf numFmtId="0" fontId="5" fillId="0" borderId="0" xfId="0" applyFont="1" applyAlignment="1">
      <alignment vertical="center" wrapText="1"/>
    </xf>
    <xf numFmtId="0" fontId="4" fillId="0" borderId="0" xfId="0" applyFont="1" applyAlignment="1">
      <alignment vertical="center" wrapText="1"/>
    </xf>
    <xf numFmtId="0" fontId="4" fillId="0" borderId="0" xfId="0" applyFont="1" applyAlignment="1">
      <alignment vertical="center" wrapText="1"/>
    </xf>
    <xf numFmtId="0" fontId="4" fillId="0" borderId="0" xfId="0" applyFont="1" applyFill="1"/>
    <xf numFmtId="0" fontId="4" fillId="0" borderId="0" xfId="0" applyFont="1" applyAlignment="1">
      <alignment horizontal="left" vertical="top"/>
    </xf>
    <xf numFmtId="0" fontId="6" fillId="0" borderId="0" xfId="0" applyFont="1" applyAlignment="1">
      <alignment vertical="center" wrapText="1"/>
    </xf>
    <xf numFmtId="0" fontId="4" fillId="0" borderId="0" xfId="0" applyFont="1" applyAlignment="1">
      <alignment horizontal="center" vertical="center" wrapText="1"/>
    </xf>
    <xf numFmtId="0" fontId="6" fillId="0" borderId="1" xfId="0" applyFont="1" applyBorder="1" applyAlignment="1">
      <alignment horizontal="center" vertical="center" wrapText="1"/>
    </xf>
    <xf numFmtId="0" fontId="4" fillId="0" borderId="0" xfId="0" applyFont="1" applyBorder="1" applyAlignment="1">
      <alignment vertical="center" wrapText="1"/>
    </xf>
    <xf numFmtId="0" fontId="7" fillId="0" borderId="0" xfId="0" applyFont="1" applyBorder="1" applyAlignment="1">
      <alignment vertical="center" wrapText="1"/>
    </xf>
    <xf numFmtId="0" fontId="4" fillId="0" borderId="0" xfId="0" applyFont="1" applyBorder="1" applyAlignment="1">
      <alignment horizontal="center" vertical="center" wrapText="1"/>
    </xf>
    <xf numFmtId="0" fontId="7" fillId="0" borderId="0" xfId="0" applyFont="1" applyAlignment="1">
      <alignment vertical="center" wrapText="1"/>
    </xf>
    <xf numFmtId="0" fontId="6" fillId="0" borderId="0" xfId="0" applyFont="1" applyBorder="1" applyAlignment="1">
      <alignment vertical="center" wrapText="1"/>
    </xf>
    <xf numFmtId="0" fontId="8" fillId="0" borderId="0"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applyAlignment="1">
      <alignment vertical="center" wrapText="1"/>
    </xf>
    <xf numFmtId="0" fontId="2" fillId="0" borderId="0" xfId="1"/>
    <xf numFmtId="0" fontId="4" fillId="0" borderId="0" xfId="0" applyFont="1" applyAlignment="1">
      <alignment horizontal="left" vertical="center" wrapText="1"/>
    </xf>
    <xf numFmtId="14" fontId="0" fillId="0" borderId="0" xfId="0" applyNumberFormat="1"/>
    <xf numFmtId="0" fontId="1" fillId="0" borderId="0" xfId="0" applyFont="1"/>
    <xf numFmtId="0" fontId="0" fillId="3" borderId="0" xfId="0" applyFill="1"/>
    <xf numFmtId="0" fontId="0" fillId="4" borderId="0" xfId="0" applyFill="1"/>
    <xf numFmtId="0" fontId="0" fillId="4" borderId="0" xfId="0" applyFill="1" applyBorder="1"/>
    <xf numFmtId="0" fontId="0" fillId="5" borderId="0" xfId="0" applyFill="1" applyBorder="1"/>
    <xf numFmtId="0" fontId="0" fillId="2" borderId="0" xfId="0" applyFill="1" applyBorder="1"/>
    <xf numFmtId="0" fontId="0" fillId="3" borderId="6" xfId="0" applyFill="1" applyBorder="1"/>
    <xf numFmtId="0" fontId="14" fillId="4" borderId="0" xfId="0" applyFont="1" applyFill="1"/>
    <xf numFmtId="0" fontId="15" fillId="4" borderId="0" xfId="0" applyFont="1" applyFill="1" applyBorder="1"/>
    <xf numFmtId="0" fontId="14" fillId="6" borderId="0" xfId="0" applyFont="1" applyFill="1" applyBorder="1"/>
    <xf numFmtId="0" fontId="14" fillId="6" borderId="8" xfId="0" applyFont="1" applyFill="1" applyBorder="1"/>
    <xf numFmtId="0" fontId="14" fillId="6" borderId="0" xfId="0" applyFont="1" applyFill="1"/>
    <xf numFmtId="0" fontId="17" fillId="4" borderId="0" xfId="0" applyFont="1" applyFill="1" applyBorder="1"/>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3" fontId="0" fillId="0" borderId="0" xfId="0" applyNumberFormat="1" applyAlignment="1">
      <alignment horizontal="right" vertical="center" wrapText="1"/>
    </xf>
    <xf numFmtId="0" fontId="14" fillId="6" borderId="8" xfId="0" applyFont="1" applyFill="1" applyBorder="1" applyAlignment="1">
      <alignment horizontal="center"/>
    </xf>
    <xf numFmtId="0" fontId="14" fillId="4" borderId="0" xfId="0" applyFont="1" applyFill="1" applyBorder="1" applyAlignment="1">
      <alignment horizontal="center" vertical="center"/>
    </xf>
    <xf numFmtId="0" fontId="14" fillId="6" borderId="0" xfId="0" applyFont="1" applyFill="1" applyBorder="1" applyAlignment="1">
      <alignment horizontal="center" vertical="center"/>
    </xf>
    <xf numFmtId="0" fontId="14" fillId="4" borderId="0" xfId="0" applyFont="1" applyFill="1" applyAlignment="1">
      <alignment horizontal="center" vertical="center"/>
    </xf>
    <xf numFmtId="0" fontId="14" fillId="6" borderId="0" xfId="0" applyFont="1" applyFill="1" applyAlignment="1">
      <alignment horizontal="center" vertical="center"/>
    </xf>
    <xf numFmtId="0" fontId="0" fillId="4" borderId="0" xfId="0" applyFill="1" applyBorder="1" applyAlignment="1">
      <alignment horizontal="center" vertical="center"/>
    </xf>
    <xf numFmtId="0" fontId="0" fillId="0" borderId="0" xfId="0" applyAlignment="1">
      <alignment horizontal="center"/>
    </xf>
    <xf numFmtId="0" fontId="0" fillId="0" borderId="0" xfId="0" applyFont="1" applyAlignment="1">
      <alignment horizontal="center" wrapText="1"/>
    </xf>
    <xf numFmtId="164" fontId="1" fillId="0" borderId="0" xfId="0" applyNumberFormat="1" applyFont="1" applyAlignment="1">
      <alignment horizontal="center" vertical="center" wrapText="1"/>
    </xf>
    <xf numFmtId="164" fontId="0" fillId="0" borderId="0" xfId="0" applyNumberFormat="1" applyFont="1" applyAlignment="1">
      <alignment horizontal="center" wrapText="1"/>
    </xf>
    <xf numFmtId="164" fontId="0" fillId="0" borderId="0" xfId="0" applyNumberFormat="1"/>
    <xf numFmtId="0" fontId="6" fillId="0" borderId="2" xfId="0" applyFont="1" applyBorder="1" applyAlignment="1">
      <alignment horizontal="center" vertical="center" wrapText="1"/>
    </xf>
    <xf numFmtId="0" fontId="0" fillId="0" borderId="0" xfId="0" applyAlignment="1"/>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vertical="center" wrapText="1"/>
    </xf>
    <xf numFmtId="0" fontId="4" fillId="0" borderId="0" xfId="0" applyFont="1" applyBorder="1" applyAlignment="1">
      <alignment vertical="center" wrapText="1"/>
    </xf>
    <xf numFmtId="0" fontId="4" fillId="0" borderId="0" xfId="0" applyFont="1" applyAlignment="1">
      <alignment horizontal="left" vertical="top" wrapText="1"/>
    </xf>
    <xf numFmtId="0" fontId="4" fillId="0" borderId="0" xfId="0" applyFont="1" applyAlignment="1">
      <alignment horizontal="left" vertical="center"/>
    </xf>
    <xf numFmtId="0" fontId="7" fillId="0" borderId="22" xfId="0" applyFont="1" applyBorder="1" applyAlignment="1">
      <alignment horizontal="left" vertical="center" wrapText="1"/>
    </xf>
    <xf numFmtId="14" fontId="7" fillId="0" borderId="22" xfId="0" applyNumberFormat="1" applyFont="1" applyBorder="1" applyAlignment="1">
      <alignment horizontal="left" vertical="center" wrapText="1"/>
    </xf>
    <xf numFmtId="0" fontId="7" fillId="0" borderId="23" xfId="0" applyFont="1" applyBorder="1" applyAlignment="1">
      <alignment horizontal="left" vertical="center" wrapText="1"/>
    </xf>
    <xf numFmtId="14" fontId="7" fillId="0" borderId="23" xfId="0" applyNumberFormat="1" applyFont="1" applyBorder="1" applyAlignment="1">
      <alignment horizontal="left" vertical="center" wrapText="1"/>
    </xf>
    <xf numFmtId="14" fontId="7" fillId="0" borderId="1" xfId="0" applyNumberFormat="1" applyFont="1" applyBorder="1" applyAlignment="1">
      <alignment vertical="center" wrapText="1"/>
    </xf>
    <xf numFmtId="44" fontId="1" fillId="0" borderId="0" xfId="2" applyFont="1"/>
    <xf numFmtId="44" fontId="0" fillId="0" borderId="0" xfId="2" applyFont="1"/>
    <xf numFmtId="14" fontId="1" fillId="0" borderId="0" xfId="0" applyNumberFormat="1" applyFont="1"/>
    <xf numFmtId="167" fontId="0" fillId="2" borderId="0" xfId="3" applyNumberFormat="1" applyFont="1" applyFill="1" applyBorder="1"/>
    <xf numFmtId="167" fontId="0" fillId="4" borderId="0" xfId="3" applyNumberFormat="1" applyFont="1" applyFill="1"/>
    <xf numFmtId="0" fontId="0" fillId="4" borderId="0" xfId="0" applyFill="1"/>
    <xf numFmtId="0" fontId="13" fillId="4" borderId="0" xfId="0" applyFont="1" applyFill="1" applyBorder="1"/>
    <xf numFmtId="0" fontId="12" fillId="4" borderId="0" xfId="0" applyFont="1" applyFill="1" applyBorder="1"/>
    <xf numFmtId="0" fontId="0" fillId="8" borderId="0" xfId="0" applyFill="1"/>
    <xf numFmtId="0" fontId="0" fillId="4" borderId="0" xfId="0" applyFill="1" applyAlignment="1">
      <alignment horizontal="center"/>
    </xf>
    <xf numFmtId="0" fontId="20" fillId="4" borderId="0" xfId="0" applyFont="1" applyFill="1" applyBorder="1" applyAlignment="1">
      <alignment horizontal="center" vertical="center"/>
    </xf>
    <xf numFmtId="44" fontId="0" fillId="4" borderId="0" xfId="2" applyFont="1" applyFill="1" applyBorder="1" applyAlignment="1">
      <alignment horizontal="center" vertical="center"/>
    </xf>
    <xf numFmtId="0" fontId="20" fillId="8" borderId="0" xfId="0" applyFont="1" applyFill="1" applyBorder="1" applyAlignment="1">
      <alignment horizontal="center" vertical="center"/>
    </xf>
    <xf numFmtId="44" fontId="0" fillId="8" borderId="0" xfId="2" applyFont="1" applyFill="1" applyBorder="1" applyAlignment="1">
      <alignment horizontal="center" vertical="center"/>
    </xf>
    <xf numFmtId="0" fontId="0" fillId="8" borderId="0" xfId="0" applyFill="1" applyBorder="1"/>
    <xf numFmtId="0" fontId="19" fillId="4" borderId="0" xfId="0" applyFont="1" applyFill="1" applyBorder="1"/>
    <xf numFmtId="0" fontId="19" fillId="8" borderId="0" xfId="0" applyFont="1" applyFill="1" applyBorder="1"/>
    <xf numFmtId="0" fontId="0" fillId="4" borderId="26" xfId="0" applyFill="1" applyBorder="1"/>
    <xf numFmtId="0" fontId="21" fillId="4" borderId="0" xfId="0" applyFont="1" applyFill="1" applyBorder="1" applyAlignment="1">
      <alignment horizontal="right"/>
    </xf>
    <xf numFmtId="0" fontId="21" fillId="4" borderId="0" xfId="0" applyFont="1" applyFill="1" applyAlignment="1">
      <alignment horizontal="right"/>
    </xf>
    <xf numFmtId="0" fontId="24" fillId="4" borderId="0" xfId="0" applyFont="1" applyFill="1" applyBorder="1" applyAlignment="1">
      <alignment horizontal="center" vertical="center"/>
    </xf>
    <xf numFmtId="0" fontId="24" fillId="4" borderId="0" xfId="0" applyFont="1" applyFill="1" applyBorder="1" applyAlignment="1">
      <alignment horizontal="center" vertical="center"/>
    </xf>
    <xf numFmtId="0" fontId="0" fillId="4" borderId="0" xfId="0" applyFill="1" applyBorder="1" applyAlignment="1">
      <alignment horizontal="left"/>
    </xf>
    <xf numFmtId="14" fontId="25" fillId="4" borderId="0" xfId="0" applyNumberFormat="1" applyFont="1" applyFill="1" applyBorder="1" applyAlignment="1">
      <alignment vertical="center"/>
    </xf>
    <xf numFmtId="14" fontId="25" fillId="4" borderId="0" xfId="0" applyNumberFormat="1" applyFont="1" applyFill="1" applyBorder="1" applyAlignment="1">
      <alignment vertical="center" wrapText="1"/>
    </xf>
    <xf numFmtId="0" fontId="27" fillId="4" borderId="0" xfId="0" applyFont="1" applyFill="1" applyBorder="1"/>
    <xf numFmtId="0" fontId="27" fillId="4" borderId="0" xfId="0" applyFont="1" applyFill="1" applyBorder="1" applyAlignment="1">
      <alignment horizontal="left"/>
    </xf>
    <xf numFmtId="0" fontId="27" fillId="4" borderId="0" xfId="0" applyFont="1" applyFill="1"/>
    <xf numFmtId="0" fontId="27" fillId="4" borderId="27" xfId="0" applyFont="1" applyFill="1" applyBorder="1"/>
    <xf numFmtId="0" fontId="27" fillId="4" borderId="27" xfId="0" applyFont="1" applyFill="1" applyBorder="1" applyAlignment="1">
      <alignment horizontal="left"/>
    </xf>
    <xf numFmtId="0" fontId="27" fillId="4" borderId="0" xfId="0" applyFont="1" applyFill="1" applyBorder="1" applyAlignment="1">
      <alignment horizontal="left"/>
    </xf>
    <xf numFmtId="0" fontId="0" fillId="4" borderId="0" xfId="0" applyFont="1" applyFill="1" applyBorder="1" applyAlignment="1">
      <alignment vertical="top" wrapText="1"/>
    </xf>
    <xf numFmtId="0" fontId="0" fillId="4" borderId="0" xfId="0" applyFill="1" applyBorder="1" applyAlignment="1">
      <alignment horizontal="center"/>
    </xf>
    <xf numFmtId="0" fontId="26" fillId="4" borderId="0" xfId="0" applyFont="1" applyFill="1" applyAlignment="1">
      <alignment vertical="top"/>
    </xf>
    <xf numFmtId="0" fontId="0" fillId="4" borderId="0" xfId="0" applyFill="1" applyAlignment="1"/>
    <xf numFmtId="0" fontId="0" fillId="4" borderId="25" xfId="0" applyFill="1" applyBorder="1" applyAlignment="1">
      <alignment horizontal="center" vertical="center"/>
    </xf>
    <xf numFmtId="167" fontId="29" fillId="9" borderId="28" xfId="4" applyNumberFormat="1"/>
    <xf numFmtId="0" fontId="30" fillId="0" borderId="0" xfId="5"/>
    <xf numFmtId="14" fontId="30" fillId="0" borderId="0" xfId="5" applyNumberFormat="1"/>
    <xf numFmtId="0" fontId="30" fillId="0" borderId="0" xfId="5" applyNumberFormat="1"/>
    <xf numFmtId="0" fontId="0" fillId="4" borderId="0" xfId="0" applyFill="1" applyAlignment="1">
      <alignment horizontal="left"/>
    </xf>
    <xf numFmtId="0" fontId="1" fillId="4" borderId="0" xfId="0" applyFont="1" applyFill="1"/>
    <xf numFmtId="0" fontId="14" fillId="4" borderId="0" xfId="0" applyFont="1" applyFill="1" applyBorder="1"/>
    <xf numFmtId="0" fontId="14" fillId="6" borderId="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32" fillId="4" borderId="0" xfId="0" applyFont="1" applyFill="1"/>
    <xf numFmtId="0" fontId="33" fillId="4" borderId="0" xfId="0" applyFont="1" applyFill="1" applyBorder="1" applyAlignment="1">
      <alignment horizontal="center" vertical="center"/>
    </xf>
    <xf numFmtId="0" fontId="33" fillId="4" borderId="0" xfId="0" applyNumberFormat="1" applyFont="1" applyFill="1" applyBorder="1" applyAlignment="1">
      <alignment horizontal="center" vertical="center"/>
    </xf>
    <xf numFmtId="0" fontId="31" fillId="4" borderId="0" xfId="0" applyFont="1" applyFill="1" applyBorder="1"/>
    <xf numFmtId="0" fontId="31" fillId="4" borderId="0" xfId="0" applyFont="1" applyFill="1" applyBorder="1" applyAlignment="1">
      <alignment horizontal="center" vertical="center"/>
    </xf>
    <xf numFmtId="0" fontId="34" fillId="4" borderId="0" xfId="0" applyFont="1" applyFill="1" applyBorder="1"/>
    <xf numFmtId="0" fontId="31" fillId="4" borderId="7" xfId="0" applyFont="1" applyFill="1" applyBorder="1"/>
    <xf numFmtId="0" fontId="31" fillId="4" borderId="7" xfId="0" applyFont="1" applyFill="1" applyBorder="1" applyAlignment="1">
      <alignment horizontal="center" vertical="center"/>
    </xf>
    <xf numFmtId="0" fontId="31" fillId="4" borderId="5" xfId="0" applyFont="1" applyFill="1" applyBorder="1"/>
    <xf numFmtId="0" fontId="15" fillId="8" borderId="0" xfId="0" applyFont="1" applyFill="1" applyBorder="1"/>
    <xf numFmtId="0" fontId="15" fillId="8" borderId="0" xfId="0" applyFont="1" applyFill="1"/>
    <xf numFmtId="0" fontId="14" fillId="8" borderId="0" xfId="0" applyFont="1" applyFill="1" applyBorder="1"/>
    <xf numFmtId="0" fontId="14" fillId="8" borderId="0" xfId="0" applyFont="1" applyFill="1" applyBorder="1" applyAlignment="1">
      <alignment horizontal="center" vertical="center"/>
    </xf>
    <xf numFmtId="0" fontId="14" fillId="8" borderId="0" xfId="0" applyFont="1" applyFill="1"/>
    <xf numFmtId="0" fontId="17" fillId="8" borderId="0" xfId="0" applyFont="1" applyFill="1" applyBorder="1"/>
    <xf numFmtId="166" fontId="14" fillId="8" borderId="0" xfId="0" applyNumberFormat="1" applyFont="1" applyFill="1" applyBorder="1"/>
    <xf numFmtId="0" fontId="14" fillId="8" borderId="0" xfId="0" applyFont="1" applyFill="1" applyAlignment="1">
      <alignment horizontal="center" vertical="center"/>
    </xf>
    <xf numFmtId="0" fontId="0" fillId="8" borderId="0" xfId="0" applyFill="1" applyBorder="1" applyAlignment="1">
      <alignment horizontal="center" vertical="center"/>
    </xf>
    <xf numFmtId="0" fontId="0" fillId="8" borderId="0" xfId="0" applyFill="1" applyAlignment="1">
      <alignment horizontal="center" vertical="center"/>
    </xf>
    <xf numFmtId="0" fontId="14" fillId="4" borderId="9" xfId="0" applyFont="1" applyFill="1" applyBorder="1"/>
    <xf numFmtId="0" fontId="14" fillId="4" borderId="9" xfId="0" applyFont="1" applyFill="1" applyBorder="1" applyAlignment="1">
      <alignment horizontal="center" vertical="center"/>
    </xf>
    <xf numFmtId="0" fontId="14" fillId="4" borderId="4" xfId="0" applyFont="1" applyFill="1" applyBorder="1"/>
    <xf numFmtId="0" fontId="14" fillId="4" borderId="4" xfId="0" applyFont="1" applyFill="1" applyBorder="1" applyAlignment="1">
      <alignment horizontal="right"/>
    </xf>
    <xf numFmtId="0" fontId="14" fillId="4" borderId="8" xfId="0" applyFont="1" applyFill="1" applyBorder="1"/>
    <xf numFmtId="0" fontId="14" fillId="4" borderId="8" xfId="0" applyFont="1" applyFill="1" applyBorder="1" applyAlignment="1">
      <alignment horizontal="center" vertical="center"/>
    </xf>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0" fontId="14" fillId="4" borderId="4" xfId="0" applyFont="1" applyFill="1" applyBorder="1" applyAlignment="1">
      <alignment horizontal="center" vertical="center"/>
    </xf>
    <xf numFmtId="0" fontId="14" fillId="4" borderId="4" xfId="0" applyFont="1" applyFill="1" applyBorder="1" applyAlignment="1">
      <alignment horizontal="center"/>
    </xf>
    <xf numFmtId="0" fontId="16" fillId="4" borderId="4" xfId="0" applyFont="1" applyFill="1" applyBorder="1"/>
    <xf numFmtId="0" fontId="15" fillId="4" borderId="0" xfId="0" applyFont="1" applyFill="1" applyBorder="1" applyAlignment="1">
      <alignment horizontal="center" vertical="center"/>
    </xf>
    <xf numFmtId="0" fontId="0" fillId="6" borderId="0" xfId="0" applyFill="1"/>
    <xf numFmtId="0" fontId="14" fillId="4" borderId="4" xfId="0" applyFont="1" applyFill="1" applyBorder="1" applyAlignment="1">
      <alignment vertical="center"/>
    </xf>
    <xf numFmtId="14" fontId="14" fillId="4" borderId="4" xfId="0" applyNumberFormat="1" applyFont="1" applyFill="1" applyBorder="1" applyAlignment="1">
      <alignment vertical="center"/>
    </xf>
    <xf numFmtId="0" fontId="35" fillId="0" borderId="0" xfId="6"/>
    <xf numFmtId="3" fontId="35" fillId="0" borderId="0" xfId="6" applyNumberFormat="1" applyFont="1" applyFill="1" applyBorder="1"/>
    <xf numFmtId="1" fontId="35" fillId="0" borderId="0" xfId="6" applyNumberFormat="1" applyFont="1" applyFill="1" applyBorder="1"/>
    <xf numFmtId="0" fontId="35" fillId="0" borderId="0" xfId="6" applyFont="1" applyAlignment="1">
      <alignment horizontal="center" wrapText="1"/>
    </xf>
    <xf numFmtId="1" fontId="35" fillId="0" borderId="0" xfId="6" applyNumberFormat="1" applyFont="1" applyFill="1" applyBorder="1" applyAlignment="1">
      <alignment horizontal="center" wrapText="1"/>
    </xf>
    <xf numFmtId="164" fontId="35" fillId="0" borderId="0" xfId="6" applyNumberFormat="1" applyFont="1" applyFill="1" applyBorder="1" applyAlignment="1">
      <alignment horizontal="center" wrapText="1"/>
    </xf>
    <xf numFmtId="0" fontId="36" fillId="8" borderId="0" xfId="0" applyFont="1" applyFill="1" applyBorder="1"/>
    <xf numFmtId="0" fontId="36" fillId="8" borderId="0" xfId="0" applyFont="1" applyFill="1"/>
    <xf numFmtId="0" fontId="37" fillId="8" borderId="0" xfId="0" applyFont="1" applyFill="1" applyBorder="1"/>
    <xf numFmtId="166" fontId="15" fillId="8" borderId="0" xfId="0" applyNumberFormat="1" applyFont="1" applyFill="1" applyBorder="1"/>
    <xf numFmtId="0" fontId="36" fillId="8" borderId="0" xfId="0" applyFont="1" applyFill="1" applyBorder="1" applyAlignment="1">
      <alignment horizontal="center" vertical="center"/>
    </xf>
    <xf numFmtId="0" fontId="15" fillId="8" borderId="0" xfId="0" applyFont="1" applyFill="1" applyBorder="1" applyAlignment="1">
      <alignment vertical="center"/>
    </xf>
    <xf numFmtId="14" fontId="15" fillId="8" borderId="0" xfId="0" applyNumberFormat="1" applyFont="1" applyFill="1" applyBorder="1" applyAlignment="1">
      <alignment vertical="center"/>
    </xf>
    <xf numFmtId="0" fontId="0" fillId="0" borderId="0" xfId="0" applyAlignment="1">
      <alignment horizontal="center" vertical="center"/>
    </xf>
    <xf numFmtId="171" fontId="0" fillId="0" borderId="0" xfId="0" applyNumberFormat="1"/>
    <xf numFmtId="0" fontId="0" fillId="0" borderId="0" xfId="0" pivotButton="1"/>
    <xf numFmtId="44" fontId="0" fillId="0" borderId="0" xfId="2" applyNumberFormat="1" applyFont="1"/>
    <xf numFmtId="7" fontId="0" fillId="0" borderId="0" xfId="2" applyNumberFormat="1" applyFont="1"/>
    <xf numFmtId="172" fontId="0" fillId="0" borderId="0" xfId="0" applyNumberFormat="1"/>
    <xf numFmtId="173" fontId="0" fillId="0" borderId="0" xfId="0" applyNumberFormat="1"/>
    <xf numFmtId="167" fontId="0" fillId="0" borderId="0" xfId="0" applyNumberFormat="1"/>
    <xf numFmtId="0" fontId="0" fillId="0" borderId="0" xfId="0" applyAlignment="1">
      <alignment horizontal="left"/>
    </xf>
    <xf numFmtId="9" fontId="0" fillId="0" borderId="0" xfId="0" applyNumberFormat="1"/>
    <xf numFmtId="1" fontId="0" fillId="0" borderId="0" xfId="0" applyNumberFormat="1"/>
    <xf numFmtId="0" fontId="40" fillId="0" borderId="31" xfId="0" applyFont="1" applyBorder="1" applyAlignment="1">
      <alignment horizontal="left" vertical="center" wrapText="1" indent="1"/>
    </xf>
    <xf numFmtId="3" fontId="39" fillId="0" borderId="31" xfId="0" applyNumberFormat="1" applyFont="1" applyBorder="1" applyAlignment="1">
      <alignment horizontal="left" vertical="center" wrapText="1" indent="1"/>
    </xf>
    <xf numFmtId="0" fontId="15" fillId="8" borderId="0" xfId="0" applyFont="1" applyFill="1" applyBorder="1"/>
    <xf numFmtId="0" fontId="38" fillId="8" borderId="0" xfId="0" applyFont="1" applyFill="1" applyBorder="1"/>
    <xf numFmtId="0" fontId="15" fillId="8" borderId="0" xfId="0" applyFont="1" applyFill="1" applyBorder="1" applyAlignment="1">
      <alignment horizontal="center" vertical="center"/>
    </xf>
    <xf numFmtId="0" fontId="15" fillId="8" borderId="0" xfId="0" applyFont="1" applyFill="1" applyBorder="1" applyAlignment="1">
      <alignment horizontal="right"/>
    </xf>
    <xf numFmtId="0" fontId="15" fillId="8" borderId="0" xfId="0" applyFont="1" applyFill="1" applyBorder="1" applyAlignment="1">
      <alignment horizontal="right" vertical="top"/>
    </xf>
    <xf numFmtId="0" fontId="15" fillId="8" borderId="0" xfId="0" applyFont="1" applyFill="1" applyBorder="1" applyAlignment="1">
      <alignment horizontal="center"/>
    </xf>
    <xf numFmtId="0" fontId="14" fillId="8" borderId="0" xfId="0" applyFont="1" applyFill="1" applyBorder="1"/>
    <xf numFmtId="0" fontId="0" fillId="0" borderId="0" xfId="0" applyNumberFormat="1"/>
    <xf numFmtId="0" fontId="0" fillId="0" borderId="0" xfId="0" pivotButton="1" applyAlignment="1">
      <alignment horizontal="center" vertical="center" wrapText="1"/>
    </xf>
    <xf numFmtId="9" fontId="0" fillId="0" borderId="0" xfId="0" applyNumberFormat="1" applyAlignment="1">
      <alignment horizontal="center"/>
    </xf>
    <xf numFmtId="171" fontId="0" fillId="0" borderId="0" xfId="0" applyNumberFormat="1" applyAlignment="1">
      <alignment horizontal="center" vertical="center"/>
    </xf>
    <xf numFmtId="174" fontId="0" fillId="0" borderId="0" xfId="0" applyNumberFormat="1"/>
    <xf numFmtId="10" fontId="0" fillId="0" borderId="0" xfId="7" applyNumberFormat="1" applyFont="1"/>
    <xf numFmtId="171" fontId="0" fillId="0" borderId="0" xfId="0" applyNumberFormat="1" applyAlignment="1">
      <alignment horizontal="center"/>
    </xf>
    <xf numFmtId="9" fontId="1" fillId="0" borderId="0" xfId="0" applyNumberFormat="1" applyFont="1" applyAlignment="1">
      <alignment horizontal="center" vertical="center"/>
    </xf>
    <xf numFmtId="0" fontId="0" fillId="0" borderId="0" xfId="0" applyAlignment="1">
      <alignment horizontal="left" vertical="center"/>
    </xf>
    <xf numFmtId="0" fontId="15" fillId="8" borderId="0" xfId="0" applyFont="1" applyFill="1" applyBorder="1" applyAlignment="1">
      <alignment horizontal="left"/>
    </xf>
    <xf numFmtId="0" fontId="38" fillId="8" borderId="0" xfId="0" applyFont="1" applyFill="1" applyBorder="1" applyAlignment="1">
      <alignment horizontal="center"/>
    </xf>
    <xf numFmtId="0" fontId="15" fillId="8" borderId="0" xfId="0" applyFont="1" applyFill="1" applyBorder="1" applyAlignment="1">
      <alignment horizontal="right"/>
    </xf>
    <xf numFmtId="0" fontId="15" fillId="8" borderId="0" xfId="0" applyFont="1" applyFill="1" applyBorder="1" applyAlignment="1">
      <alignment horizontal="left" vertical="center"/>
    </xf>
    <xf numFmtId="0" fontId="15" fillId="8" borderId="0" xfId="0" applyFont="1" applyFill="1" applyBorder="1" applyAlignment="1">
      <alignment horizontal="left" vertical="top"/>
    </xf>
    <xf numFmtId="0" fontId="15" fillId="8" borderId="0" xfId="0" applyFont="1" applyFill="1" applyBorder="1" applyAlignment="1">
      <alignment horizontal="right" vertical="top"/>
    </xf>
    <xf numFmtId="0" fontId="15" fillId="8" borderId="0" xfId="0" applyFont="1" applyFill="1" applyBorder="1" applyAlignment="1">
      <alignment horizontal="left" vertical="top" wrapText="1"/>
    </xf>
    <xf numFmtId="14" fontId="15" fillId="8" borderId="0" xfId="0" applyNumberFormat="1" applyFont="1" applyFill="1" applyBorder="1" applyAlignment="1">
      <alignment horizontal="left" vertical="center"/>
    </xf>
    <xf numFmtId="0" fontId="15" fillId="8" borderId="0" xfId="0" applyFont="1" applyFill="1" applyBorder="1" applyAlignment="1">
      <alignment horizontal="center"/>
    </xf>
    <xf numFmtId="0" fontId="38" fillId="8" borderId="0"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0" xfId="0" applyFont="1" applyFill="1" applyBorder="1"/>
    <xf numFmtId="0" fontId="15" fillId="8" borderId="0" xfId="0" applyNumberFormat="1" applyFont="1" applyFill="1" applyBorder="1" applyAlignment="1">
      <alignment horizontal="left" vertical="center"/>
    </xf>
    <xf numFmtId="165" fontId="15" fillId="8" borderId="0" xfId="0" applyNumberFormat="1" applyFont="1" applyFill="1" applyBorder="1" applyAlignment="1">
      <alignment horizontal="center" vertical="center"/>
    </xf>
    <xf numFmtId="164" fontId="15" fillId="8" borderId="0" xfId="0" applyNumberFormat="1" applyFont="1" applyFill="1" applyBorder="1" applyAlignment="1">
      <alignment horizontal="center" vertical="center"/>
    </xf>
    <xf numFmtId="164" fontId="15" fillId="8" borderId="0" xfId="0" applyNumberFormat="1" applyFont="1" applyFill="1" applyBorder="1"/>
    <xf numFmtId="164" fontId="38" fillId="8" borderId="0" xfId="0" applyNumberFormat="1" applyFont="1" applyFill="1" applyBorder="1"/>
    <xf numFmtId="0" fontId="38" fillId="8" borderId="0" xfId="0" applyFont="1" applyFill="1" applyBorder="1"/>
    <xf numFmtId="14" fontId="25" fillId="4" borderId="24" xfId="0" applyNumberFormat="1" applyFont="1" applyFill="1" applyBorder="1" applyAlignment="1">
      <alignment horizontal="center" vertical="center"/>
    </xf>
    <xf numFmtId="44" fontId="25" fillId="4" borderId="24" xfId="2" applyFont="1" applyFill="1" applyBorder="1" applyAlignment="1">
      <alignment horizontal="center" vertical="center"/>
    </xf>
    <xf numFmtId="0" fontId="25" fillId="4" borderId="24" xfId="0" applyNumberFormat="1" applyFont="1" applyFill="1" applyBorder="1" applyAlignment="1">
      <alignment horizontal="center" vertical="center"/>
    </xf>
    <xf numFmtId="14" fontId="25" fillId="4" borderId="24" xfId="0" applyNumberFormat="1" applyFont="1" applyFill="1" applyBorder="1" applyAlignment="1">
      <alignment vertical="center"/>
    </xf>
    <xf numFmtId="0" fontId="26" fillId="4" borderId="0" xfId="0" applyNumberFormat="1" applyFont="1" applyFill="1" applyAlignment="1">
      <alignment horizontal="center" vertical="top"/>
    </xf>
    <xf numFmtId="0" fontId="26" fillId="4" borderId="0" xfId="0" applyFont="1" applyFill="1" applyAlignment="1">
      <alignment horizontal="center" vertical="top"/>
    </xf>
    <xf numFmtId="168" fontId="0" fillId="4" borderId="0" xfId="2" applyNumberFormat="1" applyFont="1" applyFill="1" applyBorder="1" applyAlignment="1">
      <alignment horizontal="center" vertical="top"/>
    </xf>
    <xf numFmtId="170" fontId="25" fillId="4" borderId="24" xfId="2" applyNumberFormat="1" applyFont="1" applyFill="1" applyBorder="1" applyAlignment="1">
      <alignment horizontal="center" vertical="center"/>
    </xf>
    <xf numFmtId="0" fontId="27" fillId="4" borderId="0" xfId="0" applyFont="1" applyFill="1" applyBorder="1" applyAlignment="1">
      <alignment horizontal="center"/>
    </xf>
    <xf numFmtId="0" fontId="27" fillId="4" borderId="0" xfId="0" applyFont="1" applyFill="1" applyBorder="1" applyAlignment="1">
      <alignment horizontal="left"/>
    </xf>
    <xf numFmtId="14" fontId="25" fillId="4" borderId="25" xfId="0" applyNumberFormat="1" applyFont="1" applyFill="1" applyBorder="1" applyAlignment="1">
      <alignment vertical="center"/>
    </xf>
    <xf numFmtId="169" fontId="0" fillId="4" borderId="0" xfId="0" applyNumberFormat="1" applyFont="1" applyFill="1" applyBorder="1" applyAlignment="1">
      <alignment horizontal="left" vertical="center"/>
    </xf>
    <xf numFmtId="0" fontId="0" fillId="4" borderId="0" xfId="0" applyFont="1" applyFill="1" applyBorder="1" applyAlignment="1">
      <alignment horizontal="left" vertical="top" wrapText="1"/>
    </xf>
    <xf numFmtId="0" fontId="27" fillId="4" borderId="0" xfId="0" applyFont="1" applyFill="1" applyBorder="1" applyAlignment="1">
      <alignment horizontal="center" vertical="center"/>
    </xf>
    <xf numFmtId="0" fontId="22" fillId="7" borderId="0" xfId="0" applyFont="1" applyFill="1" applyBorder="1" applyAlignment="1">
      <alignment horizontal="left"/>
    </xf>
    <xf numFmtId="0" fontId="23" fillId="7" borderId="0" xfId="0" applyFont="1" applyFill="1" applyBorder="1" applyAlignment="1">
      <alignment horizontal="left"/>
    </xf>
    <xf numFmtId="17" fontId="22" fillId="7" borderId="0" xfId="0" applyNumberFormat="1" applyFont="1" applyFill="1" applyBorder="1" applyAlignment="1">
      <alignment horizontal="left"/>
    </xf>
    <xf numFmtId="0" fontId="24" fillId="4" borderId="0" xfId="0" applyFont="1" applyFill="1" applyBorder="1" applyAlignment="1">
      <alignment horizontal="center" vertical="center"/>
    </xf>
    <xf numFmtId="0" fontId="25" fillId="4" borderId="25" xfId="0" applyNumberFormat="1" applyFont="1" applyFill="1" applyBorder="1" applyAlignment="1">
      <alignment horizontal="center" vertical="center"/>
    </xf>
    <xf numFmtId="170" fontId="25" fillId="4" borderId="25" xfId="2" applyNumberFormat="1" applyFont="1" applyFill="1" applyBorder="1" applyAlignment="1">
      <alignment horizontal="center" vertical="center"/>
    </xf>
    <xf numFmtId="14" fontId="25" fillId="4" borderId="25" xfId="0" applyNumberFormat="1" applyFont="1" applyFill="1" applyBorder="1" applyAlignment="1">
      <alignment horizontal="center" vertical="center"/>
    </xf>
    <xf numFmtId="170" fontId="0" fillId="4" borderId="25" xfId="2" applyNumberFormat="1" applyFont="1" applyFill="1" applyBorder="1" applyAlignment="1">
      <alignment horizontal="center" vertical="center"/>
    </xf>
    <xf numFmtId="168" fontId="28" fillId="4" borderId="0" xfId="2" applyNumberFormat="1" applyFont="1" applyFill="1" applyBorder="1" applyAlignment="1">
      <alignment horizontal="center" vertical="top"/>
    </xf>
    <xf numFmtId="167" fontId="0" fillId="4" borderId="25" xfId="0" quotePrefix="1" applyNumberFormat="1" applyFill="1" applyBorder="1" applyAlignment="1">
      <alignment wrapText="1"/>
    </xf>
    <xf numFmtId="0" fontId="14" fillId="4" borderId="4" xfId="0" applyFont="1" applyFill="1" applyBorder="1" applyAlignment="1">
      <alignment horizontal="center" vertical="center"/>
    </xf>
    <xf numFmtId="0" fontId="14" fillId="4" borderId="13" xfId="0" applyNumberFormat="1" applyFont="1" applyFill="1" applyBorder="1" applyAlignment="1">
      <alignment horizontal="left" vertical="center"/>
    </xf>
    <xf numFmtId="0" fontId="14" fillId="4" borderId="14" xfId="0" applyNumberFormat="1" applyFont="1" applyFill="1" applyBorder="1" applyAlignment="1">
      <alignment horizontal="left" vertical="center"/>
    </xf>
    <xf numFmtId="0" fontId="14" fillId="4" borderId="15" xfId="0" applyNumberFormat="1" applyFont="1" applyFill="1" applyBorder="1" applyAlignment="1">
      <alignment horizontal="left" vertical="center"/>
    </xf>
    <xf numFmtId="0" fontId="14" fillId="4" borderId="4" xfId="0" applyFont="1" applyFill="1" applyBorder="1" applyAlignment="1">
      <alignment horizontal="left" vertical="center"/>
    </xf>
    <xf numFmtId="164" fontId="14" fillId="4" borderId="4" xfId="0" applyNumberFormat="1" applyFont="1" applyFill="1" applyBorder="1" applyAlignment="1">
      <alignment horizontal="center" vertical="center"/>
    </xf>
    <xf numFmtId="0" fontId="14" fillId="4" borderId="8" xfId="0" applyFont="1" applyFill="1" applyBorder="1" applyAlignment="1">
      <alignment horizontal="center" vertical="center"/>
    </xf>
    <xf numFmtId="0" fontId="14" fillId="4" borderId="8" xfId="0" applyFont="1" applyFill="1" applyBorder="1" applyAlignment="1">
      <alignment horizontal="left" vertical="top" wrapText="1"/>
    </xf>
    <xf numFmtId="0" fontId="14" fillId="4" borderId="0" xfId="0" applyFont="1" applyFill="1" applyBorder="1" applyAlignment="1">
      <alignment horizontal="left" vertical="top" wrapText="1"/>
    </xf>
    <xf numFmtId="0" fontId="14" fillId="4" borderId="9" xfId="0" applyFont="1" applyFill="1" applyBorder="1" applyAlignment="1">
      <alignment horizontal="left" vertical="top" wrapText="1"/>
    </xf>
    <xf numFmtId="0" fontId="14" fillId="4" borderId="10" xfId="0" applyFont="1" applyFill="1" applyBorder="1" applyAlignment="1">
      <alignment horizontal="left"/>
    </xf>
    <xf numFmtId="0" fontId="14" fillId="4" borderId="11" xfId="0" applyFont="1" applyFill="1" applyBorder="1" applyAlignment="1">
      <alignment horizontal="left"/>
    </xf>
    <xf numFmtId="0" fontId="14" fillId="4" borderId="29" xfId="0" applyFont="1" applyFill="1" applyBorder="1" applyAlignment="1">
      <alignment horizontal="left"/>
    </xf>
    <xf numFmtId="0" fontId="14" fillId="4" borderId="10" xfId="0" applyFont="1" applyFill="1" applyBorder="1" applyAlignment="1">
      <alignment horizontal="center"/>
    </xf>
    <xf numFmtId="0" fontId="14" fillId="4" borderId="12" xfId="0" applyFont="1" applyFill="1" applyBorder="1" applyAlignment="1">
      <alignment horizontal="center"/>
    </xf>
    <xf numFmtId="0" fontId="14" fillId="4" borderId="4" xfId="0" applyFont="1" applyFill="1" applyBorder="1" applyAlignment="1">
      <alignment horizontal="left" vertical="top"/>
    </xf>
    <xf numFmtId="0" fontId="14" fillId="4" borderId="4" xfId="0" applyFont="1" applyFill="1" applyBorder="1" applyAlignment="1">
      <alignment horizontal="right"/>
    </xf>
    <xf numFmtId="0" fontId="16" fillId="4" borderId="0" xfId="0" applyFont="1" applyFill="1" applyBorder="1" applyAlignment="1">
      <alignment horizontal="center" vertical="center"/>
    </xf>
    <xf numFmtId="0" fontId="16" fillId="4" borderId="0" xfId="0" applyFont="1" applyFill="1" applyBorder="1" applyAlignment="1">
      <alignment horizontal="center"/>
    </xf>
    <xf numFmtId="0" fontId="14" fillId="4" borderId="30" xfId="0" applyFont="1" applyFill="1" applyBorder="1" applyAlignment="1">
      <alignment horizontal="left"/>
    </xf>
    <xf numFmtId="0" fontId="14" fillId="4" borderId="14" xfId="0" applyFont="1" applyFill="1" applyBorder="1" applyAlignment="1">
      <alignment horizontal="left" vertical="center"/>
    </xf>
    <xf numFmtId="14" fontId="14" fillId="4" borderId="14" xfId="0" applyNumberFormat="1" applyFont="1" applyFill="1" applyBorder="1" applyAlignment="1">
      <alignment horizontal="left" vertical="center"/>
    </xf>
    <xf numFmtId="0" fontId="14" fillId="4" borderId="16" xfId="0" applyNumberFormat="1" applyFont="1" applyFill="1" applyBorder="1" applyAlignment="1">
      <alignment horizontal="left" vertical="center"/>
    </xf>
    <xf numFmtId="0" fontId="14" fillId="4" borderId="17" xfId="0" applyNumberFormat="1" applyFont="1" applyFill="1" applyBorder="1" applyAlignment="1">
      <alignment horizontal="left" vertical="center"/>
    </xf>
    <xf numFmtId="0" fontId="14" fillId="4" borderId="18" xfId="0" applyNumberFormat="1" applyFont="1" applyFill="1" applyBorder="1" applyAlignment="1">
      <alignment horizontal="left" vertical="center"/>
    </xf>
    <xf numFmtId="0" fontId="14" fillId="6" borderId="8" xfId="0" applyFont="1" applyFill="1" applyBorder="1" applyAlignment="1">
      <alignment horizontal="left" vertical="center"/>
    </xf>
    <xf numFmtId="0" fontId="14" fillId="6" borderId="8" xfId="0" applyNumberFormat="1" applyFont="1" applyFill="1" applyBorder="1" applyAlignment="1">
      <alignment horizontal="left" vertic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14" fillId="6" borderId="8" xfId="0" applyFont="1" applyFill="1" applyBorder="1" applyAlignment="1">
      <alignment horizontal="center" vertical="center"/>
    </xf>
    <xf numFmtId="165" fontId="14" fillId="4" borderId="4" xfId="0" applyNumberFormat="1" applyFont="1" applyFill="1" applyBorder="1" applyAlignment="1">
      <alignment horizontal="center" vertical="center"/>
    </xf>
    <xf numFmtId="164" fontId="14" fillId="4" borderId="4" xfId="0" applyNumberFormat="1" applyFont="1" applyFill="1" applyBorder="1"/>
    <xf numFmtId="0" fontId="14" fillId="4" borderId="4" xfId="0" applyFont="1" applyFill="1" applyBorder="1"/>
    <xf numFmtId="164" fontId="16" fillId="4" borderId="4" xfId="0" applyNumberFormat="1" applyFont="1" applyFill="1" applyBorder="1"/>
    <xf numFmtId="0" fontId="16" fillId="4" borderId="4" xfId="0" applyFont="1" applyFill="1" applyBorder="1"/>
    <xf numFmtId="0" fontId="14" fillId="8" borderId="0" xfId="0" applyFont="1" applyFill="1" applyBorder="1"/>
    <xf numFmtId="0" fontId="14" fillId="4" borderId="8" xfId="0" applyFont="1" applyFill="1" applyBorder="1" applyAlignment="1">
      <alignment horizontal="right" vertical="top"/>
    </xf>
    <xf numFmtId="0" fontId="14" fillId="4" borderId="0" xfId="0" applyFont="1" applyFill="1" applyBorder="1" applyAlignment="1">
      <alignment horizontal="right" vertical="top"/>
    </xf>
    <xf numFmtId="0" fontId="14" fillId="4" borderId="9" xfId="0" applyFont="1" applyFill="1" applyBorder="1" applyAlignment="1">
      <alignment horizontal="right" vertical="top"/>
    </xf>
    <xf numFmtId="164" fontId="14" fillId="6" borderId="8" xfId="0" applyNumberFormat="1" applyFont="1" applyFill="1" applyBorder="1" applyAlignment="1">
      <alignment horizontal="center" vertical="center"/>
    </xf>
    <xf numFmtId="0" fontId="6" fillId="0" borderId="1" xfId="0" applyFont="1" applyBorder="1" applyAlignment="1">
      <alignment horizontal="center" vertical="center" wrapText="1"/>
    </xf>
    <xf numFmtId="44" fontId="6" fillId="0" borderId="0" xfId="2" applyFont="1" applyBorder="1" applyAlignment="1">
      <alignment vertical="center" wrapText="1"/>
    </xf>
    <xf numFmtId="44" fontId="7" fillId="0" borderId="0" xfId="2" applyFont="1" applyBorder="1" applyAlignment="1">
      <alignment vertical="center" wrapText="1"/>
    </xf>
    <xf numFmtId="0" fontId="4" fillId="0" borderId="0" xfId="0" applyFont="1" applyAlignment="1">
      <alignment horizontal="left" vertical="top"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44" fontId="4" fillId="0" borderId="2" xfId="2" applyFont="1" applyBorder="1" applyAlignment="1">
      <alignment horizontal="center" vertical="center" wrapText="1"/>
    </xf>
    <xf numFmtId="44" fontId="4" fillId="0" borderId="3" xfId="2" applyFont="1" applyBorder="1" applyAlignment="1">
      <alignment horizontal="center" vertical="center" wrapText="1"/>
    </xf>
    <xf numFmtId="0" fontId="9" fillId="0" borderId="0" xfId="0" applyFont="1" applyAlignment="1">
      <alignment vertical="center" wrapText="1"/>
    </xf>
    <xf numFmtId="0" fontId="10" fillId="0" borderId="0" xfId="0" applyFont="1" applyAlignment="1">
      <alignment horizontal="center" vertical="center" wrapText="1"/>
    </xf>
    <xf numFmtId="0" fontId="4" fillId="0" borderId="0" xfId="0" applyFont="1" applyAlignment="1">
      <alignment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6" fillId="0" borderId="0" xfId="0" applyFont="1" applyAlignment="1">
      <alignment vertical="center" wrapText="1"/>
    </xf>
    <xf numFmtId="0" fontId="7" fillId="0" borderId="0" xfId="0" quotePrefix="1" applyFont="1" applyAlignment="1">
      <alignment vertical="center" wrapText="1"/>
    </xf>
    <xf numFmtId="0" fontId="4" fillId="0" borderId="0" xfId="0" applyFont="1" applyBorder="1" applyAlignment="1">
      <alignment vertical="center" wrapText="1"/>
    </xf>
    <xf numFmtId="0" fontId="4" fillId="0" borderId="1" xfId="0" applyFont="1" applyBorder="1" applyAlignment="1">
      <alignment horizontal="left" vertical="center" wrapText="1"/>
    </xf>
    <xf numFmtId="0" fontId="4" fillId="0" borderId="21" xfId="0" applyFont="1" applyBorder="1" applyAlignment="1">
      <alignment vertical="center" wrapText="1"/>
    </xf>
    <xf numFmtId="171" fontId="1" fillId="0" borderId="0" xfId="0" applyNumberFormat="1" applyFont="1" applyAlignment="1">
      <alignment horizontal="center" vertical="center"/>
    </xf>
  </cellXfs>
  <cellStyles count="8">
    <cellStyle name="Check Cell" xfId="4" builtinId="23"/>
    <cellStyle name="Comma" xfId="3" builtinId="3"/>
    <cellStyle name="Currency" xfId="2" builtinId="4"/>
    <cellStyle name="Explanatory Text" xfId="5" builtinId="53"/>
    <cellStyle name="Hyperlink" xfId="1" builtinId="8"/>
    <cellStyle name="Normal" xfId="0" builtinId="0"/>
    <cellStyle name="Normal 2" xfId="6" xr:uid="{E2EC1751-4650-4062-9229-FC824F1985F7}"/>
    <cellStyle name="Percent" xfId="7" builtinId="5"/>
  </cellStyles>
  <dxfs count="72">
    <dxf>
      <fill>
        <patternFill patternType="darkGrid">
          <fgColor rgb="FFFF9797"/>
          <bgColor auto="1"/>
        </patternFill>
      </fill>
    </dxf>
    <dxf>
      <fill>
        <patternFill>
          <bgColor theme="4" tint="0.79998168889431442"/>
        </patternFill>
      </fill>
    </dxf>
    <dxf>
      <font>
        <b/>
      </font>
    </dxf>
    <dxf>
      <font>
        <b/>
      </font>
    </dxf>
    <dxf>
      <alignment wrapText="1"/>
    </dxf>
    <dxf>
      <numFmt numFmtId="171" formatCode="[&gt;999999]#,##0,,&quot;M&quot;;[&gt;999]#,##0,&quot;K&quot;;#,##0"/>
    </dxf>
    <dxf>
      <alignment horizontal="left"/>
    </dxf>
    <dxf>
      <numFmt numFmtId="171" formatCode="[&gt;999999]#,##0,,&quot;M&quot;;[&gt;999]#,##0,&quot;K&quot;;#,##0"/>
    </dxf>
    <dxf>
      <numFmt numFmtId="13" formatCode="0%"/>
    </dxf>
    <dxf>
      <alignment horizontal="center"/>
    </dxf>
    <dxf>
      <alignment horizontal="center"/>
    </dxf>
    <dxf>
      <alignment vertical="center"/>
    </dxf>
    <dxf>
      <alignment vertical="center"/>
    </dxf>
    <dxf>
      <alignment wrapText="1"/>
    </dxf>
    <dxf>
      <alignment wrapText="1"/>
    </dxf>
    <dxf>
      <alignment horizontal="center"/>
    </dxf>
    <dxf>
      <alignment vertical="center"/>
    </dxf>
    <dxf>
      <font>
        <b/>
      </font>
    </dxf>
    <dxf>
      <alignment horizontal="center"/>
    </dxf>
    <dxf>
      <alignment horizontal="center"/>
    </dxf>
    <dxf>
      <alignment vertical="center"/>
    </dxf>
    <dxf>
      <alignment horizontal="center"/>
    </dxf>
    <dxf>
      <alignment vertical="center"/>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numFmt numFmtId="171" formatCode="[&gt;999999]#,##0,,&quot;M&quot;;[&gt;999]#,##0,&quot;K&quot;;#,##0"/>
    </dxf>
    <dxf>
      <numFmt numFmtId="0" formatCode="General"/>
    </dxf>
    <dxf>
      <numFmt numFmtId="167" formatCode="_-* #,##0_-;\-* #,##0_-;_-* &quot;-&quot;??_-;_-@_-"/>
    </dxf>
    <dxf>
      <numFmt numFmtId="173" formatCode="[&gt;=1000000000]#,##0.000,,,&quot;B&quot;;[&gt;=1000000]#,##0.000,,&quot;M&quot;;#,##0.00"/>
    </dxf>
    <dxf>
      <numFmt numFmtId="171" formatCode="[&gt;999999]#,##0,,&quot;M&quot;;[&gt;999]#,##0,&quot;K&quot;;#,##0"/>
    </dxf>
    <dxf>
      <numFmt numFmtId="13" formatCode="0%"/>
    </dxf>
    <dxf>
      <numFmt numFmtId="2" formatCode="0.00"/>
    </dxf>
    <dxf>
      <numFmt numFmtId="1" formatCode="0"/>
    </dxf>
    <dxf>
      <numFmt numFmtId="1" formatCode="0"/>
    </dxf>
    <dxf>
      <numFmt numFmtId="173" formatCode="[&gt;=1000000000]#,##0.000,,,&quot;B&quot;;[&gt;=1000000]#,##0.000,,&quot;M&quot;;#,##0.00"/>
    </dxf>
    <dxf>
      <numFmt numFmtId="175" formatCode="[&gt;=1000000000]#,##0.0,,,&quot;B&quot;;[&gt;=1000000]#,##0.0,,&quot;M&quot;;#,##0"/>
    </dxf>
    <dxf>
      <numFmt numFmtId="172" formatCode="[&gt;=1000000000]#,##0.000,,,&quot;B&quot;;[&gt;=1000000]#,##0.000,,&quot;M&quot;;#,##0.000"/>
    </dxf>
    <dxf>
      <numFmt numFmtId="171" formatCode="[&gt;999999]#,##0,,&quot;M&quot;;[&gt;999]#,##0,&quot;K&quot;;#,##0"/>
    </dxf>
    <dxf>
      <numFmt numFmtId="173" formatCode="[&gt;=1000000000]#,##0.000,,,&quot;B&quot;;[&gt;=1000000]#,##0.000,,&quot;M&quot;;#,##0.00"/>
    </dxf>
    <dxf>
      <numFmt numFmtId="0" formatCode="General"/>
    </dxf>
    <dxf>
      <numFmt numFmtId="167" formatCode="_-* #,##0_-;\-* #,##0_-;_-* &quot;-&quot;??_-;_-@_-"/>
    </dxf>
    <dxf>
      <font>
        <b val="0"/>
        <i val="0"/>
        <strike val="0"/>
        <condense val="0"/>
        <extend val="0"/>
        <outline val="0"/>
        <shadow val="0"/>
        <u val="none"/>
        <vertAlign val="baseline"/>
        <sz val="11"/>
        <color theme="1"/>
        <name val="Aptos Narrow"/>
        <family val="2"/>
        <scheme val="minor"/>
      </font>
    </dxf>
    <dxf>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numFmt numFmtId="3" formatCode="#,##0"/>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right" vertical="center" textRotation="0" wrapText="1" indent="0" justifyLastLine="0" shrinkToFit="0" readingOrder="0"/>
    </dxf>
    <dxf>
      <font>
        <b val="0"/>
      </font>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numFmt numFmtId="164" formatCode="_-[$Rp-3809]* #,##0_-;\-[$Rp-3809]* #,##0_-;_-[$Rp-3809]* &quot;-&quot;??_-;_-@_-"/>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font>
        <b val="0"/>
      </font>
      <alignment horizontal="center" vertical="bottom"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font>
        <b val="0"/>
        <i val="0"/>
        <strike val="0"/>
        <condense val="0"/>
        <extend val="0"/>
        <outline val="0"/>
        <shadow val="0"/>
        <u val="none"/>
        <vertAlign val="baseline"/>
        <sz val="11"/>
        <color theme="1"/>
        <name val="Aptos Narrow"/>
        <family val="2"/>
        <scheme val="minor"/>
      </font>
      <numFmt numFmtId="34" formatCode="_-&quot;Rp&quot;* #,##0.00_-;\-&quot;Rp&quot;* #,##0.00_-;_-&quot;Rp&quot;* &quot;-&quot;??_-;_-@_-"/>
    </dxf>
    <dxf>
      <numFmt numFmtId="19" formatCode="dd/mm/yyyy"/>
    </dxf>
    <dxf>
      <numFmt numFmtId="19" formatCode="dd/mm/yyyy"/>
    </dxf>
    <dxf>
      <font>
        <b/>
        <i val="0"/>
        <strike val="0"/>
        <condense val="0"/>
        <extend val="0"/>
        <outline val="0"/>
        <shadow val="0"/>
        <u val="none"/>
        <vertAlign val="baseline"/>
        <sz val="11"/>
        <color theme="1"/>
        <name val="Aptos Narrow"/>
        <family val="2"/>
        <scheme val="minor"/>
      </font>
    </dxf>
    <dxf>
      <font>
        <b/>
        <sz val="11"/>
        <color theme="1"/>
      </font>
      <border>
        <vertical/>
        <horizontal/>
      </border>
    </dxf>
    <dxf>
      <font>
        <color theme="1"/>
      </font>
      <border diagonalUp="0" diagonalDown="0">
        <left/>
        <right/>
        <top/>
        <bottom/>
        <vertical/>
        <horizontal/>
      </border>
    </dxf>
    <dxf>
      <font>
        <b/>
        <color theme="1"/>
      </font>
      <border>
        <bottom style="thin">
          <color theme="7"/>
        </bottom>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SlicerStyleLight4 2" pivot="0" table="0" count="10" xr9:uid="{06661760-0A18-47C3-B5D6-1C60F22ACEFF}">
      <tableStyleElement type="wholeTable" dxfId="71"/>
      <tableStyleElement type="headerRow" dxfId="70"/>
    </tableStyle>
    <tableStyle name="TimeSlicerStyleLight1 2" pivot="0" table="0" count="9" xr9:uid="{545B72D0-C3F0-46EF-B9FF-3837A6C2EF0A}">
      <tableStyleElement type="wholeTable" dxfId="69"/>
      <tableStyleElement type="headerRow" dxfId="68"/>
    </tableStyle>
  </tableStyles>
  <colors>
    <mruColors>
      <color rgb="FFF9F9F9"/>
      <color rgb="FFF7F7F7"/>
      <color rgb="FFEAEAEA"/>
      <color rgb="FFEEF5FC"/>
      <color rgb="FFFF9797"/>
      <color rgb="FFFFB7B7"/>
      <color rgb="FFFF5353"/>
      <color rgb="FFFF505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[AutomatedInvoiceSystem-Main.xlsm]PivotTable_Support!Aging</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layout>
        <c:manualLayout>
          <c:xMode val="edge"/>
          <c:yMode val="edge"/>
          <c:x val="0.14287722204799788"/>
          <c:y val="3.5865453152940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23981398288741"/>
          <c:y val="0.26604993148851236"/>
          <c:w val="0.84705957893864414"/>
          <c:h val="0.48932395597642708"/>
        </c:manualLayout>
      </c:layout>
      <c:barChart>
        <c:barDir val="col"/>
        <c:grouping val="clustered"/>
        <c:varyColors val="0"/>
        <c:ser>
          <c:idx val="0"/>
          <c:order val="0"/>
          <c:tx>
            <c:strRef>
              <c:f>PivotTable_Support!$C$32</c:f>
              <c:strCache>
                <c:ptCount val="1"/>
                <c:pt idx="0">
                  <c:v>Total</c:v>
                </c:pt>
              </c:strCache>
            </c:strRef>
          </c:tx>
          <c:spPr>
            <a:solidFill>
              <a:schemeClr val="accent1"/>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PivotTable_Support!$B$33:$B$38</c:f>
              <c:strCache>
                <c:ptCount val="5"/>
                <c:pt idx="0">
                  <c:v>Within Due</c:v>
                </c:pt>
                <c:pt idx="1">
                  <c:v>Over Due 1-30 Days</c:v>
                </c:pt>
                <c:pt idx="2">
                  <c:v>Over Due 31-60 Days</c:v>
                </c:pt>
                <c:pt idx="3">
                  <c:v>Over Due 61-90 Days</c:v>
                </c:pt>
                <c:pt idx="4">
                  <c:v>Due Over &gt;90 Days</c:v>
                </c:pt>
              </c:strCache>
            </c:strRef>
          </c:cat>
          <c:val>
            <c:numRef>
              <c:f>PivotTable_Support!$C$33:$C$38</c:f>
              <c:numCache>
                <c:formatCode>[&gt;999999]#,##0,,"M";[&gt;999]#,##0,"K";#,##0</c:formatCode>
                <c:ptCount val="5"/>
                <c:pt idx="0">
                  <c:v>762528800</c:v>
                </c:pt>
                <c:pt idx="1">
                  <c:v>509354000</c:v>
                </c:pt>
                <c:pt idx="2">
                  <c:v>290160000</c:v>
                </c:pt>
                <c:pt idx="3">
                  <c:v>308704000</c:v>
                </c:pt>
                <c:pt idx="4">
                  <c:v>1526897480</c:v>
                </c:pt>
              </c:numCache>
            </c:numRef>
          </c:val>
          <c:extLst>
            <c:ext xmlns:c16="http://schemas.microsoft.com/office/drawing/2014/chart" uri="{C3380CC4-5D6E-409C-BE32-E72D297353CC}">
              <c16:uniqueId val="{00000000-58DD-4CA5-91BD-A739FC875A08}"/>
            </c:ext>
          </c:extLst>
        </c:ser>
        <c:dLbls>
          <c:dLblPos val="outEnd"/>
          <c:showLegendKey val="0"/>
          <c:showVal val="1"/>
          <c:showCatName val="0"/>
          <c:showSerName val="0"/>
          <c:showPercent val="0"/>
          <c:showBubbleSize val="0"/>
        </c:dLbls>
        <c:gapWidth val="75"/>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layout>
        <c:manualLayout>
          <c:xMode val="edge"/>
          <c:yMode val="edge"/>
          <c:x val="0.34432664337834101"/>
          <c:y val="2.51760739280543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9881017550850882E-2"/>
          <c:y val="0.26520408815275792"/>
          <c:w val="0.90814955627892335"/>
          <c:h val="0.44267284407763596"/>
        </c:manualLayout>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0-9CB2-4D1C-B4CA-88046E9D7A96}"/>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1-9CB2-4D1C-B4CA-88046E9D7A96}"/>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2-9CB2-4D1C-B4CA-88046E9D7A96}"/>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3-9CB2-4D1C-B4CA-88046E9D7A96}"/>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4"/>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id-ID"/>
              <a:t>Top Region by Overdue</a:t>
            </a:r>
            <a:r>
              <a:rPr lang="id-ID" baseline="0"/>
              <a:t>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PivotTable_Support!$S$32</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A-EFC8-439F-80E8-0E21B7AB42EA}"/>
            </c:ext>
          </c:extLst>
        </c:ser>
        <c:dLbls>
          <c:showLegendKey val="0"/>
          <c:showVal val="0"/>
          <c:showCatName val="0"/>
          <c:showSerName val="0"/>
          <c:showPercent val="0"/>
          <c:showBubbleSize val="0"/>
        </c:dLbls>
        <c:gapWidth val="100"/>
        <c:axId val="473749552"/>
        <c:axId val="473749072"/>
      </c:barChart>
      <c:valAx>
        <c:axId val="473749072"/>
        <c:scaling>
          <c:orientation val="minMax"/>
        </c:scaling>
        <c:delete val="0"/>
        <c:axPos val="b"/>
        <c:majorGridlines>
          <c:spPr>
            <a:ln w="9525" cap="flat" cmpd="sng" algn="ctr">
              <a:solidFill>
                <a:schemeClr val="tx1">
                  <a:lumMod val="15000"/>
                  <a:lumOff val="85000"/>
                </a:schemeClr>
              </a:solidFill>
              <a:round/>
            </a:ln>
            <a:effectLst/>
          </c:spPr>
        </c:majorGridlines>
        <c:numFmt formatCode="[&gt;999999]#,##0,,&quot;M&quot;;[&gt;999]#,##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552"/>
        <c:crosses val="autoZero"/>
        <c:crossBetween val="between"/>
      </c:valAx>
      <c:catAx>
        <c:axId val="473749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crossAx val="4737490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ln>
            <a:noFill/>
          </a:ln>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[AutomatedInvoiceSystem-Main.xlsm]PivotTable_Support!Aging</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id-ID"/>
              <a:t>Age Analysis of Outstanding</a:t>
            </a:r>
            <a:r>
              <a:rPr lang="id-ID" baseline="0"/>
              <a:t> Balance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4">
              <a:lumMod val="60000"/>
              <a:lumOff val="40000"/>
            </a:schemeClr>
          </a:solidFill>
          <a:ln>
            <a:noFill/>
          </a:ln>
          <a:effectLst/>
        </c:spPr>
        <c:marker>
          <c:symbol val="none"/>
        </c:marker>
        <c:dLbl>
          <c:idx val="0"/>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PivotTable_Support!$C$32</c:f>
              <c:strCache>
                <c:ptCount val="1"/>
                <c:pt idx="0">
                  <c:v>Total</c:v>
                </c:pt>
              </c:strCache>
            </c:strRef>
          </c:tx>
          <c:spPr>
            <a:solidFill>
              <a:schemeClr val="accent4">
                <a:lumMod val="60000"/>
                <a:lumOff val="40000"/>
              </a:schemeClr>
            </a:solidFill>
            <a:ln>
              <a:noFill/>
            </a:ln>
            <a:effectLst/>
          </c:spPr>
          <c:invertIfNegative val="0"/>
          <c:dLbls>
            <c:numFmt formatCode="[&gt;999999999]0.0,,,\ &quot;B&quot;;[&gt;999999]0.0,,\ &quot;M&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PivotTable_Support!$B$33:$B$38</c:f>
              <c:strCache>
                <c:ptCount val="5"/>
                <c:pt idx="0">
                  <c:v>Within Due</c:v>
                </c:pt>
                <c:pt idx="1">
                  <c:v>Over Due 1-30 Days</c:v>
                </c:pt>
                <c:pt idx="2">
                  <c:v>Over Due 31-60 Days</c:v>
                </c:pt>
                <c:pt idx="3">
                  <c:v>Over Due 61-90 Days</c:v>
                </c:pt>
                <c:pt idx="4">
                  <c:v>Due Over &gt;90 Days</c:v>
                </c:pt>
              </c:strCache>
            </c:strRef>
          </c:cat>
          <c:val>
            <c:numRef>
              <c:f>PivotTable_Support!$C$33:$C$38</c:f>
              <c:numCache>
                <c:formatCode>[&gt;999999]#,##0,,"M";[&gt;999]#,##0,"K";#,##0</c:formatCode>
                <c:ptCount val="5"/>
                <c:pt idx="0">
                  <c:v>762528800</c:v>
                </c:pt>
                <c:pt idx="1">
                  <c:v>509354000</c:v>
                </c:pt>
                <c:pt idx="2">
                  <c:v>290160000</c:v>
                </c:pt>
                <c:pt idx="3">
                  <c:v>308704000</c:v>
                </c:pt>
                <c:pt idx="4">
                  <c:v>1526897480</c:v>
                </c:pt>
              </c:numCache>
            </c:numRef>
          </c:val>
          <c:extLst>
            <c:ext xmlns:c16="http://schemas.microsoft.com/office/drawing/2014/chart" uri="{C3380CC4-5D6E-409C-BE32-E72D297353CC}">
              <c16:uniqueId val="{00000000-84D6-4DE3-AA59-8500566A3818}"/>
            </c:ext>
          </c:extLst>
        </c:ser>
        <c:dLbls>
          <c:dLblPos val="outEnd"/>
          <c:showLegendKey val="0"/>
          <c:showVal val="1"/>
          <c:showCatName val="0"/>
          <c:showSerName val="0"/>
          <c:showPercent val="0"/>
          <c:showBubbleSize val="0"/>
        </c:dLbls>
        <c:gapWidth val="219"/>
        <c:overlap val="-27"/>
        <c:axId val="1498802544"/>
        <c:axId val="1498792464"/>
      </c:barChart>
      <c:catAx>
        <c:axId val="149880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792464"/>
        <c:crosses val="autoZero"/>
        <c:auto val="1"/>
        <c:lblAlgn val="ctr"/>
        <c:lblOffset val="100"/>
        <c:noMultiLvlLbl val="0"/>
      </c:catAx>
      <c:valAx>
        <c:axId val="1498792464"/>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98802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[AutomatedInvoiceSystem-Main.xlsm]PivotTable_Support!OutstandingTrend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Outstanding Balance Trend</a:t>
            </a:r>
            <a:endParaRPr lang="id-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
        <c:idx val="4"/>
        <c:spPr>
          <a:ln w="28575" cap="rnd">
            <a:no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stacked"/>
        <c:varyColors val="0"/>
        <c:ser>
          <c:idx val="0"/>
          <c:order val="0"/>
          <c:tx>
            <c:strRef>
              <c:f>PivotTable_Support!$N$32</c:f>
              <c:strCache>
                <c:ptCount val="1"/>
                <c:pt idx="0">
                  <c:v>Sum of Amount Overdue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5-C8A6-49F8-893A-50B3C08EFF18}"/>
              </c:ext>
            </c:extLst>
          </c:dPt>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PivotTable_Support!$N$33:$N$43</c:f>
              <c:numCache>
                <c:formatCode>[&gt;999999]#,##0,,"M";[&gt;999]#,##0,"K";#,##0</c:formatCode>
                <c:ptCount val="10"/>
                <c:pt idx="0">
                  <c:v>295335000</c:v>
                </c:pt>
                <c:pt idx="1">
                  <c:v>244851000</c:v>
                </c:pt>
                <c:pt idx="2">
                  <c:v>300661000</c:v>
                </c:pt>
                <c:pt idx="3">
                  <c:v>307828000</c:v>
                </c:pt>
                <c:pt idx="4">
                  <c:v>314419480</c:v>
                </c:pt>
                <c:pt idx="5">
                  <c:v>312258000</c:v>
                </c:pt>
                <c:pt idx="6">
                  <c:v>299506000</c:v>
                </c:pt>
                <c:pt idx="7">
                  <c:v>474435000</c:v>
                </c:pt>
                <c:pt idx="8">
                  <c:v>85822000</c:v>
                </c:pt>
                <c:pt idx="9">
                  <c:v>0</c:v>
                </c:pt>
              </c:numCache>
            </c:numRef>
          </c:val>
          <c:extLst>
            <c:ext xmlns:c16="http://schemas.microsoft.com/office/drawing/2014/chart" uri="{C3380CC4-5D6E-409C-BE32-E72D297353CC}">
              <c16:uniqueId val="{00000000-C8A6-49F8-893A-50B3C08EFF18}"/>
            </c:ext>
          </c:extLst>
        </c:ser>
        <c:ser>
          <c:idx val="1"/>
          <c:order val="1"/>
          <c:tx>
            <c:strRef>
              <c:f>PivotTable_Support!$O$32</c:f>
              <c:strCache>
                <c:ptCount val="1"/>
                <c:pt idx="0">
                  <c:v>Sum of Amount Within due</c:v>
                </c:pt>
              </c:strCache>
            </c:strRef>
          </c:tx>
          <c:spPr>
            <a:solidFill>
              <a:schemeClr val="accent2"/>
            </a:solidFill>
            <a:ln>
              <a:noFill/>
            </a:ln>
            <a:effectLst/>
          </c:spPr>
          <c:invertIfNegative val="0"/>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PivotTable_Support!$O$33:$O$43</c:f>
              <c:numCache>
                <c:formatCode>[&gt;999999]#,##0,,"M";[&gt;999]#,##0,"K";#,##0</c:formatCode>
                <c:ptCount val="10"/>
                <c:pt idx="0">
                  <c:v>0</c:v>
                </c:pt>
                <c:pt idx="1">
                  <c:v>0</c:v>
                </c:pt>
                <c:pt idx="2">
                  <c:v>0</c:v>
                </c:pt>
                <c:pt idx="3">
                  <c:v>0</c:v>
                </c:pt>
                <c:pt idx="4">
                  <c:v>0</c:v>
                </c:pt>
                <c:pt idx="5">
                  <c:v>0</c:v>
                </c:pt>
                <c:pt idx="6">
                  <c:v>0</c:v>
                </c:pt>
                <c:pt idx="7">
                  <c:v>21552000</c:v>
                </c:pt>
                <c:pt idx="8">
                  <c:v>667240610</c:v>
                </c:pt>
                <c:pt idx="9">
                  <c:v>73736190</c:v>
                </c:pt>
              </c:numCache>
            </c:numRef>
          </c:val>
          <c:extLst>
            <c:ext xmlns:c16="http://schemas.microsoft.com/office/drawing/2014/chart" uri="{C3380CC4-5D6E-409C-BE32-E72D297353CC}">
              <c16:uniqueId val="{00000001-C8A6-49F8-893A-50B3C08EFF18}"/>
            </c:ext>
          </c:extLst>
        </c:ser>
        <c:dLbls>
          <c:showLegendKey val="0"/>
          <c:showVal val="0"/>
          <c:showCatName val="0"/>
          <c:showSerName val="0"/>
          <c:showPercent val="0"/>
          <c:showBubbleSize val="0"/>
        </c:dLbls>
        <c:gapWidth val="113"/>
        <c:overlap val="100"/>
        <c:axId val="1660046816"/>
        <c:axId val="1660050656"/>
      </c:barChart>
      <c:lineChart>
        <c:grouping val="standard"/>
        <c:varyColors val="0"/>
        <c:ser>
          <c:idx val="2"/>
          <c:order val="2"/>
          <c:tx>
            <c:strRef>
              <c:f>PivotTable_Support!$P$32</c:f>
              <c:strCache>
                <c:ptCount val="1"/>
                <c:pt idx="0">
                  <c:v>Sum of Balance Outstanding</c:v>
                </c:pt>
              </c:strCache>
            </c:strRef>
          </c:tx>
          <c:spPr>
            <a:ln w="28575" cap="rnd">
              <a:noFill/>
              <a:round/>
            </a:ln>
            <a:effectLst/>
          </c:spPr>
          <c:marker>
            <c:symbol val="none"/>
          </c:marker>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PivotTable_Support!$M$33:$M$43</c:f>
              <c:strCache>
                <c:ptCount val="10"/>
                <c:pt idx="0">
                  <c:v>Jan</c:v>
                </c:pt>
                <c:pt idx="1">
                  <c:v>Feb</c:v>
                </c:pt>
                <c:pt idx="2">
                  <c:v>Mar</c:v>
                </c:pt>
                <c:pt idx="3">
                  <c:v>Apr</c:v>
                </c:pt>
                <c:pt idx="4">
                  <c:v>May</c:v>
                </c:pt>
                <c:pt idx="5">
                  <c:v>Jun</c:v>
                </c:pt>
                <c:pt idx="6">
                  <c:v>Jul</c:v>
                </c:pt>
                <c:pt idx="7">
                  <c:v>Aug</c:v>
                </c:pt>
                <c:pt idx="8">
                  <c:v>Sep</c:v>
                </c:pt>
                <c:pt idx="9">
                  <c:v>Oct</c:v>
                </c:pt>
              </c:strCache>
            </c:strRef>
          </c:cat>
          <c:val>
            <c:numRef>
              <c:f>PivotTable_Support!$P$33:$P$43</c:f>
              <c:numCache>
                <c:formatCode>[&gt;999999]#,##0,,"M";[&gt;999]#,##0,"K";#,##0</c:formatCode>
                <c:ptCount val="10"/>
                <c:pt idx="0">
                  <c:v>295335000</c:v>
                </c:pt>
                <c:pt idx="1">
                  <c:v>244851000</c:v>
                </c:pt>
                <c:pt idx="2">
                  <c:v>300661000</c:v>
                </c:pt>
                <c:pt idx="3">
                  <c:v>307828000</c:v>
                </c:pt>
                <c:pt idx="4">
                  <c:v>314419480</c:v>
                </c:pt>
                <c:pt idx="5">
                  <c:v>312258000</c:v>
                </c:pt>
                <c:pt idx="6">
                  <c:v>299506000</c:v>
                </c:pt>
                <c:pt idx="7">
                  <c:v>495987000</c:v>
                </c:pt>
                <c:pt idx="8">
                  <c:v>753062610</c:v>
                </c:pt>
                <c:pt idx="9">
                  <c:v>73736190</c:v>
                </c:pt>
              </c:numCache>
            </c:numRef>
          </c:val>
          <c:smooth val="0"/>
          <c:extLst>
            <c:ext xmlns:c16="http://schemas.microsoft.com/office/drawing/2014/chart" uri="{C3380CC4-5D6E-409C-BE32-E72D297353CC}">
              <c16:uniqueId val="{00000006-C8A6-49F8-893A-50B3C08EFF18}"/>
            </c:ext>
          </c:extLst>
        </c:ser>
        <c:dLbls>
          <c:showLegendKey val="0"/>
          <c:showVal val="0"/>
          <c:showCatName val="0"/>
          <c:showSerName val="0"/>
          <c:showPercent val="0"/>
          <c:showBubbleSize val="0"/>
        </c:dLbls>
        <c:marker val="1"/>
        <c:smooth val="0"/>
        <c:axId val="1660046816"/>
        <c:axId val="1660050656"/>
      </c:lineChart>
      <c:catAx>
        <c:axId val="166004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50656"/>
        <c:crosses val="autoZero"/>
        <c:auto val="1"/>
        <c:lblAlgn val="ctr"/>
        <c:lblOffset val="100"/>
        <c:noMultiLvlLbl val="0"/>
      </c:catAx>
      <c:valAx>
        <c:axId val="1660050656"/>
        <c:scaling>
          <c:orientation val="minMax"/>
        </c:scaling>
        <c:delete val="0"/>
        <c:axPos val="l"/>
        <c:majorGridlines>
          <c:spPr>
            <a:ln w="9525" cap="flat" cmpd="sng" algn="ctr">
              <a:noFill/>
              <a:round/>
            </a:ln>
            <a:effectLst/>
          </c:spPr>
        </c:majorGridlines>
        <c:numFmt formatCode="[&gt;999999]#,##0,,&quot;M&quot;;[&gt;999]#,##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0046816"/>
        <c:crosses val="autoZero"/>
        <c:crossBetween val="between"/>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[AutomatedInvoiceSystem-Main.xlsm]PivotTable_Support!OutstandingByRegion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doughnutChart>
        <c:varyColors val="1"/>
        <c:ser>
          <c:idx val="0"/>
          <c:order val="0"/>
          <c:tx>
            <c:strRef>
              <c:f>PivotTable_Support!$S$32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F2-4A4E-9B1D-553153C315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F2-4A4E-9B1D-553153C315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F2-4A4E-9B1D-553153C315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F2-4A4E-9B1D-553153C315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F2-4A4E-9B1D-553153C315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0E-4FFC-B7A7-7F960FB4AF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0E-4FFC-B7A7-7F960FB4AFD4}"/>
              </c:ext>
            </c:extLst>
          </c:dPt>
          <c:cat>
            <c:strRef>
              <c:f>PivotTable_Support!$R$33:$R$40</c:f>
              <c:strCache>
                <c:ptCount val="7"/>
                <c:pt idx="0">
                  <c:v>Bali</c:v>
                </c:pt>
                <c:pt idx="1">
                  <c:v>Kalimantan Timur</c:v>
                </c:pt>
                <c:pt idx="2">
                  <c:v>Sulawesi Utara</c:v>
                </c:pt>
                <c:pt idx="3">
                  <c:v>Jawa Timur</c:v>
                </c:pt>
                <c:pt idx="4">
                  <c:v>Banten</c:v>
                </c:pt>
                <c:pt idx="5">
                  <c:v>Jawa Barat</c:v>
                </c:pt>
                <c:pt idx="6">
                  <c:v>DKI Jakarta</c:v>
                </c:pt>
              </c:strCache>
            </c:strRef>
          </c:cat>
          <c:val>
            <c:numRef>
              <c:f>PivotTable_Support!$S$33:$S$40</c:f>
              <c:numCache>
                <c:formatCode>[&gt;999999]#,##0,,"M";[&gt;999]#,##0,"K";#,##0</c:formatCode>
                <c:ptCount val="7"/>
                <c:pt idx="0">
                  <c:v>120846000</c:v>
                </c:pt>
                <c:pt idx="1">
                  <c:v>129832000</c:v>
                </c:pt>
                <c:pt idx="2">
                  <c:v>134447000</c:v>
                </c:pt>
                <c:pt idx="3">
                  <c:v>190362000</c:v>
                </c:pt>
                <c:pt idx="4">
                  <c:v>199819000</c:v>
                </c:pt>
                <c:pt idx="5">
                  <c:v>431680000</c:v>
                </c:pt>
                <c:pt idx="6">
                  <c:v>693105480</c:v>
                </c:pt>
              </c:numCache>
            </c:numRef>
          </c:val>
          <c:extLst>
            <c:ext xmlns:c16="http://schemas.microsoft.com/office/drawing/2014/chart" uri="{C3380CC4-5D6E-409C-BE32-E72D297353CC}">
              <c16:uniqueId val="{00000000-45FF-4680-B238-1D7636F3083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[AutomatedInvoiceSystem-Main.xlsm]PivotTable_Support!InvoiceStatus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PivotTable_Support!$V$32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7B-40EA-B009-9CB6CF0530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7B-40EA-B009-9CB6CF0530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7B-40EA-B009-9CB6CF0530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D3-429C-9425-F195E5B8A214}"/>
              </c:ext>
            </c:extLst>
          </c:dPt>
          <c:cat>
            <c:strRef>
              <c:f>PivotTable_Support!$U$33:$U$36</c:f>
              <c:strCache>
                <c:ptCount val="3"/>
                <c:pt idx="0">
                  <c:v>Partial</c:v>
                </c:pt>
                <c:pt idx="1">
                  <c:v>Past Due</c:v>
                </c:pt>
                <c:pt idx="2">
                  <c:v>Unpaid</c:v>
                </c:pt>
              </c:strCache>
            </c:strRef>
          </c:cat>
          <c:val>
            <c:numRef>
              <c:f>PivotTable_Support!$V$33:$V$36</c:f>
              <c:numCache>
                <c:formatCode>_-* #,##0_-;\-* #,##0_-;_-* "-"??_-;_-@_-</c:formatCode>
                <c:ptCount val="3"/>
                <c:pt idx="0">
                  <c:v>13</c:v>
                </c:pt>
                <c:pt idx="1">
                  <c:v>866</c:v>
                </c:pt>
                <c:pt idx="2">
                  <c:v>49</c:v>
                </c:pt>
              </c:numCache>
            </c:numRef>
          </c:val>
          <c:extLst>
            <c:ext xmlns:c16="http://schemas.microsoft.com/office/drawing/2014/chart" uri="{C3380CC4-5D6E-409C-BE32-E72D297353CC}">
              <c16:uniqueId val="{00000000-38E8-4148-B342-9B6EDED8678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Manage Invoice'!$R$14" inc="5" max="2479" page="0" val="0"/>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Manage Invoice'!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Create Invoice'!A1"/><Relationship Id="rId11" Type="http://schemas.openxmlformats.org/officeDocument/2006/relationships/chart" Target="../charts/chart3.xml"/><Relationship Id="rId5" Type="http://schemas.openxmlformats.org/officeDocument/2006/relationships/image" Target="../media/image4.svg"/><Relationship Id="rId10" Type="http://schemas.openxmlformats.org/officeDocument/2006/relationships/chart" Target="../charts/chart2.xml"/><Relationship Id="rId4" Type="http://schemas.openxmlformats.org/officeDocument/2006/relationships/image" Target="../media/image3.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7.png"/><Relationship Id="rId7" Type="http://schemas.openxmlformats.org/officeDocument/2006/relationships/image" Target="../media/image9.png"/><Relationship Id="rId2" Type="http://schemas.openxmlformats.org/officeDocument/2006/relationships/hyperlink" Target="#'Create Invoice'!A1"/><Relationship Id="rId1" Type="http://schemas.openxmlformats.org/officeDocument/2006/relationships/hyperlink" Target="#Dashboard!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7.png"/><Relationship Id="rId3" Type="http://schemas.openxmlformats.org/officeDocument/2006/relationships/image" Target="../media/image13.png"/><Relationship Id="rId7" Type="http://schemas.openxmlformats.org/officeDocument/2006/relationships/image" Target="../media/image9.png"/><Relationship Id="rId12" Type="http://schemas.openxmlformats.org/officeDocument/2006/relationships/hyperlink" Target="#'Create Invoice'!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image" Target="../media/image4.svg"/><Relationship Id="rId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4.svg"/><Relationship Id="rId9" Type="http://schemas.openxmlformats.org/officeDocument/2006/relationships/hyperlink" Target="#'Manage Invoice'!A1"/><Relationship Id="rId1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11</xdr:col>
      <xdr:colOff>182640</xdr:colOff>
      <xdr:row>0</xdr:row>
      <xdr:rowOff>22174</xdr:rowOff>
    </xdr:from>
    <xdr:to>
      <xdr:col>19</xdr:col>
      <xdr:colOff>82575</xdr:colOff>
      <xdr:row>1</xdr:row>
      <xdr:rowOff>449438</xdr:rowOff>
    </xdr:to>
    <xdr:sp macro="" textlink="">
      <xdr:nvSpPr>
        <xdr:cNvPr id="2" name="TextBox 1">
          <a:extLst>
            <a:ext uri="{FF2B5EF4-FFF2-40B4-BE49-F238E27FC236}">
              <a16:creationId xmlns:a16="http://schemas.microsoft.com/office/drawing/2014/main" id="{7F090DE2-3087-421C-A9AF-CA12B2AA89DB}"/>
            </a:ext>
          </a:extLst>
        </xdr:cNvPr>
        <xdr:cNvSpPr txBox="1"/>
      </xdr:nvSpPr>
      <xdr:spPr>
        <a:xfrm>
          <a:off x="4150010" y="22174"/>
          <a:ext cx="2823695" cy="534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Dashboard</a:t>
          </a:r>
        </a:p>
      </xdr:txBody>
    </xdr:sp>
    <xdr:clientData/>
  </xdr:twoCellAnchor>
  <xdr:twoCellAnchor editAs="absolute">
    <xdr:from>
      <xdr:col>3</xdr:col>
      <xdr:colOff>88131</xdr:colOff>
      <xdr:row>0</xdr:row>
      <xdr:rowOff>16329</xdr:rowOff>
    </xdr:from>
    <xdr:to>
      <xdr:col>11</xdr:col>
      <xdr:colOff>578636</xdr:colOff>
      <xdr:row>1</xdr:row>
      <xdr:rowOff>450725</xdr:rowOff>
    </xdr:to>
    <xdr:sp macro="" textlink="">
      <xdr:nvSpPr>
        <xdr:cNvPr id="3" name="TextBox 2">
          <a:extLst>
            <a:ext uri="{FF2B5EF4-FFF2-40B4-BE49-F238E27FC236}">
              <a16:creationId xmlns:a16="http://schemas.microsoft.com/office/drawing/2014/main" id="{D59CBE88-890F-4142-B8E9-EAD3DF9A85F4}"/>
            </a:ext>
          </a:extLst>
        </xdr:cNvPr>
        <xdr:cNvSpPr txBox="1"/>
      </xdr:nvSpPr>
      <xdr:spPr>
        <a:xfrm>
          <a:off x="1526406" y="16329"/>
          <a:ext cx="3024155" cy="539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1</xdr:col>
      <xdr:colOff>82995</xdr:colOff>
      <xdr:row>4</xdr:row>
      <xdr:rowOff>100637</xdr:rowOff>
    </xdr:from>
    <xdr:to>
      <xdr:col>1</xdr:col>
      <xdr:colOff>290709</xdr:colOff>
      <xdr:row>5</xdr:row>
      <xdr:rowOff>187492</xdr:rowOff>
    </xdr:to>
    <xdr:pic>
      <xdr:nvPicPr>
        <xdr:cNvPr id="13" name="Graphic 12" descr="Pie chart with solid fill">
          <a:extLst>
            <a:ext uri="{FF2B5EF4-FFF2-40B4-BE49-F238E27FC236}">
              <a16:creationId xmlns:a16="http://schemas.microsoft.com/office/drawing/2014/main" id="{6F9E0ABC-9557-4AD9-96B2-0CEFDA2BC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195" y="1036808"/>
          <a:ext cx="207714" cy="212041"/>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14" name="TextBox 13">
          <a:extLst>
            <a:ext uri="{FF2B5EF4-FFF2-40B4-BE49-F238E27FC236}">
              <a16:creationId xmlns:a16="http://schemas.microsoft.com/office/drawing/2014/main" id="{D2FD0850-62AF-4DFF-928D-7B8E0DBC5D2F}"/>
            </a:ext>
          </a:extLst>
        </xdr:cNvPr>
        <xdr:cNvSpPr txBox="1"/>
      </xdr:nvSpPr>
      <xdr:spPr>
        <a:xfrm>
          <a:off x="0" y="930728"/>
          <a:ext cx="1444205" cy="406996"/>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12224</xdr:colOff>
      <xdr:row>3</xdr:row>
      <xdr:rowOff>283116</xdr:rowOff>
    </xdr:from>
    <xdr:to>
      <xdr:col>2</xdr:col>
      <xdr:colOff>377328</xdr:colOff>
      <xdr:row>11</xdr:row>
      <xdr:rowOff>141996</xdr:rowOff>
    </xdr:to>
    <xdr:grpSp>
      <xdr:nvGrpSpPr>
        <xdr:cNvPr id="15" name="Group 14">
          <a:extLst>
            <a:ext uri="{FF2B5EF4-FFF2-40B4-BE49-F238E27FC236}">
              <a16:creationId xmlns:a16="http://schemas.microsoft.com/office/drawing/2014/main" id="{0A79FA4F-55E3-4C71-AD1E-4A7E8C405522}"/>
            </a:ext>
          </a:extLst>
        </xdr:cNvPr>
        <xdr:cNvGrpSpPr/>
      </xdr:nvGrpSpPr>
      <xdr:grpSpPr>
        <a:xfrm>
          <a:off x="12224" y="930816"/>
          <a:ext cx="1412854" cy="1316205"/>
          <a:chOff x="12220" y="841897"/>
          <a:chExt cx="1415577" cy="1319398"/>
        </a:xfrm>
      </xdr:grpSpPr>
      <xdr:sp macro="" textlink="">
        <xdr:nvSpPr>
          <xdr:cNvPr id="16" name="TextBox 15">
            <a:hlinkClick xmlns:r="http://schemas.openxmlformats.org/officeDocument/2006/relationships" r:id="rId3"/>
            <a:extLst>
              <a:ext uri="{FF2B5EF4-FFF2-40B4-BE49-F238E27FC236}">
                <a16:creationId xmlns:a16="http://schemas.microsoft.com/office/drawing/2014/main" id="{AC3A6559-AEB7-3DC0-9B69-423CE6CA03D7}"/>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17" name="Graphic 16" descr="Document with solid fill">
            <a:extLst>
              <a:ext uri="{FF2B5EF4-FFF2-40B4-BE49-F238E27FC236}">
                <a16:creationId xmlns:a16="http://schemas.microsoft.com/office/drawing/2014/main" id="{628A2D66-FD88-61F1-FC01-E9B45F172E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9675" y="1403195"/>
            <a:ext cx="212042" cy="213025"/>
          </a:xfrm>
          <a:prstGeom prst="rect">
            <a:avLst/>
          </a:prstGeom>
        </xdr:spPr>
      </xdr:pic>
      <xdr:sp macro="" textlink="">
        <xdr:nvSpPr>
          <xdr:cNvPr id="18" name="TextBox 17">
            <a:hlinkClick xmlns:r="http://schemas.openxmlformats.org/officeDocument/2006/relationships" r:id="rId6"/>
            <a:extLst>
              <a:ext uri="{FF2B5EF4-FFF2-40B4-BE49-F238E27FC236}">
                <a16:creationId xmlns:a16="http://schemas.microsoft.com/office/drawing/2014/main" id="{9BED2530-38C5-09AA-219F-A7F2F8A8331B}"/>
              </a:ext>
            </a:extLst>
          </xdr:cNvPr>
          <xdr:cNvSpPr txBox="1"/>
        </xdr:nvSpPr>
        <xdr:spPr>
          <a:xfrm>
            <a:off x="16364" y="1764410"/>
            <a:ext cx="1370499"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6000"/>
                  </a:schemeClr>
                </a:solidFill>
                <a:latin typeface="Segoe UI" panose="020B0502040204020203" pitchFamily="34" charset="0"/>
                <a:cs typeface="Segoe UI" panose="020B0502040204020203" pitchFamily="34" charset="0"/>
              </a:rPr>
              <a:t>Invoice</a:t>
            </a:r>
          </a:p>
        </xdr:txBody>
      </xdr:sp>
      <xdr:cxnSp macro="">
        <xdr:nvCxnSpPr>
          <xdr:cNvPr id="19" name="Straight Connector 18">
            <a:extLst>
              <a:ext uri="{FF2B5EF4-FFF2-40B4-BE49-F238E27FC236}">
                <a16:creationId xmlns:a16="http://schemas.microsoft.com/office/drawing/2014/main" id="{8BB5715A-5579-CB37-5092-5FB62C6A03D5}"/>
              </a:ext>
            </a:extLst>
          </xdr:cNvPr>
          <xdr:cNvCxnSpPr>
            <a:cxnSpLocks noChangeAspect="1"/>
          </xdr:cNvCxnSpPr>
        </xdr:nvCxnSpPr>
        <xdr:spPr>
          <a:xfrm>
            <a:off x="21010" y="841897"/>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0" name="Graphic 19" descr="Add with solid fill">
            <a:extLst>
              <a:ext uri="{FF2B5EF4-FFF2-40B4-BE49-F238E27FC236}">
                <a16:creationId xmlns:a16="http://schemas.microsoft.com/office/drawing/2014/main" id="{B28E7220-4968-92C4-2CCD-401F44CCC9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1244" y="1866220"/>
            <a:ext cx="175888" cy="175824"/>
          </a:xfrm>
          <a:prstGeom prst="rect">
            <a:avLst/>
          </a:prstGeom>
        </xdr:spPr>
      </xdr:pic>
    </xdr:grpSp>
    <xdr:clientData/>
  </xdr:twoCellAnchor>
  <xdr:twoCellAnchor editAs="absolute">
    <xdr:from>
      <xdr:col>3</xdr:col>
      <xdr:colOff>123851</xdr:colOff>
      <xdr:row>15</xdr:row>
      <xdr:rowOff>9502</xdr:rowOff>
    </xdr:from>
    <xdr:to>
      <xdr:col>9</xdr:col>
      <xdr:colOff>41414</xdr:colOff>
      <xdr:row>23</xdr:row>
      <xdr:rowOff>66262</xdr:rowOff>
    </xdr:to>
    <mc:AlternateContent xmlns:mc="http://schemas.openxmlformats.org/markup-compatibility/2006" xmlns:a14="http://schemas.microsoft.com/office/drawing/2010/main">
      <mc:Choice Requires="a14">
        <xdr:graphicFrame macro="">
          <xdr:nvGraphicFramePr>
            <xdr:cNvPr id="4" name="Aging">
              <a:extLst>
                <a:ext uri="{FF2B5EF4-FFF2-40B4-BE49-F238E27FC236}">
                  <a16:creationId xmlns:a16="http://schemas.microsoft.com/office/drawing/2014/main" id="{A2D8B35A-EAD2-4134-AFB2-32B7980E0904}"/>
                </a:ext>
              </a:extLst>
            </xdr:cNvPr>
            <xdr:cNvGraphicFramePr/>
          </xdr:nvGraphicFramePr>
          <xdr:xfrm>
            <a:off x="0" y="0"/>
            <a:ext cx="0" cy="0"/>
          </xdr:xfrm>
          <a:graphic>
            <a:graphicData uri="http://schemas.microsoft.com/office/drawing/2010/slicer">
              <sle:slicer xmlns:sle="http://schemas.microsoft.com/office/drawing/2010/slicer" name="Aging"/>
            </a:graphicData>
          </a:graphic>
        </xdr:graphicFrame>
      </mc:Choice>
      <mc:Fallback xmlns="">
        <xdr:sp macro="" textlink="">
          <xdr:nvSpPr>
            <xdr:cNvPr id="0" name=""/>
            <xdr:cNvSpPr>
              <a:spLocks noTextEdit="1"/>
            </xdr:cNvSpPr>
          </xdr:nvSpPr>
          <xdr:spPr>
            <a:xfrm>
              <a:off x="1562126" y="2590777"/>
              <a:ext cx="1746363" cy="189508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115567</xdr:colOff>
      <xdr:row>3</xdr:row>
      <xdr:rowOff>124242</xdr:rowOff>
    </xdr:from>
    <xdr:to>
      <xdr:col>9</xdr:col>
      <xdr:colOff>16566</xdr:colOff>
      <xdr:row>13</xdr:row>
      <xdr:rowOff>66261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17B95B2-591C-4CF5-BC8B-A09CA01D252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53842" y="771942"/>
              <a:ext cx="1729799" cy="16850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165239</xdr:colOff>
      <xdr:row>24</xdr:row>
      <xdr:rowOff>15739</xdr:rowOff>
    </xdr:from>
    <xdr:to>
      <xdr:col>9</xdr:col>
      <xdr:colOff>3727</xdr:colOff>
      <xdr:row>32</xdr:row>
      <xdr:rowOff>0</xdr:rowOff>
    </xdr:to>
    <mc:AlternateContent xmlns:mc="http://schemas.openxmlformats.org/markup-compatibility/2006" xmlns:tsle="http://schemas.microsoft.com/office/drawing/2012/timeslicer">
      <mc:Choice Requires="tsle">
        <xdr:graphicFrame macro="">
          <xdr:nvGraphicFramePr>
            <xdr:cNvPr id="8" name="Date Issued 4">
              <a:extLst>
                <a:ext uri="{FF2B5EF4-FFF2-40B4-BE49-F238E27FC236}">
                  <a16:creationId xmlns:a16="http://schemas.microsoft.com/office/drawing/2014/main" id="{3A238AC9-DCE7-43BE-937F-D886FEC90155}"/>
                </a:ext>
              </a:extLst>
            </xdr:cNvPr>
            <xdr:cNvGraphicFramePr/>
          </xdr:nvGraphicFramePr>
          <xdr:xfrm>
            <a:off x="0" y="0"/>
            <a:ext cx="0" cy="0"/>
          </xdr:xfrm>
          <a:graphic>
            <a:graphicData uri="http://schemas.microsoft.com/office/drawing/2012/timeslicer">
              <tsle:timeslicer name="Date Issued 4"/>
            </a:graphicData>
          </a:graphic>
        </xdr:graphicFrame>
      </mc:Choice>
      <mc:Fallback xmlns="">
        <xdr:sp macro="" textlink="">
          <xdr:nvSpPr>
            <xdr:cNvPr id="0" name=""/>
            <xdr:cNvSpPr>
              <a:spLocks noTextEdit="1"/>
            </xdr:cNvSpPr>
          </xdr:nvSpPr>
          <xdr:spPr>
            <a:xfrm>
              <a:off x="1603514" y="4625839"/>
              <a:ext cx="1667288" cy="1508261"/>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absolute">
    <xdr:from>
      <xdr:col>10</xdr:col>
      <xdr:colOff>156125</xdr:colOff>
      <xdr:row>9</xdr:row>
      <xdr:rowOff>45870</xdr:rowOff>
    </xdr:from>
    <xdr:to>
      <xdr:col>21</xdr:col>
      <xdr:colOff>140804</xdr:colOff>
      <xdr:row>20</xdr:row>
      <xdr:rowOff>116498</xdr:rowOff>
    </xdr:to>
    <xdr:graphicFrame macro="">
      <xdr:nvGraphicFramePr>
        <xdr:cNvPr id="9" name="AgingAR">
          <a:extLst>
            <a:ext uri="{FF2B5EF4-FFF2-40B4-BE49-F238E27FC236}">
              <a16:creationId xmlns:a16="http://schemas.microsoft.com/office/drawing/2014/main" id="{34DAA4C3-820B-4191-B732-10188715A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22</xdr:col>
      <xdr:colOff>0</xdr:colOff>
      <xdr:row>9</xdr:row>
      <xdr:rowOff>70222</xdr:rowOff>
    </xdr:from>
    <xdr:to>
      <xdr:col>30</xdr:col>
      <xdr:colOff>5798</xdr:colOff>
      <xdr:row>20</xdr:row>
      <xdr:rowOff>132522</xdr:rowOff>
    </xdr:to>
    <xdr:graphicFrame macro="">
      <xdr:nvGraphicFramePr>
        <xdr:cNvPr id="10" name="Chart 9">
          <a:extLst>
            <a:ext uri="{FF2B5EF4-FFF2-40B4-BE49-F238E27FC236}">
              <a16:creationId xmlns:a16="http://schemas.microsoft.com/office/drawing/2014/main" id="{58C9A5DA-68F0-42F8-A028-438B4F18D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10</xdr:col>
      <xdr:colOff>178813</xdr:colOff>
      <xdr:row>20</xdr:row>
      <xdr:rowOff>281607</xdr:rowOff>
    </xdr:from>
    <xdr:to>
      <xdr:col>23</xdr:col>
      <xdr:colOff>24847</xdr:colOff>
      <xdr:row>32</xdr:row>
      <xdr:rowOff>182216</xdr:rowOff>
    </xdr:to>
    <xdr:graphicFrame macro="">
      <xdr:nvGraphicFramePr>
        <xdr:cNvPr id="11" name="Chart 10">
          <a:extLst>
            <a:ext uri="{FF2B5EF4-FFF2-40B4-BE49-F238E27FC236}">
              <a16:creationId xmlns:a16="http://schemas.microsoft.com/office/drawing/2014/main" id="{EF3152F4-AF5D-419E-9E83-2D75F4109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127334</xdr:colOff>
      <xdr:row>3</xdr:row>
      <xdr:rowOff>144704</xdr:rowOff>
    </xdr:from>
    <xdr:to>
      <xdr:col>29</xdr:col>
      <xdr:colOff>494472</xdr:colOff>
      <xdr:row>8</xdr:row>
      <xdr:rowOff>99392</xdr:rowOff>
    </xdr:to>
    <xdr:sp macro="" textlink="">
      <xdr:nvSpPr>
        <xdr:cNvPr id="21" name="Rectangle 20">
          <a:extLst>
            <a:ext uri="{FF2B5EF4-FFF2-40B4-BE49-F238E27FC236}">
              <a16:creationId xmlns:a16="http://schemas.microsoft.com/office/drawing/2014/main" id="{56AE6BCE-3A2E-2652-059E-DDCB5494FD81}"/>
            </a:ext>
          </a:extLst>
        </xdr:cNvPr>
        <xdr:cNvSpPr/>
      </xdr:nvSpPr>
      <xdr:spPr>
        <a:xfrm>
          <a:off x="3564617" y="790747"/>
          <a:ext cx="10430507" cy="849210"/>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16</xdr:col>
      <xdr:colOff>159310</xdr:colOff>
      <xdr:row>3</xdr:row>
      <xdr:rowOff>270224</xdr:rowOff>
    </xdr:from>
    <xdr:to>
      <xdr:col>20</xdr:col>
      <xdr:colOff>6911</xdr:colOff>
      <xdr:row>7</xdr:row>
      <xdr:rowOff>143976</xdr:rowOff>
    </xdr:to>
    <xdr:grpSp>
      <xdr:nvGrpSpPr>
        <xdr:cNvPr id="31" name="Group 30">
          <a:extLst>
            <a:ext uri="{FF2B5EF4-FFF2-40B4-BE49-F238E27FC236}">
              <a16:creationId xmlns:a16="http://schemas.microsoft.com/office/drawing/2014/main" id="{879ED3A7-EB30-D62A-AC1A-449C795E84C5}"/>
            </a:ext>
          </a:extLst>
        </xdr:cNvPr>
        <xdr:cNvGrpSpPr/>
      </xdr:nvGrpSpPr>
      <xdr:grpSpPr>
        <a:xfrm>
          <a:off x="6283885" y="917924"/>
          <a:ext cx="1257301" cy="569077"/>
          <a:chOff x="4290392" y="911086"/>
          <a:chExt cx="1255644" cy="577783"/>
        </a:xfrm>
      </xdr:grpSpPr>
      <xdr:sp macro="" textlink="PivotTable_Support!B20">
        <xdr:nvSpPr>
          <xdr:cNvPr id="25" name="TextBox 24">
            <a:extLst>
              <a:ext uri="{FF2B5EF4-FFF2-40B4-BE49-F238E27FC236}">
                <a16:creationId xmlns:a16="http://schemas.microsoft.com/office/drawing/2014/main" id="{78BC0E0F-127E-5616-4CE4-8C641212FB1B}"/>
              </a:ext>
            </a:extLst>
          </xdr:cNvPr>
          <xdr:cNvSpPr txBox="1"/>
        </xdr:nvSpPr>
        <xdr:spPr>
          <a:xfrm>
            <a:off x="4499942" y="1174893"/>
            <a:ext cx="836544" cy="3139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D7D62BD-63B1-46C3-9755-D88188B60BEB}" type="TxLink">
              <a:rPr lang="en-US" sz="1400" b="1" i="0" u="none" strike="noStrike">
                <a:solidFill>
                  <a:srgbClr val="000000"/>
                </a:solidFill>
                <a:latin typeface="Aptos Narrow"/>
              </a:rPr>
              <a:pPr algn="ctr"/>
              <a:t>9.917B</a:t>
            </a:fld>
            <a:endParaRPr lang="id-ID" sz="1400" b="1"/>
          </a:p>
        </xdr:txBody>
      </xdr:sp>
      <xdr:sp macro="" textlink="">
        <xdr:nvSpPr>
          <xdr:cNvPr id="30" name="TextBox 29">
            <a:extLst>
              <a:ext uri="{FF2B5EF4-FFF2-40B4-BE49-F238E27FC236}">
                <a16:creationId xmlns:a16="http://schemas.microsoft.com/office/drawing/2014/main" id="{4EB3D5E0-3B20-4667-B367-0276E26B5D2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Total AR</a:t>
            </a:r>
          </a:p>
        </xdr:txBody>
      </xdr:sp>
    </xdr:grpSp>
    <xdr:clientData/>
  </xdr:twoCellAnchor>
  <xdr:twoCellAnchor>
    <xdr:from>
      <xdr:col>22</xdr:col>
      <xdr:colOff>174503</xdr:colOff>
      <xdr:row>3</xdr:row>
      <xdr:rowOff>270840</xdr:rowOff>
    </xdr:from>
    <xdr:to>
      <xdr:col>24</xdr:col>
      <xdr:colOff>873142</xdr:colOff>
      <xdr:row>7</xdr:row>
      <xdr:rowOff>143361</xdr:rowOff>
    </xdr:to>
    <xdr:grpSp>
      <xdr:nvGrpSpPr>
        <xdr:cNvPr id="32" name="Group 31">
          <a:extLst>
            <a:ext uri="{FF2B5EF4-FFF2-40B4-BE49-F238E27FC236}">
              <a16:creationId xmlns:a16="http://schemas.microsoft.com/office/drawing/2014/main" id="{AF85C4B3-A57E-46BD-8953-2DCB2444E303}"/>
            </a:ext>
          </a:extLst>
        </xdr:cNvPr>
        <xdr:cNvGrpSpPr/>
      </xdr:nvGrpSpPr>
      <xdr:grpSpPr>
        <a:xfrm>
          <a:off x="8127878" y="918540"/>
          <a:ext cx="1251089" cy="567846"/>
          <a:chOff x="4290392" y="911086"/>
          <a:chExt cx="1255644" cy="576543"/>
        </a:xfrm>
      </xdr:grpSpPr>
      <xdr:sp macro="" textlink="PivotTable_Support!C26">
        <xdr:nvSpPr>
          <xdr:cNvPr id="33" name="TextBox 32">
            <a:extLst>
              <a:ext uri="{FF2B5EF4-FFF2-40B4-BE49-F238E27FC236}">
                <a16:creationId xmlns:a16="http://schemas.microsoft.com/office/drawing/2014/main" id="{89381DCA-209C-11B1-3731-15A54D96E6CD}"/>
              </a:ext>
            </a:extLst>
          </xdr:cNvPr>
          <xdr:cNvSpPr txBox="1"/>
        </xdr:nvSpPr>
        <xdr:spPr>
          <a:xfrm>
            <a:off x="4499942" y="1176133"/>
            <a:ext cx="83654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6E4A173-D809-4E25-B727-C4CE4E360C9B}" type="TxLink">
              <a:rPr lang="en-US" sz="1400" b="1" i="0" u="none" strike="noStrike">
                <a:solidFill>
                  <a:schemeClr val="tx1"/>
                </a:solidFill>
                <a:latin typeface="Aptos Narrow"/>
              </a:rPr>
              <a:pPr algn="ctr"/>
              <a:t>762.5M</a:t>
            </a:fld>
            <a:endParaRPr lang="id-ID" sz="1800" b="1">
              <a:solidFill>
                <a:schemeClr val="tx1"/>
              </a:solidFill>
            </a:endParaRPr>
          </a:p>
        </xdr:txBody>
      </xdr:sp>
      <xdr:sp macro="" textlink="">
        <xdr:nvSpPr>
          <xdr:cNvPr id="34" name="TextBox 33">
            <a:extLst>
              <a:ext uri="{FF2B5EF4-FFF2-40B4-BE49-F238E27FC236}">
                <a16:creationId xmlns:a16="http://schemas.microsoft.com/office/drawing/2014/main" id="{2480145F-C1F7-86B3-5313-A16272E0D37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Within Due</a:t>
            </a:r>
          </a:p>
        </xdr:txBody>
      </xdr:sp>
    </xdr:grpSp>
    <xdr:clientData/>
  </xdr:twoCellAnchor>
  <xdr:twoCellAnchor>
    <xdr:from>
      <xdr:col>24</xdr:col>
      <xdr:colOff>1454865</xdr:colOff>
      <xdr:row>3</xdr:row>
      <xdr:rowOff>270845</xdr:rowOff>
    </xdr:from>
    <xdr:to>
      <xdr:col>25</xdr:col>
      <xdr:colOff>746289</xdr:colOff>
      <xdr:row>7</xdr:row>
      <xdr:rowOff>143355</xdr:rowOff>
    </xdr:to>
    <xdr:grpSp>
      <xdr:nvGrpSpPr>
        <xdr:cNvPr id="35" name="Group 34">
          <a:extLst>
            <a:ext uri="{FF2B5EF4-FFF2-40B4-BE49-F238E27FC236}">
              <a16:creationId xmlns:a16="http://schemas.microsoft.com/office/drawing/2014/main" id="{2D3398E9-EB19-45D3-9FE2-AE57B246E4A4}"/>
            </a:ext>
          </a:extLst>
        </xdr:cNvPr>
        <xdr:cNvGrpSpPr/>
      </xdr:nvGrpSpPr>
      <xdr:grpSpPr>
        <a:xfrm>
          <a:off x="9960690" y="918545"/>
          <a:ext cx="1253574" cy="567835"/>
          <a:chOff x="4290392" y="911086"/>
          <a:chExt cx="1255644" cy="576541"/>
        </a:xfrm>
      </xdr:grpSpPr>
      <xdr:sp macro="" textlink="PivotTable_Support!E25">
        <xdr:nvSpPr>
          <xdr:cNvPr id="36" name="TextBox 35">
            <a:extLst>
              <a:ext uri="{FF2B5EF4-FFF2-40B4-BE49-F238E27FC236}">
                <a16:creationId xmlns:a16="http://schemas.microsoft.com/office/drawing/2014/main" id="{1B52298C-462B-6C17-032E-84E86951BD4C}"/>
              </a:ext>
            </a:extLst>
          </xdr:cNvPr>
          <xdr:cNvSpPr txBox="1"/>
        </xdr:nvSpPr>
        <xdr:spPr>
          <a:xfrm>
            <a:off x="4434213" y="1176126"/>
            <a:ext cx="976891" cy="311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5764D12-69B6-4774-88D4-707EB373D1A1}" type="TxLink">
              <a:rPr lang="en-US" sz="1400" b="1" i="0" u="none" strike="noStrike">
                <a:solidFill>
                  <a:srgbClr val="000000"/>
                </a:solidFill>
                <a:latin typeface="Aptos Narrow"/>
              </a:rPr>
              <a:pPr algn="ctr"/>
              <a:t>2.635B</a:t>
            </a:fld>
            <a:endParaRPr lang="id-ID" sz="1800" b="1"/>
          </a:p>
        </xdr:txBody>
      </xdr:sp>
      <xdr:sp macro="" textlink="">
        <xdr:nvSpPr>
          <xdr:cNvPr id="37" name="TextBox 36">
            <a:extLst>
              <a:ext uri="{FF2B5EF4-FFF2-40B4-BE49-F238E27FC236}">
                <a16:creationId xmlns:a16="http://schemas.microsoft.com/office/drawing/2014/main" id="{F2126BEA-351B-18DE-223A-4D5B4072FAAE}"/>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a:t>
            </a:r>
            <a:endParaRPr lang="id-ID" sz="1100" b="1">
              <a:solidFill>
                <a:schemeClr val="tx1">
                  <a:lumMod val="50000"/>
                  <a:lumOff val="50000"/>
                </a:schemeClr>
              </a:solidFill>
            </a:endParaRPr>
          </a:p>
        </xdr:txBody>
      </xdr:sp>
    </xdr:grpSp>
    <xdr:clientData/>
  </xdr:twoCellAnchor>
  <xdr:twoCellAnchor>
    <xdr:from>
      <xdr:col>26</xdr:col>
      <xdr:colOff>524599</xdr:colOff>
      <xdr:row>3</xdr:row>
      <xdr:rowOff>269959</xdr:rowOff>
    </xdr:from>
    <xdr:to>
      <xdr:col>28</xdr:col>
      <xdr:colOff>479874</xdr:colOff>
      <xdr:row>7</xdr:row>
      <xdr:rowOff>144242</xdr:rowOff>
    </xdr:to>
    <xdr:grpSp>
      <xdr:nvGrpSpPr>
        <xdr:cNvPr id="38" name="Group 37">
          <a:extLst>
            <a:ext uri="{FF2B5EF4-FFF2-40B4-BE49-F238E27FC236}">
              <a16:creationId xmlns:a16="http://schemas.microsoft.com/office/drawing/2014/main" id="{EB972E58-32DB-4503-8DCB-EDB67B59C5DC}"/>
            </a:ext>
          </a:extLst>
        </xdr:cNvPr>
        <xdr:cNvGrpSpPr/>
      </xdr:nvGrpSpPr>
      <xdr:grpSpPr>
        <a:xfrm>
          <a:off x="11792674" y="917659"/>
          <a:ext cx="1326875" cy="569608"/>
          <a:chOff x="4290392" y="911086"/>
          <a:chExt cx="1255644" cy="577584"/>
        </a:xfrm>
      </xdr:grpSpPr>
      <xdr:sp macro="" textlink="PivotTable_Support!M23">
        <xdr:nvSpPr>
          <xdr:cNvPr id="39" name="TextBox 38">
            <a:extLst>
              <a:ext uri="{FF2B5EF4-FFF2-40B4-BE49-F238E27FC236}">
                <a16:creationId xmlns:a16="http://schemas.microsoft.com/office/drawing/2014/main" id="{20770959-3C72-BEA4-0689-94935F1B377B}"/>
              </a:ext>
            </a:extLst>
          </xdr:cNvPr>
          <xdr:cNvSpPr txBox="1"/>
        </xdr:nvSpPr>
        <xdr:spPr>
          <a:xfrm>
            <a:off x="4499942" y="1175092"/>
            <a:ext cx="836545" cy="3135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B982225-5975-4C20-8FBF-478BDE27E0C8}" type="TxLink">
              <a:rPr lang="en-US" sz="1400" b="1" i="0" u="none" strike="noStrike">
                <a:solidFill>
                  <a:srgbClr val="000000"/>
                </a:solidFill>
                <a:latin typeface="Aptos Narrow"/>
              </a:rPr>
              <a:pPr algn="ctr"/>
              <a:t>77.56%</a:t>
            </a:fld>
            <a:endParaRPr lang="id-ID" sz="1800" b="1"/>
          </a:p>
        </xdr:txBody>
      </xdr:sp>
      <xdr:sp macro="" textlink="">
        <xdr:nvSpPr>
          <xdr:cNvPr id="40" name="TextBox 39">
            <a:extLst>
              <a:ext uri="{FF2B5EF4-FFF2-40B4-BE49-F238E27FC236}">
                <a16:creationId xmlns:a16="http://schemas.microsoft.com/office/drawing/2014/main" id="{FACBD4D4-E324-28E6-CEC1-473F6F59143C}"/>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a:solidFill>
                  <a:schemeClr val="tx1">
                    <a:lumMod val="50000"/>
                    <a:lumOff val="50000"/>
                  </a:schemeClr>
                </a:solidFill>
              </a:rPr>
              <a:t>Past</a:t>
            </a:r>
            <a:r>
              <a:rPr lang="id-ID" sz="1100" b="1" baseline="0">
                <a:solidFill>
                  <a:schemeClr val="tx1">
                    <a:lumMod val="50000"/>
                    <a:lumOff val="50000"/>
                  </a:schemeClr>
                </a:solidFill>
              </a:rPr>
              <a:t> Due (%)</a:t>
            </a:r>
            <a:endParaRPr lang="id-ID" sz="1100" b="1">
              <a:solidFill>
                <a:schemeClr val="tx1">
                  <a:lumMod val="50000"/>
                  <a:lumOff val="50000"/>
                </a:schemeClr>
              </a:solidFill>
            </a:endParaRPr>
          </a:p>
        </xdr:txBody>
      </xdr:sp>
    </xdr:grpSp>
    <xdr:clientData/>
  </xdr:twoCellAnchor>
  <xdr:twoCellAnchor>
    <xdr:from>
      <xdr:col>11</xdr:col>
      <xdr:colOff>276640</xdr:colOff>
      <xdr:row>3</xdr:row>
      <xdr:rowOff>270843</xdr:rowOff>
    </xdr:from>
    <xdr:to>
      <xdr:col>13</xdr:col>
      <xdr:colOff>472109</xdr:colOff>
      <xdr:row>7</xdr:row>
      <xdr:rowOff>143357</xdr:rowOff>
    </xdr:to>
    <xdr:grpSp>
      <xdr:nvGrpSpPr>
        <xdr:cNvPr id="41" name="Group 40">
          <a:extLst>
            <a:ext uri="{FF2B5EF4-FFF2-40B4-BE49-F238E27FC236}">
              <a16:creationId xmlns:a16="http://schemas.microsoft.com/office/drawing/2014/main" id="{7BE8FF7C-AE48-4CCA-BCAB-D41254E8CDA7}"/>
            </a:ext>
          </a:extLst>
        </xdr:cNvPr>
        <xdr:cNvGrpSpPr/>
      </xdr:nvGrpSpPr>
      <xdr:grpSpPr>
        <a:xfrm>
          <a:off x="4248565" y="918543"/>
          <a:ext cx="1452769" cy="567839"/>
          <a:chOff x="4290392" y="911086"/>
          <a:chExt cx="1255644" cy="576546"/>
        </a:xfrm>
      </xdr:grpSpPr>
      <xdr:sp macro="" textlink="PivotTable_Support!P24">
        <xdr:nvSpPr>
          <xdr:cNvPr id="42" name="TextBox 41">
            <a:extLst>
              <a:ext uri="{FF2B5EF4-FFF2-40B4-BE49-F238E27FC236}">
                <a16:creationId xmlns:a16="http://schemas.microsoft.com/office/drawing/2014/main" id="{7D1E20CA-9C29-F345-C836-FDD497822490}"/>
              </a:ext>
            </a:extLst>
          </xdr:cNvPr>
          <xdr:cNvSpPr txBox="1"/>
        </xdr:nvSpPr>
        <xdr:spPr>
          <a:xfrm>
            <a:off x="4437694" y="1176131"/>
            <a:ext cx="984599" cy="3115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3347D37-2B5A-45DC-B387-86910B6391D7}" type="TxLink">
              <a:rPr lang="en-US" sz="1400" b="1" i="0" u="none" strike="noStrike">
                <a:solidFill>
                  <a:srgbClr val="000000"/>
                </a:solidFill>
                <a:latin typeface="Aptos Narrow"/>
              </a:rPr>
              <a:t>928 Invoices</a:t>
            </a:fld>
            <a:endParaRPr lang="id-ID" sz="4000" b="1"/>
          </a:p>
        </xdr:txBody>
      </xdr:sp>
      <xdr:sp macro="" textlink="">
        <xdr:nvSpPr>
          <xdr:cNvPr id="43" name="TextBox 42">
            <a:extLst>
              <a:ext uri="{FF2B5EF4-FFF2-40B4-BE49-F238E27FC236}">
                <a16:creationId xmlns:a16="http://schemas.microsoft.com/office/drawing/2014/main" id="{E58B61BB-1729-0142-D9DB-26CC840D53A6}"/>
              </a:ext>
            </a:extLst>
          </xdr:cNvPr>
          <xdr:cNvSpPr txBox="1"/>
        </xdr:nvSpPr>
        <xdr:spPr>
          <a:xfrm>
            <a:off x="4290392" y="911086"/>
            <a:ext cx="1255644" cy="298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100" b="1" baseline="0">
                <a:solidFill>
                  <a:schemeClr val="tx1">
                    <a:lumMod val="50000"/>
                    <a:lumOff val="50000"/>
                  </a:schemeClr>
                </a:solidFill>
              </a:rPr>
              <a:t>Total Invoices</a:t>
            </a:r>
            <a:endParaRPr lang="id-ID" sz="1100" b="1">
              <a:solidFill>
                <a:schemeClr val="tx1">
                  <a:lumMod val="50000"/>
                  <a:lumOff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28</xdr:col>
      <xdr:colOff>241897</xdr:colOff>
      <xdr:row>0</xdr:row>
      <xdr:rowOff>16328</xdr:rowOff>
    </xdr:from>
    <xdr:to>
      <xdr:col>34</xdr:col>
      <xdr:colOff>389838</xdr:colOff>
      <xdr:row>1</xdr:row>
      <xdr:rowOff>440634</xdr:rowOff>
    </xdr:to>
    <xdr:sp macro="" textlink="">
      <xdr:nvSpPr>
        <xdr:cNvPr id="12" name="TextBox 11">
          <a:extLst>
            <a:ext uri="{FF2B5EF4-FFF2-40B4-BE49-F238E27FC236}">
              <a16:creationId xmlns:a16="http://schemas.microsoft.com/office/drawing/2014/main" id="{4D539745-3CFE-403E-BE4E-A06D1E8E86D0}"/>
            </a:ext>
          </a:extLst>
        </xdr:cNvPr>
        <xdr:cNvSpPr txBox="1"/>
      </xdr:nvSpPr>
      <xdr:spPr>
        <a:xfrm>
          <a:off x="16836421" y="16328"/>
          <a:ext cx="2823860" cy="53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baseline="0">
              <a:solidFill>
                <a:schemeClr val="dk1">
                  <a:alpha val="50000"/>
                </a:schemeClr>
              </a:solidFill>
              <a:latin typeface="Segoe UI Semibold" panose="020B0702040204020203" pitchFamily="34" charset="0"/>
              <a:cs typeface="Segoe UI Semibold" panose="020B0702040204020203" pitchFamily="34" charset="0"/>
            </a:rPr>
            <a:t>Manage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21</xdr:col>
      <xdr:colOff>58615</xdr:colOff>
      <xdr:row>0</xdr:row>
      <xdr:rowOff>16329</xdr:rowOff>
    </xdr:from>
    <xdr:to>
      <xdr:col>29</xdr:col>
      <xdr:colOff>1115</xdr:colOff>
      <xdr:row>2</xdr:row>
      <xdr:rowOff>2397</xdr:rowOff>
    </xdr:to>
    <xdr:sp macro="" textlink="">
      <xdr:nvSpPr>
        <xdr:cNvPr id="13" name="TextBox 12">
          <a:extLst>
            <a:ext uri="{FF2B5EF4-FFF2-40B4-BE49-F238E27FC236}">
              <a16:creationId xmlns:a16="http://schemas.microsoft.com/office/drawing/2014/main" id="{8269E9BD-291D-4B9A-91E9-B28B7192E6F9}"/>
            </a:ext>
          </a:extLst>
        </xdr:cNvPr>
        <xdr:cNvSpPr txBox="1"/>
      </xdr:nvSpPr>
      <xdr:spPr>
        <a:xfrm>
          <a:off x="1494692" y="16329"/>
          <a:ext cx="2990500" cy="5355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mc:AlternateContent xmlns:mc="http://schemas.openxmlformats.org/markup-compatibility/2006">
    <mc:Choice xmlns:a14="http://schemas.microsoft.com/office/drawing/2010/main" Requires="a14">
      <xdr:twoCellAnchor editAs="oneCell">
        <xdr:from>
          <xdr:col>35</xdr:col>
          <xdr:colOff>161925</xdr:colOff>
          <xdr:row>14</xdr:row>
          <xdr:rowOff>28575</xdr:rowOff>
        </xdr:from>
        <xdr:to>
          <xdr:col>35</xdr:col>
          <xdr:colOff>342900</xdr:colOff>
          <xdr:row>39</xdr:row>
          <xdr:rowOff>0</xdr:rowOff>
        </xdr:to>
        <xdr:sp macro="" textlink="">
          <xdr:nvSpPr>
            <xdr:cNvPr id="11269" name="Scroll Bar 5" hidden="1">
              <a:extLst>
                <a:ext uri="{63B3BB69-23CF-44E3-9099-C40C66FF867C}">
                  <a14:compatExt spid="_x0000_s11269"/>
                </a:ext>
                <a:ext uri="{FF2B5EF4-FFF2-40B4-BE49-F238E27FC236}">
                  <a16:creationId xmlns:a16="http://schemas.microsoft.com/office/drawing/2014/main" id="{00000000-0008-0000-01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43</xdr:col>
      <xdr:colOff>185248</xdr:colOff>
      <xdr:row>13</xdr:row>
      <xdr:rowOff>32175</xdr:rowOff>
    </xdr:from>
    <xdr:to>
      <xdr:col>45</xdr:col>
      <xdr:colOff>0</xdr:colOff>
      <xdr:row>14</xdr:row>
      <xdr:rowOff>22132</xdr:rowOff>
    </xdr:to>
    <xdr:sp macro="[0]!Export" textlink="">
      <xdr:nvSpPr>
        <xdr:cNvPr id="43" name="TextBox 42">
          <a:extLst>
            <a:ext uri="{FF2B5EF4-FFF2-40B4-BE49-F238E27FC236}">
              <a16:creationId xmlns:a16="http://schemas.microsoft.com/office/drawing/2014/main" id="{B29376C8-A5C5-4187-98E9-653539677B76}"/>
            </a:ext>
          </a:extLst>
        </xdr:cNvPr>
        <xdr:cNvSpPr txBox="1"/>
      </xdr:nvSpPr>
      <xdr:spPr>
        <a:xfrm>
          <a:off x="24395313" y="2210501"/>
          <a:ext cx="1040578" cy="205305"/>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Export</a:t>
          </a:r>
          <a:r>
            <a:rPr lang="en-US" sz="900" b="1" i="0">
              <a:solidFill>
                <a:schemeClr val="bg1"/>
              </a:solidFill>
              <a:latin typeface="Segoe UI" panose="020B0502040204020203" pitchFamily="34" charset="0"/>
              <a:cs typeface="Segoe UI" panose="020B0502040204020203" pitchFamily="34" charset="0"/>
            </a:rPr>
            <a:t> as PDF</a:t>
          </a:r>
          <a:endParaRPr lang="id-ID" sz="900" b="1" i="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34</xdr:col>
      <xdr:colOff>13138</xdr:colOff>
      <xdr:row>10</xdr:row>
      <xdr:rowOff>91965</xdr:rowOff>
    </xdr:from>
    <xdr:to>
      <xdr:col>35</xdr:col>
      <xdr:colOff>20332</xdr:colOff>
      <xdr:row>11</xdr:row>
      <xdr:rowOff>101155</xdr:rowOff>
    </xdr:to>
    <xdr:sp macro="[0]!clearFilter" textlink="">
      <xdr:nvSpPr>
        <xdr:cNvPr id="11" name="TextBox 10">
          <a:extLst>
            <a:ext uri="{FF2B5EF4-FFF2-40B4-BE49-F238E27FC236}">
              <a16:creationId xmlns:a16="http://schemas.microsoft.com/office/drawing/2014/main" id="{9C423E2A-C22F-4D24-8D2E-7FF06831E741}"/>
            </a:ext>
          </a:extLst>
        </xdr:cNvPr>
        <xdr:cNvSpPr txBox="1"/>
      </xdr:nvSpPr>
      <xdr:spPr>
        <a:xfrm>
          <a:off x="19733172" y="1543706"/>
          <a:ext cx="532713"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Clear</a:t>
          </a:r>
        </a:p>
      </xdr:txBody>
    </xdr:sp>
    <xdr:clientData/>
  </xdr:twoCellAnchor>
  <xdr:twoCellAnchor editAs="oneCell">
    <xdr:from>
      <xdr:col>34</xdr:col>
      <xdr:colOff>13138</xdr:colOff>
      <xdr:row>8</xdr:row>
      <xdr:rowOff>103338</xdr:rowOff>
    </xdr:from>
    <xdr:to>
      <xdr:col>35</xdr:col>
      <xdr:colOff>20391</xdr:colOff>
      <xdr:row>10</xdr:row>
      <xdr:rowOff>0</xdr:rowOff>
    </xdr:to>
    <xdr:sp macro="[0]!applyFilter" textlink="">
      <xdr:nvSpPr>
        <xdr:cNvPr id="16" name="TextBox 15">
          <a:extLst>
            <a:ext uri="{FF2B5EF4-FFF2-40B4-BE49-F238E27FC236}">
              <a16:creationId xmlns:a16="http://schemas.microsoft.com/office/drawing/2014/main" id="{577CDA57-A6DD-44FC-A858-4D99AE23D298}"/>
            </a:ext>
          </a:extLst>
        </xdr:cNvPr>
        <xdr:cNvSpPr txBox="1"/>
      </xdr:nvSpPr>
      <xdr:spPr>
        <a:xfrm>
          <a:off x="19733172" y="1252907"/>
          <a:ext cx="532772" cy="198834"/>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800" b="1" i="0">
              <a:solidFill>
                <a:schemeClr val="bg1"/>
              </a:solidFill>
              <a:latin typeface="Segoe UI" panose="020B0502040204020203" pitchFamily="34" charset="0"/>
              <a:cs typeface="Segoe UI" panose="020B0502040204020203" pitchFamily="34" charset="0"/>
            </a:rPr>
            <a:t>Apply</a:t>
          </a:r>
        </a:p>
      </xdr:txBody>
    </xdr:sp>
    <xdr:clientData/>
  </xdr:twoCellAnchor>
  <xdr:twoCellAnchor editAs="oneCell">
    <xdr:from>
      <xdr:col>18</xdr:col>
      <xdr:colOff>7326</xdr:colOff>
      <xdr:row>5</xdr:row>
      <xdr:rowOff>22190</xdr:rowOff>
    </xdr:from>
    <xdr:to>
      <xdr:col>21</xdr:col>
      <xdr:colOff>15454</xdr:colOff>
      <xdr:row>13</xdr:row>
      <xdr:rowOff>99710</xdr:rowOff>
    </xdr:to>
    <xdr:grpSp>
      <xdr:nvGrpSpPr>
        <xdr:cNvPr id="26" name="Group 25">
          <a:extLst>
            <a:ext uri="{FF2B5EF4-FFF2-40B4-BE49-F238E27FC236}">
              <a16:creationId xmlns:a16="http://schemas.microsoft.com/office/drawing/2014/main" id="{46779F6E-BF87-F565-FB1F-3F837D6A4C31}"/>
            </a:ext>
          </a:extLst>
        </xdr:cNvPr>
        <xdr:cNvGrpSpPr/>
      </xdr:nvGrpSpPr>
      <xdr:grpSpPr>
        <a:xfrm>
          <a:off x="7326" y="872113"/>
          <a:ext cx="1444205" cy="1418347"/>
          <a:chOff x="13315113" y="707990"/>
          <a:chExt cx="1450485" cy="1323934"/>
        </a:xfrm>
      </xdr:grpSpPr>
      <xdr:sp macro="" textlink="">
        <xdr:nvSpPr>
          <xdr:cNvPr id="9" name="TextBox 8">
            <a:hlinkClick xmlns:r="http://schemas.openxmlformats.org/officeDocument/2006/relationships" r:id="rId1"/>
            <a:extLst>
              <a:ext uri="{FF2B5EF4-FFF2-40B4-BE49-F238E27FC236}">
                <a16:creationId xmlns:a16="http://schemas.microsoft.com/office/drawing/2014/main" id="{91DFEE04-64D4-4ABF-9346-6D48AD3F2DF1}"/>
              </a:ext>
            </a:extLst>
          </xdr:cNvPr>
          <xdr:cNvSpPr txBox="1"/>
        </xdr:nvSpPr>
        <xdr:spPr>
          <a:xfrm>
            <a:off x="13315113" y="707990"/>
            <a:ext cx="1450485" cy="408253"/>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grpSp>
        <xdr:nvGrpSpPr>
          <xdr:cNvPr id="10" name="Group 9">
            <a:extLst>
              <a:ext uri="{FF2B5EF4-FFF2-40B4-BE49-F238E27FC236}">
                <a16:creationId xmlns:a16="http://schemas.microsoft.com/office/drawing/2014/main" id="{A96352F0-691C-46DE-990D-FB51612C95D8}"/>
              </a:ext>
            </a:extLst>
          </xdr:cNvPr>
          <xdr:cNvGrpSpPr/>
        </xdr:nvGrpSpPr>
        <xdr:grpSpPr>
          <a:xfrm>
            <a:off x="13327333" y="1172328"/>
            <a:ext cx="1421841" cy="859596"/>
            <a:chOff x="12220" y="1301278"/>
            <a:chExt cx="1415577" cy="860017"/>
          </a:xfrm>
        </xdr:grpSpPr>
        <xdr:sp macro="" textlink="">
          <xdr:nvSpPr>
            <xdr:cNvPr id="19" name="TextBox 18">
              <a:hlinkClick xmlns:r="http://schemas.openxmlformats.org/officeDocument/2006/relationships" r:id="rId2"/>
              <a:extLst>
                <a:ext uri="{FF2B5EF4-FFF2-40B4-BE49-F238E27FC236}">
                  <a16:creationId xmlns:a16="http://schemas.microsoft.com/office/drawing/2014/main" id="{AA0E80CA-D500-7220-0FAB-BB60668A8336}"/>
                </a:ext>
              </a:extLst>
            </xdr:cNvPr>
            <xdr:cNvSpPr txBox="1"/>
          </xdr:nvSpPr>
          <xdr:spPr>
            <a:xfrm>
              <a:off x="12220" y="1306362"/>
              <a:ext cx="1415577" cy="396885"/>
            </a:xfrm>
            <a:prstGeom prst="rect">
              <a:avLst/>
            </a:prstGeom>
            <a:solidFill>
              <a:srgbClr val="FFFFFF">
                <a:alpha val="1800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Manage Invoice</a:t>
              </a:r>
            </a:p>
          </xdr:txBody>
        </xdr:sp>
        <xdr:pic>
          <xdr:nvPicPr>
            <xdr:cNvPr id="20" name="Graphic 19" descr="Document with solid fill">
              <a:extLst>
                <a:ext uri="{FF2B5EF4-FFF2-40B4-BE49-F238E27FC236}">
                  <a16:creationId xmlns:a16="http://schemas.microsoft.com/office/drawing/2014/main" id="{A410ABF2-52FA-64E3-9A0E-35ACF64197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9675" y="1403195"/>
              <a:ext cx="212042" cy="213025"/>
            </a:xfrm>
            <a:prstGeom prst="rect">
              <a:avLst/>
            </a:prstGeom>
          </xdr:spPr>
        </xdr:pic>
        <xdr:sp macro="" textlink="">
          <xdr:nvSpPr>
            <xdr:cNvPr id="21" name="TextBox 20">
              <a:hlinkClick xmlns:r="http://schemas.openxmlformats.org/officeDocument/2006/relationships" r:id="rId2"/>
              <a:extLst>
                <a:ext uri="{FF2B5EF4-FFF2-40B4-BE49-F238E27FC236}">
                  <a16:creationId xmlns:a16="http://schemas.microsoft.com/office/drawing/2014/main" id="{EC8FDA08-BE9B-DF07-3F15-DE29E177666C}"/>
                </a:ext>
              </a:extLst>
            </xdr:cNvPr>
            <xdr:cNvSpPr txBox="1"/>
          </xdr:nvSpPr>
          <xdr:spPr>
            <a:xfrm>
              <a:off x="16364" y="1764410"/>
              <a:ext cx="1386131"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Create/Edit</a:t>
              </a:r>
              <a:r>
                <a:rPr lang="id-ID" sz="900" b="0" baseline="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 </a:t>
              </a:r>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Invoice</a:t>
              </a:r>
            </a:p>
          </xdr:txBody>
        </xdr:sp>
        <xdr:cxnSp macro="">
          <xdr:nvCxnSpPr>
            <xdr:cNvPr id="22" name="Straight Connector 21">
              <a:extLst>
                <a:ext uri="{FF2B5EF4-FFF2-40B4-BE49-F238E27FC236}">
                  <a16:creationId xmlns:a16="http://schemas.microsoft.com/office/drawing/2014/main" id="{00712621-65C6-8D8A-097F-43C80F6F1CBD}"/>
                </a:ext>
              </a:extLst>
            </xdr:cNvPr>
            <xdr:cNvCxnSpPr>
              <a:cxnSpLocks noChangeAspect="1"/>
            </xdr:cNvCxnSpPr>
          </xdr:nvCxnSpPr>
          <xdr:spPr>
            <a:xfrm>
              <a:off x="14293" y="1301278"/>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23" name="Graphic 22" descr="Add with solid fill">
              <a:extLst>
                <a:ext uri="{FF2B5EF4-FFF2-40B4-BE49-F238E27FC236}">
                  <a16:creationId xmlns:a16="http://schemas.microsoft.com/office/drawing/2014/main" id="{290B98F9-1648-9168-581C-4ED508699F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1244" y="1866220"/>
              <a:ext cx="175888" cy="175824"/>
            </a:xfrm>
            <a:prstGeom prst="rect">
              <a:avLst/>
            </a:prstGeom>
          </xdr:spPr>
        </xdr:pic>
      </xdr:grpSp>
      <xdr:pic>
        <xdr:nvPicPr>
          <xdr:cNvPr id="24" name="Graphic 23" descr="Pie chart with solid fill">
            <a:extLst>
              <a:ext uri="{FF2B5EF4-FFF2-40B4-BE49-F238E27FC236}">
                <a16:creationId xmlns:a16="http://schemas.microsoft.com/office/drawing/2014/main" id="{86A10C8C-41D0-4EF7-AEA6-B7766438D4C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472956" y="814621"/>
            <a:ext cx="210645" cy="214453"/>
          </a:xfrm>
          <a:prstGeom prst="rect">
            <a:avLst/>
          </a:prstGeom>
        </xdr:spPr>
      </xdr:pic>
    </xdr:grpSp>
    <xdr:clientData/>
  </xdr:twoCellAnchor>
  <xdr:twoCellAnchor editAs="oneCell">
    <xdr:from>
      <xdr:col>43</xdr:col>
      <xdr:colOff>190027</xdr:colOff>
      <xdr:row>11</xdr:row>
      <xdr:rowOff>157857</xdr:rowOff>
    </xdr:from>
    <xdr:to>
      <xdr:col>45</xdr:col>
      <xdr:colOff>3313</xdr:colOff>
      <xdr:row>12</xdr:row>
      <xdr:rowOff>182218</xdr:rowOff>
    </xdr:to>
    <xdr:sp macro="[0]!ViewEditInvoice" textlink="">
      <xdr:nvSpPr>
        <xdr:cNvPr id="27" name="TextBox 26">
          <a:extLst>
            <a:ext uri="{FF2B5EF4-FFF2-40B4-BE49-F238E27FC236}">
              <a16:creationId xmlns:a16="http://schemas.microsoft.com/office/drawing/2014/main" id="{5855E024-EA6D-4CF6-8B76-3BFFC47932B6}"/>
            </a:ext>
          </a:extLst>
        </xdr:cNvPr>
        <xdr:cNvSpPr txBox="1"/>
      </xdr:nvSpPr>
      <xdr:spPr>
        <a:xfrm>
          <a:off x="29137744" y="2029727"/>
          <a:ext cx="1035799" cy="214861"/>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rIns="108000" rtlCol="0" anchor="ctr"/>
        <a:lstStyle/>
        <a:p>
          <a:pPr algn="ctr"/>
          <a:r>
            <a:rPr lang="id-ID" sz="900" b="1" i="0">
              <a:solidFill>
                <a:schemeClr val="bg1"/>
              </a:solidFill>
              <a:latin typeface="Segoe UI" panose="020B0502040204020203" pitchFamily="34" charset="0"/>
              <a:cs typeface="Segoe UI" panose="020B0502040204020203" pitchFamily="34" charset="0"/>
            </a:rPr>
            <a:t>View/Edit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208462</xdr:colOff>
      <xdr:row>0</xdr:row>
      <xdr:rowOff>16328</xdr:rowOff>
    </xdr:from>
    <xdr:to>
      <xdr:col>19</xdr:col>
      <xdr:colOff>108397</xdr:colOff>
      <xdr:row>1</xdr:row>
      <xdr:rowOff>443592</xdr:rowOff>
    </xdr:to>
    <xdr:sp macro="" textlink="">
      <xdr:nvSpPr>
        <xdr:cNvPr id="11" name="TextBox 10">
          <a:extLst>
            <a:ext uri="{FF2B5EF4-FFF2-40B4-BE49-F238E27FC236}">
              <a16:creationId xmlns:a16="http://schemas.microsoft.com/office/drawing/2014/main" id="{F84A26E2-99D4-DC96-8B18-F7034E3582B3}"/>
            </a:ext>
          </a:extLst>
        </xdr:cNvPr>
        <xdr:cNvSpPr txBox="1"/>
      </xdr:nvSpPr>
      <xdr:spPr>
        <a:xfrm>
          <a:off x="4192046" y="16328"/>
          <a:ext cx="2813538" cy="527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1800" i="1">
              <a:solidFill>
                <a:schemeClr val="dk1">
                  <a:alpha val="50000"/>
                </a:schemeClr>
              </a:solidFill>
              <a:latin typeface="Segoe UI Semibold" panose="020B0702040204020203" pitchFamily="34" charset="0"/>
              <a:cs typeface="Segoe UI Semibold" panose="020B0702040204020203" pitchFamily="34" charset="0"/>
            </a:rPr>
            <a:t>Create</a:t>
          </a:r>
          <a:r>
            <a:rPr lang="id-ID" sz="1800" i="1" baseline="0">
              <a:solidFill>
                <a:schemeClr val="dk1">
                  <a:alpha val="50000"/>
                </a:schemeClr>
              </a:solidFill>
              <a:latin typeface="Segoe UI Semibold" panose="020B0702040204020203" pitchFamily="34" charset="0"/>
              <a:cs typeface="Segoe UI Semibold" panose="020B0702040204020203" pitchFamily="34" charset="0"/>
            </a:rPr>
            <a:t> Invoice</a:t>
          </a:r>
          <a:endParaRPr lang="id-ID" sz="1800" i="1">
            <a:solidFill>
              <a:schemeClr val="dk1">
                <a:alpha val="50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88131</xdr:colOff>
      <xdr:row>0</xdr:row>
      <xdr:rowOff>16329</xdr:rowOff>
    </xdr:from>
    <xdr:to>
      <xdr:col>11</xdr:col>
      <xdr:colOff>578636</xdr:colOff>
      <xdr:row>2</xdr:row>
      <xdr:rowOff>3783</xdr:rowOff>
    </xdr:to>
    <xdr:sp macro="" textlink="">
      <xdr:nvSpPr>
        <xdr:cNvPr id="12" name="TextBox 11">
          <a:extLst>
            <a:ext uri="{FF2B5EF4-FFF2-40B4-BE49-F238E27FC236}">
              <a16:creationId xmlns:a16="http://schemas.microsoft.com/office/drawing/2014/main" id="{EBDCA7F9-2C85-431D-B428-D7B2B5A0236A}"/>
            </a:ext>
          </a:extLst>
        </xdr:cNvPr>
        <xdr:cNvSpPr txBox="1"/>
      </xdr:nvSpPr>
      <xdr:spPr>
        <a:xfrm>
          <a:off x="1530488" y="16329"/>
          <a:ext cx="2633298"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id-ID" sz="2000" b="1" i="0">
              <a:solidFill>
                <a:schemeClr val="dk1">
                  <a:alpha val="70000"/>
                </a:schemeClr>
              </a:solidFill>
              <a:latin typeface="Segoe UI Semibold" panose="020B0702040204020203" pitchFamily="34" charset="0"/>
              <a:cs typeface="Segoe UI Semibold" panose="020B0702040204020203" pitchFamily="34" charset="0"/>
            </a:rPr>
            <a:t>Invoice Management</a:t>
          </a:r>
        </a:p>
      </xdr:txBody>
    </xdr:sp>
    <xdr:clientData/>
  </xdr:twoCellAnchor>
  <xdr:twoCellAnchor editAs="absolute">
    <xdr:from>
      <xdr:col>6</xdr:col>
      <xdr:colOff>117786</xdr:colOff>
      <xdr:row>7</xdr:row>
      <xdr:rowOff>129014</xdr:rowOff>
    </xdr:from>
    <xdr:to>
      <xdr:col>7</xdr:col>
      <xdr:colOff>557402</xdr:colOff>
      <xdr:row>9</xdr:row>
      <xdr:rowOff>37906</xdr:rowOff>
    </xdr:to>
    <xdr:grpSp>
      <xdr:nvGrpSpPr>
        <xdr:cNvPr id="27" name="Group 26">
          <a:extLst>
            <a:ext uri="{FF2B5EF4-FFF2-40B4-BE49-F238E27FC236}">
              <a16:creationId xmlns:a16="http://schemas.microsoft.com/office/drawing/2014/main" id="{84DB044E-45DA-37CF-6015-4D3488EF71AD}"/>
            </a:ext>
          </a:extLst>
        </xdr:cNvPr>
        <xdr:cNvGrpSpPr/>
      </xdr:nvGrpSpPr>
      <xdr:grpSpPr>
        <a:xfrm>
          <a:off x="2440421" y="1462514"/>
          <a:ext cx="718039" cy="289892"/>
          <a:chOff x="2370066" y="1818234"/>
          <a:chExt cx="721511" cy="285750"/>
        </a:xfrm>
      </xdr:grpSpPr>
      <xdr:sp macro="[0]!modCreateInvoice.NewInvoice" textlink="">
        <xdr:nvSpPr>
          <xdr:cNvPr id="15" name="TextBox 14">
            <a:extLst>
              <a:ext uri="{FF2B5EF4-FFF2-40B4-BE49-F238E27FC236}">
                <a16:creationId xmlns:a16="http://schemas.microsoft.com/office/drawing/2014/main" id="{7404E444-04D9-FBF6-A98D-75608540DE69}"/>
              </a:ext>
            </a:extLst>
          </xdr:cNvPr>
          <xdr:cNvSpPr txBox="1"/>
        </xdr:nvSpPr>
        <xdr:spPr>
          <a:xfrm>
            <a:off x="2370066" y="1818234"/>
            <a:ext cx="721511"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New</a:t>
            </a:r>
          </a:p>
        </xdr:txBody>
      </xdr:sp>
      <xdr:pic>
        <xdr:nvPicPr>
          <xdr:cNvPr id="20" name="Graphic 19" descr="Badge Follow with solid fill">
            <a:extLst>
              <a:ext uri="{FF2B5EF4-FFF2-40B4-BE49-F238E27FC236}">
                <a16:creationId xmlns:a16="http://schemas.microsoft.com/office/drawing/2014/main" id="{FAF08E3C-3C07-A23C-E60B-8A5F50EF64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7530" y="1870303"/>
            <a:ext cx="184483" cy="187613"/>
          </a:xfrm>
          <a:prstGeom prst="rect">
            <a:avLst/>
          </a:prstGeom>
        </xdr:spPr>
      </xdr:pic>
    </xdr:grpSp>
    <xdr:clientData/>
  </xdr:twoCellAnchor>
  <xdr:twoCellAnchor editAs="absolute">
    <xdr:from>
      <xdr:col>8</xdr:col>
      <xdr:colOff>50410</xdr:colOff>
      <xdr:row>7</xdr:row>
      <xdr:rowOff>129518</xdr:rowOff>
    </xdr:from>
    <xdr:to>
      <xdr:col>10</xdr:col>
      <xdr:colOff>523718</xdr:colOff>
      <xdr:row>9</xdr:row>
      <xdr:rowOff>38410</xdr:rowOff>
    </xdr:to>
    <xdr:grpSp>
      <xdr:nvGrpSpPr>
        <xdr:cNvPr id="28" name="Group 27">
          <a:extLst>
            <a:ext uri="{FF2B5EF4-FFF2-40B4-BE49-F238E27FC236}">
              <a16:creationId xmlns:a16="http://schemas.microsoft.com/office/drawing/2014/main" id="{DB2ACDF9-0DA5-4282-2A61-53ED3E29E89C}"/>
            </a:ext>
          </a:extLst>
        </xdr:cNvPr>
        <xdr:cNvGrpSpPr/>
      </xdr:nvGrpSpPr>
      <xdr:grpSpPr>
        <a:xfrm>
          <a:off x="3259602" y="1463018"/>
          <a:ext cx="700443" cy="289892"/>
          <a:chOff x="3190616" y="1818738"/>
          <a:chExt cx="717879" cy="285750"/>
        </a:xfrm>
      </xdr:grpSpPr>
      <xdr:sp macro="[0]!modCreateInvoice.RecordInvoice" textlink="">
        <xdr:nvSpPr>
          <xdr:cNvPr id="23" name="TextBox 22">
            <a:extLst>
              <a:ext uri="{FF2B5EF4-FFF2-40B4-BE49-F238E27FC236}">
                <a16:creationId xmlns:a16="http://schemas.microsoft.com/office/drawing/2014/main" id="{ABB350BB-3713-415B-8B73-009A7E011C73}"/>
              </a:ext>
            </a:extLst>
          </xdr:cNvPr>
          <xdr:cNvSpPr txBox="1"/>
        </xdr:nvSpPr>
        <xdr:spPr>
          <a:xfrm>
            <a:off x="3190616" y="1818738"/>
            <a:ext cx="717879"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Save</a:t>
            </a:r>
          </a:p>
        </xdr:txBody>
      </xdr:sp>
      <xdr:pic>
        <xdr:nvPicPr>
          <xdr:cNvPr id="26" name="Graphic 25" descr="Disk with solid fill">
            <a:extLst>
              <a:ext uri="{FF2B5EF4-FFF2-40B4-BE49-F238E27FC236}">
                <a16:creationId xmlns:a16="http://schemas.microsoft.com/office/drawing/2014/main" id="{8DEEE3FA-36EE-EFE7-F0F7-043DE7CDF7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303671" y="1866277"/>
            <a:ext cx="188849" cy="189118"/>
          </a:xfrm>
          <a:prstGeom prst="rect">
            <a:avLst/>
          </a:prstGeom>
        </xdr:spPr>
      </xdr:pic>
    </xdr:grpSp>
    <xdr:clientData/>
  </xdr:twoCellAnchor>
  <xdr:twoCellAnchor>
    <xdr:from>
      <xdr:col>11</xdr:col>
      <xdr:colOff>91689</xdr:colOff>
      <xdr:row>7</xdr:row>
      <xdr:rowOff>129426</xdr:rowOff>
    </xdr:from>
    <xdr:to>
      <xdr:col>11</xdr:col>
      <xdr:colOff>807201</xdr:colOff>
      <xdr:row>9</xdr:row>
      <xdr:rowOff>34176</xdr:rowOff>
    </xdr:to>
    <xdr:grpSp>
      <xdr:nvGrpSpPr>
        <xdr:cNvPr id="34" name="Group 33">
          <a:extLst>
            <a:ext uri="{FF2B5EF4-FFF2-40B4-BE49-F238E27FC236}">
              <a16:creationId xmlns:a16="http://schemas.microsoft.com/office/drawing/2014/main" id="{571DD4A8-4C2C-931E-81A3-B1842DA19E70}"/>
            </a:ext>
          </a:extLst>
        </xdr:cNvPr>
        <xdr:cNvGrpSpPr/>
      </xdr:nvGrpSpPr>
      <xdr:grpSpPr>
        <a:xfrm>
          <a:off x="4062881" y="1462926"/>
          <a:ext cx="715512" cy="285750"/>
          <a:chOff x="3987980" y="1323289"/>
          <a:chExt cx="715512" cy="285750"/>
        </a:xfrm>
      </xdr:grpSpPr>
      <xdr:sp macro="[0]!LoadInvoice" textlink="">
        <xdr:nvSpPr>
          <xdr:cNvPr id="30" name="TextBox 29">
            <a:extLst>
              <a:ext uri="{FF2B5EF4-FFF2-40B4-BE49-F238E27FC236}">
                <a16:creationId xmlns:a16="http://schemas.microsoft.com/office/drawing/2014/main" id="{39A560FA-8D19-D59E-2330-DE4741F31653}"/>
              </a:ext>
            </a:extLst>
          </xdr:cNvPr>
          <xdr:cNvSpPr txBox="1"/>
        </xdr:nvSpPr>
        <xdr:spPr>
          <a:xfrm>
            <a:off x="3987980" y="1323289"/>
            <a:ext cx="715512" cy="28575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52000" rtlCol="0" anchor="ctr"/>
          <a:lstStyle/>
          <a:p>
            <a:pPr algn="ctr"/>
            <a:r>
              <a:rPr lang="id-ID" sz="900" b="0">
                <a:solidFill>
                  <a:schemeClr val="bg1"/>
                </a:solidFill>
                <a:latin typeface="Segoe UI" panose="020B0502040204020203" pitchFamily="34" charset="0"/>
                <a:cs typeface="Segoe UI" panose="020B0502040204020203" pitchFamily="34" charset="0"/>
              </a:rPr>
              <a:t> Load</a:t>
            </a:r>
          </a:p>
        </xdr:txBody>
      </xdr:sp>
      <xdr:pic>
        <xdr:nvPicPr>
          <xdr:cNvPr id="33" name="Graphic 32" descr="Back with solid fill">
            <a:extLst>
              <a:ext uri="{FF2B5EF4-FFF2-40B4-BE49-F238E27FC236}">
                <a16:creationId xmlns:a16="http://schemas.microsoft.com/office/drawing/2014/main" id="{69B49FFC-D898-84CC-90E2-162057C334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100336" y="1382642"/>
            <a:ext cx="174356" cy="174356"/>
          </a:xfrm>
          <a:prstGeom prst="rect">
            <a:avLst/>
          </a:prstGeom>
        </xdr:spPr>
      </xdr:pic>
    </xdr:grpSp>
    <xdr:clientData/>
  </xdr:twoCellAnchor>
  <xdr:twoCellAnchor editAs="absolute">
    <xdr:from>
      <xdr:col>1</xdr:col>
      <xdr:colOff>81402</xdr:colOff>
      <xdr:row>4</xdr:row>
      <xdr:rowOff>104220</xdr:rowOff>
    </xdr:from>
    <xdr:to>
      <xdr:col>1</xdr:col>
      <xdr:colOff>289116</xdr:colOff>
      <xdr:row>6</xdr:row>
      <xdr:rowOff>629</xdr:rowOff>
    </xdr:to>
    <xdr:pic>
      <xdr:nvPicPr>
        <xdr:cNvPr id="35" name="Graphic 34" descr="Pie chart with solid fill">
          <a:extLst>
            <a:ext uri="{FF2B5EF4-FFF2-40B4-BE49-F238E27FC236}">
              <a16:creationId xmlns:a16="http://schemas.microsoft.com/office/drawing/2014/main" id="{F571EE19-F98F-44CE-AA18-51668195E9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5743" y="1028842"/>
          <a:ext cx="207714" cy="212360"/>
        </a:xfrm>
        <a:prstGeom prst="rect">
          <a:avLst/>
        </a:prstGeom>
      </xdr:spPr>
    </xdr:pic>
    <xdr:clientData/>
  </xdr:twoCellAnchor>
  <xdr:twoCellAnchor>
    <xdr:from>
      <xdr:col>0</xdr:col>
      <xdr:colOff>0</xdr:colOff>
      <xdr:row>3</xdr:row>
      <xdr:rowOff>283028</xdr:rowOff>
    </xdr:from>
    <xdr:to>
      <xdr:col>3</xdr:col>
      <xdr:colOff>1848</xdr:colOff>
      <xdr:row>6</xdr:row>
      <xdr:rowOff>85867</xdr:rowOff>
    </xdr:to>
    <xdr:sp macro="" textlink="">
      <xdr:nvSpPr>
        <xdr:cNvPr id="31" name="TextBox 30">
          <a:extLst>
            <a:ext uri="{FF2B5EF4-FFF2-40B4-BE49-F238E27FC236}">
              <a16:creationId xmlns:a16="http://schemas.microsoft.com/office/drawing/2014/main" id="{88598AE1-B3DC-4275-B5FE-E214DCF95B03}"/>
            </a:ext>
          </a:extLst>
        </xdr:cNvPr>
        <xdr:cNvSpPr txBox="1"/>
      </xdr:nvSpPr>
      <xdr:spPr>
        <a:xfrm>
          <a:off x="0" y="957105"/>
          <a:ext cx="1437925" cy="403647"/>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75000"/>
                </a:schemeClr>
              </a:solidFill>
              <a:latin typeface="Segoe UI" panose="020B0502040204020203" pitchFamily="34" charset="0"/>
              <a:cs typeface="Segoe UI" panose="020B0502040204020203" pitchFamily="34" charset="0"/>
            </a:rPr>
            <a:t>Dashboard</a:t>
          </a:r>
        </a:p>
      </xdr:txBody>
    </xdr:sp>
    <xdr:clientData/>
  </xdr:twoCellAnchor>
  <xdr:twoCellAnchor>
    <xdr:from>
      <xdr:col>0</xdr:col>
      <xdr:colOff>12220</xdr:colOff>
      <xdr:row>7</xdr:row>
      <xdr:rowOff>49062</xdr:rowOff>
    </xdr:from>
    <xdr:to>
      <xdr:col>2</xdr:col>
      <xdr:colOff>380906</xdr:colOff>
      <xdr:row>11</xdr:row>
      <xdr:rowOff>141995</xdr:rowOff>
    </xdr:to>
    <xdr:grpSp>
      <xdr:nvGrpSpPr>
        <xdr:cNvPr id="3" name="Group 2">
          <a:extLst>
            <a:ext uri="{FF2B5EF4-FFF2-40B4-BE49-F238E27FC236}">
              <a16:creationId xmlns:a16="http://schemas.microsoft.com/office/drawing/2014/main" id="{327F84B0-47CD-458A-AD34-BB054281DF3D}"/>
            </a:ext>
          </a:extLst>
        </xdr:cNvPr>
        <xdr:cNvGrpSpPr/>
      </xdr:nvGrpSpPr>
      <xdr:grpSpPr>
        <a:xfrm>
          <a:off x="12220" y="1382562"/>
          <a:ext cx="1416436" cy="854933"/>
          <a:chOff x="12220" y="1306362"/>
          <a:chExt cx="1419157" cy="854933"/>
        </a:xfrm>
      </xdr:grpSpPr>
      <xdr:sp macro="" textlink="">
        <xdr:nvSpPr>
          <xdr:cNvPr id="32" name="TextBox 31">
            <a:hlinkClick xmlns:r="http://schemas.openxmlformats.org/officeDocument/2006/relationships" r:id="rId9"/>
            <a:extLst>
              <a:ext uri="{FF2B5EF4-FFF2-40B4-BE49-F238E27FC236}">
                <a16:creationId xmlns:a16="http://schemas.microsoft.com/office/drawing/2014/main" id="{3CE9205A-59D9-4E21-A099-A7968AA24FB6}"/>
              </a:ext>
            </a:extLst>
          </xdr:cNvPr>
          <xdr:cNvSpPr txBox="1"/>
        </xdr:nvSpPr>
        <xdr:spPr>
          <a:xfrm>
            <a:off x="12220" y="1306362"/>
            <a:ext cx="1415577" cy="396885"/>
          </a:xfrm>
          <a:prstGeom prst="rect">
            <a:avLst/>
          </a:prstGeom>
          <a:solidFill>
            <a:schemeClr val="bg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0">
                <a:ln>
                  <a:solidFill>
                    <a:schemeClr val="bg1">
                      <a:alpha val="0"/>
                    </a:schemeClr>
                  </a:solidFill>
                </a:ln>
                <a:solidFill>
                  <a:schemeClr val="bg1">
                    <a:alpha val="67000"/>
                  </a:schemeClr>
                </a:solidFill>
                <a:latin typeface="Segoe UI" panose="020B0502040204020203" pitchFamily="34" charset="0"/>
                <a:cs typeface="Segoe UI" panose="020B0502040204020203" pitchFamily="34" charset="0"/>
              </a:rPr>
              <a:t>Manage Invoice</a:t>
            </a:r>
          </a:p>
        </xdr:txBody>
      </xdr:sp>
      <xdr:pic>
        <xdr:nvPicPr>
          <xdr:cNvPr id="40" name="Graphic 39" descr="Document with solid fill">
            <a:extLst>
              <a:ext uri="{FF2B5EF4-FFF2-40B4-BE49-F238E27FC236}">
                <a16:creationId xmlns:a16="http://schemas.microsoft.com/office/drawing/2014/main" id="{D8910AA6-A54D-438B-B880-8BF43DB0AB9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9675" y="1403195"/>
            <a:ext cx="212042" cy="213025"/>
          </a:xfrm>
          <a:prstGeom prst="rect">
            <a:avLst/>
          </a:prstGeom>
        </xdr:spPr>
      </xdr:pic>
      <xdr:sp macro="" textlink="">
        <xdr:nvSpPr>
          <xdr:cNvPr id="41" name="TextBox 40">
            <a:hlinkClick xmlns:r="http://schemas.openxmlformats.org/officeDocument/2006/relationships" r:id="rId12"/>
            <a:extLst>
              <a:ext uri="{FF2B5EF4-FFF2-40B4-BE49-F238E27FC236}">
                <a16:creationId xmlns:a16="http://schemas.microsoft.com/office/drawing/2014/main" id="{03A6FF4D-2679-4419-9C0E-019636E61F33}"/>
              </a:ext>
            </a:extLst>
          </xdr:cNvPr>
          <xdr:cNvSpPr txBox="1"/>
        </xdr:nvSpPr>
        <xdr:spPr>
          <a:xfrm>
            <a:off x="16364" y="1764410"/>
            <a:ext cx="1415013" cy="396885"/>
          </a:xfrm>
          <a:prstGeom prst="rect">
            <a:avLst/>
          </a:prstGeom>
          <a:solidFill>
            <a:schemeClr val="bg1">
              <a:alpha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450000" rIns="0" rtlCol="0" anchor="ctr"/>
          <a:lstStyle/>
          <a:p>
            <a:pPr algn="l"/>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Create/Edit</a:t>
            </a:r>
            <a:r>
              <a:rPr lang="id-ID" sz="900" b="1" baseline="0">
                <a:ln>
                  <a:solidFill>
                    <a:schemeClr val="bg1">
                      <a:alpha val="0"/>
                    </a:schemeClr>
                  </a:solidFill>
                </a:ln>
                <a:solidFill>
                  <a:schemeClr val="bg1"/>
                </a:solidFill>
                <a:latin typeface="Segoe UI" panose="020B0502040204020203" pitchFamily="34" charset="0"/>
                <a:cs typeface="Segoe UI" panose="020B0502040204020203" pitchFamily="34" charset="0"/>
              </a:rPr>
              <a:t> </a:t>
            </a:r>
            <a:r>
              <a:rPr lang="id-ID" sz="900" b="1">
                <a:ln>
                  <a:solidFill>
                    <a:schemeClr val="bg1">
                      <a:alpha val="0"/>
                    </a:schemeClr>
                  </a:solidFill>
                </a:ln>
                <a:solidFill>
                  <a:schemeClr val="bg1"/>
                </a:solidFill>
                <a:latin typeface="Segoe UI" panose="020B0502040204020203" pitchFamily="34" charset="0"/>
                <a:cs typeface="Segoe UI" panose="020B0502040204020203" pitchFamily="34" charset="0"/>
              </a:rPr>
              <a:t>Invoice</a:t>
            </a:r>
          </a:p>
        </xdr:txBody>
      </xdr:sp>
      <xdr:cxnSp macro="">
        <xdr:nvCxnSpPr>
          <xdr:cNvPr id="42" name="Straight Connector 41">
            <a:extLst>
              <a:ext uri="{FF2B5EF4-FFF2-40B4-BE49-F238E27FC236}">
                <a16:creationId xmlns:a16="http://schemas.microsoft.com/office/drawing/2014/main" id="{1B1DD25C-BE5A-C102-C9D8-BE0D5A58B1B9}"/>
              </a:ext>
            </a:extLst>
          </xdr:cNvPr>
          <xdr:cNvCxnSpPr>
            <a:cxnSpLocks noChangeAspect="1"/>
          </xdr:cNvCxnSpPr>
        </xdr:nvCxnSpPr>
        <xdr:spPr>
          <a:xfrm>
            <a:off x="14808" y="1758906"/>
            <a:ext cx="0" cy="397584"/>
          </a:xfrm>
          <a:prstGeom prst="line">
            <a:avLst/>
          </a:prstGeom>
          <a:ln w="41275">
            <a:solidFill>
              <a:schemeClr val="bg1"/>
            </a:solidFill>
          </a:ln>
        </xdr:spPr>
        <xdr:style>
          <a:lnRef idx="2">
            <a:schemeClr val="accent1"/>
          </a:lnRef>
          <a:fillRef idx="0">
            <a:schemeClr val="accent1"/>
          </a:fillRef>
          <a:effectRef idx="1">
            <a:schemeClr val="accent1"/>
          </a:effectRef>
          <a:fontRef idx="minor">
            <a:schemeClr val="tx1"/>
          </a:fontRef>
        </xdr:style>
      </xdr:cxnSp>
      <xdr:pic>
        <xdr:nvPicPr>
          <xdr:cNvPr id="45" name="Graphic 44" descr="Add with solid fill">
            <a:extLst>
              <a:ext uri="{FF2B5EF4-FFF2-40B4-BE49-F238E27FC236}">
                <a16:creationId xmlns:a16="http://schemas.microsoft.com/office/drawing/2014/main" id="{5F712061-CF5F-4095-86A0-263DCABF6F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1244" y="1866220"/>
            <a:ext cx="175888" cy="175824"/>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333375</xdr:colOff>
      <xdr:row>47</xdr:row>
      <xdr:rowOff>157162</xdr:rowOff>
    </xdr:from>
    <xdr:to>
      <xdr:col>4</xdr:col>
      <xdr:colOff>533400</xdr:colOff>
      <xdr:row>62</xdr:row>
      <xdr:rowOff>42862</xdr:rowOff>
    </xdr:to>
    <xdr:graphicFrame macro="">
      <xdr:nvGraphicFramePr>
        <xdr:cNvPr id="2" name="AgingAR">
          <a:extLst>
            <a:ext uri="{FF2B5EF4-FFF2-40B4-BE49-F238E27FC236}">
              <a16:creationId xmlns:a16="http://schemas.microsoft.com/office/drawing/2014/main" id="{D67455A8-CA3B-B177-DE35-9941D624F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101413</xdr:colOff>
      <xdr:row>43</xdr:row>
      <xdr:rowOff>173410</xdr:rowOff>
    </xdr:from>
    <xdr:to>
      <xdr:col>14</xdr:col>
      <xdr:colOff>953060</xdr:colOff>
      <xdr:row>60</xdr:row>
      <xdr:rowOff>44823</xdr:rowOff>
    </xdr:to>
    <xdr:graphicFrame macro="">
      <xdr:nvGraphicFramePr>
        <xdr:cNvPr id="4" name="Chart 3">
          <a:extLst>
            <a:ext uri="{FF2B5EF4-FFF2-40B4-BE49-F238E27FC236}">
              <a16:creationId xmlns:a16="http://schemas.microsoft.com/office/drawing/2014/main" id="{41F08E7C-194E-9DC4-BEAD-C4985804A7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474288</xdr:colOff>
      <xdr:row>44</xdr:row>
      <xdr:rowOff>115701</xdr:rowOff>
    </xdr:from>
    <xdr:to>
      <xdr:col>19</xdr:col>
      <xdr:colOff>626688</xdr:colOff>
      <xdr:row>59</xdr:row>
      <xdr:rowOff>1401</xdr:rowOff>
    </xdr:to>
    <xdr:graphicFrame macro="">
      <xdr:nvGraphicFramePr>
        <xdr:cNvPr id="6" name="Chart 5">
          <a:extLst>
            <a:ext uri="{FF2B5EF4-FFF2-40B4-BE49-F238E27FC236}">
              <a16:creationId xmlns:a16="http://schemas.microsoft.com/office/drawing/2014/main" id="{B654AAFC-0A61-E8D2-65A5-981B99097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1294280</xdr:colOff>
      <xdr:row>44</xdr:row>
      <xdr:rowOff>57150</xdr:rowOff>
    </xdr:from>
    <xdr:to>
      <xdr:col>24</xdr:col>
      <xdr:colOff>240927</xdr:colOff>
      <xdr:row>58</xdr:row>
      <xdr:rowOff>133350</xdr:rowOff>
    </xdr:to>
    <xdr:graphicFrame macro="">
      <xdr:nvGraphicFramePr>
        <xdr:cNvPr id="7" name="Chart 6">
          <a:extLst>
            <a:ext uri="{FF2B5EF4-FFF2-40B4-BE49-F238E27FC236}">
              <a16:creationId xmlns:a16="http://schemas.microsoft.com/office/drawing/2014/main" id="{8BD8D11C-D709-FEC6-7ED3-4DFF583CC4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579904</xdr:colOff>
      <xdr:row>5</xdr:row>
      <xdr:rowOff>47624</xdr:rowOff>
    </xdr:from>
    <xdr:to>
      <xdr:col>13</xdr:col>
      <xdr:colOff>1157007</xdr:colOff>
      <xdr:row>12</xdr:row>
      <xdr:rowOff>85724</xdr:rowOff>
    </xdr:to>
    <mc:AlternateContent xmlns:mc="http://schemas.openxmlformats.org/markup-compatibility/2006" xmlns:tsle="http://schemas.microsoft.com/office/drawing/2012/timeslicer">
      <mc:Choice Requires="tsle">
        <xdr:graphicFrame macro="">
          <xdr:nvGraphicFramePr>
            <xdr:cNvPr id="9" name="Date Issued">
              <a:extLst>
                <a:ext uri="{FF2B5EF4-FFF2-40B4-BE49-F238E27FC236}">
                  <a16:creationId xmlns:a16="http://schemas.microsoft.com/office/drawing/2014/main" id="{E841F880-A32B-394D-146C-7981AF1FE438}"/>
                </a:ext>
              </a:extLst>
            </xdr:cNvPr>
            <xdr:cNvGraphicFramePr/>
          </xdr:nvGraphicFramePr>
          <xdr:xfrm>
            <a:off x="0" y="0"/>
            <a:ext cx="0" cy="0"/>
          </xdr:xfrm>
          <a:graphic>
            <a:graphicData uri="http://schemas.microsoft.com/office/drawing/2012/timeslicer">
              <tsle:timeslicer name="Date Issued"/>
            </a:graphicData>
          </a:graphic>
        </xdr:graphicFrame>
      </mc:Choice>
      <mc:Fallback xmlns="">
        <xdr:sp macro="" textlink="">
          <xdr:nvSpPr>
            <xdr:cNvPr id="0" name=""/>
            <xdr:cNvSpPr>
              <a:spLocks noTextEdit="1"/>
            </xdr:cNvSpPr>
          </xdr:nvSpPr>
          <xdr:spPr>
            <a:xfrm>
              <a:off x="12346080" y="1112183"/>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14</xdr:col>
      <xdr:colOff>10646</xdr:colOff>
      <xdr:row>5</xdr:row>
      <xdr:rowOff>72277</xdr:rowOff>
    </xdr:from>
    <xdr:to>
      <xdr:col>15</xdr:col>
      <xdr:colOff>1641102</xdr:colOff>
      <xdr:row>12</xdr:row>
      <xdr:rowOff>110377</xdr:rowOff>
    </xdr:to>
    <mc:AlternateContent xmlns:mc="http://schemas.openxmlformats.org/markup-compatibility/2006" xmlns:tsle="http://schemas.microsoft.com/office/drawing/2012/timeslicer">
      <mc:Choice Requires="tsle">
        <xdr:graphicFrame macro="">
          <xdr:nvGraphicFramePr>
            <xdr:cNvPr id="11" name="Date Issued 2">
              <a:extLst>
                <a:ext uri="{FF2B5EF4-FFF2-40B4-BE49-F238E27FC236}">
                  <a16:creationId xmlns:a16="http://schemas.microsoft.com/office/drawing/2014/main" id="{8A60A616-641E-1C57-B08C-3B0010ADCAE0}"/>
                </a:ext>
              </a:extLst>
            </xdr:cNvPr>
            <xdr:cNvGraphicFramePr/>
          </xdr:nvGraphicFramePr>
          <xdr:xfrm>
            <a:off x="0" y="0"/>
            <a:ext cx="0" cy="0"/>
          </xdr:xfrm>
          <a:graphic>
            <a:graphicData uri="http://schemas.microsoft.com/office/drawing/2012/timeslicer">
              <tsle:timeslicer name="Date Issued 2"/>
            </a:graphicData>
          </a:graphic>
        </xdr:graphicFrame>
      </mc:Choice>
      <mc:Fallback xmlns="">
        <xdr:sp macro="" textlink="">
          <xdr:nvSpPr>
            <xdr:cNvPr id="0" name=""/>
            <xdr:cNvSpPr>
              <a:spLocks noTextEdit="1"/>
            </xdr:cNvSpPr>
          </xdr:nvSpPr>
          <xdr:spPr>
            <a:xfrm>
              <a:off x="16091087" y="1136836"/>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12</xdr:col>
      <xdr:colOff>443193</xdr:colOff>
      <xdr:row>14</xdr:row>
      <xdr:rowOff>560</xdr:rowOff>
    </xdr:from>
    <xdr:to>
      <xdr:col>14</xdr:col>
      <xdr:colOff>1322855</xdr:colOff>
      <xdr:row>21</xdr:row>
      <xdr:rowOff>38660</xdr:rowOff>
    </xdr:to>
    <mc:AlternateContent xmlns:mc="http://schemas.openxmlformats.org/markup-compatibility/2006">
      <mc:Choice xmlns:tsle="http://schemas.microsoft.com/office/drawing/2012/timeslicer" Requires="tsle">
        <xdr:graphicFrame macro="">
          <xdr:nvGraphicFramePr>
            <xdr:cNvPr id="12" name="Date Issued 3">
              <a:extLst>
                <a:ext uri="{FF2B5EF4-FFF2-40B4-BE49-F238E27FC236}">
                  <a16:creationId xmlns:a16="http://schemas.microsoft.com/office/drawing/2014/main" id="{5DF13130-A742-6913-E8BD-7FC6920313B7}"/>
                </a:ext>
              </a:extLst>
            </xdr:cNvPr>
            <xdr:cNvGraphicFramePr/>
          </xdr:nvGraphicFramePr>
          <xdr:xfrm>
            <a:off x="0" y="0"/>
            <a:ext cx="0" cy="0"/>
          </xdr:xfrm>
          <a:graphic>
            <a:graphicData uri="http://schemas.microsoft.com/office/drawing/2012/timeslicer">
              <tsle:timeslicer xmlns:tsle="http://schemas.microsoft.com/office/drawing/2012/timeslicer" name="Date Issued 3"/>
            </a:graphicData>
          </a:graphic>
        </xdr:graphicFrame>
      </mc:Choice>
      <mc:Fallback>
        <xdr:sp macro="" textlink="">
          <xdr:nvSpPr>
            <xdr:cNvPr id="0" name=""/>
            <xdr:cNvSpPr>
              <a:spLocks noTextEdit="1"/>
            </xdr:cNvSpPr>
          </xdr:nvSpPr>
          <xdr:spPr>
            <a:xfrm>
              <a:off x="13778193" y="2779619"/>
              <a:ext cx="3333750" cy="137160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ad Ghossan" refreshedDate="46300.376975578707" createdVersion="8" refreshedVersion="8" minRefreshableVersion="3" recordCount="2503" xr:uid="{04FEBDEA-7FB3-4B41-AA5D-0FEE8F959425}">
  <cacheSource type="worksheet">
    <worksheetSource name="InvoiceDatabase"/>
  </cacheSource>
  <cacheFields count="24">
    <cacheField name="Invoice No." numFmtId="0">
      <sharedItems containsSemiMixedTypes="0" containsString="0" containsNumber="1" containsInteger="1" minValue="1" maxValue="2503"/>
    </cacheField>
    <cacheField name="Po No." numFmtId="0">
      <sharedItems containsString="0" containsBlank="1" containsNumber="1" containsInteger="1" minValue="0" maxValue="0"/>
    </cacheField>
    <cacheField name="Customer" numFmtId="0">
      <sharedItems containsBlank="1" count="26">
        <s v="PT Jogja Retail Makmur"/>
        <s v="PT Citra Home Living"/>
        <s v="PT Karya Mitra Retail"/>
        <s v="PT Manado Lifestyle Center"/>
        <s v="PT Sinar Karya Abadi"/>
        <s v="PT Pontianak Niaga Abadi"/>
        <s v="PT Lestari Lifestyle Retail"/>
        <s v="PT Palembang Retail Bersama"/>
        <s v="PT Harmoni Store Indonesia"/>
        <s v="PT Prima Retail Bandung"/>
        <s v="PT Medan Niaga Sentosa"/>
        <s v="PT XYZ"/>
        <s v="PT Surya Niaga Surabaya"/>
        <s v="PT Sentra Belanja Jaya"/>
        <s v="PT Nusantara Mart Sejahtera"/>
        <s v="PT Batam Modern Retail"/>
        <s v="PT Pekanbaru Home Store"/>
        <s v="PT Makassar Retail Utama"/>
        <s v="PT Bali Lifestyle Market"/>
        <s v="PT Arunika Retail Indonesia"/>
        <s v="PT Balikpapan Retailindo"/>
        <s v="PT Pusaka Niaga Mandiri"/>
        <s v="PT Bintang Retail Nusantara"/>
        <s v="PT Urban House Indonesia"/>
        <s v="PT Metro Perkasa Retail"/>
        <m u="1"/>
      </sharedItems>
    </cacheField>
    <cacheField name="Amount" numFmtId="0">
      <sharedItems containsSemiMixedTypes="0" containsString="0" containsNumber="1" containsInteger="1" minValue="0" maxValue="497891610"/>
    </cacheField>
    <cacheField name="Date Issued" numFmtId="14">
      <sharedItems containsSemiMixedTypes="0" containsNonDate="0" containsDate="1" containsString="0" minDate="2026-01-01T00:00:00" maxDate="2026-10-06T00:00:00" count="258">
        <d v="2026-04-12T00:00:00"/>
        <d v="2026-01-02T00:00:00"/>
        <d v="2026-06-26T00:00:00"/>
        <d v="2026-09-11T00:00:00"/>
        <d v="2026-05-03T00:00:00"/>
        <d v="2026-09-03T00:00:00"/>
        <d v="2026-07-15T00:00:00"/>
        <d v="2026-05-19T00:00:00"/>
        <d v="2026-03-13T00:00:00"/>
        <d v="2026-04-07T00:00:00"/>
        <d v="2026-04-23T00:00:00"/>
        <d v="2026-03-02T00:00:00"/>
        <d v="2026-01-31T00:00:00"/>
        <d v="2026-01-14T00:00:00"/>
        <d v="2026-08-14T00:00:00"/>
        <d v="2026-07-31T00:00:00"/>
        <d v="2026-06-15T00:00:00"/>
        <d v="2026-03-19T00:00:00"/>
        <d v="2026-06-17T00:00:00"/>
        <d v="2026-07-21T00:00:00"/>
        <d v="2026-08-29T00:00:00"/>
        <d v="2026-05-04T00:00:00"/>
        <d v="2026-09-06T00:00:00"/>
        <d v="2026-07-18T00:00:00"/>
        <d v="2026-01-20T00:00:00"/>
        <d v="2026-04-05T00:00:00"/>
        <d v="2026-04-15T00:00:00"/>
        <d v="2026-04-14T00:00:00"/>
        <d v="2026-09-02T00:00:00"/>
        <d v="2026-02-25T00:00:00"/>
        <d v="2026-08-05T00:00:00"/>
        <d v="2026-06-21T00:00:00"/>
        <d v="2026-06-18T00:00:00"/>
        <d v="2026-03-10T00:00:00"/>
        <d v="2026-02-04T00:00:00"/>
        <d v="2026-06-05T00:00:00"/>
        <d v="2026-09-08T00:00:00"/>
        <d v="2026-09-07T00:00:00"/>
        <d v="2026-07-03T00:00:00"/>
        <d v="2026-06-19T00:00:00"/>
        <d v="2026-06-11T00:00:00"/>
        <d v="2026-08-12T00:00:00"/>
        <d v="2026-04-17T00:00:00"/>
        <d v="2026-02-08T00:00:00"/>
        <d v="2026-06-10T00:00:00"/>
        <d v="2026-09-05T00:00:00"/>
        <d v="2026-08-22T00:00:00"/>
        <d v="2026-01-04T00:00:00"/>
        <d v="2026-02-28T00:00:00"/>
        <d v="2026-02-01T00:00:00"/>
        <d v="2026-04-25T00:00:00"/>
        <d v="2026-08-09T00:00:00"/>
        <d v="2026-03-16T00:00:00"/>
        <d v="2026-09-01T00:00:00"/>
        <d v="2026-01-08T00:00:00"/>
        <d v="2026-03-03T00:00:00"/>
        <d v="2026-09-09T00:00:00"/>
        <d v="2026-08-16T00:00:00"/>
        <d v="2026-08-28T00:00:00"/>
        <d v="2026-01-12T00:00:00"/>
        <d v="2026-02-22T00:00:00"/>
        <d v="2026-07-09T00:00:00"/>
        <d v="2026-03-23T00:00:00"/>
        <d v="2026-04-16T00:00:00"/>
        <d v="2026-03-05T00:00:00"/>
        <d v="2026-02-24T00:00:00"/>
        <d v="2026-01-30T00:00:00"/>
        <d v="2026-01-11T00:00:00"/>
        <d v="2026-06-07T00:00:00"/>
        <d v="2026-01-25T00:00:00"/>
        <d v="2026-03-11T00:00:00"/>
        <d v="2026-04-20T00:00:00"/>
        <d v="2026-02-13T00:00:00"/>
        <d v="2026-03-26T00:00:00"/>
        <d v="2026-07-17T00:00:00"/>
        <d v="2026-02-14T00:00:00"/>
        <d v="2026-09-13T00:00:00"/>
        <d v="2026-05-21T00:00:00"/>
        <d v="2026-04-09T00:00:00"/>
        <d v="2026-08-04T00:00:00"/>
        <d v="2026-06-27T00:00:00"/>
        <d v="2026-04-13T00:00:00"/>
        <d v="2026-03-09T00:00:00"/>
        <d v="2026-02-19T00:00:00"/>
        <d v="2026-08-17T00:00:00"/>
        <d v="2026-07-28T00:00:00"/>
        <d v="2026-07-24T00:00:00"/>
        <d v="2026-05-23T00:00:00"/>
        <d v="2026-02-07T00:00:00"/>
        <d v="2026-08-31T00:00:00"/>
        <d v="2026-04-24T00:00:00"/>
        <d v="2026-06-08T00:00:00"/>
        <d v="2026-03-15T00:00:00"/>
        <d v="2026-07-16T00:00:00"/>
        <d v="2026-04-27T00:00:00"/>
        <d v="2026-02-12T00:00:00"/>
        <d v="2026-06-20T00:00:00"/>
        <d v="2026-05-15T00:00:00"/>
        <d v="2026-03-04T00:00:00"/>
        <d v="2026-03-24T00:00:00"/>
        <d v="2026-04-10T00:00:00"/>
        <d v="2026-05-14T00:00:00"/>
        <d v="2026-06-29T00:00:00"/>
        <d v="2026-01-28T00:00:00"/>
        <d v="2026-01-18T00:00:00"/>
        <d v="2026-05-29T00:00:00"/>
        <d v="2026-02-11T00:00:00"/>
        <d v="2026-04-29T00:00:00"/>
        <d v="2026-08-15T00:00:00"/>
        <d v="2026-08-07T00:00:00"/>
        <d v="2026-06-06T00:00:00"/>
        <d v="2026-01-27T00:00:00"/>
        <d v="2026-06-23T00:00:00"/>
        <d v="2026-08-27T00:00:00"/>
        <d v="2026-03-30T00:00:00"/>
        <d v="2026-06-30T00:00:00"/>
        <d v="2026-02-26T00:00:00"/>
        <d v="2026-08-23T00:00:00"/>
        <d v="2026-02-03T00:00:00"/>
        <d v="2026-05-02T00:00:00"/>
        <d v="2026-01-19T00:00:00"/>
        <d v="2026-04-21T00:00:00"/>
        <d v="2026-08-18T00:00:00"/>
        <d v="2026-04-04T00:00:00"/>
        <d v="2026-04-08T00:00:00"/>
        <d v="2026-05-11T00:00:00"/>
        <d v="2026-05-27T00:00:00"/>
        <d v="2026-04-02T00:00:00"/>
        <d v="2026-01-13T00:00:00"/>
        <d v="2026-05-31T00:00:00"/>
        <d v="2026-02-23T00:00:00"/>
        <d v="2026-02-05T00:00:00"/>
        <d v="2026-05-12T00:00:00"/>
        <d v="2026-03-25T00:00:00"/>
        <d v="2026-04-28T00:00:00"/>
        <d v="2026-04-03T00:00:00"/>
        <d v="2026-07-06T00:00:00"/>
        <d v="2026-01-09T00:00:00"/>
        <d v="2026-01-24T00:00:00"/>
        <d v="2026-08-13T00:00:00"/>
        <d v="2026-07-26T00:00:00"/>
        <d v="2026-07-02T00:00:00"/>
        <d v="2026-05-10T00:00:00"/>
        <d v="2026-06-24T00:00:00"/>
        <d v="2026-01-16T00:00:00"/>
        <d v="2026-02-10T00:00:00"/>
        <d v="2026-05-01T00:00:00"/>
        <d v="2026-03-21T00:00:00"/>
        <d v="2026-03-20T00:00:00"/>
        <d v="2026-06-02T00:00:00"/>
        <d v="2026-07-14T00:00:00"/>
        <d v="2026-03-06T00:00:00"/>
        <d v="2026-08-08T00:00:00"/>
        <d v="2026-09-12T00:00:00"/>
        <d v="2026-03-28T00:00:00"/>
        <d v="2026-02-21T00:00:00"/>
        <d v="2026-04-01T00:00:00"/>
        <d v="2026-07-19T00:00:00"/>
        <d v="2026-03-08T00:00:00"/>
        <d v="2026-02-02T00:00:00"/>
        <d v="2026-03-12T00:00:00"/>
        <d v="2026-09-04T00:00:00"/>
        <d v="2026-06-25T00:00:00"/>
        <d v="2026-05-08T00:00:00"/>
        <d v="2026-07-23T00:00:00"/>
        <d v="2026-08-11T00:00:00"/>
        <d v="2026-07-27T00:00:00"/>
        <d v="2026-07-12T00:00:00"/>
        <d v="2026-02-20T00:00:00"/>
        <d v="2026-08-24T00:00:00"/>
        <d v="2026-03-17T00:00:00"/>
        <d v="2026-03-14T00:00:00"/>
        <d v="2026-05-07T00:00:00"/>
        <d v="2026-06-03T00:00:00"/>
        <d v="2026-03-27T00:00:00"/>
        <d v="2026-06-04T00:00:00"/>
        <d v="2026-06-22T00:00:00"/>
        <d v="2026-05-05T00:00:00"/>
        <d v="2026-04-11T00:00:00"/>
        <d v="2026-03-29T00:00:00"/>
        <d v="2026-05-30T00:00:00"/>
        <d v="2026-01-10T00:00:00"/>
        <d v="2026-01-17T00:00:00"/>
        <d v="2026-07-30T00:00:00"/>
        <d v="2026-08-19T00:00:00"/>
        <d v="2026-01-03T00:00:00"/>
        <d v="2026-07-22T00:00:00"/>
        <d v="2026-08-30T00:00:00"/>
        <d v="2026-02-17T00:00:00"/>
        <d v="2026-01-29T00:00:00"/>
        <d v="2026-07-08T00:00:00"/>
        <d v="2026-08-25T00:00:00"/>
        <d v="2026-05-24T00:00:00"/>
        <d v="2026-04-06T00:00:00"/>
        <d v="2026-06-13T00:00:00"/>
        <d v="2026-04-19T00:00:00"/>
        <d v="2026-04-18T00:00:00"/>
        <d v="2026-04-26T00:00:00"/>
        <d v="2026-08-21T00:00:00"/>
        <d v="2026-03-07T00:00:00"/>
        <d v="2026-01-07T00:00:00"/>
        <d v="2026-08-06T00:00:00"/>
        <d v="2026-03-31T00:00:00"/>
        <d v="2026-07-29T00:00:00"/>
        <d v="2026-02-18T00:00:00"/>
        <d v="2026-07-10T00:00:00"/>
        <d v="2026-05-20T00:00:00"/>
        <d v="2026-05-25T00:00:00"/>
        <d v="2026-06-28T00:00:00"/>
        <d v="2026-06-09T00:00:00"/>
        <d v="2026-07-04T00:00:00"/>
        <d v="2026-01-26T00:00:00"/>
        <d v="2026-03-01T00:00:00"/>
        <d v="2026-07-01T00:00:00"/>
        <d v="2026-08-10T00:00:00"/>
        <d v="2026-07-07T00:00:00"/>
        <d v="2026-05-17T00:00:00"/>
        <d v="2026-04-22T00:00:00"/>
        <d v="2026-09-10T00:00:00"/>
        <d v="2026-06-12T00:00:00"/>
        <d v="2026-05-16T00:00:00"/>
        <d v="2026-05-28T00:00:00"/>
        <d v="2026-08-03T00:00:00"/>
        <d v="2026-05-18T00:00:00"/>
        <d v="2026-07-20T00:00:00"/>
        <d v="2026-02-16T00:00:00"/>
        <d v="2026-06-01T00:00:00"/>
        <d v="2026-06-14T00:00:00"/>
        <d v="2026-02-06T00:00:00"/>
        <d v="2026-03-22T00:00:00"/>
        <d v="2026-01-01T00:00:00"/>
        <d v="2026-02-27T00:00:00"/>
        <d v="2026-08-02T00:00:00"/>
        <d v="2026-02-15T00:00:00"/>
        <d v="2026-07-11T00:00:00"/>
        <d v="2026-07-13T00:00:00"/>
        <d v="2026-01-21T00:00:00"/>
        <d v="2026-05-13T00:00:00"/>
        <d v="2026-01-15T00:00:00"/>
        <d v="2026-01-06T00:00:00"/>
        <d v="2026-01-23T00:00:00"/>
        <d v="2026-01-05T00:00:00"/>
        <d v="2026-05-09T00:00:00"/>
        <d v="2026-01-22T00:00:00"/>
        <d v="2026-06-16T00:00:00"/>
        <d v="2026-08-26T00:00:00"/>
        <d v="2026-04-30T00:00:00"/>
        <d v="2026-05-22T00:00:00"/>
        <d v="2026-02-09T00:00:00"/>
        <d v="2026-08-20T00:00:00"/>
        <d v="2026-03-18T00:00:00"/>
        <d v="2026-07-05T00:00:00"/>
        <d v="2026-08-01T00:00:00"/>
        <d v="2026-05-06T00:00:00"/>
        <d v="2026-07-25T00:00:00"/>
        <d v="2026-05-26T00:00:00"/>
        <d v="2026-09-20T00:00:00"/>
        <d v="2026-10-05T00:00:00"/>
      </sharedItems>
      <fieldGroup par="23"/>
    </cacheField>
    <cacheField name="Date Due" numFmtId="14">
      <sharedItems containsSemiMixedTypes="0" containsNonDate="0" containsDate="1" containsString="0" minDate="2026-01-15T00:00:00" maxDate="2026-10-27T00:00:00"/>
    </cacheField>
    <cacheField name="Status" numFmtId="0">
      <sharedItems/>
    </cacheField>
    <cacheField name="Invoice PDF" numFmtId="0">
      <sharedItems containsBlank="1"/>
    </cacheField>
    <cacheField name="Invoice xl File" numFmtId="0">
      <sharedItems containsNonDate="0" containsString="0" containsBlank="1"/>
    </cacheField>
    <cacheField name="Invoice Emailed" numFmtId="0">
      <sharedItems containsNonDate="0" containsString="0" containsBlank="1"/>
    </cacheField>
    <cacheField name="Invoice Name" numFmtId="0">
      <sharedItems/>
    </cacheField>
    <cacheField name="Paid Amount" numFmtId="44">
      <sharedItems containsString="0" containsBlank="1" containsNumber="1" containsInteger="1" minValue="0" maxValue="9833000"/>
    </cacheField>
    <cacheField name="Balance Outstanding" numFmtId="44">
      <sharedItems containsSemiMixedTypes="0" containsString="0" containsNumber="1" containsInteger="1" minValue="0" maxValue="497891610"/>
    </cacheField>
    <cacheField name="Aging" numFmtId="44">
      <sharedItems containsBlank="1" count="13">
        <s v="(paid)"/>
        <s v="Within Due"/>
        <s v="Due Over &gt;90 Days"/>
        <s v="Over Due 1-30 Days"/>
        <s v="Over Due 31-60 Days"/>
        <s v="Over Due 61-90 Days"/>
        <s v="" u="1"/>
        <m u="1"/>
        <s v="Current" u="1"/>
        <s v="&gt;90" u="1"/>
        <s v="1-30" u="1"/>
        <s v="61-90" u="1"/>
        <s v="31-60" u="1"/>
      </sharedItems>
    </cacheField>
    <cacheField name="Region" numFmtId="44">
      <sharedItems containsBlank="1" count="36">
        <s v="DI Yogyakarta"/>
        <s v="DKI Jakarta"/>
        <s v="Banten"/>
        <s v="Sulawesi Utara"/>
        <s v="Kalimantan Barat"/>
        <s v="Jawa Barat"/>
        <s v="Sumatera Selatan"/>
        <s v="Jawa Tengah"/>
        <s v="Sumatera Utara"/>
        <s v="Jawa Timur"/>
        <s v="Kepulauan Riau"/>
        <s v="Riau"/>
        <s v="Sulawesi Selatan"/>
        <s v="Bali"/>
        <s v="Kalimantan Timur"/>
        <m u="1"/>
        <s v="Yogyakarta, DI Yogyakarta" u="1"/>
        <s v="Jakarta Selatan, DKI Jakarta" u="1"/>
        <s v="Tangerang, Banten" u="1"/>
        <s v="Manado, Sulawesi Utara" u="1"/>
        <s v="Jakarta Barat, DKI Jakarta" u="1"/>
        <s v="Pontianak, Kalimantan Barat" u="1"/>
        <s v="Bekasi, Jawa Barat" u="1"/>
        <s v="Palembang, Sumatera Selatan" u="1"/>
        <s v="Semarang, Jawa Tengah" u="1"/>
        <s v="Bandung, Jawa Barat" u="1"/>
        <s v="Medan, Sumatera Utara" u="1"/>
        <s v="Surabaya, Jawa Timur" u="1"/>
        <s v="Tangerang Selatan, Banten" u="1"/>
        <s v="Jakarta Utara, DKI Jakarta" u="1"/>
        <s v="Batam, Kepulauan Riau" u="1"/>
        <s v="Pekanbaru, Riau" u="1"/>
        <s v="Makassar, Sulawesi Selatan" u="1"/>
        <s v="Badung, Bali" u="1"/>
        <s v="Balikpapan, Kalimantan Timur" u="1"/>
        <s v="Jakarta Pusat, DKI Jakarta" u="1"/>
      </sharedItems>
    </cacheField>
    <cacheField name="Amount Overdue" numFmtId="44">
      <sharedItems containsSemiMixedTypes="0" containsString="0" containsNumber="1" containsInteger="1" minValue="0" maxValue="10231000"/>
    </cacheField>
    <cacheField name="Amount Within due" numFmtId="44">
      <sharedItems containsSemiMixedTypes="0" containsString="0" containsNumber="1" containsInteger="1" minValue="0" maxValue="497891610"/>
    </cacheField>
    <cacheField name="Issued in the Last 30 Days?" numFmtId="44">
      <sharedItems count="2">
        <s v="No"/>
        <s v="Yes"/>
      </sharedItems>
    </cacheField>
    <cacheField name="Invoice Status" numFmtId="44">
      <sharedItems count="4">
        <s v="Paid"/>
        <s v="Unpaid"/>
        <s v="Past Due"/>
        <s v="Partial"/>
      </sharedItems>
    </cacheField>
    <cacheField name="IsOverdue?" numFmtId="44">
      <sharedItems/>
    </cacheField>
    <cacheField name="Percent of Overdue" numFmtId="0" formula="'Amount Overdue'/'Balance Outstanding'" databaseField="0"/>
    <cacheField name="DSO" numFmtId="0" formula=" ('Balance Outstanding'/Amount) * 30" databaseField="0"/>
    <cacheField name="Days (Date Issued)" numFmtId="0" databaseField="0">
      <fieldGroup base="4">
        <rangePr groupBy="days" startDate="2026-01-01T00:00:00" endDate="2026-10-06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6/10/2026"/>
        </groupItems>
      </fieldGroup>
    </cacheField>
    <cacheField name="Months (Date Issued)" numFmtId="0" databaseField="0">
      <fieldGroup base="4">
        <rangePr groupBy="months" startDate="2026-01-01T00:00:00" endDate="2026-10-06T00:00:00"/>
        <groupItems count="14">
          <s v="&lt;01/01/2026"/>
          <s v="Jan"/>
          <s v="Feb"/>
          <s v="Mar"/>
          <s v="Apr"/>
          <s v="May"/>
          <s v="Jun"/>
          <s v="Jul"/>
          <s v="Aug"/>
          <s v="Sep"/>
          <s v="Oct"/>
          <s v="Nov"/>
          <s v="Dec"/>
          <s v="&gt;06/10/2026"/>
        </groupItems>
      </fieldGroup>
    </cacheField>
  </cacheFields>
  <extLst>
    <ext xmlns:x14="http://schemas.microsoft.com/office/spreadsheetml/2009/9/main" uri="{725AE2AE-9491-48be-B2B4-4EB974FC3084}">
      <x14:pivotCacheDefinition pivotCacheId="13695682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3">
  <r>
    <n v="1"/>
    <m/>
    <x v="0"/>
    <n v="2215000"/>
    <x v="0"/>
    <d v="2026-05-12T00:00:00"/>
    <s v="Paid"/>
    <m/>
    <m/>
    <m/>
    <s v="INV-2026-PT Jogja Retail Makmur-1"/>
    <n v="2215000"/>
    <n v="0"/>
    <x v="0"/>
    <x v="0"/>
    <n v="0"/>
    <n v="0"/>
    <x v="0"/>
    <x v="0"/>
    <s v="No"/>
  </r>
  <r>
    <n v="2"/>
    <m/>
    <x v="1"/>
    <n v="5871000"/>
    <x v="1"/>
    <d v="2026-02-01T00:00:00"/>
    <s v="Paid"/>
    <m/>
    <m/>
    <m/>
    <s v="INV-2026-PT Citra Home Living-2"/>
    <n v="5871000"/>
    <n v="0"/>
    <x v="0"/>
    <x v="1"/>
    <n v="0"/>
    <n v="0"/>
    <x v="0"/>
    <x v="0"/>
    <s v="No"/>
  </r>
  <r>
    <n v="3"/>
    <m/>
    <x v="2"/>
    <n v="4714000"/>
    <x v="2"/>
    <d v="2026-07-10T00:00:00"/>
    <s v="Paid"/>
    <m/>
    <m/>
    <m/>
    <s v="INV-2026-PT Karya Mitra Retail-3"/>
    <n v="4714000"/>
    <n v="0"/>
    <x v="0"/>
    <x v="2"/>
    <n v="0"/>
    <n v="0"/>
    <x v="0"/>
    <x v="0"/>
    <s v="No"/>
  </r>
  <r>
    <n v="4"/>
    <m/>
    <x v="3"/>
    <n v="5482000"/>
    <x v="3"/>
    <d v="2026-09-25T00:00:00"/>
    <s v="Paid"/>
    <m/>
    <m/>
    <m/>
    <s v="INV-2026-PT Manado Lifestyle Center-4"/>
    <n v="5482000"/>
    <n v="0"/>
    <x v="0"/>
    <x v="3"/>
    <n v="0"/>
    <n v="0"/>
    <x v="1"/>
    <x v="0"/>
    <s v="No"/>
  </r>
  <r>
    <n v="5"/>
    <m/>
    <x v="4"/>
    <n v="5933000"/>
    <x v="4"/>
    <d v="2026-05-17T00:00:00"/>
    <s v="Paid"/>
    <m/>
    <m/>
    <m/>
    <s v="INV-2026-PT Sinar Karya Abadi-5"/>
    <n v="5933000"/>
    <n v="0"/>
    <x v="0"/>
    <x v="1"/>
    <n v="0"/>
    <n v="0"/>
    <x v="0"/>
    <x v="0"/>
    <s v="No"/>
  </r>
  <r>
    <n v="6"/>
    <m/>
    <x v="5"/>
    <n v="4722000"/>
    <x v="5"/>
    <d v="2026-10-18T00:00:00"/>
    <s v="Unpaid"/>
    <m/>
    <m/>
    <m/>
    <s v="INV-2026-PT Pontianak Niaga Abadi-6"/>
    <n v="0"/>
    <n v="4722000"/>
    <x v="1"/>
    <x v="4"/>
    <n v="0"/>
    <n v="4722000"/>
    <x v="0"/>
    <x v="1"/>
    <s v="No"/>
  </r>
  <r>
    <n v="7"/>
    <m/>
    <x v="0"/>
    <n v="2745000"/>
    <x v="6"/>
    <d v="2026-08-29T00:00:00"/>
    <s v="Paid"/>
    <m/>
    <m/>
    <m/>
    <s v="INV-2026-PT Jogja Retail Makmur-7"/>
    <n v="2745000"/>
    <n v="0"/>
    <x v="0"/>
    <x v="0"/>
    <n v="0"/>
    <n v="0"/>
    <x v="0"/>
    <x v="0"/>
    <s v="No"/>
  </r>
  <r>
    <n v="8"/>
    <m/>
    <x v="6"/>
    <n v="5109000"/>
    <x v="7"/>
    <d v="2026-06-18T00:00:00"/>
    <s v="Paid"/>
    <m/>
    <m/>
    <m/>
    <s v="INV-2026-PT Lestari Lifestyle Retail-8"/>
    <n v="5109000"/>
    <n v="0"/>
    <x v="0"/>
    <x v="5"/>
    <n v="0"/>
    <n v="0"/>
    <x v="0"/>
    <x v="0"/>
    <s v="No"/>
  </r>
  <r>
    <n v="9"/>
    <m/>
    <x v="7"/>
    <n v="2845000"/>
    <x v="8"/>
    <d v="2026-04-12T00:00:00"/>
    <s v="Paid"/>
    <m/>
    <m/>
    <m/>
    <s v="INV-2026-PT Palembang Retail Bersama-9"/>
    <n v="2845000"/>
    <n v="0"/>
    <x v="0"/>
    <x v="6"/>
    <n v="0"/>
    <n v="0"/>
    <x v="0"/>
    <x v="0"/>
    <s v="No"/>
  </r>
  <r>
    <n v="10"/>
    <m/>
    <x v="8"/>
    <n v="4380000"/>
    <x v="9"/>
    <d v="2026-05-07T00:00:00"/>
    <s v="Paid"/>
    <m/>
    <m/>
    <m/>
    <s v="INV-2026-PT Harmoni Store Indonesia-10"/>
    <n v="4380000"/>
    <n v="0"/>
    <x v="0"/>
    <x v="7"/>
    <n v="0"/>
    <n v="0"/>
    <x v="0"/>
    <x v="0"/>
    <s v="No"/>
  </r>
  <r>
    <n v="11"/>
    <m/>
    <x v="9"/>
    <n v="1848000"/>
    <x v="10"/>
    <d v="2026-06-07T00:00:00"/>
    <s v="Partial"/>
    <m/>
    <m/>
    <m/>
    <s v="INV-2026-PT Prima Retail Bandung-11"/>
    <n v="1386000"/>
    <n v="462000"/>
    <x v="2"/>
    <x v="5"/>
    <n v="462000"/>
    <n v="0"/>
    <x v="0"/>
    <x v="2"/>
    <s v="Yes"/>
  </r>
  <r>
    <n v="12"/>
    <m/>
    <x v="10"/>
    <n v="1743000"/>
    <x v="11"/>
    <d v="2026-04-01T00:00:00"/>
    <s v="Paid"/>
    <m/>
    <m/>
    <m/>
    <s v="INV-2026-PT Medan Niaga Sentosa-12"/>
    <n v="1743000"/>
    <n v="0"/>
    <x v="0"/>
    <x v="8"/>
    <n v="0"/>
    <n v="0"/>
    <x v="0"/>
    <x v="0"/>
    <s v="No"/>
  </r>
  <r>
    <n v="13"/>
    <m/>
    <x v="11"/>
    <n v="5713000"/>
    <x v="12"/>
    <d v="2026-02-14T00:00:00"/>
    <s v="Paid"/>
    <m/>
    <m/>
    <m/>
    <s v="INV-2026-PT XYZ-13"/>
    <n v="5713000"/>
    <n v="0"/>
    <x v="0"/>
    <x v="1"/>
    <n v="0"/>
    <n v="0"/>
    <x v="0"/>
    <x v="0"/>
    <s v="No"/>
  </r>
  <r>
    <n v="14"/>
    <m/>
    <x v="10"/>
    <n v="6910000"/>
    <x v="13"/>
    <d v="2026-02-13T00:00:00"/>
    <s v="Paid"/>
    <m/>
    <m/>
    <m/>
    <s v="INV-2026-PT Medan Niaga Sentosa-14"/>
    <n v="6910000"/>
    <n v="0"/>
    <x v="0"/>
    <x v="8"/>
    <n v="0"/>
    <n v="0"/>
    <x v="0"/>
    <x v="0"/>
    <s v="No"/>
  </r>
  <r>
    <n v="15"/>
    <m/>
    <x v="12"/>
    <n v="5287000"/>
    <x v="14"/>
    <d v="2026-09-13T00:00:00"/>
    <s v="Unpaid"/>
    <m/>
    <m/>
    <m/>
    <s v="INV-2026-PT Surya Niaga Surabaya-15"/>
    <n v="0"/>
    <n v="5287000"/>
    <x v="3"/>
    <x v="9"/>
    <n v="5287000"/>
    <n v="0"/>
    <x v="0"/>
    <x v="2"/>
    <s v="Yes"/>
  </r>
  <r>
    <n v="16"/>
    <m/>
    <x v="13"/>
    <n v="3606000"/>
    <x v="15"/>
    <d v="2026-08-30T00:00:00"/>
    <s v="Partial"/>
    <m/>
    <m/>
    <m/>
    <s v="INV-2026-PT Sentra Belanja Jaya-16"/>
    <n v="1803000"/>
    <n v="1803000"/>
    <x v="4"/>
    <x v="2"/>
    <n v="1803000"/>
    <n v="0"/>
    <x v="0"/>
    <x v="2"/>
    <s v="Yes"/>
  </r>
  <r>
    <n v="17"/>
    <m/>
    <x v="4"/>
    <n v="3447000"/>
    <x v="16"/>
    <d v="2026-07-15T00:00:00"/>
    <s v="Paid"/>
    <m/>
    <m/>
    <m/>
    <s v="INV-2026-PT Sinar Karya Abadi-17"/>
    <n v="3447000"/>
    <n v="0"/>
    <x v="0"/>
    <x v="1"/>
    <n v="0"/>
    <n v="0"/>
    <x v="0"/>
    <x v="0"/>
    <s v="No"/>
  </r>
  <r>
    <n v="18"/>
    <m/>
    <x v="9"/>
    <n v="1794000"/>
    <x v="17"/>
    <d v="2026-04-18T00:00:00"/>
    <s v="Paid"/>
    <m/>
    <m/>
    <m/>
    <s v="INV-2026-PT Prima Retail Bandung-18"/>
    <n v="1794000"/>
    <n v="0"/>
    <x v="0"/>
    <x v="5"/>
    <n v="0"/>
    <n v="0"/>
    <x v="0"/>
    <x v="0"/>
    <s v="No"/>
  </r>
  <r>
    <n v="19"/>
    <m/>
    <x v="14"/>
    <n v="5272000"/>
    <x v="18"/>
    <d v="2026-07-17T00:00:00"/>
    <s v="Unpaid"/>
    <m/>
    <m/>
    <m/>
    <s v="INV-2026-PT Nusantara Mart Sejahtera-19"/>
    <n v="0"/>
    <n v="5272000"/>
    <x v="5"/>
    <x v="1"/>
    <n v="5272000"/>
    <n v="0"/>
    <x v="0"/>
    <x v="2"/>
    <s v="Yes"/>
  </r>
  <r>
    <n v="20"/>
    <m/>
    <x v="15"/>
    <n v="7126000"/>
    <x v="19"/>
    <d v="2026-08-04T00:00:00"/>
    <s v="Paid"/>
    <m/>
    <m/>
    <m/>
    <s v="INV-2026-PT Batam Modern Retail-20"/>
    <n v="7126000"/>
    <n v="0"/>
    <x v="0"/>
    <x v="10"/>
    <n v="0"/>
    <n v="0"/>
    <x v="0"/>
    <x v="0"/>
    <s v="No"/>
  </r>
  <r>
    <n v="21"/>
    <m/>
    <x v="12"/>
    <n v="3885000"/>
    <x v="10"/>
    <d v="2026-05-23T00:00:00"/>
    <s v="Paid"/>
    <m/>
    <m/>
    <m/>
    <s v="INV-2026-PT Surya Niaga Surabaya-21"/>
    <n v="3885000"/>
    <n v="0"/>
    <x v="0"/>
    <x v="9"/>
    <n v="0"/>
    <n v="0"/>
    <x v="0"/>
    <x v="0"/>
    <s v="No"/>
  </r>
  <r>
    <n v="22"/>
    <m/>
    <x v="8"/>
    <n v="6448000"/>
    <x v="20"/>
    <d v="2026-09-12T00:00:00"/>
    <s v="Paid"/>
    <m/>
    <m/>
    <m/>
    <s v="INV-2026-PT Harmoni Store Indonesia-22"/>
    <n v="6448000"/>
    <n v="0"/>
    <x v="0"/>
    <x v="7"/>
    <n v="0"/>
    <n v="0"/>
    <x v="0"/>
    <x v="0"/>
    <s v="No"/>
  </r>
  <r>
    <n v="23"/>
    <m/>
    <x v="12"/>
    <n v="3517000"/>
    <x v="21"/>
    <d v="2026-06-03T00:00:00"/>
    <s v="Unpaid"/>
    <m/>
    <m/>
    <m/>
    <s v="INV-2026-PT Surya Niaga Surabaya-23"/>
    <n v="0"/>
    <n v="3517000"/>
    <x v="2"/>
    <x v="9"/>
    <n v="3517000"/>
    <n v="0"/>
    <x v="0"/>
    <x v="2"/>
    <s v="Yes"/>
  </r>
  <r>
    <n v="24"/>
    <m/>
    <x v="13"/>
    <n v="4441000"/>
    <x v="22"/>
    <d v="2026-10-21T00:00:00"/>
    <s v="Paid"/>
    <m/>
    <m/>
    <m/>
    <s v="INV-2026-PT Sentra Belanja Jaya-24"/>
    <n v="4441000"/>
    <n v="0"/>
    <x v="0"/>
    <x v="2"/>
    <n v="0"/>
    <n v="0"/>
    <x v="1"/>
    <x v="0"/>
    <s v="No"/>
  </r>
  <r>
    <n v="25"/>
    <m/>
    <x v="9"/>
    <n v="6869000"/>
    <x v="23"/>
    <d v="2026-08-17T00:00:00"/>
    <s v="Paid"/>
    <m/>
    <m/>
    <m/>
    <s v="INV-2026-PT Prima Retail Bandung-25"/>
    <n v="6869000"/>
    <n v="0"/>
    <x v="0"/>
    <x v="5"/>
    <n v="0"/>
    <n v="0"/>
    <x v="0"/>
    <x v="0"/>
    <s v="No"/>
  </r>
  <r>
    <n v="26"/>
    <m/>
    <x v="16"/>
    <n v="3857000"/>
    <x v="24"/>
    <d v="2026-02-19T00:00:00"/>
    <s v="Partial"/>
    <m/>
    <m/>
    <m/>
    <s v="INV-2026-PT Pekanbaru Home Store-26"/>
    <n v="1157000"/>
    <n v="2700000"/>
    <x v="2"/>
    <x v="11"/>
    <n v="2700000"/>
    <n v="0"/>
    <x v="0"/>
    <x v="2"/>
    <s v="Yes"/>
  </r>
  <r>
    <n v="27"/>
    <m/>
    <x v="15"/>
    <n v="3638000"/>
    <x v="25"/>
    <d v="2026-05-05T00:00:00"/>
    <s v="Paid"/>
    <m/>
    <m/>
    <m/>
    <s v="INV-2026-PT Batam Modern Retail-27"/>
    <n v="3638000"/>
    <n v="0"/>
    <x v="0"/>
    <x v="10"/>
    <n v="0"/>
    <n v="0"/>
    <x v="0"/>
    <x v="0"/>
    <s v="No"/>
  </r>
  <r>
    <n v="28"/>
    <m/>
    <x v="14"/>
    <n v="4242000"/>
    <x v="26"/>
    <d v="2026-04-29T00:00:00"/>
    <s v="Paid"/>
    <m/>
    <m/>
    <m/>
    <s v="INV-2026-PT Nusantara Mart Sejahtera-28"/>
    <n v="4242000"/>
    <n v="0"/>
    <x v="0"/>
    <x v="1"/>
    <n v="0"/>
    <n v="0"/>
    <x v="0"/>
    <x v="0"/>
    <s v="No"/>
  </r>
  <r>
    <n v="29"/>
    <m/>
    <x v="17"/>
    <n v="3289000"/>
    <x v="27"/>
    <d v="2026-05-14T00:00:00"/>
    <s v="Unpaid"/>
    <m/>
    <m/>
    <m/>
    <s v="INV-2026-PT Makassar Retail Utama-29"/>
    <n v="0"/>
    <n v="3289000"/>
    <x v="2"/>
    <x v="12"/>
    <n v="3289000"/>
    <n v="0"/>
    <x v="0"/>
    <x v="2"/>
    <s v="Yes"/>
  </r>
  <r>
    <n v="30"/>
    <m/>
    <x v="18"/>
    <n v="1248000"/>
    <x v="28"/>
    <d v="2026-10-02T00:00:00"/>
    <s v="Unpaid"/>
    <m/>
    <m/>
    <m/>
    <s v="INV-2026-PT Bali Lifestyle Market-30"/>
    <n v="0"/>
    <n v="1248000"/>
    <x v="3"/>
    <x v="13"/>
    <n v="1248000"/>
    <n v="0"/>
    <x v="0"/>
    <x v="2"/>
    <s v="Yes"/>
  </r>
  <r>
    <n v="31"/>
    <m/>
    <x v="18"/>
    <n v="834000"/>
    <x v="29"/>
    <d v="2026-03-27T00:00:00"/>
    <s v="Paid"/>
    <m/>
    <m/>
    <m/>
    <s v="INV-2026-PT Bali Lifestyle Market-31"/>
    <n v="834000"/>
    <n v="0"/>
    <x v="0"/>
    <x v="13"/>
    <n v="0"/>
    <n v="0"/>
    <x v="0"/>
    <x v="0"/>
    <s v="No"/>
  </r>
  <r>
    <n v="32"/>
    <m/>
    <x v="16"/>
    <n v="5865000"/>
    <x v="16"/>
    <d v="2026-07-15T00:00:00"/>
    <s v="Unpaid"/>
    <m/>
    <m/>
    <m/>
    <s v="INV-2026-PT Pekanbaru Home Store-32"/>
    <n v="0"/>
    <n v="5865000"/>
    <x v="5"/>
    <x v="11"/>
    <n v="5865000"/>
    <n v="0"/>
    <x v="0"/>
    <x v="2"/>
    <s v="Yes"/>
  </r>
  <r>
    <n v="33"/>
    <m/>
    <x v="0"/>
    <n v="2663000"/>
    <x v="30"/>
    <d v="2026-09-04T00:00:00"/>
    <s v="Unpaid"/>
    <m/>
    <m/>
    <m/>
    <s v="INV-2026-PT Jogja Retail Makmur-33"/>
    <n v="0"/>
    <n v="2663000"/>
    <x v="4"/>
    <x v="0"/>
    <n v="2663000"/>
    <n v="0"/>
    <x v="0"/>
    <x v="2"/>
    <s v="Yes"/>
  </r>
  <r>
    <n v="34"/>
    <m/>
    <x v="12"/>
    <n v="3285000"/>
    <x v="20"/>
    <d v="2026-10-13T00:00:00"/>
    <s v="Paid"/>
    <m/>
    <m/>
    <m/>
    <s v="INV-2026-PT Surya Niaga Surabaya-34"/>
    <n v="3285000"/>
    <n v="0"/>
    <x v="0"/>
    <x v="9"/>
    <n v="0"/>
    <n v="0"/>
    <x v="0"/>
    <x v="0"/>
    <s v="No"/>
  </r>
  <r>
    <n v="35"/>
    <m/>
    <x v="7"/>
    <n v="1845000"/>
    <x v="31"/>
    <d v="2026-07-21T00:00:00"/>
    <s v="Paid"/>
    <m/>
    <m/>
    <m/>
    <s v="INV-2026-PT Palembang Retail Bersama-35"/>
    <n v="1845000"/>
    <n v="0"/>
    <x v="0"/>
    <x v="6"/>
    <n v="0"/>
    <n v="0"/>
    <x v="0"/>
    <x v="0"/>
    <s v="No"/>
  </r>
  <r>
    <n v="36"/>
    <m/>
    <x v="16"/>
    <n v="4644000"/>
    <x v="32"/>
    <d v="2026-08-02T00:00:00"/>
    <s v="Paid"/>
    <m/>
    <m/>
    <m/>
    <s v="INV-2026-PT Pekanbaru Home Store-36"/>
    <n v="4644000"/>
    <n v="0"/>
    <x v="0"/>
    <x v="11"/>
    <n v="0"/>
    <n v="0"/>
    <x v="0"/>
    <x v="0"/>
    <s v="No"/>
  </r>
  <r>
    <n v="37"/>
    <m/>
    <x v="13"/>
    <n v="5415000"/>
    <x v="33"/>
    <d v="2026-04-09T00:00:00"/>
    <s v="Paid"/>
    <m/>
    <m/>
    <m/>
    <s v="INV-2026-PT Sentra Belanja Jaya-37"/>
    <n v="5415000"/>
    <n v="0"/>
    <x v="0"/>
    <x v="2"/>
    <n v="0"/>
    <n v="0"/>
    <x v="0"/>
    <x v="0"/>
    <s v="No"/>
  </r>
  <r>
    <n v="38"/>
    <m/>
    <x v="19"/>
    <n v="4185000"/>
    <x v="34"/>
    <d v="2026-03-06T00:00:00"/>
    <s v="Paid"/>
    <m/>
    <m/>
    <m/>
    <s v="INV-2026-PT Arunika Retail Indonesia-38"/>
    <n v="4185000"/>
    <n v="0"/>
    <x v="0"/>
    <x v="1"/>
    <n v="0"/>
    <n v="0"/>
    <x v="0"/>
    <x v="0"/>
    <s v="No"/>
  </r>
  <r>
    <n v="39"/>
    <m/>
    <x v="10"/>
    <n v="4515000"/>
    <x v="35"/>
    <d v="2026-06-19T00:00:00"/>
    <s v="Paid"/>
    <m/>
    <m/>
    <m/>
    <s v="INV-2026-PT Medan Niaga Sentosa-39"/>
    <n v="4515000"/>
    <n v="0"/>
    <x v="0"/>
    <x v="8"/>
    <n v="0"/>
    <n v="0"/>
    <x v="0"/>
    <x v="0"/>
    <s v="No"/>
  </r>
  <r>
    <n v="40"/>
    <m/>
    <x v="19"/>
    <n v="7362000"/>
    <x v="36"/>
    <d v="2026-10-23T00:00:00"/>
    <s v="Paid"/>
    <m/>
    <m/>
    <m/>
    <s v="INV-2026-PT Arunika Retail Indonesia-40"/>
    <n v="7362000"/>
    <n v="0"/>
    <x v="0"/>
    <x v="1"/>
    <n v="0"/>
    <n v="0"/>
    <x v="1"/>
    <x v="0"/>
    <s v="No"/>
  </r>
  <r>
    <n v="41"/>
    <m/>
    <x v="20"/>
    <n v="7117000"/>
    <x v="37"/>
    <d v="2026-10-07T00:00:00"/>
    <s v="Unpaid"/>
    <m/>
    <m/>
    <m/>
    <s v="INV-2026-PT Balikpapan Retailindo-41"/>
    <n v="0"/>
    <n v="7117000"/>
    <x v="1"/>
    <x v="14"/>
    <n v="0"/>
    <n v="7117000"/>
    <x v="1"/>
    <x v="1"/>
    <s v="No"/>
  </r>
  <r>
    <n v="42"/>
    <m/>
    <x v="8"/>
    <n v="6689000"/>
    <x v="38"/>
    <d v="2026-07-17T00:00:00"/>
    <s v="Paid"/>
    <m/>
    <m/>
    <m/>
    <s v="INV-2026-PT Harmoni Store Indonesia-42"/>
    <n v="6689000"/>
    <n v="0"/>
    <x v="0"/>
    <x v="7"/>
    <n v="0"/>
    <n v="0"/>
    <x v="0"/>
    <x v="0"/>
    <s v="No"/>
  </r>
  <r>
    <n v="43"/>
    <m/>
    <x v="21"/>
    <n v="2898000"/>
    <x v="39"/>
    <d v="2026-07-19T00:00:00"/>
    <s v="Paid"/>
    <m/>
    <m/>
    <m/>
    <s v="INV-2026-PT Pusaka Niaga Mandiri-43"/>
    <n v="2898000"/>
    <n v="0"/>
    <x v="0"/>
    <x v="5"/>
    <n v="0"/>
    <n v="0"/>
    <x v="0"/>
    <x v="0"/>
    <s v="No"/>
  </r>
  <r>
    <n v="44"/>
    <m/>
    <x v="0"/>
    <n v="7663000"/>
    <x v="40"/>
    <d v="2026-07-11T00:00:00"/>
    <s v="Paid"/>
    <m/>
    <m/>
    <m/>
    <s v="INV-2026-PT Jogja Retail Makmur-44"/>
    <n v="7663000"/>
    <n v="0"/>
    <x v="0"/>
    <x v="0"/>
    <n v="0"/>
    <n v="0"/>
    <x v="0"/>
    <x v="0"/>
    <s v="No"/>
  </r>
  <r>
    <n v="45"/>
    <m/>
    <x v="20"/>
    <n v="596000"/>
    <x v="41"/>
    <d v="2026-09-11T00:00:00"/>
    <s v="Paid"/>
    <m/>
    <m/>
    <m/>
    <s v="INV-2026-PT Balikpapan Retailindo-45"/>
    <n v="596000"/>
    <n v="0"/>
    <x v="0"/>
    <x v="14"/>
    <n v="0"/>
    <n v="0"/>
    <x v="0"/>
    <x v="0"/>
    <s v="No"/>
  </r>
  <r>
    <n v="46"/>
    <m/>
    <x v="13"/>
    <n v="3711000"/>
    <x v="42"/>
    <d v="2026-05-17T00:00:00"/>
    <s v="Paid"/>
    <m/>
    <m/>
    <m/>
    <s v="INV-2026-PT Sentra Belanja Jaya-46"/>
    <n v="3711000"/>
    <n v="0"/>
    <x v="0"/>
    <x v="2"/>
    <n v="0"/>
    <n v="0"/>
    <x v="0"/>
    <x v="0"/>
    <s v="No"/>
  </r>
  <r>
    <n v="47"/>
    <m/>
    <x v="22"/>
    <n v="3040000"/>
    <x v="43"/>
    <d v="2026-03-10T00:00:00"/>
    <s v="Unpaid"/>
    <m/>
    <m/>
    <m/>
    <s v="INV-2026-PT Bintang Retail Nusantara-47"/>
    <n v="0"/>
    <n v="3040000"/>
    <x v="2"/>
    <x v="9"/>
    <n v="3040000"/>
    <n v="0"/>
    <x v="0"/>
    <x v="2"/>
    <s v="Yes"/>
  </r>
  <r>
    <n v="48"/>
    <m/>
    <x v="9"/>
    <n v="1365000"/>
    <x v="44"/>
    <d v="2026-07-10T00:00:00"/>
    <s v="Paid"/>
    <m/>
    <m/>
    <m/>
    <s v="INV-2026-PT Prima Retail Bandung-48"/>
    <n v="1365000"/>
    <n v="0"/>
    <x v="0"/>
    <x v="5"/>
    <n v="0"/>
    <n v="0"/>
    <x v="0"/>
    <x v="0"/>
    <s v="No"/>
  </r>
  <r>
    <n v="49"/>
    <m/>
    <x v="23"/>
    <n v="4129000"/>
    <x v="5"/>
    <d v="2026-10-03T00:00:00"/>
    <s v="Unpaid"/>
    <m/>
    <m/>
    <m/>
    <s v="INV-2026-PT Urban House Indonesia-49"/>
    <n v="0"/>
    <n v="4129000"/>
    <x v="3"/>
    <x v="1"/>
    <n v="4129000"/>
    <n v="0"/>
    <x v="0"/>
    <x v="2"/>
    <s v="Yes"/>
  </r>
  <r>
    <n v="50"/>
    <m/>
    <x v="16"/>
    <n v="1946000"/>
    <x v="45"/>
    <d v="2026-10-05T00:00:00"/>
    <s v="Unpaid"/>
    <m/>
    <m/>
    <m/>
    <s v="INV-2026-PT Pekanbaru Home Store-50"/>
    <n v="0"/>
    <n v="1946000"/>
    <x v="1"/>
    <x v="11"/>
    <n v="0"/>
    <n v="1946000"/>
    <x v="1"/>
    <x v="1"/>
    <s v="No"/>
  </r>
  <r>
    <n v="51"/>
    <m/>
    <x v="11"/>
    <n v="5688000"/>
    <x v="46"/>
    <d v="2026-09-21T00:00:00"/>
    <s v="Paid"/>
    <m/>
    <m/>
    <m/>
    <s v="INV-2026-PT XYZ-51"/>
    <n v="5688000"/>
    <n v="0"/>
    <x v="0"/>
    <x v="1"/>
    <n v="0"/>
    <n v="0"/>
    <x v="0"/>
    <x v="0"/>
    <s v="No"/>
  </r>
  <r>
    <n v="52"/>
    <m/>
    <x v="23"/>
    <n v="2875000"/>
    <x v="47"/>
    <d v="2026-02-03T00:00:00"/>
    <s v="Paid"/>
    <m/>
    <m/>
    <m/>
    <s v="INV-2026-PT Urban House Indonesia-52"/>
    <n v="2875000"/>
    <n v="0"/>
    <x v="0"/>
    <x v="1"/>
    <n v="0"/>
    <n v="0"/>
    <x v="0"/>
    <x v="0"/>
    <s v="No"/>
  </r>
  <r>
    <n v="53"/>
    <m/>
    <x v="16"/>
    <n v="3945000"/>
    <x v="48"/>
    <d v="2026-03-14T00:00:00"/>
    <s v="Unpaid"/>
    <m/>
    <m/>
    <m/>
    <s v="INV-2026-PT Pekanbaru Home Store-53"/>
    <n v="0"/>
    <n v="3945000"/>
    <x v="2"/>
    <x v="11"/>
    <n v="3945000"/>
    <n v="0"/>
    <x v="0"/>
    <x v="2"/>
    <s v="Yes"/>
  </r>
  <r>
    <n v="54"/>
    <m/>
    <x v="10"/>
    <n v="894000"/>
    <x v="49"/>
    <d v="2026-03-03T00:00:00"/>
    <s v="Unpaid"/>
    <m/>
    <m/>
    <m/>
    <s v="INV-2026-PT Medan Niaga Sentosa-54"/>
    <n v="0"/>
    <n v="894000"/>
    <x v="2"/>
    <x v="8"/>
    <n v="894000"/>
    <n v="0"/>
    <x v="0"/>
    <x v="2"/>
    <s v="Yes"/>
  </r>
  <r>
    <n v="55"/>
    <m/>
    <x v="16"/>
    <n v="3027000"/>
    <x v="50"/>
    <d v="2026-05-25T00:00:00"/>
    <s v="Paid"/>
    <m/>
    <m/>
    <m/>
    <s v="INV-2026-PT Pekanbaru Home Store-55"/>
    <n v="3027000"/>
    <n v="0"/>
    <x v="0"/>
    <x v="11"/>
    <n v="0"/>
    <n v="0"/>
    <x v="0"/>
    <x v="0"/>
    <s v="No"/>
  </r>
  <r>
    <n v="56"/>
    <m/>
    <x v="13"/>
    <n v="4644000"/>
    <x v="51"/>
    <d v="2026-09-08T00:00:00"/>
    <s v="Paid"/>
    <m/>
    <m/>
    <m/>
    <s v="INV-2026-PT Sentra Belanja Jaya-56"/>
    <n v="4644000"/>
    <n v="0"/>
    <x v="0"/>
    <x v="2"/>
    <n v="0"/>
    <n v="0"/>
    <x v="0"/>
    <x v="0"/>
    <s v="No"/>
  </r>
  <r>
    <n v="57"/>
    <m/>
    <x v="19"/>
    <n v="5160000"/>
    <x v="52"/>
    <d v="2026-04-15T00:00:00"/>
    <s v="Paid"/>
    <m/>
    <m/>
    <m/>
    <s v="INV-2026-PT Arunika Retail Indonesia-57"/>
    <n v="5160000"/>
    <n v="0"/>
    <x v="0"/>
    <x v="1"/>
    <n v="0"/>
    <n v="0"/>
    <x v="0"/>
    <x v="0"/>
    <s v="No"/>
  </r>
  <r>
    <n v="58"/>
    <m/>
    <x v="1"/>
    <n v="4866000"/>
    <x v="53"/>
    <d v="2026-10-01T00:00:00"/>
    <s v="Paid"/>
    <m/>
    <m/>
    <m/>
    <s v="INV-2026-PT Citra Home Living-58"/>
    <n v="4866000"/>
    <n v="0"/>
    <x v="0"/>
    <x v="1"/>
    <n v="0"/>
    <n v="0"/>
    <x v="0"/>
    <x v="0"/>
    <s v="No"/>
  </r>
  <r>
    <n v="59"/>
    <m/>
    <x v="1"/>
    <n v="1023000"/>
    <x v="54"/>
    <d v="2026-01-22T00:00:00"/>
    <s v="Paid"/>
    <m/>
    <m/>
    <m/>
    <s v="INV-2026-PT Citra Home Living-59"/>
    <n v="1023000"/>
    <n v="0"/>
    <x v="0"/>
    <x v="1"/>
    <n v="0"/>
    <n v="0"/>
    <x v="0"/>
    <x v="0"/>
    <s v="No"/>
  </r>
  <r>
    <n v="60"/>
    <m/>
    <x v="24"/>
    <n v="2745000"/>
    <x v="55"/>
    <d v="2026-04-02T00:00:00"/>
    <s v="Paid"/>
    <m/>
    <m/>
    <m/>
    <s v="INV-2026-PT Metro Perkasa Retail-60"/>
    <n v="2745000"/>
    <n v="0"/>
    <x v="0"/>
    <x v="5"/>
    <n v="0"/>
    <n v="0"/>
    <x v="0"/>
    <x v="0"/>
    <s v="No"/>
  </r>
  <r>
    <n v="61"/>
    <m/>
    <x v="0"/>
    <n v="1190000"/>
    <x v="56"/>
    <d v="2026-09-23T00:00:00"/>
    <s v="Paid"/>
    <m/>
    <m/>
    <m/>
    <s v="INV-2026-PT Jogja Retail Makmur-61"/>
    <n v="1190000"/>
    <n v="0"/>
    <x v="0"/>
    <x v="0"/>
    <n v="0"/>
    <n v="0"/>
    <x v="1"/>
    <x v="0"/>
    <s v="No"/>
  </r>
  <r>
    <n v="62"/>
    <m/>
    <x v="12"/>
    <n v="6221000"/>
    <x v="20"/>
    <d v="2026-09-28T00:00:00"/>
    <s v="Unpaid"/>
    <m/>
    <m/>
    <m/>
    <s v="INV-2026-PT Surya Niaga Surabaya-62"/>
    <n v="0"/>
    <n v="6221000"/>
    <x v="3"/>
    <x v="9"/>
    <n v="6221000"/>
    <n v="0"/>
    <x v="0"/>
    <x v="2"/>
    <s v="Yes"/>
  </r>
  <r>
    <n v="63"/>
    <m/>
    <x v="6"/>
    <n v="2032000"/>
    <x v="57"/>
    <d v="2026-09-15T00:00:00"/>
    <s v="Paid"/>
    <m/>
    <m/>
    <m/>
    <s v="INV-2026-PT Lestari Lifestyle Retail-63"/>
    <n v="2032000"/>
    <n v="0"/>
    <x v="0"/>
    <x v="5"/>
    <n v="0"/>
    <n v="0"/>
    <x v="0"/>
    <x v="0"/>
    <s v="No"/>
  </r>
  <r>
    <n v="64"/>
    <m/>
    <x v="7"/>
    <n v="3401000"/>
    <x v="46"/>
    <d v="2026-09-21T00:00:00"/>
    <s v="Unpaid"/>
    <m/>
    <m/>
    <m/>
    <s v="INV-2026-PT Palembang Retail Bersama-64"/>
    <n v="0"/>
    <n v="3401000"/>
    <x v="3"/>
    <x v="6"/>
    <n v="3401000"/>
    <n v="0"/>
    <x v="0"/>
    <x v="2"/>
    <s v="Yes"/>
  </r>
  <r>
    <n v="65"/>
    <m/>
    <x v="17"/>
    <n v="5054000"/>
    <x v="58"/>
    <d v="2026-09-27T00:00:00"/>
    <s v="Unpaid"/>
    <m/>
    <m/>
    <m/>
    <s v="INV-2026-PT Makassar Retail Utama-65"/>
    <n v="0"/>
    <n v="5054000"/>
    <x v="3"/>
    <x v="12"/>
    <n v="5054000"/>
    <n v="0"/>
    <x v="0"/>
    <x v="2"/>
    <s v="Yes"/>
  </r>
  <r>
    <n v="66"/>
    <m/>
    <x v="4"/>
    <n v="1999000"/>
    <x v="59"/>
    <d v="2026-02-11T00:00:00"/>
    <s v="Paid"/>
    <m/>
    <m/>
    <m/>
    <s v="INV-2026-PT Sinar Karya Abadi-66"/>
    <n v="1999000"/>
    <n v="0"/>
    <x v="0"/>
    <x v="1"/>
    <n v="0"/>
    <n v="0"/>
    <x v="0"/>
    <x v="0"/>
    <s v="No"/>
  </r>
  <r>
    <n v="67"/>
    <m/>
    <x v="2"/>
    <n v="4888000"/>
    <x v="60"/>
    <d v="2026-03-24T00:00:00"/>
    <s v="Paid"/>
    <m/>
    <m/>
    <m/>
    <s v="INV-2026-PT Karya Mitra Retail-67"/>
    <n v="4888000"/>
    <n v="0"/>
    <x v="0"/>
    <x v="2"/>
    <n v="0"/>
    <n v="0"/>
    <x v="0"/>
    <x v="0"/>
    <s v="No"/>
  </r>
  <r>
    <n v="68"/>
    <m/>
    <x v="21"/>
    <n v="696000"/>
    <x v="61"/>
    <d v="2026-07-23T00:00:00"/>
    <s v="Paid"/>
    <m/>
    <m/>
    <m/>
    <s v="INV-2026-PT Pusaka Niaga Mandiri-68"/>
    <n v="696000"/>
    <n v="0"/>
    <x v="0"/>
    <x v="5"/>
    <n v="0"/>
    <n v="0"/>
    <x v="0"/>
    <x v="0"/>
    <s v="No"/>
  </r>
  <r>
    <n v="69"/>
    <m/>
    <x v="15"/>
    <n v="4484000"/>
    <x v="29"/>
    <d v="2026-03-11T00:00:00"/>
    <s v="Paid"/>
    <m/>
    <m/>
    <m/>
    <s v="INV-2026-PT Batam Modern Retail-69"/>
    <n v="4484000"/>
    <n v="0"/>
    <x v="0"/>
    <x v="10"/>
    <n v="0"/>
    <n v="0"/>
    <x v="0"/>
    <x v="0"/>
    <s v="No"/>
  </r>
  <r>
    <n v="70"/>
    <m/>
    <x v="14"/>
    <n v="2571000"/>
    <x v="62"/>
    <d v="2026-04-22T00:00:00"/>
    <s v="Partial"/>
    <m/>
    <m/>
    <m/>
    <s v="INV-2026-PT Nusantara Mart Sejahtera-70"/>
    <n v="643000"/>
    <n v="1928000"/>
    <x v="2"/>
    <x v="1"/>
    <n v="1928000"/>
    <n v="0"/>
    <x v="0"/>
    <x v="2"/>
    <s v="Yes"/>
  </r>
  <r>
    <n v="71"/>
    <m/>
    <x v="13"/>
    <n v="5459000"/>
    <x v="63"/>
    <d v="2026-05-16T00:00:00"/>
    <s v="Partial"/>
    <m/>
    <m/>
    <m/>
    <s v="INV-2026-PT Sentra Belanja Jaya-71"/>
    <n v="2184000"/>
    <n v="3275000"/>
    <x v="2"/>
    <x v="2"/>
    <n v="3275000"/>
    <n v="0"/>
    <x v="0"/>
    <x v="2"/>
    <s v="Yes"/>
  </r>
  <r>
    <n v="72"/>
    <m/>
    <x v="24"/>
    <n v="5513000"/>
    <x v="64"/>
    <d v="2026-03-19T00:00:00"/>
    <s v="Paid"/>
    <m/>
    <m/>
    <m/>
    <s v="INV-2026-PT Metro Perkasa Retail-72"/>
    <n v="5513000"/>
    <n v="0"/>
    <x v="0"/>
    <x v="5"/>
    <n v="0"/>
    <n v="0"/>
    <x v="0"/>
    <x v="0"/>
    <s v="No"/>
  </r>
  <r>
    <n v="73"/>
    <m/>
    <x v="23"/>
    <n v="725000"/>
    <x v="65"/>
    <d v="2026-04-10T00:00:00"/>
    <s v="Paid"/>
    <m/>
    <m/>
    <m/>
    <s v="INV-2026-PT Urban House Indonesia-73"/>
    <n v="725000"/>
    <n v="0"/>
    <x v="0"/>
    <x v="1"/>
    <n v="0"/>
    <n v="0"/>
    <x v="0"/>
    <x v="0"/>
    <s v="No"/>
  </r>
  <r>
    <n v="74"/>
    <m/>
    <x v="2"/>
    <n v="2145000"/>
    <x v="4"/>
    <d v="2026-06-02T00:00:00"/>
    <s v="Paid"/>
    <m/>
    <m/>
    <m/>
    <s v="INV-2026-PT Karya Mitra Retail-74"/>
    <n v="2145000"/>
    <n v="0"/>
    <x v="0"/>
    <x v="2"/>
    <n v="0"/>
    <n v="0"/>
    <x v="0"/>
    <x v="0"/>
    <s v="No"/>
  </r>
  <r>
    <n v="75"/>
    <m/>
    <x v="7"/>
    <n v="5067000"/>
    <x v="66"/>
    <d v="2026-03-16T00:00:00"/>
    <s v="Paid"/>
    <m/>
    <m/>
    <m/>
    <s v="INV-2026-PT Palembang Retail Bersama-75"/>
    <n v="5067000"/>
    <n v="0"/>
    <x v="0"/>
    <x v="6"/>
    <n v="0"/>
    <n v="0"/>
    <x v="0"/>
    <x v="0"/>
    <s v="No"/>
  </r>
  <r>
    <n v="76"/>
    <m/>
    <x v="2"/>
    <n v="3347000"/>
    <x v="67"/>
    <d v="2026-02-25T00:00:00"/>
    <s v="Paid"/>
    <m/>
    <m/>
    <m/>
    <s v="INV-2026-PT Karya Mitra Retail-76"/>
    <n v="3347000"/>
    <n v="0"/>
    <x v="0"/>
    <x v="2"/>
    <n v="0"/>
    <n v="0"/>
    <x v="0"/>
    <x v="0"/>
    <s v="No"/>
  </r>
  <r>
    <n v="77"/>
    <m/>
    <x v="18"/>
    <n v="8457000"/>
    <x v="68"/>
    <d v="2026-07-07T00:00:00"/>
    <s v="Paid"/>
    <m/>
    <m/>
    <m/>
    <s v="INV-2026-PT Bali Lifestyle Market-77"/>
    <n v="8457000"/>
    <n v="0"/>
    <x v="0"/>
    <x v="13"/>
    <n v="0"/>
    <n v="0"/>
    <x v="0"/>
    <x v="0"/>
    <s v="No"/>
  </r>
  <r>
    <n v="78"/>
    <m/>
    <x v="23"/>
    <n v="5123000"/>
    <x v="69"/>
    <d v="2026-02-24T00:00:00"/>
    <s v="Paid"/>
    <m/>
    <m/>
    <m/>
    <s v="INV-2026-PT Urban House Indonesia-78"/>
    <n v="5123000"/>
    <n v="0"/>
    <x v="0"/>
    <x v="1"/>
    <n v="0"/>
    <n v="0"/>
    <x v="0"/>
    <x v="0"/>
    <s v="No"/>
  </r>
  <r>
    <n v="79"/>
    <m/>
    <x v="16"/>
    <n v="1714000"/>
    <x v="70"/>
    <d v="2026-04-10T00:00:00"/>
    <s v="Paid"/>
    <m/>
    <m/>
    <m/>
    <s v="INV-2026-PT Pekanbaru Home Store-79"/>
    <n v="1714000"/>
    <n v="0"/>
    <x v="0"/>
    <x v="11"/>
    <n v="0"/>
    <n v="0"/>
    <x v="0"/>
    <x v="0"/>
    <s v="No"/>
  </r>
  <r>
    <n v="80"/>
    <m/>
    <x v="11"/>
    <n v="4232000"/>
    <x v="71"/>
    <d v="2026-06-04T00:00:00"/>
    <s v="Unpaid"/>
    <m/>
    <m/>
    <m/>
    <s v="INV-2026-PT XYZ-80"/>
    <n v="0"/>
    <n v="4232000"/>
    <x v="2"/>
    <x v="1"/>
    <n v="4232000"/>
    <n v="0"/>
    <x v="0"/>
    <x v="2"/>
    <s v="Yes"/>
  </r>
  <r>
    <n v="81"/>
    <m/>
    <x v="23"/>
    <n v="6019000"/>
    <x v="10"/>
    <d v="2026-05-23T00:00:00"/>
    <s v="Paid"/>
    <m/>
    <m/>
    <m/>
    <s v="INV-2026-PT Urban House Indonesia-81"/>
    <n v="6019000"/>
    <n v="0"/>
    <x v="0"/>
    <x v="1"/>
    <n v="0"/>
    <n v="0"/>
    <x v="0"/>
    <x v="0"/>
    <s v="No"/>
  </r>
  <r>
    <n v="82"/>
    <m/>
    <x v="6"/>
    <n v="862000"/>
    <x v="48"/>
    <d v="2026-03-30T00:00:00"/>
    <s v="Unpaid"/>
    <m/>
    <m/>
    <m/>
    <s v="INV-2026-PT Lestari Lifestyle Retail-82"/>
    <n v="0"/>
    <n v="862000"/>
    <x v="2"/>
    <x v="5"/>
    <n v="862000"/>
    <n v="0"/>
    <x v="0"/>
    <x v="2"/>
    <s v="Yes"/>
  </r>
  <r>
    <n v="83"/>
    <m/>
    <x v="23"/>
    <n v="2021000"/>
    <x v="43"/>
    <d v="2026-02-22T00:00:00"/>
    <s v="Paid"/>
    <m/>
    <m/>
    <m/>
    <s v="INV-2026-PT Urban House Indonesia-83"/>
    <n v="2021000"/>
    <n v="0"/>
    <x v="0"/>
    <x v="1"/>
    <n v="0"/>
    <n v="0"/>
    <x v="0"/>
    <x v="0"/>
    <s v="No"/>
  </r>
  <r>
    <n v="84"/>
    <m/>
    <x v="22"/>
    <n v="2686000"/>
    <x v="72"/>
    <d v="2026-02-27T00:00:00"/>
    <s v="Paid"/>
    <m/>
    <m/>
    <m/>
    <s v="INV-2026-PT Bintang Retail Nusantara-84"/>
    <n v="2686000"/>
    <n v="0"/>
    <x v="0"/>
    <x v="9"/>
    <n v="0"/>
    <n v="0"/>
    <x v="0"/>
    <x v="0"/>
    <s v="No"/>
  </r>
  <r>
    <n v="85"/>
    <m/>
    <x v="14"/>
    <n v="2574000"/>
    <x v="8"/>
    <d v="2026-04-27T00:00:00"/>
    <s v="Paid"/>
    <m/>
    <m/>
    <m/>
    <s v="INV-2026-PT Nusantara Mart Sejahtera-85"/>
    <n v="2574000"/>
    <n v="0"/>
    <x v="0"/>
    <x v="1"/>
    <n v="0"/>
    <n v="0"/>
    <x v="0"/>
    <x v="0"/>
    <s v="No"/>
  </r>
  <r>
    <n v="86"/>
    <m/>
    <x v="13"/>
    <n v="1131000"/>
    <x v="73"/>
    <d v="2026-04-09T00:00:00"/>
    <s v="Paid"/>
    <m/>
    <m/>
    <m/>
    <s v="INV-2026-PT Sentra Belanja Jaya-86"/>
    <n v="1131000"/>
    <n v="0"/>
    <x v="0"/>
    <x v="2"/>
    <n v="0"/>
    <n v="0"/>
    <x v="0"/>
    <x v="0"/>
    <s v="No"/>
  </r>
  <r>
    <n v="87"/>
    <m/>
    <x v="22"/>
    <n v="625000"/>
    <x v="74"/>
    <d v="2026-08-16T00:00:00"/>
    <s v="Partial"/>
    <m/>
    <m/>
    <m/>
    <s v="INV-2026-PT Bintang Retail Nusantara-87"/>
    <n v="312000"/>
    <n v="313000"/>
    <x v="4"/>
    <x v="9"/>
    <n v="313000"/>
    <n v="0"/>
    <x v="0"/>
    <x v="2"/>
    <s v="Yes"/>
  </r>
  <r>
    <n v="88"/>
    <m/>
    <x v="9"/>
    <n v="4092000"/>
    <x v="47"/>
    <d v="2026-02-03T00:00:00"/>
    <s v="Unpaid"/>
    <m/>
    <m/>
    <m/>
    <s v="INV-2026-PT Prima Retail Bandung-88"/>
    <n v="0"/>
    <n v="4092000"/>
    <x v="2"/>
    <x v="5"/>
    <n v="4092000"/>
    <n v="0"/>
    <x v="0"/>
    <x v="2"/>
    <s v="Yes"/>
  </r>
  <r>
    <n v="89"/>
    <m/>
    <x v="24"/>
    <n v="2376000"/>
    <x v="44"/>
    <d v="2026-07-10T00:00:00"/>
    <s v="Paid"/>
    <m/>
    <m/>
    <m/>
    <s v="INV-2026-PT Metro Perkasa Retail-89"/>
    <n v="2376000"/>
    <n v="0"/>
    <x v="0"/>
    <x v="5"/>
    <n v="0"/>
    <n v="0"/>
    <x v="0"/>
    <x v="0"/>
    <s v="No"/>
  </r>
  <r>
    <n v="90"/>
    <m/>
    <x v="13"/>
    <n v="1074000"/>
    <x v="75"/>
    <d v="2026-03-16T00:00:00"/>
    <s v="Partial"/>
    <m/>
    <m/>
    <m/>
    <s v="INV-2026-PT Sentra Belanja Jaya-90"/>
    <n v="430000"/>
    <n v="644000"/>
    <x v="2"/>
    <x v="2"/>
    <n v="644000"/>
    <n v="0"/>
    <x v="0"/>
    <x v="2"/>
    <s v="Yes"/>
  </r>
  <r>
    <n v="91"/>
    <m/>
    <x v="19"/>
    <n v="3872000"/>
    <x v="41"/>
    <d v="2026-09-11T00:00:00"/>
    <s v="Paid"/>
    <m/>
    <m/>
    <m/>
    <s v="INV-2026-PT Arunika Retail Indonesia-91"/>
    <n v="3872000"/>
    <n v="0"/>
    <x v="0"/>
    <x v="1"/>
    <n v="0"/>
    <n v="0"/>
    <x v="0"/>
    <x v="0"/>
    <s v="No"/>
  </r>
  <r>
    <n v="92"/>
    <m/>
    <x v="13"/>
    <n v="5465000"/>
    <x v="76"/>
    <d v="2026-10-13T00:00:00"/>
    <s v="Partial"/>
    <m/>
    <m/>
    <m/>
    <s v="INV-2026-PT Sentra Belanja Jaya-92"/>
    <n v="2186000"/>
    <n v="3279000"/>
    <x v="1"/>
    <x v="2"/>
    <n v="0"/>
    <n v="3279000"/>
    <x v="1"/>
    <x v="3"/>
    <s v="No"/>
  </r>
  <r>
    <n v="93"/>
    <m/>
    <x v="23"/>
    <n v="4357000"/>
    <x v="77"/>
    <d v="2026-06-04T00:00:00"/>
    <s v="Paid"/>
    <m/>
    <m/>
    <m/>
    <s v="INV-2026-PT Urban House Indonesia-93"/>
    <n v="4357000"/>
    <n v="0"/>
    <x v="0"/>
    <x v="1"/>
    <n v="0"/>
    <n v="0"/>
    <x v="0"/>
    <x v="0"/>
    <s v="No"/>
  </r>
  <r>
    <n v="94"/>
    <m/>
    <x v="4"/>
    <n v="7057000"/>
    <x v="78"/>
    <d v="2026-05-09T00:00:00"/>
    <s v="Paid"/>
    <m/>
    <m/>
    <m/>
    <s v="INV-2026-PT Sinar Karya Abadi-94"/>
    <n v="7057000"/>
    <n v="0"/>
    <x v="0"/>
    <x v="1"/>
    <n v="0"/>
    <n v="0"/>
    <x v="0"/>
    <x v="0"/>
    <s v="No"/>
  </r>
  <r>
    <n v="95"/>
    <m/>
    <x v="20"/>
    <n v="3805000"/>
    <x v="11"/>
    <d v="2026-04-01T00:00:00"/>
    <s v="Paid"/>
    <m/>
    <m/>
    <m/>
    <s v="INV-2026-PT Balikpapan Retailindo-95"/>
    <n v="3805000"/>
    <n v="0"/>
    <x v="0"/>
    <x v="14"/>
    <n v="0"/>
    <n v="0"/>
    <x v="0"/>
    <x v="0"/>
    <s v="No"/>
  </r>
  <r>
    <n v="96"/>
    <m/>
    <x v="5"/>
    <n v="4870000"/>
    <x v="79"/>
    <d v="2026-09-03T00:00:00"/>
    <s v="Paid"/>
    <m/>
    <m/>
    <m/>
    <s v="INV-2026-PT Pontianak Niaga Abadi-96"/>
    <n v="4870000"/>
    <n v="0"/>
    <x v="0"/>
    <x v="4"/>
    <n v="0"/>
    <n v="0"/>
    <x v="0"/>
    <x v="0"/>
    <s v="No"/>
  </r>
  <r>
    <n v="97"/>
    <m/>
    <x v="6"/>
    <n v="4832000"/>
    <x v="80"/>
    <d v="2026-07-27T00:00:00"/>
    <s v="Unpaid"/>
    <m/>
    <m/>
    <m/>
    <s v="INV-2026-PT Lestari Lifestyle Retail-97"/>
    <n v="0"/>
    <n v="4832000"/>
    <x v="5"/>
    <x v="5"/>
    <n v="4832000"/>
    <n v="0"/>
    <x v="0"/>
    <x v="2"/>
    <s v="Yes"/>
  </r>
  <r>
    <n v="98"/>
    <m/>
    <x v="10"/>
    <n v="4291000"/>
    <x v="81"/>
    <d v="2026-05-13T00:00:00"/>
    <s v="Partial"/>
    <m/>
    <m/>
    <m/>
    <s v="INV-2026-PT Medan Niaga Sentosa-98"/>
    <n v="2575000"/>
    <n v="1716000"/>
    <x v="2"/>
    <x v="8"/>
    <n v="1716000"/>
    <n v="0"/>
    <x v="0"/>
    <x v="2"/>
    <s v="Yes"/>
  </r>
  <r>
    <n v="99"/>
    <m/>
    <x v="10"/>
    <n v="3946000"/>
    <x v="82"/>
    <d v="2026-03-23T00:00:00"/>
    <s v="Paid"/>
    <m/>
    <m/>
    <m/>
    <s v="INV-2026-PT Medan Niaga Sentosa-99"/>
    <n v="3946000"/>
    <n v="0"/>
    <x v="0"/>
    <x v="8"/>
    <n v="0"/>
    <n v="0"/>
    <x v="0"/>
    <x v="0"/>
    <s v="No"/>
  </r>
  <r>
    <n v="100"/>
    <m/>
    <x v="18"/>
    <n v="6316000"/>
    <x v="54"/>
    <d v="2026-02-22T00:00:00"/>
    <s v="Paid"/>
    <m/>
    <m/>
    <m/>
    <s v="INV-2026-PT Bali Lifestyle Market-100"/>
    <n v="6316000"/>
    <n v="0"/>
    <x v="0"/>
    <x v="13"/>
    <n v="0"/>
    <n v="0"/>
    <x v="0"/>
    <x v="0"/>
    <s v="No"/>
  </r>
  <r>
    <n v="101"/>
    <m/>
    <x v="20"/>
    <n v="8526000"/>
    <x v="83"/>
    <d v="2026-03-21T00:00:00"/>
    <s v="Partial"/>
    <m/>
    <m/>
    <m/>
    <s v="INV-2026-PT Balikpapan Retailindo-101"/>
    <n v="2558000"/>
    <n v="5968000"/>
    <x v="2"/>
    <x v="14"/>
    <n v="5968000"/>
    <n v="0"/>
    <x v="0"/>
    <x v="2"/>
    <s v="Yes"/>
  </r>
  <r>
    <n v="102"/>
    <m/>
    <x v="15"/>
    <n v="4384000"/>
    <x v="84"/>
    <d v="2026-09-16T00:00:00"/>
    <s v="Unpaid"/>
    <m/>
    <m/>
    <m/>
    <s v="INV-2026-PT Batam Modern Retail-102"/>
    <n v="0"/>
    <n v="4384000"/>
    <x v="3"/>
    <x v="10"/>
    <n v="4384000"/>
    <n v="0"/>
    <x v="0"/>
    <x v="2"/>
    <s v="Yes"/>
  </r>
  <r>
    <n v="103"/>
    <m/>
    <x v="15"/>
    <n v="5456000"/>
    <x v="85"/>
    <d v="2026-08-27T00:00:00"/>
    <s v="Paid"/>
    <m/>
    <m/>
    <m/>
    <s v="INV-2026-PT Batam Modern Retail-103"/>
    <n v="5456000"/>
    <n v="0"/>
    <x v="0"/>
    <x v="10"/>
    <n v="0"/>
    <n v="0"/>
    <x v="0"/>
    <x v="0"/>
    <s v="No"/>
  </r>
  <r>
    <n v="104"/>
    <m/>
    <x v="6"/>
    <n v="7319000"/>
    <x v="86"/>
    <d v="2026-08-07T00:00:00"/>
    <s v="Paid"/>
    <m/>
    <m/>
    <m/>
    <s v="INV-2026-PT Lestari Lifestyle Retail-104"/>
    <n v="7319000"/>
    <n v="0"/>
    <x v="0"/>
    <x v="5"/>
    <n v="0"/>
    <n v="0"/>
    <x v="0"/>
    <x v="0"/>
    <s v="No"/>
  </r>
  <r>
    <n v="105"/>
    <m/>
    <x v="14"/>
    <n v="4179000"/>
    <x v="87"/>
    <d v="2026-06-22T00:00:00"/>
    <s v="Partial"/>
    <m/>
    <m/>
    <m/>
    <s v="INV-2026-PT Nusantara Mart Sejahtera-105"/>
    <n v="3134000"/>
    <n v="1045000"/>
    <x v="2"/>
    <x v="1"/>
    <n v="1045000"/>
    <n v="0"/>
    <x v="0"/>
    <x v="2"/>
    <s v="Yes"/>
  </r>
  <r>
    <n v="106"/>
    <m/>
    <x v="7"/>
    <n v="7740000"/>
    <x v="42"/>
    <d v="2026-05-17T00:00:00"/>
    <s v="Unpaid"/>
    <m/>
    <m/>
    <m/>
    <s v="INV-2026-PT Palembang Retail Bersama-106"/>
    <n v="0"/>
    <n v="7740000"/>
    <x v="2"/>
    <x v="6"/>
    <n v="7740000"/>
    <n v="0"/>
    <x v="0"/>
    <x v="2"/>
    <s v="Yes"/>
  </r>
  <r>
    <n v="107"/>
    <m/>
    <x v="15"/>
    <n v="4915000"/>
    <x v="88"/>
    <d v="2026-03-09T00:00:00"/>
    <s v="Paid"/>
    <m/>
    <m/>
    <m/>
    <s v="INV-2026-PT Batam Modern Retail-107"/>
    <n v="4915000"/>
    <n v="0"/>
    <x v="0"/>
    <x v="10"/>
    <n v="0"/>
    <n v="0"/>
    <x v="0"/>
    <x v="0"/>
    <s v="No"/>
  </r>
  <r>
    <n v="108"/>
    <m/>
    <x v="3"/>
    <n v="4333000"/>
    <x v="89"/>
    <d v="2026-09-30T00:00:00"/>
    <s v="Unpaid"/>
    <m/>
    <m/>
    <m/>
    <s v="INV-2026-PT Manado Lifestyle Center-108"/>
    <n v="0"/>
    <n v="4333000"/>
    <x v="3"/>
    <x v="3"/>
    <n v="4333000"/>
    <n v="0"/>
    <x v="0"/>
    <x v="2"/>
    <s v="Yes"/>
  </r>
  <r>
    <n v="109"/>
    <m/>
    <x v="22"/>
    <n v="2696000"/>
    <x v="44"/>
    <d v="2026-07-10T00:00:00"/>
    <s v="Paid"/>
    <m/>
    <m/>
    <m/>
    <s v="INV-2026-PT Bintang Retail Nusantara-109"/>
    <n v="2696000"/>
    <n v="0"/>
    <x v="0"/>
    <x v="9"/>
    <n v="0"/>
    <n v="0"/>
    <x v="0"/>
    <x v="0"/>
    <s v="No"/>
  </r>
  <r>
    <n v="110"/>
    <m/>
    <x v="11"/>
    <n v="549000"/>
    <x v="90"/>
    <d v="2026-05-08T00:00:00"/>
    <s v="Paid"/>
    <m/>
    <m/>
    <m/>
    <s v="INV-2026-PT XYZ-110"/>
    <n v="549000"/>
    <n v="0"/>
    <x v="0"/>
    <x v="1"/>
    <n v="0"/>
    <n v="0"/>
    <x v="0"/>
    <x v="0"/>
    <s v="No"/>
  </r>
  <r>
    <n v="111"/>
    <m/>
    <x v="18"/>
    <n v="4259000"/>
    <x v="91"/>
    <d v="2026-07-08T00:00:00"/>
    <s v="Paid"/>
    <m/>
    <m/>
    <m/>
    <s v="INV-2026-PT Bali Lifestyle Market-111"/>
    <n v="4259000"/>
    <n v="0"/>
    <x v="0"/>
    <x v="13"/>
    <n v="0"/>
    <n v="0"/>
    <x v="0"/>
    <x v="0"/>
    <s v="No"/>
  </r>
  <r>
    <n v="112"/>
    <m/>
    <x v="2"/>
    <n v="8418000"/>
    <x v="92"/>
    <d v="2026-04-14T00:00:00"/>
    <s v="Paid"/>
    <m/>
    <m/>
    <m/>
    <s v="INV-2026-PT Karya Mitra Retail-112"/>
    <n v="8418000"/>
    <n v="0"/>
    <x v="0"/>
    <x v="2"/>
    <n v="0"/>
    <n v="0"/>
    <x v="0"/>
    <x v="0"/>
    <s v="No"/>
  </r>
  <r>
    <n v="113"/>
    <m/>
    <x v="18"/>
    <n v="5142000"/>
    <x v="10"/>
    <d v="2026-05-23T00:00:00"/>
    <s v="Unpaid"/>
    <m/>
    <m/>
    <m/>
    <s v="INV-2026-PT Bali Lifestyle Market-113"/>
    <n v="0"/>
    <n v="5142000"/>
    <x v="2"/>
    <x v="13"/>
    <n v="5142000"/>
    <n v="0"/>
    <x v="0"/>
    <x v="2"/>
    <s v="Yes"/>
  </r>
  <r>
    <n v="114"/>
    <m/>
    <x v="0"/>
    <n v="2836000"/>
    <x v="93"/>
    <d v="2026-08-30T00:00:00"/>
    <s v="Unpaid"/>
    <m/>
    <m/>
    <m/>
    <s v="INV-2026-PT Jogja Retail Makmur-114"/>
    <n v="0"/>
    <n v="2836000"/>
    <x v="4"/>
    <x v="0"/>
    <n v="2836000"/>
    <n v="0"/>
    <x v="0"/>
    <x v="2"/>
    <s v="Yes"/>
  </r>
  <r>
    <n v="115"/>
    <m/>
    <x v="16"/>
    <n v="7694000"/>
    <x v="46"/>
    <d v="2026-09-21T00:00:00"/>
    <s v="Unpaid"/>
    <m/>
    <m/>
    <m/>
    <s v="INV-2026-PT Pekanbaru Home Store-115"/>
    <n v="0"/>
    <n v="7694000"/>
    <x v="3"/>
    <x v="11"/>
    <n v="7694000"/>
    <n v="0"/>
    <x v="0"/>
    <x v="2"/>
    <s v="Yes"/>
  </r>
  <r>
    <n v="116"/>
    <m/>
    <x v="9"/>
    <n v="3420000"/>
    <x v="94"/>
    <d v="2026-05-27T00:00:00"/>
    <s v="Paid"/>
    <m/>
    <m/>
    <m/>
    <s v="INV-2026-PT Prima Retail Bandung-116"/>
    <n v="3420000"/>
    <n v="0"/>
    <x v="0"/>
    <x v="5"/>
    <n v="0"/>
    <n v="0"/>
    <x v="0"/>
    <x v="0"/>
    <s v="No"/>
  </r>
  <r>
    <n v="117"/>
    <m/>
    <x v="8"/>
    <n v="2838000"/>
    <x v="95"/>
    <d v="2026-02-26T00:00:00"/>
    <s v="Paid"/>
    <m/>
    <m/>
    <m/>
    <s v="INV-2026-PT Harmoni Store Indonesia-117"/>
    <n v="2838000"/>
    <n v="0"/>
    <x v="0"/>
    <x v="7"/>
    <n v="0"/>
    <n v="0"/>
    <x v="0"/>
    <x v="0"/>
    <s v="No"/>
  </r>
  <r>
    <n v="118"/>
    <m/>
    <x v="19"/>
    <n v="3121000"/>
    <x v="79"/>
    <d v="2026-09-03T00:00:00"/>
    <s v="Partial"/>
    <m/>
    <m/>
    <m/>
    <s v="INV-2026-PT Arunika Retail Indonesia-118"/>
    <n v="780000"/>
    <n v="2341000"/>
    <x v="4"/>
    <x v="1"/>
    <n v="2341000"/>
    <n v="0"/>
    <x v="0"/>
    <x v="2"/>
    <s v="Yes"/>
  </r>
  <r>
    <n v="119"/>
    <m/>
    <x v="24"/>
    <n v="3745000"/>
    <x v="96"/>
    <d v="2026-08-04T00:00:00"/>
    <s v="Paid"/>
    <m/>
    <m/>
    <m/>
    <s v="INV-2026-PT Metro Perkasa Retail-119"/>
    <n v="3745000"/>
    <n v="0"/>
    <x v="0"/>
    <x v="5"/>
    <n v="0"/>
    <n v="0"/>
    <x v="0"/>
    <x v="0"/>
    <s v="No"/>
  </r>
  <r>
    <n v="120"/>
    <m/>
    <x v="23"/>
    <n v="5761000"/>
    <x v="36"/>
    <d v="2026-09-22T00:00:00"/>
    <s v="Unpaid"/>
    <m/>
    <m/>
    <m/>
    <s v="INV-2026-PT Urban House Indonesia-120"/>
    <n v="0"/>
    <n v="5761000"/>
    <x v="3"/>
    <x v="1"/>
    <n v="5761000"/>
    <n v="0"/>
    <x v="1"/>
    <x v="2"/>
    <s v="Yes"/>
  </r>
  <r>
    <n v="121"/>
    <m/>
    <x v="6"/>
    <n v="7788000"/>
    <x v="37"/>
    <d v="2026-10-07T00:00:00"/>
    <s v="Partial"/>
    <m/>
    <m/>
    <m/>
    <s v="INV-2026-PT Lestari Lifestyle Retail-121"/>
    <n v="5452000"/>
    <n v="2336000"/>
    <x v="1"/>
    <x v="5"/>
    <n v="0"/>
    <n v="2336000"/>
    <x v="1"/>
    <x v="3"/>
    <s v="No"/>
  </r>
  <r>
    <n v="122"/>
    <m/>
    <x v="22"/>
    <n v="2544000"/>
    <x v="24"/>
    <d v="2026-02-19T00:00:00"/>
    <s v="Unpaid"/>
    <m/>
    <m/>
    <m/>
    <s v="INV-2026-PT Bintang Retail Nusantara-122"/>
    <n v="0"/>
    <n v="2544000"/>
    <x v="2"/>
    <x v="9"/>
    <n v="2544000"/>
    <n v="0"/>
    <x v="0"/>
    <x v="2"/>
    <s v="Yes"/>
  </r>
  <r>
    <n v="123"/>
    <m/>
    <x v="18"/>
    <n v="4754000"/>
    <x v="97"/>
    <d v="2026-06-14T00:00:00"/>
    <s v="Paid"/>
    <m/>
    <m/>
    <m/>
    <s v="INV-2026-PT Bali Lifestyle Market-123"/>
    <n v="4754000"/>
    <n v="0"/>
    <x v="0"/>
    <x v="13"/>
    <n v="0"/>
    <n v="0"/>
    <x v="0"/>
    <x v="0"/>
    <s v="No"/>
  </r>
  <r>
    <n v="124"/>
    <m/>
    <x v="0"/>
    <n v="2589000"/>
    <x v="98"/>
    <d v="2026-03-18T00:00:00"/>
    <s v="Unpaid"/>
    <m/>
    <m/>
    <m/>
    <s v="INV-2026-PT Jogja Retail Makmur-124"/>
    <n v="0"/>
    <n v="2589000"/>
    <x v="2"/>
    <x v="0"/>
    <n v="2589000"/>
    <n v="0"/>
    <x v="0"/>
    <x v="2"/>
    <s v="Yes"/>
  </r>
  <r>
    <n v="125"/>
    <m/>
    <x v="9"/>
    <n v="5465000"/>
    <x v="99"/>
    <d v="2026-04-07T00:00:00"/>
    <s v="Unpaid"/>
    <m/>
    <m/>
    <m/>
    <s v="INV-2026-PT Prima Retail Bandung-125"/>
    <n v="0"/>
    <n v="5465000"/>
    <x v="2"/>
    <x v="5"/>
    <n v="5465000"/>
    <n v="0"/>
    <x v="0"/>
    <x v="2"/>
    <s v="Yes"/>
  </r>
  <r>
    <n v="126"/>
    <m/>
    <x v="18"/>
    <n v="5357000"/>
    <x v="100"/>
    <d v="2026-05-10T00:00:00"/>
    <s v="Paid"/>
    <m/>
    <m/>
    <m/>
    <s v="INV-2026-PT Bali Lifestyle Market-126"/>
    <n v="5357000"/>
    <n v="0"/>
    <x v="0"/>
    <x v="13"/>
    <n v="0"/>
    <n v="0"/>
    <x v="0"/>
    <x v="0"/>
    <s v="No"/>
  </r>
  <r>
    <n v="127"/>
    <m/>
    <x v="13"/>
    <n v="3953000"/>
    <x v="13"/>
    <d v="2026-02-13T00:00:00"/>
    <s v="Paid"/>
    <m/>
    <m/>
    <m/>
    <s v="INV-2026-PT Sentra Belanja Jaya-127"/>
    <n v="3953000"/>
    <n v="0"/>
    <x v="0"/>
    <x v="2"/>
    <n v="0"/>
    <n v="0"/>
    <x v="0"/>
    <x v="0"/>
    <s v="No"/>
  </r>
  <r>
    <n v="128"/>
    <m/>
    <x v="18"/>
    <n v="4616000"/>
    <x v="101"/>
    <d v="2026-06-13T00:00:00"/>
    <s v="Paid"/>
    <m/>
    <m/>
    <m/>
    <s v="INV-2026-PT Bali Lifestyle Market-128"/>
    <n v="4616000"/>
    <n v="0"/>
    <x v="0"/>
    <x v="13"/>
    <n v="0"/>
    <n v="0"/>
    <x v="0"/>
    <x v="0"/>
    <s v="No"/>
  </r>
  <r>
    <n v="129"/>
    <m/>
    <x v="6"/>
    <n v="4541000"/>
    <x v="83"/>
    <d v="2026-03-21T00:00:00"/>
    <s v="Paid"/>
    <m/>
    <m/>
    <m/>
    <s v="INV-2026-PT Lestari Lifestyle Retail-129"/>
    <n v="4541000"/>
    <n v="0"/>
    <x v="0"/>
    <x v="5"/>
    <n v="0"/>
    <n v="0"/>
    <x v="0"/>
    <x v="0"/>
    <s v="No"/>
  </r>
  <r>
    <n v="130"/>
    <m/>
    <x v="14"/>
    <n v="5101000"/>
    <x v="73"/>
    <d v="2026-04-25T00:00:00"/>
    <s v="Unpaid"/>
    <m/>
    <m/>
    <m/>
    <s v="INV-2026-PT Nusantara Mart Sejahtera-130"/>
    <n v="0"/>
    <n v="5101000"/>
    <x v="2"/>
    <x v="1"/>
    <n v="5101000"/>
    <n v="0"/>
    <x v="0"/>
    <x v="2"/>
    <s v="Yes"/>
  </r>
  <r>
    <n v="131"/>
    <m/>
    <x v="11"/>
    <n v="4419000"/>
    <x v="102"/>
    <d v="2026-07-29T00:00:00"/>
    <s v="Partial"/>
    <m/>
    <m/>
    <m/>
    <s v="INV-2026-PT XYZ-131"/>
    <n v="3314000"/>
    <n v="1105000"/>
    <x v="5"/>
    <x v="1"/>
    <n v="1105000"/>
    <n v="0"/>
    <x v="0"/>
    <x v="2"/>
    <s v="Yes"/>
  </r>
  <r>
    <n v="132"/>
    <m/>
    <x v="15"/>
    <n v="3872000"/>
    <x v="63"/>
    <d v="2026-05-16T00:00:00"/>
    <s v="Paid"/>
    <m/>
    <m/>
    <m/>
    <s v="INV-2026-PT Batam Modern Retail-132"/>
    <n v="3872000"/>
    <n v="0"/>
    <x v="0"/>
    <x v="10"/>
    <n v="0"/>
    <n v="0"/>
    <x v="0"/>
    <x v="0"/>
    <s v="No"/>
  </r>
  <r>
    <n v="133"/>
    <m/>
    <x v="13"/>
    <n v="1712000"/>
    <x v="103"/>
    <d v="2026-02-11T00:00:00"/>
    <s v="Paid"/>
    <m/>
    <m/>
    <m/>
    <s v="INV-2026-PT Sentra Belanja Jaya-133"/>
    <n v="1712000"/>
    <n v="0"/>
    <x v="0"/>
    <x v="2"/>
    <n v="0"/>
    <n v="0"/>
    <x v="0"/>
    <x v="0"/>
    <s v="No"/>
  </r>
  <r>
    <n v="134"/>
    <m/>
    <x v="16"/>
    <n v="6181000"/>
    <x v="79"/>
    <d v="2026-09-03T00:00:00"/>
    <s v="Paid"/>
    <m/>
    <m/>
    <m/>
    <s v="INV-2026-PT Pekanbaru Home Store-134"/>
    <n v="6181000"/>
    <n v="0"/>
    <x v="0"/>
    <x v="11"/>
    <n v="0"/>
    <n v="0"/>
    <x v="0"/>
    <x v="0"/>
    <s v="No"/>
  </r>
  <r>
    <n v="135"/>
    <m/>
    <x v="5"/>
    <n v="2736000"/>
    <x v="104"/>
    <d v="2026-03-04T00:00:00"/>
    <s v="Paid"/>
    <m/>
    <m/>
    <m/>
    <s v="INV-2026-PT Pontianak Niaga Abadi-135"/>
    <n v="2736000"/>
    <n v="0"/>
    <x v="0"/>
    <x v="4"/>
    <n v="0"/>
    <n v="0"/>
    <x v="0"/>
    <x v="0"/>
    <s v="No"/>
  </r>
  <r>
    <n v="136"/>
    <m/>
    <x v="11"/>
    <n v="7094000"/>
    <x v="11"/>
    <d v="2026-04-16T00:00:00"/>
    <s v="Paid"/>
    <m/>
    <m/>
    <m/>
    <s v="INV-2026-PT XYZ-136"/>
    <n v="7094000"/>
    <n v="0"/>
    <x v="0"/>
    <x v="1"/>
    <n v="0"/>
    <n v="0"/>
    <x v="0"/>
    <x v="0"/>
    <s v="No"/>
  </r>
  <r>
    <n v="137"/>
    <m/>
    <x v="18"/>
    <n v="1970000"/>
    <x v="105"/>
    <d v="2026-07-13T00:00:00"/>
    <s v="Paid"/>
    <m/>
    <m/>
    <m/>
    <s v="INV-2026-PT Bali Lifestyle Market-137"/>
    <n v="1970000"/>
    <n v="0"/>
    <x v="0"/>
    <x v="13"/>
    <n v="0"/>
    <n v="0"/>
    <x v="0"/>
    <x v="0"/>
    <s v="No"/>
  </r>
  <r>
    <n v="138"/>
    <m/>
    <x v="21"/>
    <n v="2415000"/>
    <x v="72"/>
    <d v="2026-03-15T00:00:00"/>
    <s v="Paid"/>
    <m/>
    <m/>
    <m/>
    <s v="INV-2026-PT Pusaka Niaga Mandiri-138"/>
    <n v="2415000"/>
    <n v="0"/>
    <x v="0"/>
    <x v="5"/>
    <n v="0"/>
    <n v="0"/>
    <x v="0"/>
    <x v="0"/>
    <s v="No"/>
  </r>
  <r>
    <n v="139"/>
    <m/>
    <x v="3"/>
    <n v="4172000"/>
    <x v="106"/>
    <d v="2026-03-13T00:00:00"/>
    <s v="Paid"/>
    <m/>
    <m/>
    <m/>
    <s v="INV-2026-PT Manado Lifestyle Center-139"/>
    <n v="4172000"/>
    <n v="0"/>
    <x v="0"/>
    <x v="3"/>
    <n v="0"/>
    <n v="0"/>
    <x v="0"/>
    <x v="0"/>
    <s v="No"/>
  </r>
  <r>
    <n v="140"/>
    <m/>
    <x v="8"/>
    <n v="792000"/>
    <x v="107"/>
    <d v="2026-05-29T00:00:00"/>
    <s v="Paid"/>
    <m/>
    <m/>
    <m/>
    <s v="INV-2026-PT Harmoni Store Indonesia-140"/>
    <n v="792000"/>
    <n v="0"/>
    <x v="0"/>
    <x v="7"/>
    <n v="0"/>
    <n v="0"/>
    <x v="0"/>
    <x v="0"/>
    <s v="No"/>
  </r>
  <r>
    <n v="141"/>
    <m/>
    <x v="5"/>
    <n v="5440000"/>
    <x v="99"/>
    <d v="2026-04-23T00:00:00"/>
    <s v="Unpaid"/>
    <m/>
    <m/>
    <m/>
    <s v="INV-2026-PT Pontianak Niaga Abadi-141"/>
    <n v="0"/>
    <n v="5440000"/>
    <x v="2"/>
    <x v="4"/>
    <n v="5440000"/>
    <n v="0"/>
    <x v="0"/>
    <x v="2"/>
    <s v="Yes"/>
  </r>
  <r>
    <n v="142"/>
    <m/>
    <x v="23"/>
    <n v="5129000"/>
    <x v="108"/>
    <d v="2026-09-29T00:00:00"/>
    <s v="Unpaid"/>
    <m/>
    <m/>
    <m/>
    <s v="INV-2026-PT Urban House Indonesia-142"/>
    <n v="0"/>
    <n v="5129000"/>
    <x v="3"/>
    <x v="1"/>
    <n v="5129000"/>
    <n v="0"/>
    <x v="0"/>
    <x v="2"/>
    <s v="Yes"/>
  </r>
  <r>
    <n v="143"/>
    <m/>
    <x v="2"/>
    <n v="1638000"/>
    <x v="109"/>
    <d v="2026-09-21T00:00:00"/>
    <s v="Partial"/>
    <m/>
    <m/>
    <m/>
    <s v="INV-2026-PT Karya Mitra Retail-143"/>
    <n v="410000"/>
    <n v="1228000"/>
    <x v="3"/>
    <x v="2"/>
    <n v="1228000"/>
    <n v="0"/>
    <x v="0"/>
    <x v="2"/>
    <s v="Yes"/>
  </r>
  <r>
    <n v="144"/>
    <m/>
    <x v="24"/>
    <n v="7234000"/>
    <x v="110"/>
    <d v="2026-07-21T00:00:00"/>
    <s v="Paid"/>
    <m/>
    <m/>
    <m/>
    <s v="INV-2026-PT Metro Perkasa Retail-144"/>
    <n v="7234000"/>
    <n v="0"/>
    <x v="0"/>
    <x v="5"/>
    <n v="0"/>
    <n v="0"/>
    <x v="0"/>
    <x v="0"/>
    <s v="No"/>
  </r>
  <r>
    <n v="145"/>
    <m/>
    <x v="1"/>
    <n v="5264000"/>
    <x v="79"/>
    <d v="2026-09-03T00:00:00"/>
    <s v="Partial"/>
    <m/>
    <m/>
    <m/>
    <s v="INV-2026-PT Citra Home Living-145"/>
    <n v="3158000"/>
    <n v="2106000"/>
    <x v="4"/>
    <x v="1"/>
    <n v="2106000"/>
    <n v="0"/>
    <x v="0"/>
    <x v="2"/>
    <s v="Yes"/>
  </r>
  <r>
    <n v="146"/>
    <m/>
    <x v="18"/>
    <n v="2668000"/>
    <x v="111"/>
    <d v="2026-03-13T00:00:00"/>
    <s v="Paid"/>
    <m/>
    <m/>
    <m/>
    <s v="INV-2026-PT Bali Lifestyle Market-146"/>
    <n v="2668000"/>
    <n v="0"/>
    <x v="0"/>
    <x v="13"/>
    <n v="0"/>
    <n v="0"/>
    <x v="0"/>
    <x v="0"/>
    <s v="No"/>
  </r>
  <r>
    <n v="147"/>
    <m/>
    <x v="8"/>
    <n v="5467000"/>
    <x v="96"/>
    <d v="2026-07-04T00:00:00"/>
    <s v="Paid"/>
    <m/>
    <m/>
    <m/>
    <s v="INV-2026-PT Harmoni Store Indonesia-147"/>
    <n v="5467000"/>
    <n v="0"/>
    <x v="0"/>
    <x v="7"/>
    <n v="0"/>
    <n v="0"/>
    <x v="0"/>
    <x v="0"/>
    <s v="No"/>
  </r>
  <r>
    <n v="148"/>
    <m/>
    <x v="20"/>
    <n v="3219000"/>
    <x v="112"/>
    <d v="2026-07-07T00:00:00"/>
    <s v="Paid"/>
    <m/>
    <m/>
    <m/>
    <s v="INV-2026-PT Balikpapan Retailindo-148"/>
    <n v="3219000"/>
    <n v="0"/>
    <x v="0"/>
    <x v="14"/>
    <n v="0"/>
    <n v="0"/>
    <x v="0"/>
    <x v="0"/>
    <s v="No"/>
  </r>
  <r>
    <n v="149"/>
    <m/>
    <x v="18"/>
    <n v="3450000"/>
    <x v="113"/>
    <d v="2026-09-26T00:00:00"/>
    <s v="Paid"/>
    <m/>
    <m/>
    <m/>
    <s v="INV-2026-PT Bali Lifestyle Market-149"/>
    <n v="3450000"/>
    <n v="0"/>
    <x v="0"/>
    <x v="13"/>
    <n v="0"/>
    <n v="0"/>
    <x v="0"/>
    <x v="0"/>
    <s v="No"/>
  </r>
  <r>
    <n v="150"/>
    <m/>
    <x v="3"/>
    <n v="4056000"/>
    <x v="109"/>
    <d v="2026-09-06T00:00:00"/>
    <s v="Partial"/>
    <m/>
    <m/>
    <m/>
    <s v="INV-2026-PT Manado Lifestyle Center-150"/>
    <n v="1014000"/>
    <n v="3042000"/>
    <x v="3"/>
    <x v="3"/>
    <n v="3042000"/>
    <n v="0"/>
    <x v="0"/>
    <x v="2"/>
    <s v="Yes"/>
  </r>
  <r>
    <n v="151"/>
    <m/>
    <x v="16"/>
    <n v="3459000"/>
    <x v="51"/>
    <d v="2026-08-23T00:00:00"/>
    <s v="Partial"/>
    <m/>
    <m/>
    <m/>
    <s v="INV-2026-PT Pekanbaru Home Store-151"/>
    <n v="1384000"/>
    <n v="2075000"/>
    <x v="4"/>
    <x v="11"/>
    <n v="2075000"/>
    <n v="0"/>
    <x v="0"/>
    <x v="2"/>
    <s v="Yes"/>
  </r>
  <r>
    <n v="152"/>
    <m/>
    <x v="20"/>
    <n v="5471000"/>
    <x v="81"/>
    <d v="2026-05-13T00:00:00"/>
    <s v="Paid"/>
    <m/>
    <m/>
    <m/>
    <s v="INV-2026-PT Balikpapan Retailindo-152"/>
    <n v="5471000"/>
    <n v="0"/>
    <x v="0"/>
    <x v="14"/>
    <n v="0"/>
    <n v="0"/>
    <x v="0"/>
    <x v="0"/>
    <s v="No"/>
  </r>
  <r>
    <n v="153"/>
    <m/>
    <x v="18"/>
    <n v="1032000"/>
    <x v="99"/>
    <d v="2026-04-23T00:00:00"/>
    <s v="Paid"/>
    <m/>
    <m/>
    <m/>
    <s v="INV-2026-PT Bali Lifestyle Market-153"/>
    <n v="1032000"/>
    <n v="0"/>
    <x v="0"/>
    <x v="13"/>
    <n v="0"/>
    <n v="0"/>
    <x v="0"/>
    <x v="0"/>
    <s v="No"/>
  </r>
  <r>
    <n v="154"/>
    <m/>
    <x v="22"/>
    <n v="4323000"/>
    <x v="97"/>
    <d v="2026-06-29T00:00:00"/>
    <s v="Unpaid"/>
    <m/>
    <m/>
    <m/>
    <s v="INV-2026-PT Bintang Retail Nusantara-154"/>
    <n v="0"/>
    <n v="4323000"/>
    <x v="2"/>
    <x v="9"/>
    <n v="4323000"/>
    <n v="0"/>
    <x v="0"/>
    <x v="2"/>
    <s v="Yes"/>
  </r>
  <r>
    <n v="155"/>
    <m/>
    <x v="0"/>
    <n v="4718000"/>
    <x v="114"/>
    <d v="2026-05-14T00:00:00"/>
    <s v="Paid"/>
    <m/>
    <m/>
    <m/>
    <s v="INV-2026-PT Jogja Retail Makmur-155"/>
    <n v="4718000"/>
    <n v="0"/>
    <x v="0"/>
    <x v="0"/>
    <n v="0"/>
    <n v="0"/>
    <x v="0"/>
    <x v="0"/>
    <s v="No"/>
  </r>
  <r>
    <n v="156"/>
    <m/>
    <x v="20"/>
    <n v="3180000"/>
    <x v="115"/>
    <d v="2026-07-30T00:00:00"/>
    <s v="Paid"/>
    <m/>
    <m/>
    <m/>
    <s v="INV-2026-PT Balikpapan Retailindo-156"/>
    <n v="3180000"/>
    <n v="0"/>
    <x v="0"/>
    <x v="14"/>
    <n v="0"/>
    <n v="0"/>
    <x v="0"/>
    <x v="0"/>
    <s v="No"/>
  </r>
  <r>
    <n v="157"/>
    <m/>
    <x v="15"/>
    <n v="7239000"/>
    <x v="116"/>
    <d v="2026-03-28T00:00:00"/>
    <s v="Partial"/>
    <m/>
    <m/>
    <m/>
    <s v="INV-2026-PT Batam Modern Retail-157"/>
    <n v="4343000"/>
    <n v="2896000"/>
    <x v="2"/>
    <x v="10"/>
    <n v="2896000"/>
    <n v="0"/>
    <x v="0"/>
    <x v="2"/>
    <s v="Yes"/>
  </r>
  <r>
    <n v="158"/>
    <m/>
    <x v="16"/>
    <n v="5618000"/>
    <x v="117"/>
    <d v="2026-09-06T00:00:00"/>
    <s v="Paid"/>
    <m/>
    <m/>
    <m/>
    <s v="INV-2026-PT Pekanbaru Home Store-158"/>
    <n v="5618000"/>
    <n v="0"/>
    <x v="0"/>
    <x v="11"/>
    <n v="0"/>
    <n v="0"/>
    <x v="0"/>
    <x v="0"/>
    <s v="No"/>
  </r>
  <r>
    <n v="159"/>
    <m/>
    <x v="24"/>
    <n v="2394000"/>
    <x v="118"/>
    <d v="2026-03-05T00:00:00"/>
    <s v="Paid"/>
    <m/>
    <m/>
    <m/>
    <s v="INV-2026-PT Metro Perkasa Retail-159"/>
    <n v="2394000"/>
    <n v="0"/>
    <x v="0"/>
    <x v="5"/>
    <n v="0"/>
    <n v="0"/>
    <x v="0"/>
    <x v="0"/>
    <s v="No"/>
  </r>
  <r>
    <n v="160"/>
    <m/>
    <x v="11"/>
    <n v="2285000"/>
    <x v="104"/>
    <d v="2026-02-17T00:00:00"/>
    <s v="Paid"/>
    <m/>
    <m/>
    <m/>
    <s v="INV-2026-PT XYZ-160"/>
    <n v="2285000"/>
    <n v="0"/>
    <x v="0"/>
    <x v="1"/>
    <n v="0"/>
    <n v="0"/>
    <x v="0"/>
    <x v="0"/>
    <s v="No"/>
  </r>
  <r>
    <n v="161"/>
    <m/>
    <x v="19"/>
    <n v="5288000"/>
    <x v="89"/>
    <d v="2026-09-30T00:00:00"/>
    <s v="Unpaid"/>
    <m/>
    <m/>
    <m/>
    <s v="INV-2026-PT Arunika Retail Indonesia-161"/>
    <n v="0"/>
    <n v="5288000"/>
    <x v="3"/>
    <x v="1"/>
    <n v="5288000"/>
    <n v="0"/>
    <x v="0"/>
    <x v="2"/>
    <s v="Yes"/>
  </r>
  <r>
    <n v="162"/>
    <m/>
    <x v="0"/>
    <n v="4481000"/>
    <x v="119"/>
    <d v="2026-05-16T00:00:00"/>
    <s v="Paid"/>
    <m/>
    <m/>
    <m/>
    <s v="INV-2026-PT Jogja Retail Makmur-162"/>
    <n v="4481000"/>
    <n v="0"/>
    <x v="0"/>
    <x v="0"/>
    <n v="0"/>
    <n v="0"/>
    <x v="0"/>
    <x v="0"/>
    <s v="No"/>
  </r>
  <r>
    <n v="163"/>
    <m/>
    <x v="4"/>
    <n v="1043000"/>
    <x v="120"/>
    <d v="2026-02-18T00:00:00"/>
    <s v="Paid"/>
    <m/>
    <m/>
    <m/>
    <s v="INV-2026-PT Sinar Karya Abadi-163"/>
    <n v="1043000"/>
    <n v="0"/>
    <x v="0"/>
    <x v="1"/>
    <n v="0"/>
    <n v="0"/>
    <x v="0"/>
    <x v="0"/>
    <s v="No"/>
  </r>
  <r>
    <n v="164"/>
    <m/>
    <x v="18"/>
    <n v="4742000"/>
    <x v="91"/>
    <d v="2026-07-08T00:00:00"/>
    <s v="Unpaid"/>
    <m/>
    <m/>
    <m/>
    <s v="INV-2026-PT Bali Lifestyle Market-164"/>
    <n v="0"/>
    <n v="4742000"/>
    <x v="5"/>
    <x v="13"/>
    <n v="4742000"/>
    <n v="0"/>
    <x v="0"/>
    <x v="2"/>
    <s v="Yes"/>
  </r>
  <r>
    <n v="165"/>
    <m/>
    <x v="17"/>
    <n v="5648000"/>
    <x v="7"/>
    <d v="2026-06-18T00:00:00"/>
    <s v="Paid"/>
    <m/>
    <m/>
    <m/>
    <s v="INV-2026-PT Makassar Retail Utama-165"/>
    <n v="5648000"/>
    <n v="0"/>
    <x v="0"/>
    <x v="12"/>
    <n v="0"/>
    <n v="0"/>
    <x v="0"/>
    <x v="0"/>
    <s v="No"/>
  </r>
  <r>
    <n v="166"/>
    <m/>
    <x v="6"/>
    <n v="3639000"/>
    <x v="121"/>
    <d v="2026-06-05T00:00:00"/>
    <s v="Partial"/>
    <m/>
    <m/>
    <m/>
    <s v="INV-2026-PT Lestari Lifestyle Retail-166"/>
    <n v="1092000"/>
    <n v="2547000"/>
    <x v="2"/>
    <x v="5"/>
    <n v="2547000"/>
    <n v="0"/>
    <x v="0"/>
    <x v="2"/>
    <s v="Yes"/>
  </r>
  <r>
    <n v="167"/>
    <m/>
    <x v="24"/>
    <n v="2196000"/>
    <x v="102"/>
    <d v="2026-07-13T00:00:00"/>
    <s v="Partial"/>
    <m/>
    <m/>
    <m/>
    <s v="INV-2026-PT Metro Perkasa Retail-167"/>
    <n v="1647000"/>
    <n v="549000"/>
    <x v="5"/>
    <x v="5"/>
    <n v="549000"/>
    <n v="0"/>
    <x v="0"/>
    <x v="2"/>
    <s v="Yes"/>
  </r>
  <r>
    <n v="168"/>
    <m/>
    <x v="1"/>
    <n v="5233000"/>
    <x v="122"/>
    <d v="2026-09-01T00:00:00"/>
    <s v="Unpaid"/>
    <m/>
    <m/>
    <m/>
    <s v="INV-2026-PT Citra Home Living-168"/>
    <n v="0"/>
    <n v="5233000"/>
    <x v="4"/>
    <x v="1"/>
    <n v="5233000"/>
    <n v="0"/>
    <x v="0"/>
    <x v="2"/>
    <s v="Yes"/>
  </r>
  <r>
    <n v="169"/>
    <m/>
    <x v="1"/>
    <n v="4494000"/>
    <x v="123"/>
    <d v="2026-05-04T00:00:00"/>
    <s v="Paid"/>
    <m/>
    <m/>
    <m/>
    <s v="INV-2026-PT Citra Home Living-169"/>
    <n v="4494000"/>
    <n v="0"/>
    <x v="0"/>
    <x v="1"/>
    <n v="0"/>
    <n v="0"/>
    <x v="0"/>
    <x v="0"/>
    <s v="No"/>
  </r>
  <r>
    <n v="170"/>
    <m/>
    <x v="24"/>
    <n v="3598000"/>
    <x v="124"/>
    <d v="2026-04-22T00:00:00"/>
    <s v="Unpaid"/>
    <m/>
    <m/>
    <m/>
    <s v="INV-2026-PT Metro Perkasa Retail-170"/>
    <n v="0"/>
    <n v="3598000"/>
    <x v="2"/>
    <x v="5"/>
    <n v="3598000"/>
    <n v="0"/>
    <x v="0"/>
    <x v="2"/>
    <s v="Yes"/>
  </r>
  <r>
    <n v="171"/>
    <m/>
    <x v="17"/>
    <n v="2936000"/>
    <x v="125"/>
    <d v="2026-05-25T00:00:00"/>
    <s v="Paid"/>
    <m/>
    <m/>
    <m/>
    <s v="INV-2026-PT Makassar Retail Utama-171"/>
    <n v="2936000"/>
    <n v="0"/>
    <x v="0"/>
    <x v="12"/>
    <n v="0"/>
    <n v="0"/>
    <x v="0"/>
    <x v="0"/>
    <s v="No"/>
  </r>
  <r>
    <n v="172"/>
    <m/>
    <x v="4"/>
    <n v="7177000"/>
    <x v="110"/>
    <d v="2026-07-06T00:00:00"/>
    <s v="Partial"/>
    <m/>
    <m/>
    <m/>
    <s v="INV-2026-PT Sinar Karya Abadi-172"/>
    <n v="5024000"/>
    <n v="2153000"/>
    <x v="2"/>
    <x v="1"/>
    <n v="2153000"/>
    <n v="0"/>
    <x v="0"/>
    <x v="2"/>
    <s v="Yes"/>
  </r>
  <r>
    <n v="173"/>
    <m/>
    <x v="0"/>
    <n v="1886000"/>
    <x v="70"/>
    <d v="2026-04-10T00:00:00"/>
    <s v="Unpaid"/>
    <m/>
    <m/>
    <m/>
    <s v="INV-2026-PT Jogja Retail Makmur-173"/>
    <n v="0"/>
    <n v="1886000"/>
    <x v="2"/>
    <x v="0"/>
    <n v="1886000"/>
    <n v="0"/>
    <x v="0"/>
    <x v="2"/>
    <s v="Yes"/>
  </r>
  <r>
    <n v="174"/>
    <m/>
    <x v="23"/>
    <n v="4026000"/>
    <x v="40"/>
    <d v="2026-07-26T00:00:00"/>
    <s v="Paid"/>
    <m/>
    <m/>
    <m/>
    <s v="INV-2026-PT Urban House Indonesia-174"/>
    <n v="4026000"/>
    <n v="0"/>
    <x v="0"/>
    <x v="1"/>
    <n v="0"/>
    <n v="0"/>
    <x v="0"/>
    <x v="0"/>
    <s v="No"/>
  </r>
  <r>
    <n v="175"/>
    <m/>
    <x v="24"/>
    <n v="8598000"/>
    <x v="126"/>
    <d v="2026-06-26T00:00:00"/>
    <s v="Unpaid"/>
    <m/>
    <m/>
    <m/>
    <s v="INV-2026-PT Metro Perkasa Retail-175"/>
    <n v="0"/>
    <n v="8598000"/>
    <x v="2"/>
    <x v="5"/>
    <n v="8598000"/>
    <n v="0"/>
    <x v="0"/>
    <x v="2"/>
    <s v="Yes"/>
  </r>
  <r>
    <n v="176"/>
    <m/>
    <x v="10"/>
    <n v="5024000"/>
    <x v="127"/>
    <d v="2026-04-16T00:00:00"/>
    <s v="Partial"/>
    <m/>
    <m/>
    <m/>
    <s v="INV-2026-PT Medan Niaga Sentosa-176"/>
    <n v="2512000"/>
    <n v="2512000"/>
    <x v="2"/>
    <x v="8"/>
    <n v="2512000"/>
    <n v="0"/>
    <x v="0"/>
    <x v="2"/>
    <s v="Yes"/>
  </r>
  <r>
    <n v="177"/>
    <m/>
    <x v="9"/>
    <n v="2544000"/>
    <x v="48"/>
    <d v="2026-04-14T00:00:00"/>
    <s v="Partial"/>
    <m/>
    <m/>
    <m/>
    <s v="INV-2026-PT Prima Retail Bandung-177"/>
    <n v="1272000"/>
    <n v="1272000"/>
    <x v="2"/>
    <x v="5"/>
    <n v="1272000"/>
    <n v="0"/>
    <x v="0"/>
    <x v="2"/>
    <s v="Yes"/>
  </r>
  <r>
    <n v="178"/>
    <m/>
    <x v="0"/>
    <n v="4331000"/>
    <x v="52"/>
    <d v="2026-04-15T00:00:00"/>
    <s v="Unpaid"/>
    <m/>
    <m/>
    <m/>
    <s v="INV-2026-PT Jogja Retail Makmur-178"/>
    <n v="0"/>
    <n v="4331000"/>
    <x v="2"/>
    <x v="0"/>
    <n v="4331000"/>
    <n v="0"/>
    <x v="0"/>
    <x v="2"/>
    <s v="Yes"/>
  </r>
  <r>
    <n v="179"/>
    <m/>
    <x v="6"/>
    <n v="4273000"/>
    <x v="24"/>
    <d v="2026-03-06T00:00:00"/>
    <s v="Paid"/>
    <m/>
    <m/>
    <m/>
    <s v="INV-2026-PT Lestari Lifestyle Retail-179"/>
    <n v="4273000"/>
    <n v="0"/>
    <x v="0"/>
    <x v="5"/>
    <n v="0"/>
    <n v="0"/>
    <x v="0"/>
    <x v="0"/>
    <s v="No"/>
  </r>
  <r>
    <n v="180"/>
    <m/>
    <x v="21"/>
    <n v="2056000"/>
    <x v="101"/>
    <d v="2026-06-13T00:00:00"/>
    <s v="Paid"/>
    <m/>
    <m/>
    <m/>
    <s v="INV-2026-PT Pusaka Niaga Mandiri-180"/>
    <n v="2056000"/>
    <n v="0"/>
    <x v="0"/>
    <x v="5"/>
    <n v="0"/>
    <n v="0"/>
    <x v="0"/>
    <x v="0"/>
    <s v="No"/>
  </r>
  <r>
    <n v="181"/>
    <m/>
    <x v="11"/>
    <n v="2522000"/>
    <x v="128"/>
    <d v="2026-02-12T00:00:00"/>
    <s v="Paid"/>
    <m/>
    <m/>
    <m/>
    <s v="INV-2026-PT XYZ-181"/>
    <n v="2522000"/>
    <n v="0"/>
    <x v="0"/>
    <x v="1"/>
    <n v="0"/>
    <n v="0"/>
    <x v="0"/>
    <x v="0"/>
    <s v="No"/>
  </r>
  <r>
    <n v="182"/>
    <m/>
    <x v="17"/>
    <n v="4558000"/>
    <x v="129"/>
    <d v="2026-07-15T00:00:00"/>
    <s v="Paid"/>
    <m/>
    <m/>
    <m/>
    <s v="INV-2026-PT Makassar Retail Utama-182"/>
    <n v="4558000"/>
    <n v="0"/>
    <x v="0"/>
    <x v="12"/>
    <n v="0"/>
    <n v="0"/>
    <x v="0"/>
    <x v="0"/>
    <s v="No"/>
  </r>
  <r>
    <n v="183"/>
    <m/>
    <x v="24"/>
    <n v="3921000"/>
    <x v="130"/>
    <d v="2026-03-09T00:00:00"/>
    <s v="Partial"/>
    <m/>
    <m/>
    <m/>
    <s v="INV-2026-PT Metro Perkasa Retail-183"/>
    <n v="1176000"/>
    <n v="2745000"/>
    <x v="2"/>
    <x v="5"/>
    <n v="2745000"/>
    <n v="0"/>
    <x v="0"/>
    <x v="2"/>
    <s v="Yes"/>
  </r>
  <r>
    <n v="184"/>
    <m/>
    <x v="23"/>
    <n v="4120000"/>
    <x v="131"/>
    <d v="2026-03-07T00:00:00"/>
    <s v="Paid"/>
    <m/>
    <m/>
    <m/>
    <s v="INV-2026-PT Urban House Indonesia-184"/>
    <n v="4120000"/>
    <n v="0"/>
    <x v="0"/>
    <x v="1"/>
    <n v="0"/>
    <n v="0"/>
    <x v="0"/>
    <x v="0"/>
    <s v="No"/>
  </r>
  <r>
    <n v="185"/>
    <m/>
    <x v="11"/>
    <n v="944000"/>
    <x v="115"/>
    <d v="2026-07-30T00:00:00"/>
    <s v="Paid"/>
    <m/>
    <m/>
    <m/>
    <s v="INV-2026-PT XYZ-185"/>
    <n v="944000"/>
    <n v="0"/>
    <x v="0"/>
    <x v="1"/>
    <n v="0"/>
    <n v="0"/>
    <x v="0"/>
    <x v="0"/>
    <s v="No"/>
  </r>
  <r>
    <n v="186"/>
    <m/>
    <x v="20"/>
    <n v="3007000"/>
    <x v="132"/>
    <d v="2026-05-26T00:00:00"/>
    <s v="Paid"/>
    <m/>
    <m/>
    <m/>
    <s v="INV-2026-PT Balikpapan Retailindo-186"/>
    <n v="3007000"/>
    <n v="0"/>
    <x v="0"/>
    <x v="14"/>
    <n v="0"/>
    <n v="0"/>
    <x v="0"/>
    <x v="0"/>
    <s v="No"/>
  </r>
  <r>
    <n v="187"/>
    <m/>
    <x v="14"/>
    <n v="3793000"/>
    <x v="133"/>
    <d v="2026-05-09T00:00:00"/>
    <s v="Partial"/>
    <m/>
    <m/>
    <m/>
    <s v="INV-2026-PT Nusantara Mart Sejahtera-187"/>
    <n v="948000"/>
    <n v="2845000"/>
    <x v="2"/>
    <x v="1"/>
    <n v="2845000"/>
    <n v="0"/>
    <x v="0"/>
    <x v="2"/>
    <s v="Yes"/>
  </r>
  <r>
    <n v="188"/>
    <m/>
    <x v="11"/>
    <n v="3046000"/>
    <x v="134"/>
    <d v="2026-05-28T00:00:00"/>
    <s v="Unpaid"/>
    <m/>
    <m/>
    <m/>
    <s v="INV-2026-PT XYZ-188"/>
    <n v="0"/>
    <n v="3046000"/>
    <x v="2"/>
    <x v="1"/>
    <n v="3046000"/>
    <n v="0"/>
    <x v="0"/>
    <x v="2"/>
    <s v="Yes"/>
  </r>
  <r>
    <n v="189"/>
    <m/>
    <x v="19"/>
    <n v="2046000"/>
    <x v="135"/>
    <d v="2026-05-03T00:00:00"/>
    <s v="Unpaid"/>
    <m/>
    <m/>
    <m/>
    <s v="INV-2026-PT Arunika Retail Indonesia-189"/>
    <n v="0"/>
    <n v="2046000"/>
    <x v="2"/>
    <x v="1"/>
    <n v="2046000"/>
    <n v="0"/>
    <x v="0"/>
    <x v="2"/>
    <s v="Yes"/>
  </r>
  <r>
    <n v="190"/>
    <m/>
    <x v="12"/>
    <n v="375000"/>
    <x v="36"/>
    <d v="2026-09-22T00:00:00"/>
    <s v="Paid"/>
    <m/>
    <m/>
    <m/>
    <s v="INV-2026-PT Surya Niaga Surabaya-190"/>
    <n v="375000"/>
    <n v="0"/>
    <x v="0"/>
    <x v="9"/>
    <n v="0"/>
    <n v="0"/>
    <x v="1"/>
    <x v="0"/>
    <s v="No"/>
  </r>
  <r>
    <n v="191"/>
    <m/>
    <x v="1"/>
    <n v="813000"/>
    <x v="136"/>
    <d v="2026-08-05T00:00:00"/>
    <s v="Paid"/>
    <m/>
    <m/>
    <m/>
    <s v="INV-2026-PT Citra Home Living-191"/>
    <n v="813000"/>
    <n v="0"/>
    <x v="0"/>
    <x v="1"/>
    <n v="0"/>
    <n v="0"/>
    <x v="0"/>
    <x v="0"/>
    <s v="No"/>
  </r>
  <r>
    <n v="192"/>
    <m/>
    <x v="4"/>
    <n v="7163000"/>
    <x v="2"/>
    <d v="2026-07-26T00:00:00"/>
    <s v="Unpaid"/>
    <m/>
    <m/>
    <m/>
    <s v="INV-2026-PT Sinar Karya Abadi-192"/>
    <n v="0"/>
    <n v="7163000"/>
    <x v="5"/>
    <x v="1"/>
    <n v="7163000"/>
    <n v="0"/>
    <x v="0"/>
    <x v="2"/>
    <s v="Yes"/>
  </r>
  <r>
    <n v="193"/>
    <m/>
    <x v="17"/>
    <n v="299000"/>
    <x v="105"/>
    <d v="2026-06-28T00:00:00"/>
    <s v="Unpaid"/>
    <m/>
    <m/>
    <m/>
    <s v="INV-2026-PT Makassar Retail Utama-193"/>
    <n v="0"/>
    <n v="299000"/>
    <x v="2"/>
    <x v="12"/>
    <n v="299000"/>
    <n v="0"/>
    <x v="0"/>
    <x v="2"/>
    <s v="Yes"/>
  </r>
  <r>
    <n v="194"/>
    <m/>
    <x v="9"/>
    <n v="3848000"/>
    <x v="42"/>
    <d v="2026-06-01T00:00:00"/>
    <s v="Paid"/>
    <m/>
    <m/>
    <m/>
    <s v="INV-2026-PT Prima Retail Bandung-194"/>
    <n v="3848000"/>
    <n v="0"/>
    <x v="0"/>
    <x v="5"/>
    <n v="0"/>
    <n v="0"/>
    <x v="0"/>
    <x v="0"/>
    <s v="No"/>
  </r>
  <r>
    <n v="195"/>
    <m/>
    <x v="19"/>
    <n v="3747000"/>
    <x v="5"/>
    <d v="2026-10-03T00:00:00"/>
    <s v="Paid"/>
    <m/>
    <m/>
    <m/>
    <s v="INV-2026-PT Arunika Retail Indonesia-195"/>
    <n v="3747000"/>
    <n v="0"/>
    <x v="0"/>
    <x v="1"/>
    <n v="0"/>
    <n v="0"/>
    <x v="0"/>
    <x v="0"/>
    <s v="No"/>
  </r>
  <r>
    <n v="196"/>
    <m/>
    <x v="24"/>
    <n v="4710000"/>
    <x v="121"/>
    <d v="2026-06-05T00:00:00"/>
    <s v="Paid"/>
    <m/>
    <m/>
    <m/>
    <s v="INV-2026-PT Metro Perkasa Retail-196"/>
    <n v="4710000"/>
    <n v="0"/>
    <x v="0"/>
    <x v="5"/>
    <n v="0"/>
    <n v="0"/>
    <x v="0"/>
    <x v="0"/>
    <s v="No"/>
  </r>
  <r>
    <n v="197"/>
    <m/>
    <x v="3"/>
    <n v="6328000"/>
    <x v="137"/>
    <d v="2026-02-08T00:00:00"/>
    <s v="Paid"/>
    <m/>
    <m/>
    <m/>
    <s v="INV-2026-PT Manado Lifestyle Center-197"/>
    <n v="6328000"/>
    <n v="0"/>
    <x v="0"/>
    <x v="3"/>
    <n v="0"/>
    <n v="0"/>
    <x v="0"/>
    <x v="0"/>
    <s v="No"/>
  </r>
  <r>
    <n v="198"/>
    <m/>
    <x v="21"/>
    <n v="6209000"/>
    <x v="138"/>
    <d v="2026-03-10T00:00:00"/>
    <s v="Paid"/>
    <m/>
    <m/>
    <m/>
    <s v="INV-2026-PT Pusaka Niaga Mandiri-198"/>
    <n v="6209000"/>
    <n v="0"/>
    <x v="0"/>
    <x v="5"/>
    <n v="0"/>
    <n v="0"/>
    <x v="0"/>
    <x v="0"/>
    <s v="No"/>
  </r>
  <r>
    <n v="199"/>
    <m/>
    <x v="6"/>
    <n v="6935000"/>
    <x v="139"/>
    <d v="2026-09-12T00:00:00"/>
    <s v="Paid"/>
    <m/>
    <m/>
    <m/>
    <s v="INV-2026-PT Lestari Lifestyle Retail-199"/>
    <n v="6935000"/>
    <n v="0"/>
    <x v="0"/>
    <x v="5"/>
    <n v="0"/>
    <n v="0"/>
    <x v="0"/>
    <x v="0"/>
    <s v="No"/>
  </r>
  <r>
    <n v="200"/>
    <m/>
    <x v="22"/>
    <n v="5146000"/>
    <x v="140"/>
    <d v="2026-08-25T00:00:00"/>
    <s v="Paid"/>
    <m/>
    <m/>
    <m/>
    <s v="INV-2026-PT Bintang Retail Nusantara-200"/>
    <n v="5146000"/>
    <n v="0"/>
    <x v="0"/>
    <x v="9"/>
    <n v="0"/>
    <n v="0"/>
    <x v="0"/>
    <x v="0"/>
    <s v="No"/>
  </r>
  <r>
    <n v="201"/>
    <m/>
    <x v="1"/>
    <n v="2742000"/>
    <x v="76"/>
    <d v="2026-09-27T00:00:00"/>
    <s v="Paid"/>
    <m/>
    <m/>
    <m/>
    <s v="INV-2026-PT Citra Home Living-201"/>
    <n v="2742000"/>
    <n v="0"/>
    <x v="0"/>
    <x v="1"/>
    <n v="0"/>
    <n v="0"/>
    <x v="1"/>
    <x v="0"/>
    <s v="No"/>
  </r>
  <r>
    <n v="202"/>
    <m/>
    <x v="5"/>
    <n v="5431000"/>
    <x v="49"/>
    <d v="2026-03-03T00:00:00"/>
    <s v="Paid"/>
    <m/>
    <m/>
    <m/>
    <s v="INV-2026-PT Pontianak Niaga Abadi-202"/>
    <n v="5431000"/>
    <n v="0"/>
    <x v="0"/>
    <x v="4"/>
    <n v="0"/>
    <n v="0"/>
    <x v="0"/>
    <x v="0"/>
    <s v="No"/>
  </r>
  <r>
    <n v="203"/>
    <m/>
    <x v="17"/>
    <n v="7309000"/>
    <x v="25"/>
    <d v="2026-05-05T00:00:00"/>
    <s v="Paid"/>
    <m/>
    <m/>
    <m/>
    <s v="INV-2026-PT Makassar Retail Utama-203"/>
    <n v="7309000"/>
    <n v="0"/>
    <x v="0"/>
    <x v="12"/>
    <n v="0"/>
    <n v="0"/>
    <x v="0"/>
    <x v="0"/>
    <s v="No"/>
  </r>
  <r>
    <n v="204"/>
    <m/>
    <x v="10"/>
    <n v="1583000"/>
    <x v="15"/>
    <d v="2026-08-14T00:00:00"/>
    <s v="Unpaid"/>
    <m/>
    <m/>
    <m/>
    <s v="INV-2026-PT Medan Niaga Sentosa-204"/>
    <n v="0"/>
    <n v="1583000"/>
    <x v="4"/>
    <x v="8"/>
    <n v="1583000"/>
    <n v="0"/>
    <x v="0"/>
    <x v="2"/>
    <s v="Yes"/>
  </r>
  <r>
    <n v="205"/>
    <m/>
    <x v="4"/>
    <n v="4441000"/>
    <x v="119"/>
    <d v="2026-05-16T00:00:00"/>
    <s v="Unpaid"/>
    <m/>
    <m/>
    <m/>
    <s v="INV-2026-PT Sinar Karya Abadi-205"/>
    <n v="0"/>
    <n v="4441000"/>
    <x v="2"/>
    <x v="1"/>
    <n v="4441000"/>
    <n v="0"/>
    <x v="0"/>
    <x v="2"/>
    <s v="Yes"/>
  </r>
  <r>
    <n v="206"/>
    <m/>
    <x v="14"/>
    <n v="3069000"/>
    <x v="141"/>
    <d v="2026-08-01T00:00:00"/>
    <s v="Paid"/>
    <m/>
    <m/>
    <m/>
    <s v="INV-2026-PT Nusantara Mart Sejahtera-206"/>
    <n v="3069000"/>
    <n v="0"/>
    <x v="0"/>
    <x v="1"/>
    <n v="0"/>
    <n v="0"/>
    <x v="0"/>
    <x v="0"/>
    <s v="No"/>
  </r>
  <r>
    <n v="207"/>
    <m/>
    <x v="3"/>
    <n v="6303000"/>
    <x v="57"/>
    <d v="2026-09-15T00:00:00"/>
    <s v="Paid"/>
    <m/>
    <m/>
    <m/>
    <s v="INV-2026-PT Manado Lifestyle Center-207"/>
    <n v="6303000"/>
    <n v="0"/>
    <x v="0"/>
    <x v="3"/>
    <n v="0"/>
    <n v="0"/>
    <x v="0"/>
    <x v="0"/>
    <s v="No"/>
  </r>
  <r>
    <n v="208"/>
    <m/>
    <x v="12"/>
    <n v="3057000"/>
    <x v="82"/>
    <d v="2026-04-08T00:00:00"/>
    <s v="Paid"/>
    <m/>
    <m/>
    <m/>
    <s v="INV-2026-PT Surya Niaga Surabaya-208"/>
    <n v="3057000"/>
    <n v="0"/>
    <x v="0"/>
    <x v="9"/>
    <n v="0"/>
    <n v="0"/>
    <x v="0"/>
    <x v="0"/>
    <s v="No"/>
  </r>
  <r>
    <n v="209"/>
    <m/>
    <x v="3"/>
    <n v="3550000"/>
    <x v="142"/>
    <d v="2026-06-09T00:00:00"/>
    <s v="Unpaid"/>
    <m/>
    <m/>
    <m/>
    <s v="INV-2026-PT Manado Lifestyle Center-209"/>
    <n v="0"/>
    <n v="3550000"/>
    <x v="2"/>
    <x v="3"/>
    <n v="3550000"/>
    <n v="0"/>
    <x v="0"/>
    <x v="2"/>
    <s v="Yes"/>
  </r>
  <r>
    <n v="210"/>
    <m/>
    <x v="17"/>
    <n v="3805000"/>
    <x v="143"/>
    <d v="2026-07-24T00:00:00"/>
    <s v="Paid"/>
    <m/>
    <m/>
    <m/>
    <s v="INV-2026-PT Makassar Retail Utama-210"/>
    <n v="3805000"/>
    <n v="0"/>
    <x v="0"/>
    <x v="12"/>
    <n v="0"/>
    <n v="0"/>
    <x v="0"/>
    <x v="0"/>
    <s v="No"/>
  </r>
  <r>
    <n v="211"/>
    <m/>
    <x v="17"/>
    <n v="2143000"/>
    <x v="144"/>
    <d v="2026-02-15T00:00:00"/>
    <s v="Paid"/>
    <m/>
    <m/>
    <m/>
    <s v="INV-2026-PT Makassar Retail Utama-211"/>
    <n v="2143000"/>
    <n v="0"/>
    <x v="0"/>
    <x v="12"/>
    <n v="0"/>
    <n v="0"/>
    <x v="0"/>
    <x v="0"/>
    <s v="No"/>
  </r>
  <r>
    <n v="212"/>
    <m/>
    <x v="24"/>
    <n v="5151000"/>
    <x v="145"/>
    <d v="2026-02-24T00:00:00"/>
    <s v="Paid"/>
    <m/>
    <m/>
    <m/>
    <s v="INV-2026-PT Metro Perkasa Retail-212"/>
    <n v="5151000"/>
    <n v="0"/>
    <x v="0"/>
    <x v="5"/>
    <n v="0"/>
    <n v="0"/>
    <x v="0"/>
    <x v="0"/>
    <s v="No"/>
  </r>
  <r>
    <n v="213"/>
    <m/>
    <x v="23"/>
    <n v="5059000"/>
    <x v="146"/>
    <d v="2026-05-31T00:00:00"/>
    <s v="Paid"/>
    <m/>
    <m/>
    <m/>
    <s v="INV-2026-PT Urban House Indonesia-213"/>
    <n v="5059000"/>
    <n v="0"/>
    <x v="0"/>
    <x v="1"/>
    <n v="0"/>
    <n v="0"/>
    <x v="0"/>
    <x v="0"/>
    <s v="No"/>
  </r>
  <r>
    <n v="214"/>
    <m/>
    <x v="22"/>
    <n v="4172000"/>
    <x v="48"/>
    <d v="2026-03-30T00:00:00"/>
    <s v="Paid"/>
    <m/>
    <m/>
    <m/>
    <s v="INV-2026-PT Bintang Retail Nusantara-214"/>
    <n v="4172000"/>
    <n v="0"/>
    <x v="0"/>
    <x v="9"/>
    <n v="0"/>
    <n v="0"/>
    <x v="0"/>
    <x v="0"/>
    <s v="No"/>
  </r>
  <r>
    <n v="215"/>
    <m/>
    <x v="13"/>
    <n v="3018000"/>
    <x v="147"/>
    <d v="2026-04-20T00:00:00"/>
    <s v="Paid"/>
    <m/>
    <m/>
    <m/>
    <s v="INV-2026-PT Sentra Belanja Jaya-215"/>
    <n v="3018000"/>
    <n v="0"/>
    <x v="0"/>
    <x v="2"/>
    <n v="0"/>
    <n v="0"/>
    <x v="0"/>
    <x v="0"/>
    <s v="No"/>
  </r>
  <r>
    <n v="216"/>
    <m/>
    <x v="15"/>
    <n v="3935000"/>
    <x v="117"/>
    <d v="2026-09-06T00:00:00"/>
    <s v="Paid"/>
    <m/>
    <m/>
    <m/>
    <s v="INV-2026-PT Batam Modern Retail-216"/>
    <n v="3935000"/>
    <n v="0"/>
    <x v="0"/>
    <x v="10"/>
    <n v="0"/>
    <n v="0"/>
    <x v="0"/>
    <x v="0"/>
    <s v="No"/>
  </r>
  <r>
    <n v="217"/>
    <m/>
    <x v="22"/>
    <n v="3436000"/>
    <x v="95"/>
    <d v="2026-03-29T00:00:00"/>
    <s v="Paid"/>
    <m/>
    <m/>
    <m/>
    <s v="INV-2026-PT Bintang Retail Nusantara-217"/>
    <n v="3436000"/>
    <n v="0"/>
    <x v="0"/>
    <x v="9"/>
    <n v="0"/>
    <n v="0"/>
    <x v="0"/>
    <x v="0"/>
    <s v="No"/>
  </r>
  <r>
    <n v="218"/>
    <m/>
    <x v="11"/>
    <n v="4854000"/>
    <x v="13"/>
    <d v="2026-01-28T00:00:00"/>
    <s v="Paid"/>
    <m/>
    <m/>
    <m/>
    <s v="INV-2026-PT XYZ-218"/>
    <n v="4854000"/>
    <n v="0"/>
    <x v="0"/>
    <x v="1"/>
    <n v="0"/>
    <n v="0"/>
    <x v="0"/>
    <x v="0"/>
    <s v="No"/>
  </r>
  <r>
    <n v="219"/>
    <m/>
    <x v="12"/>
    <n v="2558000"/>
    <x v="115"/>
    <d v="2026-08-14T00:00:00"/>
    <s v="Paid"/>
    <m/>
    <m/>
    <m/>
    <s v="INV-2026-PT Surya Niaga Surabaya-219"/>
    <n v="2558000"/>
    <n v="0"/>
    <x v="0"/>
    <x v="9"/>
    <n v="0"/>
    <n v="0"/>
    <x v="0"/>
    <x v="0"/>
    <s v="No"/>
  </r>
  <r>
    <n v="220"/>
    <m/>
    <x v="14"/>
    <n v="3981000"/>
    <x v="26"/>
    <d v="2026-05-15T00:00:00"/>
    <s v="Paid"/>
    <m/>
    <m/>
    <m/>
    <s v="INV-2026-PT Nusantara Mart Sejahtera-220"/>
    <n v="3981000"/>
    <n v="0"/>
    <x v="0"/>
    <x v="1"/>
    <n v="0"/>
    <n v="0"/>
    <x v="0"/>
    <x v="0"/>
    <s v="No"/>
  </r>
  <r>
    <n v="221"/>
    <m/>
    <x v="24"/>
    <n v="3466000"/>
    <x v="38"/>
    <d v="2026-08-02T00:00:00"/>
    <s v="Paid"/>
    <m/>
    <m/>
    <m/>
    <s v="INV-2026-PT Metro Perkasa Retail-221"/>
    <n v="3466000"/>
    <n v="0"/>
    <x v="0"/>
    <x v="5"/>
    <n v="0"/>
    <n v="0"/>
    <x v="0"/>
    <x v="0"/>
    <s v="No"/>
  </r>
  <r>
    <n v="222"/>
    <m/>
    <x v="8"/>
    <n v="5011000"/>
    <x v="98"/>
    <d v="2026-04-03T00:00:00"/>
    <s v="Paid"/>
    <m/>
    <m/>
    <m/>
    <s v="INV-2026-PT Harmoni Store Indonesia-222"/>
    <n v="5011000"/>
    <n v="0"/>
    <x v="0"/>
    <x v="7"/>
    <n v="0"/>
    <n v="0"/>
    <x v="0"/>
    <x v="0"/>
    <s v="No"/>
  </r>
  <r>
    <n v="223"/>
    <m/>
    <x v="8"/>
    <n v="4526000"/>
    <x v="129"/>
    <d v="2026-07-15T00:00:00"/>
    <s v="Partial"/>
    <m/>
    <m/>
    <m/>
    <s v="INV-2026-PT Harmoni Store Indonesia-223"/>
    <n v="2263000"/>
    <n v="2263000"/>
    <x v="5"/>
    <x v="7"/>
    <n v="2263000"/>
    <n v="0"/>
    <x v="0"/>
    <x v="2"/>
    <s v="Yes"/>
  </r>
  <r>
    <n v="224"/>
    <m/>
    <x v="7"/>
    <n v="5329000"/>
    <x v="34"/>
    <d v="2026-03-06T00:00:00"/>
    <s v="Paid"/>
    <m/>
    <m/>
    <m/>
    <s v="INV-2026-PT Palembang Retail Bersama-224"/>
    <n v="5329000"/>
    <n v="0"/>
    <x v="0"/>
    <x v="6"/>
    <n v="0"/>
    <n v="0"/>
    <x v="0"/>
    <x v="0"/>
    <s v="No"/>
  </r>
  <r>
    <n v="225"/>
    <m/>
    <x v="11"/>
    <n v="3597000"/>
    <x v="71"/>
    <d v="2026-05-20T00:00:00"/>
    <s v="Partial"/>
    <m/>
    <m/>
    <m/>
    <s v="INV-2026-PT XYZ-225"/>
    <n v="899000"/>
    <n v="2698000"/>
    <x v="2"/>
    <x v="1"/>
    <n v="2698000"/>
    <n v="0"/>
    <x v="0"/>
    <x v="2"/>
    <s v="Yes"/>
  </r>
  <r>
    <n v="226"/>
    <m/>
    <x v="20"/>
    <n v="4929000"/>
    <x v="148"/>
    <d v="2026-05-04T00:00:00"/>
    <s v="Paid"/>
    <m/>
    <m/>
    <m/>
    <s v="INV-2026-PT Balikpapan Retailindo-226"/>
    <n v="4929000"/>
    <n v="0"/>
    <x v="0"/>
    <x v="14"/>
    <n v="0"/>
    <n v="0"/>
    <x v="0"/>
    <x v="0"/>
    <s v="No"/>
  </r>
  <r>
    <n v="227"/>
    <m/>
    <x v="11"/>
    <n v="4647000"/>
    <x v="149"/>
    <d v="2026-07-02T00:00:00"/>
    <s v="Paid"/>
    <m/>
    <m/>
    <m/>
    <s v="INV-2026-PT XYZ-227"/>
    <n v="4647000"/>
    <n v="0"/>
    <x v="0"/>
    <x v="1"/>
    <n v="0"/>
    <n v="0"/>
    <x v="0"/>
    <x v="0"/>
    <s v="No"/>
  </r>
  <r>
    <n v="228"/>
    <m/>
    <x v="11"/>
    <n v="3807000"/>
    <x v="144"/>
    <d v="2026-02-15T00:00:00"/>
    <s v="Paid"/>
    <m/>
    <m/>
    <m/>
    <s v="INV-2026-PT XYZ-228"/>
    <n v="3807000"/>
    <n v="0"/>
    <x v="0"/>
    <x v="1"/>
    <n v="0"/>
    <n v="0"/>
    <x v="0"/>
    <x v="0"/>
    <s v="No"/>
  </r>
  <r>
    <n v="229"/>
    <m/>
    <x v="10"/>
    <n v="4838000"/>
    <x v="71"/>
    <d v="2026-05-04T00:00:00"/>
    <s v="Paid"/>
    <m/>
    <m/>
    <m/>
    <s v="INV-2026-PT Medan Niaga Sentosa-229"/>
    <n v="4838000"/>
    <n v="0"/>
    <x v="0"/>
    <x v="8"/>
    <n v="0"/>
    <n v="0"/>
    <x v="0"/>
    <x v="0"/>
    <s v="No"/>
  </r>
  <r>
    <n v="230"/>
    <m/>
    <x v="16"/>
    <n v="1934000"/>
    <x v="65"/>
    <d v="2026-03-26T00:00:00"/>
    <s v="Paid"/>
    <m/>
    <m/>
    <m/>
    <s v="INV-2026-PT Pekanbaru Home Store-230"/>
    <n v="1934000"/>
    <n v="0"/>
    <x v="0"/>
    <x v="11"/>
    <n v="0"/>
    <n v="0"/>
    <x v="0"/>
    <x v="0"/>
    <s v="No"/>
  </r>
  <r>
    <n v="231"/>
    <m/>
    <x v="24"/>
    <n v="1641000"/>
    <x v="150"/>
    <d v="2026-08-13T00:00:00"/>
    <s v="Paid"/>
    <m/>
    <m/>
    <m/>
    <s v="INV-2026-PT Metro Perkasa Retail-231"/>
    <n v="1641000"/>
    <n v="0"/>
    <x v="0"/>
    <x v="5"/>
    <n v="0"/>
    <n v="0"/>
    <x v="0"/>
    <x v="0"/>
    <s v="No"/>
  </r>
  <r>
    <n v="232"/>
    <m/>
    <x v="2"/>
    <n v="4884000"/>
    <x v="30"/>
    <d v="2026-09-04T00:00:00"/>
    <s v="Partial"/>
    <m/>
    <m/>
    <m/>
    <s v="INV-2026-PT Karya Mitra Retail-232"/>
    <n v="3419000"/>
    <n v="1465000"/>
    <x v="4"/>
    <x v="2"/>
    <n v="1465000"/>
    <n v="0"/>
    <x v="0"/>
    <x v="2"/>
    <s v="Yes"/>
  </r>
  <r>
    <n v="233"/>
    <m/>
    <x v="15"/>
    <n v="6952000"/>
    <x v="151"/>
    <d v="2026-04-05T00:00:00"/>
    <s v="Paid"/>
    <m/>
    <m/>
    <m/>
    <s v="INV-2026-PT Batam Modern Retail-233"/>
    <n v="6952000"/>
    <n v="0"/>
    <x v="0"/>
    <x v="10"/>
    <n v="0"/>
    <n v="0"/>
    <x v="0"/>
    <x v="0"/>
    <s v="No"/>
  </r>
  <r>
    <n v="234"/>
    <m/>
    <x v="17"/>
    <n v="1500000"/>
    <x v="128"/>
    <d v="2026-02-12T00:00:00"/>
    <s v="Paid"/>
    <m/>
    <m/>
    <m/>
    <s v="INV-2026-PT Makassar Retail Utama-234"/>
    <n v="1500000"/>
    <n v="0"/>
    <x v="0"/>
    <x v="12"/>
    <n v="0"/>
    <n v="0"/>
    <x v="0"/>
    <x v="0"/>
    <s v="No"/>
  </r>
  <r>
    <n v="235"/>
    <m/>
    <x v="3"/>
    <n v="4032000"/>
    <x v="152"/>
    <d v="2026-09-22T00:00:00"/>
    <s v="Paid"/>
    <m/>
    <m/>
    <m/>
    <s v="INV-2026-PT Manado Lifestyle Center-235"/>
    <n v="4032000"/>
    <n v="0"/>
    <x v="0"/>
    <x v="3"/>
    <n v="0"/>
    <n v="0"/>
    <x v="0"/>
    <x v="0"/>
    <s v="No"/>
  </r>
  <r>
    <n v="236"/>
    <m/>
    <x v="19"/>
    <n v="2276000"/>
    <x v="13"/>
    <d v="2026-02-13T00:00:00"/>
    <s v="Paid"/>
    <m/>
    <m/>
    <m/>
    <s v="INV-2026-PT Arunika Retail Indonesia-236"/>
    <n v="2276000"/>
    <n v="0"/>
    <x v="0"/>
    <x v="1"/>
    <n v="0"/>
    <n v="0"/>
    <x v="0"/>
    <x v="0"/>
    <s v="No"/>
  </r>
  <r>
    <n v="237"/>
    <m/>
    <x v="10"/>
    <n v="5527000"/>
    <x v="36"/>
    <d v="2026-10-08T00:00:00"/>
    <s v="Partial"/>
    <m/>
    <m/>
    <m/>
    <s v="INV-2026-PT Medan Niaga Sentosa-237"/>
    <n v="2211000"/>
    <n v="3316000"/>
    <x v="1"/>
    <x v="8"/>
    <n v="0"/>
    <n v="3316000"/>
    <x v="1"/>
    <x v="3"/>
    <s v="No"/>
  </r>
  <r>
    <n v="238"/>
    <m/>
    <x v="0"/>
    <n v="2402000"/>
    <x v="153"/>
    <d v="2026-10-12T00:00:00"/>
    <s v="Unpaid"/>
    <m/>
    <m/>
    <m/>
    <s v="INV-2026-PT Jogja Retail Makmur-238"/>
    <n v="0"/>
    <n v="2402000"/>
    <x v="1"/>
    <x v="0"/>
    <n v="0"/>
    <n v="2402000"/>
    <x v="1"/>
    <x v="1"/>
    <s v="No"/>
  </r>
  <r>
    <n v="239"/>
    <m/>
    <x v="22"/>
    <n v="2586000"/>
    <x v="17"/>
    <d v="2026-04-18T00:00:00"/>
    <s v="Paid"/>
    <m/>
    <m/>
    <m/>
    <s v="INV-2026-PT Bintang Retail Nusantara-239"/>
    <n v="2586000"/>
    <n v="0"/>
    <x v="0"/>
    <x v="9"/>
    <n v="0"/>
    <n v="0"/>
    <x v="0"/>
    <x v="0"/>
    <s v="No"/>
  </r>
  <r>
    <n v="240"/>
    <m/>
    <x v="15"/>
    <n v="804000"/>
    <x v="45"/>
    <d v="2026-10-20T00:00:00"/>
    <s v="Partial"/>
    <m/>
    <m/>
    <m/>
    <s v="INV-2026-PT Batam Modern Retail-240"/>
    <n v="322000"/>
    <n v="482000"/>
    <x v="1"/>
    <x v="10"/>
    <n v="0"/>
    <n v="482000"/>
    <x v="1"/>
    <x v="3"/>
    <s v="No"/>
  </r>
  <r>
    <n v="241"/>
    <m/>
    <x v="14"/>
    <n v="3670000"/>
    <x v="154"/>
    <d v="2026-04-27T00:00:00"/>
    <s v="Unpaid"/>
    <m/>
    <m/>
    <m/>
    <s v="INV-2026-PT Nusantara Mart Sejahtera-241"/>
    <n v="0"/>
    <n v="3670000"/>
    <x v="2"/>
    <x v="1"/>
    <n v="3670000"/>
    <n v="0"/>
    <x v="0"/>
    <x v="2"/>
    <s v="Yes"/>
  </r>
  <r>
    <n v="242"/>
    <m/>
    <x v="18"/>
    <n v="6405000"/>
    <x v="100"/>
    <d v="2026-05-10T00:00:00"/>
    <s v="Paid"/>
    <m/>
    <m/>
    <m/>
    <s v="INV-2026-PT Bali Lifestyle Market-242"/>
    <n v="6405000"/>
    <n v="0"/>
    <x v="0"/>
    <x v="13"/>
    <n v="0"/>
    <n v="0"/>
    <x v="0"/>
    <x v="0"/>
    <s v="No"/>
  </r>
  <r>
    <n v="243"/>
    <m/>
    <x v="9"/>
    <n v="1145000"/>
    <x v="155"/>
    <d v="2026-03-23T00:00:00"/>
    <s v="Paid"/>
    <m/>
    <m/>
    <m/>
    <s v="INV-2026-PT Prima Retail Bandung-243"/>
    <n v="1145000"/>
    <n v="0"/>
    <x v="0"/>
    <x v="5"/>
    <n v="0"/>
    <n v="0"/>
    <x v="0"/>
    <x v="0"/>
    <s v="No"/>
  </r>
  <r>
    <n v="244"/>
    <m/>
    <x v="10"/>
    <n v="951000"/>
    <x v="102"/>
    <d v="2026-08-13T00:00:00"/>
    <s v="Paid"/>
    <m/>
    <m/>
    <m/>
    <s v="INV-2026-PT Medan Niaga Sentosa-244"/>
    <n v="951000"/>
    <n v="0"/>
    <x v="0"/>
    <x v="8"/>
    <n v="0"/>
    <n v="0"/>
    <x v="0"/>
    <x v="0"/>
    <s v="No"/>
  </r>
  <r>
    <n v="245"/>
    <m/>
    <x v="3"/>
    <n v="6555000"/>
    <x v="156"/>
    <d v="2026-04-15T00:00:00"/>
    <s v="Unpaid"/>
    <m/>
    <m/>
    <m/>
    <s v="INV-2026-PT Manado Lifestyle Center-245"/>
    <n v="0"/>
    <n v="6555000"/>
    <x v="2"/>
    <x v="3"/>
    <n v="6555000"/>
    <n v="0"/>
    <x v="0"/>
    <x v="2"/>
    <s v="Yes"/>
  </r>
  <r>
    <n v="246"/>
    <m/>
    <x v="13"/>
    <n v="930000"/>
    <x v="151"/>
    <d v="2026-04-20T00:00:00"/>
    <s v="Paid"/>
    <m/>
    <m/>
    <m/>
    <s v="INV-2026-PT Sentra Belanja Jaya-246"/>
    <n v="930000"/>
    <n v="0"/>
    <x v="0"/>
    <x v="2"/>
    <n v="0"/>
    <n v="0"/>
    <x v="0"/>
    <x v="0"/>
    <s v="No"/>
  </r>
  <r>
    <n v="247"/>
    <m/>
    <x v="6"/>
    <n v="1251000"/>
    <x v="127"/>
    <d v="2026-04-16T00:00:00"/>
    <s v="Paid"/>
    <m/>
    <m/>
    <m/>
    <s v="INV-2026-PT Lestari Lifestyle Retail-247"/>
    <n v="1251000"/>
    <n v="0"/>
    <x v="0"/>
    <x v="5"/>
    <n v="0"/>
    <n v="0"/>
    <x v="0"/>
    <x v="0"/>
    <s v="No"/>
  </r>
  <r>
    <n v="248"/>
    <m/>
    <x v="12"/>
    <n v="5221000"/>
    <x v="157"/>
    <d v="2026-08-18T00:00:00"/>
    <s v="Paid"/>
    <m/>
    <m/>
    <m/>
    <s v="INV-2026-PT Surya Niaga Surabaya-248"/>
    <n v="5221000"/>
    <n v="0"/>
    <x v="0"/>
    <x v="9"/>
    <n v="0"/>
    <n v="0"/>
    <x v="0"/>
    <x v="0"/>
    <s v="No"/>
  </r>
  <r>
    <n v="249"/>
    <m/>
    <x v="7"/>
    <n v="5755000"/>
    <x v="158"/>
    <d v="2026-04-07T00:00:00"/>
    <s v="Paid"/>
    <m/>
    <m/>
    <m/>
    <s v="INV-2026-PT Palembang Retail Bersama-249"/>
    <n v="5755000"/>
    <n v="0"/>
    <x v="0"/>
    <x v="6"/>
    <n v="0"/>
    <n v="0"/>
    <x v="0"/>
    <x v="0"/>
    <s v="No"/>
  </r>
  <r>
    <n v="250"/>
    <m/>
    <x v="17"/>
    <n v="1446000"/>
    <x v="97"/>
    <d v="2026-06-29T00:00:00"/>
    <s v="Paid"/>
    <m/>
    <m/>
    <m/>
    <s v="INV-2026-PT Makassar Retail Utama-250"/>
    <n v="1446000"/>
    <n v="0"/>
    <x v="0"/>
    <x v="12"/>
    <n v="0"/>
    <n v="0"/>
    <x v="0"/>
    <x v="0"/>
    <s v="No"/>
  </r>
  <r>
    <n v="251"/>
    <m/>
    <x v="18"/>
    <n v="4019000"/>
    <x v="22"/>
    <d v="2026-10-06T00:00:00"/>
    <s v="Unpaid"/>
    <m/>
    <m/>
    <m/>
    <s v="INV-2026-PT Bali Lifestyle Market-251"/>
    <n v="0"/>
    <n v="4019000"/>
    <x v="1"/>
    <x v="13"/>
    <n v="0"/>
    <n v="4019000"/>
    <x v="1"/>
    <x v="1"/>
    <s v="No"/>
  </r>
  <r>
    <n v="252"/>
    <m/>
    <x v="19"/>
    <n v="4338000"/>
    <x v="159"/>
    <d v="2026-03-04T00:00:00"/>
    <s v="Unpaid"/>
    <m/>
    <m/>
    <m/>
    <s v="INV-2026-PT Arunika Retail Indonesia-252"/>
    <n v="0"/>
    <n v="4338000"/>
    <x v="2"/>
    <x v="1"/>
    <n v="4338000"/>
    <n v="0"/>
    <x v="0"/>
    <x v="2"/>
    <s v="Yes"/>
  </r>
  <r>
    <n v="253"/>
    <m/>
    <x v="7"/>
    <n v="2684000"/>
    <x v="67"/>
    <d v="2026-02-10T00:00:00"/>
    <s v="Paid"/>
    <m/>
    <m/>
    <m/>
    <s v="INV-2026-PT Palembang Retail Bersama-253"/>
    <n v="2684000"/>
    <n v="0"/>
    <x v="0"/>
    <x v="6"/>
    <n v="0"/>
    <n v="0"/>
    <x v="0"/>
    <x v="0"/>
    <s v="No"/>
  </r>
  <r>
    <n v="254"/>
    <m/>
    <x v="3"/>
    <n v="4158000"/>
    <x v="58"/>
    <d v="2026-09-27T00:00:00"/>
    <s v="Unpaid"/>
    <m/>
    <m/>
    <m/>
    <s v="INV-2026-PT Manado Lifestyle Center-254"/>
    <n v="0"/>
    <n v="4158000"/>
    <x v="3"/>
    <x v="3"/>
    <n v="4158000"/>
    <n v="0"/>
    <x v="0"/>
    <x v="2"/>
    <s v="Yes"/>
  </r>
  <r>
    <n v="255"/>
    <m/>
    <x v="2"/>
    <n v="2065000"/>
    <x v="160"/>
    <d v="2026-03-26T00:00:00"/>
    <s v="Paid"/>
    <m/>
    <m/>
    <m/>
    <s v="INV-2026-PT Karya Mitra Retail-255"/>
    <n v="2065000"/>
    <n v="0"/>
    <x v="0"/>
    <x v="2"/>
    <n v="0"/>
    <n v="0"/>
    <x v="0"/>
    <x v="0"/>
    <s v="No"/>
  </r>
  <r>
    <n v="256"/>
    <m/>
    <x v="17"/>
    <n v="2450000"/>
    <x v="59"/>
    <d v="2026-02-11T00:00:00"/>
    <s v="Partial"/>
    <m/>
    <m/>
    <m/>
    <s v="INV-2026-PT Makassar Retail Utama-256"/>
    <n v="1470000"/>
    <n v="980000"/>
    <x v="2"/>
    <x v="12"/>
    <n v="980000"/>
    <n v="0"/>
    <x v="0"/>
    <x v="2"/>
    <s v="Yes"/>
  </r>
  <r>
    <n v="257"/>
    <m/>
    <x v="11"/>
    <n v="2176000"/>
    <x v="161"/>
    <d v="2026-10-19T00:00:00"/>
    <s v="Unpaid"/>
    <m/>
    <m/>
    <m/>
    <s v="INV-2026-PT XYZ-257"/>
    <n v="0"/>
    <n v="2176000"/>
    <x v="1"/>
    <x v="1"/>
    <n v="0"/>
    <n v="2176000"/>
    <x v="0"/>
    <x v="1"/>
    <s v="No"/>
  </r>
  <r>
    <n v="258"/>
    <m/>
    <x v="16"/>
    <n v="5661000"/>
    <x v="162"/>
    <d v="2026-08-09T00:00:00"/>
    <s v="Paid"/>
    <m/>
    <m/>
    <m/>
    <s v="INV-2026-PT Pekanbaru Home Store-258"/>
    <n v="5661000"/>
    <n v="0"/>
    <x v="0"/>
    <x v="11"/>
    <n v="0"/>
    <n v="0"/>
    <x v="0"/>
    <x v="0"/>
    <s v="No"/>
  </r>
  <r>
    <n v="259"/>
    <n v="0"/>
    <x v="11"/>
    <n v="2406480"/>
    <x v="163"/>
    <d v="2026-06-22T00:00:00"/>
    <s v="Unpaid"/>
    <s v="C:\Users\ahmad\Documents\Aku\Project\Excel-VBA-Automated-Invoicing-System\invoice\INV-2026-PT XYZ-259.pdf"/>
    <m/>
    <m/>
    <s v="INV-2026-PT XYZ-259"/>
    <n v="0"/>
    <n v="2406480"/>
    <x v="2"/>
    <x v="1"/>
    <n v="2406480"/>
    <n v="0"/>
    <x v="0"/>
    <x v="2"/>
    <s v="Yes"/>
  </r>
  <r>
    <n v="260"/>
    <m/>
    <x v="22"/>
    <n v="2745000"/>
    <x v="144"/>
    <d v="2026-03-02T00:00:00"/>
    <s v="Paid"/>
    <m/>
    <m/>
    <m/>
    <s v="INV-2026-PT Bintang Retail Nusantara-260"/>
    <n v="2745000"/>
    <n v="0"/>
    <x v="0"/>
    <x v="9"/>
    <n v="0"/>
    <n v="0"/>
    <x v="0"/>
    <x v="0"/>
    <s v="No"/>
  </r>
  <r>
    <n v="261"/>
    <m/>
    <x v="23"/>
    <n v="7338000"/>
    <x v="157"/>
    <d v="2026-08-18T00:00:00"/>
    <s v="Paid"/>
    <m/>
    <m/>
    <m/>
    <s v="INV-2026-PT Urban House Indonesia-261"/>
    <n v="7338000"/>
    <n v="0"/>
    <x v="0"/>
    <x v="1"/>
    <n v="0"/>
    <n v="0"/>
    <x v="0"/>
    <x v="0"/>
    <s v="No"/>
  </r>
  <r>
    <n v="262"/>
    <m/>
    <x v="13"/>
    <n v="7782000"/>
    <x v="164"/>
    <d v="2026-08-06T00:00:00"/>
    <s v="Paid"/>
    <m/>
    <m/>
    <m/>
    <s v="INV-2026-PT Sentra Belanja Jaya-262"/>
    <n v="7782000"/>
    <n v="0"/>
    <x v="0"/>
    <x v="2"/>
    <n v="0"/>
    <n v="0"/>
    <x v="0"/>
    <x v="0"/>
    <s v="No"/>
  </r>
  <r>
    <n v="263"/>
    <m/>
    <x v="19"/>
    <n v="2181000"/>
    <x v="63"/>
    <d v="2026-05-31T00:00:00"/>
    <s v="Unpaid"/>
    <m/>
    <m/>
    <m/>
    <s v="INV-2026-PT Arunika Retail Indonesia-263"/>
    <n v="0"/>
    <n v="2181000"/>
    <x v="2"/>
    <x v="1"/>
    <n v="2181000"/>
    <n v="0"/>
    <x v="0"/>
    <x v="2"/>
    <s v="Yes"/>
  </r>
  <r>
    <n v="264"/>
    <m/>
    <x v="4"/>
    <n v="6412000"/>
    <x v="77"/>
    <d v="2026-06-20T00:00:00"/>
    <s v="Paid"/>
    <m/>
    <m/>
    <m/>
    <s v="INV-2026-PT Sinar Karya Abadi-264"/>
    <n v="6412000"/>
    <n v="0"/>
    <x v="0"/>
    <x v="1"/>
    <n v="0"/>
    <n v="0"/>
    <x v="0"/>
    <x v="0"/>
    <s v="No"/>
  </r>
  <r>
    <n v="265"/>
    <m/>
    <x v="4"/>
    <n v="5685000"/>
    <x v="119"/>
    <d v="2026-06-01T00:00:00"/>
    <s v="Paid"/>
    <m/>
    <m/>
    <m/>
    <s v="INV-2026-PT Sinar Karya Abadi-265"/>
    <n v="5685000"/>
    <n v="0"/>
    <x v="0"/>
    <x v="1"/>
    <n v="0"/>
    <n v="0"/>
    <x v="0"/>
    <x v="0"/>
    <s v="No"/>
  </r>
  <r>
    <n v="266"/>
    <m/>
    <x v="11"/>
    <n v="3807000"/>
    <x v="165"/>
    <d v="2026-08-25T00:00:00"/>
    <s v="Paid"/>
    <m/>
    <m/>
    <m/>
    <s v="INV-2026-PT XYZ-266"/>
    <n v="3807000"/>
    <n v="0"/>
    <x v="0"/>
    <x v="1"/>
    <n v="0"/>
    <n v="0"/>
    <x v="0"/>
    <x v="0"/>
    <s v="No"/>
  </r>
  <r>
    <n v="267"/>
    <m/>
    <x v="19"/>
    <n v="6352000"/>
    <x v="63"/>
    <d v="2026-04-30T00:00:00"/>
    <s v="Paid"/>
    <m/>
    <m/>
    <m/>
    <s v="INV-2026-PT Arunika Retail Indonesia-267"/>
    <n v="6352000"/>
    <n v="0"/>
    <x v="0"/>
    <x v="1"/>
    <n v="0"/>
    <n v="0"/>
    <x v="0"/>
    <x v="0"/>
    <s v="No"/>
  </r>
  <r>
    <n v="268"/>
    <m/>
    <x v="0"/>
    <n v="6158000"/>
    <x v="25"/>
    <d v="2026-05-05T00:00:00"/>
    <s v="Paid"/>
    <m/>
    <m/>
    <m/>
    <s v="INV-2026-PT Jogja Retail Makmur-268"/>
    <n v="6158000"/>
    <n v="0"/>
    <x v="0"/>
    <x v="0"/>
    <n v="0"/>
    <n v="0"/>
    <x v="0"/>
    <x v="0"/>
    <s v="No"/>
  </r>
  <r>
    <n v="269"/>
    <m/>
    <x v="8"/>
    <n v="6081000"/>
    <x v="30"/>
    <d v="2026-09-04T00:00:00"/>
    <s v="Partial"/>
    <m/>
    <m/>
    <m/>
    <s v="INV-2026-PT Harmoni Store Indonesia-269"/>
    <n v="4561000"/>
    <n v="1520000"/>
    <x v="4"/>
    <x v="7"/>
    <n v="1520000"/>
    <n v="0"/>
    <x v="0"/>
    <x v="2"/>
    <s v="Yes"/>
  </r>
  <r>
    <n v="270"/>
    <m/>
    <x v="3"/>
    <n v="1795000"/>
    <x v="75"/>
    <d v="2026-03-16T00:00:00"/>
    <s v="Paid"/>
    <m/>
    <m/>
    <m/>
    <s v="INV-2026-PT Manado Lifestyle Center-270"/>
    <n v="1795000"/>
    <n v="0"/>
    <x v="0"/>
    <x v="3"/>
    <n v="0"/>
    <n v="0"/>
    <x v="0"/>
    <x v="0"/>
    <s v="No"/>
  </r>
  <r>
    <n v="271"/>
    <m/>
    <x v="10"/>
    <n v="2475000"/>
    <x v="166"/>
    <d v="2026-08-26T00:00:00"/>
    <s v="Paid"/>
    <m/>
    <m/>
    <m/>
    <s v="INV-2026-PT Medan Niaga Sentosa-271"/>
    <n v="2475000"/>
    <n v="0"/>
    <x v="0"/>
    <x v="8"/>
    <n v="0"/>
    <n v="0"/>
    <x v="0"/>
    <x v="0"/>
    <s v="No"/>
  </r>
  <r>
    <n v="272"/>
    <m/>
    <x v="19"/>
    <n v="2025000"/>
    <x v="9"/>
    <d v="2026-05-07T00:00:00"/>
    <s v="Paid"/>
    <m/>
    <m/>
    <m/>
    <s v="INV-2026-PT Arunika Retail Indonesia-272"/>
    <n v="2025000"/>
    <n v="0"/>
    <x v="0"/>
    <x v="1"/>
    <n v="0"/>
    <n v="0"/>
    <x v="0"/>
    <x v="0"/>
    <s v="No"/>
  </r>
  <r>
    <n v="273"/>
    <m/>
    <x v="14"/>
    <n v="3888000"/>
    <x v="163"/>
    <d v="2026-05-22T00:00:00"/>
    <s v="Unpaid"/>
    <m/>
    <m/>
    <m/>
    <s v="INV-2026-PT Nusantara Mart Sejahtera-273"/>
    <n v="0"/>
    <n v="3888000"/>
    <x v="2"/>
    <x v="1"/>
    <n v="3888000"/>
    <n v="0"/>
    <x v="0"/>
    <x v="2"/>
    <s v="Yes"/>
  </r>
  <r>
    <n v="274"/>
    <m/>
    <x v="23"/>
    <n v="2989000"/>
    <x v="167"/>
    <d v="2026-07-26T00:00:00"/>
    <s v="Partial"/>
    <m/>
    <m/>
    <m/>
    <s v="INV-2026-PT Urban House Indonesia-274"/>
    <n v="747000"/>
    <n v="2242000"/>
    <x v="5"/>
    <x v="1"/>
    <n v="2242000"/>
    <n v="0"/>
    <x v="0"/>
    <x v="2"/>
    <s v="Yes"/>
  </r>
  <r>
    <n v="275"/>
    <m/>
    <x v="3"/>
    <n v="2815000"/>
    <x v="139"/>
    <d v="2026-09-12T00:00:00"/>
    <s v="Paid"/>
    <m/>
    <m/>
    <m/>
    <s v="INV-2026-PT Manado Lifestyle Center-275"/>
    <n v="2815000"/>
    <n v="0"/>
    <x v="0"/>
    <x v="3"/>
    <n v="0"/>
    <n v="0"/>
    <x v="0"/>
    <x v="0"/>
    <s v="No"/>
  </r>
  <r>
    <n v="276"/>
    <m/>
    <x v="0"/>
    <n v="6838000"/>
    <x v="121"/>
    <d v="2026-05-21T00:00:00"/>
    <s v="Paid"/>
    <m/>
    <m/>
    <m/>
    <s v="INV-2026-PT Jogja Retail Makmur-276"/>
    <n v="6838000"/>
    <n v="0"/>
    <x v="0"/>
    <x v="0"/>
    <n v="0"/>
    <n v="0"/>
    <x v="0"/>
    <x v="0"/>
    <s v="No"/>
  </r>
  <r>
    <n v="277"/>
    <m/>
    <x v="12"/>
    <n v="2952000"/>
    <x v="59"/>
    <d v="2026-02-11T00:00:00"/>
    <s v="Paid"/>
    <m/>
    <m/>
    <m/>
    <s v="INV-2026-PT Surya Niaga Surabaya-277"/>
    <n v="2952000"/>
    <n v="0"/>
    <x v="0"/>
    <x v="9"/>
    <n v="0"/>
    <n v="0"/>
    <x v="0"/>
    <x v="0"/>
    <s v="No"/>
  </r>
  <r>
    <n v="278"/>
    <m/>
    <x v="20"/>
    <n v="4174000"/>
    <x v="168"/>
    <d v="2026-03-22T00:00:00"/>
    <s v="Unpaid"/>
    <m/>
    <m/>
    <m/>
    <s v="INV-2026-PT Balikpapan Retailindo-278"/>
    <n v="0"/>
    <n v="4174000"/>
    <x v="2"/>
    <x v="14"/>
    <n v="4174000"/>
    <n v="0"/>
    <x v="0"/>
    <x v="2"/>
    <s v="Yes"/>
  </r>
  <r>
    <n v="279"/>
    <m/>
    <x v="15"/>
    <n v="4200000"/>
    <x v="169"/>
    <d v="2026-09-23T00:00:00"/>
    <s v="Unpaid"/>
    <m/>
    <m/>
    <m/>
    <s v="INV-2026-PT Batam Modern Retail-279"/>
    <n v="0"/>
    <n v="4200000"/>
    <x v="3"/>
    <x v="10"/>
    <n v="4200000"/>
    <n v="0"/>
    <x v="0"/>
    <x v="2"/>
    <s v="Yes"/>
  </r>
  <r>
    <n v="280"/>
    <m/>
    <x v="5"/>
    <n v="2217000"/>
    <x v="170"/>
    <d v="2026-03-31T00:00:00"/>
    <s v="Partial"/>
    <m/>
    <m/>
    <m/>
    <s v="INV-2026-PT Pontianak Niaga Abadi-280"/>
    <n v="665000"/>
    <n v="1552000"/>
    <x v="2"/>
    <x v="4"/>
    <n v="1552000"/>
    <n v="0"/>
    <x v="0"/>
    <x v="2"/>
    <s v="Yes"/>
  </r>
  <r>
    <n v="281"/>
    <m/>
    <x v="7"/>
    <n v="5402000"/>
    <x v="171"/>
    <d v="2026-04-13T00:00:00"/>
    <s v="Paid"/>
    <m/>
    <m/>
    <m/>
    <s v="INV-2026-PT Palembang Retail Bersama-281"/>
    <n v="5402000"/>
    <n v="0"/>
    <x v="0"/>
    <x v="6"/>
    <n v="0"/>
    <n v="0"/>
    <x v="0"/>
    <x v="0"/>
    <s v="No"/>
  </r>
  <r>
    <n v="282"/>
    <m/>
    <x v="8"/>
    <n v="5872000"/>
    <x v="23"/>
    <d v="2026-08-17T00:00:00"/>
    <s v="Paid"/>
    <m/>
    <m/>
    <m/>
    <s v="INV-2026-PT Harmoni Store Indonesia-282"/>
    <n v="5872000"/>
    <n v="0"/>
    <x v="0"/>
    <x v="7"/>
    <n v="0"/>
    <n v="0"/>
    <x v="0"/>
    <x v="0"/>
    <s v="No"/>
  </r>
  <r>
    <n v="283"/>
    <m/>
    <x v="6"/>
    <n v="3979000"/>
    <x v="155"/>
    <d v="2026-03-23T00:00:00"/>
    <s v="Unpaid"/>
    <m/>
    <m/>
    <m/>
    <s v="INV-2026-PT Lestari Lifestyle Retail-283"/>
    <n v="0"/>
    <n v="3979000"/>
    <x v="2"/>
    <x v="5"/>
    <n v="3979000"/>
    <n v="0"/>
    <x v="0"/>
    <x v="2"/>
    <s v="Yes"/>
  </r>
  <r>
    <n v="284"/>
    <m/>
    <x v="12"/>
    <n v="3092000"/>
    <x v="42"/>
    <d v="2026-05-17T00:00:00"/>
    <s v="Partial"/>
    <m/>
    <m/>
    <m/>
    <s v="INV-2026-PT Surya Niaga Surabaya-284"/>
    <n v="2319000"/>
    <n v="773000"/>
    <x v="2"/>
    <x v="9"/>
    <n v="773000"/>
    <n v="0"/>
    <x v="0"/>
    <x v="2"/>
    <s v="Yes"/>
  </r>
  <r>
    <n v="285"/>
    <m/>
    <x v="4"/>
    <n v="3383000"/>
    <x v="57"/>
    <d v="2026-08-30T00:00:00"/>
    <s v="Paid"/>
    <m/>
    <m/>
    <m/>
    <s v="INV-2026-PT Sinar Karya Abadi-285"/>
    <n v="3383000"/>
    <n v="0"/>
    <x v="0"/>
    <x v="1"/>
    <n v="0"/>
    <n v="0"/>
    <x v="0"/>
    <x v="0"/>
    <s v="No"/>
  </r>
  <r>
    <n v="286"/>
    <m/>
    <x v="17"/>
    <n v="500000"/>
    <x v="63"/>
    <d v="2026-05-16T00:00:00"/>
    <s v="Paid"/>
    <m/>
    <m/>
    <m/>
    <s v="INV-2026-PT Makassar Retail Utama-286"/>
    <n v="500000"/>
    <n v="0"/>
    <x v="0"/>
    <x v="12"/>
    <n v="0"/>
    <n v="0"/>
    <x v="0"/>
    <x v="0"/>
    <s v="No"/>
  </r>
  <r>
    <n v="287"/>
    <m/>
    <x v="8"/>
    <n v="1701000"/>
    <x v="151"/>
    <d v="2026-04-05T00:00:00"/>
    <s v="Paid"/>
    <m/>
    <m/>
    <m/>
    <s v="INV-2026-PT Harmoni Store Indonesia-287"/>
    <n v="1701000"/>
    <n v="0"/>
    <x v="0"/>
    <x v="7"/>
    <n v="0"/>
    <n v="0"/>
    <x v="0"/>
    <x v="0"/>
    <s v="No"/>
  </r>
  <r>
    <n v="288"/>
    <m/>
    <x v="22"/>
    <n v="4587000"/>
    <x v="69"/>
    <d v="2026-03-11T00:00:00"/>
    <s v="Paid"/>
    <m/>
    <m/>
    <m/>
    <s v="INV-2026-PT Bintang Retail Nusantara-288"/>
    <n v="4587000"/>
    <n v="0"/>
    <x v="0"/>
    <x v="9"/>
    <n v="0"/>
    <n v="0"/>
    <x v="0"/>
    <x v="0"/>
    <s v="No"/>
  </r>
  <r>
    <n v="289"/>
    <m/>
    <x v="20"/>
    <n v="8378000"/>
    <x v="73"/>
    <d v="2026-05-10T00:00:00"/>
    <s v="Paid"/>
    <m/>
    <m/>
    <m/>
    <s v="INV-2026-PT Balikpapan Retailindo-289"/>
    <n v="8378000"/>
    <n v="0"/>
    <x v="0"/>
    <x v="14"/>
    <n v="0"/>
    <n v="0"/>
    <x v="0"/>
    <x v="0"/>
    <s v="No"/>
  </r>
  <r>
    <n v="290"/>
    <m/>
    <x v="2"/>
    <n v="5428000"/>
    <x v="104"/>
    <d v="2026-02-17T00:00:00"/>
    <s v="Partial"/>
    <m/>
    <m/>
    <m/>
    <s v="INV-2026-PT Karya Mitra Retail-290"/>
    <n v="3257000"/>
    <n v="2171000"/>
    <x v="2"/>
    <x v="2"/>
    <n v="2171000"/>
    <n v="0"/>
    <x v="0"/>
    <x v="2"/>
    <s v="Yes"/>
  </r>
  <r>
    <n v="291"/>
    <m/>
    <x v="12"/>
    <n v="3838000"/>
    <x v="79"/>
    <d v="2026-09-18T00:00:00"/>
    <s v="Paid"/>
    <m/>
    <m/>
    <m/>
    <s v="INV-2026-PT Surya Niaga Surabaya-291"/>
    <n v="3838000"/>
    <n v="0"/>
    <x v="0"/>
    <x v="9"/>
    <n v="0"/>
    <n v="0"/>
    <x v="0"/>
    <x v="0"/>
    <s v="No"/>
  </r>
  <r>
    <n v="292"/>
    <m/>
    <x v="0"/>
    <n v="4553000"/>
    <x v="141"/>
    <d v="2026-08-16T00:00:00"/>
    <s v="Paid"/>
    <m/>
    <m/>
    <m/>
    <s v="INV-2026-PT Jogja Retail Makmur-292"/>
    <n v="4553000"/>
    <n v="0"/>
    <x v="0"/>
    <x v="0"/>
    <n v="0"/>
    <n v="0"/>
    <x v="0"/>
    <x v="0"/>
    <s v="No"/>
  </r>
  <r>
    <n v="293"/>
    <m/>
    <x v="5"/>
    <n v="6236000"/>
    <x v="81"/>
    <d v="2026-05-13T00:00:00"/>
    <s v="Paid"/>
    <m/>
    <m/>
    <m/>
    <s v="INV-2026-PT Pontianak Niaga Abadi-293"/>
    <n v="6236000"/>
    <n v="0"/>
    <x v="0"/>
    <x v="4"/>
    <n v="0"/>
    <n v="0"/>
    <x v="0"/>
    <x v="0"/>
    <s v="No"/>
  </r>
  <r>
    <n v="294"/>
    <m/>
    <x v="12"/>
    <n v="2068000"/>
    <x v="160"/>
    <d v="2026-03-26T00:00:00"/>
    <s v="Partial"/>
    <m/>
    <m/>
    <m/>
    <s v="INV-2026-PT Surya Niaga Surabaya-294"/>
    <n v="1241000"/>
    <n v="827000"/>
    <x v="2"/>
    <x v="9"/>
    <n v="827000"/>
    <n v="0"/>
    <x v="0"/>
    <x v="2"/>
    <s v="Yes"/>
  </r>
  <r>
    <n v="295"/>
    <m/>
    <x v="4"/>
    <n v="2693000"/>
    <x v="84"/>
    <d v="2026-09-16T00:00:00"/>
    <s v="Paid"/>
    <m/>
    <m/>
    <m/>
    <s v="INV-2026-PT Sinar Karya Abadi-295"/>
    <n v="2693000"/>
    <n v="0"/>
    <x v="0"/>
    <x v="1"/>
    <n v="0"/>
    <n v="0"/>
    <x v="0"/>
    <x v="0"/>
    <s v="No"/>
  </r>
  <r>
    <n v="296"/>
    <m/>
    <x v="3"/>
    <n v="4023000"/>
    <x v="130"/>
    <d v="2026-03-09T00:00:00"/>
    <s v="Paid"/>
    <m/>
    <m/>
    <m/>
    <s v="INV-2026-PT Manado Lifestyle Center-296"/>
    <n v="4023000"/>
    <n v="0"/>
    <x v="0"/>
    <x v="3"/>
    <n v="0"/>
    <n v="0"/>
    <x v="0"/>
    <x v="0"/>
    <s v="No"/>
  </r>
  <r>
    <n v="297"/>
    <m/>
    <x v="20"/>
    <n v="6848000"/>
    <x v="132"/>
    <d v="2026-06-11T00:00:00"/>
    <s v="Paid"/>
    <m/>
    <m/>
    <m/>
    <s v="INV-2026-PT Balikpapan Retailindo-297"/>
    <n v="6848000"/>
    <n v="0"/>
    <x v="0"/>
    <x v="14"/>
    <n v="0"/>
    <n v="0"/>
    <x v="0"/>
    <x v="0"/>
    <s v="No"/>
  </r>
  <r>
    <n v="298"/>
    <m/>
    <x v="12"/>
    <n v="894000"/>
    <x v="172"/>
    <d v="2026-06-06T00:00:00"/>
    <s v="Partial"/>
    <m/>
    <m/>
    <m/>
    <s v="INV-2026-PT Surya Niaga Surabaya-298"/>
    <n v="670000"/>
    <n v="224000"/>
    <x v="2"/>
    <x v="9"/>
    <n v="224000"/>
    <n v="0"/>
    <x v="0"/>
    <x v="2"/>
    <s v="Yes"/>
  </r>
  <r>
    <n v="299"/>
    <m/>
    <x v="12"/>
    <n v="4687000"/>
    <x v="173"/>
    <d v="2026-07-03T00:00:00"/>
    <s v="Paid"/>
    <m/>
    <m/>
    <m/>
    <s v="INV-2026-PT Surya Niaga Surabaya-299"/>
    <n v="4687000"/>
    <n v="0"/>
    <x v="0"/>
    <x v="9"/>
    <n v="0"/>
    <n v="0"/>
    <x v="0"/>
    <x v="0"/>
    <s v="No"/>
  </r>
  <r>
    <n v="300"/>
    <m/>
    <x v="0"/>
    <n v="3300000"/>
    <x v="174"/>
    <d v="2026-04-26T00:00:00"/>
    <s v="Partial"/>
    <m/>
    <m/>
    <m/>
    <s v="INV-2026-PT Jogja Retail Makmur-300"/>
    <n v="1980000"/>
    <n v="1320000"/>
    <x v="2"/>
    <x v="0"/>
    <n v="1320000"/>
    <n v="0"/>
    <x v="0"/>
    <x v="2"/>
    <s v="Yes"/>
  </r>
  <r>
    <n v="301"/>
    <m/>
    <x v="6"/>
    <n v="1709000"/>
    <x v="175"/>
    <d v="2026-07-04T00:00:00"/>
    <s v="Paid"/>
    <m/>
    <m/>
    <m/>
    <s v="INV-2026-PT Lestari Lifestyle Retail-301"/>
    <n v="1709000"/>
    <n v="0"/>
    <x v="0"/>
    <x v="5"/>
    <n v="0"/>
    <n v="0"/>
    <x v="0"/>
    <x v="0"/>
    <s v="No"/>
  </r>
  <r>
    <n v="302"/>
    <m/>
    <x v="19"/>
    <n v="1041000"/>
    <x v="9"/>
    <d v="2026-05-07T00:00:00"/>
    <s v="Partial"/>
    <m/>
    <m/>
    <m/>
    <s v="INV-2026-PT Arunika Retail Indonesia-302"/>
    <n v="312000"/>
    <n v="729000"/>
    <x v="2"/>
    <x v="1"/>
    <n v="729000"/>
    <n v="0"/>
    <x v="0"/>
    <x v="2"/>
    <s v="Yes"/>
  </r>
  <r>
    <n v="303"/>
    <m/>
    <x v="19"/>
    <n v="3069000"/>
    <x v="105"/>
    <d v="2026-06-28T00:00:00"/>
    <s v="Paid"/>
    <m/>
    <m/>
    <m/>
    <s v="INV-2026-PT Arunika Retail Indonesia-303"/>
    <n v="3069000"/>
    <n v="0"/>
    <x v="0"/>
    <x v="1"/>
    <n v="0"/>
    <n v="0"/>
    <x v="0"/>
    <x v="0"/>
    <s v="No"/>
  </r>
  <r>
    <n v="304"/>
    <m/>
    <x v="19"/>
    <n v="2528000"/>
    <x v="176"/>
    <d v="2026-07-22T00:00:00"/>
    <s v="Paid"/>
    <m/>
    <m/>
    <m/>
    <s v="INV-2026-PT Arunika Retail Indonesia-304"/>
    <n v="2528000"/>
    <n v="0"/>
    <x v="0"/>
    <x v="1"/>
    <n v="0"/>
    <n v="0"/>
    <x v="0"/>
    <x v="0"/>
    <s v="No"/>
  </r>
  <r>
    <n v="305"/>
    <m/>
    <x v="9"/>
    <n v="2327000"/>
    <x v="128"/>
    <d v="2026-02-12T00:00:00"/>
    <s v="Paid"/>
    <m/>
    <m/>
    <m/>
    <s v="INV-2026-PT Prima Retail Bandung-305"/>
    <n v="2327000"/>
    <n v="0"/>
    <x v="0"/>
    <x v="5"/>
    <n v="0"/>
    <n v="0"/>
    <x v="0"/>
    <x v="0"/>
    <s v="No"/>
  </r>
  <r>
    <n v="306"/>
    <m/>
    <x v="20"/>
    <n v="2337000"/>
    <x v="169"/>
    <d v="2026-09-23T00:00:00"/>
    <s v="Unpaid"/>
    <m/>
    <m/>
    <m/>
    <s v="INV-2026-PT Balikpapan Retailindo-306"/>
    <n v="0"/>
    <n v="2337000"/>
    <x v="3"/>
    <x v="14"/>
    <n v="2337000"/>
    <n v="0"/>
    <x v="0"/>
    <x v="2"/>
    <s v="Yes"/>
  </r>
  <r>
    <n v="307"/>
    <m/>
    <x v="19"/>
    <n v="5101000"/>
    <x v="169"/>
    <d v="2026-09-23T00:00:00"/>
    <s v="Unpaid"/>
    <m/>
    <m/>
    <m/>
    <s v="INV-2026-PT Arunika Retail Indonesia-307"/>
    <n v="0"/>
    <n v="5101000"/>
    <x v="3"/>
    <x v="1"/>
    <n v="5101000"/>
    <n v="0"/>
    <x v="0"/>
    <x v="2"/>
    <s v="Yes"/>
  </r>
  <r>
    <n v="308"/>
    <m/>
    <x v="6"/>
    <n v="2956000"/>
    <x v="90"/>
    <d v="2026-05-24T00:00:00"/>
    <s v="Paid"/>
    <m/>
    <m/>
    <m/>
    <s v="INV-2026-PT Lestari Lifestyle Retail-308"/>
    <n v="2956000"/>
    <n v="0"/>
    <x v="0"/>
    <x v="5"/>
    <n v="0"/>
    <n v="0"/>
    <x v="0"/>
    <x v="0"/>
    <s v="No"/>
  </r>
  <r>
    <n v="309"/>
    <m/>
    <x v="10"/>
    <n v="3582000"/>
    <x v="177"/>
    <d v="2026-06-04T00:00:00"/>
    <s v="Paid"/>
    <m/>
    <m/>
    <m/>
    <s v="INV-2026-PT Medan Niaga Sentosa-309"/>
    <n v="3582000"/>
    <n v="0"/>
    <x v="0"/>
    <x v="8"/>
    <n v="0"/>
    <n v="0"/>
    <x v="0"/>
    <x v="0"/>
    <s v="No"/>
  </r>
  <r>
    <n v="310"/>
    <m/>
    <x v="13"/>
    <n v="5844000"/>
    <x v="178"/>
    <d v="2026-05-11T00:00:00"/>
    <s v="Unpaid"/>
    <m/>
    <m/>
    <m/>
    <s v="INV-2026-PT Sentra Belanja Jaya-310"/>
    <n v="0"/>
    <n v="5844000"/>
    <x v="2"/>
    <x v="2"/>
    <n v="5844000"/>
    <n v="0"/>
    <x v="0"/>
    <x v="2"/>
    <s v="Yes"/>
  </r>
  <r>
    <n v="311"/>
    <m/>
    <x v="19"/>
    <n v="4241000"/>
    <x v="179"/>
    <d v="2026-04-28T00:00:00"/>
    <s v="Unpaid"/>
    <m/>
    <m/>
    <m/>
    <s v="INV-2026-PT Arunika Retail Indonesia-311"/>
    <n v="0"/>
    <n v="4241000"/>
    <x v="2"/>
    <x v="1"/>
    <n v="4241000"/>
    <n v="0"/>
    <x v="0"/>
    <x v="2"/>
    <s v="Yes"/>
  </r>
  <r>
    <n v="312"/>
    <m/>
    <x v="21"/>
    <n v="2887000"/>
    <x v="144"/>
    <d v="2026-02-15T00:00:00"/>
    <s v="Paid"/>
    <m/>
    <m/>
    <m/>
    <s v="INV-2026-PT Pusaka Niaga Mandiri-312"/>
    <n v="2887000"/>
    <n v="0"/>
    <x v="0"/>
    <x v="5"/>
    <n v="0"/>
    <n v="0"/>
    <x v="0"/>
    <x v="0"/>
    <s v="No"/>
  </r>
  <r>
    <n v="313"/>
    <m/>
    <x v="0"/>
    <n v="2371000"/>
    <x v="180"/>
    <d v="2026-06-29T00:00:00"/>
    <s v="Paid"/>
    <m/>
    <m/>
    <m/>
    <s v="INV-2026-PT Jogja Retail Makmur-313"/>
    <n v="2371000"/>
    <n v="0"/>
    <x v="0"/>
    <x v="0"/>
    <n v="0"/>
    <n v="0"/>
    <x v="0"/>
    <x v="0"/>
    <s v="No"/>
  </r>
  <r>
    <n v="314"/>
    <m/>
    <x v="20"/>
    <n v="2782000"/>
    <x v="181"/>
    <d v="2026-02-09T00:00:00"/>
    <s v="Partial"/>
    <m/>
    <m/>
    <m/>
    <s v="INV-2026-PT Balikpapan Retailindo-314"/>
    <n v="1391000"/>
    <n v="1391000"/>
    <x v="2"/>
    <x v="14"/>
    <n v="1391000"/>
    <n v="0"/>
    <x v="0"/>
    <x v="2"/>
    <s v="Yes"/>
  </r>
  <r>
    <n v="315"/>
    <m/>
    <x v="13"/>
    <n v="5942000"/>
    <x v="6"/>
    <d v="2026-08-14T00:00:00"/>
    <s v="Paid"/>
    <m/>
    <m/>
    <m/>
    <s v="INV-2026-PT Sentra Belanja Jaya-315"/>
    <n v="5942000"/>
    <n v="0"/>
    <x v="0"/>
    <x v="2"/>
    <n v="0"/>
    <n v="0"/>
    <x v="0"/>
    <x v="0"/>
    <s v="No"/>
  </r>
  <r>
    <n v="316"/>
    <m/>
    <x v="19"/>
    <n v="3205000"/>
    <x v="182"/>
    <d v="2026-01-31T00:00:00"/>
    <s v="Unpaid"/>
    <m/>
    <m/>
    <m/>
    <s v="INV-2026-PT Arunika Retail Indonesia-316"/>
    <n v="0"/>
    <n v="3205000"/>
    <x v="2"/>
    <x v="1"/>
    <n v="3205000"/>
    <n v="0"/>
    <x v="0"/>
    <x v="2"/>
    <s v="Yes"/>
  </r>
  <r>
    <n v="317"/>
    <m/>
    <x v="4"/>
    <n v="5011000"/>
    <x v="183"/>
    <d v="2026-08-29T00:00:00"/>
    <s v="Paid"/>
    <m/>
    <m/>
    <m/>
    <s v="INV-2026-PT Sinar Karya Abadi-317"/>
    <n v="5011000"/>
    <n v="0"/>
    <x v="0"/>
    <x v="1"/>
    <n v="0"/>
    <n v="0"/>
    <x v="0"/>
    <x v="0"/>
    <s v="No"/>
  </r>
  <r>
    <n v="318"/>
    <m/>
    <x v="16"/>
    <n v="2158000"/>
    <x v="91"/>
    <d v="2026-07-08T00:00:00"/>
    <s v="Paid"/>
    <m/>
    <m/>
    <m/>
    <s v="INV-2026-PT Pekanbaru Home Store-318"/>
    <n v="2158000"/>
    <n v="0"/>
    <x v="0"/>
    <x v="11"/>
    <n v="0"/>
    <n v="0"/>
    <x v="0"/>
    <x v="0"/>
    <s v="No"/>
  </r>
  <r>
    <n v="319"/>
    <m/>
    <x v="23"/>
    <n v="4962000"/>
    <x v="184"/>
    <d v="2026-09-18T00:00:00"/>
    <s v="Partial"/>
    <m/>
    <m/>
    <m/>
    <s v="INV-2026-PT Urban House Indonesia-319"/>
    <n v="1489000"/>
    <n v="3473000"/>
    <x v="3"/>
    <x v="1"/>
    <n v="3473000"/>
    <n v="0"/>
    <x v="0"/>
    <x v="2"/>
    <s v="Yes"/>
  </r>
  <r>
    <n v="320"/>
    <m/>
    <x v="22"/>
    <n v="1196000"/>
    <x v="185"/>
    <d v="2026-02-02T00:00:00"/>
    <s v="Paid"/>
    <m/>
    <m/>
    <m/>
    <s v="INV-2026-PT Bintang Retail Nusantara-320"/>
    <n v="1196000"/>
    <n v="0"/>
    <x v="0"/>
    <x v="9"/>
    <n v="0"/>
    <n v="0"/>
    <x v="0"/>
    <x v="0"/>
    <s v="No"/>
  </r>
  <r>
    <n v="321"/>
    <m/>
    <x v="8"/>
    <n v="4333000"/>
    <x v="126"/>
    <d v="2026-07-11T00:00:00"/>
    <s v="Paid"/>
    <m/>
    <m/>
    <m/>
    <s v="INV-2026-PT Harmoni Store Indonesia-321"/>
    <n v="4333000"/>
    <n v="0"/>
    <x v="0"/>
    <x v="7"/>
    <n v="0"/>
    <n v="0"/>
    <x v="0"/>
    <x v="0"/>
    <s v="No"/>
  </r>
  <r>
    <n v="322"/>
    <m/>
    <x v="5"/>
    <n v="1397000"/>
    <x v="157"/>
    <d v="2026-08-18T00:00:00"/>
    <s v="Paid"/>
    <m/>
    <m/>
    <m/>
    <s v="INV-2026-PT Pontianak Niaga Abadi-322"/>
    <n v="1397000"/>
    <n v="0"/>
    <x v="0"/>
    <x v="4"/>
    <n v="0"/>
    <n v="0"/>
    <x v="0"/>
    <x v="0"/>
    <s v="No"/>
  </r>
  <r>
    <n v="323"/>
    <m/>
    <x v="18"/>
    <n v="5332000"/>
    <x v="186"/>
    <d v="2026-08-05T00:00:00"/>
    <s v="Paid"/>
    <m/>
    <m/>
    <m/>
    <s v="INV-2026-PT Bali Lifestyle Market-323"/>
    <n v="5332000"/>
    <n v="0"/>
    <x v="0"/>
    <x v="13"/>
    <n v="0"/>
    <n v="0"/>
    <x v="0"/>
    <x v="0"/>
    <s v="No"/>
  </r>
  <r>
    <n v="324"/>
    <m/>
    <x v="4"/>
    <n v="6016000"/>
    <x v="187"/>
    <d v="2026-10-14T00:00:00"/>
    <s v="Paid"/>
    <m/>
    <m/>
    <m/>
    <s v="INV-2026-PT Sinar Karya Abadi-324"/>
    <n v="6016000"/>
    <n v="0"/>
    <x v="0"/>
    <x v="1"/>
    <n v="0"/>
    <n v="0"/>
    <x v="0"/>
    <x v="0"/>
    <s v="No"/>
  </r>
  <r>
    <n v="325"/>
    <m/>
    <x v="23"/>
    <n v="4393000"/>
    <x v="188"/>
    <d v="2026-03-19T00:00:00"/>
    <s v="Paid"/>
    <m/>
    <m/>
    <m/>
    <s v="INV-2026-PT Urban House Indonesia-325"/>
    <n v="4393000"/>
    <n v="0"/>
    <x v="0"/>
    <x v="1"/>
    <n v="0"/>
    <n v="0"/>
    <x v="0"/>
    <x v="0"/>
    <s v="No"/>
  </r>
  <r>
    <n v="326"/>
    <m/>
    <x v="0"/>
    <n v="4644000"/>
    <x v="189"/>
    <d v="2026-03-15T00:00:00"/>
    <s v="Partial"/>
    <m/>
    <m/>
    <m/>
    <s v="INV-2026-PT Jogja Retail Makmur-326"/>
    <n v="1858000"/>
    <n v="2786000"/>
    <x v="2"/>
    <x v="0"/>
    <n v="2786000"/>
    <n v="0"/>
    <x v="0"/>
    <x v="2"/>
    <s v="Yes"/>
  </r>
  <r>
    <n v="327"/>
    <m/>
    <x v="9"/>
    <n v="3333000"/>
    <x v="190"/>
    <d v="2026-08-22T00:00:00"/>
    <s v="Paid"/>
    <m/>
    <m/>
    <m/>
    <s v="INV-2026-PT Prima Retail Bandung-327"/>
    <n v="3333000"/>
    <n v="0"/>
    <x v="0"/>
    <x v="5"/>
    <n v="0"/>
    <n v="0"/>
    <x v="0"/>
    <x v="0"/>
    <s v="No"/>
  </r>
  <r>
    <n v="328"/>
    <m/>
    <x v="6"/>
    <n v="3816000"/>
    <x v="83"/>
    <d v="2026-04-05T00:00:00"/>
    <s v="Unpaid"/>
    <m/>
    <m/>
    <m/>
    <s v="INV-2026-PT Lestari Lifestyle Retail-328"/>
    <n v="0"/>
    <n v="3816000"/>
    <x v="2"/>
    <x v="5"/>
    <n v="3816000"/>
    <n v="0"/>
    <x v="0"/>
    <x v="2"/>
    <s v="Yes"/>
  </r>
  <r>
    <n v="329"/>
    <m/>
    <x v="11"/>
    <n v="3631000"/>
    <x v="75"/>
    <d v="2026-02-28T00:00:00"/>
    <s v="Paid"/>
    <m/>
    <m/>
    <m/>
    <s v="INV-2026-PT XYZ-329"/>
    <n v="3631000"/>
    <n v="0"/>
    <x v="0"/>
    <x v="1"/>
    <n v="0"/>
    <n v="0"/>
    <x v="0"/>
    <x v="0"/>
    <s v="No"/>
  </r>
  <r>
    <n v="330"/>
    <m/>
    <x v="7"/>
    <n v="6316000"/>
    <x v="191"/>
    <d v="2026-09-08T00:00:00"/>
    <s v="Paid"/>
    <m/>
    <m/>
    <m/>
    <s v="INV-2026-PT Palembang Retail Bersama-330"/>
    <n v="6316000"/>
    <n v="0"/>
    <x v="0"/>
    <x v="6"/>
    <n v="0"/>
    <n v="0"/>
    <x v="0"/>
    <x v="0"/>
    <s v="No"/>
  </r>
  <r>
    <n v="331"/>
    <m/>
    <x v="1"/>
    <n v="5010000"/>
    <x v="96"/>
    <d v="2026-07-04T00:00:00"/>
    <s v="Paid"/>
    <m/>
    <m/>
    <m/>
    <s v="INV-2026-PT Citra Home Living-331"/>
    <n v="5010000"/>
    <n v="0"/>
    <x v="0"/>
    <x v="1"/>
    <n v="0"/>
    <n v="0"/>
    <x v="0"/>
    <x v="0"/>
    <s v="No"/>
  </r>
  <r>
    <n v="332"/>
    <m/>
    <x v="14"/>
    <n v="2485000"/>
    <x v="50"/>
    <d v="2026-05-25T00:00:00"/>
    <s v="Unpaid"/>
    <m/>
    <m/>
    <m/>
    <s v="INV-2026-PT Nusantara Mart Sejahtera-332"/>
    <n v="0"/>
    <n v="2485000"/>
    <x v="2"/>
    <x v="1"/>
    <n v="2485000"/>
    <n v="0"/>
    <x v="0"/>
    <x v="2"/>
    <s v="Yes"/>
  </r>
  <r>
    <n v="333"/>
    <m/>
    <x v="15"/>
    <n v="3462000"/>
    <x v="147"/>
    <d v="2026-04-20T00:00:00"/>
    <s v="Paid"/>
    <m/>
    <m/>
    <m/>
    <s v="INV-2026-PT Batam Modern Retail-333"/>
    <n v="3462000"/>
    <n v="0"/>
    <x v="0"/>
    <x v="10"/>
    <n v="0"/>
    <n v="0"/>
    <x v="0"/>
    <x v="0"/>
    <s v="No"/>
  </r>
  <r>
    <n v="334"/>
    <m/>
    <x v="1"/>
    <n v="1627000"/>
    <x v="81"/>
    <d v="2026-04-27T00:00:00"/>
    <s v="Paid"/>
    <m/>
    <m/>
    <m/>
    <s v="INV-2026-PT Citra Home Living-334"/>
    <n v="1627000"/>
    <n v="0"/>
    <x v="0"/>
    <x v="1"/>
    <n v="0"/>
    <n v="0"/>
    <x v="0"/>
    <x v="0"/>
    <s v="No"/>
  </r>
  <r>
    <n v="335"/>
    <m/>
    <x v="20"/>
    <n v="2977000"/>
    <x v="140"/>
    <d v="2026-08-25T00:00:00"/>
    <s v="Paid"/>
    <m/>
    <m/>
    <m/>
    <s v="INV-2026-PT Balikpapan Retailindo-335"/>
    <n v="2977000"/>
    <n v="0"/>
    <x v="0"/>
    <x v="14"/>
    <n v="0"/>
    <n v="0"/>
    <x v="0"/>
    <x v="0"/>
    <s v="No"/>
  </r>
  <r>
    <n v="336"/>
    <m/>
    <x v="13"/>
    <n v="4320000"/>
    <x v="39"/>
    <d v="2026-07-19T00:00:00"/>
    <s v="Unpaid"/>
    <m/>
    <m/>
    <m/>
    <s v="INV-2026-PT Sentra Belanja Jaya-336"/>
    <n v="0"/>
    <n v="4320000"/>
    <x v="5"/>
    <x v="2"/>
    <n v="4320000"/>
    <n v="0"/>
    <x v="0"/>
    <x v="2"/>
    <s v="Yes"/>
  </r>
  <r>
    <n v="337"/>
    <m/>
    <x v="3"/>
    <n v="5239000"/>
    <x v="192"/>
    <d v="2026-06-23T00:00:00"/>
    <s v="Paid"/>
    <m/>
    <m/>
    <m/>
    <s v="INV-2026-PT Manado Lifestyle Center-337"/>
    <n v="5239000"/>
    <n v="0"/>
    <x v="0"/>
    <x v="3"/>
    <n v="0"/>
    <n v="0"/>
    <x v="0"/>
    <x v="0"/>
    <s v="No"/>
  </r>
  <r>
    <n v="338"/>
    <m/>
    <x v="16"/>
    <n v="2166000"/>
    <x v="85"/>
    <d v="2026-08-27T00:00:00"/>
    <s v="Paid"/>
    <m/>
    <m/>
    <m/>
    <s v="INV-2026-PT Pekanbaru Home Store-338"/>
    <n v="2166000"/>
    <n v="0"/>
    <x v="0"/>
    <x v="11"/>
    <n v="0"/>
    <n v="0"/>
    <x v="0"/>
    <x v="0"/>
    <s v="No"/>
  </r>
  <r>
    <n v="339"/>
    <m/>
    <x v="5"/>
    <n v="4877000"/>
    <x v="33"/>
    <d v="2026-04-09T00:00:00"/>
    <s v="Paid"/>
    <m/>
    <m/>
    <m/>
    <s v="INV-2026-PT Pontianak Niaga Abadi-339"/>
    <n v="4877000"/>
    <n v="0"/>
    <x v="0"/>
    <x v="4"/>
    <n v="0"/>
    <n v="0"/>
    <x v="0"/>
    <x v="0"/>
    <s v="No"/>
  </r>
  <r>
    <n v="340"/>
    <m/>
    <x v="22"/>
    <n v="3540000"/>
    <x v="175"/>
    <d v="2026-07-19T00:00:00"/>
    <s v="Unpaid"/>
    <m/>
    <m/>
    <m/>
    <s v="INV-2026-PT Bintang Retail Nusantara-340"/>
    <n v="0"/>
    <n v="3540000"/>
    <x v="5"/>
    <x v="9"/>
    <n v="3540000"/>
    <n v="0"/>
    <x v="0"/>
    <x v="2"/>
    <s v="Yes"/>
  </r>
  <r>
    <n v="341"/>
    <m/>
    <x v="20"/>
    <n v="3713000"/>
    <x v="22"/>
    <d v="2026-10-06T00:00:00"/>
    <s v="Paid"/>
    <m/>
    <m/>
    <m/>
    <s v="INV-2026-PT Balikpapan Retailindo-341"/>
    <n v="3713000"/>
    <n v="0"/>
    <x v="0"/>
    <x v="14"/>
    <n v="0"/>
    <n v="0"/>
    <x v="1"/>
    <x v="0"/>
    <s v="No"/>
  </r>
  <r>
    <n v="342"/>
    <m/>
    <x v="14"/>
    <n v="2184000"/>
    <x v="40"/>
    <d v="2026-07-11T00:00:00"/>
    <s v="Partial"/>
    <m/>
    <m/>
    <m/>
    <s v="INV-2026-PT Nusantara Mart Sejahtera-342"/>
    <n v="546000"/>
    <n v="1638000"/>
    <x v="5"/>
    <x v="1"/>
    <n v="1638000"/>
    <n v="0"/>
    <x v="0"/>
    <x v="2"/>
    <s v="Yes"/>
  </r>
  <r>
    <n v="343"/>
    <m/>
    <x v="9"/>
    <n v="3430000"/>
    <x v="43"/>
    <d v="2026-03-10T00:00:00"/>
    <s v="Unpaid"/>
    <m/>
    <m/>
    <m/>
    <s v="INV-2026-PT Prima Retail Bandung-343"/>
    <n v="0"/>
    <n v="3430000"/>
    <x v="2"/>
    <x v="5"/>
    <n v="3430000"/>
    <n v="0"/>
    <x v="0"/>
    <x v="2"/>
    <s v="Yes"/>
  </r>
  <r>
    <n v="344"/>
    <m/>
    <x v="23"/>
    <n v="4092000"/>
    <x v="70"/>
    <d v="2026-04-10T00:00:00"/>
    <s v="Paid"/>
    <m/>
    <m/>
    <m/>
    <s v="INV-2026-PT Urban House Indonesia-344"/>
    <n v="4092000"/>
    <n v="0"/>
    <x v="0"/>
    <x v="1"/>
    <n v="0"/>
    <n v="0"/>
    <x v="0"/>
    <x v="0"/>
    <s v="No"/>
  </r>
  <r>
    <n v="345"/>
    <m/>
    <x v="23"/>
    <n v="4857000"/>
    <x v="17"/>
    <d v="2026-04-02T00:00:00"/>
    <s v="Partial"/>
    <m/>
    <m/>
    <m/>
    <s v="INV-2026-PT Urban House Indonesia-345"/>
    <n v="1943000"/>
    <n v="2914000"/>
    <x v="2"/>
    <x v="1"/>
    <n v="2914000"/>
    <n v="0"/>
    <x v="0"/>
    <x v="2"/>
    <s v="Yes"/>
  </r>
  <r>
    <n v="346"/>
    <m/>
    <x v="8"/>
    <n v="5356000"/>
    <x v="181"/>
    <d v="2026-02-09T00:00:00"/>
    <s v="Paid"/>
    <m/>
    <m/>
    <m/>
    <s v="INV-2026-PT Harmoni Store Indonesia-346"/>
    <n v="5356000"/>
    <n v="0"/>
    <x v="0"/>
    <x v="7"/>
    <n v="0"/>
    <n v="0"/>
    <x v="0"/>
    <x v="0"/>
    <s v="No"/>
  </r>
  <r>
    <n v="347"/>
    <m/>
    <x v="4"/>
    <n v="2087000"/>
    <x v="163"/>
    <d v="2026-06-22T00:00:00"/>
    <s v="Paid"/>
    <m/>
    <m/>
    <m/>
    <s v="INV-2026-PT Sinar Karya Abadi-347"/>
    <n v="2087000"/>
    <n v="0"/>
    <x v="0"/>
    <x v="1"/>
    <n v="0"/>
    <n v="0"/>
    <x v="0"/>
    <x v="0"/>
    <s v="No"/>
  </r>
  <r>
    <n v="348"/>
    <m/>
    <x v="11"/>
    <n v="2689000"/>
    <x v="105"/>
    <d v="2026-07-13T00:00:00"/>
    <s v="Paid"/>
    <m/>
    <m/>
    <m/>
    <s v="INV-2026-PT XYZ-348"/>
    <n v="2689000"/>
    <n v="0"/>
    <x v="0"/>
    <x v="1"/>
    <n v="0"/>
    <n v="0"/>
    <x v="0"/>
    <x v="0"/>
    <s v="No"/>
  </r>
  <r>
    <n v="349"/>
    <m/>
    <x v="3"/>
    <n v="1988000"/>
    <x v="157"/>
    <d v="2026-08-18T00:00:00"/>
    <s v="Paid"/>
    <m/>
    <m/>
    <m/>
    <s v="INV-2026-PT Manado Lifestyle Center-349"/>
    <n v="1988000"/>
    <n v="0"/>
    <x v="0"/>
    <x v="3"/>
    <n v="0"/>
    <n v="0"/>
    <x v="0"/>
    <x v="0"/>
    <s v="No"/>
  </r>
  <r>
    <n v="350"/>
    <m/>
    <x v="20"/>
    <n v="5187000"/>
    <x v="28"/>
    <d v="2026-10-02T00:00:00"/>
    <s v="Unpaid"/>
    <m/>
    <m/>
    <m/>
    <s v="INV-2026-PT Balikpapan Retailindo-350"/>
    <n v="0"/>
    <n v="5187000"/>
    <x v="3"/>
    <x v="14"/>
    <n v="5187000"/>
    <n v="0"/>
    <x v="0"/>
    <x v="2"/>
    <s v="Yes"/>
  </r>
  <r>
    <n v="351"/>
    <m/>
    <x v="11"/>
    <n v="1788000"/>
    <x v="69"/>
    <d v="2026-03-11T00:00:00"/>
    <s v="Unpaid"/>
    <m/>
    <m/>
    <m/>
    <s v="INV-2026-PT XYZ-351"/>
    <n v="0"/>
    <n v="1788000"/>
    <x v="2"/>
    <x v="1"/>
    <n v="1788000"/>
    <n v="0"/>
    <x v="0"/>
    <x v="2"/>
    <s v="Yes"/>
  </r>
  <r>
    <n v="352"/>
    <m/>
    <x v="23"/>
    <n v="4584000"/>
    <x v="178"/>
    <d v="2026-05-11T00:00:00"/>
    <s v="Paid"/>
    <m/>
    <m/>
    <m/>
    <s v="INV-2026-PT Urban House Indonesia-352"/>
    <n v="4584000"/>
    <n v="0"/>
    <x v="0"/>
    <x v="1"/>
    <n v="0"/>
    <n v="0"/>
    <x v="0"/>
    <x v="0"/>
    <s v="No"/>
  </r>
  <r>
    <n v="353"/>
    <m/>
    <x v="2"/>
    <n v="2856000"/>
    <x v="193"/>
    <d v="2026-04-20T00:00:00"/>
    <s v="Paid"/>
    <m/>
    <m/>
    <m/>
    <s v="INV-2026-PT Karya Mitra Retail-353"/>
    <n v="2856000"/>
    <n v="0"/>
    <x v="0"/>
    <x v="2"/>
    <n v="0"/>
    <n v="0"/>
    <x v="0"/>
    <x v="0"/>
    <s v="No"/>
  </r>
  <r>
    <n v="354"/>
    <m/>
    <x v="17"/>
    <n v="2501000"/>
    <x v="160"/>
    <d v="2026-04-11T00:00:00"/>
    <s v="Paid"/>
    <m/>
    <m/>
    <m/>
    <s v="INV-2026-PT Makassar Retail Utama-354"/>
    <n v="2501000"/>
    <n v="0"/>
    <x v="0"/>
    <x v="12"/>
    <n v="0"/>
    <n v="0"/>
    <x v="0"/>
    <x v="0"/>
    <s v="No"/>
  </r>
  <r>
    <n v="355"/>
    <m/>
    <x v="8"/>
    <n v="5759000"/>
    <x v="26"/>
    <d v="2026-04-29T00:00:00"/>
    <s v="Unpaid"/>
    <m/>
    <m/>
    <m/>
    <s v="INV-2026-PT Harmoni Store Indonesia-355"/>
    <n v="0"/>
    <n v="5759000"/>
    <x v="2"/>
    <x v="7"/>
    <n v="5759000"/>
    <n v="0"/>
    <x v="0"/>
    <x v="2"/>
    <s v="Yes"/>
  </r>
  <r>
    <n v="356"/>
    <m/>
    <x v="24"/>
    <n v="4183000"/>
    <x v="194"/>
    <d v="2026-07-28T00:00:00"/>
    <s v="Unpaid"/>
    <m/>
    <m/>
    <m/>
    <s v="INV-2026-PT Metro Perkasa Retail-356"/>
    <n v="0"/>
    <n v="4183000"/>
    <x v="5"/>
    <x v="5"/>
    <n v="4183000"/>
    <n v="0"/>
    <x v="0"/>
    <x v="2"/>
    <s v="Yes"/>
  </r>
  <r>
    <n v="357"/>
    <m/>
    <x v="13"/>
    <n v="2644000"/>
    <x v="85"/>
    <d v="2026-09-11T00:00:00"/>
    <s v="Paid"/>
    <m/>
    <m/>
    <m/>
    <s v="INV-2026-PT Sentra Belanja Jaya-357"/>
    <n v="2644000"/>
    <n v="0"/>
    <x v="0"/>
    <x v="2"/>
    <n v="0"/>
    <n v="0"/>
    <x v="0"/>
    <x v="0"/>
    <s v="No"/>
  </r>
  <r>
    <n v="358"/>
    <m/>
    <x v="20"/>
    <n v="8055000"/>
    <x v="189"/>
    <d v="2026-03-15T00:00:00"/>
    <s v="Paid"/>
    <m/>
    <m/>
    <m/>
    <s v="INV-2026-PT Balikpapan Retailindo-358"/>
    <n v="8055000"/>
    <n v="0"/>
    <x v="0"/>
    <x v="14"/>
    <n v="0"/>
    <n v="0"/>
    <x v="0"/>
    <x v="0"/>
    <s v="No"/>
  </r>
  <r>
    <n v="359"/>
    <m/>
    <x v="22"/>
    <n v="4848000"/>
    <x v="193"/>
    <d v="2026-04-20T00:00:00"/>
    <s v="Paid"/>
    <m/>
    <m/>
    <m/>
    <s v="INV-2026-PT Bintang Retail Nusantara-359"/>
    <n v="4848000"/>
    <n v="0"/>
    <x v="0"/>
    <x v="9"/>
    <n v="0"/>
    <n v="0"/>
    <x v="0"/>
    <x v="0"/>
    <s v="No"/>
  </r>
  <r>
    <n v="360"/>
    <m/>
    <x v="7"/>
    <n v="4029000"/>
    <x v="55"/>
    <d v="2026-04-02T00:00:00"/>
    <s v="Unpaid"/>
    <m/>
    <m/>
    <m/>
    <s v="INV-2026-PT Palembang Retail Bersama-360"/>
    <n v="0"/>
    <n v="4029000"/>
    <x v="2"/>
    <x v="6"/>
    <n v="4029000"/>
    <n v="0"/>
    <x v="0"/>
    <x v="2"/>
    <s v="Yes"/>
  </r>
  <r>
    <n v="361"/>
    <m/>
    <x v="19"/>
    <n v="6340000"/>
    <x v="41"/>
    <d v="2026-09-11T00:00:00"/>
    <s v="Partial"/>
    <m/>
    <m/>
    <m/>
    <s v="INV-2026-PT Arunika Retail Indonesia-361"/>
    <n v="3804000"/>
    <n v="2536000"/>
    <x v="3"/>
    <x v="1"/>
    <n v="2536000"/>
    <n v="0"/>
    <x v="0"/>
    <x v="2"/>
    <s v="Yes"/>
  </r>
  <r>
    <n v="362"/>
    <m/>
    <x v="4"/>
    <n v="4022000"/>
    <x v="46"/>
    <d v="2026-09-21T00:00:00"/>
    <s v="Partial"/>
    <m/>
    <m/>
    <m/>
    <s v="INV-2026-PT Sinar Karya Abadi-362"/>
    <n v="2815000"/>
    <n v="1207000"/>
    <x v="3"/>
    <x v="1"/>
    <n v="1207000"/>
    <n v="0"/>
    <x v="0"/>
    <x v="2"/>
    <s v="Yes"/>
  </r>
  <r>
    <n v="363"/>
    <m/>
    <x v="19"/>
    <n v="5284000"/>
    <x v="51"/>
    <d v="2026-08-23T00:00:00"/>
    <s v="Paid"/>
    <m/>
    <m/>
    <m/>
    <s v="INV-2026-PT Arunika Retail Indonesia-363"/>
    <n v="5284000"/>
    <n v="0"/>
    <x v="0"/>
    <x v="1"/>
    <n v="0"/>
    <n v="0"/>
    <x v="0"/>
    <x v="0"/>
    <s v="No"/>
  </r>
  <r>
    <n v="364"/>
    <m/>
    <x v="22"/>
    <n v="1145000"/>
    <x v="136"/>
    <d v="2026-08-05T00:00:00"/>
    <s v="Paid"/>
    <m/>
    <m/>
    <m/>
    <s v="INV-2026-PT Bintang Retail Nusantara-364"/>
    <n v="1145000"/>
    <n v="0"/>
    <x v="0"/>
    <x v="9"/>
    <n v="0"/>
    <n v="0"/>
    <x v="0"/>
    <x v="0"/>
    <s v="No"/>
  </r>
  <r>
    <n v="365"/>
    <m/>
    <x v="24"/>
    <n v="4821000"/>
    <x v="195"/>
    <d v="2026-05-19T00:00:00"/>
    <s v="Unpaid"/>
    <m/>
    <m/>
    <m/>
    <s v="INV-2026-PT Metro Perkasa Retail-365"/>
    <n v="0"/>
    <n v="4821000"/>
    <x v="2"/>
    <x v="5"/>
    <n v="4821000"/>
    <n v="0"/>
    <x v="0"/>
    <x v="2"/>
    <s v="Yes"/>
  </r>
  <r>
    <n v="366"/>
    <m/>
    <x v="16"/>
    <n v="2638000"/>
    <x v="60"/>
    <d v="2026-03-08T00:00:00"/>
    <s v="Paid"/>
    <m/>
    <m/>
    <m/>
    <s v="INV-2026-PT Pekanbaru Home Store-366"/>
    <n v="2638000"/>
    <n v="0"/>
    <x v="0"/>
    <x v="11"/>
    <n v="0"/>
    <n v="0"/>
    <x v="0"/>
    <x v="0"/>
    <s v="No"/>
  </r>
  <r>
    <n v="367"/>
    <m/>
    <x v="1"/>
    <n v="1524000"/>
    <x v="196"/>
    <d v="2026-05-02T00:00:00"/>
    <s v="Paid"/>
    <m/>
    <m/>
    <m/>
    <s v="INV-2026-PT Citra Home Living-367"/>
    <n v="1524000"/>
    <n v="0"/>
    <x v="0"/>
    <x v="1"/>
    <n v="0"/>
    <n v="0"/>
    <x v="0"/>
    <x v="0"/>
    <s v="No"/>
  </r>
  <r>
    <n v="368"/>
    <m/>
    <x v="3"/>
    <n v="1911000"/>
    <x v="91"/>
    <d v="2026-07-08T00:00:00"/>
    <s v="Paid"/>
    <m/>
    <m/>
    <m/>
    <s v="INV-2026-PT Manado Lifestyle Center-368"/>
    <n v="1911000"/>
    <n v="0"/>
    <x v="0"/>
    <x v="3"/>
    <n v="0"/>
    <n v="0"/>
    <x v="0"/>
    <x v="0"/>
    <s v="No"/>
  </r>
  <r>
    <n v="369"/>
    <m/>
    <x v="12"/>
    <n v="1429000"/>
    <x v="141"/>
    <d v="2026-08-01T00:00:00"/>
    <s v="Paid"/>
    <m/>
    <m/>
    <m/>
    <s v="INV-2026-PT Surya Niaga Surabaya-369"/>
    <n v="1429000"/>
    <n v="0"/>
    <x v="0"/>
    <x v="9"/>
    <n v="0"/>
    <n v="0"/>
    <x v="0"/>
    <x v="0"/>
    <s v="No"/>
  </r>
  <r>
    <n v="370"/>
    <m/>
    <x v="2"/>
    <n v="5114000"/>
    <x v="87"/>
    <d v="2026-06-22T00:00:00"/>
    <s v="Unpaid"/>
    <m/>
    <m/>
    <m/>
    <s v="INV-2026-PT Karya Mitra Retail-370"/>
    <n v="0"/>
    <n v="5114000"/>
    <x v="2"/>
    <x v="2"/>
    <n v="5114000"/>
    <n v="0"/>
    <x v="0"/>
    <x v="2"/>
    <s v="Yes"/>
  </r>
  <r>
    <n v="371"/>
    <m/>
    <x v="2"/>
    <n v="4381000"/>
    <x v="55"/>
    <d v="2026-04-02T00:00:00"/>
    <s v="Unpaid"/>
    <m/>
    <m/>
    <m/>
    <s v="INV-2026-PT Karya Mitra Retail-371"/>
    <n v="0"/>
    <n v="4381000"/>
    <x v="2"/>
    <x v="2"/>
    <n v="4381000"/>
    <n v="0"/>
    <x v="0"/>
    <x v="2"/>
    <s v="Yes"/>
  </r>
  <r>
    <n v="372"/>
    <m/>
    <x v="15"/>
    <n v="3415000"/>
    <x v="17"/>
    <d v="2026-04-18T00:00:00"/>
    <s v="Paid"/>
    <m/>
    <m/>
    <m/>
    <s v="INV-2026-PT Batam Modern Retail-372"/>
    <n v="3415000"/>
    <n v="0"/>
    <x v="0"/>
    <x v="10"/>
    <n v="0"/>
    <n v="0"/>
    <x v="0"/>
    <x v="0"/>
    <s v="No"/>
  </r>
  <r>
    <n v="373"/>
    <m/>
    <x v="15"/>
    <n v="2064000"/>
    <x v="147"/>
    <d v="2026-05-05T00:00:00"/>
    <s v="Paid"/>
    <m/>
    <m/>
    <m/>
    <s v="INV-2026-PT Batam Modern Retail-373"/>
    <n v="2064000"/>
    <n v="0"/>
    <x v="0"/>
    <x v="10"/>
    <n v="0"/>
    <n v="0"/>
    <x v="0"/>
    <x v="0"/>
    <s v="No"/>
  </r>
  <r>
    <n v="374"/>
    <m/>
    <x v="16"/>
    <n v="6648000"/>
    <x v="197"/>
    <d v="2026-05-26T00:00:00"/>
    <s v="Paid"/>
    <m/>
    <m/>
    <m/>
    <s v="INV-2026-PT Pekanbaru Home Store-374"/>
    <n v="6648000"/>
    <n v="0"/>
    <x v="0"/>
    <x v="11"/>
    <n v="0"/>
    <n v="0"/>
    <x v="0"/>
    <x v="0"/>
    <s v="No"/>
  </r>
  <r>
    <n v="375"/>
    <m/>
    <x v="2"/>
    <n v="3254000"/>
    <x v="146"/>
    <d v="2026-05-15T00:00:00"/>
    <s v="Unpaid"/>
    <m/>
    <m/>
    <m/>
    <s v="INV-2026-PT Karya Mitra Retail-375"/>
    <n v="0"/>
    <n v="3254000"/>
    <x v="2"/>
    <x v="2"/>
    <n v="3254000"/>
    <n v="0"/>
    <x v="0"/>
    <x v="2"/>
    <s v="Yes"/>
  </r>
  <r>
    <n v="376"/>
    <m/>
    <x v="20"/>
    <n v="5079000"/>
    <x v="6"/>
    <d v="2026-08-14T00:00:00"/>
    <s v="Unpaid"/>
    <m/>
    <m/>
    <m/>
    <s v="INV-2026-PT Balikpapan Retailindo-376"/>
    <n v="0"/>
    <n v="5079000"/>
    <x v="4"/>
    <x v="14"/>
    <n v="5079000"/>
    <n v="0"/>
    <x v="0"/>
    <x v="2"/>
    <s v="Yes"/>
  </r>
  <r>
    <n v="377"/>
    <m/>
    <x v="16"/>
    <n v="2886000"/>
    <x v="174"/>
    <d v="2026-04-10T00:00:00"/>
    <s v="Unpaid"/>
    <m/>
    <m/>
    <m/>
    <s v="INV-2026-PT Pekanbaru Home Store-377"/>
    <n v="0"/>
    <n v="2886000"/>
    <x v="2"/>
    <x v="11"/>
    <n v="2886000"/>
    <n v="0"/>
    <x v="0"/>
    <x v="2"/>
    <s v="Yes"/>
  </r>
  <r>
    <n v="378"/>
    <m/>
    <x v="21"/>
    <n v="7481000"/>
    <x v="177"/>
    <d v="2026-06-04T00:00:00"/>
    <s v="Partial"/>
    <m/>
    <m/>
    <m/>
    <s v="INV-2026-PT Pusaka Niaga Mandiri-378"/>
    <n v="1870000"/>
    <n v="5611000"/>
    <x v="2"/>
    <x v="5"/>
    <n v="5611000"/>
    <n v="0"/>
    <x v="0"/>
    <x v="2"/>
    <s v="Yes"/>
  </r>
  <r>
    <n v="379"/>
    <m/>
    <x v="12"/>
    <n v="3947000"/>
    <x v="31"/>
    <d v="2026-07-21T00:00:00"/>
    <s v="Paid"/>
    <m/>
    <m/>
    <m/>
    <s v="INV-2026-PT Surya Niaga Surabaya-379"/>
    <n v="3947000"/>
    <n v="0"/>
    <x v="0"/>
    <x v="9"/>
    <n v="0"/>
    <n v="0"/>
    <x v="0"/>
    <x v="0"/>
    <s v="No"/>
  </r>
  <r>
    <n v="380"/>
    <m/>
    <x v="19"/>
    <n v="4870000"/>
    <x v="198"/>
    <d v="2026-09-20T00:00:00"/>
    <s v="Partial"/>
    <m/>
    <m/>
    <m/>
    <s v="INV-2026-PT Arunika Retail Indonesia-380"/>
    <n v="1948000"/>
    <n v="2922000"/>
    <x v="3"/>
    <x v="1"/>
    <n v="2922000"/>
    <n v="0"/>
    <x v="0"/>
    <x v="2"/>
    <s v="Yes"/>
  </r>
  <r>
    <n v="381"/>
    <m/>
    <x v="8"/>
    <n v="3301000"/>
    <x v="9"/>
    <d v="2026-05-07T00:00:00"/>
    <s v="Partial"/>
    <m/>
    <m/>
    <m/>
    <s v="INV-2026-PT Harmoni Store Indonesia-381"/>
    <n v="1320000"/>
    <n v="1981000"/>
    <x v="2"/>
    <x v="7"/>
    <n v="1981000"/>
    <n v="0"/>
    <x v="0"/>
    <x v="2"/>
    <s v="Yes"/>
  </r>
  <r>
    <n v="382"/>
    <m/>
    <x v="18"/>
    <n v="2752000"/>
    <x v="175"/>
    <d v="2026-07-04T00:00:00"/>
    <s v="Paid"/>
    <m/>
    <m/>
    <m/>
    <s v="INV-2026-PT Bali Lifestyle Market-382"/>
    <n v="2752000"/>
    <n v="0"/>
    <x v="0"/>
    <x v="13"/>
    <n v="0"/>
    <n v="0"/>
    <x v="0"/>
    <x v="0"/>
    <s v="No"/>
  </r>
  <r>
    <n v="383"/>
    <m/>
    <x v="19"/>
    <n v="2268000"/>
    <x v="61"/>
    <d v="2026-08-08T00:00:00"/>
    <s v="Paid"/>
    <m/>
    <m/>
    <m/>
    <s v="INV-2026-PT Arunika Retail Indonesia-383"/>
    <n v="2268000"/>
    <n v="0"/>
    <x v="0"/>
    <x v="1"/>
    <n v="0"/>
    <n v="0"/>
    <x v="0"/>
    <x v="0"/>
    <s v="No"/>
  </r>
  <r>
    <n v="384"/>
    <m/>
    <x v="2"/>
    <n v="2865000"/>
    <x v="199"/>
    <d v="2026-04-06T00:00:00"/>
    <s v="Paid"/>
    <m/>
    <m/>
    <m/>
    <s v="INV-2026-PT Karya Mitra Retail-384"/>
    <n v="2865000"/>
    <n v="0"/>
    <x v="0"/>
    <x v="2"/>
    <n v="0"/>
    <n v="0"/>
    <x v="0"/>
    <x v="0"/>
    <s v="No"/>
  </r>
  <r>
    <n v="385"/>
    <m/>
    <x v="2"/>
    <n v="1890000"/>
    <x v="84"/>
    <d v="2026-10-01T00:00:00"/>
    <s v="Partial"/>
    <m/>
    <m/>
    <m/>
    <s v="INV-2026-PT Karya Mitra Retail-385"/>
    <n v="756000"/>
    <n v="1134000"/>
    <x v="3"/>
    <x v="2"/>
    <n v="1134000"/>
    <n v="0"/>
    <x v="0"/>
    <x v="2"/>
    <s v="Yes"/>
  </r>
  <r>
    <n v="386"/>
    <m/>
    <x v="11"/>
    <n v="5273000"/>
    <x v="101"/>
    <d v="2026-06-13T00:00:00"/>
    <s v="Unpaid"/>
    <m/>
    <m/>
    <m/>
    <s v="INV-2026-PT XYZ-386"/>
    <n v="0"/>
    <n v="5273000"/>
    <x v="2"/>
    <x v="1"/>
    <n v="5273000"/>
    <n v="0"/>
    <x v="0"/>
    <x v="2"/>
    <s v="Yes"/>
  </r>
  <r>
    <n v="387"/>
    <m/>
    <x v="13"/>
    <n v="5078000"/>
    <x v="149"/>
    <d v="2026-07-02T00:00:00"/>
    <s v="Unpaid"/>
    <m/>
    <m/>
    <m/>
    <s v="INV-2026-PT Sentra Belanja Jaya-387"/>
    <n v="0"/>
    <n v="5078000"/>
    <x v="2"/>
    <x v="2"/>
    <n v="5078000"/>
    <n v="0"/>
    <x v="0"/>
    <x v="2"/>
    <s v="Yes"/>
  </r>
  <r>
    <n v="388"/>
    <m/>
    <x v="9"/>
    <n v="1694000"/>
    <x v="200"/>
    <d v="2026-02-06T00:00:00"/>
    <s v="Paid"/>
    <m/>
    <m/>
    <m/>
    <s v="INV-2026-PT Prima Retail Bandung-388"/>
    <n v="1694000"/>
    <n v="0"/>
    <x v="0"/>
    <x v="5"/>
    <n v="0"/>
    <n v="0"/>
    <x v="0"/>
    <x v="0"/>
    <s v="No"/>
  </r>
  <r>
    <n v="389"/>
    <m/>
    <x v="5"/>
    <n v="2308000"/>
    <x v="100"/>
    <d v="2026-05-10T00:00:00"/>
    <s v="Paid"/>
    <m/>
    <m/>
    <m/>
    <s v="INV-2026-PT Pontianak Niaga Abadi-389"/>
    <n v="2308000"/>
    <n v="0"/>
    <x v="0"/>
    <x v="4"/>
    <n v="0"/>
    <n v="0"/>
    <x v="0"/>
    <x v="0"/>
    <s v="No"/>
  </r>
  <r>
    <n v="390"/>
    <m/>
    <x v="6"/>
    <n v="3490000"/>
    <x v="108"/>
    <d v="2026-08-29T00:00:00"/>
    <s v="Paid"/>
    <m/>
    <m/>
    <m/>
    <s v="INV-2026-PT Lestari Lifestyle Retail-390"/>
    <n v="3490000"/>
    <n v="0"/>
    <x v="0"/>
    <x v="5"/>
    <n v="0"/>
    <n v="0"/>
    <x v="0"/>
    <x v="0"/>
    <s v="No"/>
  </r>
  <r>
    <n v="391"/>
    <m/>
    <x v="16"/>
    <n v="3349000"/>
    <x v="116"/>
    <d v="2026-03-12T00:00:00"/>
    <s v="Unpaid"/>
    <m/>
    <m/>
    <m/>
    <s v="INV-2026-PT Pekanbaru Home Store-391"/>
    <n v="0"/>
    <n v="3349000"/>
    <x v="2"/>
    <x v="11"/>
    <n v="3349000"/>
    <n v="0"/>
    <x v="0"/>
    <x v="2"/>
    <s v="Yes"/>
  </r>
  <r>
    <n v="392"/>
    <m/>
    <x v="5"/>
    <n v="2642000"/>
    <x v="200"/>
    <d v="2026-01-21T00:00:00"/>
    <s v="Partial"/>
    <m/>
    <m/>
    <m/>
    <s v="INV-2026-PT Pontianak Niaga Abadi-392"/>
    <n v="1057000"/>
    <n v="1585000"/>
    <x v="2"/>
    <x v="4"/>
    <n v="1585000"/>
    <n v="0"/>
    <x v="0"/>
    <x v="2"/>
    <s v="Yes"/>
  </r>
  <r>
    <n v="393"/>
    <m/>
    <x v="18"/>
    <n v="4766000"/>
    <x v="125"/>
    <d v="2026-06-25T00:00:00"/>
    <s v="Paid"/>
    <m/>
    <m/>
    <m/>
    <s v="INV-2026-PT Bali Lifestyle Market-393"/>
    <n v="4766000"/>
    <n v="0"/>
    <x v="0"/>
    <x v="13"/>
    <n v="0"/>
    <n v="0"/>
    <x v="0"/>
    <x v="0"/>
    <s v="No"/>
  </r>
  <r>
    <n v="394"/>
    <m/>
    <x v="3"/>
    <n v="4779000"/>
    <x v="123"/>
    <d v="2026-05-04T00:00:00"/>
    <s v="Paid"/>
    <m/>
    <m/>
    <m/>
    <s v="INV-2026-PT Manado Lifestyle Center-394"/>
    <n v="4779000"/>
    <n v="0"/>
    <x v="0"/>
    <x v="3"/>
    <n v="0"/>
    <n v="0"/>
    <x v="0"/>
    <x v="0"/>
    <s v="No"/>
  </r>
  <r>
    <n v="395"/>
    <m/>
    <x v="21"/>
    <n v="1904000"/>
    <x v="177"/>
    <d v="2026-05-19T00:00:00"/>
    <s v="Paid"/>
    <m/>
    <m/>
    <m/>
    <s v="INV-2026-PT Pusaka Niaga Mandiri-395"/>
    <n v="1904000"/>
    <n v="0"/>
    <x v="0"/>
    <x v="5"/>
    <n v="0"/>
    <n v="0"/>
    <x v="0"/>
    <x v="0"/>
    <s v="No"/>
  </r>
  <r>
    <n v="396"/>
    <m/>
    <x v="1"/>
    <n v="2072000"/>
    <x v="111"/>
    <d v="2026-02-26T00:00:00"/>
    <s v="Paid"/>
    <m/>
    <m/>
    <m/>
    <s v="INV-2026-PT Citra Home Living-396"/>
    <n v="2072000"/>
    <n v="0"/>
    <x v="0"/>
    <x v="1"/>
    <n v="0"/>
    <n v="0"/>
    <x v="0"/>
    <x v="0"/>
    <s v="No"/>
  </r>
  <r>
    <n v="397"/>
    <m/>
    <x v="22"/>
    <n v="2733000"/>
    <x v="129"/>
    <d v="2026-06-30T00:00:00"/>
    <s v="Partial"/>
    <m/>
    <m/>
    <m/>
    <s v="INV-2026-PT Bintang Retail Nusantara-397"/>
    <n v="2050000"/>
    <n v="683000"/>
    <x v="2"/>
    <x v="9"/>
    <n v="683000"/>
    <n v="0"/>
    <x v="0"/>
    <x v="2"/>
    <s v="Yes"/>
  </r>
  <r>
    <n v="398"/>
    <m/>
    <x v="17"/>
    <n v="238000"/>
    <x v="0"/>
    <d v="2026-05-27T00:00:00"/>
    <s v="Paid"/>
    <m/>
    <m/>
    <m/>
    <s v="INV-2026-PT Makassar Retail Utama-398"/>
    <n v="238000"/>
    <n v="0"/>
    <x v="0"/>
    <x v="12"/>
    <n v="0"/>
    <n v="0"/>
    <x v="0"/>
    <x v="0"/>
    <s v="No"/>
  </r>
  <r>
    <n v="399"/>
    <m/>
    <x v="0"/>
    <n v="3107000"/>
    <x v="100"/>
    <d v="2026-05-25T00:00:00"/>
    <s v="Unpaid"/>
    <m/>
    <m/>
    <m/>
    <s v="INV-2026-PT Jogja Retail Makmur-399"/>
    <n v="0"/>
    <n v="3107000"/>
    <x v="2"/>
    <x v="0"/>
    <n v="3107000"/>
    <n v="0"/>
    <x v="0"/>
    <x v="2"/>
    <s v="Yes"/>
  </r>
  <r>
    <n v="400"/>
    <m/>
    <x v="19"/>
    <n v="3190000"/>
    <x v="104"/>
    <d v="2026-02-17T00:00:00"/>
    <s v="Paid"/>
    <m/>
    <m/>
    <m/>
    <s v="INV-2026-PT Arunika Retail Indonesia-400"/>
    <n v="3190000"/>
    <n v="0"/>
    <x v="0"/>
    <x v="1"/>
    <n v="0"/>
    <n v="0"/>
    <x v="0"/>
    <x v="0"/>
    <s v="No"/>
  </r>
  <r>
    <n v="401"/>
    <m/>
    <x v="23"/>
    <n v="4132000"/>
    <x v="201"/>
    <d v="2026-09-05T00:00:00"/>
    <s v="Paid"/>
    <m/>
    <m/>
    <m/>
    <s v="INV-2026-PT Urban House Indonesia-401"/>
    <n v="4132000"/>
    <n v="0"/>
    <x v="0"/>
    <x v="1"/>
    <n v="0"/>
    <n v="0"/>
    <x v="0"/>
    <x v="0"/>
    <s v="No"/>
  </r>
  <r>
    <n v="402"/>
    <m/>
    <x v="16"/>
    <n v="3125000"/>
    <x v="141"/>
    <d v="2026-07-16T00:00:00"/>
    <s v="Paid"/>
    <m/>
    <m/>
    <m/>
    <s v="INV-2026-PT Pekanbaru Home Store-402"/>
    <n v="3125000"/>
    <n v="0"/>
    <x v="0"/>
    <x v="11"/>
    <n v="0"/>
    <n v="0"/>
    <x v="0"/>
    <x v="0"/>
    <s v="No"/>
  </r>
  <r>
    <n v="403"/>
    <m/>
    <x v="16"/>
    <n v="2293000"/>
    <x v="65"/>
    <d v="2026-03-26T00:00:00"/>
    <s v="Unpaid"/>
    <m/>
    <m/>
    <m/>
    <s v="INV-2026-PT Pekanbaru Home Store-403"/>
    <n v="0"/>
    <n v="2293000"/>
    <x v="2"/>
    <x v="11"/>
    <n v="2293000"/>
    <n v="0"/>
    <x v="0"/>
    <x v="2"/>
    <s v="Yes"/>
  </r>
  <r>
    <n v="404"/>
    <m/>
    <x v="16"/>
    <n v="3044000"/>
    <x v="200"/>
    <d v="2026-02-06T00:00:00"/>
    <s v="Paid"/>
    <m/>
    <m/>
    <m/>
    <s v="INV-2026-PT Pekanbaru Home Store-404"/>
    <n v="3044000"/>
    <n v="0"/>
    <x v="0"/>
    <x v="11"/>
    <n v="0"/>
    <n v="0"/>
    <x v="0"/>
    <x v="0"/>
    <s v="No"/>
  </r>
  <r>
    <n v="405"/>
    <m/>
    <x v="11"/>
    <n v="2852000"/>
    <x v="158"/>
    <d v="2026-04-07T00:00:00"/>
    <s v="Paid"/>
    <m/>
    <m/>
    <m/>
    <s v="INV-2026-PT XYZ-405"/>
    <n v="2852000"/>
    <n v="0"/>
    <x v="0"/>
    <x v="1"/>
    <n v="0"/>
    <n v="0"/>
    <x v="0"/>
    <x v="0"/>
    <s v="No"/>
  </r>
  <r>
    <n v="406"/>
    <m/>
    <x v="9"/>
    <n v="5993000"/>
    <x v="202"/>
    <d v="2026-04-30T00:00:00"/>
    <s v="Unpaid"/>
    <m/>
    <m/>
    <m/>
    <s v="INV-2026-PT Prima Retail Bandung-406"/>
    <n v="0"/>
    <n v="5993000"/>
    <x v="2"/>
    <x v="5"/>
    <n v="5993000"/>
    <n v="0"/>
    <x v="0"/>
    <x v="2"/>
    <s v="Yes"/>
  </r>
  <r>
    <n v="407"/>
    <m/>
    <x v="17"/>
    <n v="4489000"/>
    <x v="111"/>
    <d v="2026-02-26T00:00:00"/>
    <s v="Paid"/>
    <m/>
    <m/>
    <m/>
    <s v="INV-2026-PT Makassar Retail Utama-407"/>
    <n v="4489000"/>
    <n v="0"/>
    <x v="0"/>
    <x v="12"/>
    <n v="0"/>
    <n v="0"/>
    <x v="0"/>
    <x v="0"/>
    <s v="No"/>
  </r>
  <r>
    <n v="408"/>
    <m/>
    <x v="17"/>
    <n v="6797000"/>
    <x v="203"/>
    <d v="2026-08-12T00:00:00"/>
    <s v="Paid"/>
    <m/>
    <m/>
    <m/>
    <s v="INV-2026-PT Makassar Retail Utama-408"/>
    <n v="6797000"/>
    <n v="0"/>
    <x v="0"/>
    <x v="12"/>
    <n v="0"/>
    <n v="0"/>
    <x v="0"/>
    <x v="0"/>
    <s v="No"/>
  </r>
  <r>
    <n v="409"/>
    <m/>
    <x v="5"/>
    <n v="4148000"/>
    <x v="182"/>
    <d v="2026-02-16T00:00:00"/>
    <s v="Unpaid"/>
    <m/>
    <m/>
    <m/>
    <s v="INV-2026-PT Pontianak Niaga Abadi-409"/>
    <n v="0"/>
    <n v="4148000"/>
    <x v="2"/>
    <x v="4"/>
    <n v="4148000"/>
    <n v="0"/>
    <x v="0"/>
    <x v="2"/>
    <s v="Yes"/>
  </r>
  <r>
    <n v="410"/>
    <m/>
    <x v="11"/>
    <n v="4449000"/>
    <x v="70"/>
    <d v="2026-04-10T00:00:00"/>
    <s v="Paid"/>
    <m/>
    <m/>
    <m/>
    <s v="INV-2026-PT XYZ-410"/>
    <n v="4449000"/>
    <n v="0"/>
    <x v="0"/>
    <x v="1"/>
    <n v="0"/>
    <n v="0"/>
    <x v="0"/>
    <x v="0"/>
    <s v="No"/>
  </r>
  <r>
    <n v="411"/>
    <m/>
    <x v="1"/>
    <n v="5214000"/>
    <x v="20"/>
    <d v="2026-10-13T00:00:00"/>
    <s v="Unpaid"/>
    <m/>
    <m/>
    <m/>
    <s v="INV-2026-PT Citra Home Living-411"/>
    <n v="0"/>
    <n v="5214000"/>
    <x v="1"/>
    <x v="1"/>
    <n v="0"/>
    <n v="5214000"/>
    <x v="0"/>
    <x v="1"/>
    <s v="No"/>
  </r>
  <r>
    <n v="412"/>
    <m/>
    <x v="18"/>
    <n v="3073000"/>
    <x v="87"/>
    <d v="2026-06-22T00:00:00"/>
    <s v="Unpaid"/>
    <m/>
    <m/>
    <m/>
    <s v="INV-2026-PT Bali Lifestyle Market-412"/>
    <n v="0"/>
    <n v="3073000"/>
    <x v="2"/>
    <x v="13"/>
    <n v="3073000"/>
    <n v="0"/>
    <x v="0"/>
    <x v="2"/>
    <s v="Yes"/>
  </r>
  <r>
    <n v="413"/>
    <m/>
    <x v="9"/>
    <n v="3204000"/>
    <x v="204"/>
    <d v="2026-03-20T00:00:00"/>
    <s v="Paid"/>
    <m/>
    <m/>
    <m/>
    <s v="INV-2026-PT Prima Retail Bandung-413"/>
    <n v="3204000"/>
    <n v="0"/>
    <x v="0"/>
    <x v="5"/>
    <n v="0"/>
    <n v="0"/>
    <x v="0"/>
    <x v="0"/>
    <s v="No"/>
  </r>
  <r>
    <n v="414"/>
    <m/>
    <x v="7"/>
    <n v="5590000"/>
    <x v="106"/>
    <d v="2026-02-25T00:00:00"/>
    <s v="Paid"/>
    <m/>
    <m/>
    <m/>
    <s v="INV-2026-PT Palembang Retail Bersama-414"/>
    <n v="5590000"/>
    <n v="0"/>
    <x v="0"/>
    <x v="6"/>
    <n v="0"/>
    <n v="0"/>
    <x v="0"/>
    <x v="0"/>
    <s v="No"/>
  </r>
  <r>
    <n v="415"/>
    <m/>
    <x v="14"/>
    <n v="774000"/>
    <x v="172"/>
    <d v="2026-06-06T00:00:00"/>
    <s v="Paid"/>
    <m/>
    <m/>
    <m/>
    <s v="INV-2026-PT Nusantara Mart Sejahtera-415"/>
    <n v="774000"/>
    <n v="0"/>
    <x v="0"/>
    <x v="1"/>
    <n v="0"/>
    <n v="0"/>
    <x v="0"/>
    <x v="0"/>
    <s v="No"/>
  </r>
  <r>
    <n v="416"/>
    <m/>
    <x v="7"/>
    <n v="1345000"/>
    <x v="98"/>
    <d v="2026-04-03T00:00:00"/>
    <s v="Unpaid"/>
    <m/>
    <m/>
    <m/>
    <s v="INV-2026-PT Palembang Retail Bersama-416"/>
    <n v="0"/>
    <n v="1345000"/>
    <x v="2"/>
    <x v="6"/>
    <n v="1345000"/>
    <n v="0"/>
    <x v="0"/>
    <x v="2"/>
    <s v="Yes"/>
  </r>
  <r>
    <n v="417"/>
    <m/>
    <x v="20"/>
    <n v="6550000"/>
    <x v="59"/>
    <d v="2026-01-26T00:00:00"/>
    <s v="Paid"/>
    <m/>
    <m/>
    <m/>
    <s v="INV-2026-PT Balikpapan Retailindo-417"/>
    <n v="6550000"/>
    <n v="0"/>
    <x v="0"/>
    <x v="14"/>
    <n v="0"/>
    <n v="0"/>
    <x v="0"/>
    <x v="0"/>
    <s v="No"/>
  </r>
  <r>
    <n v="418"/>
    <m/>
    <x v="11"/>
    <n v="1470000"/>
    <x v="205"/>
    <d v="2026-08-24T00:00:00"/>
    <s v="Paid"/>
    <m/>
    <m/>
    <m/>
    <s v="INV-2026-PT XYZ-418"/>
    <n v="1470000"/>
    <n v="0"/>
    <x v="0"/>
    <x v="1"/>
    <n v="0"/>
    <n v="0"/>
    <x v="0"/>
    <x v="0"/>
    <s v="No"/>
  </r>
  <r>
    <n v="419"/>
    <m/>
    <x v="15"/>
    <n v="4993000"/>
    <x v="7"/>
    <d v="2026-06-02T00:00:00"/>
    <s v="Paid"/>
    <m/>
    <m/>
    <m/>
    <s v="INV-2026-PT Batam Modern Retail-419"/>
    <n v="4993000"/>
    <n v="0"/>
    <x v="0"/>
    <x v="10"/>
    <n v="0"/>
    <n v="0"/>
    <x v="0"/>
    <x v="0"/>
    <s v="No"/>
  </r>
  <r>
    <n v="420"/>
    <m/>
    <x v="11"/>
    <n v="1421000"/>
    <x v="189"/>
    <d v="2026-03-15T00:00:00"/>
    <s v="Paid"/>
    <m/>
    <m/>
    <m/>
    <s v="INV-2026-PT XYZ-420"/>
    <n v="1421000"/>
    <n v="0"/>
    <x v="0"/>
    <x v="1"/>
    <n v="0"/>
    <n v="0"/>
    <x v="0"/>
    <x v="0"/>
    <s v="No"/>
  </r>
  <r>
    <n v="421"/>
    <m/>
    <x v="24"/>
    <n v="3543000"/>
    <x v="206"/>
    <d v="2026-06-19T00:00:00"/>
    <s v="Paid"/>
    <m/>
    <m/>
    <m/>
    <s v="INV-2026-PT Metro Perkasa Retail-421"/>
    <n v="3543000"/>
    <n v="0"/>
    <x v="0"/>
    <x v="5"/>
    <n v="0"/>
    <n v="0"/>
    <x v="0"/>
    <x v="0"/>
    <s v="No"/>
  </r>
  <r>
    <n v="422"/>
    <m/>
    <x v="3"/>
    <n v="2169000"/>
    <x v="134"/>
    <d v="2026-05-28T00:00:00"/>
    <s v="Paid"/>
    <m/>
    <m/>
    <m/>
    <s v="INV-2026-PT Manado Lifestyle Center-422"/>
    <n v="2169000"/>
    <n v="0"/>
    <x v="0"/>
    <x v="3"/>
    <n v="0"/>
    <n v="0"/>
    <x v="0"/>
    <x v="0"/>
    <s v="No"/>
  </r>
  <r>
    <n v="423"/>
    <m/>
    <x v="23"/>
    <n v="2778000"/>
    <x v="184"/>
    <d v="2026-09-18T00:00:00"/>
    <s v="Unpaid"/>
    <m/>
    <m/>
    <m/>
    <s v="INV-2026-PT Urban House Indonesia-423"/>
    <n v="0"/>
    <n v="2778000"/>
    <x v="3"/>
    <x v="1"/>
    <n v="2778000"/>
    <n v="0"/>
    <x v="0"/>
    <x v="2"/>
    <s v="Yes"/>
  </r>
  <r>
    <n v="424"/>
    <m/>
    <x v="10"/>
    <n v="3259000"/>
    <x v="98"/>
    <d v="2026-03-18T00:00:00"/>
    <s v="Paid"/>
    <m/>
    <m/>
    <m/>
    <s v="INV-2026-PT Medan Niaga Sentosa-424"/>
    <n v="3259000"/>
    <n v="0"/>
    <x v="0"/>
    <x v="8"/>
    <n v="0"/>
    <n v="0"/>
    <x v="0"/>
    <x v="0"/>
    <s v="No"/>
  </r>
  <r>
    <n v="425"/>
    <m/>
    <x v="2"/>
    <n v="4344000"/>
    <x v="207"/>
    <d v="2026-06-24T00:00:00"/>
    <s v="Partial"/>
    <m/>
    <m/>
    <m/>
    <s v="INV-2026-PT Karya Mitra Retail-425"/>
    <n v="1738000"/>
    <n v="2606000"/>
    <x v="2"/>
    <x v="2"/>
    <n v="2606000"/>
    <n v="0"/>
    <x v="0"/>
    <x v="2"/>
    <s v="Yes"/>
  </r>
  <r>
    <n v="426"/>
    <m/>
    <x v="7"/>
    <n v="3648000"/>
    <x v="191"/>
    <d v="2026-09-24T00:00:00"/>
    <s v="Paid"/>
    <m/>
    <m/>
    <m/>
    <s v="INV-2026-PT Palembang Retail Bersama-426"/>
    <n v="3648000"/>
    <n v="0"/>
    <x v="0"/>
    <x v="6"/>
    <n v="0"/>
    <n v="0"/>
    <x v="0"/>
    <x v="0"/>
    <s v="No"/>
  </r>
  <r>
    <n v="427"/>
    <m/>
    <x v="0"/>
    <n v="2884000"/>
    <x v="18"/>
    <d v="2026-07-17T00:00:00"/>
    <s v="Partial"/>
    <m/>
    <m/>
    <m/>
    <s v="INV-2026-PT Jogja Retail Makmur-427"/>
    <n v="865000"/>
    <n v="2019000"/>
    <x v="5"/>
    <x v="0"/>
    <n v="2019000"/>
    <n v="0"/>
    <x v="0"/>
    <x v="2"/>
    <s v="Yes"/>
  </r>
  <r>
    <n v="428"/>
    <m/>
    <x v="18"/>
    <n v="3770000"/>
    <x v="22"/>
    <d v="2026-10-06T00:00:00"/>
    <s v="Unpaid"/>
    <m/>
    <m/>
    <m/>
    <s v="INV-2026-PT Bali Lifestyle Market-428"/>
    <n v="0"/>
    <n v="3770000"/>
    <x v="1"/>
    <x v="13"/>
    <n v="0"/>
    <n v="3770000"/>
    <x v="1"/>
    <x v="1"/>
    <s v="No"/>
  </r>
  <r>
    <n v="429"/>
    <m/>
    <x v="7"/>
    <n v="6963000"/>
    <x v="75"/>
    <d v="2026-02-28T00:00:00"/>
    <s v="Paid"/>
    <m/>
    <m/>
    <m/>
    <s v="INV-2026-PT Palembang Retail Bersama-429"/>
    <n v="6963000"/>
    <n v="0"/>
    <x v="0"/>
    <x v="6"/>
    <n v="0"/>
    <n v="0"/>
    <x v="0"/>
    <x v="0"/>
    <s v="No"/>
  </r>
  <r>
    <n v="430"/>
    <m/>
    <x v="10"/>
    <n v="3037000"/>
    <x v="208"/>
    <d v="2026-07-28T00:00:00"/>
    <s v="Paid"/>
    <m/>
    <m/>
    <m/>
    <s v="INV-2026-PT Medan Niaga Sentosa-430"/>
    <n v="3037000"/>
    <n v="0"/>
    <x v="0"/>
    <x v="8"/>
    <n v="0"/>
    <n v="0"/>
    <x v="0"/>
    <x v="0"/>
    <s v="No"/>
  </r>
  <r>
    <n v="431"/>
    <m/>
    <x v="22"/>
    <n v="4859000"/>
    <x v="187"/>
    <d v="2026-09-29T00:00:00"/>
    <s v="Partial"/>
    <m/>
    <m/>
    <m/>
    <s v="INV-2026-PT Bintang Retail Nusantara-431"/>
    <n v="3401000"/>
    <n v="1458000"/>
    <x v="3"/>
    <x v="9"/>
    <n v="1458000"/>
    <n v="0"/>
    <x v="0"/>
    <x v="2"/>
    <s v="Yes"/>
  </r>
  <r>
    <n v="432"/>
    <m/>
    <x v="15"/>
    <n v="4864000"/>
    <x v="182"/>
    <d v="2026-02-16T00:00:00"/>
    <s v="Partial"/>
    <m/>
    <m/>
    <m/>
    <s v="INV-2026-PT Batam Modern Retail-432"/>
    <n v="2918000"/>
    <n v="1946000"/>
    <x v="2"/>
    <x v="10"/>
    <n v="1946000"/>
    <n v="0"/>
    <x v="0"/>
    <x v="2"/>
    <s v="Yes"/>
  </r>
  <r>
    <n v="433"/>
    <m/>
    <x v="2"/>
    <n v="2838000"/>
    <x v="162"/>
    <d v="2026-07-25T00:00:00"/>
    <s v="Partial"/>
    <m/>
    <m/>
    <m/>
    <s v="INV-2026-PT Karya Mitra Retail-433"/>
    <n v="1987000"/>
    <n v="851000"/>
    <x v="5"/>
    <x v="2"/>
    <n v="851000"/>
    <n v="0"/>
    <x v="0"/>
    <x v="2"/>
    <s v="Yes"/>
  </r>
  <r>
    <n v="434"/>
    <m/>
    <x v="1"/>
    <n v="4399000"/>
    <x v="209"/>
    <d v="2026-07-09T00:00:00"/>
    <s v="Paid"/>
    <m/>
    <m/>
    <m/>
    <s v="INV-2026-PT Citra Home Living-434"/>
    <n v="4399000"/>
    <n v="0"/>
    <x v="0"/>
    <x v="1"/>
    <n v="0"/>
    <n v="0"/>
    <x v="0"/>
    <x v="0"/>
    <s v="No"/>
  </r>
  <r>
    <n v="435"/>
    <m/>
    <x v="1"/>
    <n v="4094000"/>
    <x v="185"/>
    <d v="2026-02-02T00:00:00"/>
    <s v="Unpaid"/>
    <m/>
    <m/>
    <m/>
    <s v="INV-2026-PT Citra Home Living-435"/>
    <n v="0"/>
    <n v="4094000"/>
    <x v="2"/>
    <x v="1"/>
    <n v="4094000"/>
    <n v="0"/>
    <x v="0"/>
    <x v="2"/>
    <s v="Yes"/>
  </r>
  <r>
    <n v="436"/>
    <m/>
    <x v="17"/>
    <n v="1276000"/>
    <x v="106"/>
    <d v="2026-02-25T00:00:00"/>
    <s v="Unpaid"/>
    <m/>
    <m/>
    <m/>
    <s v="INV-2026-PT Makassar Retail Utama-436"/>
    <n v="0"/>
    <n v="1276000"/>
    <x v="2"/>
    <x v="12"/>
    <n v="1276000"/>
    <n v="0"/>
    <x v="0"/>
    <x v="2"/>
    <s v="Yes"/>
  </r>
  <r>
    <n v="437"/>
    <m/>
    <x v="14"/>
    <n v="1071000"/>
    <x v="106"/>
    <d v="2026-02-25T00:00:00"/>
    <s v="Paid"/>
    <m/>
    <m/>
    <m/>
    <s v="INV-2026-PT Nusantara Mart Sejahtera-437"/>
    <n v="1071000"/>
    <n v="0"/>
    <x v="0"/>
    <x v="1"/>
    <n v="0"/>
    <n v="0"/>
    <x v="0"/>
    <x v="0"/>
    <s v="No"/>
  </r>
  <r>
    <n v="438"/>
    <m/>
    <x v="22"/>
    <n v="2990000"/>
    <x v="91"/>
    <d v="2026-07-23T00:00:00"/>
    <s v="Paid"/>
    <m/>
    <m/>
    <m/>
    <s v="INV-2026-PT Bintang Retail Nusantara-438"/>
    <n v="2990000"/>
    <n v="0"/>
    <x v="0"/>
    <x v="9"/>
    <n v="0"/>
    <n v="0"/>
    <x v="0"/>
    <x v="0"/>
    <s v="No"/>
  </r>
  <r>
    <n v="439"/>
    <m/>
    <x v="3"/>
    <n v="2645000"/>
    <x v="210"/>
    <d v="2026-08-03T00:00:00"/>
    <s v="Paid"/>
    <m/>
    <m/>
    <m/>
    <s v="INV-2026-PT Manado Lifestyle Center-439"/>
    <n v="2645000"/>
    <n v="0"/>
    <x v="0"/>
    <x v="3"/>
    <n v="0"/>
    <n v="0"/>
    <x v="0"/>
    <x v="0"/>
    <s v="No"/>
  </r>
  <r>
    <n v="440"/>
    <m/>
    <x v="6"/>
    <n v="2647000"/>
    <x v="118"/>
    <d v="2026-02-17T00:00:00"/>
    <s v="Paid"/>
    <m/>
    <m/>
    <m/>
    <s v="INV-2026-PT Lestari Lifestyle Retail-440"/>
    <n v="2647000"/>
    <n v="0"/>
    <x v="0"/>
    <x v="5"/>
    <n v="0"/>
    <n v="0"/>
    <x v="0"/>
    <x v="0"/>
    <s v="No"/>
  </r>
  <r>
    <n v="441"/>
    <m/>
    <x v="6"/>
    <n v="3409000"/>
    <x v="100"/>
    <d v="2026-05-10T00:00:00"/>
    <s v="Partial"/>
    <m/>
    <m/>
    <m/>
    <s v="INV-2026-PT Lestari Lifestyle Retail-441"/>
    <n v="1364000"/>
    <n v="2045000"/>
    <x v="2"/>
    <x v="5"/>
    <n v="2045000"/>
    <n v="0"/>
    <x v="0"/>
    <x v="2"/>
    <s v="Yes"/>
  </r>
  <r>
    <n v="442"/>
    <m/>
    <x v="8"/>
    <n v="3156000"/>
    <x v="211"/>
    <d v="2026-03-12T00:00:00"/>
    <s v="Paid"/>
    <m/>
    <m/>
    <m/>
    <s v="INV-2026-PT Harmoni Store Indonesia-442"/>
    <n v="3156000"/>
    <n v="0"/>
    <x v="0"/>
    <x v="7"/>
    <n v="0"/>
    <n v="0"/>
    <x v="0"/>
    <x v="0"/>
    <s v="No"/>
  </r>
  <r>
    <n v="443"/>
    <m/>
    <x v="7"/>
    <n v="2956000"/>
    <x v="41"/>
    <d v="2026-08-26T00:00:00"/>
    <s v="Paid"/>
    <m/>
    <m/>
    <m/>
    <s v="INV-2026-PT Palembang Retail Bersama-443"/>
    <n v="2956000"/>
    <n v="0"/>
    <x v="0"/>
    <x v="6"/>
    <n v="0"/>
    <n v="0"/>
    <x v="0"/>
    <x v="0"/>
    <s v="No"/>
  </r>
  <r>
    <n v="444"/>
    <m/>
    <x v="10"/>
    <n v="4458000"/>
    <x v="57"/>
    <d v="2026-09-15T00:00:00"/>
    <s v="Unpaid"/>
    <m/>
    <m/>
    <m/>
    <s v="INV-2026-PT Medan Niaga Sentosa-444"/>
    <n v="0"/>
    <n v="4458000"/>
    <x v="3"/>
    <x v="8"/>
    <n v="4458000"/>
    <n v="0"/>
    <x v="0"/>
    <x v="2"/>
    <s v="Yes"/>
  </r>
  <r>
    <n v="445"/>
    <m/>
    <x v="18"/>
    <n v="6858000"/>
    <x v="143"/>
    <d v="2026-08-08T00:00:00"/>
    <s v="Partial"/>
    <m/>
    <m/>
    <m/>
    <s v="INV-2026-PT Bali Lifestyle Market-445"/>
    <n v="3429000"/>
    <n v="3429000"/>
    <x v="4"/>
    <x v="13"/>
    <n v="3429000"/>
    <n v="0"/>
    <x v="0"/>
    <x v="2"/>
    <s v="Yes"/>
  </r>
  <r>
    <n v="446"/>
    <m/>
    <x v="4"/>
    <n v="6207000"/>
    <x v="212"/>
    <d v="2026-03-31T00:00:00"/>
    <s v="Paid"/>
    <m/>
    <m/>
    <m/>
    <s v="INV-2026-PT Sinar Karya Abadi-446"/>
    <n v="6207000"/>
    <n v="0"/>
    <x v="0"/>
    <x v="1"/>
    <n v="0"/>
    <n v="0"/>
    <x v="0"/>
    <x v="0"/>
    <s v="No"/>
  </r>
  <r>
    <n v="447"/>
    <m/>
    <x v="15"/>
    <n v="2783000"/>
    <x v="194"/>
    <d v="2026-07-13T00:00:00"/>
    <s v="Paid"/>
    <m/>
    <m/>
    <m/>
    <s v="INV-2026-PT Batam Modern Retail-447"/>
    <n v="2783000"/>
    <n v="0"/>
    <x v="0"/>
    <x v="10"/>
    <n v="0"/>
    <n v="0"/>
    <x v="0"/>
    <x v="0"/>
    <s v="No"/>
  </r>
  <r>
    <n v="448"/>
    <m/>
    <x v="1"/>
    <n v="1799000"/>
    <x v="188"/>
    <d v="2026-03-19T00:00:00"/>
    <s v="Paid"/>
    <m/>
    <m/>
    <m/>
    <s v="INV-2026-PT Citra Home Living-448"/>
    <n v="1799000"/>
    <n v="0"/>
    <x v="0"/>
    <x v="1"/>
    <n v="0"/>
    <n v="0"/>
    <x v="0"/>
    <x v="0"/>
    <s v="No"/>
  </r>
  <r>
    <n v="449"/>
    <m/>
    <x v="20"/>
    <n v="2593000"/>
    <x v="213"/>
    <d v="2026-07-31T00:00:00"/>
    <s v="Paid"/>
    <m/>
    <m/>
    <m/>
    <s v="INV-2026-PT Balikpapan Retailindo-449"/>
    <n v="2593000"/>
    <n v="0"/>
    <x v="0"/>
    <x v="14"/>
    <n v="0"/>
    <n v="0"/>
    <x v="0"/>
    <x v="0"/>
    <s v="No"/>
  </r>
  <r>
    <n v="450"/>
    <m/>
    <x v="8"/>
    <n v="3643000"/>
    <x v="110"/>
    <d v="2026-07-06T00:00:00"/>
    <s v="Partial"/>
    <m/>
    <m/>
    <m/>
    <s v="INV-2026-PT Harmoni Store Indonesia-450"/>
    <n v="1093000"/>
    <n v="2550000"/>
    <x v="2"/>
    <x v="7"/>
    <n v="2550000"/>
    <n v="0"/>
    <x v="0"/>
    <x v="2"/>
    <s v="Yes"/>
  </r>
  <r>
    <n v="451"/>
    <m/>
    <x v="22"/>
    <n v="6850000"/>
    <x v="130"/>
    <d v="2026-04-09T00:00:00"/>
    <s v="Paid"/>
    <m/>
    <m/>
    <m/>
    <s v="INV-2026-PT Bintang Retail Nusantara-451"/>
    <n v="6850000"/>
    <n v="0"/>
    <x v="0"/>
    <x v="9"/>
    <n v="0"/>
    <n v="0"/>
    <x v="0"/>
    <x v="0"/>
    <s v="No"/>
  </r>
  <r>
    <n v="452"/>
    <m/>
    <x v="11"/>
    <n v="2707000"/>
    <x v="169"/>
    <d v="2026-09-23T00:00:00"/>
    <s v="Unpaid"/>
    <m/>
    <m/>
    <m/>
    <s v="INV-2026-PT XYZ-452"/>
    <n v="0"/>
    <n v="2707000"/>
    <x v="3"/>
    <x v="1"/>
    <n v="2707000"/>
    <n v="0"/>
    <x v="0"/>
    <x v="2"/>
    <s v="Yes"/>
  </r>
  <r>
    <n v="453"/>
    <m/>
    <x v="16"/>
    <n v="6042000"/>
    <x v="110"/>
    <d v="2026-07-21T00:00:00"/>
    <s v="Partial"/>
    <m/>
    <m/>
    <m/>
    <s v="INV-2026-PT Pekanbaru Home Store-453"/>
    <n v="2417000"/>
    <n v="3625000"/>
    <x v="5"/>
    <x v="11"/>
    <n v="3625000"/>
    <n v="0"/>
    <x v="0"/>
    <x v="2"/>
    <s v="Yes"/>
  </r>
  <r>
    <n v="454"/>
    <m/>
    <x v="24"/>
    <n v="1823000"/>
    <x v="186"/>
    <d v="2026-08-21T00:00:00"/>
    <s v="Paid"/>
    <m/>
    <m/>
    <m/>
    <s v="INV-2026-PT Metro Perkasa Retail-454"/>
    <n v="1823000"/>
    <n v="0"/>
    <x v="0"/>
    <x v="5"/>
    <n v="0"/>
    <n v="0"/>
    <x v="0"/>
    <x v="0"/>
    <s v="No"/>
  </r>
  <r>
    <n v="455"/>
    <m/>
    <x v="18"/>
    <n v="875000"/>
    <x v="120"/>
    <d v="2026-02-02T00:00:00"/>
    <s v="Paid"/>
    <m/>
    <m/>
    <m/>
    <s v="INV-2026-PT Bali Lifestyle Market-455"/>
    <n v="875000"/>
    <n v="0"/>
    <x v="0"/>
    <x v="13"/>
    <n v="0"/>
    <n v="0"/>
    <x v="0"/>
    <x v="0"/>
    <s v="No"/>
  </r>
  <r>
    <n v="456"/>
    <m/>
    <x v="11"/>
    <n v="784000"/>
    <x v="154"/>
    <d v="2026-04-27T00:00:00"/>
    <s v="Unpaid"/>
    <m/>
    <m/>
    <m/>
    <s v="INV-2026-PT XYZ-456"/>
    <n v="0"/>
    <n v="784000"/>
    <x v="2"/>
    <x v="1"/>
    <n v="784000"/>
    <n v="0"/>
    <x v="0"/>
    <x v="2"/>
    <s v="Yes"/>
  </r>
  <r>
    <n v="457"/>
    <m/>
    <x v="18"/>
    <n v="2093000"/>
    <x v="18"/>
    <d v="2026-07-17T00:00:00"/>
    <s v="Paid"/>
    <m/>
    <m/>
    <m/>
    <s v="INV-2026-PT Bali Lifestyle Market-457"/>
    <n v="2093000"/>
    <n v="0"/>
    <x v="0"/>
    <x v="13"/>
    <n v="0"/>
    <n v="0"/>
    <x v="0"/>
    <x v="0"/>
    <s v="No"/>
  </r>
  <r>
    <n v="458"/>
    <m/>
    <x v="0"/>
    <n v="6553000"/>
    <x v="154"/>
    <d v="2026-05-12T00:00:00"/>
    <s v="Paid"/>
    <m/>
    <m/>
    <m/>
    <s v="INV-2026-PT Jogja Retail Makmur-458"/>
    <n v="6553000"/>
    <n v="0"/>
    <x v="0"/>
    <x v="0"/>
    <n v="0"/>
    <n v="0"/>
    <x v="0"/>
    <x v="0"/>
    <s v="No"/>
  </r>
  <r>
    <n v="459"/>
    <m/>
    <x v="1"/>
    <n v="5328000"/>
    <x v="24"/>
    <d v="2026-02-19T00:00:00"/>
    <s v="Partial"/>
    <m/>
    <m/>
    <m/>
    <s v="INV-2026-PT Citra Home Living-459"/>
    <n v="3996000"/>
    <n v="1332000"/>
    <x v="2"/>
    <x v="1"/>
    <n v="1332000"/>
    <n v="0"/>
    <x v="0"/>
    <x v="2"/>
    <s v="Yes"/>
  </r>
  <r>
    <n v="460"/>
    <m/>
    <x v="7"/>
    <n v="4233000"/>
    <x v="94"/>
    <d v="2026-05-11T00:00:00"/>
    <s v="Paid"/>
    <m/>
    <m/>
    <m/>
    <s v="INV-2026-PT Palembang Retail Bersama-460"/>
    <n v="4233000"/>
    <n v="0"/>
    <x v="0"/>
    <x v="6"/>
    <n v="0"/>
    <n v="0"/>
    <x v="0"/>
    <x v="0"/>
    <s v="No"/>
  </r>
  <r>
    <n v="461"/>
    <m/>
    <x v="1"/>
    <n v="3301000"/>
    <x v="31"/>
    <d v="2026-07-21T00:00:00"/>
    <s v="Paid"/>
    <m/>
    <m/>
    <m/>
    <s v="INV-2026-PT Citra Home Living-461"/>
    <n v="3301000"/>
    <n v="0"/>
    <x v="0"/>
    <x v="1"/>
    <n v="0"/>
    <n v="0"/>
    <x v="0"/>
    <x v="0"/>
    <s v="No"/>
  </r>
  <r>
    <n v="462"/>
    <m/>
    <x v="18"/>
    <n v="4761000"/>
    <x v="50"/>
    <d v="2026-06-09T00:00:00"/>
    <s v="Partial"/>
    <m/>
    <m/>
    <m/>
    <s v="INV-2026-PT Bali Lifestyle Market-462"/>
    <n v="1190000"/>
    <n v="3571000"/>
    <x v="2"/>
    <x v="13"/>
    <n v="3571000"/>
    <n v="0"/>
    <x v="0"/>
    <x v="2"/>
    <s v="Yes"/>
  </r>
  <r>
    <n v="463"/>
    <m/>
    <x v="6"/>
    <n v="3151000"/>
    <x v="37"/>
    <d v="2026-10-07T00:00:00"/>
    <s v="Unpaid"/>
    <m/>
    <m/>
    <m/>
    <s v="INV-2026-PT Lestari Lifestyle Retail-463"/>
    <n v="0"/>
    <n v="3151000"/>
    <x v="1"/>
    <x v="5"/>
    <n v="0"/>
    <n v="3151000"/>
    <x v="1"/>
    <x v="1"/>
    <s v="No"/>
  </r>
  <r>
    <n v="464"/>
    <m/>
    <x v="23"/>
    <n v="4049000"/>
    <x v="19"/>
    <d v="2026-08-20T00:00:00"/>
    <s v="Unpaid"/>
    <m/>
    <m/>
    <m/>
    <s v="INV-2026-PT Urban House Indonesia-464"/>
    <n v="0"/>
    <n v="4049000"/>
    <x v="4"/>
    <x v="1"/>
    <n v="4049000"/>
    <n v="0"/>
    <x v="0"/>
    <x v="2"/>
    <s v="Yes"/>
  </r>
  <r>
    <n v="465"/>
    <m/>
    <x v="5"/>
    <n v="5004000"/>
    <x v="214"/>
    <d v="2026-09-09T00:00:00"/>
    <s v="Paid"/>
    <m/>
    <m/>
    <m/>
    <s v="INV-2026-PT Pontianak Niaga Abadi-465"/>
    <n v="5004000"/>
    <n v="0"/>
    <x v="0"/>
    <x v="4"/>
    <n v="0"/>
    <n v="0"/>
    <x v="0"/>
    <x v="0"/>
    <s v="No"/>
  </r>
  <r>
    <n v="466"/>
    <m/>
    <x v="1"/>
    <n v="7768000"/>
    <x v="163"/>
    <d v="2026-06-22T00:00:00"/>
    <s v="Paid"/>
    <m/>
    <m/>
    <m/>
    <s v="INV-2026-PT Citra Home Living-466"/>
    <n v="7768000"/>
    <n v="0"/>
    <x v="0"/>
    <x v="1"/>
    <n v="0"/>
    <n v="0"/>
    <x v="0"/>
    <x v="0"/>
    <s v="No"/>
  </r>
  <r>
    <n v="467"/>
    <m/>
    <x v="6"/>
    <n v="4353000"/>
    <x v="115"/>
    <d v="2026-07-14T00:00:00"/>
    <s v="Partial"/>
    <m/>
    <m/>
    <m/>
    <s v="INV-2026-PT Lestari Lifestyle Retail-467"/>
    <n v="2612000"/>
    <n v="1741000"/>
    <x v="5"/>
    <x v="5"/>
    <n v="1741000"/>
    <n v="0"/>
    <x v="0"/>
    <x v="2"/>
    <s v="Yes"/>
  </r>
  <r>
    <n v="468"/>
    <m/>
    <x v="5"/>
    <n v="2284000"/>
    <x v="55"/>
    <d v="2026-04-02T00:00:00"/>
    <s v="Paid"/>
    <m/>
    <m/>
    <m/>
    <s v="INV-2026-PT Pontianak Niaga Abadi-468"/>
    <n v="2284000"/>
    <n v="0"/>
    <x v="0"/>
    <x v="4"/>
    <n v="0"/>
    <n v="0"/>
    <x v="0"/>
    <x v="0"/>
    <s v="No"/>
  </r>
  <r>
    <n v="469"/>
    <m/>
    <x v="17"/>
    <n v="5648000"/>
    <x v="35"/>
    <d v="2026-07-05T00:00:00"/>
    <s v="Unpaid"/>
    <m/>
    <m/>
    <m/>
    <s v="INV-2026-PT Makassar Retail Utama-469"/>
    <n v="0"/>
    <n v="5648000"/>
    <x v="2"/>
    <x v="12"/>
    <n v="5648000"/>
    <n v="0"/>
    <x v="0"/>
    <x v="2"/>
    <s v="Yes"/>
  </r>
  <r>
    <n v="470"/>
    <m/>
    <x v="0"/>
    <n v="4328000"/>
    <x v="215"/>
    <d v="2026-07-21T00:00:00"/>
    <s v="Partial"/>
    <m/>
    <m/>
    <m/>
    <s v="INV-2026-PT Jogja Retail Makmur-470"/>
    <n v="3030000"/>
    <n v="1298000"/>
    <x v="5"/>
    <x v="0"/>
    <n v="1298000"/>
    <n v="0"/>
    <x v="0"/>
    <x v="2"/>
    <s v="Yes"/>
  </r>
  <r>
    <n v="471"/>
    <m/>
    <x v="9"/>
    <n v="1686000"/>
    <x v="42"/>
    <d v="2026-05-17T00:00:00"/>
    <s v="Paid"/>
    <m/>
    <m/>
    <m/>
    <s v="INV-2026-PT Prima Retail Bandung-471"/>
    <n v="1686000"/>
    <n v="0"/>
    <x v="0"/>
    <x v="5"/>
    <n v="0"/>
    <n v="0"/>
    <x v="0"/>
    <x v="0"/>
    <s v="No"/>
  </r>
  <r>
    <n v="472"/>
    <m/>
    <x v="14"/>
    <n v="3669000"/>
    <x v="194"/>
    <d v="2026-07-13T00:00:00"/>
    <s v="Paid"/>
    <m/>
    <m/>
    <m/>
    <s v="INV-2026-PT Nusantara Mart Sejahtera-472"/>
    <n v="3669000"/>
    <n v="0"/>
    <x v="0"/>
    <x v="1"/>
    <n v="0"/>
    <n v="0"/>
    <x v="0"/>
    <x v="0"/>
    <s v="No"/>
  </r>
  <r>
    <n v="473"/>
    <m/>
    <x v="12"/>
    <n v="2788000"/>
    <x v="203"/>
    <d v="2026-08-28T00:00:00"/>
    <s v="Partial"/>
    <m/>
    <m/>
    <m/>
    <s v="INV-2026-PT Surya Niaga Surabaya-473"/>
    <n v="1115000"/>
    <n v="1673000"/>
    <x v="4"/>
    <x v="9"/>
    <n v="1673000"/>
    <n v="0"/>
    <x v="0"/>
    <x v="2"/>
    <s v="Yes"/>
  </r>
  <r>
    <n v="474"/>
    <m/>
    <x v="5"/>
    <n v="2449000"/>
    <x v="201"/>
    <d v="2026-09-05T00:00:00"/>
    <s v="Paid"/>
    <m/>
    <m/>
    <m/>
    <s v="INV-2026-PT Pontianak Niaga Abadi-474"/>
    <n v="2449000"/>
    <n v="0"/>
    <x v="0"/>
    <x v="4"/>
    <n v="0"/>
    <n v="0"/>
    <x v="0"/>
    <x v="0"/>
    <s v="No"/>
  </r>
  <r>
    <n v="475"/>
    <m/>
    <x v="20"/>
    <n v="7378000"/>
    <x v="198"/>
    <d v="2026-09-20T00:00:00"/>
    <s v="Paid"/>
    <m/>
    <m/>
    <m/>
    <s v="INV-2026-PT Balikpapan Retailindo-475"/>
    <n v="7378000"/>
    <n v="0"/>
    <x v="0"/>
    <x v="14"/>
    <n v="0"/>
    <n v="0"/>
    <x v="0"/>
    <x v="0"/>
    <s v="No"/>
  </r>
  <r>
    <n v="476"/>
    <m/>
    <x v="12"/>
    <n v="2146000"/>
    <x v="207"/>
    <d v="2026-06-24T00:00:00"/>
    <s v="Paid"/>
    <m/>
    <m/>
    <m/>
    <s v="INV-2026-PT Surya Niaga Surabaya-476"/>
    <n v="2146000"/>
    <n v="0"/>
    <x v="0"/>
    <x v="9"/>
    <n v="0"/>
    <n v="0"/>
    <x v="0"/>
    <x v="0"/>
    <s v="No"/>
  </r>
  <r>
    <n v="477"/>
    <m/>
    <x v="22"/>
    <n v="2905000"/>
    <x v="186"/>
    <d v="2026-08-21T00:00:00"/>
    <s v="Unpaid"/>
    <m/>
    <m/>
    <m/>
    <s v="INV-2026-PT Bintang Retail Nusantara-477"/>
    <n v="0"/>
    <n v="2905000"/>
    <x v="4"/>
    <x v="9"/>
    <n v="2905000"/>
    <n v="0"/>
    <x v="0"/>
    <x v="2"/>
    <s v="Yes"/>
  </r>
  <r>
    <n v="478"/>
    <m/>
    <x v="22"/>
    <n v="3074000"/>
    <x v="205"/>
    <d v="2026-08-09T00:00:00"/>
    <s v="Paid"/>
    <m/>
    <m/>
    <m/>
    <s v="INV-2026-PT Bintang Retail Nusantara-478"/>
    <n v="3074000"/>
    <n v="0"/>
    <x v="0"/>
    <x v="9"/>
    <n v="0"/>
    <n v="0"/>
    <x v="0"/>
    <x v="0"/>
    <s v="No"/>
  </r>
  <r>
    <n v="479"/>
    <m/>
    <x v="18"/>
    <n v="2943000"/>
    <x v="187"/>
    <d v="2026-09-13T00:00:00"/>
    <s v="Paid"/>
    <m/>
    <m/>
    <m/>
    <s v="INV-2026-PT Bali Lifestyle Market-479"/>
    <n v="2943000"/>
    <n v="0"/>
    <x v="0"/>
    <x v="13"/>
    <n v="0"/>
    <n v="0"/>
    <x v="0"/>
    <x v="0"/>
    <s v="No"/>
  </r>
  <r>
    <n v="480"/>
    <m/>
    <x v="12"/>
    <n v="1598000"/>
    <x v="100"/>
    <d v="2026-05-10T00:00:00"/>
    <s v="Unpaid"/>
    <m/>
    <m/>
    <m/>
    <s v="INV-2026-PT Surya Niaga Surabaya-480"/>
    <n v="0"/>
    <n v="1598000"/>
    <x v="2"/>
    <x v="9"/>
    <n v="1598000"/>
    <n v="0"/>
    <x v="0"/>
    <x v="2"/>
    <s v="Yes"/>
  </r>
  <r>
    <n v="481"/>
    <m/>
    <x v="13"/>
    <n v="3408000"/>
    <x v="160"/>
    <d v="2026-03-26T00:00:00"/>
    <s v="Paid"/>
    <m/>
    <m/>
    <m/>
    <s v="INV-2026-PT Sentra Belanja Jaya-481"/>
    <n v="3408000"/>
    <n v="0"/>
    <x v="0"/>
    <x v="2"/>
    <n v="0"/>
    <n v="0"/>
    <x v="0"/>
    <x v="0"/>
    <s v="No"/>
  </r>
  <r>
    <n v="482"/>
    <m/>
    <x v="9"/>
    <n v="5423000"/>
    <x v="90"/>
    <d v="2026-05-24T00:00:00"/>
    <s v="Unpaid"/>
    <m/>
    <m/>
    <m/>
    <s v="INV-2026-PT Prima Retail Bandung-482"/>
    <n v="0"/>
    <n v="5423000"/>
    <x v="2"/>
    <x v="5"/>
    <n v="5423000"/>
    <n v="0"/>
    <x v="0"/>
    <x v="2"/>
    <s v="Yes"/>
  </r>
  <r>
    <n v="483"/>
    <m/>
    <x v="7"/>
    <n v="4718000"/>
    <x v="182"/>
    <d v="2026-01-31T00:00:00"/>
    <s v="Paid"/>
    <m/>
    <m/>
    <m/>
    <s v="INV-2026-PT Palembang Retail Bersama-483"/>
    <n v="4718000"/>
    <n v="0"/>
    <x v="0"/>
    <x v="6"/>
    <n v="0"/>
    <n v="0"/>
    <x v="0"/>
    <x v="0"/>
    <s v="No"/>
  </r>
  <r>
    <n v="484"/>
    <m/>
    <x v="10"/>
    <n v="1095000"/>
    <x v="168"/>
    <d v="2026-03-22T00:00:00"/>
    <s v="Paid"/>
    <m/>
    <m/>
    <m/>
    <s v="INV-2026-PT Medan Niaga Sentosa-484"/>
    <n v="1095000"/>
    <n v="0"/>
    <x v="0"/>
    <x v="8"/>
    <n v="0"/>
    <n v="0"/>
    <x v="0"/>
    <x v="0"/>
    <s v="No"/>
  </r>
  <r>
    <n v="485"/>
    <m/>
    <x v="12"/>
    <n v="7370000"/>
    <x v="126"/>
    <d v="2026-06-26T00:00:00"/>
    <s v="Paid"/>
    <m/>
    <m/>
    <m/>
    <s v="INV-2026-PT Surya Niaga Surabaya-485"/>
    <n v="7370000"/>
    <n v="0"/>
    <x v="0"/>
    <x v="9"/>
    <n v="0"/>
    <n v="0"/>
    <x v="0"/>
    <x v="0"/>
    <s v="No"/>
  </r>
  <r>
    <n v="486"/>
    <m/>
    <x v="5"/>
    <n v="3364000"/>
    <x v="170"/>
    <d v="2026-04-16T00:00:00"/>
    <s v="Paid"/>
    <m/>
    <m/>
    <m/>
    <s v="INV-2026-PT Pontianak Niaga Abadi-486"/>
    <n v="3364000"/>
    <n v="0"/>
    <x v="0"/>
    <x v="4"/>
    <n v="0"/>
    <n v="0"/>
    <x v="0"/>
    <x v="0"/>
    <s v="No"/>
  </r>
  <r>
    <n v="487"/>
    <m/>
    <x v="11"/>
    <n v="2610000"/>
    <x v="36"/>
    <d v="2026-10-08T00:00:00"/>
    <s v="Paid"/>
    <m/>
    <m/>
    <m/>
    <s v="INV-2026-PT XYZ-487"/>
    <n v="2610000"/>
    <n v="0"/>
    <x v="0"/>
    <x v="1"/>
    <n v="0"/>
    <n v="0"/>
    <x v="1"/>
    <x v="0"/>
    <s v="No"/>
  </r>
  <r>
    <n v="488"/>
    <m/>
    <x v="2"/>
    <n v="2223000"/>
    <x v="183"/>
    <d v="2026-08-29T00:00:00"/>
    <s v="Unpaid"/>
    <m/>
    <m/>
    <m/>
    <s v="INV-2026-PT Karya Mitra Retail-488"/>
    <n v="0"/>
    <n v="2223000"/>
    <x v="4"/>
    <x v="2"/>
    <n v="2223000"/>
    <n v="0"/>
    <x v="0"/>
    <x v="2"/>
    <s v="Yes"/>
  </r>
  <r>
    <n v="489"/>
    <m/>
    <x v="12"/>
    <n v="7042000"/>
    <x v="216"/>
    <d v="2026-06-16T00:00:00"/>
    <s v="Paid"/>
    <m/>
    <m/>
    <m/>
    <s v="INV-2026-PT Surya Niaga Surabaya-489"/>
    <n v="7042000"/>
    <n v="0"/>
    <x v="0"/>
    <x v="9"/>
    <n v="0"/>
    <n v="0"/>
    <x v="0"/>
    <x v="0"/>
    <s v="No"/>
  </r>
  <r>
    <n v="490"/>
    <m/>
    <x v="21"/>
    <n v="4455000"/>
    <x v="96"/>
    <d v="2026-07-20T00:00:00"/>
    <s v="Unpaid"/>
    <m/>
    <m/>
    <m/>
    <s v="INV-2026-PT Pusaka Niaga Mandiri-490"/>
    <n v="0"/>
    <n v="4455000"/>
    <x v="5"/>
    <x v="5"/>
    <n v="4455000"/>
    <n v="0"/>
    <x v="0"/>
    <x v="2"/>
    <s v="Yes"/>
  </r>
  <r>
    <n v="491"/>
    <m/>
    <x v="9"/>
    <n v="1531000"/>
    <x v="104"/>
    <d v="2026-02-17T00:00:00"/>
    <s v="Partial"/>
    <m/>
    <m/>
    <m/>
    <s v="INV-2026-PT Prima Retail Bandung-491"/>
    <n v="1072000"/>
    <n v="459000"/>
    <x v="2"/>
    <x v="5"/>
    <n v="459000"/>
    <n v="0"/>
    <x v="0"/>
    <x v="2"/>
    <s v="Yes"/>
  </r>
  <r>
    <n v="492"/>
    <m/>
    <x v="3"/>
    <n v="2917000"/>
    <x v="205"/>
    <d v="2026-08-09T00:00:00"/>
    <s v="Unpaid"/>
    <m/>
    <m/>
    <m/>
    <s v="INV-2026-PT Manado Lifestyle Center-492"/>
    <n v="0"/>
    <n v="2917000"/>
    <x v="4"/>
    <x v="3"/>
    <n v="2917000"/>
    <n v="0"/>
    <x v="0"/>
    <x v="2"/>
    <s v="Yes"/>
  </r>
  <r>
    <n v="493"/>
    <m/>
    <x v="18"/>
    <n v="2137000"/>
    <x v="141"/>
    <d v="2026-08-01T00:00:00"/>
    <s v="Unpaid"/>
    <m/>
    <m/>
    <m/>
    <s v="INV-2026-PT Bali Lifestyle Market-493"/>
    <n v="0"/>
    <n v="2137000"/>
    <x v="5"/>
    <x v="13"/>
    <n v="2137000"/>
    <n v="0"/>
    <x v="0"/>
    <x v="2"/>
    <s v="Yes"/>
  </r>
  <r>
    <n v="494"/>
    <m/>
    <x v="20"/>
    <n v="396000"/>
    <x v="95"/>
    <d v="2026-03-14T00:00:00"/>
    <s v="Paid"/>
    <m/>
    <m/>
    <m/>
    <s v="INV-2026-PT Balikpapan Retailindo-494"/>
    <n v="396000"/>
    <n v="0"/>
    <x v="0"/>
    <x v="14"/>
    <n v="0"/>
    <n v="0"/>
    <x v="0"/>
    <x v="0"/>
    <s v="No"/>
  </r>
  <r>
    <n v="495"/>
    <m/>
    <x v="3"/>
    <n v="516000"/>
    <x v="163"/>
    <d v="2026-06-22T00:00:00"/>
    <s v="Paid"/>
    <m/>
    <m/>
    <m/>
    <s v="INV-2026-PT Manado Lifestyle Center-495"/>
    <n v="516000"/>
    <n v="0"/>
    <x v="0"/>
    <x v="3"/>
    <n v="0"/>
    <n v="0"/>
    <x v="0"/>
    <x v="0"/>
    <s v="No"/>
  </r>
  <r>
    <n v="496"/>
    <m/>
    <x v="1"/>
    <n v="792000"/>
    <x v="125"/>
    <d v="2026-06-10T00:00:00"/>
    <s v="Unpaid"/>
    <m/>
    <m/>
    <m/>
    <s v="INV-2026-PT Citra Home Living-496"/>
    <n v="0"/>
    <n v="792000"/>
    <x v="2"/>
    <x v="1"/>
    <n v="792000"/>
    <n v="0"/>
    <x v="0"/>
    <x v="2"/>
    <s v="Yes"/>
  </r>
  <r>
    <n v="497"/>
    <m/>
    <x v="4"/>
    <n v="5601000"/>
    <x v="178"/>
    <d v="2026-04-25T00:00:00"/>
    <s v="Paid"/>
    <m/>
    <m/>
    <m/>
    <s v="INV-2026-PT Sinar Karya Abadi-497"/>
    <n v="5601000"/>
    <n v="0"/>
    <x v="0"/>
    <x v="1"/>
    <n v="0"/>
    <n v="0"/>
    <x v="0"/>
    <x v="0"/>
    <s v="No"/>
  </r>
  <r>
    <n v="498"/>
    <m/>
    <x v="9"/>
    <n v="5964000"/>
    <x v="48"/>
    <d v="2026-03-14T00:00:00"/>
    <s v="Paid"/>
    <m/>
    <m/>
    <m/>
    <s v="INV-2026-PT Prima Retail Bandung-498"/>
    <n v="5964000"/>
    <n v="0"/>
    <x v="0"/>
    <x v="5"/>
    <n v="0"/>
    <n v="0"/>
    <x v="0"/>
    <x v="0"/>
    <s v="No"/>
  </r>
  <r>
    <n v="499"/>
    <m/>
    <x v="17"/>
    <n v="3641000"/>
    <x v="8"/>
    <d v="2026-04-12T00:00:00"/>
    <s v="Unpaid"/>
    <m/>
    <m/>
    <m/>
    <s v="INV-2026-PT Makassar Retail Utama-499"/>
    <n v="0"/>
    <n v="3641000"/>
    <x v="2"/>
    <x v="12"/>
    <n v="3641000"/>
    <n v="0"/>
    <x v="0"/>
    <x v="2"/>
    <s v="Yes"/>
  </r>
  <r>
    <n v="500"/>
    <m/>
    <x v="14"/>
    <n v="2120000"/>
    <x v="139"/>
    <d v="2026-09-12T00:00:00"/>
    <s v="Unpaid"/>
    <m/>
    <m/>
    <m/>
    <s v="INV-2026-PT Nusantara Mart Sejahtera-500"/>
    <n v="0"/>
    <n v="2120000"/>
    <x v="3"/>
    <x v="1"/>
    <n v="2120000"/>
    <n v="0"/>
    <x v="0"/>
    <x v="2"/>
    <s v="Yes"/>
  </r>
  <r>
    <n v="501"/>
    <m/>
    <x v="22"/>
    <n v="437000"/>
    <x v="77"/>
    <d v="2026-06-20T00:00:00"/>
    <s v="Partial"/>
    <m/>
    <m/>
    <m/>
    <s v="INV-2026-PT Bintang Retail Nusantara-501"/>
    <n v="328000"/>
    <n v="109000"/>
    <x v="2"/>
    <x v="9"/>
    <n v="109000"/>
    <n v="0"/>
    <x v="0"/>
    <x v="2"/>
    <s v="Yes"/>
  </r>
  <r>
    <n v="502"/>
    <m/>
    <x v="21"/>
    <n v="5079000"/>
    <x v="217"/>
    <d v="2026-05-22T00:00:00"/>
    <s v="Paid"/>
    <m/>
    <m/>
    <m/>
    <s v="INV-2026-PT Pusaka Niaga Mandiri-502"/>
    <n v="5079000"/>
    <n v="0"/>
    <x v="0"/>
    <x v="5"/>
    <n v="0"/>
    <n v="0"/>
    <x v="0"/>
    <x v="0"/>
    <s v="No"/>
  </r>
  <r>
    <n v="503"/>
    <m/>
    <x v="1"/>
    <n v="3470000"/>
    <x v="218"/>
    <d v="2026-10-10T00:00:00"/>
    <s v="Unpaid"/>
    <m/>
    <m/>
    <m/>
    <s v="INV-2026-PT Citra Home Living-503"/>
    <n v="0"/>
    <n v="3470000"/>
    <x v="1"/>
    <x v="1"/>
    <n v="0"/>
    <n v="3470000"/>
    <x v="1"/>
    <x v="1"/>
    <s v="No"/>
  </r>
  <r>
    <n v="504"/>
    <m/>
    <x v="3"/>
    <n v="2869000"/>
    <x v="162"/>
    <d v="2026-07-25T00:00:00"/>
    <s v="Paid"/>
    <m/>
    <m/>
    <m/>
    <s v="INV-2026-PT Manado Lifestyle Center-504"/>
    <n v="2869000"/>
    <n v="0"/>
    <x v="0"/>
    <x v="3"/>
    <n v="0"/>
    <n v="0"/>
    <x v="0"/>
    <x v="0"/>
    <s v="No"/>
  </r>
  <r>
    <n v="505"/>
    <m/>
    <x v="14"/>
    <n v="2745000"/>
    <x v="180"/>
    <d v="2026-06-29T00:00:00"/>
    <s v="Paid"/>
    <m/>
    <m/>
    <m/>
    <s v="INV-2026-PT Nusantara Mart Sejahtera-505"/>
    <n v="2745000"/>
    <n v="0"/>
    <x v="0"/>
    <x v="1"/>
    <n v="0"/>
    <n v="0"/>
    <x v="0"/>
    <x v="0"/>
    <s v="No"/>
  </r>
  <r>
    <n v="506"/>
    <m/>
    <x v="18"/>
    <n v="4888000"/>
    <x v="165"/>
    <d v="2026-08-25T00:00:00"/>
    <s v="Paid"/>
    <m/>
    <m/>
    <m/>
    <s v="INV-2026-PT Bali Lifestyle Market-506"/>
    <n v="4888000"/>
    <n v="0"/>
    <x v="0"/>
    <x v="13"/>
    <n v="0"/>
    <n v="0"/>
    <x v="0"/>
    <x v="0"/>
    <s v="No"/>
  </r>
  <r>
    <n v="507"/>
    <m/>
    <x v="19"/>
    <n v="4351000"/>
    <x v="1"/>
    <d v="2026-01-16T00:00:00"/>
    <s v="Paid"/>
    <m/>
    <m/>
    <m/>
    <s v="INV-2026-PT Arunika Retail Indonesia-507"/>
    <n v="4351000"/>
    <n v="0"/>
    <x v="0"/>
    <x v="1"/>
    <n v="0"/>
    <n v="0"/>
    <x v="0"/>
    <x v="0"/>
    <s v="No"/>
  </r>
  <r>
    <n v="508"/>
    <m/>
    <x v="19"/>
    <n v="4722000"/>
    <x v="47"/>
    <d v="2026-02-03T00:00:00"/>
    <s v="Unpaid"/>
    <m/>
    <m/>
    <m/>
    <s v="INV-2026-PT Arunika Retail Indonesia-508"/>
    <n v="0"/>
    <n v="4722000"/>
    <x v="2"/>
    <x v="1"/>
    <n v="4722000"/>
    <n v="0"/>
    <x v="0"/>
    <x v="2"/>
    <s v="Yes"/>
  </r>
  <r>
    <n v="509"/>
    <m/>
    <x v="15"/>
    <n v="3309000"/>
    <x v="119"/>
    <d v="2026-05-16T00:00:00"/>
    <s v="Paid"/>
    <m/>
    <m/>
    <m/>
    <s v="INV-2026-PT Batam Modern Retail-509"/>
    <n v="3309000"/>
    <n v="0"/>
    <x v="0"/>
    <x v="10"/>
    <n v="0"/>
    <n v="0"/>
    <x v="0"/>
    <x v="0"/>
    <s v="No"/>
  </r>
  <r>
    <n v="510"/>
    <m/>
    <x v="10"/>
    <n v="3279000"/>
    <x v="88"/>
    <d v="2026-03-09T00:00:00"/>
    <s v="Paid"/>
    <m/>
    <m/>
    <m/>
    <s v="INV-2026-PT Medan Niaga Sentosa-510"/>
    <n v="3279000"/>
    <n v="0"/>
    <x v="0"/>
    <x v="8"/>
    <n v="0"/>
    <n v="0"/>
    <x v="0"/>
    <x v="0"/>
    <s v="No"/>
  </r>
  <r>
    <n v="511"/>
    <m/>
    <x v="17"/>
    <n v="1438000"/>
    <x v="40"/>
    <d v="2026-06-25T00:00:00"/>
    <s v="Partial"/>
    <m/>
    <m/>
    <m/>
    <s v="INV-2026-PT Makassar Retail Utama-511"/>
    <n v="1007000"/>
    <n v="431000"/>
    <x v="2"/>
    <x v="12"/>
    <n v="431000"/>
    <n v="0"/>
    <x v="0"/>
    <x v="2"/>
    <s v="Yes"/>
  </r>
  <r>
    <n v="512"/>
    <m/>
    <x v="5"/>
    <n v="7616000"/>
    <x v="219"/>
    <d v="2026-06-26T00:00:00"/>
    <s v="Paid"/>
    <m/>
    <m/>
    <m/>
    <s v="INV-2026-PT Pontianak Niaga Abadi-512"/>
    <n v="7616000"/>
    <n v="0"/>
    <x v="0"/>
    <x v="4"/>
    <n v="0"/>
    <n v="0"/>
    <x v="0"/>
    <x v="0"/>
    <s v="No"/>
  </r>
  <r>
    <n v="513"/>
    <m/>
    <x v="1"/>
    <n v="4192000"/>
    <x v="118"/>
    <d v="2026-03-05T00:00:00"/>
    <s v="Unpaid"/>
    <m/>
    <m/>
    <m/>
    <s v="INV-2026-PT Citra Home Living-513"/>
    <n v="0"/>
    <n v="4192000"/>
    <x v="2"/>
    <x v="1"/>
    <n v="4192000"/>
    <n v="0"/>
    <x v="0"/>
    <x v="2"/>
    <s v="Yes"/>
  </r>
  <r>
    <n v="514"/>
    <m/>
    <x v="4"/>
    <n v="6054000"/>
    <x v="103"/>
    <d v="2026-02-27T00:00:00"/>
    <s v="Paid"/>
    <m/>
    <m/>
    <m/>
    <s v="INV-2026-PT Sinar Karya Abadi-514"/>
    <n v="6054000"/>
    <n v="0"/>
    <x v="0"/>
    <x v="1"/>
    <n v="0"/>
    <n v="0"/>
    <x v="0"/>
    <x v="0"/>
    <s v="No"/>
  </r>
  <r>
    <n v="515"/>
    <m/>
    <x v="14"/>
    <n v="4349000"/>
    <x v="93"/>
    <d v="2026-08-15T00:00:00"/>
    <s v="Partial"/>
    <m/>
    <m/>
    <m/>
    <s v="INV-2026-PT Nusantara Mart Sejahtera-515"/>
    <n v="3044000"/>
    <n v="1305000"/>
    <x v="4"/>
    <x v="1"/>
    <n v="1305000"/>
    <n v="0"/>
    <x v="0"/>
    <x v="2"/>
    <s v="Yes"/>
  </r>
  <r>
    <n v="516"/>
    <m/>
    <x v="21"/>
    <n v="3311000"/>
    <x v="19"/>
    <d v="2026-09-04T00:00:00"/>
    <s v="Paid"/>
    <m/>
    <m/>
    <m/>
    <s v="INV-2026-PT Pusaka Niaga Mandiri-516"/>
    <n v="3311000"/>
    <n v="0"/>
    <x v="0"/>
    <x v="5"/>
    <n v="0"/>
    <n v="0"/>
    <x v="0"/>
    <x v="0"/>
    <s v="No"/>
  </r>
  <r>
    <n v="517"/>
    <m/>
    <x v="3"/>
    <n v="2489000"/>
    <x v="193"/>
    <d v="2026-05-06T00:00:00"/>
    <s v="Unpaid"/>
    <m/>
    <m/>
    <m/>
    <s v="INV-2026-PT Manado Lifestyle Center-517"/>
    <n v="0"/>
    <n v="2489000"/>
    <x v="2"/>
    <x v="3"/>
    <n v="2489000"/>
    <n v="0"/>
    <x v="0"/>
    <x v="2"/>
    <s v="Yes"/>
  </r>
  <r>
    <n v="518"/>
    <m/>
    <x v="6"/>
    <n v="2355000"/>
    <x v="66"/>
    <d v="2026-03-01T00:00:00"/>
    <s v="Paid"/>
    <m/>
    <m/>
    <m/>
    <s v="INV-2026-PT Lestari Lifestyle Retail-518"/>
    <n v="2355000"/>
    <n v="0"/>
    <x v="0"/>
    <x v="5"/>
    <n v="0"/>
    <n v="0"/>
    <x v="0"/>
    <x v="0"/>
    <s v="No"/>
  </r>
  <r>
    <n v="519"/>
    <m/>
    <x v="22"/>
    <n v="2506000"/>
    <x v="8"/>
    <d v="2026-04-12T00:00:00"/>
    <s v="Paid"/>
    <m/>
    <m/>
    <m/>
    <s v="INV-2026-PT Bintang Retail Nusantara-519"/>
    <n v="2506000"/>
    <n v="0"/>
    <x v="0"/>
    <x v="9"/>
    <n v="0"/>
    <n v="0"/>
    <x v="0"/>
    <x v="0"/>
    <s v="No"/>
  </r>
  <r>
    <n v="520"/>
    <m/>
    <x v="15"/>
    <n v="2093000"/>
    <x v="35"/>
    <d v="2026-07-05T00:00:00"/>
    <s v="Unpaid"/>
    <m/>
    <m/>
    <m/>
    <s v="INV-2026-PT Batam Modern Retail-520"/>
    <n v="0"/>
    <n v="2093000"/>
    <x v="2"/>
    <x v="10"/>
    <n v="2093000"/>
    <n v="0"/>
    <x v="0"/>
    <x v="2"/>
    <s v="Yes"/>
  </r>
  <r>
    <n v="521"/>
    <m/>
    <x v="13"/>
    <n v="4844000"/>
    <x v="70"/>
    <d v="2026-04-10T00:00:00"/>
    <s v="Paid"/>
    <m/>
    <m/>
    <m/>
    <s v="INV-2026-PT Sentra Belanja Jaya-521"/>
    <n v="4844000"/>
    <n v="0"/>
    <x v="0"/>
    <x v="2"/>
    <n v="0"/>
    <n v="0"/>
    <x v="0"/>
    <x v="0"/>
    <s v="No"/>
  </r>
  <r>
    <n v="522"/>
    <m/>
    <x v="23"/>
    <n v="3306000"/>
    <x v="192"/>
    <d v="2026-06-07T00:00:00"/>
    <s v="Paid"/>
    <m/>
    <m/>
    <m/>
    <s v="INV-2026-PT Urban House Indonesia-522"/>
    <n v="3306000"/>
    <n v="0"/>
    <x v="0"/>
    <x v="1"/>
    <n v="0"/>
    <n v="0"/>
    <x v="0"/>
    <x v="0"/>
    <s v="No"/>
  </r>
  <r>
    <n v="523"/>
    <m/>
    <x v="14"/>
    <n v="4498000"/>
    <x v="121"/>
    <d v="2026-05-21T00:00:00"/>
    <s v="Paid"/>
    <m/>
    <m/>
    <m/>
    <s v="INV-2026-PT Nusantara Mart Sejahtera-523"/>
    <n v="4498000"/>
    <n v="0"/>
    <x v="0"/>
    <x v="1"/>
    <n v="0"/>
    <n v="0"/>
    <x v="0"/>
    <x v="0"/>
    <s v="No"/>
  </r>
  <r>
    <n v="524"/>
    <m/>
    <x v="9"/>
    <n v="1551000"/>
    <x v="159"/>
    <d v="2026-03-04T00:00:00"/>
    <s v="Unpaid"/>
    <m/>
    <m/>
    <m/>
    <s v="INV-2026-PT Prima Retail Bandung-524"/>
    <n v="0"/>
    <n v="1551000"/>
    <x v="2"/>
    <x v="5"/>
    <n v="1551000"/>
    <n v="0"/>
    <x v="0"/>
    <x v="2"/>
    <s v="Yes"/>
  </r>
  <r>
    <n v="525"/>
    <m/>
    <x v="10"/>
    <n v="2147000"/>
    <x v="186"/>
    <d v="2026-09-05T00:00:00"/>
    <s v="Unpaid"/>
    <m/>
    <m/>
    <m/>
    <s v="INV-2026-PT Medan Niaga Sentosa-525"/>
    <n v="0"/>
    <n v="2147000"/>
    <x v="3"/>
    <x v="8"/>
    <n v="2147000"/>
    <n v="0"/>
    <x v="0"/>
    <x v="2"/>
    <s v="Yes"/>
  </r>
  <r>
    <n v="526"/>
    <m/>
    <x v="9"/>
    <n v="6382000"/>
    <x v="130"/>
    <d v="2026-04-09T00:00:00"/>
    <s v="Paid"/>
    <m/>
    <m/>
    <m/>
    <s v="INV-2026-PT Prima Retail Bandung-526"/>
    <n v="6382000"/>
    <n v="0"/>
    <x v="0"/>
    <x v="5"/>
    <n v="0"/>
    <n v="0"/>
    <x v="0"/>
    <x v="0"/>
    <s v="No"/>
  </r>
  <r>
    <n v="527"/>
    <m/>
    <x v="0"/>
    <n v="3682000"/>
    <x v="39"/>
    <d v="2026-07-19T00:00:00"/>
    <s v="Paid"/>
    <m/>
    <m/>
    <m/>
    <s v="INV-2026-PT Jogja Retail Makmur-527"/>
    <n v="3682000"/>
    <n v="0"/>
    <x v="0"/>
    <x v="0"/>
    <n v="0"/>
    <n v="0"/>
    <x v="0"/>
    <x v="0"/>
    <s v="No"/>
  </r>
  <r>
    <n v="528"/>
    <m/>
    <x v="4"/>
    <n v="4671000"/>
    <x v="141"/>
    <d v="2026-08-01T00:00:00"/>
    <s v="Paid"/>
    <m/>
    <m/>
    <m/>
    <s v="INV-2026-PT Sinar Karya Abadi-528"/>
    <n v="4671000"/>
    <n v="0"/>
    <x v="0"/>
    <x v="1"/>
    <n v="0"/>
    <n v="0"/>
    <x v="0"/>
    <x v="0"/>
    <s v="No"/>
  </r>
  <r>
    <n v="529"/>
    <m/>
    <x v="4"/>
    <n v="3778000"/>
    <x v="154"/>
    <d v="2026-04-27T00:00:00"/>
    <s v="Paid"/>
    <m/>
    <m/>
    <m/>
    <s v="INV-2026-PT Sinar Karya Abadi-529"/>
    <n v="3778000"/>
    <n v="0"/>
    <x v="0"/>
    <x v="1"/>
    <n v="0"/>
    <n v="0"/>
    <x v="0"/>
    <x v="0"/>
    <s v="No"/>
  </r>
  <r>
    <n v="530"/>
    <m/>
    <x v="7"/>
    <n v="3196000"/>
    <x v="207"/>
    <d v="2026-06-24T00:00:00"/>
    <s v="Paid"/>
    <m/>
    <m/>
    <m/>
    <s v="INV-2026-PT Palembang Retail Bersama-530"/>
    <n v="3196000"/>
    <n v="0"/>
    <x v="0"/>
    <x v="6"/>
    <n v="0"/>
    <n v="0"/>
    <x v="0"/>
    <x v="0"/>
    <s v="No"/>
  </r>
  <r>
    <n v="531"/>
    <m/>
    <x v="14"/>
    <n v="4189000"/>
    <x v="220"/>
    <d v="2026-06-15T00:00:00"/>
    <s v="Partial"/>
    <m/>
    <m/>
    <m/>
    <s v="INV-2026-PT Nusantara Mart Sejahtera-531"/>
    <n v="3142000"/>
    <n v="1047000"/>
    <x v="2"/>
    <x v="1"/>
    <n v="1047000"/>
    <n v="0"/>
    <x v="0"/>
    <x v="2"/>
    <s v="Yes"/>
  </r>
  <r>
    <n v="532"/>
    <m/>
    <x v="7"/>
    <n v="4185000"/>
    <x v="78"/>
    <d v="2026-05-09T00:00:00"/>
    <s v="Paid"/>
    <m/>
    <m/>
    <m/>
    <s v="INV-2026-PT Palembang Retail Bersama-532"/>
    <n v="4185000"/>
    <n v="0"/>
    <x v="0"/>
    <x v="6"/>
    <n v="0"/>
    <n v="0"/>
    <x v="0"/>
    <x v="0"/>
    <s v="No"/>
  </r>
  <r>
    <n v="533"/>
    <m/>
    <x v="22"/>
    <n v="6205000"/>
    <x v="47"/>
    <d v="2026-02-03T00:00:00"/>
    <s v="Paid"/>
    <m/>
    <m/>
    <m/>
    <s v="INV-2026-PT Bintang Retail Nusantara-533"/>
    <n v="6205000"/>
    <n v="0"/>
    <x v="0"/>
    <x v="9"/>
    <n v="0"/>
    <n v="0"/>
    <x v="0"/>
    <x v="0"/>
    <s v="No"/>
  </r>
  <r>
    <n v="534"/>
    <m/>
    <x v="23"/>
    <n v="2991000"/>
    <x v="221"/>
    <d v="2026-06-27T00:00:00"/>
    <s v="Paid"/>
    <m/>
    <m/>
    <m/>
    <s v="INV-2026-PT Urban House Indonesia-534"/>
    <n v="2991000"/>
    <n v="0"/>
    <x v="0"/>
    <x v="1"/>
    <n v="0"/>
    <n v="0"/>
    <x v="0"/>
    <x v="0"/>
    <s v="No"/>
  </r>
  <r>
    <n v="535"/>
    <m/>
    <x v="1"/>
    <n v="3619000"/>
    <x v="222"/>
    <d v="2026-09-02T00:00:00"/>
    <s v="Paid"/>
    <m/>
    <m/>
    <m/>
    <s v="INV-2026-PT Citra Home Living-535"/>
    <n v="3619000"/>
    <n v="0"/>
    <x v="0"/>
    <x v="1"/>
    <n v="0"/>
    <n v="0"/>
    <x v="0"/>
    <x v="0"/>
    <s v="No"/>
  </r>
  <r>
    <n v="536"/>
    <m/>
    <x v="8"/>
    <n v="3835000"/>
    <x v="82"/>
    <d v="2026-04-23T00:00:00"/>
    <s v="Unpaid"/>
    <m/>
    <m/>
    <m/>
    <s v="INV-2026-PT Harmoni Store Indonesia-536"/>
    <n v="0"/>
    <n v="3835000"/>
    <x v="2"/>
    <x v="7"/>
    <n v="3835000"/>
    <n v="0"/>
    <x v="0"/>
    <x v="2"/>
    <s v="Yes"/>
  </r>
  <r>
    <n v="537"/>
    <m/>
    <x v="10"/>
    <n v="2391000"/>
    <x v="221"/>
    <d v="2026-06-11T00:00:00"/>
    <s v="Paid"/>
    <m/>
    <m/>
    <m/>
    <s v="INV-2026-PT Medan Niaga Sentosa-537"/>
    <n v="2391000"/>
    <n v="0"/>
    <x v="0"/>
    <x v="8"/>
    <n v="0"/>
    <n v="0"/>
    <x v="0"/>
    <x v="0"/>
    <s v="No"/>
  </r>
  <r>
    <n v="538"/>
    <m/>
    <x v="7"/>
    <n v="5682000"/>
    <x v="165"/>
    <d v="2026-09-10T00:00:00"/>
    <s v="Paid"/>
    <m/>
    <m/>
    <m/>
    <s v="INV-2026-PT Palembang Retail Bersama-538"/>
    <n v="5682000"/>
    <n v="0"/>
    <x v="0"/>
    <x v="6"/>
    <n v="0"/>
    <n v="0"/>
    <x v="0"/>
    <x v="0"/>
    <s v="No"/>
  </r>
  <r>
    <n v="539"/>
    <m/>
    <x v="18"/>
    <n v="3015000"/>
    <x v="223"/>
    <d v="2026-06-01T00:00:00"/>
    <s v="Paid"/>
    <m/>
    <m/>
    <m/>
    <s v="INV-2026-PT Bali Lifestyle Market-539"/>
    <n v="3015000"/>
    <n v="0"/>
    <x v="0"/>
    <x v="13"/>
    <n v="0"/>
    <n v="0"/>
    <x v="0"/>
    <x v="0"/>
    <s v="No"/>
  </r>
  <r>
    <n v="540"/>
    <m/>
    <x v="11"/>
    <n v="3075000"/>
    <x v="187"/>
    <d v="2026-09-13T00:00:00"/>
    <s v="Unpaid"/>
    <m/>
    <m/>
    <m/>
    <s v="INV-2026-PT XYZ-540"/>
    <n v="0"/>
    <n v="3075000"/>
    <x v="3"/>
    <x v="1"/>
    <n v="3075000"/>
    <n v="0"/>
    <x v="0"/>
    <x v="2"/>
    <s v="Yes"/>
  </r>
  <r>
    <n v="541"/>
    <m/>
    <x v="7"/>
    <n v="4305000"/>
    <x v="224"/>
    <d v="2026-08-19T00:00:00"/>
    <s v="Partial"/>
    <m/>
    <m/>
    <m/>
    <s v="INV-2026-PT Palembang Retail Bersama-541"/>
    <n v="1722000"/>
    <n v="2583000"/>
    <x v="4"/>
    <x v="6"/>
    <n v="2583000"/>
    <n v="0"/>
    <x v="0"/>
    <x v="2"/>
    <s v="Yes"/>
  </r>
  <r>
    <n v="542"/>
    <m/>
    <x v="16"/>
    <n v="7052000"/>
    <x v="225"/>
    <d v="2026-03-18T00:00:00"/>
    <s v="Unpaid"/>
    <m/>
    <m/>
    <m/>
    <s v="INV-2026-PT Pekanbaru Home Store-542"/>
    <n v="0"/>
    <n v="7052000"/>
    <x v="2"/>
    <x v="11"/>
    <n v="7052000"/>
    <n v="0"/>
    <x v="0"/>
    <x v="2"/>
    <s v="Yes"/>
  </r>
  <r>
    <n v="543"/>
    <m/>
    <x v="15"/>
    <n v="1966000"/>
    <x v="211"/>
    <d v="2026-03-12T00:00:00"/>
    <s v="Paid"/>
    <m/>
    <m/>
    <m/>
    <s v="INV-2026-PT Batam Modern Retail-543"/>
    <n v="1966000"/>
    <n v="0"/>
    <x v="0"/>
    <x v="10"/>
    <n v="0"/>
    <n v="0"/>
    <x v="0"/>
    <x v="0"/>
    <s v="No"/>
  </r>
  <r>
    <n v="544"/>
    <m/>
    <x v="15"/>
    <n v="2639000"/>
    <x v="98"/>
    <d v="2026-03-18T00:00:00"/>
    <s v="Paid"/>
    <m/>
    <m/>
    <m/>
    <s v="INV-2026-PT Batam Modern Retail-544"/>
    <n v="2639000"/>
    <n v="0"/>
    <x v="0"/>
    <x v="10"/>
    <n v="0"/>
    <n v="0"/>
    <x v="0"/>
    <x v="0"/>
    <s v="No"/>
  </r>
  <r>
    <n v="545"/>
    <m/>
    <x v="7"/>
    <n v="4836000"/>
    <x v="9"/>
    <d v="2026-05-07T00:00:00"/>
    <s v="Unpaid"/>
    <m/>
    <m/>
    <m/>
    <s v="INV-2026-PT Palembang Retail Bersama-545"/>
    <n v="0"/>
    <n v="4836000"/>
    <x v="2"/>
    <x v="6"/>
    <n v="4836000"/>
    <n v="0"/>
    <x v="0"/>
    <x v="2"/>
    <s v="Yes"/>
  </r>
  <r>
    <n v="546"/>
    <m/>
    <x v="18"/>
    <n v="2248000"/>
    <x v="89"/>
    <d v="2026-09-30T00:00:00"/>
    <s v="Paid"/>
    <m/>
    <m/>
    <m/>
    <s v="INV-2026-PT Bali Lifestyle Market-546"/>
    <n v="2248000"/>
    <n v="0"/>
    <x v="0"/>
    <x v="13"/>
    <n v="0"/>
    <n v="0"/>
    <x v="0"/>
    <x v="0"/>
    <s v="No"/>
  </r>
  <r>
    <n v="547"/>
    <m/>
    <x v="17"/>
    <n v="5052000"/>
    <x v="226"/>
    <d v="2026-07-16T00:00:00"/>
    <s v="Unpaid"/>
    <m/>
    <m/>
    <m/>
    <s v="INV-2026-PT Makassar Retail Utama-547"/>
    <n v="0"/>
    <n v="5052000"/>
    <x v="5"/>
    <x v="12"/>
    <n v="5052000"/>
    <n v="0"/>
    <x v="0"/>
    <x v="2"/>
    <s v="Yes"/>
  </r>
  <r>
    <n v="548"/>
    <m/>
    <x v="5"/>
    <n v="2395000"/>
    <x v="197"/>
    <d v="2026-06-10T00:00:00"/>
    <s v="Paid"/>
    <m/>
    <m/>
    <m/>
    <s v="INV-2026-PT Pontianak Niaga Abadi-548"/>
    <n v="2395000"/>
    <n v="0"/>
    <x v="0"/>
    <x v="4"/>
    <n v="0"/>
    <n v="0"/>
    <x v="0"/>
    <x v="0"/>
    <s v="No"/>
  </r>
  <r>
    <n v="549"/>
    <m/>
    <x v="20"/>
    <n v="3284000"/>
    <x v="93"/>
    <d v="2026-08-15T00:00:00"/>
    <s v="Paid"/>
    <m/>
    <m/>
    <m/>
    <s v="INV-2026-PT Balikpapan Retailindo-549"/>
    <n v="3284000"/>
    <n v="0"/>
    <x v="0"/>
    <x v="14"/>
    <n v="0"/>
    <n v="0"/>
    <x v="0"/>
    <x v="0"/>
    <s v="No"/>
  </r>
  <r>
    <n v="550"/>
    <m/>
    <x v="10"/>
    <n v="4474000"/>
    <x v="191"/>
    <d v="2026-09-24T00:00:00"/>
    <s v="Partial"/>
    <m/>
    <m/>
    <m/>
    <s v="INV-2026-PT Medan Niaga Sentosa-550"/>
    <n v="3356000"/>
    <n v="1118000"/>
    <x v="3"/>
    <x v="8"/>
    <n v="1118000"/>
    <n v="0"/>
    <x v="0"/>
    <x v="2"/>
    <s v="Yes"/>
  </r>
  <r>
    <n v="551"/>
    <m/>
    <x v="1"/>
    <n v="6576000"/>
    <x v="227"/>
    <d v="2026-06-28T00:00:00"/>
    <s v="Paid"/>
    <m/>
    <m/>
    <m/>
    <s v="INV-2026-PT Citra Home Living-551"/>
    <n v="6576000"/>
    <n v="0"/>
    <x v="0"/>
    <x v="1"/>
    <n v="0"/>
    <n v="0"/>
    <x v="0"/>
    <x v="0"/>
    <s v="No"/>
  </r>
  <r>
    <n v="552"/>
    <m/>
    <x v="13"/>
    <n v="4500000"/>
    <x v="57"/>
    <d v="2026-08-30T00:00:00"/>
    <s v="Paid"/>
    <m/>
    <m/>
    <m/>
    <s v="INV-2026-PT Sentra Belanja Jaya-552"/>
    <n v="4500000"/>
    <n v="0"/>
    <x v="0"/>
    <x v="2"/>
    <n v="0"/>
    <n v="0"/>
    <x v="0"/>
    <x v="0"/>
    <s v="No"/>
  </r>
  <r>
    <n v="553"/>
    <m/>
    <x v="14"/>
    <n v="2379000"/>
    <x v="103"/>
    <d v="2026-02-27T00:00:00"/>
    <s v="Partial"/>
    <m/>
    <m/>
    <m/>
    <s v="INV-2026-PT Nusantara Mart Sejahtera-553"/>
    <n v="1427000"/>
    <n v="952000"/>
    <x v="2"/>
    <x v="1"/>
    <n v="952000"/>
    <n v="0"/>
    <x v="0"/>
    <x v="2"/>
    <s v="Yes"/>
  </r>
  <r>
    <n v="554"/>
    <m/>
    <x v="16"/>
    <n v="3556000"/>
    <x v="149"/>
    <d v="2026-07-02T00:00:00"/>
    <s v="Paid"/>
    <m/>
    <m/>
    <m/>
    <s v="INV-2026-PT Pekanbaru Home Store-554"/>
    <n v="3556000"/>
    <n v="0"/>
    <x v="0"/>
    <x v="11"/>
    <n v="0"/>
    <n v="0"/>
    <x v="0"/>
    <x v="0"/>
    <s v="No"/>
  </r>
  <r>
    <n v="555"/>
    <m/>
    <x v="6"/>
    <n v="4736000"/>
    <x v="115"/>
    <d v="2026-07-30T00:00:00"/>
    <s v="Partial"/>
    <m/>
    <m/>
    <m/>
    <s v="INV-2026-PT Lestari Lifestyle Retail-555"/>
    <n v="2842000"/>
    <n v="1894000"/>
    <x v="5"/>
    <x v="5"/>
    <n v="1894000"/>
    <n v="0"/>
    <x v="0"/>
    <x v="2"/>
    <s v="Yes"/>
  </r>
  <r>
    <n v="556"/>
    <m/>
    <x v="6"/>
    <n v="3241000"/>
    <x v="194"/>
    <d v="2026-07-13T00:00:00"/>
    <s v="Paid"/>
    <m/>
    <m/>
    <m/>
    <s v="INV-2026-PT Lestari Lifestyle Retail-556"/>
    <n v="3241000"/>
    <n v="0"/>
    <x v="0"/>
    <x v="5"/>
    <n v="0"/>
    <n v="0"/>
    <x v="0"/>
    <x v="0"/>
    <s v="No"/>
  </r>
  <r>
    <n v="557"/>
    <m/>
    <x v="8"/>
    <n v="1701000"/>
    <x v="69"/>
    <d v="2026-02-24T00:00:00"/>
    <s v="Partial"/>
    <m/>
    <m/>
    <m/>
    <s v="INV-2026-PT Harmoni Store Indonesia-557"/>
    <n v="850000"/>
    <n v="851000"/>
    <x v="2"/>
    <x v="7"/>
    <n v="851000"/>
    <n v="0"/>
    <x v="0"/>
    <x v="2"/>
    <s v="Yes"/>
  </r>
  <r>
    <n v="558"/>
    <m/>
    <x v="17"/>
    <n v="5854000"/>
    <x v="138"/>
    <d v="2026-02-23T00:00:00"/>
    <s v="Paid"/>
    <m/>
    <m/>
    <m/>
    <s v="INV-2026-PT Makassar Retail Utama-558"/>
    <n v="5854000"/>
    <n v="0"/>
    <x v="0"/>
    <x v="12"/>
    <n v="0"/>
    <n v="0"/>
    <x v="0"/>
    <x v="0"/>
    <s v="No"/>
  </r>
  <r>
    <n v="559"/>
    <m/>
    <x v="23"/>
    <n v="2596000"/>
    <x v="13"/>
    <d v="2026-02-13T00:00:00"/>
    <s v="Paid"/>
    <m/>
    <m/>
    <m/>
    <s v="INV-2026-PT Urban House Indonesia-559"/>
    <n v="2596000"/>
    <n v="0"/>
    <x v="0"/>
    <x v="1"/>
    <n v="0"/>
    <n v="0"/>
    <x v="0"/>
    <x v="0"/>
    <s v="No"/>
  </r>
  <r>
    <n v="560"/>
    <m/>
    <x v="0"/>
    <n v="1183000"/>
    <x v="143"/>
    <d v="2026-07-08T00:00:00"/>
    <s v="Paid"/>
    <m/>
    <m/>
    <m/>
    <s v="INV-2026-PT Jogja Retail Makmur-560"/>
    <n v="1183000"/>
    <n v="0"/>
    <x v="0"/>
    <x v="0"/>
    <n v="0"/>
    <n v="0"/>
    <x v="0"/>
    <x v="0"/>
    <s v="No"/>
  </r>
  <r>
    <n v="561"/>
    <m/>
    <x v="16"/>
    <n v="5127000"/>
    <x v="48"/>
    <d v="2026-03-30T00:00:00"/>
    <s v="Paid"/>
    <m/>
    <m/>
    <m/>
    <s v="INV-2026-PT Pekanbaru Home Store-561"/>
    <n v="5127000"/>
    <n v="0"/>
    <x v="0"/>
    <x v="11"/>
    <n v="0"/>
    <n v="0"/>
    <x v="0"/>
    <x v="0"/>
    <s v="No"/>
  </r>
  <r>
    <n v="562"/>
    <m/>
    <x v="13"/>
    <n v="2728000"/>
    <x v="169"/>
    <d v="2026-10-08T00:00:00"/>
    <s v="Unpaid"/>
    <m/>
    <m/>
    <m/>
    <s v="INV-2026-PT Sentra Belanja Jaya-562"/>
    <n v="0"/>
    <n v="2728000"/>
    <x v="1"/>
    <x v="2"/>
    <n v="0"/>
    <n v="2728000"/>
    <x v="0"/>
    <x v="1"/>
    <s v="No"/>
  </r>
  <r>
    <n v="563"/>
    <m/>
    <x v="16"/>
    <n v="4310000"/>
    <x v="161"/>
    <d v="2026-10-04T00:00:00"/>
    <s v="Partial"/>
    <m/>
    <m/>
    <m/>
    <s v="INV-2026-PT Pekanbaru Home Store-563"/>
    <n v="3017000"/>
    <n v="1293000"/>
    <x v="3"/>
    <x v="11"/>
    <n v="1293000"/>
    <n v="0"/>
    <x v="0"/>
    <x v="2"/>
    <s v="Yes"/>
  </r>
  <r>
    <n v="564"/>
    <m/>
    <x v="5"/>
    <n v="598000"/>
    <x v="144"/>
    <d v="2026-02-15T00:00:00"/>
    <s v="Paid"/>
    <m/>
    <m/>
    <m/>
    <s v="INV-2026-PT Pontianak Niaga Abadi-564"/>
    <n v="598000"/>
    <n v="0"/>
    <x v="0"/>
    <x v="4"/>
    <n v="0"/>
    <n v="0"/>
    <x v="0"/>
    <x v="0"/>
    <s v="No"/>
  </r>
  <r>
    <n v="565"/>
    <m/>
    <x v="18"/>
    <n v="2922000"/>
    <x v="35"/>
    <d v="2026-07-05T00:00:00"/>
    <s v="Paid"/>
    <m/>
    <m/>
    <m/>
    <s v="INV-2026-PT Bali Lifestyle Market-565"/>
    <n v="2922000"/>
    <n v="0"/>
    <x v="0"/>
    <x v="13"/>
    <n v="0"/>
    <n v="0"/>
    <x v="0"/>
    <x v="0"/>
    <s v="No"/>
  </r>
  <r>
    <n v="566"/>
    <m/>
    <x v="21"/>
    <n v="3392000"/>
    <x v="75"/>
    <d v="2026-03-16T00:00:00"/>
    <s v="Paid"/>
    <m/>
    <m/>
    <m/>
    <s v="INV-2026-PT Pusaka Niaga Mandiri-566"/>
    <n v="3392000"/>
    <n v="0"/>
    <x v="0"/>
    <x v="5"/>
    <n v="0"/>
    <n v="0"/>
    <x v="0"/>
    <x v="0"/>
    <s v="No"/>
  </r>
  <r>
    <n v="567"/>
    <m/>
    <x v="15"/>
    <n v="2843000"/>
    <x v="111"/>
    <d v="2026-02-26T00:00:00"/>
    <s v="Paid"/>
    <m/>
    <m/>
    <m/>
    <s v="INV-2026-PT Batam Modern Retail-567"/>
    <n v="2843000"/>
    <n v="0"/>
    <x v="0"/>
    <x v="10"/>
    <n v="0"/>
    <n v="0"/>
    <x v="0"/>
    <x v="0"/>
    <s v="No"/>
  </r>
  <r>
    <n v="568"/>
    <m/>
    <x v="0"/>
    <n v="3782000"/>
    <x v="187"/>
    <d v="2026-09-13T00:00:00"/>
    <s v="Unpaid"/>
    <m/>
    <m/>
    <m/>
    <s v="INV-2026-PT Jogja Retail Makmur-568"/>
    <n v="0"/>
    <n v="3782000"/>
    <x v="3"/>
    <x v="0"/>
    <n v="3782000"/>
    <n v="0"/>
    <x v="0"/>
    <x v="2"/>
    <s v="Yes"/>
  </r>
  <r>
    <n v="569"/>
    <m/>
    <x v="1"/>
    <n v="1594000"/>
    <x v="177"/>
    <d v="2026-06-04T00:00:00"/>
    <s v="Paid"/>
    <m/>
    <m/>
    <m/>
    <s v="INV-2026-PT Citra Home Living-569"/>
    <n v="1594000"/>
    <n v="0"/>
    <x v="0"/>
    <x v="1"/>
    <n v="0"/>
    <n v="0"/>
    <x v="0"/>
    <x v="0"/>
    <s v="No"/>
  </r>
  <r>
    <n v="570"/>
    <m/>
    <x v="1"/>
    <n v="3144000"/>
    <x v="90"/>
    <d v="2026-05-24T00:00:00"/>
    <s v="Paid"/>
    <m/>
    <m/>
    <m/>
    <s v="INV-2026-PT Citra Home Living-570"/>
    <n v="3144000"/>
    <n v="0"/>
    <x v="0"/>
    <x v="1"/>
    <n v="0"/>
    <n v="0"/>
    <x v="0"/>
    <x v="0"/>
    <s v="No"/>
  </r>
  <r>
    <n v="571"/>
    <m/>
    <x v="12"/>
    <n v="4542000"/>
    <x v="132"/>
    <d v="2026-06-26T00:00:00"/>
    <s v="Unpaid"/>
    <m/>
    <m/>
    <m/>
    <s v="INV-2026-PT Surya Niaga Surabaya-571"/>
    <n v="0"/>
    <n v="4542000"/>
    <x v="2"/>
    <x v="9"/>
    <n v="4542000"/>
    <n v="0"/>
    <x v="0"/>
    <x v="2"/>
    <s v="Yes"/>
  </r>
  <r>
    <n v="572"/>
    <m/>
    <x v="22"/>
    <n v="2285000"/>
    <x v="6"/>
    <d v="2026-08-14T00:00:00"/>
    <s v="Paid"/>
    <m/>
    <m/>
    <m/>
    <s v="INV-2026-PT Bintang Retail Nusantara-572"/>
    <n v="2285000"/>
    <n v="0"/>
    <x v="0"/>
    <x v="9"/>
    <n v="0"/>
    <n v="0"/>
    <x v="0"/>
    <x v="0"/>
    <s v="No"/>
  </r>
  <r>
    <n v="573"/>
    <m/>
    <x v="8"/>
    <n v="2985000"/>
    <x v="182"/>
    <d v="2026-03-03T00:00:00"/>
    <s v="Paid"/>
    <m/>
    <m/>
    <m/>
    <s v="INV-2026-PT Harmoni Store Indonesia-573"/>
    <n v="2985000"/>
    <n v="0"/>
    <x v="0"/>
    <x v="7"/>
    <n v="0"/>
    <n v="0"/>
    <x v="0"/>
    <x v="0"/>
    <s v="No"/>
  </r>
  <r>
    <n v="574"/>
    <m/>
    <x v="0"/>
    <n v="5571000"/>
    <x v="43"/>
    <d v="2026-03-25T00:00:00"/>
    <s v="Paid"/>
    <m/>
    <m/>
    <m/>
    <s v="INV-2026-PT Jogja Retail Makmur-574"/>
    <n v="5571000"/>
    <n v="0"/>
    <x v="0"/>
    <x v="0"/>
    <n v="0"/>
    <n v="0"/>
    <x v="0"/>
    <x v="0"/>
    <s v="No"/>
  </r>
  <r>
    <n v="575"/>
    <m/>
    <x v="6"/>
    <n v="5491000"/>
    <x v="54"/>
    <d v="2026-02-07T00:00:00"/>
    <s v="Paid"/>
    <m/>
    <m/>
    <m/>
    <s v="INV-2026-PT Lestari Lifestyle Retail-575"/>
    <n v="5491000"/>
    <n v="0"/>
    <x v="0"/>
    <x v="5"/>
    <n v="0"/>
    <n v="0"/>
    <x v="0"/>
    <x v="0"/>
    <s v="No"/>
  </r>
  <r>
    <n v="576"/>
    <m/>
    <x v="11"/>
    <n v="1152000"/>
    <x v="162"/>
    <d v="2026-07-25T00:00:00"/>
    <s v="Unpaid"/>
    <m/>
    <m/>
    <m/>
    <s v="INV-2026-PT XYZ-576"/>
    <n v="0"/>
    <n v="1152000"/>
    <x v="5"/>
    <x v="1"/>
    <n v="1152000"/>
    <n v="0"/>
    <x v="0"/>
    <x v="2"/>
    <s v="Yes"/>
  </r>
  <r>
    <n v="577"/>
    <m/>
    <x v="15"/>
    <n v="4238000"/>
    <x v="225"/>
    <d v="2026-03-18T00:00:00"/>
    <s v="Unpaid"/>
    <m/>
    <m/>
    <m/>
    <s v="INV-2026-PT Batam Modern Retail-577"/>
    <n v="0"/>
    <n v="4238000"/>
    <x v="2"/>
    <x v="10"/>
    <n v="4238000"/>
    <n v="0"/>
    <x v="0"/>
    <x v="2"/>
    <s v="Yes"/>
  </r>
  <r>
    <n v="578"/>
    <m/>
    <x v="9"/>
    <n v="1548000"/>
    <x v="136"/>
    <d v="2026-08-05T00:00:00"/>
    <s v="Unpaid"/>
    <m/>
    <m/>
    <m/>
    <s v="INV-2026-PT Prima Retail Bandung-578"/>
    <n v="0"/>
    <n v="1548000"/>
    <x v="5"/>
    <x v="5"/>
    <n v="1548000"/>
    <n v="0"/>
    <x v="0"/>
    <x v="2"/>
    <s v="Yes"/>
  </r>
  <r>
    <n v="579"/>
    <m/>
    <x v="9"/>
    <n v="5284000"/>
    <x v="195"/>
    <d v="2026-05-19T00:00:00"/>
    <s v="Paid"/>
    <m/>
    <m/>
    <m/>
    <s v="INV-2026-PT Prima Retail Bandung-579"/>
    <n v="5284000"/>
    <n v="0"/>
    <x v="0"/>
    <x v="5"/>
    <n v="0"/>
    <n v="0"/>
    <x v="0"/>
    <x v="0"/>
    <s v="No"/>
  </r>
  <r>
    <n v="580"/>
    <m/>
    <x v="21"/>
    <n v="2186000"/>
    <x v="109"/>
    <d v="2026-09-06T00:00:00"/>
    <s v="Paid"/>
    <m/>
    <m/>
    <m/>
    <s v="INV-2026-PT Pusaka Niaga Mandiri-580"/>
    <n v="2186000"/>
    <n v="0"/>
    <x v="0"/>
    <x v="5"/>
    <n v="0"/>
    <n v="0"/>
    <x v="0"/>
    <x v="0"/>
    <s v="No"/>
  </r>
  <r>
    <n v="581"/>
    <m/>
    <x v="14"/>
    <n v="3436000"/>
    <x v="64"/>
    <d v="2026-03-19T00:00:00"/>
    <s v="Paid"/>
    <m/>
    <m/>
    <m/>
    <s v="INV-2026-PT Nusantara Mart Sejahtera-581"/>
    <n v="3436000"/>
    <n v="0"/>
    <x v="0"/>
    <x v="1"/>
    <n v="0"/>
    <n v="0"/>
    <x v="0"/>
    <x v="0"/>
    <s v="No"/>
  </r>
  <r>
    <n v="582"/>
    <m/>
    <x v="19"/>
    <n v="3232000"/>
    <x v="153"/>
    <d v="2026-10-12T00:00:00"/>
    <s v="Partial"/>
    <m/>
    <m/>
    <m/>
    <s v="INV-2026-PT Arunika Retail Indonesia-582"/>
    <n v="2424000"/>
    <n v="808000"/>
    <x v="1"/>
    <x v="1"/>
    <n v="0"/>
    <n v="808000"/>
    <x v="1"/>
    <x v="3"/>
    <s v="No"/>
  </r>
  <r>
    <n v="583"/>
    <m/>
    <x v="15"/>
    <n v="3839000"/>
    <x v="15"/>
    <d v="2026-09-14T00:00:00"/>
    <s v="Unpaid"/>
    <m/>
    <m/>
    <m/>
    <s v="INV-2026-PT Batam Modern Retail-583"/>
    <n v="0"/>
    <n v="3839000"/>
    <x v="3"/>
    <x v="10"/>
    <n v="3839000"/>
    <n v="0"/>
    <x v="0"/>
    <x v="2"/>
    <s v="Yes"/>
  </r>
  <r>
    <n v="584"/>
    <m/>
    <x v="19"/>
    <n v="7789000"/>
    <x v="4"/>
    <d v="2026-06-02T00:00:00"/>
    <s v="Paid"/>
    <m/>
    <m/>
    <m/>
    <s v="INV-2026-PT Arunika Retail Indonesia-584"/>
    <n v="7789000"/>
    <n v="0"/>
    <x v="0"/>
    <x v="1"/>
    <n v="0"/>
    <n v="0"/>
    <x v="0"/>
    <x v="0"/>
    <s v="No"/>
  </r>
  <r>
    <n v="585"/>
    <m/>
    <x v="11"/>
    <n v="6898000"/>
    <x v="13"/>
    <d v="2026-02-13T00:00:00"/>
    <s v="Paid"/>
    <m/>
    <m/>
    <m/>
    <s v="INV-2026-PT XYZ-585"/>
    <n v="6898000"/>
    <n v="0"/>
    <x v="0"/>
    <x v="1"/>
    <n v="0"/>
    <n v="0"/>
    <x v="0"/>
    <x v="0"/>
    <s v="No"/>
  </r>
  <r>
    <n v="586"/>
    <m/>
    <x v="10"/>
    <n v="2533000"/>
    <x v="188"/>
    <d v="2026-04-03T00:00:00"/>
    <s v="Paid"/>
    <m/>
    <m/>
    <m/>
    <s v="INV-2026-PT Medan Niaga Sentosa-586"/>
    <n v="2533000"/>
    <n v="0"/>
    <x v="0"/>
    <x v="8"/>
    <n v="0"/>
    <n v="0"/>
    <x v="0"/>
    <x v="0"/>
    <s v="No"/>
  </r>
  <r>
    <n v="587"/>
    <m/>
    <x v="12"/>
    <n v="1745000"/>
    <x v="117"/>
    <d v="2026-09-22T00:00:00"/>
    <s v="Paid"/>
    <m/>
    <m/>
    <m/>
    <s v="INV-2026-PT Surya Niaga Surabaya-587"/>
    <n v="1745000"/>
    <n v="0"/>
    <x v="0"/>
    <x v="9"/>
    <n v="0"/>
    <n v="0"/>
    <x v="0"/>
    <x v="0"/>
    <s v="No"/>
  </r>
  <r>
    <n v="588"/>
    <m/>
    <x v="9"/>
    <n v="7631000"/>
    <x v="222"/>
    <d v="2026-08-17T00:00:00"/>
    <s v="Paid"/>
    <m/>
    <m/>
    <m/>
    <s v="INV-2026-PT Prima Retail Bandung-588"/>
    <n v="7631000"/>
    <n v="0"/>
    <x v="0"/>
    <x v="5"/>
    <n v="0"/>
    <n v="0"/>
    <x v="0"/>
    <x v="0"/>
    <s v="No"/>
  </r>
  <r>
    <n v="589"/>
    <m/>
    <x v="21"/>
    <n v="4023000"/>
    <x v="228"/>
    <d v="2026-02-20T00:00:00"/>
    <s v="Paid"/>
    <m/>
    <m/>
    <m/>
    <s v="INV-2026-PT Pusaka Niaga Mandiri-589"/>
    <n v="4023000"/>
    <n v="0"/>
    <x v="0"/>
    <x v="5"/>
    <n v="0"/>
    <n v="0"/>
    <x v="0"/>
    <x v="0"/>
    <s v="No"/>
  </r>
  <r>
    <n v="590"/>
    <m/>
    <x v="21"/>
    <n v="1439000"/>
    <x v="187"/>
    <d v="2026-09-29T00:00:00"/>
    <s v="Unpaid"/>
    <m/>
    <m/>
    <m/>
    <s v="INV-2026-PT Pusaka Niaga Mandiri-590"/>
    <n v="0"/>
    <n v="1439000"/>
    <x v="3"/>
    <x v="5"/>
    <n v="1439000"/>
    <n v="0"/>
    <x v="0"/>
    <x v="2"/>
    <s v="Yes"/>
  </r>
  <r>
    <n v="591"/>
    <m/>
    <x v="6"/>
    <n v="1397000"/>
    <x v="92"/>
    <d v="2026-03-29T00:00:00"/>
    <s v="Paid"/>
    <m/>
    <m/>
    <m/>
    <s v="INV-2026-PT Lestari Lifestyle Retail-591"/>
    <n v="1397000"/>
    <n v="0"/>
    <x v="0"/>
    <x v="5"/>
    <n v="0"/>
    <n v="0"/>
    <x v="0"/>
    <x v="0"/>
    <s v="No"/>
  </r>
  <r>
    <n v="592"/>
    <m/>
    <x v="1"/>
    <n v="1290000"/>
    <x v="229"/>
    <d v="2026-04-05T00:00:00"/>
    <s v="Paid"/>
    <m/>
    <m/>
    <m/>
    <s v="INV-2026-PT Citra Home Living-592"/>
    <n v="1290000"/>
    <n v="0"/>
    <x v="0"/>
    <x v="1"/>
    <n v="0"/>
    <n v="0"/>
    <x v="0"/>
    <x v="0"/>
    <s v="No"/>
  </r>
  <r>
    <n v="593"/>
    <m/>
    <x v="7"/>
    <n v="3703000"/>
    <x v="186"/>
    <d v="2026-08-21T00:00:00"/>
    <s v="Paid"/>
    <m/>
    <m/>
    <m/>
    <s v="INV-2026-PT Palembang Retail Bersama-593"/>
    <n v="3703000"/>
    <n v="0"/>
    <x v="0"/>
    <x v="6"/>
    <n v="0"/>
    <n v="0"/>
    <x v="0"/>
    <x v="0"/>
    <s v="No"/>
  </r>
  <r>
    <n v="594"/>
    <m/>
    <x v="13"/>
    <n v="2938000"/>
    <x v="230"/>
    <d v="2026-01-15T00:00:00"/>
    <s v="Paid"/>
    <m/>
    <m/>
    <m/>
    <s v="INV-2026-PT Sentra Belanja Jaya-594"/>
    <n v="2938000"/>
    <n v="0"/>
    <x v="0"/>
    <x v="2"/>
    <n v="0"/>
    <n v="0"/>
    <x v="0"/>
    <x v="0"/>
    <s v="No"/>
  </r>
  <r>
    <n v="595"/>
    <m/>
    <x v="7"/>
    <n v="5556000"/>
    <x v="159"/>
    <d v="2026-03-04T00:00:00"/>
    <s v="Paid"/>
    <m/>
    <m/>
    <m/>
    <s v="INV-2026-PT Palembang Retail Bersama-595"/>
    <n v="5556000"/>
    <n v="0"/>
    <x v="0"/>
    <x v="6"/>
    <n v="0"/>
    <n v="0"/>
    <x v="0"/>
    <x v="0"/>
    <s v="No"/>
  </r>
  <r>
    <n v="596"/>
    <m/>
    <x v="20"/>
    <n v="5223000"/>
    <x v="107"/>
    <d v="2026-05-29T00:00:00"/>
    <s v="Paid"/>
    <m/>
    <m/>
    <m/>
    <s v="INV-2026-PT Balikpapan Retailindo-596"/>
    <n v="5223000"/>
    <n v="0"/>
    <x v="0"/>
    <x v="14"/>
    <n v="0"/>
    <n v="0"/>
    <x v="0"/>
    <x v="0"/>
    <s v="No"/>
  </r>
  <r>
    <n v="597"/>
    <m/>
    <x v="18"/>
    <n v="5897000"/>
    <x v="76"/>
    <d v="2026-10-13T00:00:00"/>
    <s v="Partial"/>
    <m/>
    <m/>
    <m/>
    <s v="INV-2026-PT Bali Lifestyle Market-597"/>
    <n v="2948000"/>
    <n v="2949000"/>
    <x v="1"/>
    <x v="13"/>
    <n v="0"/>
    <n v="2949000"/>
    <x v="1"/>
    <x v="3"/>
    <s v="No"/>
  </r>
  <r>
    <n v="598"/>
    <m/>
    <x v="24"/>
    <n v="2789000"/>
    <x v="15"/>
    <d v="2026-08-30T00:00:00"/>
    <s v="Paid"/>
    <m/>
    <m/>
    <m/>
    <s v="INV-2026-PT Metro Perkasa Retail-598"/>
    <n v="2789000"/>
    <n v="0"/>
    <x v="0"/>
    <x v="5"/>
    <n v="0"/>
    <n v="0"/>
    <x v="0"/>
    <x v="0"/>
    <s v="No"/>
  </r>
  <r>
    <n v="599"/>
    <m/>
    <x v="20"/>
    <n v="636000"/>
    <x v="50"/>
    <d v="2026-05-09T00:00:00"/>
    <s v="Paid"/>
    <m/>
    <m/>
    <m/>
    <s v="INV-2026-PT Balikpapan Retailindo-599"/>
    <n v="636000"/>
    <n v="0"/>
    <x v="0"/>
    <x v="14"/>
    <n v="0"/>
    <n v="0"/>
    <x v="0"/>
    <x v="0"/>
    <s v="No"/>
  </r>
  <r>
    <n v="600"/>
    <m/>
    <x v="11"/>
    <n v="1786000"/>
    <x v="222"/>
    <d v="2026-09-02T00:00:00"/>
    <s v="Paid"/>
    <m/>
    <m/>
    <m/>
    <s v="INV-2026-PT XYZ-600"/>
    <n v="1786000"/>
    <n v="0"/>
    <x v="0"/>
    <x v="1"/>
    <n v="0"/>
    <n v="0"/>
    <x v="0"/>
    <x v="0"/>
    <s v="No"/>
  </r>
  <r>
    <n v="601"/>
    <m/>
    <x v="15"/>
    <n v="1350000"/>
    <x v="211"/>
    <d v="2026-02-25T00:00:00"/>
    <s v="Unpaid"/>
    <m/>
    <m/>
    <m/>
    <s v="INV-2026-PT Batam Modern Retail-601"/>
    <n v="0"/>
    <n v="1350000"/>
    <x v="2"/>
    <x v="10"/>
    <n v="1350000"/>
    <n v="0"/>
    <x v="0"/>
    <x v="2"/>
    <s v="Yes"/>
  </r>
  <r>
    <n v="602"/>
    <m/>
    <x v="23"/>
    <n v="3869000"/>
    <x v="231"/>
    <d v="2026-04-13T00:00:00"/>
    <s v="Unpaid"/>
    <m/>
    <m/>
    <m/>
    <s v="INV-2026-PT Urban House Indonesia-602"/>
    <n v="0"/>
    <n v="3869000"/>
    <x v="2"/>
    <x v="1"/>
    <n v="3869000"/>
    <n v="0"/>
    <x v="0"/>
    <x v="2"/>
    <s v="Yes"/>
  </r>
  <r>
    <n v="603"/>
    <m/>
    <x v="0"/>
    <n v="3704000"/>
    <x v="70"/>
    <d v="2026-04-25T00:00:00"/>
    <s v="Paid"/>
    <m/>
    <m/>
    <m/>
    <s v="INV-2026-PT Jogja Retail Makmur-603"/>
    <n v="3704000"/>
    <n v="0"/>
    <x v="0"/>
    <x v="0"/>
    <n v="0"/>
    <n v="0"/>
    <x v="0"/>
    <x v="0"/>
    <s v="No"/>
  </r>
  <r>
    <n v="604"/>
    <m/>
    <x v="20"/>
    <n v="375000"/>
    <x v="131"/>
    <d v="2026-03-22T00:00:00"/>
    <s v="Paid"/>
    <m/>
    <m/>
    <m/>
    <s v="INV-2026-PT Balikpapan Retailindo-604"/>
    <n v="375000"/>
    <n v="0"/>
    <x v="0"/>
    <x v="14"/>
    <n v="0"/>
    <n v="0"/>
    <x v="0"/>
    <x v="0"/>
    <s v="No"/>
  </r>
  <r>
    <n v="605"/>
    <m/>
    <x v="22"/>
    <n v="5603000"/>
    <x v="217"/>
    <d v="2026-05-22T00:00:00"/>
    <s v="Paid"/>
    <m/>
    <m/>
    <m/>
    <s v="INV-2026-PT Bintang Retail Nusantara-605"/>
    <n v="5603000"/>
    <n v="0"/>
    <x v="0"/>
    <x v="9"/>
    <n v="0"/>
    <n v="0"/>
    <x v="0"/>
    <x v="0"/>
    <s v="No"/>
  </r>
  <r>
    <n v="606"/>
    <m/>
    <x v="7"/>
    <n v="3231000"/>
    <x v="232"/>
    <d v="2026-09-16T00:00:00"/>
    <s v="Partial"/>
    <m/>
    <m/>
    <m/>
    <s v="INV-2026-PT Palembang Retail Bersama-606"/>
    <n v="969000"/>
    <n v="2262000"/>
    <x v="3"/>
    <x v="6"/>
    <n v="2262000"/>
    <n v="0"/>
    <x v="0"/>
    <x v="2"/>
    <s v="Yes"/>
  </r>
  <r>
    <n v="607"/>
    <m/>
    <x v="5"/>
    <n v="4881000"/>
    <x v="22"/>
    <d v="2026-10-06T00:00:00"/>
    <s v="Unpaid"/>
    <m/>
    <m/>
    <m/>
    <s v="INV-2026-PT Pontianak Niaga Abadi-607"/>
    <n v="0"/>
    <n v="4881000"/>
    <x v="1"/>
    <x v="4"/>
    <n v="0"/>
    <n v="4881000"/>
    <x v="1"/>
    <x v="1"/>
    <s v="No"/>
  </r>
  <r>
    <n v="608"/>
    <m/>
    <x v="21"/>
    <n v="2960000"/>
    <x v="163"/>
    <d v="2026-06-07T00:00:00"/>
    <s v="Paid"/>
    <m/>
    <m/>
    <m/>
    <s v="INV-2026-PT Pusaka Niaga Mandiri-608"/>
    <n v="2960000"/>
    <n v="0"/>
    <x v="0"/>
    <x v="5"/>
    <n v="0"/>
    <n v="0"/>
    <x v="0"/>
    <x v="0"/>
    <s v="No"/>
  </r>
  <r>
    <n v="609"/>
    <m/>
    <x v="19"/>
    <n v="3002000"/>
    <x v="177"/>
    <d v="2026-05-19T00:00:00"/>
    <s v="Partial"/>
    <m/>
    <m/>
    <m/>
    <s v="INV-2026-PT Arunika Retail Indonesia-609"/>
    <n v="750000"/>
    <n v="2252000"/>
    <x v="2"/>
    <x v="1"/>
    <n v="2252000"/>
    <n v="0"/>
    <x v="0"/>
    <x v="2"/>
    <s v="Yes"/>
  </r>
  <r>
    <n v="610"/>
    <m/>
    <x v="21"/>
    <n v="2836000"/>
    <x v="186"/>
    <d v="2026-08-05T00:00:00"/>
    <s v="Paid"/>
    <m/>
    <m/>
    <m/>
    <s v="INV-2026-PT Pusaka Niaga Mandiri-610"/>
    <n v="2836000"/>
    <n v="0"/>
    <x v="0"/>
    <x v="5"/>
    <n v="0"/>
    <n v="0"/>
    <x v="0"/>
    <x v="0"/>
    <s v="No"/>
  </r>
  <r>
    <n v="611"/>
    <m/>
    <x v="6"/>
    <n v="5652000"/>
    <x v="143"/>
    <d v="2026-07-24T00:00:00"/>
    <s v="Paid"/>
    <m/>
    <m/>
    <m/>
    <s v="INV-2026-PT Lestari Lifestyle Retail-611"/>
    <n v="5652000"/>
    <n v="0"/>
    <x v="0"/>
    <x v="5"/>
    <n v="0"/>
    <n v="0"/>
    <x v="0"/>
    <x v="0"/>
    <s v="No"/>
  </r>
  <r>
    <n v="612"/>
    <m/>
    <x v="13"/>
    <n v="3805000"/>
    <x v="184"/>
    <d v="2026-10-03T00:00:00"/>
    <s v="Unpaid"/>
    <m/>
    <m/>
    <m/>
    <s v="INV-2026-PT Sentra Belanja Jaya-612"/>
    <n v="0"/>
    <n v="3805000"/>
    <x v="3"/>
    <x v="2"/>
    <n v="3805000"/>
    <n v="0"/>
    <x v="0"/>
    <x v="2"/>
    <s v="Yes"/>
  </r>
  <r>
    <n v="613"/>
    <m/>
    <x v="1"/>
    <n v="1882000"/>
    <x v="38"/>
    <d v="2026-07-17T00:00:00"/>
    <s v="Unpaid"/>
    <m/>
    <m/>
    <m/>
    <s v="INV-2026-PT Citra Home Living-613"/>
    <n v="0"/>
    <n v="1882000"/>
    <x v="5"/>
    <x v="1"/>
    <n v="1882000"/>
    <n v="0"/>
    <x v="0"/>
    <x v="2"/>
    <s v="Yes"/>
  </r>
  <r>
    <n v="614"/>
    <m/>
    <x v="20"/>
    <n v="3578000"/>
    <x v="170"/>
    <d v="2026-03-31T00:00:00"/>
    <s v="Paid"/>
    <m/>
    <m/>
    <m/>
    <s v="INV-2026-PT Balikpapan Retailindo-614"/>
    <n v="3578000"/>
    <n v="0"/>
    <x v="0"/>
    <x v="14"/>
    <n v="0"/>
    <n v="0"/>
    <x v="0"/>
    <x v="0"/>
    <s v="No"/>
  </r>
  <r>
    <n v="615"/>
    <m/>
    <x v="20"/>
    <n v="2480000"/>
    <x v="81"/>
    <d v="2026-05-13T00:00:00"/>
    <s v="Paid"/>
    <m/>
    <m/>
    <m/>
    <s v="INV-2026-PT Balikpapan Retailindo-615"/>
    <n v="2480000"/>
    <n v="0"/>
    <x v="0"/>
    <x v="14"/>
    <n v="0"/>
    <n v="0"/>
    <x v="0"/>
    <x v="0"/>
    <s v="No"/>
  </r>
  <r>
    <n v="616"/>
    <m/>
    <x v="7"/>
    <n v="2607000"/>
    <x v="218"/>
    <d v="2026-10-10T00:00:00"/>
    <s v="Paid"/>
    <m/>
    <m/>
    <m/>
    <s v="INV-2026-PT Palembang Retail Bersama-616"/>
    <n v="2607000"/>
    <n v="0"/>
    <x v="0"/>
    <x v="6"/>
    <n v="0"/>
    <n v="0"/>
    <x v="1"/>
    <x v="0"/>
    <s v="No"/>
  </r>
  <r>
    <n v="617"/>
    <m/>
    <x v="6"/>
    <n v="2449000"/>
    <x v="99"/>
    <d v="2026-04-07T00:00:00"/>
    <s v="Paid"/>
    <m/>
    <m/>
    <m/>
    <s v="INV-2026-PT Lestari Lifestyle Retail-617"/>
    <n v="2449000"/>
    <n v="0"/>
    <x v="0"/>
    <x v="5"/>
    <n v="0"/>
    <n v="0"/>
    <x v="0"/>
    <x v="0"/>
    <s v="No"/>
  </r>
  <r>
    <n v="618"/>
    <m/>
    <x v="12"/>
    <n v="3696000"/>
    <x v="53"/>
    <d v="2026-10-01T00:00:00"/>
    <s v="Paid"/>
    <m/>
    <m/>
    <m/>
    <s v="INV-2026-PT Surya Niaga Surabaya-618"/>
    <n v="3696000"/>
    <n v="0"/>
    <x v="0"/>
    <x v="9"/>
    <n v="0"/>
    <n v="0"/>
    <x v="0"/>
    <x v="0"/>
    <s v="No"/>
  </r>
  <r>
    <n v="619"/>
    <m/>
    <x v="0"/>
    <n v="2024000"/>
    <x v="20"/>
    <d v="2026-09-12T00:00:00"/>
    <s v="Paid"/>
    <m/>
    <m/>
    <m/>
    <s v="INV-2026-PT Jogja Retail Makmur-619"/>
    <n v="2024000"/>
    <n v="0"/>
    <x v="0"/>
    <x v="0"/>
    <n v="0"/>
    <n v="0"/>
    <x v="0"/>
    <x v="0"/>
    <s v="No"/>
  </r>
  <r>
    <n v="620"/>
    <m/>
    <x v="0"/>
    <n v="4533000"/>
    <x v="38"/>
    <d v="2026-08-02T00:00:00"/>
    <s v="Unpaid"/>
    <m/>
    <m/>
    <m/>
    <s v="INV-2026-PT Jogja Retail Makmur-620"/>
    <n v="0"/>
    <n v="4533000"/>
    <x v="5"/>
    <x v="0"/>
    <n v="4533000"/>
    <n v="0"/>
    <x v="0"/>
    <x v="2"/>
    <s v="Yes"/>
  </r>
  <r>
    <n v="621"/>
    <m/>
    <x v="15"/>
    <n v="1190000"/>
    <x v="145"/>
    <d v="2026-03-12T00:00:00"/>
    <s v="Paid"/>
    <m/>
    <m/>
    <m/>
    <s v="INV-2026-PT Batam Modern Retail-621"/>
    <n v="1190000"/>
    <n v="0"/>
    <x v="0"/>
    <x v="10"/>
    <n v="0"/>
    <n v="0"/>
    <x v="0"/>
    <x v="0"/>
    <s v="No"/>
  </r>
  <r>
    <n v="622"/>
    <m/>
    <x v="8"/>
    <n v="4940000"/>
    <x v="139"/>
    <d v="2026-09-12T00:00:00"/>
    <s v="Partial"/>
    <m/>
    <m/>
    <m/>
    <s v="INV-2026-PT Harmoni Store Indonesia-622"/>
    <n v="3458000"/>
    <n v="1482000"/>
    <x v="3"/>
    <x v="7"/>
    <n v="1482000"/>
    <n v="0"/>
    <x v="0"/>
    <x v="2"/>
    <s v="Yes"/>
  </r>
  <r>
    <n v="623"/>
    <m/>
    <x v="15"/>
    <n v="1510000"/>
    <x v="41"/>
    <d v="2026-08-26T00:00:00"/>
    <s v="Paid"/>
    <m/>
    <m/>
    <m/>
    <s v="INV-2026-PT Batam Modern Retail-623"/>
    <n v="1510000"/>
    <n v="0"/>
    <x v="0"/>
    <x v="10"/>
    <n v="0"/>
    <n v="0"/>
    <x v="0"/>
    <x v="0"/>
    <s v="No"/>
  </r>
  <r>
    <n v="624"/>
    <m/>
    <x v="20"/>
    <n v="3841000"/>
    <x v="195"/>
    <d v="2026-05-19T00:00:00"/>
    <s v="Unpaid"/>
    <m/>
    <m/>
    <m/>
    <s v="INV-2026-PT Balikpapan Retailindo-624"/>
    <n v="0"/>
    <n v="3841000"/>
    <x v="2"/>
    <x v="14"/>
    <n v="3841000"/>
    <n v="0"/>
    <x v="0"/>
    <x v="2"/>
    <s v="Yes"/>
  </r>
  <r>
    <n v="625"/>
    <m/>
    <x v="18"/>
    <n v="3963000"/>
    <x v="157"/>
    <d v="2026-08-02T00:00:00"/>
    <s v="Paid"/>
    <m/>
    <m/>
    <m/>
    <s v="INV-2026-PT Bali Lifestyle Market-625"/>
    <n v="3963000"/>
    <n v="0"/>
    <x v="0"/>
    <x v="13"/>
    <n v="0"/>
    <n v="0"/>
    <x v="0"/>
    <x v="0"/>
    <s v="No"/>
  </r>
  <r>
    <n v="626"/>
    <m/>
    <x v="14"/>
    <n v="2541000"/>
    <x v="52"/>
    <d v="2026-04-15T00:00:00"/>
    <s v="Paid"/>
    <m/>
    <m/>
    <m/>
    <s v="INV-2026-PT Nusantara Mart Sejahtera-626"/>
    <n v="2541000"/>
    <n v="0"/>
    <x v="0"/>
    <x v="1"/>
    <n v="0"/>
    <n v="0"/>
    <x v="0"/>
    <x v="0"/>
    <s v="No"/>
  </r>
  <r>
    <n v="627"/>
    <m/>
    <x v="12"/>
    <n v="945000"/>
    <x v="233"/>
    <d v="2026-03-17T00:00:00"/>
    <s v="Paid"/>
    <m/>
    <m/>
    <m/>
    <s v="INV-2026-PT Surya Niaga Surabaya-627"/>
    <n v="945000"/>
    <n v="0"/>
    <x v="0"/>
    <x v="9"/>
    <n v="0"/>
    <n v="0"/>
    <x v="0"/>
    <x v="0"/>
    <s v="No"/>
  </r>
  <r>
    <n v="628"/>
    <m/>
    <x v="24"/>
    <n v="4322000"/>
    <x v="204"/>
    <d v="2026-04-04T00:00:00"/>
    <s v="Paid"/>
    <m/>
    <m/>
    <m/>
    <s v="INV-2026-PT Metro Perkasa Retail-628"/>
    <n v="4322000"/>
    <n v="0"/>
    <x v="0"/>
    <x v="5"/>
    <n v="0"/>
    <n v="0"/>
    <x v="0"/>
    <x v="0"/>
    <s v="No"/>
  </r>
  <r>
    <n v="629"/>
    <m/>
    <x v="23"/>
    <n v="6782000"/>
    <x v="32"/>
    <d v="2026-07-18T00:00:00"/>
    <s v="Unpaid"/>
    <m/>
    <m/>
    <m/>
    <s v="INV-2026-PT Urban House Indonesia-629"/>
    <n v="0"/>
    <n v="6782000"/>
    <x v="5"/>
    <x v="1"/>
    <n v="6782000"/>
    <n v="0"/>
    <x v="0"/>
    <x v="2"/>
    <s v="Yes"/>
  </r>
  <r>
    <n v="630"/>
    <m/>
    <x v="20"/>
    <n v="3053000"/>
    <x v="146"/>
    <d v="2026-06-15T00:00:00"/>
    <s v="Paid"/>
    <m/>
    <m/>
    <m/>
    <s v="INV-2026-PT Balikpapan Retailindo-630"/>
    <n v="3053000"/>
    <n v="0"/>
    <x v="0"/>
    <x v="14"/>
    <n v="0"/>
    <n v="0"/>
    <x v="0"/>
    <x v="0"/>
    <s v="No"/>
  </r>
  <r>
    <n v="631"/>
    <m/>
    <x v="24"/>
    <n v="7715000"/>
    <x v="86"/>
    <d v="2026-08-23T00:00:00"/>
    <s v="Paid"/>
    <m/>
    <m/>
    <m/>
    <s v="INV-2026-PT Metro Perkasa Retail-631"/>
    <n v="7715000"/>
    <n v="0"/>
    <x v="0"/>
    <x v="5"/>
    <n v="0"/>
    <n v="0"/>
    <x v="0"/>
    <x v="0"/>
    <s v="No"/>
  </r>
  <r>
    <n v="632"/>
    <m/>
    <x v="14"/>
    <n v="2801000"/>
    <x v="234"/>
    <d v="2026-08-25T00:00:00"/>
    <s v="Partial"/>
    <m/>
    <m/>
    <m/>
    <s v="INV-2026-PT Nusantara Mart Sejahtera-632"/>
    <n v="1400000"/>
    <n v="1401000"/>
    <x v="4"/>
    <x v="1"/>
    <n v="1401000"/>
    <n v="0"/>
    <x v="0"/>
    <x v="2"/>
    <s v="Yes"/>
  </r>
  <r>
    <n v="633"/>
    <m/>
    <x v="14"/>
    <n v="4802000"/>
    <x v="184"/>
    <d v="2026-09-18T00:00:00"/>
    <s v="Unpaid"/>
    <m/>
    <m/>
    <m/>
    <s v="INV-2026-PT Nusantara Mart Sejahtera-633"/>
    <n v="0"/>
    <n v="4802000"/>
    <x v="3"/>
    <x v="1"/>
    <n v="4802000"/>
    <n v="0"/>
    <x v="0"/>
    <x v="2"/>
    <s v="Yes"/>
  </r>
  <r>
    <n v="634"/>
    <m/>
    <x v="24"/>
    <n v="2032000"/>
    <x v="117"/>
    <d v="2026-09-22T00:00:00"/>
    <s v="Partial"/>
    <m/>
    <m/>
    <m/>
    <s v="INV-2026-PT Metro Perkasa Retail-634"/>
    <n v="1016000"/>
    <n v="1016000"/>
    <x v="3"/>
    <x v="5"/>
    <n v="1016000"/>
    <n v="0"/>
    <x v="0"/>
    <x v="2"/>
    <s v="Yes"/>
  </r>
  <r>
    <n v="635"/>
    <m/>
    <x v="8"/>
    <n v="4014000"/>
    <x v="32"/>
    <d v="2026-07-18T00:00:00"/>
    <s v="Paid"/>
    <m/>
    <m/>
    <m/>
    <s v="INV-2026-PT Harmoni Store Indonesia-635"/>
    <n v="4014000"/>
    <n v="0"/>
    <x v="0"/>
    <x v="7"/>
    <n v="0"/>
    <n v="0"/>
    <x v="0"/>
    <x v="0"/>
    <s v="No"/>
  </r>
  <r>
    <n v="636"/>
    <m/>
    <x v="15"/>
    <n v="5789000"/>
    <x v="32"/>
    <d v="2026-07-18T00:00:00"/>
    <s v="Paid"/>
    <m/>
    <m/>
    <m/>
    <s v="INV-2026-PT Batam Modern Retail-636"/>
    <n v="5789000"/>
    <n v="0"/>
    <x v="0"/>
    <x v="10"/>
    <n v="0"/>
    <n v="0"/>
    <x v="0"/>
    <x v="0"/>
    <s v="No"/>
  </r>
  <r>
    <n v="637"/>
    <m/>
    <x v="9"/>
    <n v="567000"/>
    <x v="235"/>
    <d v="2026-08-12T00:00:00"/>
    <s v="Paid"/>
    <m/>
    <m/>
    <m/>
    <s v="INV-2026-PT Prima Retail Bandung-637"/>
    <n v="567000"/>
    <n v="0"/>
    <x v="0"/>
    <x v="5"/>
    <n v="0"/>
    <n v="0"/>
    <x v="0"/>
    <x v="0"/>
    <s v="No"/>
  </r>
  <r>
    <n v="638"/>
    <m/>
    <x v="20"/>
    <n v="5534000"/>
    <x v="15"/>
    <d v="2026-08-30T00:00:00"/>
    <s v="Paid"/>
    <m/>
    <m/>
    <m/>
    <s v="INV-2026-PT Balikpapan Retailindo-638"/>
    <n v="5534000"/>
    <n v="0"/>
    <x v="0"/>
    <x v="14"/>
    <n v="0"/>
    <n v="0"/>
    <x v="0"/>
    <x v="0"/>
    <s v="No"/>
  </r>
  <r>
    <n v="639"/>
    <m/>
    <x v="2"/>
    <n v="7406000"/>
    <x v="171"/>
    <d v="2026-04-13T00:00:00"/>
    <s v="Paid"/>
    <m/>
    <m/>
    <m/>
    <s v="INV-2026-PT Karya Mitra Retail-639"/>
    <n v="7406000"/>
    <n v="0"/>
    <x v="0"/>
    <x v="2"/>
    <n v="0"/>
    <n v="0"/>
    <x v="0"/>
    <x v="0"/>
    <s v="No"/>
  </r>
  <r>
    <n v="640"/>
    <m/>
    <x v="18"/>
    <n v="4929000"/>
    <x v="118"/>
    <d v="2026-03-05T00:00:00"/>
    <s v="Paid"/>
    <m/>
    <m/>
    <m/>
    <s v="INV-2026-PT Bali Lifestyle Market-640"/>
    <n v="4929000"/>
    <n v="0"/>
    <x v="0"/>
    <x v="13"/>
    <n v="0"/>
    <n v="0"/>
    <x v="0"/>
    <x v="0"/>
    <s v="No"/>
  </r>
  <r>
    <n v="641"/>
    <m/>
    <x v="21"/>
    <n v="4926000"/>
    <x v="62"/>
    <d v="2026-04-06T00:00:00"/>
    <s v="Paid"/>
    <m/>
    <m/>
    <m/>
    <s v="INV-2026-PT Pusaka Niaga Mandiri-641"/>
    <n v="4926000"/>
    <n v="0"/>
    <x v="0"/>
    <x v="5"/>
    <n v="0"/>
    <n v="0"/>
    <x v="0"/>
    <x v="0"/>
    <s v="No"/>
  </r>
  <r>
    <n v="642"/>
    <m/>
    <x v="0"/>
    <n v="1250000"/>
    <x v="135"/>
    <d v="2026-05-03T00:00:00"/>
    <s v="Paid"/>
    <m/>
    <m/>
    <m/>
    <s v="INV-2026-PT Jogja Retail Makmur-642"/>
    <n v="1250000"/>
    <n v="0"/>
    <x v="0"/>
    <x v="0"/>
    <n v="0"/>
    <n v="0"/>
    <x v="0"/>
    <x v="0"/>
    <s v="No"/>
  </r>
  <r>
    <n v="643"/>
    <m/>
    <x v="9"/>
    <n v="5666000"/>
    <x v="231"/>
    <d v="2026-03-29T00:00:00"/>
    <s v="Unpaid"/>
    <m/>
    <m/>
    <m/>
    <s v="INV-2026-PT Prima Retail Bandung-643"/>
    <n v="0"/>
    <n v="5666000"/>
    <x v="2"/>
    <x v="5"/>
    <n v="5666000"/>
    <n v="0"/>
    <x v="0"/>
    <x v="2"/>
    <s v="Yes"/>
  </r>
  <r>
    <n v="644"/>
    <m/>
    <x v="2"/>
    <n v="4174000"/>
    <x v="187"/>
    <d v="2026-09-29T00:00:00"/>
    <s v="Unpaid"/>
    <m/>
    <m/>
    <m/>
    <s v="INV-2026-PT Karya Mitra Retail-644"/>
    <n v="0"/>
    <n v="4174000"/>
    <x v="3"/>
    <x v="2"/>
    <n v="4174000"/>
    <n v="0"/>
    <x v="0"/>
    <x v="2"/>
    <s v="Yes"/>
  </r>
  <r>
    <n v="645"/>
    <m/>
    <x v="24"/>
    <n v="5835000"/>
    <x v="135"/>
    <d v="2026-05-03T00:00:00"/>
    <s v="Paid"/>
    <m/>
    <m/>
    <m/>
    <s v="INV-2026-PT Metro Perkasa Retail-645"/>
    <n v="5835000"/>
    <n v="0"/>
    <x v="0"/>
    <x v="5"/>
    <n v="0"/>
    <n v="0"/>
    <x v="0"/>
    <x v="0"/>
    <s v="No"/>
  </r>
  <r>
    <n v="646"/>
    <m/>
    <x v="14"/>
    <n v="4030000"/>
    <x v="84"/>
    <d v="2026-08-31T00:00:00"/>
    <s v="Paid"/>
    <m/>
    <m/>
    <m/>
    <s v="INV-2026-PT Nusantara Mart Sejahtera-646"/>
    <n v="4030000"/>
    <n v="0"/>
    <x v="0"/>
    <x v="1"/>
    <n v="0"/>
    <n v="0"/>
    <x v="0"/>
    <x v="0"/>
    <s v="No"/>
  </r>
  <r>
    <n v="647"/>
    <m/>
    <x v="19"/>
    <n v="3045000"/>
    <x v="210"/>
    <d v="2026-08-03T00:00:00"/>
    <s v="Paid"/>
    <m/>
    <m/>
    <m/>
    <s v="INV-2026-PT Arunika Retail Indonesia-647"/>
    <n v="3045000"/>
    <n v="0"/>
    <x v="0"/>
    <x v="1"/>
    <n v="0"/>
    <n v="0"/>
    <x v="0"/>
    <x v="0"/>
    <s v="No"/>
  </r>
  <r>
    <n v="648"/>
    <m/>
    <x v="0"/>
    <n v="4136000"/>
    <x v="208"/>
    <d v="2026-07-12T00:00:00"/>
    <s v="Paid"/>
    <m/>
    <m/>
    <m/>
    <s v="INV-2026-PT Jogja Retail Makmur-648"/>
    <n v="4136000"/>
    <n v="0"/>
    <x v="0"/>
    <x v="0"/>
    <n v="0"/>
    <n v="0"/>
    <x v="0"/>
    <x v="0"/>
    <s v="No"/>
  </r>
  <r>
    <n v="649"/>
    <m/>
    <x v="0"/>
    <n v="8467000"/>
    <x v="175"/>
    <d v="2026-07-04T00:00:00"/>
    <s v="Unpaid"/>
    <m/>
    <m/>
    <m/>
    <s v="INV-2026-PT Jogja Retail Makmur-649"/>
    <n v="0"/>
    <n v="8467000"/>
    <x v="2"/>
    <x v="0"/>
    <n v="8467000"/>
    <n v="0"/>
    <x v="0"/>
    <x v="2"/>
    <s v="Yes"/>
  </r>
  <r>
    <n v="650"/>
    <m/>
    <x v="14"/>
    <n v="3333000"/>
    <x v="236"/>
    <d v="2026-02-20T00:00:00"/>
    <s v="Paid"/>
    <m/>
    <m/>
    <m/>
    <s v="INV-2026-PT Nusantara Mart Sejahtera-650"/>
    <n v="3333000"/>
    <n v="0"/>
    <x v="0"/>
    <x v="1"/>
    <n v="0"/>
    <n v="0"/>
    <x v="0"/>
    <x v="0"/>
    <s v="No"/>
  </r>
  <r>
    <n v="651"/>
    <m/>
    <x v="24"/>
    <n v="893000"/>
    <x v="213"/>
    <d v="2026-07-31T00:00:00"/>
    <s v="Paid"/>
    <m/>
    <m/>
    <m/>
    <s v="INV-2026-PT Metro Perkasa Retail-651"/>
    <n v="893000"/>
    <n v="0"/>
    <x v="0"/>
    <x v="5"/>
    <n v="0"/>
    <n v="0"/>
    <x v="0"/>
    <x v="0"/>
    <s v="No"/>
  </r>
  <r>
    <n v="652"/>
    <m/>
    <x v="2"/>
    <n v="3366000"/>
    <x v="5"/>
    <d v="2026-10-03T00:00:00"/>
    <s v="Paid"/>
    <m/>
    <m/>
    <m/>
    <s v="INV-2026-PT Karya Mitra Retail-652"/>
    <n v="3366000"/>
    <n v="0"/>
    <x v="0"/>
    <x v="2"/>
    <n v="0"/>
    <n v="0"/>
    <x v="0"/>
    <x v="0"/>
    <s v="No"/>
  </r>
  <r>
    <n v="653"/>
    <m/>
    <x v="4"/>
    <n v="4050000"/>
    <x v="199"/>
    <d v="2026-03-21T00:00:00"/>
    <s v="Paid"/>
    <m/>
    <m/>
    <m/>
    <s v="INV-2026-PT Sinar Karya Abadi-653"/>
    <n v="4050000"/>
    <n v="0"/>
    <x v="0"/>
    <x v="1"/>
    <n v="0"/>
    <n v="0"/>
    <x v="0"/>
    <x v="0"/>
    <s v="No"/>
  </r>
  <r>
    <n v="654"/>
    <m/>
    <x v="4"/>
    <n v="4474000"/>
    <x v="120"/>
    <d v="2026-03-05T00:00:00"/>
    <s v="Partial"/>
    <m/>
    <m/>
    <m/>
    <s v="INV-2026-PT Sinar Karya Abadi-654"/>
    <n v="1342000"/>
    <n v="3132000"/>
    <x v="2"/>
    <x v="1"/>
    <n v="3132000"/>
    <n v="0"/>
    <x v="0"/>
    <x v="2"/>
    <s v="Yes"/>
  </r>
  <r>
    <n v="655"/>
    <m/>
    <x v="20"/>
    <n v="1793000"/>
    <x v="149"/>
    <d v="2026-07-02T00:00:00"/>
    <s v="Unpaid"/>
    <m/>
    <m/>
    <m/>
    <s v="INV-2026-PT Balikpapan Retailindo-655"/>
    <n v="0"/>
    <n v="1793000"/>
    <x v="2"/>
    <x v="14"/>
    <n v="1793000"/>
    <n v="0"/>
    <x v="0"/>
    <x v="2"/>
    <s v="Yes"/>
  </r>
  <r>
    <n v="656"/>
    <m/>
    <x v="14"/>
    <n v="4411000"/>
    <x v="22"/>
    <d v="2026-09-20T00:00:00"/>
    <s v="Paid"/>
    <m/>
    <m/>
    <m/>
    <s v="INV-2026-PT Nusantara Mart Sejahtera-656"/>
    <n v="4411000"/>
    <n v="0"/>
    <x v="0"/>
    <x v="1"/>
    <n v="0"/>
    <n v="0"/>
    <x v="1"/>
    <x v="0"/>
    <s v="No"/>
  </r>
  <r>
    <n v="657"/>
    <m/>
    <x v="22"/>
    <n v="4867000"/>
    <x v="216"/>
    <d v="2026-06-16T00:00:00"/>
    <s v="Paid"/>
    <m/>
    <m/>
    <m/>
    <s v="INV-2026-PT Bintang Retail Nusantara-657"/>
    <n v="4867000"/>
    <n v="0"/>
    <x v="0"/>
    <x v="9"/>
    <n v="0"/>
    <n v="0"/>
    <x v="0"/>
    <x v="0"/>
    <s v="No"/>
  </r>
  <r>
    <n v="658"/>
    <m/>
    <x v="10"/>
    <n v="1739000"/>
    <x v="47"/>
    <d v="2026-02-03T00:00:00"/>
    <s v="Paid"/>
    <m/>
    <m/>
    <m/>
    <s v="INV-2026-PT Medan Niaga Sentosa-658"/>
    <n v="1739000"/>
    <n v="0"/>
    <x v="0"/>
    <x v="8"/>
    <n v="0"/>
    <n v="0"/>
    <x v="0"/>
    <x v="0"/>
    <s v="No"/>
  </r>
  <r>
    <n v="659"/>
    <m/>
    <x v="14"/>
    <n v="5410000"/>
    <x v="179"/>
    <d v="2026-04-28T00:00:00"/>
    <s v="Paid"/>
    <m/>
    <m/>
    <m/>
    <s v="INV-2026-PT Nusantara Mart Sejahtera-659"/>
    <n v="5410000"/>
    <n v="0"/>
    <x v="0"/>
    <x v="1"/>
    <n v="0"/>
    <n v="0"/>
    <x v="0"/>
    <x v="0"/>
    <s v="No"/>
  </r>
  <r>
    <n v="660"/>
    <m/>
    <x v="22"/>
    <n v="2093000"/>
    <x v="12"/>
    <d v="2026-03-02T00:00:00"/>
    <s v="Paid"/>
    <m/>
    <m/>
    <m/>
    <s v="INV-2026-PT Bintang Retail Nusantara-660"/>
    <n v="2093000"/>
    <n v="0"/>
    <x v="0"/>
    <x v="9"/>
    <n v="0"/>
    <n v="0"/>
    <x v="0"/>
    <x v="0"/>
    <s v="No"/>
  </r>
  <r>
    <n v="661"/>
    <m/>
    <x v="3"/>
    <n v="5182000"/>
    <x v="69"/>
    <d v="2026-02-24T00:00:00"/>
    <s v="Paid"/>
    <m/>
    <m/>
    <m/>
    <s v="INV-2026-PT Manado Lifestyle Center-661"/>
    <n v="5182000"/>
    <n v="0"/>
    <x v="0"/>
    <x v="3"/>
    <n v="0"/>
    <n v="0"/>
    <x v="0"/>
    <x v="0"/>
    <s v="No"/>
  </r>
  <r>
    <n v="662"/>
    <m/>
    <x v="8"/>
    <n v="5582000"/>
    <x v="124"/>
    <d v="2026-05-23T00:00:00"/>
    <s v="Paid"/>
    <m/>
    <m/>
    <m/>
    <s v="INV-2026-PT Harmoni Store Indonesia-662"/>
    <n v="5582000"/>
    <n v="0"/>
    <x v="0"/>
    <x v="7"/>
    <n v="0"/>
    <n v="0"/>
    <x v="0"/>
    <x v="0"/>
    <s v="No"/>
  </r>
  <r>
    <n v="663"/>
    <m/>
    <x v="7"/>
    <n v="4140000"/>
    <x v="59"/>
    <d v="2026-02-11T00:00:00"/>
    <s v="Paid"/>
    <m/>
    <m/>
    <m/>
    <s v="INV-2026-PT Palembang Retail Bersama-663"/>
    <n v="4140000"/>
    <n v="0"/>
    <x v="0"/>
    <x v="6"/>
    <n v="0"/>
    <n v="0"/>
    <x v="0"/>
    <x v="0"/>
    <s v="No"/>
  </r>
  <r>
    <n v="664"/>
    <m/>
    <x v="5"/>
    <n v="3876000"/>
    <x v="21"/>
    <d v="2026-05-18T00:00:00"/>
    <s v="Partial"/>
    <m/>
    <m/>
    <m/>
    <s v="INV-2026-PT Pontianak Niaga Abadi-664"/>
    <n v="1163000"/>
    <n v="2713000"/>
    <x v="2"/>
    <x v="4"/>
    <n v="2713000"/>
    <n v="0"/>
    <x v="0"/>
    <x v="2"/>
    <s v="Yes"/>
  </r>
  <r>
    <n v="665"/>
    <m/>
    <x v="22"/>
    <n v="1892000"/>
    <x v="214"/>
    <d v="2026-09-09T00:00:00"/>
    <s v="Paid"/>
    <m/>
    <m/>
    <m/>
    <s v="INV-2026-PT Bintang Retail Nusantara-665"/>
    <n v="1892000"/>
    <n v="0"/>
    <x v="0"/>
    <x v="9"/>
    <n v="0"/>
    <n v="0"/>
    <x v="0"/>
    <x v="0"/>
    <s v="No"/>
  </r>
  <r>
    <n v="666"/>
    <m/>
    <x v="20"/>
    <n v="2476000"/>
    <x v="67"/>
    <d v="2026-02-25T00:00:00"/>
    <s v="Paid"/>
    <m/>
    <m/>
    <m/>
    <s v="INV-2026-PT Balikpapan Retailindo-666"/>
    <n v="2476000"/>
    <n v="0"/>
    <x v="0"/>
    <x v="14"/>
    <n v="0"/>
    <n v="0"/>
    <x v="0"/>
    <x v="0"/>
    <s v="No"/>
  </r>
  <r>
    <n v="667"/>
    <m/>
    <x v="24"/>
    <n v="7857000"/>
    <x v="237"/>
    <d v="2026-06-27T00:00:00"/>
    <s v="Partial"/>
    <m/>
    <m/>
    <m/>
    <s v="INV-2026-PT Metro Perkasa Retail-667"/>
    <n v="5500000"/>
    <n v="2357000"/>
    <x v="2"/>
    <x v="5"/>
    <n v="2357000"/>
    <n v="0"/>
    <x v="0"/>
    <x v="2"/>
    <s v="Yes"/>
  </r>
  <r>
    <n v="668"/>
    <m/>
    <x v="7"/>
    <n v="1889000"/>
    <x v="13"/>
    <d v="2026-01-28T00:00:00"/>
    <s v="Paid"/>
    <m/>
    <m/>
    <m/>
    <s v="INV-2026-PT Palembang Retail Bersama-668"/>
    <n v="1889000"/>
    <n v="0"/>
    <x v="0"/>
    <x v="6"/>
    <n v="0"/>
    <n v="0"/>
    <x v="0"/>
    <x v="0"/>
    <s v="No"/>
  </r>
  <r>
    <n v="669"/>
    <m/>
    <x v="8"/>
    <n v="4695000"/>
    <x v="17"/>
    <d v="2026-04-18T00:00:00"/>
    <s v="Paid"/>
    <m/>
    <m/>
    <m/>
    <s v="INV-2026-PT Harmoni Store Indonesia-669"/>
    <n v="4695000"/>
    <n v="0"/>
    <x v="0"/>
    <x v="7"/>
    <n v="0"/>
    <n v="0"/>
    <x v="0"/>
    <x v="0"/>
    <s v="No"/>
  </r>
  <r>
    <n v="670"/>
    <m/>
    <x v="3"/>
    <n v="2055000"/>
    <x v="16"/>
    <d v="2026-07-15T00:00:00"/>
    <s v="Paid"/>
    <m/>
    <m/>
    <m/>
    <s v="INV-2026-PT Manado Lifestyle Center-670"/>
    <n v="2055000"/>
    <n v="0"/>
    <x v="0"/>
    <x v="3"/>
    <n v="0"/>
    <n v="0"/>
    <x v="0"/>
    <x v="0"/>
    <s v="No"/>
  </r>
  <r>
    <n v="671"/>
    <m/>
    <x v="6"/>
    <n v="4358000"/>
    <x v="97"/>
    <d v="2026-06-14T00:00:00"/>
    <s v="Paid"/>
    <m/>
    <m/>
    <m/>
    <s v="INV-2026-PT Lestari Lifestyle Retail-671"/>
    <n v="4358000"/>
    <n v="0"/>
    <x v="0"/>
    <x v="5"/>
    <n v="0"/>
    <n v="0"/>
    <x v="0"/>
    <x v="0"/>
    <s v="No"/>
  </r>
  <r>
    <n v="672"/>
    <m/>
    <x v="13"/>
    <n v="2880000"/>
    <x v="46"/>
    <d v="2026-09-21T00:00:00"/>
    <s v="Partial"/>
    <m/>
    <m/>
    <m/>
    <s v="INV-2026-PT Sentra Belanja Jaya-672"/>
    <n v="2016000"/>
    <n v="864000"/>
    <x v="3"/>
    <x v="2"/>
    <n v="864000"/>
    <n v="0"/>
    <x v="0"/>
    <x v="2"/>
    <s v="Yes"/>
  </r>
  <r>
    <n v="673"/>
    <m/>
    <x v="10"/>
    <n v="487000"/>
    <x v="199"/>
    <d v="2026-03-21T00:00:00"/>
    <s v="Paid"/>
    <m/>
    <m/>
    <m/>
    <s v="INV-2026-PT Medan Niaga Sentosa-673"/>
    <n v="487000"/>
    <n v="0"/>
    <x v="0"/>
    <x v="8"/>
    <n v="0"/>
    <n v="0"/>
    <x v="0"/>
    <x v="0"/>
    <s v="No"/>
  </r>
  <r>
    <n v="674"/>
    <m/>
    <x v="19"/>
    <n v="2334000"/>
    <x v="23"/>
    <d v="2026-08-17T00:00:00"/>
    <s v="Paid"/>
    <m/>
    <m/>
    <m/>
    <s v="INV-2026-PT Arunika Retail Indonesia-674"/>
    <n v="2334000"/>
    <n v="0"/>
    <x v="0"/>
    <x v="1"/>
    <n v="0"/>
    <n v="0"/>
    <x v="0"/>
    <x v="0"/>
    <s v="No"/>
  </r>
  <r>
    <n v="675"/>
    <m/>
    <x v="7"/>
    <n v="5913000"/>
    <x v="146"/>
    <d v="2026-06-15T00:00:00"/>
    <s v="Unpaid"/>
    <m/>
    <m/>
    <m/>
    <s v="INV-2026-PT Palembang Retail Bersama-675"/>
    <n v="0"/>
    <n v="5913000"/>
    <x v="2"/>
    <x v="6"/>
    <n v="5913000"/>
    <n v="0"/>
    <x v="0"/>
    <x v="2"/>
    <s v="Yes"/>
  </r>
  <r>
    <n v="676"/>
    <m/>
    <x v="13"/>
    <n v="3246000"/>
    <x v="53"/>
    <d v="2026-10-01T00:00:00"/>
    <s v="Partial"/>
    <m/>
    <m/>
    <m/>
    <s v="INV-2026-PT Sentra Belanja Jaya-676"/>
    <n v="1623000"/>
    <n v="1623000"/>
    <x v="3"/>
    <x v="2"/>
    <n v="1623000"/>
    <n v="0"/>
    <x v="0"/>
    <x v="2"/>
    <s v="Yes"/>
  </r>
  <r>
    <n v="677"/>
    <m/>
    <x v="15"/>
    <n v="4538000"/>
    <x v="187"/>
    <d v="2026-09-29T00:00:00"/>
    <s v="Unpaid"/>
    <m/>
    <m/>
    <m/>
    <s v="INV-2026-PT Batam Modern Retail-677"/>
    <n v="0"/>
    <n v="4538000"/>
    <x v="3"/>
    <x v="10"/>
    <n v="4538000"/>
    <n v="0"/>
    <x v="0"/>
    <x v="2"/>
    <s v="Yes"/>
  </r>
  <r>
    <n v="678"/>
    <m/>
    <x v="1"/>
    <n v="3782000"/>
    <x v="46"/>
    <d v="2026-09-21T00:00:00"/>
    <s v="Partial"/>
    <m/>
    <m/>
    <m/>
    <s v="INV-2026-PT Citra Home Living-678"/>
    <n v="1891000"/>
    <n v="1891000"/>
    <x v="3"/>
    <x v="1"/>
    <n v="1891000"/>
    <n v="0"/>
    <x v="0"/>
    <x v="2"/>
    <s v="Yes"/>
  </r>
  <r>
    <n v="679"/>
    <m/>
    <x v="23"/>
    <n v="1917000"/>
    <x v="238"/>
    <d v="2026-03-01T00:00:00"/>
    <s v="Paid"/>
    <m/>
    <m/>
    <m/>
    <s v="INV-2026-PT Urban House Indonesia-679"/>
    <n v="1917000"/>
    <n v="0"/>
    <x v="0"/>
    <x v="1"/>
    <n v="0"/>
    <n v="0"/>
    <x v="0"/>
    <x v="0"/>
    <s v="No"/>
  </r>
  <r>
    <n v="680"/>
    <m/>
    <x v="16"/>
    <n v="1637000"/>
    <x v="66"/>
    <d v="2026-02-13T00:00:00"/>
    <s v="Unpaid"/>
    <m/>
    <m/>
    <m/>
    <s v="INV-2026-PT Pekanbaru Home Store-680"/>
    <n v="0"/>
    <n v="1637000"/>
    <x v="2"/>
    <x v="11"/>
    <n v="1637000"/>
    <n v="0"/>
    <x v="0"/>
    <x v="2"/>
    <s v="Yes"/>
  </r>
  <r>
    <n v="681"/>
    <m/>
    <x v="18"/>
    <n v="4742000"/>
    <x v="30"/>
    <d v="2026-09-19T00:00:00"/>
    <s v="Unpaid"/>
    <m/>
    <m/>
    <m/>
    <s v="INV-2026-PT Bali Lifestyle Market-681"/>
    <n v="0"/>
    <n v="4742000"/>
    <x v="3"/>
    <x v="13"/>
    <n v="4742000"/>
    <n v="0"/>
    <x v="0"/>
    <x v="2"/>
    <s v="Yes"/>
  </r>
  <r>
    <n v="682"/>
    <m/>
    <x v="10"/>
    <n v="3533000"/>
    <x v="147"/>
    <d v="2026-04-20T00:00:00"/>
    <s v="Paid"/>
    <m/>
    <m/>
    <m/>
    <s v="INV-2026-PT Medan Niaga Sentosa-682"/>
    <n v="3533000"/>
    <n v="0"/>
    <x v="0"/>
    <x v="8"/>
    <n v="0"/>
    <n v="0"/>
    <x v="0"/>
    <x v="0"/>
    <s v="No"/>
  </r>
  <r>
    <n v="683"/>
    <m/>
    <x v="11"/>
    <n v="1392000"/>
    <x v="25"/>
    <d v="2026-05-05T00:00:00"/>
    <s v="Unpaid"/>
    <m/>
    <m/>
    <m/>
    <s v="INV-2026-PT XYZ-683"/>
    <n v="0"/>
    <n v="1392000"/>
    <x v="2"/>
    <x v="1"/>
    <n v="1392000"/>
    <n v="0"/>
    <x v="0"/>
    <x v="2"/>
    <s v="Yes"/>
  </r>
  <r>
    <n v="684"/>
    <m/>
    <x v="9"/>
    <n v="5655000"/>
    <x v="148"/>
    <d v="2026-04-19T00:00:00"/>
    <s v="Partial"/>
    <m/>
    <m/>
    <m/>
    <s v="INV-2026-PT Prima Retail Bandung-684"/>
    <n v="3393000"/>
    <n v="2262000"/>
    <x v="2"/>
    <x v="5"/>
    <n v="2262000"/>
    <n v="0"/>
    <x v="0"/>
    <x v="2"/>
    <s v="Yes"/>
  </r>
  <r>
    <n v="685"/>
    <m/>
    <x v="14"/>
    <n v="4102000"/>
    <x v="32"/>
    <d v="2026-07-18T00:00:00"/>
    <s v="Paid"/>
    <m/>
    <m/>
    <m/>
    <s v="INV-2026-PT Nusantara Mart Sejahtera-685"/>
    <n v="4102000"/>
    <n v="0"/>
    <x v="0"/>
    <x v="1"/>
    <n v="0"/>
    <n v="0"/>
    <x v="0"/>
    <x v="0"/>
    <s v="No"/>
  </r>
  <r>
    <n v="686"/>
    <m/>
    <x v="14"/>
    <n v="4537000"/>
    <x v="106"/>
    <d v="2026-03-13T00:00:00"/>
    <s v="Unpaid"/>
    <m/>
    <m/>
    <m/>
    <s v="INV-2026-PT Nusantara Mart Sejahtera-686"/>
    <n v="0"/>
    <n v="4537000"/>
    <x v="2"/>
    <x v="1"/>
    <n v="4537000"/>
    <n v="0"/>
    <x v="0"/>
    <x v="2"/>
    <s v="Yes"/>
  </r>
  <r>
    <n v="687"/>
    <m/>
    <x v="6"/>
    <n v="3691000"/>
    <x v="132"/>
    <d v="2026-06-11T00:00:00"/>
    <s v="Paid"/>
    <m/>
    <m/>
    <m/>
    <s v="INV-2026-PT Lestari Lifestyle Retail-687"/>
    <n v="3691000"/>
    <n v="0"/>
    <x v="0"/>
    <x v="5"/>
    <n v="0"/>
    <n v="0"/>
    <x v="0"/>
    <x v="0"/>
    <s v="No"/>
  </r>
  <r>
    <n v="688"/>
    <m/>
    <x v="7"/>
    <n v="4857000"/>
    <x v="193"/>
    <d v="2026-05-21T00:00:00"/>
    <s v="Paid"/>
    <m/>
    <m/>
    <m/>
    <s v="INV-2026-PT Palembang Retail Bersama-688"/>
    <n v="4857000"/>
    <n v="0"/>
    <x v="0"/>
    <x v="6"/>
    <n v="0"/>
    <n v="0"/>
    <x v="0"/>
    <x v="0"/>
    <s v="No"/>
  </r>
  <r>
    <n v="689"/>
    <m/>
    <x v="5"/>
    <n v="4879000"/>
    <x v="202"/>
    <d v="2026-04-30T00:00:00"/>
    <s v="Paid"/>
    <m/>
    <m/>
    <m/>
    <s v="INV-2026-PT Pontianak Niaga Abadi-689"/>
    <n v="4879000"/>
    <n v="0"/>
    <x v="0"/>
    <x v="4"/>
    <n v="0"/>
    <n v="0"/>
    <x v="0"/>
    <x v="0"/>
    <s v="No"/>
  </r>
  <r>
    <n v="690"/>
    <m/>
    <x v="0"/>
    <n v="5467000"/>
    <x v="60"/>
    <d v="2026-03-24T00:00:00"/>
    <s v="Paid"/>
    <m/>
    <m/>
    <m/>
    <s v="INV-2026-PT Jogja Retail Makmur-690"/>
    <n v="5467000"/>
    <n v="0"/>
    <x v="0"/>
    <x v="0"/>
    <n v="0"/>
    <n v="0"/>
    <x v="0"/>
    <x v="0"/>
    <s v="No"/>
  </r>
  <r>
    <n v="691"/>
    <m/>
    <x v="8"/>
    <n v="5947000"/>
    <x v="122"/>
    <d v="2026-10-02T00:00:00"/>
    <s v="Paid"/>
    <m/>
    <m/>
    <m/>
    <s v="INV-2026-PT Harmoni Store Indonesia-691"/>
    <n v="5947000"/>
    <n v="0"/>
    <x v="0"/>
    <x v="7"/>
    <n v="0"/>
    <n v="0"/>
    <x v="0"/>
    <x v="0"/>
    <s v="No"/>
  </r>
  <r>
    <n v="692"/>
    <m/>
    <x v="6"/>
    <n v="5289000"/>
    <x v="239"/>
    <d v="2026-02-20T00:00:00"/>
    <s v="Paid"/>
    <m/>
    <m/>
    <m/>
    <s v="INV-2026-PT Lestari Lifestyle Retail-692"/>
    <n v="5289000"/>
    <n v="0"/>
    <x v="0"/>
    <x v="5"/>
    <n v="0"/>
    <n v="0"/>
    <x v="0"/>
    <x v="0"/>
    <s v="No"/>
  </r>
  <r>
    <n v="693"/>
    <m/>
    <x v="3"/>
    <n v="4273000"/>
    <x v="17"/>
    <d v="2026-05-03T00:00:00"/>
    <s v="Unpaid"/>
    <m/>
    <m/>
    <m/>
    <s v="INV-2026-PT Manado Lifestyle Center-693"/>
    <n v="0"/>
    <n v="4273000"/>
    <x v="2"/>
    <x v="3"/>
    <n v="4273000"/>
    <n v="0"/>
    <x v="0"/>
    <x v="2"/>
    <s v="Yes"/>
  </r>
  <r>
    <n v="694"/>
    <m/>
    <x v="13"/>
    <n v="4530000"/>
    <x v="240"/>
    <d v="2026-02-22T00:00:00"/>
    <s v="Partial"/>
    <m/>
    <m/>
    <m/>
    <s v="INV-2026-PT Sentra Belanja Jaya-694"/>
    <n v="2718000"/>
    <n v="1812000"/>
    <x v="2"/>
    <x v="2"/>
    <n v="1812000"/>
    <n v="0"/>
    <x v="0"/>
    <x v="2"/>
    <s v="Yes"/>
  </r>
  <r>
    <n v="695"/>
    <m/>
    <x v="6"/>
    <n v="3109000"/>
    <x v="138"/>
    <d v="2026-02-07T00:00:00"/>
    <s v="Paid"/>
    <m/>
    <m/>
    <m/>
    <s v="INV-2026-PT Lestari Lifestyle Retail-695"/>
    <n v="3109000"/>
    <n v="0"/>
    <x v="0"/>
    <x v="5"/>
    <n v="0"/>
    <n v="0"/>
    <x v="0"/>
    <x v="0"/>
    <s v="No"/>
  </r>
  <r>
    <n v="696"/>
    <m/>
    <x v="1"/>
    <n v="2223000"/>
    <x v="1"/>
    <d v="2026-01-16T00:00:00"/>
    <s v="Unpaid"/>
    <m/>
    <m/>
    <m/>
    <s v="INV-2026-PT Citra Home Living-696"/>
    <n v="0"/>
    <n v="2223000"/>
    <x v="2"/>
    <x v="1"/>
    <n v="2223000"/>
    <n v="0"/>
    <x v="0"/>
    <x v="2"/>
    <s v="Yes"/>
  </r>
  <r>
    <n v="697"/>
    <m/>
    <x v="6"/>
    <n v="498000"/>
    <x v="5"/>
    <d v="2026-10-03T00:00:00"/>
    <s v="Unpaid"/>
    <m/>
    <m/>
    <m/>
    <s v="INV-2026-PT Lestari Lifestyle Retail-697"/>
    <n v="0"/>
    <n v="498000"/>
    <x v="3"/>
    <x v="5"/>
    <n v="498000"/>
    <n v="0"/>
    <x v="0"/>
    <x v="2"/>
    <s v="Yes"/>
  </r>
  <r>
    <n v="698"/>
    <m/>
    <x v="18"/>
    <n v="2457000"/>
    <x v="91"/>
    <d v="2026-07-08T00:00:00"/>
    <s v="Unpaid"/>
    <m/>
    <m/>
    <m/>
    <s v="INV-2026-PT Bali Lifestyle Market-698"/>
    <n v="0"/>
    <n v="2457000"/>
    <x v="5"/>
    <x v="13"/>
    <n v="2457000"/>
    <n v="0"/>
    <x v="0"/>
    <x v="2"/>
    <s v="Yes"/>
  </r>
  <r>
    <n v="699"/>
    <m/>
    <x v="16"/>
    <n v="4002000"/>
    <x v="148"/>
    <d v="2026-04-19T00:00:00"/>
    <s v="Partial"/>
    <m/>
    <m/>
    <m/>
    <s v="INV-2026-PT Pekanbaru Home Store-699"/>
    <n v="3002000"/>
    <n v="1000000"/>
    <x v="2"/>
    <x v="11"/>
    <n v="1000000"/>
    <n v="0"/>
    <x v="0"/>
    <x v="2"/>
    <s v="Yes"/>
  </r>
  <r>
    <n v="700"/>
    <m/>
    <x v="0"/>
    <n v="2414000"/>
    <x v="197"/>
    <d v="2026-05-26T00:00:00"/>
    <s v="Paid"/>
    <m/>
    <m/>
    <m/>
    <s v="INV-2026-PT Jogja Retail Makmur-700"/>
    <n v="2414000"/>
    <n v="0"/>
    <x v="0"/>
    <x v="0"/>
    <n v="0"/>
    <n v="0"/>
    <x v="0"/>
    <x v="0"/>
    <s v="No"/>
  </r>
  <r>
    <n v="701"/>
    <m/>
    <x v="11"/>
    <n v="1888000"/>
    <x v="220"/>
    <d v="2026-06-15T00:00:00"/>
    <s v="Partial"/>
    <m/>
    <m/>
    <m/>
    <s v="INV-2026-PT XYZ-701"/>
    <n v="472000"/>
    <n v="1416000"/>
    <x v="2"/>
    <x v="1"/>
    <n v="1416000"/>
    <n v="0"/>
    <x v="0"/>
    <x v="2"/>
    <s v="Yes"/>
  </r>
  <r>
    <n v="702"/>
    <m/>
    <x v="3"/>
    <n v="2032000"/>
    <x v="17"/>
    <d v="2026-05-03T00:00:00"/>
    <s v="Partial"/>
    <m/>
    <m/>
    <m/>
    <s v="INV-2026-PT Manado Lifestyle Center-702"/>
    <n v="1219000"/>
    <n v="813000"/>
    <x v="2"/>
    <x v="3"/>
    <n v="813000"/>
    <n v="0"/>
    <x v="0"/>
    <x v="2"/>
    <s v="Yes"/>
  </r>
  <r>
    <n v="703"/>
    <m/>
    <x v="0"/>
    <n v="5522000"/>
    <x v="178"/>
    <d v="2026-05-11T00:00:00"/>
    <s v="Paid"/>
    <m/>
    <m/>
    <m/>
    <s v="INV-2026-PT Jogja Retail Makmur-703"/>
    <n v="5522000"/>
    <n v="0"/>
    <x v="0"/>
    <x v="0"/>
    <n v="0"/>
    <n v="0"/>
    <x v="0"/>
    <x v="0"/>
    <s v="No"/>
  </r>
  <r>
    <n v="704"/>
    <m/>
    <x v="1"/>
    <n v="675000"/>
    <x v="55"/>
    <d v="2026-04-02T00:00:00"/>
    <s v="Paid"/>
    <m/>
    <m/>
    <m/>
    <s v="INV-2026-PT Citra Home Living-704"/>
    <n v="675000"/>
    <n v="0"/>
    <x v="0"/>
    <x v="1"/>
    <n v="0"/>
    <n v="0"/>
    <x v="0"/>
    <x v="0"/>
    <s v="No"/>
  </r>
  <r>
    <n v="705"/>
    <m/>
    <x v="23"/>
    <n v="6526000"/>
    <x v="15"/>
    <d v="2026-08-30T00:00:00"/>
    <s v="Paid"/>
    <m/>
    <m/>
    <m/>
    <s v="INV-2026-PT Urban House Indonesia-705"/>
    <n v="6526000"/>
    <n v="0"/>
    <x v="0"/>
    <x v="1"/>
    <n v="0"/>
    <n v="0"/>
    <x v="0"/>
    <x v="0"/>
    <s v="No"/>
  </r>
  <r>
    <n v="706"/>
    <m/>
    <x v="11"/>
    <n v="4664000"/>
    <x v="90"/>
    <d v="2026-05-24T00:00:00"/>
    <s v="Unpaid"/>
    <m/>
    <m/>
    <m/>
    <s v="INV-2026-PT XYZ-706"/>
    <n v="0"/>
    <n v="4664000"/>
    <x v="2"/>
    <x v="1"/>
    <n v="4664000"/>
    <n v="0"/>
    <x v="0"/>
    <x v="2"/>
    <s v="Yes"/>
  </r>
  <r>
    <n v="707"/>
    <m/>
    <x v="22"/>
    <n v="1270000"/>
    <x v="241"/>
    <d v="2026-02-19T00:00:00"/>
    <s v="Paid"/>
    <m/>
    <m/>
    <m/>
    <s v="INV-2026-PT Bintang Retail Nusantara-707"/>
    <n v="1270000"/>
    <n v="0"/>
    <x v="0"/>
    <x v="9"/>
    <n v="0"/>
    <n v="0"/>
    <x v="0"/>
    <x v="0"/>
    <s v="No"/>
  </r>
  <r>
    <n v="708"/>
    <m/>
    <x v="23"/>
    <n v="2513000"/>
    <x v="87"/>
    <d v="2026-06-06T00:00:00"/>
    <s v="Paid"/>
    <m/>
    <m/>
    <m/>
    <s v="INV-2026-PT Urban House Indonesia-708"/>
    <n v="2513000"/>
    <n v="0"/>
    <x v="0"/>
    <x v="1"/>
    <n v="0"/>
    <n v="0"/>
    <x v="0"/>
    <x v="0"/>
    <s v="No"/>
  </r>
  <r>
    <n v="709"/>
    <m/>
    <x v="7"/>
    <n v="6187000"/>
    <x v="209"/>
    <d v="2026-07-09T00:00:00"/>
    <s v="Paid"/>
    <m/>
    <m/>
    <m/>
    <s v="INV-2026-PT Palembang Retail Bersama-709"/>
    <n v="6187000"/>
    <n v="0"/>
    <x v="0"/>
    <x v="6"/>
    <n v="0"/>
    <n v="0"/>
    <x v="0"/>
    <x v="0"/>
    <s v="No"/>
  </r>
  <r>
    <n v="710"/>
    <m/>
    <x v="24"/>
    <n v="7082000"/>
    <x v="242"/>
    <d v="2026-05-23T00:00:00"/>
    <s v="Unpaid"/>
    <m/>
    <m/>
    <m/>
    <s v="INV-2026-PT Metro Perkasa Retail-710"/>
    <n v="0"/>
    <n v="7082000"/>
    <x v="2"/>
    <x v="5"/>
    <n v="7082000"/>
    <n v="0"/>
    <x v="0"/>
    <x v="2"/>
    <s v="Yes"/>
  </r>
  <r>
    <n v="711"/>
    <m/>
    <x v="13"/>
    <n v="4895000"/>
    <x v="112"/>
    <d v="2026-07-23T00:00:00"/>
    <s v="Paid"/>
    <m/>
    <m/>
    <m/>
    <s v="INV-2026-PT Sentra Belanja Jaya-711"/>
    <n v="4895000"/>
    <n v="0"/>
    <x v="0"/>
    <x v="2"/>
    <n v="0"/>
    <n v="0"/>
    <x v="0"/>
    <x v="0"/>
    <s v="No"/>
  </r>
  <r>
    <n v="712"/>
    <m/>
    <x v="22"/>
    <n v="5197000"/>
    <x v="64"/>
    <d v="2026-04-04T00:00:00"/>
    <s v="Paid"/>
    <m/>
    <m/>
    <m/>
    <s v="INV-2026-PT Bintang Retail Nusantara-712"/>
    <n v="5197000"/>
    <n v="0"/>
    <x v="0"/>
    <x v="9"/>
    <n v="0"/>
    <n v="0"/>
    <x v="0"/>
    <x v="0"/>
    <s v="No"/>
  </r>
  <r>
    <n v="713"/>
    <m/>
    <x v="19"/>
    <n v="1094000"/>
    <x v="210"/>
    <d v="2026-08-18T00:00:00"/>
    <s v="Paid"/>
    <m/>
    <m/>
    <m/>
    <s v="INV-2026-PT Arunika Retail Indonesia-713"/>
    <n v="1094000"/>
    <n v="0"/>
    <x v="0"/>
    <x v="1"/>
    <n v="0"/>
    <n v="0"/>
    <x v="0"/>
    <x v="0"/>
    <s v="No"/>
  </r>
  <r>
    <n v="714"/>
    <m/>
    <x v="1"/>
    <n v="4829000"/>
    <x v="189"/>
    <d v="2026-02-28T00:00:00"/>
    <s v="Partial"/>
    <m/>
    <m/>
    <m/>
    <s v="INV-2026-PT Citra Home Living-714"/>
    <n v="3380000"/>
    <n v="1449000"/>
    <x v="2"/>
    <x v="1"/>
    <n v="1449000"/>
    <n v="0"/>
    <x v="0"/>
    <x v="2"/>
    <s v="Yes"/>
  </r>
  <r>
    <n v="715"/>
    <m/>
    <x v="9"/>
    <n v="1104000"/>
    <x v="141"/>
    <d v="2026-08-01T00:00:00"/>
    <s v="Paid"/>
    <m/>
    <m/>
    <m/>
    <s v="INV-2026-PT Prima Retail Bandung-715"/>
    <n v="1104000"/>
    <n v="0"/>
    <x v="0"/>
    <x v="5"/>
    <n v="0"/>
    <n v="0"/>
    <x v="0"/>
    <x v="0"/>
    <s v="No"/>
  </r>
  <r>
    <n v="716"/>
    <m/>
    <x v="11"/>
    <n v="3731000"/>
    <x v="25"/>
    <d v="2026-05-05T00:00:00"/>
    <s v="Paid"/>
    <m/>
    <m/>
    <m/>
    <s v="INV-2026-PT XYZ-716"/>
    <n v="3731000"/>
    <n v="0"/>
    <x v="0"/>
    <x v="1"/>
    <n v="0"/>
    <n v="0"/>
    <x v="0"/>
    <x v="0"/>
    <s v="No"/>
  </r>
  <r>
    <n v="717"/>
    <m/>
    <x v="7"/>
    <n v="4863000"/>
    <x v="96"/>
    <d v="2026-07-20T00:00:00"/>
    <s v="Paid"/>
    <m/>
    <m/>
    <m/>
    <s v="INV-2026-PT Palembang Retail Bersama-717"/>
    <n v="4863000"/>
    <n v="0"/>
    <x v="0"/>
    <x v="6"/>
    <n v="0"/>
    <n v="0"/>
    <x v="0"/>
    <x v="0"/>
    <s v="No"/>
  </r>
  <r>
    <n v="718"/>
    <m/>
    <x v="14"/>
    <n v="378000"/>
    <x v="90"/>
    <d v="2026-05-08T00:00:00"/>
    <s v="Unpaid"/>
    <m/>
    <m/>
    <m/>
    <s v="INV-2026-PT Nusantara Mart Sejahtera-718"/>
    <n v="0"/>
    <n v="378000"/>
    <x v="2"/>
    <x v="1"/>
    <n v="378000"/>
    <n v="0"/>
    <x v="0"/>
    <x v="2"/>
    <s v="Yes"/>
  </r>
  <r>
    <n v="719"/>
    <m/>
    <x v="1"/>
    <n v="2929000"/>
    <x v="218"/>
    <d v="2026-10-10T00:00:00"/>
    <s v="Unpaid"/>
    <m/>
    <m/>
    <m/>
    <s v="INV-2026-PT Citra Home Living-719"/>
    <n v="0"/>
    <n v="2929000"/>
    <x v="1"/>
    <x v="1"/>
    <n v="0"/>
    <n v="2929000"/>
    <x v="1"/>
    <x v="1"/>
    <s v="No"/>
  </r>
  <r>
    <n v="720"/>
    <m/>
    <x v="24"/>
    <n v="3685000"/>
    <x v="54"/>
    <d v="2026-01-22T00:00:00"/>
    <s v="Paid"/>
    <m/>
    <m/>
    <m/>
    <s v="INV-2026-PT Metro Perkasa Retail-720"/>
    <n v="3685000"/>
    <n v="0"/>
    <x v="0"/>
    <x v="5"/>
    <n v="0"/>
    <n v="0"/>
    <x v="0"/>
    <x v="0"/>
    <s v="No"/>
  </r>
  <r>
    <n v="721"/>
    <m/>
    <x v="11"/>
    <n v="1761000"/>
    <x v="164"/>
    <d v="2026-09-06T00:00:00"/>
    <s v="Unpaid"/>
    <m/>
    <m/>
    <m/>
    <s v="INV-2026-PT XYZ-721"/>
    <n v="0"/>
    <n v="1761000"/>
    <x v="3"/>
    <x v="1"/>
    <n v="1761000"/>
    <n v="0"/>
    <x v="0"/>
    <x v="2"/>
    <s v="Yes"/>
  </r>
  <r>
    <n v="722"/>
    <m/>
    <x v="7"/>
    <n v="3726000"/>
    <x v="82"/>
    <d v="2026-03-23T00:00:00"/>
    <s v="Paid"/>
    <m/>
    <m/>
    <m/>
    <s v="INV-2026-PT Palembang Retail Bersama-722"/>
    <n v="3726000"/>
    <n v="0"/>
    <x v="0"/>
    <x v="6"/>
    <n v="0"/>
    <n v="0"/>
    <x v="0"/>
    <x v="0"/>
    <s v="No"/>
  </r>
  <r>
    <n v="723"/>
    <m/>
    <x v="19"/>
    <n v="4007000"/>
    <x v="127"/>
    <d v="2026-04-16T00:00:00"/>
    <s v="Unpaid"/>
    <m/>
    <m/>
    <m/>
    <s v="INV-2026-PT Arunika Retail Indonesia-723"/>
    <n v="0"/>
    <n v="4007000"/>
    <x v="2"/>
    <x v="1"/>
    <n v="4007000"/>
    <n v="0"/>
    <x v="0"/>
    <x v="2"/>
    <s v="Yes"/>
  </r>
  <r>
    <n v="724"/>
    <m/>
    <x v="17"/>
    <n v="4677000"/>
    <x v="201"/>
    <d v="2026-08-20T00:00:00"/>
    <s v="Paid"/>
    <m/>
    <m/>
    <m/>
    <s v="INV-2026-PT Makassar Retail Utama-724"/>
    <n v="4677000"/>
    <n v="0"/>
    <x v="0"/>
    <x v="12"/>
    <n v="0"/>
    <n v="0"/>
    <x v="0"/>
    <x v="0"/>
    <s v="No"/>
  </r>
  <r>
    <n v="725"/>
    <m/>
    <x v="16"/>
    <n v="2581000"/>
    <x v="9"/>
    <d v="2026-05-07T00:00:00"/>
    <s v="Paid"/>
    <m/>
    <m/>
    <m/>
    <s v="INV-2026-PT Pekanbaru Home Store-725"/>
    <n v="2581000"/>
    <n v="0"/>
    <x v="0"/>
    <x v="11"/>
    <n v="0"/>
    <n v="0"/>
    <x v="0"/>
    <x v="0"/>
    <s v="No"/>
  </r>
  <r>
    <n v="726"/>
    <m/>
    <x v="14"/>
    <n v="5314000"/>
    <x v="22"/>
    <d v="2026-10-21T00:00:00"/>
    <s v="Unpaid"/>
    <m/>
    <m/>
    <m/>
    <s v="INV-2026-PT Nusantara Mart Sejahtera-726"/>
    <n v="0"/>
    <n v="5314000"/>
    <x v="1"/>
    <x v="1"/>
    <n v="0"/>
    <n v="5314000"/>
    <x v="1"/>
    <x v="1"/>
    <s v="No"/>
  </r>
  <r>
    <n v="727"/>
    <m/>
    <x v="6"/>
    <n v="6284000"/>
    <x v="231"/>
    <d v="2026-03-29T00:00:00"/>
    <s v="Unpaid"/>
    <m/>
    <m/>
    <m/>
    <s v="INV-2026-PT Lestari Lifestyle Retail-727"/>
    <n v="0"/>
    <n v="6284000"/>
    <x v="2"/>
    <x v="5"/>
    <n v="6284000"/>
    <n v="0"/>
    <x v="0"/>
    <x v="2"/>
    <s v="Yes"/>
  </r>
  <r>
    <n v="728"/>
    <m/>
    <x v="1"/>
    <n v="1189000"/>
    <x v="150"/>
    <d v="2026-08-28T00:00:00"/>
    <s v="Paid"/>
    <m/>
    <m/>
    <m/>
    <s v="INV-2026-PT Citra Home Living-728"/>
    <n v="1189000"/>
    <n v="0"/>
    <x v="0"/>
    <x v="1"/>
    <n v="0"/>
    <n v="0"/>
    <x v="0"/>
    <x v="0"/>
    <s v="No"/>
  </r>
  <r>
    <n v="729"/>
    <m/>
    <x v="10"/>
    <n v="2496000"/>
    <x v="189"/>
    <d v="2026-02-12T00:00:00"/>
    <s v="Paid"/>
    <m/>
    <m/>
    <m/>
    <s v="INV-2026-PT Medan Niaga Sentosa-729"/>
    <n v="2496000"/>
    <n v="0"/>
    <x v="0"/>
    <x v="8"/>
    <n v="0"/>
    <n v="0"/>
    <x v="0"/>
    <x v="0"/>
    <s v="No"/>
  </r>
  <r>
    <n v="730"/>
    <m/>
    <x v="22"/>
    <n v="1750000"/>
    <x v="220"/>
    <d v="2026-06-15T00:00:00"/>
    <s v="Paid"/>
    <m/>
    <m/>
    <m/>
    <s v="INV-2026-PT Bintang Retail Nusantara-730"/>
    <n v="1750000"/>
    <n v="0"/>
    <x v="0"/>
    <x v="9"/>
    <n v="0"/>
    <n v="0"/>
    <x v="0"/>
    <x v="0"/>
    <s v="No"/>
  </r>
  <r>
    <n v="731"/>
    <m/>
    <x v="13"/>
    <n v="7123000"/>
    <x v="1"/>
    <d v="2026-02-01T00:00:00"/>
    <s v="Paid"/>
    <m/>
    <m/>
    <m/>
    <s v="INV-2026-PT Sentra Belanja Jaya-731"/>
    <n v="7123000"/>
    <n v="0"/>
    <x v="0"/>
    <x v="2"/>
    <n v="0"/>
    <n v="0"/>
    <x v="0"/>
    <x v="0"/>
    <s v="No"/>
  </r>
  <r>
    <n v="732"/>
    <m/>
    <x v="16"/>
    <n v="5737000"/>
    <x v="119"/>
    <d v="2026-06-01T00:00:00"/>
    <s v="Paid"/>
    <m/>
    <m/>
    <m/>
    <s v="INV-2026-PT Pekanbaru Home Store-732"/>
    <n v="5737000"/>
    <n v="0"/>
    <x v="0"/>
    <x v="11"/>
    <n v="0"/>
    <n v="0"/>
    <x v="0"/>
    <x v="0"/>
    <s v="No"/>
  </r>
  <r>
    <n v="733"/>
    <m/>
    <x v="17"/>
    <n v="1534000"/>
    <x v="130"/>
    <d v="2026-03-25T00:00:00"/>
    <s v="Paid"/>
    <m/>
    <m/>
    <m/>
    <s v="INV-2026-PT Makassar Retail Utama-733"/>
    <n v="1534000"/>
    <n v="0"/>
    <x v="0"/>
    <x v="12"/>
    <n v="0"/>
    <n v="0"/>
    <x v="0"/>
    <x v="0"/>
    <s v="No"/>
  </r>
  <r>
    <n v="734"/>
    <m/>
    <x v="6"/>
    <n v="8204000"/>
    <x v="67"/>
    <d v="2026-02-10T00:00:00"/>
    <s v="Paid"/>
    <m/>
    <m/>
    <m/>
    <s v="INV-2026-PT Lestari Lifestyle Retail-734"/>
    <n v="8204000"/>
    <n v="0"/>
    <x v="0"/>
    <x v="5"/>
    <n v="0"/>
    <n v="0"/>
    <x v="0"/>
    <x v="0"/>
    <s v="No"/>
  </r>
  <r>
    <n v="735"/>
    <m/>
    <x v="24"/>
    <n v="3709000"/>
    <x v="219"/>
    <d v="2026-07-12T00:00:00"/>
    <s v="Paid"/>
    <m/>
    <m/>
    <m/>
    <s v="INV-2026-PT Metro Perkasa Retail-735"/>
    <n v="3709000"/>
    <n v="0"/>
    <x v="0"/>
    <x v="5"/>
    <n v="0"/>
    <n v="0"/>
    <x v="0"/>
    <x v="0"/>
    <s v="No"/>
  </r>
  <r>
    <n v="736"/>
    <m/>
    <x v="19"/>
    <n v="3167000"/>
    <x v="119"/>
    <d v="2026-06-01T00:00:00"/>
    <s v="Paid"/>
    <m/>
    <m/>
    <m/>
    <s v="INV-2026-PT Arunika Retail Indonesia-736"/>
    <n v="3167000"/>
    <n v="0"/>
    <x v="0"/>
    <x v="1"/>
    <n v="0"/>
    <n v="0"/>
    <x v="0"/>
    <x v="0"/>
    <s v="No"/>
  </r>
  <r>
    <n v="737"/>
    <m/>
    <x v="4"/>
    <n v="7066000"/>
    <x v="241"/>
    <d v="2026-02-19T00:00:00"/>
    <s v="Unpaid"/>
    <m/>
    <m/>
    <m/>
    <s v="INV-2026-PT Sinar Karya Abadi-737"/>
    <n v="0"/>
    <n v="7066000"/>
    <x v="2"/>
    <x v="1"/>
    <n v="7066000"/>
    <n v="0"/>
    <x v="0"/>
    <x v="2"/>
    <s v="Yes"/>
  </r>
  <r>
    <n v="738"/>
    <m/>
    <x v="9"/>
    <n v="4708000"/>
    <x v="198"/>
    <d v="2026-10-05T00:00:00"/>
    <s v="Partial"/>
    <m/>
    <m/>
    <m/>
    <s v="INV-2026-PT Prima Retail Bandung-738"/>
    <n v="1883000"/>
    <n v="2825000"/>
    <x v="1"/>
    <x v="5"/>
    <n v="0"/>
    <n v="2825000"/>
    <x v="0"/>
    <x v="3"/>
    <s v="No"/>
  </r>
  <r>
    <n v="739"/>
    <m/>
    <x v="20"/>
    <n v="5321000"/>
    <x v="125"/>
    <d v="2026-06-10T00:00:00"/>
    <s v="Paid"/>
    <m/>
    <m/>
    <m/>
    <s v="INV-2026-PT Balikpapan Retailindo-739"/>
    <n v="5321000"/>
    <n v="0"/>
    <x v="0"/>
    <x v="14"/>
    <n v="0"/>
    <n v="0"/>
    <x v="0"/>
    <x v="0"/>
    <s v="No"/>
  </r>
  <r>
    <n v="740"/>
    <m/>
    <x v="13"/>
    <n v="3802000"/>
    <x v="29"/>
    <d v="2026-03-27T00:00:00"/>
    <s v="Partial"/>
    <m/>
    <m/>
    <m/>
    <s v="INV-2026-PT Sentra Belanja Jaya-740"/>
    <n v="1901000"/>
    <n v="1901000"/>
    <x v="2"/>
    <x v="2"/>
    <n v="1901000"/>
    <n v="0"/>
    <x v="0"/>
    <x v="2"/>
    <s v="Yes"/>
  </r>
  <r>
    <n v="741"/>
    <m/>
    <x v="17"/>
    <n v="5744000"/>
    <x v="170"/>
    <d v="2026-04-16T00:00:00"/>
    <s v="Paid"/>
    <m/>
    <m/>
    <m/>
    <s v="INV-2026-PT Makassar Retail Utama-741"/>
    <n v="5744000"/>
    <n v="0"/>
    <x v="0"/>
    <x v="12"/>
    <n v="0"/>
    <n v="0"/>
    <x v="0"/>
    <x v="0"/>
    <s v="No"/>
  </r>
  <r>
    <n v="742"/>
    <m/>
    <x v="10"/>
    <n v="4362000"/>
    <x v="202"/>
    <d v="2026-04-30T00:00:00"/>
    <s v="Unpaid"/>
    <m/>
    <m/>
    <m/>
    <s v="INV-2026-PT Medan Niaga Sentosa-742"/>
    <n v="0"/>
    <n v="4362000"/>
    <x v="2"/>
    <x v="8"/>
    <n v="4362000"/>
    <n v="0"/>
    <x v="0"/>
    <x v="2"/>
    <s v="Yes"/>
  </r>
  <r>
    <n v="743"/>
    <m/>
    <x v="23"/>
    <n v="1098000"/>
    <x v="136"/>
    <d v="2026-08-05T00:00:00"/>
    <s v="Paid"/>
    <m/>
    <m/>
    <m/>
    <s v="INV-2026-PT Urban House Indonesia-743"/>
    <n v="1098000"/>
    <n v="0"/>
    <x v="0"/>
    <x v="1"/>
    <n v="0"/>
    <n v="0"/>
    <x v="0"/>
    <x v="0"/>
    <s v="No"/>
  </r>
  <r>
    <n v="744"/>
    <m/>
    <x v="2"/>
    <n v="6400000"/>
    <x v="207"/>
    <d v="2026-06-24T00:00:00"/>
    <s v="Partial"/>
    <m/>
    <m/>
    <m/>
    <s v="INV-2026-PT Karya Mitra Retail-744"/>
    <n v="3840000"/>
    <n v="2560000"/>
    <x v="2"/>
    <x v="2"/>
    <n v="2560000"/>
    <n v="0"/>
    <x v="0"/>
    <x v="2"/>
    <s v="Yes"/>
  </r>
  <r>
    <n v="745"/>
    <m/>
    <x v="13"/>
    <n v="2210000"/>
    <x v="169"/>
    <d v="2026-10-08T00:00:00"/>
    <s v="Paid"/>
    <m/>
    <m/>
    <m/>
    <s v="INV-2026-PT Sentra Belanja Jaya-745"/>
    <n v="2210000"/>
    <n v="0"/>
    <x v="0"/>
    <x v="2"/>
    <n v="0"/>
    <n v="0"/>
    <x v="0"/>
    <x v="0"/>
    <s v="No"/>
  </r>
  <r>
    <n v="746"/>
    <m/>
    <x v="6"/>
    <n v="4112000"/>
    <x v="77"/>
    <d v="2026-06-20T00:00:00"/>
    <s v="Paid"/>
    <m/>
    <m/>
    <m/>
    <s v="INV-2026-PT Lestari Lifestyle Retail-746"/>
    <n v="4112000"/>
    <n v="0"/>
    <x v="0"/>
    <x v="5"/>
    <n v="0"/>
    <n v="0"/>
    <x v="0"/>
    <x v="0"/>
    <s v="No"/>
  </r>
  <r>
    <n v="747"/>
    <m/>
    <x v="10"/>
    <n v="3050000"/>
    <x v="0"/>
    <d v="2026-05-12T00:00:00"/>
    <s v="Unpaid"/>
    <m/>
    <m/>
    <m/>
    <s v="INV-2026-PT Medan Niaga Sentosa-747"/>
    <n v="0"/>
    <n v="3050000"/>
    <x v="2"/>
    <x v="8"/>
    <n v="3050000"/>
    <n v="0"/>
    <x v="0"/>
    <x v="2"/>
    <s v="Yes"/>
  </r>
  <r>
    <n v="748"/>
    <m/>
    <x v="4"/>
    <n v="4778000"/>
    <x v="29"/>
    <d v="2026-03-27T00:00:00"/>
    <s v="Paid"/>
    <m/>
    <m/>
    <m/>
    <s v="INV-2026-PT Sinar Karya Abadi-748"/>
    <n v="4778000"/>
    <n v="0"/>
    <x v="0"/>
    <x v="1"/>
    <n v="0"/>
    <n v="0"/>
    <x v="0"/>
    <x v="0"/>
    <s v="No"/>
  </r>
  <r>
    <n v="749"/>
    <m/>
    <x v="2"/>
    <n v="1978000"/>
    <x v="241"/>
    <d v="2026-02-19T00:00:00"/>
    <s v="Unpaid"/>
    <m/>
    <m/>
    <m/>
    <s v="INV-2026-PT Karya Mitra Retail-749"/>
    <n v="0"/>
    <n v="1978000"/>
    <x v="2"/>
    <x v="2"/>
    <n v="1978000"/>
    <n v="0"/>
    <x v="0"/>
    <x v="2"/>
    <s v="Yes"/>
  </r>
  <r>
    <n v="750"/>
    <m/>
    <x v="14"/>
    <n v="4977000"/>
    <x v="134"/>
    <d v="2026-05-28T00:00:00"/>
    <s v="Unpaid"/>
    <m/>
    <m/>
    <m/>
    <s v="INV-2026-PT Nusantara Mart Sejahtera-750"/>
    <n v="0"/>
    <n v="4977000"/>
    <x v="2"/>
    <x v="1"/>
    <n v="4977000"/>
    <n v="0"/>
    <x v="0"/>
    <x v="2"/>
    <s v="Yes"/>
  </r>
  <r>
    <n v="751"/>
    <m/>
    <x v="0"/>
    <n v="4074000"/>
    <x v="109"/>
    <d v="2026-09-06T00:00:00"/>
    <s v="Paid"/>
    <m/>
    <m/>
    <m/>
    <s v="INV-2026-PT Jogja Retail Makmur-751"/>
    <n v="4074000"/>
    <n v="0"/>
    <x v="0"/>
    <x v="0"/>
    <n v="0"/>
    <n v="0"/>
    <x v="0"/>
    <x v="0"/>
    <s v="No"/>
  </r>
  <r>
    <n v="752"/>
    <m/>
    <x v="0"/>
    <n v="3794000"/>
    <x v="81"/>
    <d v="2026-04-27T00:00:00"/>
    <s v="Unpaid"/>
    <m/>
    <m/>
    <m/>
    <s v="INV-2026-PT Jogja Retail Makmur-752"/>
    <n v="0"/>
    <n v="3794000"/>
    <x v="2"/>
    <x v="0"/>
    <n v="3794000"/>
    <n v="0"/>
    <x v="0"/>
    <x v="2"/>
    <s v="Yes"/>
  </r>
  <r>
    <n v="753"/>
    <m/>
    <x v="9"/>
    <n v="2748000"/>
    <x v="56"/>
    <d v="2026-10-09T00:00:00"/>
    <s v="Unpaid"/>
    <m/>
    <m/>
    <m/>
    <s v="INV-2026-PT Prima Retail Bandung-753"/>
    <n v="0"/>
    <n v="2748000"/>
    <x v="1"/>
    <x v="5"/>
    <n v="0"/>
    <n v="2748000"/>
    <x v="1"/>
    <x v="1"/>
    <s v="No"/>
  </r>
  <r>
    <n v="754"/>
    <m/>
    <x v="20"/>
    <n v="1331000"/>
    <x v="218"/>
    <d v="2026-10-10T00:00:00"/>
    <s v="Paid"/>
    <m/>
    <m/>
    <m/>
    <s v="INV-2026-PT Balikpapan Retailindo-754"/>
    <n v="1331000"/>
    <n v="0"/>
    <x v="0"/>
    <x v="14"/>
    <n v="0"/>
    <n v="0"/>
    <x v="1"/>
    <x v="0"/>
    <s v="No"/>
  </r>
  <r>
    <n v="755"/>
    <m/>
    <x v="18"/>
    <n v="3932000"/>
    <x v="24"/>
    <d v="2026-02-19T00:00:00"/>
    <s v="Unpaid"/>
    <m/>
    <m/>
    <m/>
    <s v="INV-2026-PT Bali Lifestyle Market-755"/>
    <n v="0"/>
    <n v="3932000"/>
    <x v="2"/>
    <x v="13"/>
    <n v="3932000"/>
    <n v="0"/>
    <x v="0"/>
    <x v="2"/>
    <s v="Yes"/>
  </r>
  <r>
    <n v="756"/>
    <m/>
    <x v="13"/>
    <n v="3332000"/>
    <x v="168"/>
    <d v="2026-03-22T00:00:00"/>
    <s v="Partial"/>
    <m/>
    <m/>
    <m/>
    <s v="INV-2026-PT Sentra Belanja Jaya-756"/>
    <n v="2499000"/>
    <n v="833000"/>
    <x v="2"/>
    <x v="2"/>
    <n v="833000"/>
    <n v="0"/>
    <x v="0"/>
    <x v="2"/>
    <s v="Yes"/>
  </r>
  <r>
    <n v="757"/>
    <m/>
    <x v="18"/>
    <n v="4392000"/>
    <x v="203"/>
    <d v="2026-09-12T00:00:00"/>
    <s v="Paid"/>
    <m/>
    <m/>
    <m/>
    <s v="INV-2026-PT Bali Lifestyle Market-757"/>
    <n v="4392000"/>
    <n v="0"/>
    <x v="0"/>
    <x v="13"/>
    <n v="0"/>
    <n v="0"/>
    <x v="0"/>
    <x v="0"/>
    <s v="No"/>
  </r>
  <r>
    <n v="758"/>
    <m/>
    <x v="20"/>
    <n v="1194000"/>
    <x v="179"/>
    <d v="2026-04-28T00:00:00"/>
    <s v="Paid"/>
    <m/>
    <m/>
    <m/>
    <s v="INV-2026-PT Balikpapan Retailindo-758"/>
    <n v="1194000"/>
    <n v="0"/>
    <x v="0"/>
    <x v="14"/>
    <n v="0"/>
    <n v="0"/>
    <x v="0"/>
    <x v="0"/>
    <s v="No"/>
  </r>
  <r>
    <n v="759"/>
    <m/>
    <x v="21"/>
    <n v="623000"/>
    <x v="206"/>
    <d v="2026-06-19T00:00:00"/>
    <s v="Paid"/>
    <m/>
    <m/>
    <m/>
    <s v="INV-2026-PT Pusaka Niaga Mandiri-759"/>
    <n v="623000"/>
    <n v="0"/>
    <x v="0"/>
    <x v="5"/>
    <n v="0"/>
    <n v="0"/>
    <x v="0"/>
    <x v="0"/>
    <s v="No"/>
  </r>
  <r>
    <n v="760"/>
    <m/>
    <x v="23"/>
    <n v="556000"/>
    <x v="152"/>
    <d v="2026-08-22T00:00:00"/>
    <s v="Paid"/>
    <m/>
    <m/>
    <m/>
    <s v="INV-2026-PT Urban House Indonesia-760"/>
    <n v="556000"/>
    <n v="0"/>
    <x v="0"/>
    <x v="1"/>
    <n v="0"/>
    <n v="0"/>
    <x v="0"/>
    <x v="0"/>
    <s v="No"/>
  </r>
  <r>
    <n v="761"/>
    <m/>
    <x v="1"/>
    <n v="7093000"/>
    <x v="49"/>
    <d v="2026-03-03T00:00:00"/>
    <s v="Unpaid"/>
    <m/>
    <m/>
    <m/>
    <s v="INV-2026-PT Citra Home Living-761"/>
    <n v="0"/>
    <n v="7093000"/>
    <x v="2"/>
    <x v="1"/>
    <n v="7093000"/>
    <n v="0"/>
    <x v="0"/>
    <x v="2"/>
    <s v="Yes"/>
  </r>
  <r>
    <n v="762"/>
    <m/>
    <x v="14"/>
    <n v="1668000"/>
    <x v="234"/>
    <d v="2026-08-10T00:00:00"/>
    <s v="Paid"/>
    <m/>
    <m/>
    <m/>
    <s v="INV-2026-PT Nusantara Mart Sejahtera-762"/>
    <n v="1668000"/>
    <n v="0"/>
    <x v="0"/>
    <x v="1"/>
    <n v="0"/>
    <n v="0"/>
    <x v="0"/>
    <x v="0"/>
    <s v="No"/>
  </r>
  <r>
    <n v="763"/>
    <m/>
    <x v="0"/>
    <n v="2135000"/>
    <x v="135"/>
    <d v="2026-05-03T00:00:00"/>
    <s v="Unpaid"/>
    <m/>
    <m/>
    <m/>
    <s v="INV-2026-PT Jogja Retail Makmur-763"/>
    <n v="0"/>
    <n v="2135000"/>
    <x v="2"/>
    <x v="0"/>
    <n v="2135000"/>
    <n v="0"/>
    <x v="0"/>
    <x v="2"/>
    <s v="Yes"/>
  </r>
  <r>
    <n v="764"/>
    <m/>
    <x v="9"/>
    <n v="8203000"/>
    <x v="52"/>
    <d v="2026-04-15T00:00:00"/>
    <s v="Paid"/>
    <m/>
    <m/>
    <m/>
    <s v="INV-2026-PT Prima Retail Bandung-764"/>
    <n v="8203000"/>
    <n v="0"/>
    <x v="0"/>
    <x v="5"/>
    <n v="0"/>
    <n v="0"/>
    <x v="0"/>
    <x v="0"/>
    <s v="No"/>
  </r>
  <r>
    <n v="765"/>
    <m/>
    <x v="11"/>
    <n v="5993000"/>
    <x v="226"/>
    <d v="2026-07-01T00:00:00"/>
    <s v="Paid"/>
    <m/>
    <m/>
    <m/>
    <s v="INV-2026-PT XYZ-765"/>
    <n v="5993000"/>
    <n v="0"/>
    <x v="0"/>
    <x v="1"/>
    <n v="0"/>
    <n v="0"/>
    <x v="0"/>
    <x v="0"/>
    <s v="No"/>
  </r>
  <r>
    <n v="766"/>
    <m/>
    <x v="18"/>
    <n v="1112000"/>
    <x v="21"/>
    <d v="2026-06-03T00:00:00"/>
    <s v="Paid"/>
    <m/>
    <m/>
    <m/>
    <s v="INV-2026-PT Bali Lifestyle Market-766"/>
    <n v="1112000"/>
    <n v="0"/>
    <x v="0"/>
    <x v="13"/>
    <n v="0"/>
    <n v="0"/>
    <x v="0"/>
    <x v="0"/>
    <s v="No"/>
  </r>
  <r>
    <n v="767"/>
    <m/>
    <x v="20"/>
    <n v="4467000"/>
    <x v="120"/>
    <d v="2026-02-18T00:00:00"/>
    <s v="Paid"/>
    <m/>
    <m/>
    <m/>
    <s v="INV-2026-PT Balikpapan Retailindo-767"/>
    <n v="4467000"/>
    <n v="0"/>
    <x v="0"/>
    <x v="14"/>
    <n v="0"/>
    <n v="0"/>
    <x v="0"/>
    <x v="0"/>
    <s v="No"/>
  </r>
  <r>
    <n v="768"/>
    <m/>
    <x v="17"/>
    <n v="3998000"/>
    <x v="82"/>
    <d v="2026-04-08T00:00:00"/>
    <s v="Unpaid"/>
    <m/>
    <m/>
    <m/>
    <s v="INV-2026-PT Makassar Retail Utama-768"/>
    <n v="0"/>
    <n v="3998000"/>
    <x v="2"/>
    <x v="12"/>
    <n v="3998000"/>
    <n v="0"/>
    <x v="0"/>
    <x v="2"/>
    <s v="Yes"/>
  </r>
  <r>
    <n v="769"/>
    <m/>
    <x v="4"/>
    <n v="6192000"/>
    <x v="141"/>
    <d v="2026-08-01T00:00:00"/>
    <s v="Unpaid"/>
    <m/>
    <m/>
    <m/>
    <s v="INV-2026-PT Sinar Karya Abadi-769"/>
    <n v="0"/>
    <n v="6192000"/>
    <x v="5"/>
    <x v="1"/>
    <n v="6192000"/>
    <n v="0"/>
    <x v="0"/>
    <x v="2"/>
    <s v="Yes"/>
  </r>
  <r>
    <n v="770"/>
    <m/>
    <x v="22"/>
    <n v="3855000"/>
    <x v="10"/>
    <d v="2026-05-23T00:00:00"/>
    <s v="Paid"/>
    <m/>
    <m/>
    <m/>
    <s v="INV-2026-PT Bintang Retail Nusantara-770"/>
    <n v="3855000"/>
    <n v="0"/>
    <x v="0"/>
    <x v="9"/>
    <n v="0"/>
    <n v="0"/>
    <x v="0"/>
    <x v="0"/>
    <s v="No"/>
  </r>
  <r>
    <n v="771"/>
    <m/>
    <x v="9"/>
    <n v="3487000"/>
    <x v="188"/>
    <d v="2026-03-19T00:00:00"/>
    <s v="Unpaid"/>
    <m/>
    <m/>
    <m/>
    <s v="INV-2026-PT Prima Retail Bandung-771"/>
    <n v="0"/>
    <n v="3487000"/>
    <x v="2"/>
    <x v="5"/>
    <n v="3487000"/>
    <n v="0"/>
    <x v="0"/>
    <x v="2"/>
    <s v="Yes"/>
  </r>
  <r>
    <n v="772"/>
    <m/>
    <x v="22"/>
    <n v="3582000"/>
    <x v="207"/>
    <d v="2026-06-24T00:00:00"/>
    <s v="Partial"/>
    <m/>
    <m/>
    <m/>
    <s v="INV-2026-PT Bintang Retail Nusantara-772"/>
    <n v="2686000"/>
    <n v="896000"/>
    <x v="2"/>
    <x v="9"/>
    <n v="896000"/>
    <n v="0"/>
    <x v="0"/>
    <x v="2"/>
    <s v="Yes"/>
  </r>
  <r>
    <n v="773"/>
    <m/>
    <x v="6"/>
    <n v="3508000"/>
    <x v="185"/>
    <d v="2026-02-02T00:00:00"/>
    <s v="Paid"/>
    <m/>
    <m/>
    <m/>
    <s v="INV-2026-PT Lestari Lifestyle Retail-773"/>
    <n v="3508000"/>
    <n v="0"/>
    <x v="0"/>
    <x v="5"/>
    <n v="0"/>
    <n v="0"/>
    <x v="0"/>
    <x v="0"/>
    <s v="No"/>
  </r>
  <r>
    <n v="774"/>
    <m/>
    <x v="14"/>
    <n v="3485000"/>
    <x v="120"/>
    <d v="2026-02-18T00:00:00"/>
    <s v="Paid"/>
    <m/>
    <m/>
    <m/>
    <s v="INV-2026-PT Nusantara Mart Sejahtera-774"/>
    <n v="3485000"/>
    <n v="0"/>
    <x v="0"/>
    <x v="1"/>
    <n v="0"/>
    <n v="0"/>
    <x v="0"/>
    <x v="0"/>
    <s v="No"/>
  </r>
  <r>
    <n v="775"/>
    <m/>
    <x v="6"/>
    <n v="5001000"/>
    <x v="86"/>
    <d v="2026-08-23T00:00:00"/>
    <s v="Paid"/>
    <m/>
    <m/>
    <m/>
    <s v="INV-2026-PT Lestari Lifestyle Retail-775"/>
    <n v="5001000"/>
    <n v="0"/>
    <x v="0"/>
    <x v="5"/>
    <n v="0"/>
    <n v="0"/>
    <x v="0"/>
    <x v="0"/>
    <s v="No"/>
  </r>
  <r>
    <n v="776"/>
    <m/>
    <x v="15"/>
    <n v="1666000"/>
    <x v="134"/>
    <d v="2026-05-28T00:00:00"/>
    <s v="Paid"/>
    <m/>
    <m/>
    <m/>
    <s v="INV-2026-PT Batam Modern Retail-776"/>
    <n v="1666000"/>
    <n v="0"/>
    <x v="0"/>
    <x v="10"/>
    <n v="0"/>
    <n v="0"/>
    <x v="0"/>
    <x v="0"/>
    <s v="No"/>
  </r>
  <r>
    <n v="777"/>
    <m/>
    <x v="22"/>
    <n v="5342000"/>
    <x v="210"/>
    <d v="2026-08-03T00:00:00"/>
    <s v="Unpaid"/>
    <m/>
    <m/>
    <m/>
    <s v="INV-2026-PT Bintang Retail Nusantara-777"/>
    <n v="0"/>
    <n v="5342000"/>
    <x v="5"/>
    <x v="9"/>
    <n v="5342000"/>
    <n v="0"/>
    <x v="0"/>
    <x v="2"/>
    <s v="Yes"/>
  </r>
  <r>
    <n v="778"/>
    <m/>
    <x v="9"/>
    <n v="8184000"/>
    <x v="114"/>
    <d v="2026-04-29T00:00:00"/>
    <s v="Paid"/>
    <m/>
    <m/>
    <m/>
    <s v="INV-2026-PT Prima Retail Bandung-778"/>
    <n v="8184000"/>
    <n v="0"/>
    <x v="0"/>
    <x v="5"/>
    <n v="0"/>
    <n v="0"/>
    <x v="0"/>
    <x v="0"/>
    <s v="No"/>
  </r>
  <r>
    <n v="779"/>
    <m/>
    <x v="15"/>
    <n v="4404000"/>
    <x v="44"/>
    <d v="2026-06-24T00:00:00"/>
    <s v="Paid"/>
    <m/>
    <m/>
    <m/>
    <s v="INV-2026-PT Batam Modern Retail-779"/>
    <n v="4404000"/>
    <n v="0"/>
    <x v="0"/>
    <x v="10"/>
    <n v="0"/>
    <n v="0"/>
    <x v="0"/>
    <x v="0"/>
    <s v="No"/>
  </r>
  <r>
    <n v="780"/>
    <m/>
    <x v="22"/>
    <n v="3522000"/>
    <x v="46"/>
    <d v="2026-09-21T00:00:00"/>
    <s v="Unpaid"/>
    <m/>
    <m/>
    <m/>
    <s v="INV-2026-PT Bintang Retail Nusantara-780"/>
    <n v="0"/>
    <n v="3522000"/>
    <x v="3"/>
    <x v="9"/>
    <n v="3522000"/>
    <n v="0"/>
    <x v="0"/>
    <x v="2"/>
    <s v="Yes"/>
  </r>
  <r>
    <n v="781"/>
    <m/>
    <x v="7"/>
    <n v="1495000"/>
    <x v="69"/>
    <d v="2026-02-24T00:00:00"/>
    <s v="Paid"/>
    <m/>
    <m/>
    <m/>
    <s v="INV-2026-PT Palembang Retail Bersama-781"/>
    <n v="1495000"/>
    <n v="0"/>
    <x v="0"/>
    <x v="6"/>
    <n v="0"/>
    <n v="0"/>
    <x v="0"/>
    <x v="0"/>
    <s v="No"/>
  </r>
  <r>
    <n v="782"/>
    <m/>
    <x v="6"/>
    <n v="6789000"/>
    <x v="43"/>
    <d v="2026-03-10T00:00:00"/>
    <s v="Partial"/>
    <m/>
    <m/>
    <m/>
    <s v="INV-2026-PT Lestari Lifestyle Retail-782"/>
    <n v="3394000"/>
    <n v="3395000"/>
    <x v="2"/>
    <x v="5"/>
    <n v="3395000"/>
    <n v="0"/>
    <x v="0"/>
    <x v="2"/>
    <s v="Yes"/>
  </r>
  <r>
    <n v="783"/>
    <m/>
    <x v="8"/>
    <n v="6723000"/>
    <x v="153"/>
    <d v="2026-10-12T00:00:00"/>
    <s v="Paid"/>
    <m/>
    <m/>
    <m/>
    <s v="INV-2026-PT Harmoni Store Indonesia-783"/>
    <n v="6723000"/>
    <n v="0"/>
    <x v="0"/>
    <x v="7"/>
    <n v="0"/>
    <n v="0"/>
    <x v="1"/>
    <x v="0"/>
    <s v="No"/>
  </r>
  <r>
    <n v="784"/>
    <m/>
    <x v="24"/>
    <n v="8880000"/>
    <x v="184"/>
    <d v="2026-09-18T00:00:00"/>
    <s v="Partial"/>
    <m/>
    <m/>
    <m/>
    <s v="INV-2026-PT Metro Perkasa Retail-784"/>
    <n v="4440000"/>
    <n v="4440000"/>
    <x v="3"/>
    <x v="5"/>
    <n v="4440000"/>
    <n v="0"/>
    <x v="0"/>
    <x v="2"/>
    <s v="Yes"/>
  </r>
  <r>
    <n v="785"/>
    <m/>
    <x v="24"/>
    <n v="2262000"/>
    <x v="145"/>
    <d v="2026-03-12T00:00:00"/>
    <s v="Partial"/>
    <m/>
    <m/>
    <m/>
    <s v="INV-2026-PT Metro Perkasa Retail-785"/>
    <n v="1357000"/>
    <n v="905000"/>
    <x v="2"/>
    <x v="5"/>
    <n v="905000"/>
    <n v="0"/>
    <x v="0"/>
    <x v="2"/>
    <s v="Yes"/>
  </r>
  <r>
    <n v="786"/>
    <m/>
    <x v="14"/>
    <n v="3486000"/>
    <x v="84"/>
    <d v="2026-09-16T00:00:00"/>
    <s v="Unpaid"/>
    <m/>
    <m/>
    <m/>
    <s v="INV-2026-PT Nusantara Mart Sejahtera-786"/>
    <n v="0"/>
    <n v="3486000"/>
    <x v="3"/>
    <x v="1"/>
    <n v="3486000"/>
    <n v="0"/>
    <x v="0"/>
    <x v="2"/>
    <s v="Yes"/>
  </r>
  <r>
    <n v="787"/>
    <m/>
    <x v="8"/>
    <n v="7031000"/>
    <x v="166"/>
    <d v="2026-08-26T00:00:00"/>
    <s v="Paid"/>
    <m/>
    <m/>
    <m/>
    <s v="INV-2026-PT Harmoni Store Indonesia-787"/>
    <n v="7031000"/>
    <n v="0"/>
    <x v="0"/>
    <x v="7"/>
    <n v="0"/>
    <n v="0"/>
    <x v="0"/>
    <x v="0"/>
    <s v="No"/>
  </r>
  <r>
    <n v="788"/>
    <m/>
    <x v="4"/>
    <n v="3088000"/>
    <x v="109"/>
    <d v="2026-08-21T00:00:00"/>
    <s v="Paid"/>
    <m/>
    <m/>
    <m/>
    <s v="INV-2026-PT Sinar Karya Abadi-788"/>
    <n v="3088000"/>
    <n v="0"/>
    <x v="0"/>
    <x v="1"/>
    <n v="0"/>
    <n v="0"/>
    <x v="0"/>
    <x v="0"/>
    <s v="No"/>
  </r>
  <r>
    <n v="789"/>
    <m/>
    <x v="14"/>
    <n v="3682000"/>
    <x v="203"/>
    <d v="2026-08-28T00:00:00"/>
    <s v="Paid"/>
    <m/>
    <m/>
    <m/>
    <s v="INV-2026-PT Nusantara Mart Sejahtera-789"/>
    <n v="3682000"/>
    <n v="0"/>
    <x v="0"/>
    <x v="1"/>
    <n v="0"/>
    <n v="0"/>
    <x v="0"/>
    <x v="0"/>
    <s v="No"/>
  </r>
  <r>
    <n v="790"/>
    <m/>
    <x v="21"/>
    <n v="3268000"/>
    <x v="18"/>
    <d v="2026-07-01T00:00:00"/>
    <s v="Paid"/>
    <m/>
    <m/>
    <m/>
    <s v="INV-2026-PT Pusaka Niaga Mandiri-790"/>
    <n v="3268000"/>
    <n v="0"/>
    <x v="0"/>
    <x v="5"/>
    <n v="0"/>
    <n v="0"/>
    <x v="0"/>
    <x v="0"/>
    <s v="No"/>
  </r>
  <r>
    <n v="791"/>
    <m/>
    <x v="19"/>
    <n v="7508000"/>
    <x v="100"/>
    <d v="2026-05-10T00:00:00"/>
    <s v="Partial"/>
    <m/>
    <m/>
    <m/>
    <s v="INV-2026-PT Arunika Retail Indonesia-791"/>
    <n v="1877000"/>
    <n v="5631000"/>
    <x v="2"/>
    <x v="1"/>
    <n v="5631000"/>
    <n v="0"/>
    <x v="0"/>
    <x v="2"/>
    <s v="Yes"/>
  </r>
  <r>
    <n v="792"/>
    <m/>
    <x v="1"/>
    <n v="3687000"/>
    <x v="243"/>
    <d v="2026-02-21T00:00:00"/>
    <s v="Unpaid"/>
    <m/>
    <m/>
    <m/>
    <s v="INV-2026-PT Citra Home Living-792"/>
    <n v="0"/>
    <n v="3687000"/>
    <x v="2"/>
    <x v="1"/>
    <n v="3687000"/>
    <n v="0"/>
    <x v="0"/>
    <x v="2"/>
    <s v="Yes"/>
  </r>
  <r>
    <n v="793"/>
    <m/>
    <x v="4"/>
    <n v="3759000"/>
    <x v="220"/>
    <d v="2026-06-15T00:00:00"/>
    <s v="Paid"/>
    <m/>
    <m/>
    <m/>
    <s v="INV-2026-PT Sinar Karya Abadi-793"/>
    <n v="3759000"/>
    <n v="0"/>
    <x v="0"/>
    <x v="1"/>
    <n v="0"/>
    <n v="0"/>
    <x v="0"/>
    <x v="0"/>
    <s v="No"/>
  </r>
  <r>
    <n v="794"/>
    <m/>
    <x v="21"/>
    <n v="4038000"/>
    <x v="122"/>
    <d v="2026-09-17T00:00:00"/>
    <s v="Paid"/>
    <m/>
    <m/>
    <m/>
    <s v="INV-2026-PT Pusaka Niaga Mandiri-794"/>
    <n v="4038000"/>
    <n v="0"/>
    <x v="0"/>
    <x v="5"/>
    <n v="0"/>
    <n v="0"/>
    <x v="0"/>
    <x v="0"/>
    <s v="No"/>
  </r>
  <r>
    <n v="795"/>
    <m/>
    <x v="5"/>
    <n v="2772000"/>
    <x v="236"/>
    <d v="2026-02-20T00:00:00"/>
    <s v="Partial"/>
    <m/>
    <m/>
    <m/>
    <s v="INV-2026-PT Pontianak Niaga Abadi-795"/>
    <n v="693000"/>
    <n v="2079000"/>
    <x v="2"/>
    <x v="4"/>
    <n v="2079000"/>
    <n v="0"/>
    <x v="0"/>
    <x v="2"/>
    <s v="Yes"/>
  </r>
  <r>
    <n v="796"/>
    <m/>
    <x v="20"/>
    <n v="4000000"/>
    <x v="213"/>
    <d v="2026-08-15T00:00:00"/>
    <s v="Unpaid"/>
    <m/>
    <m/>
    <m/>
    <s v="INV-2026-PT Balikpapan Retailindo-796"/>
    <n v="0"/>
    <n v="4000000"/>
    <x v="4"/>
    <x v="14"/>
    <n v="4000000"/>
    <n v="0"/>
    <x v="0"/>
    <x v="2"/>
    <s v="Yes"/>
  </r>
  <r>
    <n v="797"/>
    <m/>
    <x v="11"/>
    <n v="3154000"/>
    <x v="143"/>
    <d v="2026-07-24T00:00:00"/>
    <s v="Paid"/>
    <m/>
    <m/>
    <m/>
    <s v="INV-2026-PT XYZ-797"/>
    <n v="3154000"/>
    <n v="0"/>
    <x v="0"/>
    <x v="1"/>
    <n v="0"/>
    <n v="0"/>
    <x v="0"/>
    <x v="0"/>
    <s v="No"/>
  </r>
  <r>
    <n v="798"/>
    <m/>
    <x v="6"/>
    <n v="2268000"/>
    <x v="15"/>
    <d v="2026-08-30T00:00:00"/>
    <s v="Paid"/>
    <m/>
    <m/>
    <m/>
    <s v="INV-2026-PT Lestari Lifestyle Retail-798"/>
    <n v="2268000"/>
    <n v="0"/>
    <x v="0"/>
    <x v="5"/>
    <n v="0"/>
    <n v="0"/>
    <x v="0"/>
    <x v="0"/>
    <s v="No"/>
  </r>
  <r>
    <n v="799"/>
    <m/>
    <x v="24"/>
    <n v="3756000"/>
    <x v="98"/>
    <d v="2026-03-18T00:00:00"/>
    <s v="Paid"/>
    <m/>
    <m/>
    <m/>
    <s v="INV-2026-PT Metro Perkasa Retail-799"/>
    <n v="3756000"/>
    <n v="0"/>
    <x v="0"/>
    <x v="5"/>
    <n v="0"/>
    <n v="0"/>
    <x v="0"/>
    <x v="0"/>
    <s v="No"/>
  </r>
  <r>
    <n v="800"/>
    <m/>
    <x v="10"/>
    <n v="3359000"/>
    <x v="134"/>
    <d v="2026-06-12T00:00:00"/>
    <s v="Partial"/>
    <m/>
    <m/>
    <m/>
    <s v="INV-2026-PT Medan Niaga Sentosa-800"/>
    <n v="1680000"/>
    <n v="1679000"/>
    <x v="2"/>
    <x v="8"/>
    <n v="1679000"/>
    <n v="0"/>
    <x v="0"/>
    <x v="2"/>
    <s v="Yes"/>
  </r>
  <r>
    <n v="801"/>
    <m/>
    <x v="11"/>
    <n v="5845000"/>
    <x v="37"/>
    <d v="2026-10-07T00:00:00"/>
    <s v="Unpaid"/>
    <m/>
    <m/>
    <m/>
    <s v="INV-2026-PT XYZ-801"/>
    <n v="0"/>
    <n v="5845000"/>
    <x v="1"/>
    <x v="1"/>
    <n v="0"/>
    <n v="5845000"/>
    <x v="1"/>
    <x v="1"/>
    <s v="No"/>
  </r>
  <r>
    <n v="802"/>
    <m/>
    <x v="3"/>
    <n v="1794000"/>
    <x v="96"/>
    <d v="2026-07-20T00:00:00"/>
    <s v="Paid"/>
    <m/>
    <m/>
    <m/>
    <s v="INV-2026-PT Manado Lifestyle Center-802"/>
    <n v="1794000"/>
    <n v="0"/>
    <x v="0"/>
    <x v="3"/>
    <n v="0"/>
    <n v="0"/>
    <x v="0"/>
    <x v="0"/>
    <s v="No"/>
  </r>
  <r>
    <n v="803"/>
    <m/>
    <x v="0"/>
    <n v="3854000"/>
    <x v="234"/>
    <d v="2026-08-10T00:00:00"/>
    <s v="Unpaid"/>
    <m/>
    <m/>
    <m/>
    <s v="INV-2026-PT Jogja Retail Makmur-803"/>
    <n v="0"/>
    <n v="3854000"/>
    <x v="4"/>
    <x v="0"/>
    <n v="3854000"/>
    <n v="0"/>
    <x v="0"/>
    <x v="2"/>
    <s v="Yes"/>
  </r>
  <r>
    <n v="804"/>
    <m/>
    <x v="22"/>
    <n v="3783000"/>
    <x v="140"/>
    <d v="2026-08-25T00:00:00"/>
    <s v="Paid"/>
    <m/>
    <m/>
    <m/>
    <s v="INV-2026-PT Bintang Retail Nusantara-804"/>
    <n v="3783000"/>
    <n v="0"/>
    <x v="0"/>
    <x v="9"/>
    <n v="0"/>
    <n v="0"/>
    <x v="0"/>
    <x v="0"/>
    <s v="No"/>
  </r>
  <r>
    <n v="805"/>
    <m/>
    <x v="19"/>
    <n v="1171000"/>
    <x v="240"/>
    <d v="2026-02-22T00:00:00"/>
    <s v="Paid"/>
    <m/>
    <m/>
    <m/>
    <s v="INV-2026-PT Arunika Retail Indonesia-805"/>
    <n v="1171000"/>
    <n v="0"/>
    <x v="0"/>
    <x v="1"/>
    <n v="0"/>
    <n v="0"/>
    <x v="0"/>
    <x v="0"/>
    <s v="No"/>
  </r>
  <r>
    <n v="806"/>
    <m/>
    <x v="15"/>
    <n v="891000"/>
    <x v="216"/>
    <d v="2026-05-31T00:00:00"/>
    <s v="Paid"/>
    <m/>
    <m/>
    <m/>
    <s v="INV-2026-PT Batam Modern Retail-806"/>
    <n v="891000"/>
    <n v="0"/>
    <x v="0"/>
    <x v="10"/>
    <n v="0"/>
    <n v="0"/>
    <x v="0"/>
    <x v="0"/>
    <s v="No"/>
  </r>
  <r>
    <n v="807"/>
    <m/>
    <x v="4"/>
    <n v="5382000"/>
    <x v="232"/>
    <d v="2026-09-01T00:00:00"/>
    <s v="Unpaid"/>
    <m/>
    <m/>
    <m/>
    <s v="INV-2026-PT Sinar Karya Abadi-807"/>
    <n v="0"/>
    <n v="5382000"/>
    <x v="4"/>
    <x v="1"/>
    <n v="5382000"/>
    <n v="0"/>
    <x v="0"/>
    <x v="2"/>
    <s v="Yes"/>
  </r>
  <r>
    <n v="808"/>
    <m/>
    <x v="21"/>
    <n v="2170000"/>
    <x v="110"/>
    <d v="2026-07-06T00:00:00"/>
    <s v="Paid"/>
    <m/>
    <m/>
    <m/>
    <s v="INV-2026-PT Pusaka Niaga Mandiri-808"/>
    <n v="2170000"/>
    <n v="0"/>
    <x v="0"/>
    <x v="5"/>
    <n v="0"/>
    <n v="0"/>
    <x v="0"/>
    <x v="0"/>
    <s v="No"/>
  </r>
  <r>
    <n v="809"/>
    <m/>
    <x v="9"/>
    <n v="2872000"/>
    <x v="212"/>
    <d v="2026-03-15T00:00:00"/>
    <s v="Paid"/>
    <m/>
    <m/>
    <m/>
    <s v="INV-2026-PT Prima Retail Bandung-809"/>
    <n v="2872000"/>
    <n v="0"/>
    <x v="0"/>
    <x v="5"/>
    <n v="0"/>
    <n v="0"/>
    <x v="0"/>
    <x v="0"/>
    <s v="No"/>
  </r>
  <r>
    <n v="810"/>
    <m/>
    <x v="16"/>
    <n v="378000"/>
    <x v="10"/>
    <d v="2026-05-23T00:00:00"/>
    <s v="Paid"/>
    <m/>
    <m/>
    <m/>
    <s v="INV-2026-PT Pekanbaru Home Store-810"/>
    <n v="378000"/>
    <n v="0"/>
    <x v="0"/>
    <x v="11"/>
    <n v="0"/>
    <n v="0"/>
    <x v="0"/>
    <x v="0"/>
    <s v="No"/>
  </r>
  <r>
    <n v="811"/>
    <m/>
    <x v="6"/>
    <n v="5283000"/>
    <x v="244"/>
    <d v="2026-07-16T00:00:00"/>
    <s v="Paid"/>
    <m/>
    <m/>
    <m/>
    <s v="INV-2026-PT Lestari Lifestyle Retail-811"/>
    <n v="5283000"/>
    <n v="0"/>
    <x v="0"/>
    <x v="5"/>
    <n v="0"/>
    <n v="0"/>
    <x v="0"/>
    <x v="0"/>
    <s v="No"/>
  </r>
  <r>
    <n v="812"/>
    <m/>
    <x v="17"/>
    <n v="3139000"/>
    <x v="120"/>
    <d v="2026-02-18T00:00:00"/>
    <s v="Paid"/>
    <m/>
    <m/>
    <m/>
    <s v="INV-2026-PT Makassar Retail Utama-812"/>
    <n v="3139000"/>
    <n v="0"/>
    <x v="0"/>
    <x v="12"/>
    <n v="0"/>
    <n v="0"/>
    <x v="0"/>
    <x v="0"/>
    <s v="No"/>
  </r>
  <r>
    <n v="813"/>
    <m/>
    <x v="19"/>
    <n v="3346000"/>
    <x v="120"/>
    <d v="2026-02-18T00:00:00"/>
    <s v="Unpaid"/>
    <m/>
    <m/>
    <m/>
    <s v="INV-2026-PT Arunika Retail Indonesia-813"/>
    <n v="0"/>
    <n v="3346000"/>
    <x v="2"/>
    <x v="1"/>
    <n v="3346000"/>
    <n v="0"/>
    <x v="0"/>
    <x v="2"/>
    <s v="Yes"/>
  </r>
  <r>
    <n v="814"/>
    <m/>
    <x v="10"/>
    <n v="4186000"/>
    <x v="184"/>
    <d v="2026-09-02T00:00:00"/>
    <s v="Paid"/>
    <m/>
    <m/>
    <m/>
    <s v="INV-2026-PT Medan Niaga Sentosa-814"/>
    <n v="4186000"/>
    <n v="0"/>
    <x v="0"/>
    <x v="8"/>
    <n v="0"/>
    <n v="0"/>
    <x v="0"/>
    <x v="0"/>
    <s v="No"/>
  </r>
  <r>
    <n v="815"/>
    <m/>
    <x v="12"/>
    <n v="4082000"/>
    <x v="177"/>
    <d v="2026-05-19T00:00:00"/>
    <s v="Unpaid"/>
    <m/>
    <m/>
    <m/>
    <s v="INV-2026-PT Surya Niaga Surabaya-815"/>
    <n v="0"/>
    <n v="4082000"/>
    <x v="2"/>
    <x v="9"/>
    <n v="4082000"/>
    <n v="0"/>
    <x v="0"/>
    <x v="2"/>
    <s v="Yes"/>
  </r>
  <r>
    <n v="816"/>
    <m/>
    <x v="12"/>
    <n v="2966000"/>
    <x v="45"/>
    <d v="2026-10-05T00:00:00"/>
    <s v="Unpaid"/>
    <m/>
    <m/>
    <m/>
    <s v="INV-2026-PT Surya Niaga Surabaya-816"/>
    <n v="0"/>
    <n v="2966000"/>
    <x v="1"/>
    <x v="9"/>
    <n v="0"/>
    <n v="2966000"/>
    <x v="1"/>
    <x v="1"/>
    <s v="No"/>
  </r>
  <r>
    <n v="817"/>
    <m/>
    <x v="21"/>
    <n v="816000"/>
    <x v="168"/>
    <d v="2026-03-22T00:00:00"/>
    <s v="Paid"/>
    <m/>
    <m/>
    <m/>
    <s v="INV-2026-PT Pusaka Niaga Mandiri-817"/>
    <n v="816000"/>
    <n v="0"/>
    <x v="0"/>
    <x v="5"/>
    <n v="0"/>
    <n v="0"/>
    <x v="0"/>
    <x v="0"/>
    <s v="No"/>
  </r>
  <r>
    <n v="818"/>
    <m/>
    <x v="8"/>
    <n v="7886000"/>
    <x v="141"/>
    <d v="2026-08-01T00:00:00"/>
    <s v="Partial"/>
    <m/>
    <m/>
    <m/>
    <s v="INV-2026-PT Harmoni Store Indonesia-818"/>
    <n v="4732000"/>
    <n v="3154000"/>
    <x v="5"/>
    <x v="7"/>
    <n v="3154000"/>
    <n v="0"/>
    <x v="0"/>
    <x v="2"/>
    <s v="Yes"/>
  </r>
  <r>
    <n v="819"/>
    <m/>
    <x v="7"/>
    <n v="4656000"/>
    <x v="122"/>
    <d v="2026-09-17T00:00:00"/>
    <s v="Unpaid"/>
    <m/>
    <m/>
    <m/>
    <s v="INV-2026-PT Palembang Retail Bersama-819"/>
    <n v="0"/>
    <n v="4656000"/>
    <x v="3"/>
    <x v="6"/>
    <n v="4656000"/>
    <n v="0"/>
    <x v="0"/>
    <x v="2"/>
    <s v="Yes"/>
  </r>
  <r>
    <n v="820"/>
    <m/>
    <x v="17"/>
    <n v="3261000"/>
    <x v="57"/>
    <d v="2026-09-15T00:00:00"/>
    <s v="Unpaid"/>
    <m/>
    <m/>
    <m/>
    <s v="INV-2026-PT Makassar Retail Utama-820"/>
    <n v="0"/>
    <n v="3261000"/>
    <x v="3"/>
    <x v="12"/>
    <n v="3261000"/>
    <n v="0"/>
    <x v="0"/>
    <x v="2"/>
    <s v="Yes"/>
  </r>
  <r>
    <n v="821"/>
    <m/>
    <x v="22"/>
    <n v="3274000"/>
    <x v="150"/>
    <d v="2026-08-13T00:00:00"/>
    <s v="Paid"/>
    <m/>
    <m/>
    <m/>
    <s v="INV-2026-PT Bintang Retail Nusantara-821"/>
    <n v="3274000"/>
    <n v="0"/>
    <x v="0"/>
    <x v="9"/>
    <n v="0"/>
    <n v="0"/>
    <x v="0"/>
    <x v="0"/>
    <s v="No"/>
  </r>
  <r>
    <n v="822"/>
    <m/>
    <x v="20"/>
    <n v="3299000"/>
    <x v="8"/>
    <d v="2026-04-12T00:00:00"/>
    <s v="Paid"/>
    <m/>
    <m/>
    <m/>
    <s v="INV-2026-PT Balikpapan Retailindo-822"/>
    <n v="3299000"/>
    <n v="0"/>
    <x v="0"/>
    <x v="14"/>
    <n v="0"/>
    <n v="0"/>
    <x v="0"/>
    <x v="0"/>
    <s v="No"/>
  </r>
  <r>
    <n v="823"/>
    <m/>
    <x v="7"/>
    <n v="3990000"/>
    <x v="179"/>
    <d v="2026-05-13T00:00:00"/>
    <s v="Paid"/>
    <m/>
    <m/>
    <m/>
    <s v="INV-2026-PT Palembang Retail Bersama-823"/>
    <n v="3990000"/>
    <n v="0"/>
    <x v="0"/>
    <x v="6"/>
    <n v="0"/>
    <n v="0"/>
    <x v="0"/>
    <x v="0"/>
    <s v="No"/>
  </r>
  <r>
    <n v="824"/>
    <m/>
    <x v="1"/>
    <n v="1746000"/>
    <x v="68"/>
    <d v="2026-07-07T00:00:00"/>
    <s v="Partial"/>
    <m/>
    <m/>
    <m/>
    <s v="INV-2026-PT Citra Home Living-824"/>
    <n v="698000"/>
    <n v="1048000"/>
    <x v="5"/>
    <x v="1"/>
    <n v="1048000"/>
    <n v="0"/>
    <x v="0"/>
    <x v="2"/>
    <s v="Yes"/>
  </r>
  <r>
    <n v="825"/>
    <m/>
    <x v="3"/>
    <n v="5803000"/>
    <x v="112"/>
    <d v="2026-07-23T00:00:00"/>
    <s v="Paid"/>
    <m/>
    <m/>
    <m/>
    <s v="INV-2026-PT Manado Lifestyle Center-825"/>
    <n v="5803000"/>
    <n v="0"/>
    <x v="0"/>
    <x v="3"/>
    <n v="0"/>
    <n v="0"/>
    <x v="0"/>
    <x v="0"/>
    <s v="No"/>
  </r>
  <r>
    <n v="826"/>
    <m/>
    <x v="15"/>
    <n v="1500000"/>
    <x v="60"/>
    <d v="2026-04-08T00:00:00"/>
    <s v="Paid"/>
    <m/>
    <m/>
    <m/>
    <s v="INV-2026-PT Batam Modern Retail-826"/>
    <n v="1500000"/>
    <n v="0"/>
    <x v="0"/>
    <x v="10"/>
    <n v="0"/>
    <n v="0"/>
    <x v="0"/>
    <x v="0"/>
    <s v="No"/>
  </r>
  <r>
    <n v="827"/>
    <m/>
    <x v="3"/>
    <n v="2208000"/>
    <x v="243"/>
    <d v="2026-02-21T00:00:00"/>
    <s v="Paid"/>
    <m/>
    <m/>
    <m/>
    <s v="INV-2026-PT Manado Lifestyle Center-827"/>
    <n v="2208000"/>
    <n v="0"/>
    <x v="0"/>
    <x v="3"/>
    <n v="0"/>
    <n v="0"/>
    <x v="0"/>
    <x v="0"/>
    <s v="No"/>
  </r>
  <r>
    <n v="828"/>
    <m/>
    <x v="22"/>
    <n v="2706000"/>
    <x v="242"/>
    <d v="2026-05-23T00:00:00"/>
    <s v="Paid"/>
    <m/>
    <m/>
    <m/>
    <s v="INV-2026-PT Bintang Retail Nusantara-828"/>
    <n v="2706000"/>
    <n v="0"/>
    <x v="0"/>
    <x v="9"/>
    <n v="0"/>
    <n v="0"/>
    <x v="0"/>
    <x v="0"/>
    <s v="No"/>
  </r>
  <r>
    <n v="829"/>
    <m/>
    <x v="24"/>
    <n v="5151000"/>
    <x v="156"/>
    <d v="2026-05-01T00:00:00"/>
    <s v="Paid"/>
    <m/>
    <m/>
    <m/>
    <s v="INV-2026-PT Metro Perkasa Retail-829"/>
    <n v="5151000"/>
    <n v="0"/>
    <x v="0"/>
    <x v="5"/>
    <n v="0"/>
    <n v="0"/>
    <x v="0"/>
    <x v="0"/>
    <s v="No"/>
  </r>
  <r>
    <n v="830"/>
    <m/>
    <x v="24"/>
    <n v="1843000"/>
    <x v="181"/>
    <d v="2026-01-24T00:00:00"/>
    <s v="Partial"/>
    <m/>
    <m/>
    <m/>
    <s v="INV-2026-PT Metro Perkasa Retail-830"/>
    <n v="1106000"/>
    <n v="737000"/>
    <x v="2"/>
    <x v="5"/>
    <n v="737000"/>
    <n v="0"/>
    <x v="0"/>
    <x v="2"/>
    <s v="Yes"/>
  </r>
  <r>
    <n v="831"/>
    <m/>
    <x v="19"/>
    <n v="1715000"/>
    <x v="229"/>
    <d v="2026-04-21T00:00:00"/>
    <s v="Paid"/>
    <m/>
    <m/>
    <m/>
    <s v="INV-2026-PT Arunika Retail Indonesia-831"/>
    <n v="1715000"/>
    <n v="0"/>
    <x v="0"/>
    <x v="1"/>
    <n v="0"/>
    <n v="0"/>
    <x v="0"/>
    <x v="0"/>
    <s v="No"/>
  </r>
  <r>
    <n v="832"/>
    <m/>
    <x v="0"/>
    <n v="4075000"/>
    <x v="168"/>
    <d v="2026-03-22T00:00:00"/>
    <s v="Paid"/>
    <m/>
    <m/>
    <m/>
    <s v="INV-2026-PT Jogja Retail Makmur-832"/>
    <n v="4075000"/>
    <n v="0"/>
    <x v="0"/>
    <x v="0"/>
    <n v="0"/>
    <n v="0"/>
    <x v="0"/>
    <x v="0"/>
    <s v="No"/>
  </r>
  <r>
    <n v="833"/>
    <m/>
    <x v="11"/>
    <n v="7226000"/>
    <x v="179"/>
    <d v="2026-04-12T00:00:00"/>
    <s v="Paid"/>
    <m/>
    <m/>
    <m/>
    <s v="INV-2026-PT XYZ-833"/>
    <n v="7226000"/>
    <n v="0"/>
    <x v="0"/>
    <x v="1"/>
    <n v="0"/>
    <n v="0"/>
    <x v="0"/>
    <x v="0"/>
    <s v="No"/>
  </r>
  <r>
    <n v="834"/>
    <m/>
    <x v="6"/>
    <n v="3132000"/>
    <x v="46"/>
    <d v="2026-09-21T00:00:00"/>
    <s v="Unpaid"/>
    <m/>
    <m/>
    <m/>
    <s v="INV-2026-PT Lestari Lifestyle Retail-834"/>
    <n v="0"/>
    <n v="3132000"/>
    <x v="3"/>
    <x v="5"/>
    <n v="3132000"/>
    <n v="0"/>
    <x v="0"/>
    <x v="2"/>
    <s v="Yes"/>
  </r>
  <r>
    <n v="835"/>
    <m/>
    <x v="3"/>
    <n v="3962000"/>
    <x v="160"/>
    <d v="2026-04-26T00:00:00"/>
    <s v="Paid"/>
    <m/>
    <m/>
    <m/>
    <s v="INV-2026-PT Manado Lifestyle Center-835"/>
    <n v="3962000"/>
    <n v="0"/>
    <x v="0"/>
    <x v="3"/>
    <n v="0"/>
    <n v="0"/>
    <x v="0"/>
    <x v="0"/>
    <s v="No"/>
  </r>
  <r>
    <n v="836"/>
    <m/>
    <x v="7"/>
    <n v="3441000"/>
    <x v="69"/>
    <d v="2026-02-24T00:00:00"/>
    <s v="Paid"/>
    <m/>
    <m/>
    <m/>
    <s v="INV-2026-PT Palembang Retail Bersama-836"/>
    <n v="3441000"/>
    <n v="0"/>
    <x v="0"/>
    <x v="6"/>
    <n v="0"/>
    <n v="0"/>
    <x v="0"/>
    <x v="0"/>
    <s v="No"/>
  </r>
  <r>
    <n v="837"/>
    <m/>
    <x v="2"/>
    <n v="5259000"/>
    <x v="186"/>
    <d v="2026-08-21T00:00:00"/>
    <s v="Partial"/>
    <m/>
    <m/>
    <m/>
    <s v="INV-2026-PT Karya Mitra Retail-837"/>
    <n v="2630000"/>
    <n v="2629000"/>
    <x v="4"/>
    <x v="2"/>
    <n v="2629000"/>
    <n v="0"/>
    <x v="0"/>
    <x v="2"/>
    <s v="Yes"/>
  </r>
  <r>
    <n v="838"/>
    <m/>
    <x v="17"/>
    <n v="387000"/>
    <x v="145"/>
    <d v="2026-03-12T00:00:00"/>
    <s v="Paid"/>
    <m/>
    <m/>
    <m/>
    <s v="INV-2026-PT Makassar Retail Utama-838"/>
    <n v="387000"/>
    <n v="0"/>
    <x v="0"/>
    <x v="12"/>
    <n v="0"/>
    <n v="0"/>
    <x v="0"/>
    <x v="0"/>
    <s v="No"/>
  </r>
  <r>
    <n v="839"/>
    <m/>
    <x v="13"/>
    <n v="2180000"/>
    <x v="16"/>
    <d v="2026-07-15T00:00:00"/>
    <s v="Paid"/>
    <m/>
    <m/>
    <m/>
    <s v="INV-2026-PT Sentra Belanja Jaya-839"/>
    <n v="2180000"/>
    <n v="0"/>
    <x v="0"/>
    <x v="2"/>
    <n v="0"/>
    <n v="0"/>
    <x v="0"/>
    <x v="0"/>
    <s v="No"/>
  </r>
  <r>
    <n v="840"/>
    <m/>
    <x v="15"/>
    <n v="159000"/>
    <x v="206"/>
    <d v="2026-06-19T00:00:00"/>
    <s v="Paid"/>
    <m/>
    <m/>
    <m/>
    <s v="INV-2026-PT Batam Modern Retail-840"/>
    <n v="159000"/>
    <n v="0"/>
    <x v="0"/>
    <x v="10"/>
    <n v="0"/>
    <n v="0"/>
    <x v="0"/>
    <x v="0"/>
    <s v="No"/>
  </r>
  <r>
    <n v="841"/>
    <m/>
    <x v="8"/>
    <n v="3682000"/>
    <x v="221"/>
    <d v="2026-06-27T00:00:00"/>
    <s v="Paid"/>
    <m/>
    <m/>
    <m/>
    <s v="INV-2026-PT Harmoni Store Indonesia-841"/>
    <n v="3682000"/>
    <n v="0"/>
    <x v="0"/>
    <x v="7"/>
    <n v="0"/>
    <n v="0"/>
    <x v="0"/>
    <x v="0"/>
    <s v="No"/>
  </r>
  <r>
    <n v="842"/>
    <m/>
    <x v="14"/>
    <n v="2658000"/>
    <x v="58"/>
    <d v="2026-09-27T00:00:00"/>
    <s v="Paid"/>
    <m/>
    <m/>
    <m/>
    <s v="INV-2026-PT Nusantara Mart Sejahtera-842"/>
    <n v="2658000"/>
    <n v="0"/>
    <x v="0"/>
    <x v="1"/>
    <n v="0"/>
    <n v="0"/>
    <x v="0"/>
    <x v="0"/>
    <s v="No"/>
  </r>
  <r>
    <n v="843"/>
    <m/>
    <x v="19"/>
    <n v="846000"/>
    <x v="162"/>
    <d v="2026-08-09T00:00:00"/>
    <s v="Unpaid"/>
    <m/>
    <m/>
    <m/>
    <s v="INV-2026-PT Arunika Retail Indonesia-843"/>
    <n v="0"/>
    <n v="846000"/>
    <x v="4"/>
    <x v="1"/>
    <n v="846000"/>
    <n v="0"/>
    <x v="0"/>
    <x v="2"/>
    <s v="Yes"/>
  </r>
  <r>
    <n v="844"/>
    <m/>
    <x v="12"/>
    <n v="2177000"/>
    <x v="111"/>
    <d v="2026-02-26T00:00:00"/>
    <s v="Paid"/>
    <m/>
    <m/>
    <m/>
    <s v="INV-2026-PT Surya Niaga Surabaya-844"/>
    <n v="2177000"/>
    <n v="0"/>
    <x v="0"/>
    <x v="9"/>
    <n v="0"/>
    <n v="0"/>
    <x v="0"/>
    <x v="0"/>
    <s v="No"/>
  </r>
  <r>
    <n v="845"/>
    <m/>
    <x v="6"/>
    <n v="2722000"/>
    <x v="0"/>
    <d v="2026-05-12T00:00:00"/>
    <s v="Paid"/>
    <m/>
    <m/>
    <m/>
    <s v="INV-2026-PT Lestari Lifestyle Retail-845"/>
    <n v="2722000"/>
    <n v="0"/>
    <x v="0"/>
    <x v="5"/>
    <n v="0"/>
    <n v="0"/>
    <x v="0"/>
    <x v="0"/>
    <s v="No"/>
  </r>
  <r>
    <n v="846"/>
    <m/>
    <x v="9"/>
    <n v="4436000"/>
    <x v="89"/>
    <d v="2026-09-30T00:00:00"/>
    <s v="Partial"/>
    <m/>
    <m/>
    <m/>
    <s v="INV-2026-PT Prima Retail Bandung-846"/>
    <n v="2662000"/>
    <n v="1774000"/>
    <x v="3"/>
    <x v="5"/>
    <n v="1774000"/>
    <n v="0"/>
    <x v="0"/>
    <x v="2"/>
    <s v="Yes"/>
  </r>
  <r>
    <n v="847"/>
    <m/>
    <x v="7"/>
    <n v="3760000"/>
    <x v="81"/>
    <d v="2026-05-28T00:00:00"/>
    <s v="Paid"/>
    <m/>
    <m/>
    <m/>
    <s v="INV-2026-PT Palembang Retail Bersama-847"/>
    <n v="3760000"/>
    <n v="0"/>
    <x v="0"/>
    <x v="6"/>
    <n v="0"/>
    <n v="0"/>
    <x v="0"/>
    <x v="0"/>
    <s v="No"/>
  </r>
  <r>
    <n v="848"/>
    <m/>
    <x v="8"/>
    <n v="3459000"/>
    <x v="95"/>
    <d v="2026-03-14T00:00:00"/>
    <s v="Partial"/>
    <m/>
    <m/>
    <m/>
    <s v="INV-2026-PT Harmoni Store Indonesia-848"/>
    <n v="1730000"/>
    <n v="1729000"/>
    <x v="2"/>
    <x v="7"/>
    <n v="1729000"/>
    <n v="0"/>
    <x v="0"/>
    <x v="2"/>
    <s v="Yes"/>
  </r>
  <r>
    <n v="849"/>
    <m/>
    <x v="0"/>
    <n v="1796000"/>
    <x v="46"/>
    <d v="2026-09-21T00:00:00"/>
    <s v="Partial"/>
    <m/>
    <m/>
    <m/>
    <s v="INV-2026-PT Jogja Retail Makmur-849"/>
    <n v="718000"/>
    <n v="1078000"/>
    <x v="3"/>
    <x v="0"/>
    <n v="1078000"/>
    <n v="0"/>
    <x v="0"/>
    <x v="2"/>
    <s v="Yes"/>
  </r>
  <r>
    <n v="850"/>
    <m/>
    <x v="17"/>
    <n v="4057000"/>
    <x v="110"/>
    <d v="2026-07-06T00:00:00"/>
    <s v="Paid"/>
    <m/>
    <m/>
    <m/>
    <s v="INV-2026-PT Makassar Retail Utama-850"/>
    <n v="4057000"/>
    <n v="0"/>
    <x v="0"/>
    <x v="12"/>
    <n v="0"/>
    <n v="0"/>
    <x v="0"/>
    <x v="0"/>
    <s v="No"/>
  </r>
  <r>
    <n v="851"/>
    <m/>
    <x v="5"/>
    <n v="3749000"/>
    <x v="236"/>
    <d v="2026-02-20T00:00:00"/>
    <s v="Paid"/>
    <m/>
    <m/>
    <m/>
    <s v="INV-2026-PT Pontianak Niaga Abadi-851"/>
    <n v="3749000"/>
    <n v="0"/>
    <x v="0"/>
    <x v="4"/>
    <n v="0"/>
    <n v="0"/>
    <x v="0"/>
    <x v="0"/>
    <s v="No"/>
  </r>
  <r>
    <n v="852"/>
    <m/>
    <x v="13"/>
    <n v="2349000"/>
    <x v="50"/>
    <d v="2026-05-25T00:00:00"/>
    <s v="Paid"/>
    <m/>
    <m/>
    <m/>
    <s v="INV-2026-PT Sentra Belanja Jaya-852"/>
    <n v="2349000"/>
    <n v="0"/>
    <x v="0"/>
    <x v="2"/>
    <n v="0"/>
    <n v="0"/>
    <x v="0"/>
    <x v="0"/>
    <s v="No"/>
  </r>
  <r>
    <n v="853"/>
    <m/>
    <x v="17"/>
    <n v="3797000"/>
    <x v="201"/>
    <d v="2026-09-05T00:00:00"/>
    <s v="Paid"/>
    <m/>
    <m/>
    <m/>
    <s v="INV-2026-PT Makassar Retail Utama-853"/>
    <n v="3797000"/>
    <n v="0"/>
    <x v="0"/>
    <x v="12"/>
    <n v="0"/>
    <n v="0"/>
    <x v="0"/>
    <x v="0"/>
    <s v="No"/>
  </r>
  <r>
    <n v="854"/>
    <m/>
    <x v="6"/>
    <n v="1637000"/>
    <x v="245"/>
    <d v="2026-10-10T00:00:00"/>
    <s v="Unpaid"/>
    <m/>
    <m/>
    <m/>
    <s v="INV-2026-PT Lestari Lifestyle Retail-854"/>
    <n v="0"/>
    <n v="1637000"/>
    <x v="1"/>
    <x v="5"/>
    <n v="0"/>
    <n v="1637000"/>
    <x v="0"/>
    <x v="1"/>
    <s v="No"/>
  </r>
  <r>
    <n v="855"/>
    <m/>
    <x v="8"/>
    <n v="1250000"/>
    <x v="122"/>
    <d v="2026-09-17T00:00:00"/>
    <s v="Paid"/>
    <m/>
    <m/>
    <m/>
    <s v="INV-2026-PT Harmoni Store Indonesia-855"/>
    <n v="1250000"/>
    <n v="0"/>
    <x v="0"/>
    <x v="7"/>
    <n v="0"/>
    <n v="0"/>
    <x v="0"/>
    <x v="0"/>
    <s v="No"/>
  </r>
  <r>
    <n v="856"/>
    <m/>
    <x v="8"/>
    <n v="1709000"/>
    <x v="151"/>
    <d v="2026-03-20T00:00:00"/>
    <s v="Unpaid"/>
    <m/>
    <m/>
    <m/>
    <s v="INV-2026-PT Harmoni Store Indonesia-856"/>
    <n v="0"/>
    <n v="1709000"/>
    <x v="2"/>
    <x v="7"/>
    <n v="1709000"/>
    <n v="0"/>
    <x v="0"/>
    <x v="2"/>
    <s v="Yes"/>
  </r>
  <r>
    <n v="857"/>
    <m/>
    <x v="23"/>
    <n v="1448000"/>
    <x v="189"/>
    <d v="2026-02-28T00:00:00"/>
    <s v="Paid"/>
    <m/>
    <m/>
    <m/>
    <s v="INV-2026-PT Urban House Indonesia-857"/>
    <n v="1448000"/>
    <n v="0"/>
    <x v="0"/>
    <x v="1"/>
    <n v="0"/>
    <n v="0"/>
    <x v="0"/>
    <x v="0"/>
    <s v="No"/>
  </r>
  <r>
    <n v="858"/>
    <m/>
    <x v="17"/>
    <n v="4328000"/>
    <x v="34"/>
    <d v="2026-03-06T00:00:00"/>
    <s v="Partial"/>
    <m/>
    <m/>
    <m/>
    <s v="INV-2026-PT Makassar Retail Utama-858"/>
    <n v="1298000"/>
    <n v="3030000"/>
    <x v="2"/>
    <x v="12"/>
    <n v="3030000"/>
    <n v="0"/>
    <x v="0"/>
    <x v="2"/>
    <s v="Yes"/>
  </r>
  <r>
    <n v="859"/>
    <m/>
    <x v="5"/>
    <n v="7142000"/>
    <x v="183"/>
    <d v="2026-08-29T00:00:00"/>
    <s v="Paid"/>
    <m/>
    <m/>
    <m/>
    <s v="INV-2026-PT Pontianak Niaga Abadi-859"/>
    <n v="7142000"/>
    <n v="0"/>
    <x v="0"/>
    <x v="4"/>
    <n v="0"/>
    <n v="0"/>
    <x v="0"/>
    <x v="0"/>
    <s v="No"/>
  </r>
  <r>
    <n v="860"/>
    <m/>
    <x v="13"/>
    <n v="3763000"/>
    <x v="246"/>
    <d v="2026-05-30T00:00:00"/>
    <s v="Partial"/>
    <m/>
    <m/>
    <m/>
    <s v="INV-2026-PT Sentra Belanja Jaya-860"/>
    <n v="1882000"/>
    <n v="1881000"/>
    <x v="2"/>
    <x v="2"/>
    <n v="1881000"/>
    <n v="0"/>
    <x v="0"/>
    <x v="2"/>
    <s v="Yes"/>
  </r>
  <r>
    <n v="861"/>
    <m/>
    <x v="16"/>
    <n v="1455000"/>
    <x v="133"/>
    <d v="2026-04-24T00:00:00"/>
    <s v="Paid"/>
    <m/>
    <m/>
    <m/>
    <s v="INV-2026-PT Pekanbaru Home Store-861"/>
    <n v="1455000"/>
    <n v="0"/>
    <x v="0"/>
    <x v="11"/>
    <n v="0"/>
    <n v="0"/>
    <x v="0"/>
    <x v="0"/>
    <s v="No"/>
  </r>
  <r>
    <n v="862"/>
    <m/>
    <x v="20"/>
    <n v="5418000"/>
    <x v="10"/>
    <d v="2026-05-23T00:00:00"/>
    <s v="Paid"/>
    <m/>
    <m/>
    <m/>
    <s v="INV-2026-PT Balikpapan Retailindo-862"/>
    <n v="5418000"/>
    <n v="0"/>
    <x v="0"/>
    <x v="14"/>
    <n v="0"/>
    <n v="0"/>
    <x v="0"/>
    <x v="0"/>
    <s v="No"/>
  </r>
  <r>
    <n v="863"/>
    <m/>
    <x v="11"/>
    <n v="3000000"/>
    <x v="61"/>
    <d v="2026-08-23T00:00:00"/>
    <s v="Paid"/>
    <m/>
    <m/>
    <m/>
    <s v="INV-2026-PT XYZ-863"/>
    <n v="3000000"/>
    <n v="0"/>
    <x v="0"/>
    <x v="1"/>
    <n v="0"/>
    <n v="0"/>
    <x v="0"/>
    <x v="0"/>
    <s v="No"/>
  </r>
  <r>
    <n v="864"/>
    <m/>
    <x v="16"/>
    <n v="2140000"/>
    <x v="119"/>
    <d v="2026-06-01T00:00:00"/>
    <s v="Paid"/>
    <m/>
    <m/>
    <m/>
    <s v="INV-2026-PT Pekanbaru Home Store-864"/>
    <n v="2140000"/>
    <n v="0"/>
    <x v="0"/>
    <x v="11"/>
    <n v="0"/>
    <n v="0"/>
    <x v="0"/>
    <x v="0"/>
    <s v="No"/>
  </r>
  <r>
    <n v="865"/>
    <m/>
    <x v="19"/>
    <n v="4178000"/>
    <x v="160"/>
    <d v="2026-03-26T00:00:00"/>
    <s v="Unpaid"/>
    <m/>
    <m/>
    <m/>
    <s v="INV-2026-PT Arunika Retail Indonesia-865"/>
    <n v="0"/>
    <n v="4178000"/>
    <x v="2"/>
    <x v="1"/>
    <n v="4178000"/>
    <n v="0"/>
    <x v="0"/>
    <x v="2"/>
    <s v="Yes"/>
  </r>
  <r>
    <n v="866"/>
    <m/>
    <x v="21"/>
    <n v="4022000"/>
    <x v="193"/>
    <d v="2026-05-06T00:00:00"/>
    <s v="Partial"/>
    <m/>
    <m/>
    <m/>
    <s v="INV-2026-PT Pusaka Niaga Mandiri-866"/>
    <n v="2815000"/>
    <n v="1207000"/>
    <x v="2"/>
    <x v="5"/>
    <n v="1207000"/>
    <n v="0"/>
    <x v="0"/>
    <x v="2"/>
    <s v="Yes"/>
  </r>
  <r>
    <n v="867"/>
    <m/>
    <x v="8"/>
    <n v="4585000"/>
    <x v="221"/>
    <d v="2026-06-11T00:00:00"/>
    <s v="Paid"/>
    <m/>
    <m/>
    <m/>
    <s v="INV-2026-PT Harmoni Store Indonesia-867"/>
    <n v="4585000"/>
    <n v="0"/>
    <x v="0"/>
    <x v="7"/>
    <n v="0"/>
    <n v="0"/>
    <x v="0"/>
    <x v="0"/>
    <s v="No"/>
  </r>
  <r>
    <n v="868"/>
    <m/>
    <x v="5"/>
    <n v="3954000"/>
    <x v="182"/>
    <d v="2026-03-03T00:00:00"/>
    <s v="Unpaid"/>
    <m/>
    <m/>
    <m/>
    <s v="INV-2026-PT Pontianak Niaga Abadi-868"/>
    <n v="0"/>
    <n v="3954000"/>
    <x v="2"/>
    <x v="4"/>
    <n v="3954000"/>
    <n v="0"/>
    <x v="0"/>
    <x v="2"/>
    <s v="Yes"/>
  </r>
  <r>
    <n v="869"/>
    <m/>
    <x v="8"/>
    <n v="2850000"/>
    <x v="149"/>
    <d v="2026-07-02T00:00:00"/>
    <s v="Paid"/>
    <m/>
    <m/>
    <m/>
    <s v="INV-2026-PT Harmoni Store Indonesia-869"/>
    <n v="2850000"/>
    <n v="0"/>
    <x v="0"/>
    <x v="7"/>
    <n v="0"/>
    <n v="0"/>
    <x v="0"/>
    <x v="0"/>
    <s v="No"/>
  </r>
  <r>
    <n v="870"/>
    <m/>
    <x v="17"/>
    <n v="2259000"/>
    <x v="135"/>
    <d v="2026-05-03T00:00:00"/>
    <s v="Unpaid"/>
    <m/>
    <m/>
    <m/>
    <s v="INV-2026-PT Makassar Retail Utama-870"/>
    <n v="0"/>
    <n v="2259000"/>
    <x v="2"/>
    <x v="12"/>
    <n v="2259000"/>
    <n v="0"/>
    <x v="0"/>
    <x v="2"/>
    <s v="Yes"/>
  </r>
  <r>
    <n v="871"/>
    <m/>
    <x v="10"/>
    <n v="3137000"/>
    <x v="231"/>
    <d v="2026-03-29T00:00:00"/>
    <s v="Paid"/>
    <m/>
    <m/>
    <m/>
    <s v="INV-2026-PT Medan Niaga Sentosa-871"/>
    <n v="3137000"/>
    <n v="0"/>
    <x v="0"/>
    <x v="8"/>
    <n v="0"/>
    <n v="0"/>
    <x v="0"/>
    <x v="0"/>
    <s v="No"/>
  </r>
  <r>
    <n v="872"/>
    <m/>
    <x v="22"/>
    <n v="4700000"/>
    <x v="242"/>
    <d v="2026-05-23T00:00:00"/>
    <s v="Paid"/>
    <m/>
    <m/>
    <m/>
    <s v="INV-2026-PT Bintang Retail Nusantara-872"/>
    <n v="4700000"/>
    <n v="0"/>
    <x v="0"/>
    <x v="9"/>
    <n v="0"/>
    <n v="0"/>
    <x v="0"/>
    <x v="0"/>
    <s v="No"/>
  </r>
  <r>
    <n v="873"/>
    <m/>
    <x v="23"/>
    <n v="2266000"/>
    <x v="142"/>
    <d v="2026-05-24T00:00:00"/>
    <s v="Unpaid"/>
    <m/>
    <m/>
    <m/>
    <s v="INV-2026-PT Urban House Indonesia-873"/>
    <n v="0"/>
    <n v="2266000"/>
    <x v="2"/>
    <x v="1"/>
    <n v="2266000"/>
    <n v="0"/>
    <x v="0"/>
    <x v="2"/>
    <s v="Yes"/>
  </r>
  <r>
    <n v="874"/>
    <m/>
    <x v="11"/>
    <n v="2598000"/>
    <x v="163"/>
    <d v="2026-06-22T00:00:00"/>
    <s v="Unpaid"/>
    <m/>
    <m/>
    <m/>
    <s v="INV-2026-PT XYZ-874"/>
    <n v="0"/>
    <n v="2598000"/>
    <x v="2"/>
    <x v="1"/>
    <n v="2598000"/>
    <n v="0"/>
    <x v="0"/>
    <x v="2"/>
    <s v="Yes"/>
  </r>
  <r>
    <n v="875"/>
    <m/>
    <x v="6"/>
    <n v="2301000"/>
    <x v="162"/>
    <d v="2026-07-25T00:00:00"/>
    <s v="Paid"/>
    <m/>
    <m/>
    <m/>
    <s v="INV-2026-PT Lestari Lifestyle Retail-875"/>
    <n v="2301000"/>
    <n v="0"/>
    <x v="0"/>
    <x v="5"/>
    <n v="0"/>
    <n v="0"/>
    <x v="0"/>
    <x v="0"/>
    <s v="No"/>
  </r>
  <r>
    <n v="876"/>
    <m/>
    <x v="14"/>
    <n v="2211000"/>
    <x v="247"/>
    <d v="2026-06-21T00:00:00"/>
    <s v="Unpaid"/>
    <m/>
    <m/>
    <m/>
    <s v="INV-2026-PT Nusantara Mart Sejahtera-876"/>
    <n v="0"/>
    <n v="2211000"/>
    <x v="2"/>
    <x v="1"/>
    <n v="2211000"/>
    <n v="0"/>
    <x v="0"/>
    <x v="2"/>
    <s v="Yes"/>
  </r>
  <r>
    <n v="877"/>
    <m/>
    <x v="3"/>
    <n v="3674000"/>
    <x v="241"/>
    <d v="2026-02-04T00:00:00"/>
    <s v="Paid"/>
    <m/>
    <m/>
    <m/>
    <s v="INV-2026-PT Manado Lifestyle Center-877"/>
    <n v="3674000"/>
    <n v="0"/>
    <x v="0"/>
    <x v="3"/>
    <n v="0"/>
    <n v="0"/>
    <x v="0"/>
    <x v="0"/>
    <s v="No"/>
  </r>
  <r>
    <n v="878"/>
    <m/>
    <x v="2"/>
    <n v="1495000"/>
    <x v="203"/>
    <d v="2026-08-28T00:00:00"/>
    <s v="Partial"/>
    <m/>
    <m/>
    <m/>
    <s v="INV-2026-PT Karya Mitra Retail-878"/>
    <n v="748000"/>
    <n v="747000"/>
    <x v="4"/>
    <x v="2"/>
    <n v="747000"/>
    <n v="0"/>
    <x v="0"/>
    <x v="2"/>
    <s v="Yes"/>
  </r>
  <r>
    <n v="879"/>
    <m/>
    <x v="12"/>
    <n v="6232000"/>
    <x v="239"/>
    <d v="2026-02-20T00:00:00"/>
    <s v="Paid"/>
    <m/>
    <m/>
    <m/>
    <s v="INV-2026-PT Surya Niaga Surabaya-879"/>
    <n v="6232000"/>
    <n v="0"/>
    <x v="0"/>
    <x v="9"/>
    <n v="0"/>
    <n v="0"/>
    <x v="0"/>
    <x v="0"/>
    <s v="No"/>
  </r>
  <r>
    <n v="880"/>
    <m/>
    <x v="3"/>
    <n v="10231000"/>
    <x v="9"/>
    <d v="2026-05-07T00:00:00"/>
    <s v="Unpaid"/>
    <m/>
    <m/>
    <m/>
    <s v="INV-2026-PT Manado Lifestyle Center-880"/>
    <n v="0"/>
    <n v="10231000"/>
    <x v="2"/>
    <x v="3"/>
    <n v="10231000"/>
    <n v="0"/>
    <x v="0"/>
    <x v="2"/>
    <s v="Yes"/>
  </r>
  <r>
    <n v="881"/>
    <m/>
    <x v="15"/>
    <n v="3139000"/>
    <x v="200"/>
    <d v="2026-01-21T00:00:00"/>
    <s v="Paid"/>
    <m/>
    <m/>
    <m/>
    <s v="INV-2026-PT Batam Modern Retail-881"/>
    <n v="3139000"/>
    <n v="0"/>
    <x v="0"/>
    <x v="10"/>
    <n v="0"/>
    <n v="0"/>
    <x v="0"/>
    <x v="0"/>
    <s v="No"/>
  </r>
  <r>
    <n v="882"/>
    <m/>
    <x v="8"/>
    <n v="5388000"/>
    <x v="42"/>
    <d v="2026-05-17T00:00:00"/>
    <s v="Paid"/>
    <m/>
    <m/>
    <m/>
    <s v="INV-2026-PT Harmoni Store Indonesia-882"/>
    <n v="5388000"/>
    <n v="0"/>
    <x v="0"/>
    <x v="7"/>
    <n v="0"/>
    <n v="0"/>
    <x v="0"/>
    <x v="0"/>
    <s v="No"/>
  </r>
  <r>
    <n v="883"/>
    <m/>
    <x v="15"/>
    <n v="4152000"/>
    <x v="214"/>
    <d v="2026-09-09T00:00:00"/>
    <s v="Unpaid"/>
    <m/>
    <m/>
    <m/>
    <s v="INV-2026-PT Batam Modern Retail-883"/>
    <n v="0"/>
    <n v="4152000"/>
    <x v="3"/>
    <x v="10"/>
    <n v="4152000"/>
    <n v="0"/>
    <x v="0"/>
    <x v="2"/>
    <s v="Yes"/>
  </r>
  <r>
    <n v="884"/>
    <m/>
    <x v="14"/>
    <n v="3096000"/>
    <x v="241"/>
    <d v="2026-02-04T00:00:00"/>
    <s v="Paid"/>
    <m/>
    <m/>
    <m/>
    <s v="INV-2026-PT Nusantara Mart Sejahtera-884"/>
    <n v="3096000"/>
    <n v="0"/>
    <x v="0"/>
    <x v="1"/>
    <n v="0"/>
    <n v="0"/>
    <x v="0"/>
    <x v="0"/>
    <s v="No"/>
  </r>
  <r>
    <n v="885"/>
    <m/>
    <x v="11"/>
    <n v="1539000"/>
    <x v="244"/>
    <d v="2026-07-16T00:00:00"/>
    <s v="Unpaid"/>
    <m/>
    <m/>
    <m/>
    <s v="INV-2026-PT XYZ-885"/>
    <n v="0"/>
    <n v="1539000"/>
    <x v="5"/>
    <x v="1"/>
    <n v="1539000"/>
    <n v="0"/>
    <x v="0"/>
    <x v="2"/>
    <s v="Yes"/>
  </r>
  <r>
    <n v="886"/>
    <m/>
    <x v="19"/>
    <n v="1132000"/>
    <x v="52"/>
    <d v="2026-04-15T00:00:00"/>
    <s v="Unpaid"/>
    <m/>
    <m/>
    <m/>
    <s v="INV-2026-PT Arunika Retail Indonesia-886"/>
    <n v="0"/>
    <n v="1132000"/>
    <x v="2"/>
    <x v="1"/>
    <n v="1132000"/>
    <n v="0"/>
    <x v="0"/>
    <x v="2"/>
    <s v="Yes"/>
  </r>
  <r>
    <n v="887"/>
    <m/>
    <x v="22"/>
    <n v="1017000"/>
    <x v="109"/>
    <d v="2026-08-21T00:00:00"/>
    <s v="Paid"/>
    <m/>
    <m/>
    <m/>
    <s v="INV-2026-PT Bintang Retail Nusantara-887"/>
    <n v="1017000"/>
    <n v="0"/>
    <x v="0"/>
    <x v="9"/>
    <n v="0"/>
    <n v="0"/>
    <x v="0"/>
    <x v="0"/>
    <s v="No"/>
  </r>
  <r>
    <n v="888"/>
    <m/>
    <x v="21"/>
    <n v="6241000"/>
    <x v="28"/>
    <d v="2026-10-02T00:00:00"/>
    <s v="Paid"/>
    <m/>
    <m/>
    <m/>
    <s v="INV-2026-PT Pusaka Niaga Mandiri-888"/>
    <n v="6241000"/>
    <n v="0"/>
    <x v="0"/>
    <x v="5"/>
    <n v="0"/>
    <n v="0"/>
    <x v="0"/>
    <x v="0"/>
    <s v="No"/>
  </r>
  <r>
    <n v="889"/>
    <m/>
    <x v="22"/>
    <n v="2299000"/>
    <x v="232"/>
    <d v="2026-09-01T00:00:00"/>
    <s v="Paid"/>
    <m/>
    <m/>
    <m/>
    <s v="INV-2026-PT Bintang Retail Nusantara-889"/>
    <n v="2299000"/>
    <n v="0"/>
    <x v="0"/>
    <x v="9"/>
    <n v="0"/>
    <n v="0"/>
    <x v="0"/>
    <x v="0"/>
    <s v="No"/>
  </r>
  <r>
    <n v="890"/>
    <m/>
    <x v="12"/>
    <n v="7471000"/>
    <x v="181"/>
    <d v="2026-02-24T00:00:00"/>
    <s v="Paid"/>
    <m/>
    <m/>
    <m/>
    <s v="INV-2026-PT Surya Niaga Surabaya-890"/>
    <n v="7471000"/>
    <n v="0"/>
    <x v="0"/>
    <x v="9"/>
    <n v="0"/>
    <n v="0"/>
    <x v="0"/>
    <x v="0"/>
    <s v="No"/>
  </r>
  <r>
    <n v="891"/>
    <m/>
    <x v="9"/>
    <n v="3366000"/>
    <x v="53"/>
    <d v="2026-10-16T00:00:00"/>
    <s v="Unpaid"/>
    <m/>
    <m/>
    <m/>
    <s v="INV-2026-PT Prima Retail Bandung-891"/>
    <n v="0"/>
    <n v="3366000"/>
    <x v="1"/>
    <x v="5"/>
    <n v="0"/>
    <n v="3366000"/>
    <x v="0"/>
    <x v="1"/>
    <s v="No"/>
  </r>
  <r>
    <n v="892"/>
    <m/>
    <x v="24"/>
    <n v="6054000"/>
    <x v="248"/>
    <d v="2026-03-11T00:00:00"/>
    <s v="Partial"/>
    <m/>
    <m/>
    <m/>
    <s v="INV-2026-PT Metro Perkasa Retail-892"/>
    <n v="2422000"/>
    <n v="3632000"/>
    <x v="2"/>
    <x v="5"/>
    <n v="3632000"/>
    <n v="0"/>
    <x v="0"/>
    <x v="2"/>
    <s v="Yes"/>
  </r>
  <r>
    <n v="893"/>
    <m/>
    <x v="9"/>
    <n v="5682000"/>
    <x v="153"/>
    <d v="2026-10-12T00:00:00"/>
    <s v="Partial"/>
    <m/>
    <m/>
    <m/>
    <s v="INV-2026-PT Prima Retail Bandung-893"/>
    <n v="3409000"/>
    <n v="2273000"/>
    <x v="1"/>
    <x v="5"/>
    <n v="0"/>
    <n v="2273000"/>
    <x v="1"/>
    <x v="3"/>
    <s v="No"/>
  </r>
  <r>
    <n v="894"/>
    <m/>
    <x v="15"/>
    <n v="1455000"/>
    <x v="51"/>
    <d v="2026-09-08T00:00:00"/>
    <s v="Paid"/>
    <m/>
    <m/>
    <m/>
    <s v="INV-2026-PT Batam Modern Retail-894"/>
    <n v="1455000"/>
    <n v="0"/>
    <x v="0"/>
    <x v="10"/>
    <n v="0"/>
    <n v="0"/>
    <x v="0"/>
    <x v="0"/>
    <s v="No"/>
  </r>
  <r>
    <n v="895"/>
    <m/>
    <x v="5"/>
    <n v="1548000"/>
    <x v="14"/>
    <d v="2026-09-13T00:00:00"/>
    <s v="Unpaid"/>
    <m/>
    <m/>
    <m/>
    <s v="INV-2026-PT Pontianak Niaga Abadi-895"/>
    <n v="0"/>
    <n v="1548000"/>
    <x v="3"/>
    <x v="4"/>
    <n v="1548000"/>
    <n v="0"/>
    <x v="0"/>
    <x v="2"/>
    <s v="Yes"/>
  </r>
  <r>
    <n v="896"/>
    <m/>
    <x v="1"/>
    <n v="4009000"/>
    <x v="225"/>
    <d v="2026-03-18T00:00:00"/>
    <s v="Unpaid"/>
    <m/>
    <m/>
    <m/>
    <s v="INV-2026-PT Citra Home Living-896"/>
    <n v="0"/>
    <n v="4009000"/>
    <x v="2"/>
    <x v="1"/>
    <n v="4009000"/>
    <n v="0"/>
    <x v="0"/>
    <x v="2"/>
    <s v="Yes"/>
  </r>
  <r>
    <n v="897"/>
    <m/>
    <x v="5"/>
    <n v="2090000"/>
    <x v="68"/>
    <d v="2026-06-21T00:00:00"/>
    <s v="Partial"/>
    <m/>
    <m/>
    <m/>
    <s v="INV-2026-PT Pontianak Niaga Abadi-897"/>
    <n v="627000"/>
    <n v="1463000"/>
    <x v="2"/>
    <x v="4"/>
    <n v="1463000"/>
    <n v="0"/>
    <x v="0"/>
    <x v="2"/>
    <s v="Yes"/>
  </r>
  <r>
    <n v="898"/>
    <m/>
    <x v="16"/>
    <n v="4330000"/>
    <x v="58"/>
    <d v="2026-09-11T00:00:00"/>
    <s v="Unpaid"/>
    <m/>
    <m/>
    <m/>
    <s v="INV-2026-PT Pekanbaru Home Store-898"/>
    <n v="0"/>
    <n v="4330000"/>
    <x v="3"/>
    <x v="11"/>
    <n v="4330000"/>
    <n v="0"/>
    <x v="0"/>
    <x v="2"/>
    <s v="Yes"/>
  </r>
  <r>
    <n v="899"/>
    <m/>
    <x v="14"/>
    <n v="2881000"/>
    <x v="37"/>
    <d v="2026-10-07T00:00:00"/>
    <s v="Unpaid"/>
    <m/>
    <m/>
    <m/>
    <s v="INV-2026-PT Nusantara Mart Sejahtera-899"/>
    <n v="0"/>
    <n v="2881000"/>
    <x v="1"/>
    <x v="1"/>
    <n v="0"/>
    <n v="2881000"/>
    <x v="1"/>
    <x v="1"/>
    <s v="No"/>
  </r>
  <r>
    <n v="900"/>
    <m/>
    <x v="19"/>
    <n v="1689000"/>
    <x v="24"/>
    <d v="2026-02-19T00:00:00"/>
    <s v="Unpaid"/>
    <m/>
    <m/>
    <m/>
    <s v="INV-2026-PT Arunika Retail Indonesia-900"/>
    <n v="0"/>
    <n v="1689000"/>
    <x v="2"/>
    <x v="1"/>
    <n v="1689000"/>
    <n v="0"/>
    <x v="0"/>
    <x v="2"/>
    <s v="Yes"/>
  </r>
  <r>
    <n v="901"/>
    <m/>
    <x v="19"/>
    <n v="3856000"/>
    <x v="133"/>
    <d v="2026-04-24T00:00:00"/>
    <s v="Paid"/>
    <m/>
    <m/>
    <m/>
    <s v="INV-2026-PT Arunika Retail Indonesia-901"/>
    <n v="3856000"/>
    <n v="0"/>
    <x v="0"/>
    <x v="1"/>
    <n v="0"/>
    <n v="0"/>
    <x v="0"/>
    <x v="0"/>
    <s v="No"/>
  </r>
  <r>
    <n v="902"/>
    <m/>
    <x v="23"/>
    <n v="6117000"/>
    <x v="48"/>
    <d v="2026-03-30T00:00:00"/>
    <s v="Paid"/>
    <m/>
    <m/>
    <m/>
    <s v="INV-2026-PT Urban House Indonesia-902"/>
    <n v="6117000"/>
    <n v="0"/>
    <x v="0"/>
    <x v="1"/>
    <n v="0"/>
    <n v="0"/>
    <x v="0"/>
    <x v="0"/>
    <s v="No"/>
  </r>
  <r>
    <n v="903"/>
    <m/>
    <x v="9"/>
    <n v="6545000"/>
    <x v="43"/>
    <d v="2026-03-10T00:00:00"/>
    <s v="Paid"/>
    <m/>
    <m/>
    <m/>
    <s v="INV-2026-PT Prima Retail Bandung-903"/>
    <n v="6545000"/>
    <n v="0"/>
    <x v="0"/>
    <x v="5"/>
    <n v="0"/>
    <n v="0"/>
    <x v="0"/>
    <x v="0"/>
    <s v="No"/>
  </r>
  <r>
    <n v="904"/>
    <m/>
    <x v="20"/>
    <n v="3858000"/>
    <x v="102"/>
    <d v="2026-08-13T00:00:00"/>
    <s v="Paid"/>
    <m/>
    <m/>
    <m/>
    <s v="INV-2026-PT Balikpapan Retailindo-904"/>
    <n v="3858000"/>
    <n v="0"/>
    <x v="0"/>
    <x v="14"/>
    <n v="0"/>
    <n v="0"/>
    <x v="0"/>
    <x v="0"/>
    <s v="No"/>
  </r>
  <r>
    <n v="905"/>
    <m/>
    <x v="8"/>
    <n v="1651000"/>
    <x v="83"/>
    <d v="2026-03-05T00:00:00"/>
    <s v="Paid"/>
    <m/>
    <m/>
    <m/>
    <s v="INV-2026-PT Harmoni Store Indonesia-905"/>
    <n v="1651000"/>
    <n v="0"/>
    <x v="0"/>
    <x v="7"/>
    <n v="0"/>
    <n v="0"/>
    <x v="0"/>
    <x v="0"/>
    <s v="No"/>
  </r>
  <r>
    <n v="906"/>
    <m/>
    <x v="12"/>
    <n v="3009000"/>
    <x v="219"/>
    <d v="2026-07-12T00:00:00"/>
    <s v="Paid"/>
    <m/>
    <m/>
    <m/>
    <s v="INV-2026-PT Surya Niaga Surabaya-906"/>
    <n v="3009000"/>
    <n v="0"/>
    <x v="0"/>
    <x v="9"/>
    <n v="0"/>
    <n v="0"/>
    <x v="0"/>
    <x v="0"/>
    <s v="No"/>
  </r>
  <r>
    <n v="907"/>
    <m/>
    <x v="8"/>
    <n v="2639000"/>
    <x v="188"/>
    <d v="2026-03-19T00:00:00"/>
    <s v="Partial"/>
    <m/>
    <m/>
    <m/>
    <s v="INV-2026-PT Harmoni Store Indonesia-907"/>
    <n v="660000"/>
    <n v="1979000"/>
    <x v="2"/>
    <x v="7"/>
    <n v="1979000"/>
    <n v="0"/>
    <x v="0"/>
    <x v="2"/>
    <s v="Yes"/>
  </r>
  <r>
    <n v="908"/>
    <m/>
    <x v="17"/>
    <n v="3061000"/>
    <x v="191"/>
    <d v="2026-09-24T00:00:00"/>
    <s v="Unpaid"/>
    <m/>
    <m/>
    <m/>
    <s v="INV-2026-PT Makassar Retail Utama-908"/>
    <n v="0"/>
    <n v="3061000"/>
    <x v="3"/>
    <x v="12"/>
    <n v="3061000"/>
    <n v="0"/>
    <x v="0"/>
    <x v="2"/>
    <s v="Yes"/>
  </r>
  <r>
    <n v="909"/>
    <m/>
    <x v="11"/>
    <n v="4161000"/>
    <x v="70"/>
    <d v="2026-03-25T00:00:00"/>
    <s v="Partial"/>
    <m/>
    <m/>
    <m/>
    <s v="INV-2026-PT XYZ-909"/>
    <n v="2913000"/>
    <n v="1248000"/>
    <x v="2"/>
    <x v="1"/>
    <n v="1248000"/>
    <n v="0"/>
    <x v="0"/>
    <x v="2"/>
    <s v="Yes"/>
  </r>
  <r>
    <n v="910"/>
    <m/>
    <x v="3"/>
    <n v="4064000"/>
    <x v="123"/>
    <d v="2026-05-04T00:00:00"/>
    <s v="Paid"/>
    <m/>
    <m/>
    <m/>
    <s v="INV-2026-PT Manado Lifestyle Center-910"/>
    <n v="4064000"/>
    <n v="0"/>
    <x v="0"/>
    <x v="3"/>
    <n v="0"/>
    <n v="0"/>
    <x v="0"/>
    <x v="0"/>
    <s v="No"/>
  </r>
  <r>
    <n v="911"/>
    <m/>
    <x v="9"/>
    <n v="1529000"/>
    <x v="52"/>
    <d v="2026-03-30T00:00:00"/>
    <s v="Paid"/>
    <m/>
    <m/>
    <m/>
    <s v="INV-2026-PT Prima Retail Bandung-911"/>
    <n v="1529000"/>
    <n v="0"/>
    <x v="0"/>
    <x v="5"/>
    <n v="0"/>
    <n v="0"/>
    <x v="0"/>
    <x v="0"/>
    <s v="No"/>
  </r>
  <r>
    <n v="912"/>
    <m/>
    <x v="13"/>
    <n v="2925000"/>
    <x v="190"/>
    <d v="2026-08-07T00:00:00"/>
    <s v="Partial"/>
    <m/>
    <m/>
    <m/>
    <s v="INV-2026-PT Sentra Belanja Jaya-912"/>
    <n v="878000"/>
    <n v="2047000"/>
    <x v="4"/>
    <x v="2"/>
    <n v="2047000"/>
    <n v="0"/>
    <x v="0"/>
    <x v="2"/>
    <s v="Yes"/>
  </r>
  <r>
    <n v="913"/>
    <m/>
    <x v="20"/>
    <n v="1590000"/>
    <x v="32"/>
    <d v="2026-08-02T00:00:00"/>
    <s v="Paid"/>
    <m/>
    <m/>
    <m/>
    <s v="INV-2026-PT Balikpapan Retailindo-913"/>
    <n v="1590000"/>
    <n v="0"/>
    <x v="0"/>
    <x v="14"/>
    <n v="0"/>
    <n v="0"/>
    <x v="0"/>
    <x v="0"/>
    <s v="No"/>
  </r>
  <r>
    <n v="914"/>
    <m/>
    <x v="7"/>
    <n v="2115000"/>
    <x v="247"/>
    <d v="2026-06-21T00:00:00"/>
    <s v="Paid"/>
    <m/>
    <m/>
    <m/>
    <s v="INV-2026-PT Palembang Retail Bersama-914"/>
    <n v="2115000"/>
    <n v="0"/>
    <x v="0"/>
    <x v="6"/>
    <n v="0"/>
    <n v="0"/>
    <x v="0"/>
    <x v="0"/>
    <s v="No"/>
  </r>
  <r>
    <n v="915"/>
    <m/>
    <x v="14"/>
    <n v="4931000"/>
    <x v="174"/>
    <d v="2026-05-11T00:00:00"/>
    <s v="Paid"/>
    <m/>
    <m/>
    <m/>
    <s v="INV-2026-PT Nusantara Mart Sejahtera-915"/>
    <n v="4931000"/>
    <n v="0"/>
    <x v="0"/>
    <x v="1"/>
    <n v="0"/>
    <n v="0"/>
    <x v="0"/>
    <x v="0"/>
    <s v="No"/>
  </r>
  <r>
    <n v="916"/>
    <m/>
    <x v="19"/>
    <n v="6983000"/>
    <x v="23"/>
    <d v="2026-08-17T00:00:00"/>
    <s v="Paid"/>
    <m/>
    <m/>
    <m/>
    <s v="INV-2026-PT Arunika Retail Indonesia-916"/>
    <n v="6983000"/>
    <n v="0"/>
    <x v="0"/>
    <x v="1"/>
    <n v="0"/>
    <n v="0"/>
    <x v="0"/>
    <x v="0"/>
    <s v="No"/>
  </r>
  <r>
    <n v="917"/>
    <m/>
    <x v="3"/>
    <n v="5820000"/>
    <x v="214"/>
    <d v="2026-08-24T00:00:00"/>
    <s v="Unpaid"/>
    <m/>
    <m/>
    <m/>
    <s v="INV-2026-PT Manado Lifestyle Center-917"/>
    <n v="0"/>
    <n v="5820000"/>
    <x v="4"/>
    <x v="3"/>
    <n v="5820000"/>
    <n v="0"/>
    <x v="0"/>
    <x v="2"/>
    <s v="Yes"/>
  </r>
  <r>
    <n v="918"/>
    <m/>
    <x v="17"/>
    <n v="2458000"/>
    <x v="177"/>
    <d v="2026-06-04T00:00:00"/>
    <s v="Unpaid"/>
    <m/>
    <m/>
    <m/>
    <s v="INV-2026-PT Makassar Retail Utama-918"/>
    <n v="0"/>
    <n v="2458000"/>
    <x v="2"/>
    <x v="12"/>
    <n v="2458000"/>
    <n v="0"/>
    <x v="0"/>
    <x v="2"/>
    <s v="Yes"/>
  </r>
  <r>
    <n v="919"/>
    <m/>
    <x v="3"/>
    <n v="9183000"/>
    <x v="87"/>
    <d v="2026-07-07T00:00:00"/>
    <s v="Paid"/>
    <m/>
    <m/>
    <m/>
    <s v="INV-2026-PT Manado Lifestyle Center-919"/>
    <n v="9183000"/>
    <n v="0"/>
    <x v="0"/>
    <x v="3"/>
    <n v="0"/>
    <n v="0"/>
    <x v="0"/>
    <x v="0"/>
    <s v="No"/>
  </r>
  <r>
    <n v="920"/>
    <m/>
    <x v="23"/>
    <n v="6336000"/>
    <x v="150"/>
    <d v="2026-08-13T00:00:00"/>
    <s v="Paid"/>
    <m/>
    <m/>
    <m/>
    <s v="INV-2026-PT Urban House Indonesia-920"/>
    <n v="6336000"/>
    <n v="0"/>
    <x v="0"/>
    <x v="1"/>
    <n v="0"/>
    <n v="0"/>
    <x v="0"/>
    <x v="0"/>
    <s v="No"/>
  </r>
  <r>
    <n v="921"/>
    <m/>
    <x v="19"/>
    <n v="3691000"/>
    <x v="191"/>
    <d v="2026-09-08T00:00:00"/>
    <s v="Paid"/>
    <m/>
    <m/>
    <m/>
    <s v="INV-2026-PT Arunika Retail Indonesia-921"/>
    <n v="3691000"/>
    <n v="0"/>
    <x v="0"/>
    <x v="1"/>
    <n v="0"/>
    <n v="0"/>
    <x v="0"/>
    <x v="0"/>
    <s v="No"/>
  </r>
  <r>
    <n v="922"/>
    <m/>
    <x v="1"/>
    <n v="3470000"/>
    <x v="116"/>
    <d v="2026-03-28T00:00:00"/>
    <s v="Paid"/>
    <m/>
    <m/>
    <m/>
    <s v="INV-2026-PT Citra Home Living-922"/>
    <n v="3470000"/>
    <n v="0"/>
    <x v="0"/>
    <x v="1"/>
    <n v="0"/>
    <n v="0"/>
    <x v="0"/>
    <x v="0"/>
    <s v="No"/>
  </r>
  <r>
    <n v="923"/>
    <m/>
    <x v="10"/>
    <n v="5324000"/>
    <x v="218"/>
    <d v="2026-10-10T00:00:00"/>
    <s v="Paid"/>
    <m/>
    <m/>
    <m/>
    <s v="INV-2026-PT Medan Niaga Sentosa-923"/>
    <n v="5324000"/>
    <n v="0"/>
    <x v="0"/>
    <x v="8"/>
    <n v="0"/>
    <n v="0"/>
    <x v="1"/>
    <x v="0"/>
    <s v="No"/>
  </r>
  <r>
    <n v="924"/>
    <m/>
    <x v="2"/>
    <n v="3073000"/>
    <x v="133"/>
    <d v="2026-05-09T00:00:00"/>
    <s v="Unpaid"/>
    <m/>
    <m/>
    <m/>
    <s v="INV-2026-PT Karya Mitra Retail-924"/>
    <n v="0"/>
    <n v="3073000"/>
    <x v="2"/>
    <x v="2"/>
    <n v="3073000"/>
    <n v="0"/>
    <x v="0"/>
    <x v="2"/>
    <s v="Yes"/>
  </r>
  <r>
    <n v="925"/>
    <m/>
    <x v="18"/>
    <n v="4130000"/>
    <x v="210"/>
    <d v="2026-08-18T00:00:00"/>
    <s v="Paid"/>
    <m/>
    <m/>
    <m/>
    <s v="INV-2026-PT Bali Lifestyle Market-925"/>
    <n v="4130000"/>
    <n v="0"/>
    <x v="0"/>
    <x v="13"/>
    <n v="0"/>
    <n v="0"/>
    <x v="0"/>
    <x v="0"/>
    <s v="No"/>
  </r>
  <r>
    <n v="926"/>
    <m/>
    <x v="2"/>
    <n v="1631000"/>
    <x v="29"/>
    <d v="2026-03-27T00:00:00"/>
    <s v="Paid"/>
    <m/>
    <m/>
    <m/>
    <s v="INV-2026-PT Karya Mitra Retail-926"/>
    <n v="1631000"/>
    <n v="0"/>
    <x v="0"/>
    <x v="2"/>
    <n v="0"/>
    <n v="0"/>
    <x v="0"/>
    <x v="0"/>
    <s v="No"/>
  </r>
  <r>
    <n v="927"/>
    <m/>
    <x v="12"/>
    <n v="1647000"/>
    <x v="93"/>
    <d v="2026-08-15T00:00:00"/>
    <s v="Paid"/>
    <m/>
    <m/>
    <m/>
    <s v="INV-2026-PT Surya Niaga Surabaya-927"/>
    <n v="1647000"/>
    <n v="0"/>
    <x v="0"/>
    <x v="9"/>
    <n v="0"/>
    <n v="0"/>
    <x v="0"/>
    <x v="0"/>
    <s v="No"/>
  </r>
  <r>
    <n v="928"/>
    <m/>
    <x v="4"/>
    <n v="1391000"/>
    <x v="220"/>
    <d v="2026-06-15T00:00:00"/>
    <s v="Paid"/>
    <m/>
    <m/>
    <m/>
    <s v="INV-2026-PT Sinar Karya Abadi-928"/>
    <n v="1391000"/>
    <n v="0"/>
    <x v="0"/>
    <x v="1"/>
    <n v="0"/>
    <n v="0"/>
    <x v="0"/>
    <x v="0"/>
    <s v="No"/>
  </r>
  <r>
    <n v="929"/>
    <m/>
    <x v="22"/>
    <n v="2468000"/>
    <x v="47"/>
    <d v="2026-02-18T00:00:00"/>
    <s v="Unpaid"/>
    <m/>
    <m/>
    <m/>
    <s v="INV-2026-PT Bintang Retail Nusantara-929"/>
    <n v="0"/>
    <n v="2468000"/>
    <x v="2"/>
    <x v="9"/>
    <n v="2468000"/>
    <n v="0"/>
    <x v="0"/>
    <x v="2"/>
    <s v="Yes"/>
  </r>
  <r>
    <n v="930"/>
    <m/>
    <x v="20"/>
    <n v="5043000"/>
    <x v="1"/>
    <d v="2026-02-16T00:00:00"/>
    <s v="Unpaid"/>
    <m/>
    <m/>
    <m/>
    <s v="INV-2026-PT Balikpapan Retailindo-930"/>
    <n v="0"/>
    <n v="5043000"/>
    <x v="2"/>
    <x v="14"/>
    <n v="5043000"/>
    <n v="0"/>
    <x v="0"/>
    <x v="2"/>
    <s v="Yes"/>
  </r>
  <r>
    <n v="931"/>
    <m/>
    <x v="2"/>
    <n v="1098000"/>
    <x v="59"/>
    <d v="2026-02-11T00:00:00"/>
    <s v="Paid"/>
    <m/>
    <m/>
    <m/>
    <s v="INV-2026-PT Karya Mitra Retail-931"/>
    <n v="1098000"/>
    <n v="0"/>
    <x v="0"/>
    <x v="2"/>
    <n v="0"/>
    <n v="0"/>
    <x v="0"/>
    <x v="0"/>
    <s v="No"/>
  </r>
  <r>
    <n v="932"/>
    <m/>
    <x v="22"/>
    <n v="7191000"/>
    <x v="176"/>
    <d v="2026-07-22T00:00:00"/>
    <s v="Partial"/>
    <m/>
    <m/>
    <m/>
    <s v="INV-2026-PT Bintang Retail Nusantara-932"/>
    <n v="4315000"/>
    <n v="2876000"/>
    <x v="5"/>
    <x v="9"/>
    <n v="2876000"/>
    <n v="0"/>
    <x v="0"/>
    <x v="2"/>
    <s v="Yes"/>
  </r>
  <r>
    <n v="933"/>
    <m/>
    <x v="2"/>
    <n v="1623000"/>
    <x v="204"/>
    <d v="2026-03-20T00:00:00"/>
    <s v="Paid"/>
    <m/>
    <m/>
    <m/>
    <s v="INV-2026-PT Karya Mitra Retail-933"/>
    <n v="1623000"/>
    <n v="0"/>
    <x v="0"/>
    <x v="2"/>
    <n v="0"/>
    <n v="0"/>
    <x v="0"/>
    <x v="0"/>
    <s v="No"/>
  </r>
  <r>
    <n v="934"/>
    <m/>
    <x v="3"/>
    <n v="954000"/>
    <x v="218"/>
    <d v="2026-09-24T00:00:00"/>
    <s v="Paid"/>
    <m/>
    <m/>
    <m/>
    <s v="INV-2026-PT Manado Lifestyle Center-934"/>
    <n v="954000"/>
    <n v="0"/>
    <x v="0"/>
    <x v="3"/>
    <n v="0"/>
    <n v="0"/>
    <x v="1"/>
    <x v="0"/>
    <s v="No"/>
  </r>
  <r>
    <n v="935"/>
    <m/>
    <x v="24"/>
    <n v="2510000"/>
    <x v="36"/>
    <d v="2026-10-08T00:00:00"/>
    <s v="Unpaid"/>
    <m/>
    <m/>
    <m/>
    <s v="INV-2026-PT Metro Perkasa Retail-935"/>
    <n v="0"/>
    <n v="2510000"/>
    <x v="1"/>
    <x v="5"/>
    <n v="0"/>
    <n v="2510000"/>
    <x v="1"/>
    <x v="1"/>
    <s v="No"/>
  </r>
  <r>
    <n v="936"/>
    <m/>
    <x v="12"/>
    <n v="6062000"/>
    <x v="185"/>
    <d v="2026-02-17T00:00:00"/>
    <s v="Unpaid"/>
    <m/>
    <m/>
    <m/>
    <s v="INV-2026-PT Surya Niaga Surabaya-936"/>
    <n v="0"/>
    <n v="6062000"/>
    <x v="2"/>
    <x v="9"/>
    <n v="6062000"/>
    <n v="0"/>
    <x v="0"/>
    <x v="2"/>
    <s v="Yes"/>
  </r>
  <r>
    <n v="937"/>
    <m/>
    <x v="21"/>
    <n v="5528000"/>
    <x v="217"/>
    <d v="2026-05-06T00:00:00"/>
    <s v="Unpaid"/>
    <m/>
    <m/>
    <m/>
    <s v="INV-2026-PT Pusaka Niaga Mandiri-937"/>
    <n v="0"/>
    <n v="5528000"/>
    <x v="2"/>
    <x v="5"/>
    <n v="5528000"/>
    <n v="0"/>
    <x v="0"/>
    <x v="2"/>
    <s v="Yes"/>
  </r>
  <r>
    <n v="938"/>
    <m/>
    <x v="1"/>
    <n v="2989000"/>
    <x v="34"/>
    <d v="2026-03-06T00:00:00"/>
    <s v="Paid"/>
    <m/>
    <m/>
    <m/>
    <s v="INV-2026-PT Citra Home Living-938"/>
    <n v="2989000"/>
    <n v="0"/>
    <x v="0"/>
    <x v="1"/>
    <n v="0"/>
    <n v="0"/>
    <x v="0"/>
    <x v="0"/>
    <s v="No"/>
  </r>
  <r>
    <n v="939"/>
    <m/>
    <x v="10"/>
    <n v="4481000"/>
    <x v="185"/>
    <d v="2026-02-02T00:00:00"/>
    <s v="Paid"/>
    <m/>
    <m/>
    <m/>
    <s v="INV-2026-PT Medan Niaga Sentosa-939"/>
    <n v="4481000"/>
    <n v="0"/>
    <x v="0"/>
    <x v="8"/>
    <n v="0"/>
    <n v="0"/>
    <x v="0"/>
    <x v="0"/>
    <s v="No"/>
  </r>
  <r>
    <n v="940"/>
    <m/>
    <x v="15"/>
    <n v="2706000"/>
    <x v="238"/>
    <d v="2026-01-29T00:00:00"/>
    <s v="Unpaid"/>
    <m/>
    <m/>
    <m/>
    <s v="INV-2026-PT Batam Modern Retail-940"/>
    <n v="0"/>
    <n v="2706000"/>
    <x v="2"/>
    <x v="10"/>
    <n v="2706000"/>
    <n v="0"/>
    <x v="0"/>
    <x v="2"/>
    <s v="Yes"/>
  </r>
  <r>
    <n v="941"/>
    <m/>
    <x v="17"/>
    <n v="7846000"/>
    <x v="173"/>
    <d v="2026-07-03T00:00:00"/>
    <s v="Unpaid"/>
    <m/>
    <m/>
    <m/>
    <s v="INV-2026-PT Makassar Retail Utama-941"/>
    <n v="0"/>
    <n v="7846000"/>
    <x v="2"/>
    <x v="12"/>
    <n v="7846000"/>
    <n v="0"/>
    <x v="0"/>
    <x v="2"/>
    <s v="Yes"/>
  </r>
  <r>
    <n v="942"/>
    <m/>
    <x v="20"/>
    <n v="4603000"/>
    <x v="164"/>
    <d v="2026-09-06T00:00:00"/>
    <s v="Paid"/>
    <m/>
    <m/>
    <m/>
    <s v="INV-2026-PT Balikpapan Retailindo-942"/>
    <n v="4603000"/>
    <n v="0"/>
    <x v="0"/>
    <x v="14"/>
    <n v="0"/>
    <n v="0"/>
    <x v="0"/>
    <x v="0"/>
    <s v="No"/>
  </r>
  <r>
    <n v="943"/>
    <m/>
    <x v="15"/>
    <n v="3423000"/>
    <x v="232"/>
    <d v="2026-08-16T00:00:00"/>
    <s v="Unpaid"/>
    <m/>
    <m/>
    <m/>
    <s v="INV-2026-PT Batam Modern Retail-943"/>
    <n v="0"/>
    <n v="3423000"/>
    <x v="4"/>
    <x v="10"/>
    <n v="3423000"/>
    <n v="0"/>
    <x v="0"/>
    <x v="2"/>
    <s v="Yes"/>
  </r>
  <r>
    <n v="944"/>
    <m/>
    <x v="20"/>
    <n v="2764000"/>
    <x v="123"/>
    <d v="2026-05-04T00:00:00"/>
    <s v="Paid"/>
    <m/>
    <m/>
    <m/>
    <s v="INV-2026-PT Balikpapan Retailindo-944"/>
    <n v="2764000"/>
    <n v="0"/>
    <x v="0"/>
    <x v="14"/>
    <n v="0"/>
    <n v="0"/>
    <x v="0"/>
    <x v="0"/>
    <s v="No"/>
  </r>
  <r>
    <n v="945"/>
    <m/>
    <x v="22"/>
    <n v="2246000"/>
    <x v="199"/>
    <d v="2026-04-06T00:00:00"/>
    <s v="Unpaid"/>
    <m/>
    <m/>
    <m/>
    <s v="INV-2026-PT Bintang Retail Nusantara-945"/>
    <n v="0"/>
    <n v="2246000"/>
    <x v="2"/>
    <x v="9"/>
    <n v="2246000"/>
    <n v="0"/>
    <x v="0"/>
    <x v="2"/>
    <s v="Yes"/>
  </r>
  <r>
    <n v="946"/>
    <m/>
    <x v="21"/>
    <n v="3502000"/>
    <x v="186"/>
    <d v="2026-08-21T00:00:00"/>
    <s v="Paid"/>
    <m/>
    <m/>
    <m/>
    <s v="INV-2026-PT Pusaka Niaga Mandiri-946"/>
    <n v="3502000"/>
    <n v="0"/>
    <x v="0"/>
    <x v="5"/>
    <n v="0"/>
    <n v="0"/>
    <x v="0"/>
    <x v="0"/>
    <s v="No"/>
  </r>
  <r>
    <n v="947"/>
    <m/>
    <x v="19"/>
    <n v="1849000"/>
    <x v="173"/>
    <d v="2026-07-03T00:00:00"/>
    <s v="Paid"/>
    <m/>
    <m/>
    <m/>
    <s v="INV-2026-PT Arunika Retail Indonesia-947"/>
    <n v="1849000"/>
    <n v="0"/>
    <x v="0"/>
    <x v="1"/>
    <n v="0"/>
    <n v="0"/>
    <x v="0"/>
    <x v="0"/>
    <s v="No"/>
  </r>
  <r>
    <n v="948"/>
    <m/>
    <x v="10"/>
    <n v="2061000"/>
    <x v="198"/>
    <d v="2026-09-20T00:00:00"/>
    <s v="Partial"/>
    <m/>
    <m/>
    <m/>
    <s v="INV-2026-PT Medan Niaga Sentosa-948"/>
    <n v="618000"/>
    <n v="1443000"/>
    <x v="3"/>
    <x v="8"/>
    <n v="1443000"/>
    <n v="0"/>
    <x v="0"/>
    <x v="2"/>
    <s v="Yes"/>
  </r>
  <r>
    <n v="949"/>
    <m/>
    <x v="3"/>
    <n v="1512000"/>
    <x v="20"/>
    <d v="2026-09-12T00:00:00"/>
    <s v="Paid"/>
    <m/>
    <m/>
    <m/>
    <s v="INV-2026-PT Manado Lifestyle Center-949"/>
    <n v="1512000"/>
    <n v="0"/>
    <x v="0"/>
    <x v="3"/>
    <n v="0"/>
    <n v="0"/>
    <x v="0"/>
    <x v="0"/>
    <s v="No"/>
  </r>
  <r>
    <n v="950"/>
    <m/>
    <x v="2"/>
    <n v="1859000"/>
    <x v="80"/>
    <d v="2026-07-27T00:00:00"/>
    <s v="Paid"/>
    <m/>
    <m/>
    <m/>
    <s v="INV-2026-PT Karya Mitra Retail-950"/>
    <n v="1859000"/>
    <n v="0"/>
    <x v="0"/>
    <x v="2"/>
    <n v="0"/>
    <n v="0"/>
    <x v="0"/>
    <x v="0"/>
    <s v="No"/>
  </r>
  <r>
    <n v="951"/>
    <m/>
    <x v="7"/>
    <n v="396000"/>
    <x v="149"/>
    <d v="2026-07-17T00:00:00"/>
    <s v="Paid"/>
    <m/>
    <m/>
    <m/>
    <s v="INV-2026-PT Palembang Retail Bersama-951"/>
    <n v="396000"/>
    <n v="0"/>
    <x v="0"/>
    <x v="6"/>
    <n v="0"/>
    <n v="0"/>
    <x v="0"/>
    <x v="0"/>
    <s v="No"/>
  </r>
  <r>
    <n v="952"/>
    <m/>
    <x v="18"/>
    <n v="5556000"/>
    <x v="82"/>
    <d v="2026-04-08T00:00:00"/>
    <s v="Paid"/>
    <m/>
    <m/>
    <m/>
    <s v="INV-2026-PT Bali Lifestyle Market-952"/>
    <n v="5556000"/>
    <n v="0"/>
    <x v="0"/>
    <x v="13"/>
    <n v="0"/>
    <n v="0"/>
    <x v="0"/>
    <x v="0"/>
    <s v="No"/>
  </r>
  <r>
    <n v="953"/>
    <m/>
    <x v="24"/>
    <n v="4590000"/>
    <x v="44"/>
    <d v="2026-07-25T00:00:00"/>
    <s v="Partial"/>
    <m/>
    <m/>
    <m/>
    <s v="INV-2026-PT Metro Perkasa Retail-953"/>
    <n v="1148000"/>
    <n v="3442000"/>
    <x v="5"/>
    <x v="5"/>
    <n v="3442000"/>
    <n v="0"/>
    <x v="0"/>
    <x v="2"/>
    <s v="Yes"/>
  </r>
  <r>
    <n v="954"/>
    <m/>
    <x v="22"/>
    <n v="1825000"/>
    <x v="200"/>
    <d v="2026-02-06T00:00:00"/>
    <s v="Paid"/>
    <m/>
    <m/>
    <m/>
    <s v="INV-2026-PT Bintang Retail Nusantara-954"/>
    <n v="1825000"/>
    <n v="0"/>
    <x v="0"/>
    <x v="9"/>
    <n v="0"/>
    <n v="0"/>
    <x v="0"/>
    <x v="0"/>
    <s v="No"/>
  </r>
  <r>
    <n v="955"/>
    <m/>
    <x v="23"/>
    <n v="1964000"/>
    <x v="206"/>
    <d v="2026-07-04T00:00:00"/>
    <s v="Unpaid"/>
    <m/>
    <m/>
    <m/>
    <s v="INV-2026-PT Urban House Indonesia-955"/>
    <n v="0"/>
    <n v="1964000"/>
    <x v="2"/>
    <x v="1"/>
    <n v="1964000"/>
    <n v="0"/>
    <x v="0"/>
    <x v="2"/>
    <s v="Yes"/>
  </r>
  <r>
    <n v="956"/>
    <m/>
    <x v="7"/>
    <n v="8328000"/>
    <x v="120"/>
    <d v="2026-02-18T00:00:00"/>
    <s v="Paid"/>
    <m/>
    <m/>
    <m/>
    <s v="INV-2026-PT Palembang Retail Bersama-956"/>
    <n v="8328000"/>
    <n v="0"/>
    <x v="0"/>
    <x v="6"/>
    <n v="0"/>
    <n v="0"/>
    <x v="0"/>
    <x v="0"/>
    <s v="No"/>
  </r>
  <r>
    <n v="957"/>
    <m/>
    <x v="10"/>
    <n v="249000"/>
    <x v="12"/>
    <d v="2026-03-02T00:00:00"/>
    <s v="Paid"/>
    <m/>
    <m/>
    <m/>
    <s v="INV-2026-PT Medan Niaga Sentosa-957"/>
    <n v="249000"/>
    <n v="0"/>
    <x v="0"/>
    <x v="8"/>
    <n v="0"/>
    <n v="0"/>
    <x v="0"/>
    <x v="0"/>
    <s v="No"/>
  </r>
  <r>
    <n v="958"/>
    <m/>
    <x v="13"/>
    <n v="5548000"/>
    <x v="54"/>
    <d v="2026-02-07T00:00:00"/>
    <s v="Unpaid"/>
    <m/>
    <m/>
    <m/>
    <s v="INV-2026-PT Sentra Belanja Jaya-958"/>
    <n v="0"/>
    <n v="5548000"/>
    <x v="2"/>
    <x v="2"/>
    <n v="5548000"/>
    <n v="0"/>
    <x v="0"/>
    <x v="2"/>
    <s v="Yes"/>
  </r>
  <r>
    <n v="959"/>
    <m/>
    <x v="14"/>
    <n v="5045000"/>
    <x v="121"/>
    <d v="2026-05-21T00:00:00"/>
    <s v="Paid"/>
    <m/>
    <m/>
    <m/>
    <s v="INV-2026-PT Nusantara Mart Sejahtera-959"/>
    <n v="5045000"/>
    <n v="0"/>
    <x v="0"/>
    <x v="1"/>
    <n v="0"/>
    <n v="0"/>
    <x v="0"/>
    <x v="0"/>
    <s v="No"/>
  </r>
  <r>
    <n v="960"/>
    <m/>
    <x v="17"/>
    <n v="4980000"/>
    <x v="41"/>
    <d v="2026-09-11T00:00:00"/>
    <s v="Paid"/>
    <m/>
    <m/>
    <m/>
    <s v="INV-2026-PT Makassar Retail Utama-960"/>
    <n v="4980000"/>
    <n v="0"/>
    <x v="0"/>
    <x v="12"/>
    <n v="0"/>
    <n v="0"/>
    <x v="0"/>
    <x v="0"/>
    <s v="No"/>
  </r>
  <r>
    <n v="961"/>
    <m/>
    <x v="13"/>
    <n v="9833000"/>
    <x v="37"/>
    <d v="2026-09-21T00:00:00"/>
    <s v="Paid"/>
    <m/>
    <m/>
    <m/>
    <s v="INV-2026-PT Sentra Belanja Jaya-961"/>
    <n v="9833000"/>
    <n v="0"/>
    <x v="0"/>
    <x v="2"/>
    <n v="0"/>
    <n v="0"/>
    <x v="1"/>
    <x v="0"/>
    <s v="No"/>
  </r>
  <r>
    <n v="962"/>
    <m/>
    <x v="6"/>
    <n v="1428000"/>
    <x v="74"/>
    <d v="2026-08-16T00:00:00"/>
    <s v="Paid"/>
    <m/>
    <m/>
    <m/>
    <s v="INV-2026-PT Lestari Lifestyle Retail-962"/>
    <n v="1428000"/>
    <n v="0"/>
    <x v="0"/>
    <x v="5"/>
    <n v="0"/>
    <n v="0"/>
    <x v="0"/>
    <x v="0"/>
    <s v="No"/>
  </r>
  <r>
    <n v="963"/>
    <m/>
    <x v="17"/>
    <n v="4878000"/>
    <x v="82"/>
    <d v="2026-04-08T00:00:00"/>
    <s v="Partial"/>
    <m/>
    <m/>
    <m/>
    <s v="INV-2026-PT Makassar Retail Utama-963"/>
    <n v="1220000"/>
    <n v="3658000"/>
    <x v="2"/>
    <x v="12"/>
    <n v="3658000"/>
    <n v="0"/>
    <x v="0"/>
    <x v="2"/>
    <s v="Yes"/>
  </r>
  <r>
    <n v="964"/>
    <m/>
    <x v="15"/>
    <n v="4140000"/>
    <x v="230"/>
    <d v="2026-02-15T00:00:00"/>
    <s v="Unpaid"/>
    <m/>
    <m/>
    <m/>
    <s v="INV-2026-PT Batam Modern Retail-964"/>
    <n v="0"/>
    <n v="4140000"/>
    <x v="2"/>
    <x v="10"/>
    <n v="4140000"/>
    <n v="0"/>
    <x v="0"/>
    <x v="2"/>
    <s v="Yes"/>
  </r>
  <r>
    <n v="965"/>
    <m/>
    <x v="5"/>
    <n v="2764000"/>
    <x v="237"/>
    <d v="2026-06-12T00:00:00"/>
    <s v="Partial"/>
    <m/>
    <m/>
    <m/>
    <s v="INV-2026-PT Pontianak Niaga Abadi-965"/>
    <n v="1658000"/>
    <n v="1106000"/>
    <x v="2"/>
    <x v="4"/>
    <n v="1106000"/>
    <n v="0"/>
    <x v="0"/>
    <x v="2"/>
    <s v="Yes"/>
  </r>
  <r>
    <n v="966"/>
    <m/>
    <x v="2"/>
    <n v="3888000"/>
    <x v="159"/>
    <d v="2026-03-19T00:00:00"/>
    <s v="Paid"/>
    <m/>
    <m/>
    <m/>
    <s v="INV-2026-PT Karya Mitra Retail-966"/>
    <n v="3888000"/>
    <n v="0"/>
    <x v="0"/>
    <x v="2"/>
    <n v="0"/>
    <n v="0"/>
    <x v="0"/>
    <x v="0"/>
    <s v="No"/>
  </r>
  <r>
    <n v="967"/>
    <m/>
    <x v="20"/>
    <n v="3435000"/>
    <x v="154"/>
    <d v="2026-04-27T00:00:00"/>
    <s v="Partial"/>
    <m/>
    <m/>
    <m/>
    <s v="INV-2026-PT Balikpapan Retailindo-967"/>
    <n v="1718000"/>
    <n v="1717000"/>
    <x v="2"/>
    <x v="14"/>
    <n v="1717000"/>
    <n v="0"/>
    <x v="0"/>
    <x v="2"/>
    <s v="Yes"/>
  </r>
  <r>
    <n v="968"/>
    <m/>
    <x v="15"/>
    <n v="1823000"/>
    <x v="119"/>
    <d v="2026-06-01T00:00:00"/>
    <s v="Paid"/>
    <m/>
    <m/>
    <m/>
    <s v="INV-2026-PT Batam Modern Retail-968"/>
    <n v="1823000"/>
    <n v="0"/>
    <x v="0"/>
    <x v="10"/>
    <n v="0"/>
    <n v="0"/>
    <x v="0"/>
    <x v="0"/>
    <s v="No"/>
  </r>
  <r>
    <n v="969"/>
    <m/>
    <x v="12"/>
    <n v="5077000"/>
    <x v="54"/>
    <d v="2026-02-07T00:00:00"/>
    <s v="Unpaid"/>
    <m/>
    <m/>
    <m/>
    <s v="INV-2026-PT Surya Niaga Surabaya-969"/>
    <n v="0"/>
    <n v="5077000"/>
    <x v="2"/>
    <x v="9"/>
    <n v="5077000"/>
    <n v="0"/>
    <x v="0"/>
    <x v="2"/>
    <s v="Yes"/>
  </r>
  <r>
    <n v="970"/>
    <m/>
    <x v="17"/>
    <n v="5247000"/>
    <x v="173"/>
    <d v="2026-07-03T00:00:00"/>
    <s v="Paid"/>
    <m/>
    <m/>
    <m/>
    <s v="INV-2026-PT Makassar Retail Utama-970"/>
    <n v="5247000"/>
    <n v="0"/>
    <x v="0"/>
    <x v="12"/>
    <n v="0"/>
    <n v="0"/>
    <x v="0"/>
    <x v="0"/>
    <s v="No"/>
  </r>
  <r>
    <n v="971"/>
    <m/>
    <x v="14"/>
    <n v="3577000"/>
    <x v="136"/>
    <d v="2026-08-05T00:00:00"/>
    <s v="Unpaid"/>
    <m/>
    <m/>
    <m/>
    <s v="INV-2026-PT Nusantara Mart Sejahtera-971"/>
    <n v="0"/>
    <n v="3577000"/>
    <x v="5"/>
    <x v="1"/>
    <n v="3577000"/>
    <n v="0"/>
    <x v="0"/>
    <x v="2"/>
    <s v="Yes"/>
  </r>
  <r>
    <n v="972"/>
    <m/>
    <x v="18"/>
    <n v="8329000"/>
    <x v="163"/>
    <d v="2026-05-22T00:00:00"/>
    <s v="Unpaid"/>
    <m/>
    <m/>
    <m/>
    <s v="INV-2026-PT Bali Lifestyle Market-972"/>
    <n v="0"/>
    <n v="8329000"/>
    <x v="2"/>
    <x v="13"/>
    <n v="8329000"/>
    <n v="0"/>
    <x v="0"/>
    <x v="2"/>
    <s v="Yes"/>
  </r>
  <r>
    <n v="973"/>
    <m/>
    <x v="13"/>
    <n v="3834000"/>
    <x v="13"/>
    <d v="2026-02-13T00:00:00"/>
    <s v="Paid"/>
    <m/>
    <m/>
    <m/>
    <s v="INV-2026-PT Sentra Belanja Jaya-973"/>
    <n v="3834000"/>
    <n v="0"/>
    <x v="0"/>
    <x v="2"/>
    <n v="0"/>
    <n v="0"/>
    <x v="0"/>
    <x v="0"/>
    <s v="No"/>
  </r>
  <r>
    <n v="974"/>
    <m/>
    <x v="24"/>
    <n v="5214000"/>
    <x v="148"/>
    <d v="2026-04-19T00:00:00"/>
    <s v="Paid"/>
    <m/>
    <m/>
    <m/>
    <s v="INV-2026-PT Metro Perkasa Retail-974"/>
    <n v="5214000"/>
    <n v="0"/>
    <x v="0"/>
    <x v="5"/>
    <n v="0"/>
    <n v="0"/>
    <x v="0"/>
    <x v="0"/>
    <s v="No"/>
  </r>
  <r>
    <n v="975"/>
    <m/>
    <x v="9"/>
    <n v="3769000"/>
    <x v="37"/>
    <d v="2026-10-22T00:00:00"/>
    <s v="Unpaid"/>
    <m/>
    <m/>
    <m/>
    <s v="INV-2026-PT Prima Retail Bandung-975"/>
    <n v="0"/>
    <n v="3769000"/>
    <x v="1"/>
    <x v="5"/>
    <n v="0"/>
    <n v="3769000"/>
    <x v="1"/>
    <x v="1"/>
    <s v="No"/>
  </r>
  <r>
    <n v="976"/>
    <m/>
    <x v="21"/>
    <n v="298000"/>
    <x v="11"/>
    <d v="2026-03-16T00:00:00"/>
    <s v="Paid"/>
    <m/>
    <m/>
    <m/>
    <s v="INV-2026-PT Pusaka Niaga Mandiri-976"/>
    <n v="298000"/>
    <n v="0"/>
    <x v="0"/>
    <x v="5"/>
    <n v="0"/>
    <n v="0"/>
    <x v="0"/>
    <x v="0"/>
    <s v="No"/>
  </r>
  <r>
    <n v="977"/>
    <m/>
    <x v="15"/>
    <n v="3720000"/>
    <x v="42"/>
    <d v="2026-05-17T00:00:00"/>
    <s v="Partial"/>
    <m/>
    <m/>
    <m/>
    <s v="INV-2026-PT Batam Modern Retail-977"/>
    <n v="2790000"/>
    <n v="930000"/>
    <x v="2"/>
    <x v="10"/>
    <n v="930000"/>
    <n v="0"/>
    <x v="0"/>
    <x v="2"/>
    <s v="Yes"/>
  </r>
  <r>
    <n v="978"/>
    <m/>
    <x v="2"/>
    <n v="6438000"/>
    <x v="103"/>
    <d v="2026-02-27T00:00:00"/>
    <s v="Unpaid"/>
    <m/>
    <m/>
    <m/>
    <s v="INV-2026-PT Karya Mitra Retail-978"/>
    <n v="0"/>
    <n v="6438000"/>
    <x v="2"/>
    <x v="2"/>
    <n v="6438000"/>
    <n v="0"/>
    <x v="0"/>
    <x v="2"/>
    <s v="Yes"/>
  </r>
  <r>
    <n v="979"/>
    <m/>
    <x v="19"/>
    <n v="7394000"/>
    <x v="65"/>
    <d v="2026-03-26T00:00:00"/>
    <s v="Paid"/>
    <m/>
    <m/>
    <m/>
    <s v="INV-2026-PT Arunika Retail Indonesia-979"/>
    <n v="7394000"/>
    <n v="0"/>
    <x v="0"/>
    <x v="1"/>
    <n v="0"/>
    <n v="0"/>
    <x v="0"/>
    <x v="0"/>
    <s v="No"/>
  </r>
  <r>
    <n v="980"/>
    <m/>
    <x v="6"/>
    <n v="6497000"/>
    <x v="226"/>
    <d v="2026-07-01T00:00:00"/>
    <s v="Paid"/>
    <m/>
    <m/>
    <m/>
    <s v="INV-2026-PT Lestari Lifestyle Retail-980"/>
    <n v="6497000"/>
    <n v="0"/>
    <x v="0"/>
    <x v="5"/>
    <n v="0"/>
    <n v="0"/>
    <x v="0"/>
    <x v="0"/>
    <s v="No"/>
  </r>
  <r>
    <n v="981"/>
    <m/>
    <x v="15"/>
    <n v="693000"/>
    <x v="123"/>
    <d v="2026-05-19T00:00:00"/>
    <s v="Paid"/>
    <m/>
    <m/>
    <m/>
    <s v="INV-2026-PT Batam Modern Retail-981"/>
    <n v="693000"/>
    <n v="0"/>
    <x v="0"/>
    <x v="10"/>
    <n v="0"/>
    <n v="0"/>
    <x v="0"/>
    <x v="0"/>
    <s v="No"/>
  </r>
  <r>
    <n v="982"/>
    <m/>
    <x v="11"/>
    <n v="4940000"/>
    <x v="179"/>
    <d v="2026-05-13T00:00:00"/>
    <s v="Unpaid"/>
    <m/>
    <m/>
    <m/>
    <s v="INV-2026-PT XYZ-982"/>
    <n v="0"/>
    <n v="4940000"/>
    <x v="2"/>
    <x v="1"/>
    <n v="4940000"/>
    <n v="0"/>
    <x v="0"/>
    <x v="2"/>
    <s v="Yes"/>
  </r>
  <r>
    <n v="983"/>
    <m/>
    <x v="14"/>
    <n v="1000000"/>
    <x v="111"/>
    <d v="2026-02-26T00:00:00"/>
    <s v="Paid"/>
    <m/>
    <m/>
    <m/>
    <s v="INV-2026-PT Nusantara Mart Sejahtera-983"/>
    <n v="1000000"/>
    <n v="0"/>
    <x v="0"/>
    <x v="1"/>
    <n v="0"/>
    <n v="0"/>
    <x v="0"/>
    <x v="0"/>
    <s v="No"/>
  </r>
  <r>
    <n v="984"/>
    <m/>
    <x v="13"/>
    <n v="2758000"/>
    <x v="11"/>
    <d v="2026-04-01T00:00:00"/>
    <s v="Partial"/>
    <m/>
    <m/>
    <m/>
    <s v="INV-2026-PT Sentra Belanja Jaya-984"/>
    <n v="1379000"/>
    <n v="1379000"/>
    <x v="2"/>
    <x v="2"/>
    <n v="1379000"/>
    <n v="0"/>
    <x v="0"/>
    <x v="2"/>
    <s v="Yes"/>
  </r>
  <r>
    <n v="985"/>
    <m/>
    <x v="7"/>
    <n v="189000"/>
    <x v="226"/>
    <d v="2026-07-01T00:00:00"/>
    <s v="Partial"/>
    <m/>
    <m/>
    <m/>
    <s v="INV-2026-PT Palembang Retail Bersama-985"/>
    <n v="132000"/>
    <n v="57000"/>
    <x v="2"/>
    <x v="6"/>
    <n v="57000"/>
    <n v="0"/>
    <x v="0"/>
    <x v="2"/>
    <s v="Yes"/>
  </r>
  <r>
    <n v="986"/>
    <m/>
    <x v="11"/>
    <n v="417000"/>
    <x v="124"/>
    <d v="2026-05-08T00:00:00"/>
    <s v="Paid"/>
    <m/>
    <m/>
    <m/>
    <s v="INV-2026-PT XYZ-986"/>
    <n v="417000"/>
    <n v="0"/>
    <x v="0"/>
    <x v="1"/>
    <n v="0"/>
    <n v="0"/>
    <x v="0"/>
    <x v="0"/>
    <s v="No"/>
  </r>
  <r>
    <n v="987"/>
    <m/>
    <x v="17"/>
    <n v="2274000"/>
    <x v="47"/>
    <d v="2026-02-03T00:00:00"/>
    <s v="Paid"/>
    <m/>
    <m/>
    <m/>
    <s v="INV-2026-PT Makassar Retail Utama-987"/>
    <n v="2274000"/>
    <n v="0"/>
    <x v="0"/>
    <x v="12"/>
    <n v="0"/>
    <n v="0"/>
    <x v="0"/>
    <x v="0"/>
    <s v="No"/>
  </r>
  <r>
    <n v="988"/>
    <m/>
    <x v="8"/>
    <n v="3596000"/>
    <x v="98"/>
    <d v="2026-03-18T00:00:00"/>
    <s v="Paid"/>
    <m/>
    <m/>
    <m/>
    <s v="INV-2026-PT Harmoni Store Indonesia-988"/>
    <n v="3596000"/>
    <n v="0"/>
    <x v="0"/>
    <x v="7"/>
    <n v="0"/>
    <n v="0"/>
    <x v="0"/>
    <x v="0"/>
    <s v="No"/>
  </r>
  <r>
    <n v="989"/>
    <m/>
    <x v="12"/>
    <n v="2267000"/>
    <x v="24"/>
    <d v="2026-02-19T00:00:00"/>
    <s v="Unpaid"/>
    <m/>
    <m/>
    <m/>
    <s v="INV-2026-PT Surya Niaga Surabaya-989"/>
    <n v="0"/>
    <n v="2267000"/>
    <x v="2"/>
    <x v="9"/>
    <n v="2267000"/>
    <n v="0"/>
    <x v="0"/>
    <x v="2"/>
    <s v="Yes"/>
  </r>
  <r>
    <n v="990"/>
    <m/>
    <x v="24"/>
    <n v="1165000"/>
    <x v="51"/>
    <d v="2026-09-08T00:00:00"/>
    <s v="Partial"/>
    <m/>
    <m/>
    <m/>
    <s v="INV-2026-PT Metro Perkasa Retail-990"/>
    <n v="350000"/>
    <n v="815000"/>
    <x v="3"/>
    <x v="5"/>
    <n v="815000"/>
    <n v="0"/>
    <x v="0"/>
    <x v="2"/>
    <s v="Yes"/>
  </r>
  <r>
    <n v="991"/>
    <m/>
    <x v="13"/>
    <n v="3462000"/>
    <x v="234"/>
    <d v="2026-08-10T00:00:00"/>
    <s v="Unpaid"/>
    <m/>
    <m/>
    <m/>
    <s v="INV-2026-PT Sentra Belanja Jaya-991"/>
    <n v="0"/>
    <n v="3462000"/>
    <x v="4"/>
    <x v="2"/>
    <n v="3462000"/>
    <n v="0"/>
    <x v="0"/>
    <x v="2"/>
    <s v="Yes"/>
  </r>
  <r>
    <n v="992"/>
    <m/>
    <x v="10"/>
    <n v="507000"/>
    <x v="12"/>
    <d v="2026-03-02T00:00:00"/>
    <s v="Partial"/>
    <m/>
    <m/>
    <m/>
    <s v="INV-2026-PT Medan Niaga Sentosa-992"/>
    <n v="304000"/>
    <n v="203000"/>
    <x v="2"/>
    <x v="8"/>
    <n v="203000"/>
    <n v="0"/>
    <x v="0"/>
    <x v="2"/>
    <s v="Yes"/>
  </r>
  <r>
    <n v="993"/>
    <m/>
    <x v="22"/>
    <n v="3086000"/>
    <x v="3"/>
    <d v="2026-10-26T00:00:00"/>
    <s v="Paid"/>
    <m/>
    <m/>
    <m/>
    <s v="INV-2026-PT Bintang Retail Nusantara-993"/>
    <n v="3086000"/>
    <n v="0"/>
    <x v="0"/>
    <x v="9"/>
    <n v="0"/>
    <n v="0"/>
    <x v="1"/>
    <x v="0"/>
    <s v="No"/>
  </r>
  <r>
    <n v="994"/>
    <m/>
    <x v="3"/>
    <n v="1528000"/>
    <x v="91"/>
    <d v="2026-07-08T00:00:00"/>
    <s v="Paid"/>
    <m/>
    <m/>
    <m/>
    <s v="INV-2026-PT Manado Lifestyle Center-994"/>
    <n v="1528000"/>
    <n v="0"/>
    <x v="0"/>
    <x v="3"/>
    <n v="0"/>
    <n v="0"/>
    <x v="0"/>
    <x v="0"/>
    <s v="No"/>
  </r>
  <r>
    <n v="995"/>
    <m/>
    <x v="16"/>
    <n v="3745000"/>
    <x v="227"/>
    <d v="2026-07-14T00:00:00"/>
    <s v="Partial"/>
    <m/>
    <m/>
    <m/>
    <s v="INV-2026-PT Pekanbaru Home Store-995"/>
    <n v="1498000"/>
    <n v="2247000"/>
    <x v="5"/>
    <x v="11"/>
    <n v="2247000"/>
    <n v="0"/>
    <x v="0"/>
    <x v="2"/>
    <s v="Yes"/>
  </r>
  <r>
    <n v="996"/>
    <m/>
    <x v="22"/>
    <n v="6105000"/>
    <x v="171"/>
    <d v="2026-04-13T00:00:00"/>
    <s v="Paid"/>
    <m/>
    <m/>
    <m/>
    <s v="INV-2026-PT Bintang Retail Nusantara-996"/>
    <n v="6105000"/>
    <n v="0"/>
    <x v="0"/>
    <x v="9"/>
    <n v="0"/>
    <n v="0"/>
    <x v="0"/>
    <x v="0"/>
    <s v="No"/>
  </r>
  <r>
    <n v="997"/>
    <m/>
    <x v="6"/>
    <n v="2326000"/>
    <x v="5"/>
    <d v="2026-10-18T00:00:00"/>
    <s v="Paid"/>
    <m/>
    <m/>
    <m/>
    <s v="INV-2026-PT Lestari Lifestyle Retail-997"/>
    <n v="2326000"/>
    <n v="0"/>
    <x v="0"/>
    <x v="5"/>
    <n v="0"/>
    <n v="0"/>
    <x v="0"/>
    <x v="0"/>
    <s v="No"/>
  </r>
  <r>
    <n v="998"/>
    <m/>
    <x v="0"/>
    <n v="2854000"/>
    <x v="204"/>
    <d v="2026-03-20T00:00:00"/>
    <s v="Paid"/>
    <m/>
    <m/>
    <m/>
    <s v="INV-2026-PT Jogja Retail Makmur-998"/>
    <n v="2854000"/>
    <n v="0"/>
    <x v="0"/>
    <x v="0"/>
    <n v="0"/>
    <n v="0"/>
    <x v="0"/>
    <x v="0"/>
    <s v="No"/>
  </r>
  <r>
    <n v="999"/>
    <m/>
    <x v="6"/>
    <n v="3818000"/>
    <x v="199"/>
    <d v="2026-04-21T00:00:00"/>
    <s v="Paid"/>
    <m/>
    <m/>
    <m/>
    <s v="INV-2026-PT Lestari Lifestyle Retail-999"/>
    <n v="3818000"/>
    <n v="0"/>
    <x v="0"/>
    <x v="5"/>
    <n v="0"/>
    <n v="0"/>
    <x v="0"/>
    <x v="0"/>
    <s v="No"/>
  </r>
  <r>
    <n v="1000"/>
    <m/>
    <x v="22"/>
    <n v="3737000"/>
    <x v="107"/>
    <d v="2026-05-29T00:00:00"/>
    <s v="Paid"/>
    <m/>
    <m/>
    <m/>
    <s v="INV-2026-PT Bintang Retail Nusantara-1000"/>
    <n v="3737000"/>
    <n v="0"/>
    <x v="0"/>
    <x v="9"/>
    <n v="0"/>
    <n v="0"/>
    <x v="0"/>
    <x v="0"/>
    <s v="No"/>
  </r>
  <r>
    <n v="1001"/>
    <m/>
    <x v="18"/>
    <n v="2135000"/>
    <x v="76"/>
    <d v="2026-09-27T00:00:00"/>
    <s v="Unpaid"/>
    <m/>
    <m/>
    <m/>
    <s v="INV-2026-PT Bali Lifestyle Market-1001"/>
    <n v="0"/>
    <n v="2135000"/>
    <x v="3"/>
    <x v="13"/>
    <n v="2135000"/>
    <n v="0"/>
    <x v="1"/>
    <x v="2"/>
    <s v="Yes"/>
  </r>
  <r>
    <n v="1002"/>
    <m/>
    <x v="15"/>
    <n v="963000"/>
    <x v="104"/>
    <d v="2026-02-17T00:00:00"/>
    <s v="Paid"/>
    <m/>
    <m/>
    <m/>
    <s v="INV-2026-PT Batam Modern Retail-1002"/>
    <n v="963000"/>
    <n v="0"/>
    <x v="0"/>
    <x v="10"/>
    <n v="0"/>
    <n v="0"/>
    <x v="0"/>
    <x v="0"/>
    <s v="No"/>
  </r>
  <r>
    <n v="1003"/>
    <m/>
    <x v="22"/>
    <n v="2566000"/>
    <x v="26"/>
    <d v="2026-05-15T00:00:00"/>
    <s v="Paid"/>
    <m/>
    <m/>
    <m/>
    <s v="INV-2026-PT Bintang Retail Nusantara-1003"/>
    <n v="2566000"/>
    <n v="0"/>
    <x v="0"/>
    <x v="9"/>
    <n v="0"/>
    <n v="0"/>
    <x v="0"/>
    <x v="0"/>
    <s v="No"/>
  </r>
  <r>
    <n v="1004"/>
    <m/>
    <x v="9"/>
    <n v="3626000"/>
    <x v="8"/>
    <d v="2026-04-12T00:00:00"/>
    <s v="Paid"/>
    <m/>
    <m/>
    <m/>
    <s v="INV-2026-PT Prima Retail Bandung-1004"/>
    <n v="3626000"/>
    <n v="0"/>
    <x v="0"/>
    <x v="5"/>
    <n v="0"/>
    <n v="0"/>
    <x v="0"/>
    <x v="0"/>
    <s v="No"/>
  </r>
  <r>
    <n v="1005"/>
    <m/>
    <x v="2"/>
    <n v="1638000"/>
    <x v="121"/>
    <d v="2026-05-21T00:00:00"/>
    <s v="Paid"/>
    <m/>
    <m/>
    <m/>
    <s v="INV-2026-PT Karya Mitra Retail-1005"/>
    <n v="1638000"/>
    <n v="0"/>
    <x v="0"/>
    <x v="2"/>
    <n v="0"/>
    <n v="0"/>
    <x v="0"/>
    <x v="0"/>
    <s v="No"/>
  </r>
  <r>
    <n v="1006"/>
    <m/>
    <x v="24"/>
    <n v="5441000"/>
    <x v="86"/>
    <d v="2026-08-07T00:00:00"/>
    <s v="Partial"/>
    <m/>
    <m/>
    <m/>
    <s v="INV-2026-PT Metro Perkasa Retail-1006"/>
    <n v="2720000"/>
    <n v="2721000"/>
    <x v="4"/>
    <x v="5"/>
    <n v="2721000"/>
    <n v="0"/>
    <x v="0"/>
    <x v="2"/>
    <s v="Yes"/>
  </r>
  <r>
    <n v="1007"/>
    <m/>
    <x v="1"/>
    <n v="1032000"/>
    <x v="34"/>
    <d v="2026-03-06T00:00:00"/>
    <s v="Paid"/>
    <m/>
    <m/>
    <m/>
    <s v="INV-2026-PT Citra Home Living-1007"/>
    <n v="1032000"/>
    <n v="0"/>
    <x v="0"/>
    <x v="1"/>
    <n v="0"/>
    <n v="0"/>
    <x v="0"/>
    <x v="0"/>
    <s v="No"/>
  </r>
  <r>
    <n v="1008"/>
    <m/>
    <x v="1"/>
    <n v="5647000"/>
    <x v="121"/>
    <d v="2026-05-21T00:00:00"/>
    <s v="Paid"/>
    <m/>
    <m/>
    <m/>
    <s v="INV-2026-PT Citra Home Living-1008"/>
    <n v="5647000"/>
    <n v="0"/>
    <x v="0"/>
    <x v="1"/>
    <n v="0"/>
    <n v="0"/>
    <x v="0"/>
    <x v="0"/>
    <s v="No"/>
  </r>
  <r>
    <n v="1009"/>
    <m/>
    <x v="3"/>
    <n v="3820000"/>
    <x v="89"/>
    <d v="2026-09-14T00:00:00"/>
    <s v="Unpaid"/>
    <m/>
    <m/>
    <m/>
    <s v="INV-2026-PT Manado Lifestyle Center-1009"/>
    <n v="0"/>
    <n v="3820000"/>
    <x v="3"/>
    <x v="3"/>
    <n v="3820000"/>
    <n v="0"/>
    <x v="0"/>
    <x v="2"/>
    <s v="Yes"/>
  </r>
  <r>
    <n v="1010"/>
    <m/>
    <x v="17"/>
    <n v="1983000"/>
    <x v="248"/>
    <d v="2026-03-11T00:00:00"/>
    <s v="Paid"/>
    <m/>
    <m/>
    <m/>
    <s v="INV-2026-PT Makassar Retail Utama-1010"/>
    <n v="1983000"/>
    <n v="0"/>
    <x v="0"/>
    <x v="12"/>
    <n v="0"/>
    <n v="0"/>
    <x v="0"/>
    <x v="0"/>
    <s v="No"/>
  </r>
  <r>
    <n v="1011"/>
    <m/>
    <x v="12"/>
    <n v="3093000"/>
    <x v="20"/>
    <d v="2026-09-28T00:00:00"/>
    <s v="Unpaid"/>
    <m/>
    <m/>
    <m/>
    <s v="INV-2026-PT Surya Niaga Surabaya-1011"/>
    <n v="0"/>
    <n v="3093000"/>
    <x v="3"/>
    <x v="9"/>
    <n v="3093000"/>
    <n v="0"/>
    <x v="0"/>
    <x v="2"/>
    <s v="Yes"/>
  </r>
  <r>
    <n v="1012"/>
    <m/>
    <x v="17"/>
    <n v="3236000"/>
    <x v="198"/>
    <d v="2026-09-20T00:00:00"/>
    <s v="Paid"/>
    <m/>
    <m/>
    <m/>
    <s v="INV-2026-PT Makassar Retail Utama-1012"/>
    <n v="3236000"/>
    <n v="0"/>
    <x v="0"/>
    <x v="12"/>
    <n v="0"/>
    <n v="0"/>
    <x v="0"/>
    <x v="0"/>
    <s v="No"/>
  </r>
  <r>
    <n v="1013"/>
    <m/>
    <x v="18"/>
    <n v="7046000"/>
    <x v="87"/>
    <d v="2026-06-06T00:00:00"/>
    <s v="Paid"/>
    <m/>
    <m/>
    <m/>
    <s v="INV-2026-PT Bali Lifestyle Market-1013"/>
    <n v="7046000"/>
    <n v="0"/>
    <x v="0"/>
    <x v="13"/>
    <n v="0"/>
    <n v="0"/>
    <x v="0"/>
    <x v="0"/>
    <s v="No"/>
  </r>
  <r>
    <n v="1014"/>
    <m/>
    <x v="7"/>
    <n v="904000"/>
    <x v="235"/>
    <d v="2026-08-12T00:00:00"/>
    <s v="Paid"/>
    <m/>
    <m/>
    <m/>
    <s v="INV-2026-PT Palembang Retail Bersama-1014"/>
    <n v="904000"/>
    <n v="0"/>
    <x v="0"/>
    <x v="6"/>
    <n v="0"/>
    <n v="0"/>
    <x v="0"/>
    <x v="0"/>
    <s v="No"/>
  </r>
  <r>
    <n v="1015"/>
    <m/>
    <x v="20"/>
    <n v="3291000"/>
    <x v="114"/>
    <d v="2026-04-13T00:00:00"/>
    <s v="Paid"/>
    <m/>
    <m/>
    <m/>
    <s v="INV-2026-PT Balikpapan Retailindo-1015"/>
    <n v="3291000"/>
    <n v="0"/>
    <x v="0"/>
    <x v="14"/>
    <n v="0"/>
    <n v="0"/>
    <x v="0"/>
    <x v="0"/>
    <s v="No"/>
  </r>
  <r>
    <n v="1016"/>
    <m/>
    <x v="19"/>
    <n v="2375000"/>
    <x v="192"/>
    <d v="2026-06-07T00:00:00"/>
    <s v="Paid"/>
    <m/>
    <m/>
    <m/>
    <s v="INV-2026-PT Arunika Retail Indonesia-1016"/>
    <n v="2375000"/>
    <n v="0"/>
    <x v="0"/>
    <x v="1"/>
    <n v="0"/>
    <n v="0"/>
    <x v="0"/>
    <x v="0"/>
    <s v="No"/>
  </r>
  <r>
    <n v="1017"/>
    <m/>
    <x v="6"/>
    <n v="6639000"/>
    <x v="210"/>
    <d v="2026-08-03T00:00:00"/>
    <s v="Paid"/>
    <m/>
    <m/>
    <m/>
    <s v="INV-2026-PT Lestari Lifestyle Retail-1017"/>
    <n v="6639000"/>
    <n v="0"/>
    <x v="0"/>
    <x v="5"/>
    <n v="0"/>
    <n v="0"/>
    <x v="0"/>
    <x v="0"/>
    <s v="No"/>
  </r>
  <r>
    <n v="1018"/>
    <m/>
    <x v="21"/>
    <n v="1344000"/>
    <x v="134"/>
    <d v="2026-05-28T00:00:00"/>
    <s v="Partial"/>
    <m/>
    <m/>
    <m/>
    <s v="INV-2026-PT Pusaka Niaga Mandiri-1018"/>
    <n v="403000"/>
    <n v="941000"/>
    <x v="2"/>
    <x v="5"/>
    <n v="941000"/>
    <n v="0"/>
    <x v="0"/>
    <x v="2"/>
    <s v="Yes"/>
  </r>
  <r>
    <n v="1019"/>
    <m/>
    <x v="0"/>
    <n v="4187000"/>
    <x v="40"/>
    <d v="2026-07-11T00:00:00"/>
    <s v="Unpaid"/>
    <m/>
    <m/>
    <m/>
    <s v="INV-2026-PT Jogja Retail Makmur-1019"/>
    <n v="0"/>
    <n v="4187000"/>
    <x v="5"/>
    <x v="0"/>
    <n v="4187000"/>
    <n v="0"/>
    <x v="0"/>
    <x v="2"/>
    <s v="Yes"/>
  </r>
  <r>
    <n v="1020"/>
    <m/>
    <x v="23"/>
    <n v="3072000"/>
    <x v="189"/>
    <d v="2026-02-28T00:00:00"/>
    <s v="Paid"/>
    <m/>
    <m/>
    <m/>
    <s v="INV-2026-PT Urban House Indonesia-1020"/>
    <n v="3072000"/>
    <n v="0"/>
    <x v="0"/>
    <x v="1"/>
    <n v="0"/>
    <n v="0"/>
    <x v="0"/>
    <x v="0"/>
    <s v="No"/>
  </r>
  <r>
    <n v="1021"/>
    <m/>
    <x v="21"/>
    <n v="4157000"/>
    <x v="219"/>
    <d v="2026-07-12T00:00:00"/>
    <s v="Unpaid"/>
    <m/>
    <m/>
    <m/>
    <s v="INV-2026-PT Pusaka Niaga Mandiri-1021"/>
    <n v="0"/>
    <n v="4157000"/>
    <x v="5"/>
    <x v="5"/>
    <n v="4157000"/>
    <n v="0"/>
    <x v="0"/>
    <x v="2"/>
    <s v="Yes"/>
  </r>
  <r>
    <n v="1022"/>
    <m/>
    <x v="10"/>
    <n v="1796000"/>
    <x v="234"/>
    <d v="2026-08-10T00:00:00"/>
    <s v="Paid"/>
    <m/>
    <m/>
    <m/>
    <s v="INV-2026-PT Medan Niaga Sentosa-1022"/>
    <n v="1796000"/>
    <n v="0"/>
    <x v="0"/>
    <x v="8"/>
    <n v="0"/>
    <n v="0"/>
    <x v="0"/>
    <x v="0"/>
    <s v="No"/>
  </r>
  <r>
    <n v="1023"/>
    <m/>
    <x v="5"/>
    <n v="5245000"/>
    <x v="87"/>
    <d v="2026-06-06T00:00:00"/>
    <s v="Paid"/>
    <m/>
    <m/>
    <m/>
    <s v="INV-2026-PT Pontianak Niaga Abadi-1023"/>
    <n v="5245000"/>
    <n v="0"/>
    <x v="0"/>
    <x v="4"/>
    <n v="0"/>
    <n v="0"/>
    <x v="0"/>
    <x v="0"/>
    <s v="No"/>
  </r>
  <r>
    <n v="1024"/>
    <m/>
    <x v="22"/>
    <n v="1250000"/>
    <x v="131"/>
    <d v="2026-03-07T00:00:00"/>
    <s v="Paid"/>
    <m/>
    <m/>
    <m/>
    <s v="INV-2026-PT Bintang Retail Nusantara-1024"/>
    <n v="1250000"/>
    <n v="0"/>
    <x v="0"/>
    <x v="9"/>
    <n v="0"/>
    <n v="0"/>
    <x v="0"/>
    <x v="0"/>
    <s v="No"/>
  </r>
  <r>
    <n v="1025"/>
    <m/>
    <x v="24"/>
    <n v="5428000"/>
    <x v="45"/>
    <d v="2026-10-05T00:00:00"/>
    <s v="Paid"/>
    <m/>
    <m/>
    <m/>
    <s v="INV-2026-PT Metro Perkasa Retail-1025"/>
    <n v="5428000"/>
    <n v="0"/>
    <x v="0"/>
    <x v="5"/>
    <n v="0"/>
    <n v="0"/>
    <x v="1"/>
    <x v="0"/>
    <s v="No"/>
  </r>
  <r>
    <n v="1026"/>
    <m/>
    <x v="21"/>
    <n v="5330000"/>
    <x v="42"/>
    <d v="2026-05-17T00:00:00"/>
    <s v="Paid"/>
    <m/>
    <m/>
    <m/>
    <s v="INV-2026-PT Pusaka Niaga Mandiri-1026"/>
    <n v="5330000"/>
    <n v="0"/>
    <x v="0"/>
    <x v="5"/>
    <n v="0"/>
    <n v="0"/>
    <x v="0"/>
    <x v="0"/>
    <s v="No"/>
  </r>
  <r>
    <n v="1027"/>
    <m/>
    <x v="19"/>
    <n v="4053000"/>
    <x v="41"/>
    <d v="2026-09-11T00:00:00"/>
    <s v="Unpaid"/>
    <m/>
    <m/>
    <m/>
    <s v="INV-2026-PT Arunika Retail Indonesia-1027"/>
    <n v="0"/>
    <n v="4053000"/>
    <x v="3"/>
    <x v="1"/>
    <n v="4053000"/>
    <n v="0"/>
    <x v="0"/>
    <x v="2"/>
    <s v="Yes"/>
  </r>
  <r>
    <n v="1028"/>
    <m/>
    <x v="17"/>
    <n v="449000"/>
    <x v="32"/>
    <d v="2026-07-18T00:00:00"/>
    <s v="Paid"/>
    <m/>
    <m/>
    <m/>
    <s v="INV-2026-PT Makassar Retail Utama-1028"/>
    <n v="449000"/>
    <n v="0"/>
    <x v="0"/>
    <x v="12"/>
    <n v="0"/>
    <n v="0"/>
    <x v="0"/>
    <x v="0"/>
    <s v="No"/>
  </r>
  <r>
    <n v="1029"/>
    <m/>
    <x v="17"/>
    <n v="3428000"/>
    <x v="83"/>
    <d v="2026-03-21T00:00:00"/>
    <s v="Paid"/>
    <m/>
    <m/>
    <m/>
    <s v="INV-2026-PT Makassar Retail Utama-1029"/>
    <n v="3428000"/>
    <n v="0"/>
    <x v="0"/>
    <x v="12"/>
    <n v="0"/>
    <n v="0"/>
    <x v="0"/>
    <x v="0"/>
    <s v="No"/>
  </r>
  <r>
    <n v="1030"/>
    <m/>
    <x v="20"/>
    <n v="4457000"/>
    <x v="248"/>
    <d v="2026-02-23T00:00:00"/>
    <s v="Paid"/>
    <m/>
    <m/>
    <m/>
    <s v="INV-2026-PT Balikpapan Retailindo-1030"/>
    <n v="4457000"/>
    <n v="0"/>
    <x v="0"/>
    <x v="14"/>
    <n v="0"/>
    <n v="0"/>
    <x v="0"/>
    <x v="0"/>
    <s v="No"/>
  </r>
  <r>
    <n v="1031"/>
    <m/>
    <x v="17"/>
    <n v="4435000"/>
    <x v="95"/>
    <d v="2026-03-14T00:00:00"/>
    <s v="Paid"/>
    <m/>
    <m/>
    <m/>
    <s v="INV-2026-PT Makassar Retail Utama-1031"/>
    <n v="4435000"/>
    <n v="0"/>
    <x v="0"/>
    <x v="12"/>
    <n v="0"/>
    <n v="0"/>
    <x v="0"/>
    <x v="0"/>
    <s v="No"/>
  </r>
  <r>
    <n v="1032"/>
    <m/>
    <x v="2"/>
    <n v="7722000"/>
    <x v="71"/>
    <d v="2026-05-20T00:00:00"/>
    <s v="Paid"/>
    <m/>
    <m/>
    <m/>
    <s v="INV-2026-PT Karya Mitra Retail-1032"/>
    <n v="7722000"/>
    <n v="0"/>
    <x v="0"/>
    <x v="2"/>
    <n v="0"/>
    <n v="0"/>
    <x v="0"/>
    <x v="0"/>
    <s v="No"/>
  </r>
  <r>
    <n v="1033"/>
    <m/>
    <x v="22"/>
    <n v="5448000"/>
    <x v="92"/>
    <d v="2026-04-14T00:00:00"/>
    <s v="Unpaid"/>
    <m/>
    <m/>
    <m/>
    <s v="INV-2026-PT Bintang Retail Nusantara-1033"/>
    <n v="0"/>
    <n v="5448000"/>
    <x v="2"/>
    <x v="9"/>
    <n v="5448000"/>
    <n v="0"/>
    <x v="0"/>
    <x v="2"/>
    <s v="Yes"/>
  </r>
  <r>
    <n v="1034"/>
    <m/>
    <x v="3"/>
    <n v="8976000"/>
    <x v="166"/>
    <d v="2026-08-26T00:00:00"/>
    <s v="Unpaid"/>
    <m/>
    <m/>
    <m/>
    <s v="INV-2026-PT Manado Lifestyle Center-1034"/>
    <n v="0"/>
    <n v="8976000"/>
    <x v="4"/>
    <x v="3"/>
    <n v="8976000"/>
    <n v="0"/>
    <x v="0"/>
    <x v="2"/>
    <s v="Yes"/>
  </r>
  <r>
    <n v="1035"/>
    <m/>
    <x v="4"/>
    <n v="3498000"/>
    <x v="147"/>
    <d v="2026-04-20T00:00:00"/>
    <s v="Paid"/>
    <m/>
    <m/>
    <m/>
    <s v="INV-2026-PT Sinar Karya Abadi-1035"/>
    <n v="3498000"/>
    <n v="0"/>
    <x v="0"/>
    <x v="1"/>
    <n v="0"/>
    <n v="0"/>
    <x v="0"/>
    <x v="0"/>
    <s v="No"/>
  </r>
  <r>
    <n v="1036"/>
    <m/>
    <x v="0"/>
    <n v="4014000"/>
    <x v="73"/>
    <d v="2026-05-10T00:00:00"/>
    <s v="Paid"/>
    <m/>
    <m/>
    <m/>
    <s v="INV-2026-PT Jogja Retail Makmur-1036"/>
    <n v="4014000"/>
    <n v="0"/>
    <x v="0"/>
    <x v="0"/>
    <n v="0"/>
    <n v="0"/>
    <x v="0"/>
    <x v="0"/>
    <s v="No"/>
  </r>
  <r>
    <n v="1037"/>
    <m/>
    <x v="6"/>
    <n v="2337000"/>
    <x v="209"/>
    <d v="2026-07-09T00:00:00"/>
    <s v="Unpaid"/>
    <m/>
    <m/>
    <m/>
    <s v="INV-2026-PT Lestari Lifestyle Retail-1037"/>
    <n v="0"/>
    <n v="2337000"/>
    <x v="5"/>
    <x v="5"/>
    <n v="2337000"/>
    <n v="0"/>
    <x v="0"/>
    <x v="2"/>
    <s v="Yes"/>
  </r>
  <r>
    <n v="1038"/>
    <m/>
    <x v="10"/>
    <n v="4022000"/>
    <x v="22"/>
    <d v="2026-10-21T00:00:00"/>
    <s v="Unpaid"/>
    <m/>
    <m/>
    <m/>
    <s v="INV-2026-PT Medan Niaga Sentosa-1038"/>
    <n v="0"/>
    <n v="4022000"/>
    <x v="1"/>
    <x v="8"/>
    <n v="0"/>
    <n v="4022000"/>
    <x v="1"/>
    <x v="1"/>
    <s v="No"/>
  </r>
  <r>
    <n v="1039"/>
    <m/>
    <x v="11"/>
    <n v="5874000"/>
    <x v="172"/>
    <d v="2026-06-06T00:00:00"/>
    <s v="Paid"/>
    <m/>
    <m/>
    <m/>
    <s v="INV-2026-PT XYZ-1039"/>
    <n v="5874000"/>
    <n v="0"/>
    <x v="0"/>
    <x v="1"/>
    <n v="0"/>
    <n v="0"/>
    <x v="0"/>
    <x v="0"/>
    <s v="No"/>
  </r>
  <r>
    <n v="1040"/>
    <m/>
    <x v="6"/>
    <n v="2662000"/>
    <x v="71"/>
    <d v="2026-05-20T00:00:00"/>
    <s v="Paid"/>
    <m/>
    <m/>
    <m/>
    <s v="INV-2026-PT Lestari Lifestyle Retail-1040"/>
    <n v="2662000"/>
    <n v="0"/>
    <x v="0"/>
    <x v="5"/>
    <n v="0"/>
    <n v="0"/>
    <x v="0"/>
    <x v="0"/>
    <s v="No"/>
  </r>
  <r>
    <n v="1041"/>
    <m/>
    <x v="15"/>
    <n v="3896000"/>
    <x v="187"/>
    <d v="2026-09-29T00:00:00"/>
    <s v="Paid"/>
    <m/>
    <m/>
    <m/>
    <s v="INV-2026-PT Batam Modern Retail-1041"/>
    <n v="3896000"/>
    <n v="0"/>
    <x v="0"/>
    <x v="10"/>
    <n v="0"/>
    <n v="0"/>
    <x v="0"/>
    <x v="0"/>
    <s v="No"/>
  </r>
  <r>
    <n v="1042"/>
    <m/>
    <x v="7"/>
    <n v="3043000"/>
    <x v="50"/>
    <d v="2026-05-25T00:00:00"/>
    <s v="Paid"/>
    <m/>
    <m/>
    <m/>
    <s v="INV-2026-PT Palembang Retail Bersama-1042"/>
    <n v="3043000"/>
    <n v="0"/>
    <x v="0"/>
    <x v="6"/>
    <n v="0"/>
    <n v="0"/>
    <x v="0"/>
    <x v="0"/>
    <s v="No"/>
  </r>
  <r>
    <n v="1043"/>
    <m/>
    <x v="12"/>
    <n v="4426000"/>
    <x v="195"/>
    <d v="2026-05-19T00:00:00"/>
    <s v="Paid"/>
    <m/>
    <m/>
    <m/>
    <s v="INV-2026-PT Surya Niaga Surabaya-1043"/>
    <n v="4426000"/>
    <n v="0"/>
    <x v="0"/>
    <x v="9"/>
    <n v="0"/>
    <n v="0"/>
    <x v="0"/>
    <x v="0"/>
    <s v="No"/>
  </r>
  <r>
    <n v="1044"/>
    <m/>
    <x v="22"/>
    <n v="1378000"/>
    <x v="71"/>
    <d v="2026-06-04T00:00:00"/>
    <s v="Paid"/>
    <m/>
    <m/>
    <m/>
    <s v="INV-2026-PT Bintang Retail Nusantara-1044"/>
    <n v="1378000"/>
    <n v="0"/>
    <x v="0"/>
    <x v="9"/>
    <n v="0"/>
    <n v="0"/>
    <x v="0"/>
    <x v="0"/>
    <s v="No"/>
  </r>
  <r>
    <n v="1045"/>
    <m/>
    <x v="14"/>
    <n v="5771000"/>
    <x v="249"/>
    <d v="2026-09-19T00:00:00"/>
    <s v="Unpaid"/>
    <m/>
    <m/>
    <m/>
    <s v="INV-2026-PT Nusantara Mart Sejahtera-1045"/>
    <n v="0"/>
    <n v="5771000"/>
    <x v="3"/>
    <x v="1"/>
    <n v="5771000"/>
    <n v="0"/>
    <x v="0"/>
    <x v="2"/>
    <s v="Yes"/>
  </r>
  <r>
    <n v="1046"/>
    <m/>
    <x v="19"/>
    <n v="1972000"/>
    <x v="228"/>
    <d v="2026-03-08T00:00:00"/>
    <s v="Paid"/>
    <m/>
    <m/>
    <m/>
    <s v="INV-2026-PT Arunika Retail Indonesia-1046"/>
    <n v="1972000"/>
    <n v="0"/>
    <x v="0"/>
    <x v="1"/>
    <n v="0"/>
    <n v="0"/>
    <x v="0"/>
    <x v="0"/>
    <s v="No"/>
  </r>
  <r>
    <n v="1047"/>
    <m/>
    <x v="6"/>
    <n v="4170000"/>
    <x v="169"/>
    <d v="2026-09-07T00:00:00"/>
    <s v="Paid"/>
    <m/>
    <m/>
    <m/>
    <s v="INV-2026-PT Lestari Lifestyle Retail-1047"/>
    <n v="4170000"/>
    <n v="0"/>
    <x v="0"/>
    <x v="5"/>
    <n v="0"/>
    <n v="0"/>
    <x v="0"/>
    <x v="0"/>
    <s v="No"/>
  </r>
  <r>
    <n v="1048"/>
    <m/>
    <x v="14"/>
    <n v="2761000"/>
    <x v="100"/>
    <d v="2026-05-10T00:00:00"/>
    <s v="Partial"/>
    <m/>
    <m/>
    <m/>
    <s v="INV-2026-PT Nusantara Mart Sejahtera-1048"/>
    <n v="690000"/>
    <n v="2071000"/>
    <x v="2"/>
    <x v="1"/>
    <n v="2071000"/>
    <n v="0"/>
    <x v="0"/>
    <x v="2"/>
    <s v="Yes"/>
  </r>
  <r>
    <n v="1049"/>
    <m/>
    <x v="12"/>
    <n v="6858000"/>
    <x v="173"/>
    <d v="2026-07-03T00:00:00"/>
    <s v="Partial"/>
    <m/>
    <m/>
    <m/>
    <s v="INV-2026-PT Surya Niaga Surabaya-1049"/>
    <n v="4115000"/>
    <n v="2743000"/>
    <x v="2"/>
    <x v="9"/>
    <n v="2743000"/>
    <n v="0"/>
    <x v="0"/>
    <x v="2"/>
    <s v="Yes"/>
  </r>
  <r>
    <n v="1050"/>
    <m/>
    <x v="18"/>
    <n v="4673000"/>
    <x v="21"/>
    <d v="2026-06-03T00:00:00"/>
    <s v="Unpaid"/>
    <m/>
    <m/>
    <m/>
    <s v="INV-2026-PT Bali Lifestyle Market-1050"/>
    <n v="0"/>
    <n v="4673000"/>
    <x v="2"/>
    <x v="13"/>
    <n v="4673000"/>
    <n v="0"/>
    <x v="0"/>
    <x v="2"/>
    <s v="Yes"/>
  </r>
  <r>
    <n v="1051"/>
    <m/>
    <x v="22"/>
    <n v="1910000"/>
    <x v="176"/>
    <d v="2026-07-22T00:00:00"/>
    <s v="Paid"/>
    <m/>
    <m/>
    <m/>
    <s v="INV-2026-PT Bintang Retail Nusantara-1051"/>
    <n v="1910000"/>
    <n v="0"/>
    <x v="0"/>
    <x v="9"/>
    <n v="0"/>
    <n v="0"/>
    <x v="0"/>
    <x v="0"/>
    <s v="No"/>
  </r>
  <r>
    <n v="1052"/>
    <m/>
    <x v="12"/>
    <n v="4063000"/>
    <x v="154"/>
    <d v="2026-04-27T00:00:00"/>
    <s v="Paid"/>
    <m/>
    <m/>
    <m/>
    <s v="INV-2026-PT Surya Niaga Surabaya-1052"/>
    <n v="4063000"/>
    <n v="0"/>
    <x v="0"/>
    <x v="9"/>
    <n v="0"/>
    <n v="0"/>
    <x v="0"/>
    <x v="0"/>
    <s v="No"/>
  </r>
  <r>
    <n v="1053"/>
    <m/>
    <x v="11"/>
    <n v="3713000"/>
    <x v="39"/>
    <d v="2026-07-19T00:00:00"/>
    <s v="Paid"/>
    <m/>
    <m/>
    <m/>
    <s v="INV-2026-PT XYZ-1053"/>
    <n v="3713000"/>
    <n v="0"/>
    <x v="0"/>
    <x v="1"/>
    <n v="0"/>
    <n v="0"/>
    <x v="0"/>
    <x v="0"/>
    <s v="No"/>
  </r>
  <r>
    <n v="1054"/>
    <m/>
    <x v="18"/>
    <n v="3462000"/>
    <x v="26"/>
    <d v="2026-05-30T00:00:00"/>
    <s v="Paid"/>
    <m/>
    <m/>
    <m/>
    <s v="INV-2026-PT Bali Lifestyle Market-1054"/>
    <n v="3462000"/>
    <n v="0"/>
    <x v="0"/>
    <x v="13"/>
    <n v="0"/>
    <n v="0"/>
    <x v="0"/>
    <x v="0"/>
    <s v="No"/>
  </r>
  <r>
    <n v="1055"/>
    <m/>
    <x v="5"/>
    <n v="7006000"/>
    <x v="175"/>
    <d v="2026-07-04T00:00:00"/>
    <s v="Paid"/>
    <m/>
    <m/>
    <m/>
    <s v="INV-2026-PT Pontianak Niaga Abadi-1055"/>
    <n v="7006000"/>
    <n v="0"/>
    <x v="0"/>
    <x v="4"/>
    <n v="0"/>
    <n v="0"/>
    <x v="0"/>
    <x v="0"/>
    <s v="No"/>
  </r>
  <r>
    <n v="1056"/>
    <m/>
    <x v="8"/>
    <n v="357000"/>
    <x v="38"/>
    <d v="2026-08-02T00:00:00"/>
    <s v="Paid"/>
    <m/>
    <m/>
    <m/>
    <s v="INV-2026-PT Harmoni Store Indonesia-1056"/>
    <n v="357000"/>
    <n v="0"/>
    <x v="0"/>
    <x v="7"/>
    <n v="0"/>
    <n v="0"/>
    <x v="0"/>
    <x v="0"/>
    <s v="No"/>
  </r>
  <r>
    <n v="1057"/>
    <m/>
    <x v="18"/>
    <n v="4617000"/>
    <x v="114"/>
    <d v="2026-04-29T00:00:00"/>
    <s v="Paid"/>
    <m/>
    <m/>
    <m/>
    <s v="INV-2026-PT Bali Lifestyle Market-1057"/>
    <n v="4617000"/>
    <n v="0"/>
    <x v="0"/>
    <x v="13"/>
    <n v="0"/>
    <n v="0"/>
    <x v="0"/>
    <x v="0"/>
    <s v="No"/>
  </r>
  <r>
    <n v="1058"/>
    <m/>
    <x v="0"/>
    <n v="2820000"/>
    <x v="220"/>
    <d v="2026-06-15T00:00:00"/>
    <s v="Paid"/>
    <m/>
    <m/>
    <m/>
    <s v="INV-2026-PT Jogja Retail Makmur-1058"/>
    <n v="2820000"/>
    <n v="0"/>
    <x v="0"/>
    <x v="0"/>
    <n v="0"/>
    <n v="0"/>
    <x v="0"/>
    <x v="0"/>
    <s v="No"/>
  </r>
  <r>
    <n v="1059"/>
    <m/>
    <x v="6"/>
    <n v="1753000"/>
    <x v="200"/>
    <d v="2026-02-21T00:00:00"/>
    <s v="Paid"/>
    <m/>
    <m/>
    <m/>
    <s v="INV-2026-PT Lestari Lifestyle Retail-1059"/>
    <n v="1753000"/>
    <n v="0"/>
    <x v="0"/>
    <x v="5"/>
    <n v="0"/>
    <n v="0"/>
    <x v="0"/>
    <x v="0"/>
    <s v="No"/>
  </r>
  <r>
    <n v="1060"/>
    <m/>
    <x v="16"/>
    <n v="6714000"/>
    <x v="176"/>
    <d v="2026-07-06T00:00:00"/>
    <s v="Paid"/>
    <m/>
    <m/>
    <m/>
    <s v="INV-2026-PT Pekanbaru Home Store-1060"/>
    <n v="6714000"/>
    <n v="0"/>
    <x v="0"/>
    <x v="11"/>
    <n v="0"/>
    <n v="0"/>
    <x v="0"/>
    <x v="0"/>
    <s v="No"/>
  </r>
  <r>
    <n v="1061"/>
    <m/>
    <x v="14"/>
    <n v="3567000"/>
    <x v="219"/>
    <d v="2026-07-12T00:00:00"/>
    <s v="Paid"/>
    <m/>
    <m/>
    <m/>
    <s v="INV-2026-PT Nusantara Mart Sejahtera-1061"/>
    <n v="3567000"/>
    <n v="0"/>
    <x v="0"/>
    <x v="1"/>
    <n v="0"/>
    <n v="0"/>
    <x v="0"/>
    <x v="0"/>
    <s v="No"/>
  </r>
  <r>
    <n v="1062"/>
    <m/>
    <x v="8"/>
    <n v="4227000"/>
    <x v="234"/>
    <d v="2026-07-25T00:00:00"/>
    <s v="Unpaid"/>
    <m/>
    <m/>
    <m/>
    <s v="INV-2026-PT Harmoni Store Indonesia-1062"/>
    <n v="0"/>
    <n v="4227000"/>
    <x v="5"/>
    <x v="7"/>
    <n v="4227000"/>
    <n v="0"/>
    <x v="0"/>
    <x v="2"/>
    <s v="Yes"/>
  </r>
  <r>
    <n v="1063"/>
    <m/>
    <x v="8"/>
    <n v="3060000"/>
    <x v="242"/>
    <d v="2026-06-08T00:00:00"/>
    <s v="Paid"/>
    <m/>
    <m/>
    <m/>
    <s v="INV-2026-PT Harmoni Store Indonesia-1063"/>
    <n v="3060000"/>
    <n v="0"/>
    <x v="0"/>
    <x v="7"/>
    <n v="0"/>
    <n v="0"/>
    <x v="0"/>
    <x v="0"/>
    <s v="No"/>
  </r>
  <r>
    <n v="1064"/>
    <m/>
    <x v="4"/>
    <n v="4946000"/>
    <x v="200"/>
    <d v="2026-02-06T00:00:00"/>
    <s v="Paid"/>
    <m/>
    <m/>
    <m/>
    <s v="INV-2026-PT Sinar Karya Abadi-1064"/>
    <n v="4946000"/>
    <n v="0"/>
    <x v="0"/>
    <x v="1"/>
    <n v="0"/>
    <n v="0"/>
    <x v="0"/>
    <x v="0"/>
    <s v="No"/>
  </r>
  <r>
    <n v="1065"/>
    <m/>
    <x v="10"/>
    <n v="3869000"/>
    <x v="5"/>
    <d v="2026-10-03T00:00:00"/>
    <s v="Partial"/>
    <m/>
    <m/>
    <m/>
    <s v="INV-2026-PT Medan Niaga Sentosa-1065"/>
    <n v="2321000"/>
    <n v="1548000"/>
    <x v="3"/>
    <x v="8"/>
    <n v="1548000"/>
    <n v="0"/>
    <x v="0"/>
    <x v="2"/>
    <s v="Yes"/>
  </r>
  <r>
    <n v="1066"/>
    <m/>
    <x v="3"/>
    <n v="3483000"/>
    <x v="241"/>
    <d v="2026-02-04T00:00:00"/>
    <s v="Paid"/>
    <m/>
    <m/>
    <m/>
    <s v="INV-2026-PT Manado Lifestyle Center-1066"/>
    <n v="3483000"/>
    <n v="0"/>
    <x v="0"/>
    <x v="3"/>
    <n v="0"/>
    <n v="0"/>
    <x v="0"/>
    <x v="0"/>
    <s v="No"/>
  </r>
  <r>
    <n v="1067"/>
    <m/>
    <x v="5"/>
    <n v="5909000"/>
    <x v="135"/>
    <d v="2026-05-03T00:00:00"/>
    <s v="Partial"/>
    <m/>
    <m/>
    <m/>
    <s v="INV-2026-PT Pontianak Niaga Abadi-1067"/>
    <n v="2364000"/>
    <n v="3545000"/>
    <x v="2"/>
    <x v="4"/>
    <n v="3545000"/>
    <n v="0"/>
    <x v="0"/>
    <x v="2"/>
    <s v="Yes"/>
  </r>
  <r>
    <n v="1068"/>
    <m/>
    <x v="9"/>
    <n v="4956000"/>
    <x v="62"/>
    <d v="2026-05-07T00:00:00"/>
    <s v="Paid"/>
    <m/>
    <m/>
    <m/>
    <s v="INV-2026-PT Prima Retail Bandung-1068"/>
    <n v="4956000"/>
    <n v="0"/>
    <x v="0"/>
    <x v="5"/>
    <n v="0"/>
    <n v="0"/>
    <x v="0"/>
    <x v="0"/>
    <s v="No"/>
  </r>
  <r>
    <n v="1069"/>
    <m/>
    <x v="5"/>
    <n v="2994000"/>
    <x v="54"/>
    <d v="2026-02-07T00:00:00"/>
    <s v="Partial"/>
    <m/>
    <m/>
    <m/>
    <s v="INV-2026-PT Pontianak Niaga Abadi-1069"/>
    <n v="1796000"/>
    <n v="1198000"/>
    <x v="2"/>
    <x v="4"/>
    <n v="1198000"/>
    <n v="0"/>
    <x v="0"/>
    <x v="2"/>
    <s v="Yes"/>
  </r>
  <r>
    <n v="1070"/>
    <m/>
    <x v="18"/>
    <n v="3845000"/>
    <x v="1"/>
    <d v="2026-02-01T00:00:00"/>
    <s v="Paid"/>
    <m/>
    <m/>
    <m/>
    <s v="INV-2026-PT Bali Lifestyle Market-1070"/>
    <n v="3845000"/>
    <n v="0"/>
    <x v="0"/>
    <x v="13"/>
    <n v="0"/>
    <n v="0"/>
    <x v="0"/>
    <x v="0"/>
    <s v="No"/>
  </r>
  <r>
    <n v="1071"/>
    <m/>
    <x v="16"/>
    <n v="2770000"/>
    <x v="13"/>
    <d v="2026-02-13T00:00:00"/>
    <s v="Paid"/>
    <m/>
    <m/>
    <m/>
    <s v="INV-2026-PT Pekanbaru Home Store-1071"/>
    <n v="2770000"/>
    <n v="0"/>
    <x v="0"/>
    <x v="11"/>
    <n v="0"/>
    <n v="0"/>
    <x v="0"/>
    <x v="0"/>
    <s v="No"/>
  </r>
  <r>
    <n v="1072"/>
    <m/>
    <x v="6"/>
    <n v="417000"/>
    <x v="226"/>
    <d v="2026-06-15T00:00:00"/>
    <s v="Paid"/>
    <m/>
    <m/>
    <m/>
    <s v="INV-2026-PT Lestari Lifestyle Retail-1072"/>
    <n v="417000"/>
    <n v="0"/>
    <x v="0"/>
    <x v="5"/>
    <n v="0"/>
    <n v="0"/>
    <x v="0"/>
    <x v="0"/>
    <s v="No"/>
  </r>
  <r>
    <n v="1073"/>
    <m/>
    <x v="24"/>
    <n v="2742000"/>
    <x v="13"/>
    <d v="2026-01-28T00:00:00"/>
    <s v="Paid"/>
    <m/>
    <m/>
    <m/>
    <s v="INV-2026-PT Metro Perkasa Retail-1073"/>
    <n v="2742000"/>
    <n v="0"/>
    <x v="0"/>
    <x v="5"/>
    <n v="0"/>
    <n v="0"/>
    <x v="0"/>
    <x v="0"/>
    <s v="No"/>
  </r>
  <r>
    <n v="1074"/>
    <m/>
    <x v="23"/>
    <n v="3340000"/>
    <x v="16"/>
    <d v="2026-06-29T00:00:00"/>
    <s v="Paid"/>
    <m/>
    <m/>
    <m/>
    <s v="INV-2026-PT Urban House Indonesia-1074"/>
    <n v="3340000"/>
    <n v="0"/>
    <x v="0"/>
    <x v="1"/>
    <n v="0"/>
    <n v="0"/>
    <x v="0"/>
    <x v="0"/>
    <s v="No"/>
  </r>
  <r>
    <n v="1075"/>
    <m/>
    <x v="1"/>
    <n v="2954000"/>
    <x v="9"/>
    <d v="2026-05-07T00:00:00"/>
    <s v="Paid"/>
    <m/>
    <m/>
    <m/>
    <s v="INV-2026-PT Citra Home Living-1075"/>
    <n v="2954000"/>
    <n v="0"/>
    <x v="0"/>
    <x v="1"/>
    <n v="0"/>
    <n v="0"/>
    <x v="0"/>
    <x v="0"/>
    <s v="No"/>
  </r>
  <r>
    <n v="1076"/>
    <m/>
    <x v="12"/>
    <n v="1093000"/>
    <x v="126"/>
    <d v="2026-06-26T00:00:00"/>
    <s v="Paid"/>
    <m/>
    <m/>
    <m/>
    <s v="INV-2026-PT Surya Niaga Surabaya-1076"/>
    <n v="1093000"/>
    <n v="0"/>
    <x v="0"/>
    <x v="9"/>
    <n v="0"/>
    <n v="0"/>
    <x v="0"/>
    <x v="0"/>
    <s v="No"/>
  </r>
  <r>
    <n v="1077"/>
    <m/>
    <x v="20"/>
    <n v="2517000"/>
    <x v="121"/>
    <d v="2026-05-21T00:00:00"/>
    <s v="Partial"/>
    <m/>
    <m/>
    <m/>
    <s v="INV-2026-PT Balikpapan Retailindo-1077"/>
    <n v="755000"/>
    <n v="1762000"/>
    <x v="2"/>
    <x v="14"/>
    <n v="1762000"/>
    <n v="0"/>
    <x v="0"/>
    <x v="2"/>
    <s v="Yes"/>
  </r>
  <r>
    <n v="1078"/>
    <m/>
    <x v="1"/>
    <n v="1691000"/>
    <x v="250"/>
    <d v="2026-04-17T00:00:00"/>
    <s v="Paid"/>
    <m/>
    <m/>
    <m/>
    <s v="INV-2026-PT Citra Home Living-1078"/>
    <n v="1691000"/>
    <n v="0"/>
    <x v="0"/>
    <x v="1"/>
    <n v="0"/>
    <n v="0"/>
    <x v="0"/>
    <x v="0"/>
    <s v="No"/>
  </r>
  <r>
    <n v="1079"/>
    <m/>
    <x v="7"/>
    <n v="2196000"/>
    <x v="61"/>
    <d v="2026-08-08T00:00:00"/>
    <s v="Paid"/>
    <m/>
    <m/>
    <m/>
    <s v="INV-2026-PT Palembang Retail Bersama-1079"/>
    <n v="2196000"/>
    <n v="0"/>
    <x v="0"/>
    <x v="6"/>
    <n v="0"/>
    <n v="0"/>
    <x v="0"/>
    <x v="0"/>
    <s v="No"/>
  </r>
  <r>
    <n v="1080"/>
    <m/>
    <x v="0"/>
    <n v="4042000"/>
    <x v="39"/>
    <d v="2026-07-19T00:00:00"/>
    <s v="Paid"/>
    <m/>
    <m/>
    <m/>
    <s v="INV-2026-PT Jogja Retail Makmur-1080"/>
    <n v="4042000"/>
    <n v="0"/>
    <x v="0"/>
    <x v="0"/>
    <n v="0"/>
    <n v="0"/>
    <x v="0"/>
    <x v="0"/>
    <s v="No"/>
  </r>
  <r>
    <n v="1081"/>
    <m/>
    <x v="6"/>
    <n v="6639000"/>
    <x v="36"/>
    <d v="2026-10-23T00:00:00"/>
    <s v="Unpaid"/>
    <m/>
    <m/>
    <m/>
    <s v="INV-2026-PT Lestari Lifestyle Retail-1081"/>
    <n v="0"/>
    <n v="6639000"/>
    <x v="1"/>
    <x v="5"/>
    <n v="0"/>
    <n v="6639000"/>
    <x v="1"/>
    <x v="1"/>
    <s v="No"/>
  </r>
  <r>
    <n v="1082"/>
    <m/>
    <x v="8"/>
    <n v="2606000"/>
    <x v="65"/>
    <d v="2026-04-10T00:00:00"/>
    <s v="Paid"/>
    <m/>
    <m/>
    <m/>
    <s v="INV-2026-PT Harmoni Store Indonesia-1082"/>
    <n v="2606000"/>
    <n v="0"/>
    <x v="0"/>
    <x v="7"/>
    <n v="0"/>
    <n v="0"/>
    <x v="0"/>
    <x v="0"/>
    <s v="No"/>
  </r>
  <r>
    <n v="1083"/>
    <m/>
    <x v="23"/>
    <n v="5954000"/>
    <x v="104"/>
    <d v="2026-02-17T00:00:00"/>
    <s v="Paid"/>
    <m/>
    <m/>
    <m/>
    <s v="INV-2026-PT Urban House Indonesia-1083"/>
    <n v="5954000"/>
    <n v="0"/>
    <x v="0"/>
    <x v="1"/>
    <n v="0"/>
    <n v="0"/>
    <x v="0"/>
    <x v="0"/>
    <s v="No"/>
  </r>
  <r>
    <n v="1084"/>
    <m/>
    <x v="11"/>
    <n v="1154000"/>
    <x v="142"/>
    <d v="2026-05-24T00:00:00"/>
    <s v="Paid"/>
    <m/>
    <m/>
    <m/>
    <s v="INV-2026-PT XYZ-1084"/>
    <n v="1154000"/>
    <n v="0"/>
    <x v="0"/>
    <x v="1"/>
    <n v="0"/>
    <n v="0"/>
    <x v="0"/>
    <x v="0"/>
    <s v="No"/>
  </r>
  <r>
    <n v="1085"/>
    <m/>
    <x v="23"/>
    <n v="2224000"/>
    <x v="44"/>
    <d v="2026-07-10T00:00:00"/>
    <s v="Paid"/>
    <m/>
    <m/>
    <m/>
    <s v="INV-2026-PT Urban House Indonesia-1085"/>
    <n v="2224000"/>
    <n v="0"/>
    <x v="0"/>
    <x v="1"/>
    <n v="0"/>
    <n v="0"/>
    <x v="0"/>
    <x v="0"/>
    <s v="No"/>
  </r>
  <r>
    <n v="1086"/>
    <m/>
    <x v="15"/>
    <n v="2106000"/>
    <x v="205"/>
    <d v="2026-08-09T00:00:00"/>
    <s v="Paid"/>
    <m/>
    <m/>
    <m/>
    <s v="INV-2026-PT Batam Modern Retail-1086"/>
    <n v="2106000"/>
    <n v="0"/>
    <x v="0"/>
    <x v="10"/>
    <n v="0"/>
    <n v="0"/>
    <x v="0"/>
    <x v="0"/>
    <s v="No"/>
  </r>
  <r>
    <n v="1087"/>
    <m/>
    <x v="3"/>
    <n v="3707000"/>
    <x v="104"/>
    <d v="2026-02-17T00:00:00"/>
    <s v="Paid"/>
    <m/>
    <m/>
    <m/>
    <s v="INV-2026-PT Manado Lifestyle Center-1087"/>
    <n v="3707000"/>
    <n v="0"/>
    <x v="0"/>
    <x v="3"/>
    <n v="0"/>
    <n v="0"/>
    <x v="0"/>
    <x v="0"/>
    <s v="No"/>
  </r>
  <r>
    <n v="1088"/>
    <m/>
    <x v="19"/>
    <n v="3169000"/>
    <x v="180"/>
    <d v="2026-06-13T00:00:00"/>
    <s v="Unpaid"/>
    <m/>
    <m/>
    <m/>
    <s v="INV-2026-PT Arunika Retail Indonesia-1088"/>
    <n v="0"/>
    <n v="3169000"/>
    <x v="2"/>
    <x v="1"/>
    <n v="3169000"/>
    <n v="0"/>
    <x v="0"/>
    <x v="2"/>
    <s v="Yes"/>
  </r>
  <r>
    <n v="1089"/>
    <m/>
    <x v="1"/>
    <n v="4438000"/>
    <x v="115"/>
    <d v="2026-07-30T00:00:00"/>
    <s v="Unpaid"/>
    <m/>
    <m/>
    <m/>
    <s v="INV-2026-PT Citra Home Living-1089"/>
    <n v="0"/>
    <n v="4438000"/>
    <x v="5"/>
    <x v="1"/>
    <n v="4438000"/>
    <n v="0"/>
    <x v="0"/>
    <x v="2"/>
    <s v="Yes"/>
  </r>
  <r>
    <n v="1090"/>
    <m/>
    <x v="14"/>
    <n v="5633000"/>
    <x v="166"/>
    <d v="2026-08-26T00:00:00"/>
    <s v="Paid"/>
    <m/>
    <m/>
    <m/>
    <s v="INV-2026-PT Nusantara Mart Sejahtera-1090"/>
    <n v="5633000"/>
    <n v="0"/>
    <x v="0"/>
    <x v="1"/>
    <n v="0"/>
    <n v="0"/>
    <x v="0"/>
    <x v="0"/>
    <s v="No"/>
  </r>
  <r>
    <n v="1091"/>
    <m/>
    <x v="2"/>
    <n v="5775000"/>
    <x v="17"/>
    <d v="2026-04-18T00:00:00"/>
    <s v="Unpaid"/>
    <m/>
    <m/>
    <m/>
    <s v="INV-2026-PT Karya Mitra Retail-1091"/>
    <n v="0"/>
    <n v="5775000"/>
    <x v="2"/>
    <x v="2"/>
    <n v="5775000"/>
    <n v="0"/>
    <x v="0"/>
    <x v="2"/>
    <s v="Yes"/>
  </r>
  <r>
    <n v="1092"/>
    <m/>
    <x v="18"/>
    <n v="2542000"/>
    <x v="89"/>
    <d v="2026-09-30T00:00:00"/>
    <s v="Unpaid"/>
    <m/>
    <m/>
    <m/>
    <s v="INV-2026-PT Bali Lifestyle Market-1092"/>
    <n v="0"/>
    <n v="2542000"/>
    <x v="3"/>
    <x v="13"/>
    <n v="2542000"/>
    <n v="0"/>
    <x v="0"/>
    <x v="2"/>
    <s v="Yes"/>
  </r>
  <r>
    <n v="1093"/>
    <m/>
    <x v="19"/>
    <n v="3959000"/>
    <x v="230"/>
    <d v="2026-01-15T00:00:00"/>
    <s v="Partial"/>
    <m/>
    <m/>
    <m/>
    <s v="INV-2026-PT Arunika Retail Indonesia-1093"/>
    <n v="1188000"/>
    <n v="2771000"/>
    <x v="2"/>
    <x v="1"/>
    <n v="2771000"/>
    <n v="0"/>
    <x v="0"/>
    <x v="2"/>
    <s v="Yes"/>
  </r>
  <r>
    <n v="1094"/>
    <m/>
    <x v="8"/>
    <n v="5293000"/>
    <x v="40"/>
    <d v="2026-07-11T00:00:00"/>
    <s v="Unpaid"/>
    <m/>
    <m/>
    <m/>
    <s v="INV-2026-PT Harmoni Store Indonesia-1094"/>
    <n v="0"/>
    <n v="5293000"/>
    <x v="5"/>
    <x v="7"/>
    <n v="5293000"/>
    <n v="0"/>
    <x v="0"/>
    <x v="2"/>
    <s v="Yes"/>
  </r>
  <r>
    <n v="1095"/>
    <m/>
    <x v="23"/>
    <n v="2779000"/>
    <x v="250"/>
    <d v="2026-05-02T00:00:00"/>
    <s v="Unpaid"/>
    <m/>
    <m/>
    <m/>
    <s v="INV-2026-PT Urban House Indonesia-1095"/>
    <n v="0"/>
    <n v="2779000"/>
    <x v="2"/>
    <x v="1"/>
    <n v="2779000"/>
    <n v="0"/>
    <x v="0"/>
    <x v="2"/>
    <s v="Yes"/>
  </r>
  <r>
    <n v="1096"/>
    <m/>
    <x v="12"/>
    <n v="2742000"/>
    <x v="251"/>
    <d v="2026-08-04T00:00:00"/>
    <s v="Paid"/>
    <m/>
    <m/>
    <m/>
    <s v="INV-2026-PT Surya Niaga Surabaya-1096"/>
    <n v="2742000"/>
    <n v="0"/>
    <x v="0"/>
    <x v="9"/>
    <n v="0"/>
    <n v="0"/>
    <x v="0"/>
    <x v="0"/>
    <s v="No"/>
  </r>
  <r>
    <n v="1097"/>
    <m/>
    <x v="4"/>
    <n v="2821000"/>
    <x v="119"/>
    <d v="2026-06-01T00:00:00"/>
    <s v="Paid"/>
    <m/>
    <m/>
    <m/>
    <s v="INV-2026-PT Sinar Karya Abadi-1097"/>
    <n v="2821000"/>
    <n v="0"/>
    <x v="0"/>
    <x v="1"/>
    <n v="0"/>
    <n v="0"/>
    <x v="0"/>
    <x v="0"/>
    <s v="No"/>
  </r>
  <r>
    <n v="1098"/>
    <m/>
    <x v="15"/>
    <n v="3034000"/>
    <x v="98"/>
    <d v="2026-04-03T00:00:00"/>
    <s v="Paid"/>
    <m/>
    <m/>
    <m/>
    <s v="INV-2026-PT Batam Modern Retail-1098"/>
    <n v="3034000"/>
    <n v="0"/>
    <x v="0"/>
    <x v="10"/>
    <n v="0"/>
    <n v="0"/>
    <x v="0"/>
    <x v="0"/>
    <s v="No"/>
  </r>
  <r>
    <n v="1099"/>
    <m/>
    <x v="8"/>
    <n v="2807000"/>
    <x v="159"/>
    <d v="2026-03-19T00:00:00"/>
    <s v="Paid"/>
    <m/>
    <m/>
    <m/>
    <s v="INV-2026-PT Harmoni Store Indonesia-1099"/>
    <n v="2807000"/>
    <n v="0"/>
    <x v="0"/>
    <x v="7"/>
    <n v="0"/>
    <n v="0"/>
    <x v="0"/>
    <x v="0"/>
    <s v="No"/>
  </r>
  <r>
    <n v="1100"/>
    <m/>
    <x v="24"/>
    <n v="3368000"/>
    <x v="110"/>
    <d v="2026-07-06T00:00:00"/>
    <s v="Unpaid"/>
    <m/>
    <m/>
    <m/>
    <s v="INV-2026-PT Metro Perkasa Retail-1100"/>
    <n v="0"/>
    <n v="3368000"/>
    <x v="2"/>
    <x v="5"/>
    <n v="3368000"/>
    <n v="0"/>
    <x v="0"/>
    <x v="2"/>
    <s v="Yes"/>
  </r>
  <r>
    <n v="1101"/>
    <m/>
    <x v="14"/>
    <n v="3302000"/>
    <x v="189"/>
    <d v="2026-02-28T00:00:00"/>
    <s v="Paid"/>
    <m/>
    <m/>
    <m/>
    <s v="INV-2026-PT Nusantara Mart Sejahtera-1101"/>
    <n v="3302000"/>
    <n v="0"/>
    <x v="0"/>
    <x v="1"/>
    <n v="0"/>
    <n v="0"/>
    <x v="0"/>
    <x v="0"/>
    <s v="No"/>
  </r>
  <r>
    <n v="1102"/>
    <m/>
    <x v="24"/>
    <n v="3117000"/>
    <x v="222"/>
    <d v="2026-09-02T00:00:00"/>
    <s v="Partial"/>
    <m/>
    <m/>
    <m/>
    <s v="INV-2026-PT Metro Perkasa Retail-1102"/>
    <n v="935000"/>
    <n v="2182000"/>
    <x v="4"/>
    <x v="5"/>
    <n v="2182000"/>
    <n v="0"/>
    <x v="0"/>
    <x v="2"/>
    <s v="Yes"/>
  </r>
  <r>
    <n v="1103"/>
    <m/>
    <x v="12"/>
    <n v="2312000"/>
    <x v="77"/>
    <d v="2026-06-04T00:00:00"/>
    <s v="Paid"/>
    <m/>
    <m/>
    <m/>
    <s v="INV-2026-PT Surya Niaga Surabaya-1103"/>
    <n v="2312000"/>
    <n v="0"/>
    <x v="0"/>
    <x v="9"/>
    <n v="0"/>
    <n v="0"/>
    <x v="0"/>
    <x v="0"/>
    <s v="No"/>
  </r>
  <r>
    <n v="1104"/>
    <m/>
    <x v="18"/>
    <n v="7547000"/>
    <x v="187"/>
    <d v="2026-09-29T00:00:00"/>
    <s v="Unpaid"/>
    <m/>
    <m/>
    <m/>
    <s v="INV-2026-PT Bali Lifestyle Market-1104"/>
    <n v="0"/>
    <n v="7547000"/>
    <x v="3"/>
    <x v="13"/>
    <n v="7547000"/>
    <n v="0"/>
    <x v="0"/>
    <x v="2"/>
    <s v="Yes"/>
  </r>
  <r>
    <n v="1105"/>
    <m/>
    <x v="12"/>
    <n v="2712000"/>
    <x v="241"/>
    <d v="2026-02-04T00:00:00"/>
    <s v="Paid"/>
    <m/>
    <m/>
    <m/>
    <s v="INV-2026-PT Surya Niaga Surabaya-1105"/>
    <n v="2712000"/>
    <n v="0"/>
    <x v="0"/>
    <x v="9"/>
    <n v="0"/>
    <n v="0"/>
    <x v="0"/>
    <x v="0"/>
    <s v="No"/>
  </r>
  <r>
    <n v="1106"/>
    <m/>
    <x v="13"/>
    <n v="4324000"/>
    <x v="1"/>
    <d v="2026-02-01T00:00:00"/>
    <s v="Partial"/>
    <m/>
    <m/>
    <m/>
    <s v="INV-2026-PT Sentra Belanja Jaya-1106"/>
    <n v="1730000"/>
    <n v="2594000"/>
    <x v="2"/>
    <x v="2"/>
    <n v="2594000"/>
    <n v="0"/>
    <x v="0"/>
    <x v="2"/>
    <s v="Yes"/>
  </r>
  <r>
    <n v="1107"/>
    <m/>
    <x v="1"/>
    <n v="5510000"/>
    <x v="104"/>
    <d v="2026-02-17T00:00:00"/>
    <s v="Paid"/>
    <m/>
    <m/>
    <m/>
    <s v="INV-2026-PT Citra Home Living-1107"/>
    <n v="5510000"/>
    <n v="0"/>
    <x v="0"/>
    <x v="1"/>
    <n v="0"/>
    <n v="0"/>
    <x v="0"/>
    <x v="0"/>
    <s v="No"/>
  </r>
  <r>
    <n v="1108"/>
    <m/>
    <x v="11"/>
    <n v="1490000"/>
    <x v="52"/>
    <d v="2026-04-30T00:00:00"/>
    <s v="Paid"/>
    <m/>
    <m/>
    <m/>
    <s v="INV-2026-PT XYZ-1108"/>
    <n v="1490000"/>
    <n v="0"/>
    <x v="0"/>
    <x v="1"/>
    <n v="0"/>
    <n v="0"/>
    <x v="0"/>
    <x v="0"/>
    <s v="No"/>
  </r>
  <r>
    <n v="1109"/>
    <m/>
    <x v="17"/>
    <n v="4901000"/>
    <x v="242"/>
    <d v="2026-06-08T00:00:00"/>
    <s v="Partial"/>
    <m/>
    <m/>
    <m/>
    <s v="INV-2026-PT Makassar Retail Utama-1109"/>
    <n v="2450000"/>
    <n v="2451000"/>
    <x v="2"/>
    <x v="12"/>
    <n v="2451000"/>
    <n v="0"/>
    <x v="0"/>
    <x v="2"/>
    <s v="Yes"/>
  </r>
  <r>
    <n v="1110"/>
    <m/>
    <x v="4"/>
    <n v="4507000"/>
    <x v="54"/>
    <d v="2026-02-22T00:00:00"/>
    <s v="Paid"/>
    <m/>
    <m/>
    <m/>
    <s v="INV-2026-PT Sinar Karya Abadi-1110"/>
    <n v="4507000"/>
    <n v="0"/>
    <x v="0"/>
    <x v="1"/>
    <n v="0"/>
    <n v="0"/>
    <x v="0"/>
    <x v="0"/>
    <s v="No"/>
  </r>
  <r>
    <n v="1111"/>
    <m/>
    <x v="3"/>
    <n v="3559000"/>
    <x v="155"/>
    <d v="2026-03-07T00:00:00"/>
    <s v="Paid"/>
    <m/>
    <m/>
    <m/>
    <s v="INV-2026-PT Manado Lifestyle Center-1111"/>
    <n v="3559000"/>
    <n v="0"/>
    <x v="0"/>
    <x v="3"/>
    <n v="0"/>
    <n v="0"/>
    <x v="0"/>
    <x v="0"/>
    <s v="No"/>
  </r>
  <r>
    <n v="1112"/>
    <m/>
    <x v="13"/>
    <n v="5461000"/>
    <x v="94"/>
    <d v="2026-06-11T00:00:00"/>
    <s v="Paid"/>
    <m/>
    <m/>
    <m/>
    <s v="INV-2026-PT Sentra Belanja Jaya-1112"/>
    <n v="5461000"/>
    <n v="0"/>
    <x v="0"/>
    <x v="2"/>
    <n v="0"/>
    <n v="0"/>
    <x v="0"/>
    <x v="0"/>
    <s v="No"/>
  </r>
  <r>
    <n v="1113"/>
    <m/>
    <x v="23"/>
    <n v="3348000"/>
    <x v="227"/>
    <d v="2026-06-28T00:00:00"/>
    <s v="Paid"/>
    <m/>
    <m/>
    <m/>
    <s v="INV-2026-PT Urban House Indonesia-1113"/>
    <n v="3348000"/>
    <n v="0"/>
    <x v="0"/>
    <x v="1"/>
    <n v="0"/>
    <n v="0"/>
    <x v="0"/>
    <x v="0"/>
    <s v="No"/>
  </r>
  <r>
    <n v="1114"/>
    <m/>
    <x v="13"/>
    <n v="4205000"/>
    <x v="26"/>
    <d v="2026-05-15T00:00:00"/>
    <s v="Paid"/>
    <m/>
    <m/>
    <m/>
    <s v="INV-2026-PT Sentra Belanja Jaya-1114"/>
    <n v="4205000"/>
    <n v="0"/>
    <x v="0"/>
    <x v="2"/>
    <n v="0"/>
    <n v="0"/>
    <x v="0"/>
    <x v="0"/>
    <s v="No"/>
  </r>
  <r>
    <n v="1115"/>
    <m/>
    <x v="4"/>
    <n v="3946000"/>
    <x v="160"/>
    <d v="2026-04-26T00:00:00"/>
    <s v="Paid"/>
    <m/>
    <m/>
    <m/>
    <s v="INV-2026-PT Sinar Karya Abadi-1115"/>
    <n v="3946000"/>
    <n v="0"/>
    <x v="0"/>
    <x v="1"/>
    <n v="0"/>
    <n v="0"/>
    <x v="0"/>
    <x v="0"/>
    <s v="No"/>
  </r>
  <r>
    <n v="1116"/>
    <m/>
    <x v="19"/>
    <n v="6067000"/>
    <x v="135"/>
    <d v="2026-05-03T00:00:00"/>
    <s v="Paid"/>
    <m/>
    <m/>
    <m/>
    <s v="INV-2026-PT Arunika Retail Indonesia-1116"/>
    <n v="6067000"/>
    <n v="0"/>
    <x v="0"/>
    <x v="1"/>
    <n v="0"/>
    <n v="0"/>
    <x v="0"/>
    <x v="0"/>
    <s v="No"/>
  </r>
  <r>
    <n v="1117"/>
    <m/>
    <x v="1"/>
    <n v="3915000"/>
    <x v="0"/>
    <d v="2026-05-12T00:00:00"/>
    <s v="Paid"/>
    <m/>
    <m/>
    <m/>
    <s v="INV-2026-PT Citra Home Living-1117"/>
    <n v="3915000"/>
    <n v="0"/>
    <x v="0"/>
    <x v="1"/>
    <n v="0"/>
    <n v="0"/>
    <x v="0"/>
    <x v="0"/>
    <s v="No"/>
  </r>
  <r>
    <n v="1118"/>
    <m/>
    <x v="23"/>
    <n v="1494000"/>
    <x v="89"/>
    <d v="2026-09-30T00:00:00"/>
    <s v="Paid"/>
    <m/>
    <m/>
    <m/>
    <s v="INV-2026-PT Urban House Indonesia-1118"/>
    <n v="1494000"/>
    <n v="0"/>
    <x v="0"/>
    <x v="1"/>
    <n v="0"/>
    <n v="0"/>
    <x v="0"/>
    <x v="0"/>
    <s v="No"/>
  </r>
  <r>
    <n v="1119"/>
    <m/>
    <x v="16"/>
    <n v="5620000"/>
    <x v="22"/>
    <d v="2026-10-21T00:00:00"/>
    <s v="Unpaid"/>
    <m/>
    <m/>
    <m/>
    <s v="INV-2026-PT Pekanbaru Home Store-1119"/>
    <n v="0"/>
    <n v="5620000"/>
    <x v="1"/>
    <x v="11"/>
    <n v="0"/>
    <n v="5620000"/>
    <x v="1"/>
    <x v="1"/>
    <s v="No"/>
  </r>
  <r>
    <n v="1120"/>
    <m/>
    <x v="23"/>
    <n v="4218000"/>
    <x v="15"/>
    <d v="2026-08-14T00:00:00"/>
    <s v="Unpaid"/>
    <m/>
    <m/>
    <m/>
    <s v="INV-2026-PT Urban House Indonesia-1120"/>
    <n v="0"/>
    <n v="4218000"/>
    <x v="4"/>
    <x v="1"/>
    <n v="4218000"/>
    <n v="0"/>
    <x v="0"/>
    <x v="2"/>
    <s v="Yes"/>
  </r>
  <r>
    <n v="1121"/>
    <m/>
    <x v="20"/>
    <n v="5297000"/>
    <x v="141"/>
    <d v="2026-07-16T00:00:00"/>
    <s v="Unpaid"/>
    <m/>
    <m/>
    <m/>
    <s v="INV-2026-PT Balikpapan Retailindo-1121"/>
    <n v="0"/>
    <n v="5297000"/>
    <x v="5"/>
    <x v="14"/>
    <n v="5297000"/>
    <n v="0"/>
    <x v="0"/>
    <x v="2"/>
    <s v="Yes"/>
  </r>
  <r>
    <n v="1122"/>
    <m/>
    <x v="0"/>
    <n v="3531000"/>
    <x v="18"/>
    <d v="2026-07-17T00:00:00"/>
    <s v="Unpaid"/>
    <m/>
    <m/>
    <m/>
    <s v="INV-2026-PT Jogja Retail Makmur-1122"/>
    <n v="0"/>
    <n v="3531000"/>
    <x v="5"/>
    <x v="0"/>
    <n v="3531000"/>
    <n v="0"/>
    <x v="0"/>
    <x v="2"/>
    <s v="Yes"/>
  </r>
  <r>
    <n v="1123"/>
    <m/>
    <x v="8"/>
    <n v="3436000"/>
    <x v="245"/>
    <d v="2026-09-09T00:00:00"/>
    <s v="Paid"/>
    <m/>
    <m/>
    <m/>
    <s v="INV-2026-PT Harmoni Store Indonesia-1123"/>
    <n v="3436000"/>
    <n v="0"/>
    <x v="0"/>
    <x v="7"/>
    <n v="0"/>
    <n v="0"/>
    <x v="0"/>
    <x v="0"/>
    <s v="No"/>
  </r>
  <r>
    <n v="1124"/>
    <m/>
    <x v="19"/>
    <n v="1977000"/>
    <x v="229"/>
    <d v="2026-04-21T00:00:00"/>
    <s v="Paid"/>
    <m/>
    <m/>
    <m/>
    <s v="INV-2026-PT Arunika Retail Indonesia-1124"/>
    <n v="1977000"/>
    <n v="0"/>
    <x v="0"/>
    <x v="1"/>
    <n v="0"/>
    <n v="0"/>
    <x v="0"/>
    <x v="0"/>
    <s v="No"/>
  </r>
  <r>
    <n v="1125"/>
    <m/>
    <x v="23"/>
    <n v="4372000"/>
    <x v="157"/>
    <d v="2026-09-02T00:00:00"/>
    <s v="Paid"/>
    <m/>
    <m/>
    <m/>
    <s v="INV-2026-PT Urban House Indonesia-1125"/>
    <n v="4372000"/>
    <n v="0"/>
    <x v="0"/>
    <x v="1"/>
    <n v="0"/>
    <n v="0"/>
    <x v="0"/>
    <x v="0"/>
    <s v="No"/>
  </r>
  <r>
    <n v="1126"/>
    <m/>
    <x v="0"/>
    <n v="3664000"/>
    <x v="181"/>
    <d v="2026-02-24T00:00:00"/>
    <s v="Paid"/>
    <m/>
    <m/>
    <m/>
    <s v="INV-2026-PT Jogja Retail Makmur-1126"/>
    <n v="3664000"/>
    <n v="0"/>
    <x v="0"/>
    <x v="0"/>
    <n v="0"/>
    <n v="0"/>
    <x v="0"/>
    <x v="0"/>
    <s v="No"/>
  </r>
  <r>
    <n v="1127"/>
    <m/>
    <x v="18"/>
    <n v="2964000"/>
    <x v="66"/>
    <d v="2026-03-16T00:00:00"/>
    <s v="Unpaid"/>
    <m/>
    <m/>
    <m/>
    <s v="INV-2026-PT Bali Lifestyle Market-1127"/>
    <n v="0"/>
    <n v="2964000"/>
    <x v="2"/>
    <x v="13"/>
    <n v="2964000"/>
    <n v="0"/>
    <x v="0"/>
    <x v="2"/>
    <s v="Yes"/>
  </r>
  <r>
    <n v="1128"/>
    <m/>
    <x v="19"/>
    <n v="4501000"/>
    <x v="242"/>
    <d v="2026-05-23T00:00:00"/>
    <s v="Paid"/>
    <m/>
    <m/>
    <m/>
    <s v="INV-2026-PT Arunika Retail Indonesia-1128"/>
    <n v="4501000"/>
    <n v="0"/>
    <x v="0"/>
    <x v="1"/>
    <n v="0"/>
    <n v="0"/>
    <x v="0"/>
    <x v="0"/>
    <s v="No"/>
  </r>
  <r>
    <n v="1129"/>
    <m/>
    <x v="17"/>
    <n v="2340000"/>
    <x v="13"/>
    <d v="2026-02-13T00:00:00"/>
    <s v="Paid"/>
    <m/>
    <m/>
    <m/>
    <s v="INV-2026-PT Makassar Retail Utama-1129"/>
    <n v="2340000"/>
    <n v="0"/>
    <x v="0"/>
    <x v="12"/>
    <n v="0"/>
    <n v="0"/>
    <x v="0"/>
    <x v="0"/>
    <s v="No"/>
  </r>
  <r>
    <n v="1130"/>
    <m/>
    <x v="4"/>
    <n v="2114000"/>
    <x v="111"/>
    <d v="2026-02-26T00:00:00"/>
    <s v="Paid"/>
    <m/>
    <m/>
    <m/>
    <s v="INV-2026-PT Sinar Karya Abadi-1130"/>
    <n v="2114000"/>
    <n v="0"/>
    <x v="0"/>
    <x v="1"/>
    <n v="0"/>
    <n v="0"/>
    <x v="0"/>
    <x v="0"/>
    <s v="No"/>
  </r>
  <r>
    <n v="1131"/>
    <m/>
    <x v="5"/>
    <n v="2503000"/>
    <x v="2"/>
    <d v="2026-07-10T00:00:00"/>
    <s v="Unpaid"/>
    <m/>
    <m/>
    <m/>
    <s v="INV-2026-PT Pontianak Niaga Abadi-1131"/>
    <n v="0"/>
    <n v="2503000"/>
    <x v="5"/>
    <x v="4"/>
    <n v="2503000"/>
    <n v="0"/>
    <x v="0"/>
    <x v="2"/>
    <s v="Yes"/>
  </r>
  <r>
    <n v="1132"/>
    <m/>
    <x v="21"/>
    <n v="2206000"/>
    <x v="249"/>
    <d v="2026-09-19T00:00:00"/>
    <s v="Unpaid"/>
    <m/>
    <m/>
    <m/>
    <s v="INV-2026-PT Pusaka Niaga Mandiri-1132"/>
    <n v="0"/>
    <n v="2206000"/>
    <x v="3"/>
    <x v="5"/>
    <n v="2206000"/>
    <n v="0"/>
    <x v="0"/>
    <x v="2"/>
    <s v="Yes"/>
  </r>
  <r>
    <n v="1133"/>
    <m/>
    <x v="13"/>
    <n v="2179000"/>
    <x v="98"/>
    <d v="2026-04-03T00:00:00"/>
    <s v="Unpaid"/>
    <m/>
    <m/>
    <m/>
    <s v="INV-2026-PT Sentra Belanja Jaya-1133"/>
    <n v="0"/>
    <n v="2179000"/>
    <x v="2"/>
    <x v="2"/>
    <n v="2179000"/>
    <n v="0"/>
    <x v="0"/>
    <x v="2"/>
    <s v="Yes"/>
  </r>
  <r>
    <n v="1134"/>
    <m/>
    <x v="9"/>
    <n v="99000"/>
    <x v="193"/>
    <d v="2026-05-21T00:00:00"/>
    <s v="Paid"/>
    <m/>
    <m/>
    <m/>
    <s v="INV-2026-PT Prima Retail Bandung-1134"/>
    <n v="99000"/>
    <n v="0"/>
    <x v="0"/>
    <x v="5"/>
    <n v="0"/>
    <n v="0"/>
    <x v="0"/>
    <x v="0"/>
    <s v="No"/>
  </r>
  <r>
    <n v="1135"/>
    <m/>
    <x v="8"/>
    <n v="3219000"/>
    <x v="192"/>
    <d v="2026-06-23T00:00:00"/>
    <s v="Paid"/>
    <m/>
    <m/>
    <m/>
    <s v="INV-2026-PT Harmoni Store Indonesia-1135"/>
    <n v="3219000"/>
    <n v="0"/>
    <x v="0"/>
    <x v="7"/>
    <n v="0"/>
    <n v="0"/>
    <x v="0"/>
    <x v="0"/>
    <s v="No"/>
  </r>
  <r>
    <n v="1136"/>
    <m/>
    <x v="1"/>
    <n v="2764000"/>
    <x v="135"/>
    <d v="2026-04-17T00:00:00"/>
    <s v="Paid"/>
    <m/>
    <m/>
    <m/>
    <s v="INV-2026-PT Citra Home Living-1136"/>
    <n v="2764000"/>
    <n v="0"/>
    <x v="0"/>
    <x v="1"/>
    <n v="0"/>
    <n v="0"/>
    <x v="0"/>
    <x v="0"/>
    <s v="No"/>
  </r>
  <r>
    <n v="1137"/>
    <m/>
    <x v="0"/>
    <n v="5486000"/>
    <x v="157"/>
    <d v="2026-09-02T00:00:00"/>
    <s v="Paid"/>
    <m/>
    <m/>
    <m/>
    <s v="INV-2026-PT Jogja Retail Makmur-1137"/>
    <n v="5486000"/>
    <n v="0"/>
    <x v="0"/>
    <x v="0"/>
    <n v="0"/>
    <n v="0"/>
    <x v="0"/>
    <x v="0"/>
    <s v="No"/>
  </r>
  <r>
    <n v="1138"/>
    <m/>
    <x v="21"/>
    <n v="9624000"/>
    <x v="142"/>
    <d v="2026-06-24T00:00:00"/>
    <s v="Unpaid"/>
    <m/>
    <m/>
    <m/>
    <s v="INV-2026-PT Pusaka Niaga Mandiri-1138"/>
    <n v="0"/>
    <n v="9624000"/>
    <x v="2"/>
    <x v="5"/>
    <n v="9624000"/>
    <n v="0"/>
    <x v="0"/>
    <x v="2"/>
    <s v="Yes"/>
  </r>
  <r>
    <n v="1139"/>
    <m/>
    <x v="14"/>
    <n v="7257000"/>
    <x v="226"/>
    <d v="2026-06-15T00:00:00"/>
    <s v="Paid"/>
    <m/>
    <m/>
    <m/>
    <s v="INV-2026-PT Nusantara Mart Sejahtera-1139"/>
    <n v="7257000"/>
    <n v="0"/>
    <x v="0"/>
    <x v="1"/>
    <n v="0"/>
    <n v="0"/>
    <x v="0"/>
    <x v="0"/>
    <s v="No"/>
  </r>
  <r>
    <n v="1140"/>
    <m/>
    <x v="3"/>
    <n v="1431000"/>
    <x v="185"/>
    <d v="2026-02-02T00:00:00"/>
    <s v="Unpaid"/>
    <m/>
    <m/>
    <m/>
    <s v="INV-2026-PT Manado Lifestyle Center-1140"/>
    <n v="0"/>
    <n v="1431000"/>
    <x v="2"/>
    <x v="3"/>
    <n v="1431000"/>
    <n v="0"/>
    <x v="0"/>
    <x v="2"/>
    <s v="Yes"/>
  </r>
  <r>
    <n v="1141"/>
    <m/>
    <x v="19"/>
    <n v="5256000"/>
    <x v="10"/>
    <d v="2026-05-23T00:00:00"/>
    <s v="Partial"/>
    <m/>
    <m/>
    <m/>
    <s v="INV-2026-PT Arunika Retail Indonesia-1141"/>
    <n v="2628000"/>
    <n v="2628000"/>
    <x v="2"/>
    <x v="1"/>
    <n v="2628000"/>
    <n v="0"/>
    <x v="0"/>
    <x v="2"/>
    <s v="Yes"/>
  </r>
  <r>
    <n v="1142"/>
    <m/>
    <x v="12"/>
    <n v="4779000"/>
    <x v="91"/>
    <d v="2026-07-08T00:00:00"/>
    <s v="Paid"/>
    <m/>
    <m/>
    <m/>
    <s v="INV-2026-PT Surya Niaga Surabaya-1142"/>
    <n v="4779000"/>
    <n v="0"/>
    <x v="0"/>
    <x v="9"/>
    <n v="0"/>
    <n v="0"/>
    <x v="0"/>
    <x v="0"/>
    <s v="No"/>
  </r>
  <r>
    <n v="1143"/>
    <m/>
    <x v="7"/>
    <n v="477000"/>
    <x v="0"/>
    <d v="2026-04-26T00:00:00"/>
    <s v="Partial"/>
    <m/>
    <m/>
    <m/>
    <s v="INV-2026-PT Palembang Retail Bersama-1143"/>
    <n v="119000"/>
    <n v="358000"/>
    <x v="2"/>
    <x v="6"/>
    <n v="358000"/>
    <n v="0"/>
    <x v="0"/>
    <x v="2"/>
    <s v="Yes"/>
  </r>
  <r>
    <n v="1144"/>
    <m/>
    <x v="4"/>
    <n v="1891000"/>
    <x v="3"/>
    <d v="2026-10-26T00:00:00"/>
    <s v="Unpaid"/>
    <m/>
    <m/>
    <m/>
    <s v="INV-2026-PT Sinar Karya Abadi-1144"/>
    <n v="0"/>
    <n v="1891000"/>
    <x v="1"/>
    <x v="1"/>
    <n v="0"/>
    <n v="1891000"/>
    <x v="1"/>
    <x v="1"/>
    <s v="No"/>
  </r>
  <r>
    <n v="1145"/>
    <m/>
    <x v="20"/>
    <n v="6362000"/>
    <x v="188"/>
    <d v="2026-03-19T00:00:00"/>
    <s v="Paid"/>
    <m/>
    <m/>
    <m/>
    <s v="INV-2026-PT Balikpapan Retailindo-1145"/>
    <n v="6362000"/>
    <n v="0"/>
    <x v="0"/>
    <x v="14"/>
    <n v="0"/>
    <n v="0"/>
    <x v="0"/>
    <x v="0"/>
    <s v="No"/>
  </r>
  <r>
    <n v="1146"/>
    <m/>
    <x v="16"/>
    <n v="4490000"/>
    <x v="28"/>
    <d v="2026-10-02T00:00:00"/>
    <s v="Partial"/>
    <m/>
    <m/>
    <m/>
    <s v="INV-2026-PT Pekanbaru Home Store-1146"/>
    <n v="2245000"/>
    <n v="2245000"/>
    <x v="3"/>
    <x v="11"/>
    <n v="2245000"/>
    <n v="0"/>
    <x v="0"/>
    <x v="2"/>
    <s v="Yes"/>
  </r>
  <r>
    <n v="1147"/>
    <m/>
    <x v="8"/>
    <n v="2059000"/>
    <x v="222"/>
    <d v="2026-09-02T00:00:00"/>
    <s v="Paid"/>
    <m/>
    <m/>
    <m/>
    <s v="INV-2026-PT Harmoni Store Indonesia-1147"/>
    <n v="2059000"/>
    <n v="0"/>
    <x v="0"/>
    <x v="7"/>
    <n v="0"/>
    <n v="0"/>
    <x v="0"/>
    <x v="0"/>
    <s v="No"/>
  </r>
  <r>
    <n v="1148"/>
    <m/>
    <x v="14"/>
    <n v="7248000"/>
    <x v="147"/>
    <d v="2026-04-20T00:00:00"/>
    <s v="Unpaid"/>
    <m/>
    <m/>
    <m/>
    <s v="INV-2026-PT Nusantara Mart Sejahtera-1148"/>
    <n v="0"/>
    <n v="7248000"/>
    <x v="2"/>
    <x v="1"/>
    <n v="7248000"/>
    <n v="0"/>
    <x v="0"/>
    <x v="2"/>
    <s v="Yes"/>
  </r>
  <r>
    <n v="1149"/>
    <m/>
    <x v="24"/>
    <n v="2405000"/>
    <x v="227"/>
    <d v="2026-06-28T00:00:00"/>
    <s v="Partial"/>
    <m/>
    <m/>
    <m/>
    <s v="INV-2026-PT Metro Perkasa Retail-1149"/>
    <n v="601000"/>
    <n v="1804000"/>
    <x v="2"/>
    <x v="5"/>
    <n v="1804000"/>
    <n v="0"/>
    <x v="0"/>
    <x v="2"/>
    <s v="Yes"/>
  </r>
  <r>
    <n v="1150"/>
    <m/>
    <x v="20"/>
    <n v="4246000"/>
    <x v="173"/>
    <d v="2026-06-17T00:00:00"/>
    <s v="Partial"/>
    <m/>
    <m/>
    <m/>
    <s v="INV-2026-PT Balikpapan Retailindo-1150"/>
    <n v="1698000"/>
    <n v="2548000"/>
    <x v="2"/>
    <x v="14"/>
    <n v="2548000"/>
    <n v="0"/>
    <x v="0"/>
    <x v="2"/>
    <s v="Yes"/>
  </r>
  <r>
    <n v="1151"/>
    <m/>
    <x v="9"/>
    <n v="4322000"/>
    <x v="112"/>
    <d v="2026-07-23T00:00:00"/>
    <s v="Paid"/>
    <m/>
    <m/>
    <m/>
    <s v="INV-2026-PT Prima Retail Bandung-1151"/>
    <n v="4322000"/>
    <n v="0"/>
    <x v="0"/>
    <x v="5"/>
    <n v="0"/>
    <n v="0"/>
    <x v="0"/>
    <x v="0"/>
    <s v="No"/>
  </r>
  <r>
    <n v="1152"/>
    <m/>
    <x v="3"/>
    <n v="1697000"/>
    <x v="143"/>
    <d v="2026-07-08T00:00:00"/>
    <s v="Unpaid"/>
    <m/>
    <m/>
    <m/>
    <s v="INV-2026-PT Manado Lifestyle Center-1152"/>
    <n v="0"/>
    <n v="1697000"/>
    <x v="5"/>
    <x v="3"/>
    <n v="1697000"/>
    <n v="0"/>
    <x v="0"/>
    <x v="2"/>
    <s v="Yes"/>
  </r>
  <r>
    <n v="1153"/>
    <m/>
    <x v="9"/>
    <n v="3433000"/>
    <x v="252"/>
    <d v="2026-08-31T00:00:00"/>
    <s v="Partial"/>
    <m/>
    <m/>
    <m/>
    <s v="INV-2026-PT Prima Retail Bandung-1153"/>
    <n v="1030000"/>
    <n v="2403000"/>
    <x v="4"/>
    <x v="5"/>
    <n v="2403000"/>
    <n v="0"/>
    <x v="0"/>
    <x v="2"/>
    <s v="Yes"/>
  </r>
  <r>
    <n v="1154"/>
    <m/>
    <x v="13"/>
    <n v="1290000"/>
    <x v="212"/>
    <d v="2026-03-31T00:00:00"/>
    <s v="Paid"/>
    <m/>
    <m/>
    <m/>
    <s v="INV-2026-PT Sentra Belanja Jaya-1154"/>
    <n v="1290000"/>
    <n v="0"/>
    <x v="0"/>
    <x v="2"/>
    <n v="0"/>
    <n v="0"/>
    <x v="0"/>
    <x v="0"/>
    <s v="No"/>
  </r>
  <r>
    <n v="1155"/>
    <m/>
    <x v="22"/>
    <n v="1956000"/>
    <x v="10"/>
    <d v="2026-06-07T00:00:00"/>
    <s v="Paid"/>
    <m/>
    <m/>
    <m/>
    <s v="INV-2026-PT Bintang Retail Nusantara-1155"/>
    <n v="1956000"/>
    <n v="0"/>
    <x v="0"/>
    <x v="9"/>
    <n v="0"/>
    <n v="0"/>
    <x v="0"/>
    <x v="0"/>
    <s v="No"/>
  </r>
  <r>
    <n v="1156"/>
    <m/>
    <x v="2"/>
    <n v="5322000"/>
    <x v="86"/>
    <d v="2026-08-23T00:00:00"/>
    <s v="Partial"/>
    <m/>
    <m/>
    <m/>
    <s v="INV-2026-PT Karya Mitra Retail-1156"/>
    <n v="2661000"/>
    <n v="2661000"/>
    <x v="4"/>
    <x v="2"/>
    <n v="2661000"/>
    <n v="0"/>
    <x v="0"/>
    <x v="2"/>
    <s v="Yes"/>
  </r>
  <r>
    <n v="1157"/>
    <m/>
    <x v="18"/>
    <n v="6003000"/>
    <x v="221"/>
    <d v="2026-06-27T00:00:00"/>
    <s v="Unpaid"/>
    <m/>
    <m/>
    <m/>
    <s v="INV-2026-PT Bali Lifestyle Market-1157"/>
    <n v="0"/>
    <n v="6003000"/>
    <x v="2"/>
    <x v="13"/>
    <n v="6003000"/>
    <n v="0"/>
    <x v="0"/>
    <x v="2"/>
    <s v="Yes"/>
  </r>
  <r>
    <n v="1158"/>
    <m/>
    <x v="21"/>
    <n v="1469000"/>
    <x v="124"/>
    <d v="2026-05-08T00:00:00"/>
    <s v="Paid"/>
    <m/>
    <m/>
    <m/>
    <s v="INV-2026-PT Pusaka Niaga Mandiri-1158"/>
    <n v="1469000"/>
    <n v="0"/>
    <x v="0"/>
    <x v="5"/>
    <n v="0"/>
    <n v="0"/>
    <x v="0"/>
    <x v="0"/>
    <s v="No"/>
  </r>
  <r>
    <n v="1159"/>
    <m/>
    <x v="10"/>
    <n v="5396000"/>
    <x v="162"/>
    <d v="2026-07-25T00:00:00"/>
    <s v="Unpaid"/>
    <m/>
    <m/>
    <m/>
    <s v="INV-2026-PT Medan Niaga Sentosa-1159"/>
    <n v="0"/>
    <n v="5396000"/>
    <x v="5"/>
    <x v="8"/>
    <n v="5396000"/>
    <n v="0"/>
    <x v="0"/>
    <x v="2"/>
    <s v="Yes"/>
  </r>
  <r>
    <n v="1160"/>
    <m/>
    <x v="22"/>
    <n v="4277000"/>
    <x v="73"/>
    <d v="2026-04-25T00:00:00"/>
    <s v="Paid"/>
    <m/>
    <m/>
    <m/>
    <s v="INV-2026-PT Bintang Retail Nusantara-1160"/>
    <n v="4277000"/>
    <n v="0"/>
    <x v="0"/>
    <x v="9"/>
    <n v="0"/>
    <n v="0"/>
    <x v="0"/>
    <x v="0"/>
    <s v="No"/>
  </r>
  <r>
    <n v="1161"/>
    <m/>
    <x v="12"/>
    <n v="1033000"/>
    <x v="127"/>
    <d v="2026-05-02T00:00:00"/>
    <s v="Paid"/>
    <m/>
    <m/>
    <m/>
    <s v="INV-2026-PT Surya Niaga Surabaya-1161"/>
    <n v="1033000"/>
    <n v="0"/>
    <x v="0"/>
    <x v="9"/>
    <n v="0"/>
    <n v="0"/>
    <x v="0"/>
    <x v="0"/>
    <s v="No"/>
  </r>
  <r>
    <n v="1162"/>
    <m/>
    <x v="24"/>
    <n v="4879000"/>
    <x v="215"/>
    <d v="2026-08-06T00:00:00"/>
    <s v="Unpaid"/>
    <m/>
    <m/>
    <m/>
    <s v="INV-2026-PT Metro Perkasa Retail-1162"/>
    <n v="0"/>
    <n v="4879000"/>
    <x v="4"/>
    <x v="5"/>
    <n v="4879000"/>
    <n v="0"/>
    <x v="0"/>
    <x v="2"/>
    <s v="Yes"/>
  </r>
  <r>
    <n v="1163"/>
    <m/>
    <x v="3"/>
    <n v="3062000"/>
    <x v="138"/>
    <d v="2026-02-23T00:00:00"/>
    <s v="Unpaid"/>
    <m/>
    <m/>
    <m/>
    <s v="INV-2026-PT Manado Lifestyle Center-1163"/>
    <n v="0"/>
    <n v="3062000"/>
    <x v="2"/>
    <x v="3"/>
    <n v="3062000"/>
    <n v="0"/>
    <x v="0"/>
    <x v="2"/>
    <s v="Yes"/>
  </r>
  <r>
    <n v="1164"/>
    <m/>
    <x v="9"/>
    <n v="2612000"/>
    <x v="237"/>
    <d v="2026-06-27T00:00:00"/>
    <s v="Paid"/>
    <m/>
    <m/>
    <m/>
    <s v="INV-2026-PT Prima Retail Bandung-1164"/>
    <n v="2612000"/>
    <n v="0"/>
    <x v="0"/>
    <x v="5"/>
    <n v="0"/>
    <n v="0"/>
    <x v="0"/>
    <x v="0"/>
    <s v="No"/>
  </r>
  <r>
    <n v="1165"/>
    <m/>
    <x v="22"/>
    <n v="2236000"/>
    <x v="58"/>
    <d v="2026-09-11T00:00:00"/>
    <s v="Paid"/>
    <m/>
    <m/>
    <m/>
    <s v="INV-2026-PT Bintang Retail Nusantara-1165"/>
    <n v="2236000"/>
    <n v="0"/>
    <x v="0"/>
    <x v="9"/>
    <n v="0"/>
    <n v="0"/>
    <x v="0"/>
    <x v="0"/>
    <s v="No"/>
  </r>
  <r>
    <n v="1166"/>
    <m/>
    <x v="5"/>
    <n v="4034000"/>
    <x v="176"/>
    <d v="2026-08-06T00:00:00"/>
    <s v="Paid"/>
    <m/>
    <m/>
    <m/>
    <s v="INV-2026-PT Pontianak Niaga Abadi-1166"/>
    <n v="4034000"/>
    <n v="0"/>
    <x v="0"/>
    <x v="4"/>
    <n v="0"/>
    <n v="0"/>
    <x v="0"/>
    <x v="0"/>
    <s v="No"/>
  </r>
  <r>
    <n v="1167"/>
    <m/>
    <x v="5"/>
    <n v="1987000"/>
    <x v="33"/>
    <d v="2026-03-24T00:00:00"/>
    <s v="Paid"/>
    <m/>
    <m/>
    <m/>
    <s v="INV-2026-PT Pontianak Niaga Abadi-1167"/>
    <n v="1987000"/>
    <n v="0"/>
    <x v="0"/>
    <x v="4"/>
    <n v="0"/>
    <n v="0"/>
    <x v="0"/>
    <x v="0"/>
    <s v="No"/>
  </r>
  <r>
    <n v="1168"/>
    <m/>
    <x v="17"/>
    <n v="4860000"/>
    <x v="3"/>
    <d v="2026-10-11T00:00:00"/>
    <s v="Unpaid"/>
    <m/>
    <m/>
    <m/>
    <s v="INV-2026-PT Makassar Retail Utama-1168"/>
    <n v="0"/>
    <n v="4860000"/>
    <x v="1"/>
    <x v="12"/>
    <n v="0"/>
    <n v="4860000"/>
    <x v="1"/>
    <x v="1"/>
    <s v="No"/>
  </r>
  <r>
    <n v="1169"/>
    <m/>
    <x v="12"/>
    <n v="1235000"/>
    <x v="231"/>
    <d v="2026-03-29T00:00:00"/>
    <s v="Unpaid"/>
    <m/>
    <m/>
    <m/>
    <s v="INV-2026-PT Surya Niaga Surabaya-1169"/>
    <n v="0"/>
    <n v="1235000"/>
    <x v="2"/>
    <x v="9"/>
    <n v="1235000"/>
    <n v="0"/>
    <x v="0"/>
    <x v="2"/>
    <s v="Yes"/>
  </r>
  <r>
    <n v="1170"/>
    <m/>
    <x v="22"/>
    <n v="1197000"/>
    <x v="32"/>
    <d v="2026-07-18T00:00:00"/>
    <s v="Paid"/>
    <m/>
    <m/>
    <m/>
    <s v="INV-2026-PT Bintang Retail Nusantara-1170"/>
    <n v="1197000"/>
    <n v="0"/>
    <x v="0"/>
    <x v="9"/>
    <n v="0"/>
    <n v="0"/>
    <x v="0"/>
    <x v="0"/>
    <s v="No"/>
  </r>
  <r>
    <n v="1171"/>
    <m/>
    <x v="16"/>
    <n v="6044000"/>
    <x v="193"/>
    <d v="2026-05-06T00:00:00"/>
    <s v="Unpaid"/>
    <m/>
    <m/>
    <m/>
    <s v="INV-2026-PT Pekanbaru Home Store-1171"/>
    <n v="0"/>
    <n v="6044000"/>
    <x v="2"/>
    <x v="11"/>
    <n v="6044000"/>
    <n v="0"/>
    <x v="0"/>
    <x v="2"/>
    <s v="Yes"/>
  </r>
  <r>
    <n v="1172"/>
    <m/>
    <x v="1"/>
    <n v="3084000"/>
    <x v="124"/>
    <d v="2026-05-08T00:00:00"/>
    <s v="Paid"/>
    <m/>
    <m/>
    <m/>
    <s v="INV-2026-PT Citra Home Living-1172"/>
    <n v="3084000"/>
    <n v="0"/>
    <x v="0"/>
    <x v="1"/>
    <n v="0"/>
    <n v="0"/>
    <x v="0"/>
    <x v="0"/>
    <s v="No"/>
  </r>
  <r>
    <n v="1173"/>
    <m/>
    <x v="13"/>
    <n v="2778000"/>
    <x v="145"/>
    <d v="2026-03-12T00:00:00"/>
    <s v="Partial"/>
    <m/>
    <m/>
    <m/>
    <s v="INV-2026-PT Sentra Belanja Jaya-1173"/>
    <n v="1389000"/>
    <n v="1389000"/>
    <x v="2"/>
    <x v="2"/>
    <n v="1389000"/>
    <n v="0"/>
    <x v="0"/>
    <x v="2"/>
    <s v="Yes"/>
  </r>
  <r>
    <n v="1174"/>
    <m/>
    <x v="9"/>
    <n v="5404000"/>
    <x v="115"/>
    <d v="2026-08-14T00:00:00"/>
    <s v="Unpaid"/>
    <m/>
    <m/>
    <m/>
    <s v="INV-2026-PT Prima Retail Bandung-1174"/>
    <n v="0"/>
    <n v="5404000"/>
    <x v="4"/>
    <x v="5"/>
    <n v="5404000"/>
    <n v="0"/>
    <x v="0"/>
    <x v="2"/>
    <s v="Yes"/>
  </r>
  <r>
    <n v="1175"/>
    <m/>
    <x v="19"/>
    <n v="2627000"/>
    <x v="246"/>
    <d v="2026-05-30T00:00:00"/>
    <s v="Paid"/>
    <m/>
    <m/>
    <m/>
    <s v="INV-2026-PT Arunika Retail Indonesia-1175"/>
    <n v="2627000"/>
    <n v="0"/>
    <x v="0"/>
    <x v="1"/>
    <n v="0"/>
    <n v="0"/>
    <x v="0"/>
    <x v="0"/>
    <s v="No"/>
  </r>
  <r>
    <n v="1176"/>
    <m/>
    <x v="11"/>
    <n v="3734000"/>
    <x v="214"/>
    <d v="2026-08-24T00:00:00"/>
    <s v="Unpaid"/>
    <m/>
    <m/>
    <m/>
    <s v="INV-2026-PT XYZ-1176"/>
    <n v="0"/>
    <n v="3734000"/>
    <x v="4"/>
    <x v="1"/>
    <n v="3734000"/>
    <n v="0"/>
    <x v="0"/>
    <x v="2"/>
    <s v="Yes"/>
  </r>
  <r>
    <n v="1177"/>
    <m/>
    <x v="9"/>
    <n v="6348000"/>
    <x v="175"/>
    <d v="2026-07-19T00:00:00"/>
    <s v="Partial"/>
    <m/>
    <m/>
    <m/>
    <s v="INV-2026-PT Prima Retail Bandung-1177"/>
    <n v="3174000"/>
    <n v="3174000"/>
    <x v="5"/>
    <x v="5"/>
    <n v="3174000"/>
    <n v="0"/>
    <x v="0"/>
    <x v="2"/>
    <s v="Yes"/>
  </r>
  <r>
    <n v="1178"/>
    <m/>
    <x v="3"/>
    <n v="5145000"/>
    <x v="31"/>
    <d v="2026-07-21T00:00:00"/>
    <s v="Paid"/>
    <m/>
    <m/>
    <m/>
    <s v="INV-2026-PT Manado Lifestyle Center-1178"/>
    <n v="5145000"/>
    <n v="0"/>
    <x v="0"/>
    <x v="3"/>
    <n v="0"/>
    <n v="0"/>
    <x v="0"/>
    <x v="0"/>
    <s v="No"/>
  </r>
  <r>
    <n v="1179"/>
    <m/>
    <x v="4"/>
    <n v="2646000"/>
    <x v="235"/>
    <d v="2026-08-12T00:00:00"/>
    <s v="Paid"/>
    <m/>
    <m/>
    <m/>
    <s v="INV-2026-PT Sinar Karya Abadi-1179"/>
    <n v="2646000"/>
    <n v="0"/>
    <x v="0"/>
    <x v="1"/>
    <n v="0"/>
    <n v="0"/>
    <x v="0"/>
    <x v="0"/>
    <s v="No"/>
  </r>
  <r>
    <n v="1180"/>
    <m/>
    <x v="23"/>
    <n v="3859000"/>
    <x v="177"/>
    <d v="2026-06-04T00:00:00"/>
    <s v="Unpaid"/>
    <m/>
    <m/>
    <m/>
    <s v="INV-2026-PT Urban House Indonesia-1180"/>
    <n v="0"/>
    <n v="3859000"/>
    <x v="2"/>
    <x v="1"/>
    <n v="3859000"/>
    <n v="0"/>
    <x v="0"/>
    <x v="2"/>
    <s v="Yes"/>
  </r>
  <r>
    <n v="1181"/>
    <m/>
    <x v="12"/>
    <n v="5064000"/>
    <x v="159"/>
    <d v="2026-03-04T00:00:00"/>
    <s v="Partial"/>
    <m/>
    <m/>
    <m/>
    <s v="INV-2026-PT Surya Niaga Surabaya-1181"/>
    <n v="3798000"/>
    <n v="1266000"/>
    <x v="2"/>
    <x v="9"/>
    <n v="1266000"/>
    <n v="0"/>
    <x v="0"/>
    <x v="2"/>
    <s v="Yes"/>
  </r>
  <r>
    <n v="1182"/>
    <m/>
    <x v="14"/>
    <n v="3651000"/>
    <x v="183"/>
    <d v="2026-08-29T00:00:00"/>
    <s v="Paid"/>
    <m/>
    <m/>
    <m/>
    <s v="INV-2026-PT Nusantara Mart Sejahtera-1182"/>
    <n v="3651000"/>
    <n v="0"/>
    <x v="0"/>
    <x v="1"/>
    <n v="0"/>
    <n v="0"/>
    <x v="0"/>
    <x v="0"/>
    <s v="No"/>
  </r>
  <r>
    <n v="1183"/>
    <m/>
    <x v="16"/>
    <n v="4884000"/>
    <x v="83"/>
    <d v="2026-03-21T00:00:00"/>
    <s v="Unpaid"/>
    <m/>
    <m/>
    <m/>
    <s v="INV-2026-PT Pekanbaru Home Store-1183"/>
    <n v="0"/>
    <n v="4884000"/>
    <x v="2"/>
    <x v="11"/>
    <n v="4884000"/>
    <n v="0"/>
    <x v="0"/>
    <x v="2"/>
    <s v="Yes"/>
  </r>
  <r>
    <n v="1184"/>
    <m/>
    <x v="4"/>
    <n v="6511000"/>
    <x v="120"/>
    <d v="2026-03-05T00:00:00"/>
    <s v="Unpaid"/>
    <m/>
    <m/>
    <m/>
    <s v="INV-2026-PT Sinar Karya Abadi-1184"/>
    <n v="0"/>
    <n v="6511000"/>
    <x v="2"/>
    <x v="1"/>
    <n v="6511000"/>
    <n v="0"/>
    <x v="0"/>
    <x v="2"/>
    <s v="Yes"/>
  </r>
  <r>
    <n v="1185"/>
    <m/>
    <x v="10"/>
    <n v="3385000"/>
    <x v="8"/>
    <d v="2026-04-12T00:00:00"/>
    <s v="Partial"/>
    <m/>
    <m/>
    <m/>
    <s v="INV-2026-PT Medan Niaga Sentosa-1185"/>
    <n v="1692000"/>
    <n v="1693000"/>
    <x v="2"/>
    <x v="8"/>
    <n v="1693000"/>
    <n v="0"/>
    <x v="0"/>
    <x v="2"/>
    <s v="Yes"/>
  </r>
  <r>
    <n v="1186"/>
    <m/>
    <x v="19"/>
    <n v="4635000"/>
    <x v="142"/>
    <d v="2026-06-09T00:00:00"/>
    <s v="Unpaid"/>
    <m/>
    <m/>
    <m/>
    <s v="INV-2026-PT Arunika Retail Indonesia-1186"/>
    <n v="0"/>
    <n v="4635000"/>
    <x v="2"/>
    <x v="1"/>
    <n v="4635000"/>
    <n v="0"/>
    <x v="0"/>
    <x v="2"/>
    <s v="Yes"/>
  </r>
  <r>
    <n v="1187"/>
    <m/>
    <x v="11"/>
    <n v="5130000"/>
    <x v="165"/>
    <d v="2026-08-25T00:00:00"/>
    <s v="Unpaid"/>
    <m/>
    <m/>
    <m/>
    <s v="INV-2026-PT XYZ-1187"/>
    <n v="0"/>
    <n v="5130000"/>
    <x v="4"/>
    <x v="1"/>
    <n v="5130000"/>
    <n v="0"/>
    <x v="0"/>
    <x v="2"/>
    <s v="Yes"/>
  </r>
  <r>
    <n v="1188"/>
    <m/>
    <x v="16"/>
    <n v="831000"/>
    <x v="45"/>
    <d v="2026-10-05T00:00:00"/>
    <s v="Paid"/>
    <m/>
    <m/>
    <m/>
    <s v="INV-2026-PT Pekanbaru Home Store-1188"/>
    <n v="831000"/>
    <n v="0"/>
    <x v="0"/>
    <x v="11"/>
    <n v="0"/>
    <n v="0"/>
    <x v="1"/>
    <x v="0"/>
    <s v="No"/>
  </r>
  <r>
    <n v="1189"/>
    <m/>
    <x v="17"/>
    <n v="1189000"/>
    <x v="80"/>
    <d v="2026-07-27T00:00:00"/>
    <s v="Partial"/>
    <m/>
    <m/>
    <m/>
    <s v="INV-2026-PT Makassar Retail Utama-1189"/>
    <n v="832000"/>
    <n v="357000"/>
    <x v="5"/>
    <x v="12"/>
    <n v="357000"/>
    <n v="0"/>
    <x v="0"/>
    <x v="2"/>
    <s v="Yes"/>
  </r>
  <r>
    <n v="1190"/>
    <m/>
    <x v="14"/>
    <n v="4829000"/>
    <x v="43"/>
    <d v="2026-03-10T00:00:00"/>
    <s v="Partial"/>
    <m/>
    <m/>
    <m/>
    <s v="INV-2026-PT Nusantara Mart Sejahtera-1190"/>
    <n v="1932000"/>
    <n v="2897000"/>
    <x v="2"/>
    <x v="1"/>
    <n v="2897000"/>
    <n v="0"/>
    <x v="0"/>
    <x v="2"/>
    <s v="Yes"/>
  </r>
  <r>
    <n v="1191"/>
    <m/>
    <x v="7"/>
    <n v="4427000"/>
    <x v="147"/>
    <d v="2026-05-05T00:00:00"/>
    <s v="Partial"/>
    <m/>
    <m/>
    <m/>
    <s v="INV-2026-PT Palembang Retail Bersama-1191"/>
    <n v="2214000"/>
    <n v="2213000"/>
    <x v="2"/>
    <x v="6"/>
    <n v="2213000"/>
    <n v="0"/>
    <x v="0"/>
    <x v="2"/>
    <s v="Yes"/>
  </r>
  <r>
    <n v="1192"/>
    <m/>
    <x v="19"/>
    <n v="7380000"/>
    <x v="107"/>
    <d v="2026-05-29T00:00:00"/>
    <s v="Paid"/>
    <m/>
    <m/>
    <m/>
    <s v="INV-2026-PT Arunika Retail Indonesia-1192"/>
    <n v="7380000"/>
    <n v="0"/>
    <x v="0"/>
    <x v="1"/>
    <n v="0"/>
    <n v="0"/>
    <x v="0"/>
    <x v="0"/>
    <s v="No"/>
  </r>
  <r>
    <n v="1193"/>
    <m/>
    <x v="18"/>
    <n v="2686000"/>
    <x v="51"/>
    <d v="2026-09-08T00:00:00"/>
    <s v="Paid"/>
    <m/>
    <m/>
    <m/>
    <s v="INV-2026-PT Bali Lifestyle Market-1193"/>
    <n v="2686000"/>
    <n v="0"/>
    <x v="0"/>
    <x v="13"/>
    <n v="0"/>
    <n v="0"/>
    <x v="0"/>
    <x v="0"/>
    <s v="No"/>
  </r>
  <r>
    <n v="1194"/>
    <m/>
    <x v="18"/>
    <n v="5971000"/>
    <x v="200"/>
    <d v="2026-02-06T00:00:00"/>
    <s v="Paid"/>
    <m/>
    <m/>
    <m/>
    <s v="INV-2026-PT Bali Lifestyle Market-1194"/>
    <n v="5971000"/>
    <n v="0"/>
    <x v="0"/>
    <x v="13"/>
    <n v="0"/>
    <n v="0"/>
    <x v="0"/>
    <x v="0"/>
    <s v="No"/>
  </r>
  <r>
    <n v="1195"/>
    <m/>
    <x v="23"/>
    <n v="2714000"/>
    <x v="244"/>
    <d v="2026-07-31T00:00:00"/>
    <s v="Paid"/>
    <m/>
    <m/>
    <m/>
    <s v="INV-2026-PT Urban House Indonesia-1195"/>
    <n v="2714000"/>
    <n v="0"/>
    <x v="0"/>
    <x v="1"/>
    <n v="0"/>
    <n v="0"/>
    <x v="0"/>
    <x v="0"/>
    <s v="No"/>
  </r>
  <r>
    <n v="1196"/>
    <m/>
    <x v="19"/>
    <n v="4486000"/>
    <x v="84"/>
    <d v="2026-10-01T00:00:00"/>
    <s v="Unpaid"/>
    <m/>
    <m/>
    <m/>
    <s v="INV-2026-PT Arunika Retail Indonesia-1196"/>
    <n v="0"/>
    <n v="4486000"/>
    <x v="3"/>
    <x v="1"/>
    <n v="4486000"/>
    <n v="0"/>
    <x v="0"/>
    <x v="2"/>
    <s v="Yes"/>
  </r>
  <r>
    <n v="1197"/>
    <m/>
    <x v="12"/>
    <n v="6869000"/>
    <x v="248"/>
    <d v="2026-03-11T00:00:00"/>
    <s v="Paid"/>
    <m/>
    <m/>
    <m/>
    <s v="INV-2026-PT Surya Niaga Surabaya-1197"/>
    <n v="6869000"/>
    <n v="0"/>
    <x v="0"/>
    <x v="9"/>
    <n v="0"/>
    <n v="0"/>
    <x v="0"/>
    <x v="0"/>
    <s v="No"/>
  </r>
  <r>
    <n v="1198"/>
    <m/>
    <x v="1"/>
    <n v="3486000"/>
    <x v="32"/>
    <d v="2026-07-02T00:00:00"/>
    <s v="Unpaid"/>
    <m/>
    <m/>
    <m/>
    <s v="INV-2026-PT Citra Home Living-1198"/>
    <n v="0"/>
    <n v="3486000"/>
    <x v="2"/>
    <x v="1"/>
    <n v="3486000"/>
    <n v="0"/>
    <x v="0"/>
    <x v="2"/>
    <s v="Yes"/>
  </r>
  <r>
    <n v="1199"/>
    <m/>
    <x v="5"/>
    <n v="9520000"/>
    <x v="104"/>
    <d v="2026-03-04T00:00:00"/>
    <s v="Paid"/>
    <m/>
    <m/>
    <m/>
    <s v="INV-2026-PT Pontianak Niaga Abadi-1199"/>
    <n v="9520000"/>
    <n v="0"/>
    <x v="0"/>
    <x v="4"/>
    <n v="0"/>
    <n v="0"/>
    <x v="0"/>
    <x v="0"/>
    <s v="No"/>
  </r>
  <r>
    <n v="1200"/>
    <m/>
    <x v="2"/>
    <n v="1420000"/>
    <x v="82"/>
    <d v="2026-03-23T00:00:00"/>
    <s v="Paid"/>
    <m/>
    <m/>
    <m/>
    <s v="INV-2026-PT Karya Mitra Retail-1200"/>
    <n v="1420000"/>
    <n v="0"/>
    <x v="0"/>
    <x v="2"/>
    <n v="0"/>
    <n v="0"/>
    <x v="0"/>
    <x v="0"/>
    <s v="No"/>
  </r>
  <r>
    <n v="1201"/>
    <m/>
    <x v="8"/>
    <n v="3219000"/>
    <x v="198"/>
    <d v="2026-09-20T00:00:00"/>
    <s v="Unpaid"/>
    <m/>
    <m/>
    <m/>
    <s v="INV-2026-PT Harmoni Store Indonesia-1201"/>
    <n v="0"/>
    <n v="3219000"/>
    <x v="3"/>
    <x v="7"/>
    <n v="3219000"/>
    <n v="0"/>
    <x v="0"/>
    <x v="2"/>
    <s v="Yes"/>
  </r>
  <r>
    <n v="1202"/>
    <m/>
    <x v="6"/>
    <n v="4006000"/>
    <x v="159"/>
    <d v="2026-03-04T00:00:00"/>
    <s v="Partial"/>
    <m/>
    <m/>
    <m/>
    <s v="INV-2026-PT Lestari Lifestyle Retail-1202"/>
    <n v="2003000"/>
    <n v="2003000"/>
    <x v="2"/>
    <x v="5"/>
    <n v="2003000"/>
    <n v="0"/>
    <x v="0"/>
    <x v="2"/>
    <s v="Yes"/>
  </r>
  <r>
    <n v="1203"/>
    <m/>
    <x v="1"/>
    <n v="6178000"/>
    <x v="133"/>
    <d v="2026-05-09T00:00:00"/>
    <s v="Paid"/>
    <m/>
    <m/>
    <m/>
    <s v="INV-2026-PT Citra Home Living-1203"/>
    <n v="6178000"/>
    <n v="0"/>
    <x v="0"/>
    <x v="1"/>
    <n v="0"/>
    <n v="0"/>
    <x v="0"/>
    <x v="0"/>
    <s v="No"/>
  </r>
  <r>
    <n v="1204"/>
    <m/>
    <x v="6"/>
    <n v="5299000"/>
    <x v="29"/>
    <d v="2026-04-11T00:00:00"/>
    <s v="Paid"/>
    <m/>
    <m/>
    <m/>
    <s v="INV-2026-PT Lestari Lifestyle Retail-1204"/>
    <n v="5299000"/>
    <n v="0"/>
    <x v="0"/>
    <x v="5"/>
    <n v="0"/>
    <n v="0"/>
    <x v="0"/>
    <x v="0"/>
    <s v="No"/>
  </r>
  <r>
    <n v="1205"/>
    <m/>
    <x v="17"/>
    <n v="5307000"/>
    <x v="11"/>
    <d v="2026-03-16T00:00:00"/>
    <s v="Partial"/>
    <m/>
    <m/>
    <m/>
    <s v="INV-2026-PT Makassar Retail Utama-1205"/>
    <n v="3980000"/>
    <n v="1327000"/>
    <x v="2"/>
    <x v="12"/>
    <n v="1327000"/>
    <n v="0"/>
    <x v="0"/>
    <x v="2"/>
    <s v="Yes"/>
  </r>
  <r>
    <n v="1206"/>
    <m/>
    <x v="18"/>
    <n v="2831000"/>
    <x v="40"/>
    <d v="2026-07-11T00:00:00"/>
    <s v="Unpaid"/>
    <m/>
    <m/>
    <m/>
    <s v="INV-2026-PT Bali Lifestyle Market-1206"/>
    <n v="0"/>
    <n v="2831000"/>
    <x v="5"/>
    <x v="13"/>
    <n v="2831000"/>
    <n v="0"/>
    <x v="0"/>
    <x v="2"/>
    <s v="Yes"/>
  </r>
  <r>
    <n v="1207"/>
    <m/>
    <x v="5"/>
    <n v="2617000"/>
    <x v="205"/>
    <d v="2026-08-09T00:00:00"/>
    <s v="Paid"/>
    <m/>
    <m/>
    <m/>
    <s v="INV-2026-PT Pontianak Niaga Abadi-1207"/>
    <n v="2617000"/>
    <n v="0"/>
    <x v="0"/>
    <x v="4"/>
    <n v="0"/>
    <n v="0"/>
    <x v="0"/>
    <x v="0"/>
    <s v="No"/>
  </r>
  <r>
    <n v="1208"/>
    <m/>
    <x v="2"/>
    <n v="5697000"/>
    <x v="199"/>
    <d v="2026-04-06T00:00:00"/>
    <s v="Paid"/>
    <m/>
    <m/>
    <m/>
    <s v="INV-2026-PT Karya Mitra Retail-1208"/>
    <n v="5697000"/>
    <n v="0"/>
    <x v="0"/>
    <x v="2"/>
    <n v="0"/>
    <n v="0"/>
    <x v="0"/>
    <x v="0"/>
    <s v="No"/>
  </r>
  <r>
    <n v="1209"/>
    <m/>
    <x v="7"/>
    <n v="2647000"/>
    <x v="253"/>
    <d v="2026-05-20T00:00:00"/>
    <s v="Unpaid"/>
    <m/>
    <m/>
    <m/>
    <s v="INV-2026-PT Palembang Retail Bersama-1209"/>
    <n v="0"/>
    <n v="2647000"/>
    <x v="2"/>
    <x v="6"/>
    <n v="2647000"/>
    <n v="0"/>
    <x v="0"/>
    <x v="2"/>
    <s v="Yes"/>
  </r>
  <r>
    <n v="1210"/>
    <m/>
    <x v="0"/>
    <n v="3298000"/>
    <x v="133"/>
    <d v="2026-04-24T00:00:00"/>
    <s v="Paid"/>
    <m/>
    <m/>
    <m/>
    <s v="INV-2026-PT Jogja Retail Makmur-1210"/>
    <n v="3298000"/>
    <n v="0"/>
    <x v="0"/>
    <x v="0"/>
    <n v="0"/>
    <n v="0"/>
    <x v="0"/>
    <x v="0"/>
    <s v="No"/>
  </r>
  <r>
    <n v="1211"/>
    <m/>
    <x v="22"/>
    <n v="4564000"/>
    <x v="24"/>
    <d v="2026-02-19T00:00:00"/>
    <s v="Partial"/>
    <m/>
    <m/>
    <m/>
    <s v="INV-2026-PT Bintang Retail Nusantara-1211"/>
    <n v="3423000"/>
    <n v="1141000"/>
    <x v="2"/>
    <x v="9"/>
    <n v="1141000"/>
    <n v="0"/>
    <x v="0"/>
    <x v="2"/>
    <s v="Yes"/>
  </r>
  <r>
    <n v="1212"/>
    <m/>
    <x v="13"/>
    <n v="129000"/>
    <x v="207"/>
    <d v="2026-06-24T00:00:00"/>
    <s v="Paid"/>
    <m/>
    <m/>
    <m/>
    <s v="INV-2026-PT Sentra Belanja Jaya-1212"/>
    <n v="129000"/>
    <n v="0"/>
    <x v="0"/>
    <x v="2"/>
    <n v="0"/>
    <n v="0"/>
    <x v="0"/>
    <x v="0"/>
    <s v="No"/>
  </r>
  <r>
    <n v="1213"/>
    <m/>
    <x v="16"/>
    <n v="3663000"/>
    <x v="154"/>
    <d v="2026-04-27T00:00:00"/>
    <s v="Unpaid"/>
    <m/>
    <m/>
    <m/>
    <s v="INV-2026-PT Pekanbaru Home Store-1213"/>
    <n v="0"/>
    <n v="3663000"/>
    <x v="2"/>
    <x v="11"/>
    <n v="3663000"/>
    <n v="0"/>
    <x v="0"/>
    <x v="2"/>
    <s v="Yes"/>
  </r>
  <r>
    <n v="1214"/>
    <m/>
    <x v="18"/>
    <n v="4984000"/>
    <x v="122"/>
    <d v="2026-10-02T00:00:00"/>
    <s v="Paid"/>
    <m/>
    <m/>
    <m/>
    <s v="INV-2026-PT Bali Lifestyle Market-1214"/>
    <n v="4984000"/>
    <n v="0"/>
    <x v="0"/>
    <x v="13"/>
    <n v="0"/>
    <n v="0"/>
    <x v="0"/>
    <x v="0"/>
    <s v="No"/>
  </r>
  <r>
    <n v="1215"/>
    <m/>
    <x v="3"/>
    <n v="6025000"/>
    <x v="5"/>
    <d v="2026-09-17T00:00:00"/>
    <s v="Partial"/>
    <m/>
    <m/>
    <m/>
    <s v="INV-2026-PT Manado Lifestyle Center-1215"/>
    <n v="4218000"/>
    <n v="1807000"/>
    <x v="3"/>
    <x v="3"/>
    <n v="1807000"/>
    <n v="0"/>
    <x v="0"/>
    <x v="2"/>
    <s v="Yes"/>
  </r>
  <r>
    <n v="1216"/>
    <m/>
    <x v="8"/>
    <n v="4837000"/>
    <x v="184"/>
    <d v="2026-09-18T00:00:00"/>
    <s v="Partial"/>
    <m/>
    <m/>
    <m/>
    <s v="INV-2026-PT Harmoni Store Indonesia-1216"/>
    <n v="3628000"/>
    <n v="1209000"/>
    <x v="3"/>
    <x v="7"/>
    <n v="1209000"/>
    <n v="0"/>
    <x v="0"/>
    <x v="2"/>
    <s v="Yes"/>
  </r>
  <r>
    <n v="1217"/>
    <m/>
    <x v="20"/>
    <n v="5062000"/>
    <x v="252"/>
    <d v="2026-08-31T00:00:00"/>
    <s v="Paid"/>
    <m/>
    <m/>
    <m/>
    <s v="INV-2026-PT Balikpapan Retailindo-1217"/>
    <n v="5062000"/>
    <n v="0"/>
    <x v="0"/>
    <x v="14"/>
    <n v="0"/>
    <n v="0"/>
    <x v="0"/>
    <x v="0"/>
    <s v="No"/>
  </r>
  <r>
    <n v="1218"/>
    <m/>
    <x v="7"/>
    <n v="4106000"/>
    <x v="98"/>
    <d v="2026-04-18T00:00:00"/>
    <s v="Partial"/>
    <m/>
    <m/>
    <m/>
    <s v="INV-2026-PT Palembang Retail Bersama-1218"/>
    <n v="2874000"/>
    <n v="1232000"/>
    <x v="2"/>
    <x v="6"/>
    <n v="1232000"/>
    <n v="0"/>
    <x v="0"/>
    <x v="2"/>
    <s v="Yes"/>
  </r>
  <r>
    <n v="1219"/>
    <m/>
    <x v="11"/>
    <n v="1511000"/>
    <x v="129"/>
    <d v="2026-06-14T00:00:00"/>
    <s v="Paid"/>
    <m/>
    <m/>
    <m/>
    <s v="INV-2026-PT XYZ-1219"/>
    <n v="1511000"/>
    <n v="0"/>
    <x v="0"/>
    <x v="1"/>
    <n v="0"/>
    <n v="0"/>
    <x v="0"/>
    <x v="0"/>
    <s v="No"/>
  </r>
  <r>
    <n v="1220"/>
    <m/>
    <x v="20"/>
    <n v="2312000"/>
    <x v="39"/>
    <d v="2026-07-03T00:00:00"/>
    <s v="Partial"/>
    <m/>
    <m/>
    <m/>
    <s v="INV-2026-PT Balikpapan Retailindo-1220"/>
    <n v="694000"/>
    <n v="1618000"/>
    <x v="2"/>
    <x v="14"/>
    <n v="1618000"/>
    <n v="0"/>
    <x v="0"/>
    <x v="2"/>
    <s v="Yes"/>
  </r>
  <r>
    <n v="1221"/>
    <m/>
    <x v="9"/>
    <n v="5612000"/>
    <x v="24"/>
    <d v="2026-02-03T00:00:00"/>
    <s v="Paid"/>
    <m/>
    <m/>
    <m/>
    <s v="INV-2026-PT Prima Retail Bandung-1221"/>
    <n v="5612000"/>
    <n v="0"/>
    <x v="0"/>
    <x v="5"/>
    <n v="0"/>
    <n v="0"/>
    <x v="0"/>
    <x v="0"/>
    <s v="No"/>
  </r>
  <r>
    <n v="1222"/>
    <m/>
    <x v="23"/>
    <n v="4584000"/>
    <x v="136"/>
    <d v="2026-08-05T00:00:00"/>
    <s v="Paid"/>
    <m/>
    <m/>
    <m/>
    <s v="INV-2026-PT Urban House Indonesia-1222"/>
    <n v="4584000"/>
    <n v="0"/>
    <x v="0"/>
    <x v="1"/>
    <n v="0"/>
    <n v="0"/>
    <x v="0"/>
    <x v="0"/>
    <s v="No"/>
  </r>
  <r>
    <n v="1223"/>
    <m/>
    <x v="23"/>
    <n v="2453000"/>
    <x v="67"/>
    <d v="2026-02-10T00:00:00"/>
    <s v="Paid"/>
    <m/>
    <m/>
    <m/>
    <s v="INV-2026-PT Urban House Indonesia-1223"/>
    <n v="2453000"/>
    <n v="0"/>
    <x v="0"/>
    <x v="1"/>
    <n v="0"/>
    <n v="0"/>
    <x v="0"/>
    <x v="0"/>
    <s v="No"/>
  </r>
  <r>
    <n v="1224"/>
    <m/>
    <x v="1"/>
    <n v="4298000"/>
    <x v="82"/>
    <d v="2026-04-23T00:00:00"/>
    <s v="Unpaid"/>
    <m/>
    <m/>
    <m/>
    <s v="INV-2026-PT Citra Home Living-1224"/>
    <n v="0"/>
    <n v="4298000"/>
    <x v="2"/>
    <x v="1"/>
    <n v="4298000"/>
    <n v="0"/>
    <x v="0"/>
    <x v="2"/>
    <s v="Yes"/>
  </r>
  <r>
    <n v="1225"/>
    <m/>
    <x v="20"/>
    <n v="5475000"/>
    <x v="86"/>
    <d v="2026-08-23T00:00:00"/>
    <s v="Paid"/>
    <m/>
    <m/>
    <m/>
    <s v="INV-2026-PT Balikpapan Retailindo-1225"/>
    <n v="5475000"/>
    <n v="0"/>
    <x v="0"/>
    <x v="14"/>
    <n v="0"/>
    <n v="0"/>
    <x v="0"/>
    <x v="0"/>
    <s v="No"/>
  </r>
  <r>
    <n v="1226"/>
    <m/>
    <x v="17"/>
    <n v="2909000"/>
    <x v="217"/>
    <d v="2026-05-06T00:00:00"/>
    <s v="Paid"/>
    <m/>
    <m/>
    <m/>
    <s v="INV-2026-PT Makassar Retail Utama-1226"/>
    <n v="2909000"/>
    <n v="0"/>
    <x v="0"/>
    <x v="12"/>
    <n v="0"/>
    <n v="0"/>
    <x v="0"/>
    <x v="0"/>
    <s v="No"/>
  </r>
  <r>
    <n v="1227"/>
    <m/>
    <x v="24"/>
    <n v="3908000"/>
    <x v="247"/>
    <d v="2026-06-21T00:00:00"/>
    <s v="Paid"/>
    <m/>
    <m/>
    <m/>
    <s v="INV-2026-PT Metro Perkasa Retail-1227"/>
    <n v="3908000"/>
    <n v="0"/>
    <x v="0"/>
    <x v="5"/>
    <n v="0"/>
    <n v="0"/>
    <x v="0"/>
    <x v="0"/>
    <s v="No"/>
  </r>
  <r>
    <n v="1228"/>
    <m/>
    <x v="14"/>
    <n v="7137000"/>
    <x v="177"/>
    <d v="2026-06-04T00:00:00"/>
    <s v="Paid"/>
    <m/>
    <m/>
    <m/>
    <s v="INV-2026-PT Nusantara Mart Sejahtera-1228"/>
    <n v="7137000"/>
    <n v="0"/>
    <x v="0"/>
    <x v="1"/>
    <n v="0"/>
    <n v="0"/>
    <x v="0"/>
    <x v="0"/>
    <s v="No"/>
  </r>
  <r>
    <n v="1229"/>
    <m/>
    <x v="7"/>
    <n v="3644000"/>
    <x v="97"/>
    <d v="2026-05-29T00:00:00"/>
    <s v="Paid"/>
    <m/>
    <m/>
    <m/>
    <s v="INV-2026-PT Palembang Retail Bersama-1229"/>
    <n v="3644000"/>
    <n v="0"/>
    <x v="0"/>
    <x v="6"/>
    <n v="0"/>
    <n v="0"/>
    <x v="0"/>
    <x v="0"/>
    <s v="No"/>
  </r>
  <r>
    <n v="1230"/>
    <m/>
    <x v="14"/>
    <n v="1668000"/>
    <x v="199"/>
    <d v="2026-03-21T00:00:00"/>
    <s v="Partial"/>
    <m/>
    <m/>
    <m/>
    <s v="INV-2026-PT Nusantara Mart Sejahtera-1230"/>
    <n v="417000"/>
    <n v="1251000"/>
    <x v="2"/>
    <x v="1"/>
    <n v="1251000"/>
    <n v="0"/>
    <x v="0"/>
    <x v="2"/>
    <s v="Yes"/>
  </r>
  <r>
    <n v="1231"/>
    <m/>
    <x v="12"/>
    <n v="6401000"/>
    <x v="236"/>
    <d v="2026-03-07T00:00:00"/>
    <s v="Partial"/>
    <m/>
    <m/>
    <m/>
    <s v="INV-2026-PT Surya Niaga Surabaya-1231"/>
    <n v="1600000"/>
    <n v="4801000"/>
    <x v="2"/>
    <x v="9"/>
    <n v="4801000"/>
    <n v="0"/>
    <x v="0"/>
    <x v="2"/>
    <s v="Yes"/>
  </r>
  <r>
    <n v="1232"/>
    <m/>
    <x v="15"/>
    <n v="4211000"/>
    <x v="187"/>
    <d v="2026-09-29T00:00:00"/>
    <s v="Paid"/>
    <m/>
    <m/>
    <m/>
    <s v="INV-2026-PT Batam Modern Retail-1232"/>
    <n v="4211000"/>
    <n v="0"/>
    <x v="0"/>
    <x v="10"/>
    <n v="0"/>
    <n v="0"/>
    <x v="0"/>
    <x v="0"/>
    <s v="No"/>
  </r>
  <r>
    <n v="1233"/>
    <m/>
    <x v="1"/>
    <n v="1110000"/>
    <x v="251"/>
    <d v="2026-08-04T00:00:00"/>
    <s v="Paid"/>
    <m/>
    <m/>
    <m/>
    <s v="INV-2026-PT Citra Home Living-1233"/>
    <n v="1110000"/>
    <n v="0"/>
    <x v="0"/>
    <x v="1"/>
    <n v="0"/>
    <n v="0"/>
    <x v="0"/>
    <x v="0"/>
    <s v="No"/>
  </r>
  <r>
    <n v="1234"/>
    <m/>
    <x v="10"/>
    <n v="7993000"/>
    <x v="226"/>
    <d v="2026-06-15T00:00:00"/>
    <s v="Paid"/>
    <m/>
    <m/>
    <m/>
    <s v="INV-2026-PT Medan Niaga Sentosa-1234"/>
    <n v="7993000"/>
    <n v="0"/>
    <x v="0"/>
    <x v="8"/>
    <n v="0"/>
    <n v="0"/>
    <x v="0"/>
    <x v="0"/>
    <s v="No"/>
  </r>
  <r>
    <n v="1235"/>
    <m/>
    <x v="10"/>
    <n v="3425000"/>
    <x v="164"/>
    <d v="2026-09-06T00:00:00"/>
    <s v="Unpaid"/>
    <m/>
    <m/>
    <m/>
    <s v="INV-2026-PT Medan Niaga Sentosa-1235"/>
    <n v="0"/>
    <n v="3425000"/>
    <x v="3"/>
    <x v="8"/>
    <n v="3425000"/>
    <n v="0"/>
    <x v="0"/>
    <x v="2"/>
    <s v="Yes"/>
  </r>
  <r>
    <n v="1236"/>
    <m/>
    <x v="20"/>
    <n v="4343000"/>
    <x v="135"/>
    <d v="2026-05-03T00:00:00"/>
    <s v="Paid"/>
    <m/>
    <m/>
    <m/>
    <s v="INV-2026-PT Balikpapan Retailindo-1236"/>
    <n v="4343000"/>
    <n v="0"/>
    <x v="0"/>
    <x v="14"/>
    <n v="0"/>
    <n v="0"/>
    <x v="0"/>
    <x v="0"/>
    <s v="No"/>
  </r>
  <r>
    <n v="1237"/>
    <m/>
    <x v="24"/>
    <n v="2658000"/>
    <x v="186"/>
    <d v="2026-08-21T00:00:00"/>
    <s v="Paid"/>
    <m/>
    <m/>
    <m/>
    <s v="INV-2026-PT Metro Perkasa Retail-1237"/>
    <n v="2658000"/>
    <n v="0"/>
    <x v="0"/>
    <x v="5"/>
    <n v="0"/>
    <n v="0"/>
    <x v="0"/>
    <x v="0"/>
    <s v="No"/>
  </r>
  <r>
    <n v="1238"/>
    <m/>
    <x v="3"/>
    <n v="3628000"/>
    <x v="235"/>
    <d v="2026-08-12T00:00:00"/>
    <s v="Paid"/>
    <m/>
    <m/>
    <m/>
    <s v="INV-2026-PT Manado Lifestyle Center-1238"/>
    <n v="3628000"/>
    <n v="0"/>
    <x v="0"/>
    <x v="3"/>
    <n v="0"/>
    <n v="0"/>
    <x v="0"/>
    <x v="0"/>
    <s v="No"/>
  </r>
  <r>
    <n v="1239"/>
    <m/>
    <x v="15"/>
    <n v="2189000"/>
    <x v="245"/>
    <d v="2026-10-10T00:00:00"/>
    <s v="Unpaid"/>
    <m/>
    <m/>
    <m/>
    <s v="INV-2026-PT Batam Modern Retail-1239"/>
    <n v="0"/>
    <n v="2189000"/>
    <x v="1"/>
    <x v="10"/>
    <n v="0"/>
    <n v="2189000"/>
    <x v="0"/>
    <x v="1"/>
    <s v="No"/>
  </r>
  <r>
    <n v="1240"/>
    <m/>
    <x v="23"/>
    <n v="2042000"/>
    <x v="106"/>
    <d v="2026-03-13T00:00:00"/>
    <s v="Unpaid"/>
    <m/>
    <m/>
    <m/>
    <s v="INV-2026-PT Urban House Indonesia-1240"/>
    <n v="0"/>
    <n v="2042000"/>
    <x v="2"/>
    <x v="1"/>
    <n v="2042000"/>
    <n v="0"/>
    <x v="0"/>
    <x v="2"/>
    <s v="Yes"/>
  </r>
  <r>
    <n v="1241"/>
    <m/>
    <x v="13"/>
    <n v="2545000"/>
    <x v="174"/>
    <d v="2026-04-10T00:00:00"/>
    <s v="Paid"/>
    <m/>
    <m/>
    <m/>
    <s v="INV-2026-PT Sentra Belanja Jaya-1241"/>
    <n v="2545000"/>
    <n v="0"/>
    <x v="0"/>
    <x v="2"/>
    <n v="0"/>
    <n v="0"/>
    <x v="0"/>
    <x v="0"/>
    <s v="No"/>
  </r>
  <r>
    <n v="1242"/>
    <m/>
    <x v="12"/>
    <n v="3422000"/>
    <x v="13"/>
    <d v="2026-01-28T00:00:00"/>
    <s v="Paid"/>
    <m/>
    <m/>
    <m/>
    <s v="INV-2026-PT Surya Niaga Surabaya-1242"/>
    <n v="3422000"/>
    <n v="0"/>
    <x v="0"/>
    <x v="9"/>
    <n v="0"/>
    <n v="0"/>
    <x v="0"/>
    <x v="0"/>
    <s v="No"/>
  </r>
  <r>
    <n v="1243"/>
    <m/>
    <x v="0"/>
    <n v="2751000"/>
    <x v="116"/>
    <d v="2026-03-28T00:00:00"/>
    <s v="Paid"/>
    <m/>
    <m/>
    <m/>
    <s v="INV-2026-PT Jogja Retail Makmur-1243"/>
    <n v="2751000"/>
    <n v="0"/>
    <x v="0"/>
    <x v="0"/>
    <n v="0"/>
    <n v="0"/>
    <x v="0"/>
    <x v="0"/>
    <s v="No"/>
  </r>
  <r>
    <n v="1244"/>
    <m/>
    <x v="19"/>
    <n v="4224000"/>
    <x v="74"/>
    <d v="2026-08-31T00:00:00"/>
    <s v="Paid"/>
    <m/>
    <m/>
    <m/>
    <s v="INV-2026-PT Arunika Retail Indonesia-1244"/>
    <n v="4224000"/>
    <n v="0"/>
    <x v="0"/>
    <x v="1"/>
    <n v="0"/>
    <n v="0"/>
    <x v="0"/>
    <x v="0"/>
    <s v="No"/>
  </r>
  <r>
    <n v="1245"/>
    <m/>
    <x v="2"/>
    <n v="299000"/>
    <x v="70"/>
    <d v="2026-04-25T00:00:00"/>
    <s v="Paid"/>
    <m/>
    <m/>
    <m/>
    <s v="INV-2026-PT Karya Mitra Retail-1245"/>
    <n v="299000"/>
    <n v="0"/>
    <x v="0"/>
    <x v="2"/>
    <n v="0"/>
    <n v="0"/>
    <x v="0"/>
    <x v="0"/>
    <s v="No"/>
  </r>
  <r>
    <n v="1246"/>
    <m/>
    <x v="5"/>
    <n v="6524000"/>
    <x v="31"/>
    <d v="2026-07-21T00:00:00"/>
    <s v="Paid"/>
    <m/>
    <m/>
    <m/>
    <s v="INV-2026-PT Pontianak Niaga Abadi-1246"/>
    <n v="6524000"/>
    <n v="0"/>
    <x v="0"/>
    <x v="4"/>
    <n v="0"/>
    <n v="0"/>
    <x v="0"/>
    <x v="0"/>
    <s v="No"/>
  </r>
  <r>
    <n v="1247"/>
    <m/>
    <x v="21"/>
    <n v="2992000"/>
    <x v="192"/>
    <d v="2026-06-23T00:00:00"/>
    <s v="Paid"/>
    <m/>
    <m/>
    <m/>
    <s v="INV-2026-PT Pusaka Niaga Mandiri-1247"/>
    <n v="2992000"/>
    <n v="0"/>
    <x v="0"/>
    <x v="5"/>
    <n v="0"/>
    <n v="0"/>
    <x v="0"/>
    <x v="0"/>
    <s v="No"/>
  </r>
  <r>
    <n v="1248"/>
    <m/>
    <x v="4"/>
    <n v="4073000"/>
    <x v="224"/>
    <d v="2026-08-19T00:00:00"/>
    <s v="Paid"/>
    <m/>
    <m/>
    <m/>
    <s v="INV-2026-PT Sinar Karya Abadi-1248"/>
    <n v="4073000"/>
    <n v="0"/>
    <x v="0"/>
    <x v="1"/>
    <n v="0"/>
    <n v="0"/>
    <x v="0"/>
    <x v="0"/>
    <s v="No"/>
  </r>
  <r>
    <n v="1249"/>
    <m/>
    <x v="11"/>
    <n v="3406000"/>
    <x v="89"/>
    <d v="2026-09-30T00:00:00"/>
    <s v="Paid"/>
    <m/>
    <m/>
    <m/>
    <s v="INV-2026-PT XYZ-1249"/>
    <n v="3406000"/>
    <n v="0"/>
    <x v="0"/>
    <x v="1"/>
    <n v="0"/>
    <n v="0"/>
    <x v="0"/>
    <x v="0"/>
    <s v="No"/>
  </r>
  <r>
    <n v="1250"/>
    <m/>
    <x v="19"/>
    <n v="2991000"/>
    <x v="98"/>
    <d v="2026-04-03T00:00:00"/>
    <s v="Paid"/>
    <m/>
    <m/>
    <m/>
    <s v="INV-2026-PT Arunika Retail Indonesia-1250"/>
    <n v="2991000"/>
    <n v="0"/>
    <x v="0"/>
    <x v="1"/>
    <n v="0"/>
    <n v="0"/>
    <x v="0"/>
    <x v="0"/>
    <s v="No"/>
  </r>
  <r>
    <n v="1251"/>
    <m/>
    <x v="12"/>
    <n v="5854000"/>
    <x v="242"/>
    <d v="2026-05-23T00:00:00"/>
    <s v="Partial"/>
    <m/>
    <m/>
    <m/>
    <s v="INV-2026-PT Surya Niaga Surabaya-1251"/>
    <n v="1464000"/>
    <n v="4390000"/>
    <x v="2"/>
    <x v="9"/>
    <n v="4390000"/>
    <n v="0"/>
    <x v="0"/>
    <x v="2"/>
    <s v="Yes"/>
  </r>
  <r>
    <n v="1252"/>
    <m/>
    <x v="7"/>
    <n v="2745000"/>
    <x v="186"/>
    <d v="2026-08-05T00:00:00"/>
    <s v="Paid"/>
    <m/>
    <m/>
    <m/>
    <s v="INV-2026-PT Palembang Retail Bersama-1252"/>
    <n v="2745000"/>
    <n v="0"/>
    <x v="0"/>
    <x v="6"/>
    <n v="0"/>
    <n v="0"/>
    <x v="0"/>
    <x v="0"/>
    <s v="No"/>
  </r>
  <r>
    <n v="1253"/>
    <m/>
    <x v="5"/>
    <n v="4449000"/>
    <x v="74"/>
    <d v="2026-07-31T00:00:00"/>
    <s v="Paid"/>
    <m/>
    <m/>
    <m/>
    <s v="INV-2026-PT Pontianak Niaga Abadi-1253"/>
    <n v="4449000"/>
    <n v="0"/>
    <x v="0"/>
    <x v="4"/>
    <n v="0"/>
    <n v="0"/>
    <x v="0"/>
    <x v="0"/>
    <s v="No"/>
  </r>
  <r>
    <n v="1254"/>
    <m/>
    <x v="14"/>
    <n v="4550000"/>
    <x v="189"/>
    <d v="2026-03-15T00:00:00"/>
    <s v="Paid"/>
    <m/>
    <m/>
    <m/>
    <s v="INV-2026-PT Nusantara Mart Sejahtera-1254"/>
    <n v="4550000"/>
    <n v="0"/>
    <x v="0"/>
    <x v="1"/>
    <n v="0"/>
    <n v="0"/>
    <x v="0"/>
    <x v="0"/>
    <s v="No"/>
  </r>
  <r>
    <n v="1255"/>
    <m/>
    <x v="9"/>
    <n v="3877000"/>
    <x v="238"/>
    <d v="2026-02-14T00:00:00"/>
    <s v="Paid"/>
    <m/>
    <m/>
    <m/>
    <s v="INV-2026-PT Prima Retail Bandung-1255"/>
    <n v="3877000"/>
    <n v="0"/>
    <x v="0"/>
    <x v="5"/>
    <n v="0"/>
    <n v="0"/>
    <x v="0"/>
    <x v="0"/>
    <s v="No"/>
  </r>
  <r>
    <n v="1256"/>
    <m/>
    <x v="3"/>
    <n v="6265000"/>
    <x v="119"/>
    <d v="2026-06-01T00:00:00"/>
    <s v="Unpaid"/>
    <m/>
    <m/>
    <m/>
    <s v="INV-2026-PT Manado Lifestyle Center-1256"/>
    <n v="0"/>
    <n v="6265000"/>
    <x v="2"/>
    <x v="3"/>
    <n v="6265000"/>
    <n v="0"/>
    <x v="0"/>
    <x v="2"/>
    <s v="Yes"/>
  </r>
  <r>
    <n v="1257"/>
    <m/>
    <x v="14"/>
    <n v="5263000"/>
    <x v="39"/>
    <d v="2026-07-03T00:00:00"/>
    <s v="Paid"/>
    <m/>
    <m/>
    <m/>
    <s v="INV-2026-PT Nusantara Mart Sejahtera-1257"/>
    <n v="5263000"/>
    <n v="0"/>
    <x v="0"/>
    <x v="1"/>
    <n v="0"/>
    <n v="0"/>
    <x v="0"/>
    <x v="0"/>
    <s v="No"/>
  </r>
  <r>
    <n v="1258"/>
    <m/>
    <x v="3"/>
    <n v="1463000"/>
    <x v="213"/>
    <d v="2026-07-31T00:00:00"/>
    <s v="Partial"/>
    <m/>
    <m/>
    <m/>
    <s v="INV-2026-PT Manado Lifestyle Center-1258"/>
    <n v="1097000"/>
    <n v="366000"/>
    <x v="5"/>
    <x v="3"/>
    <n v="366000"/>
    <n v="0"/>
    <x v="0"/>
    <x v="2"/>
    <s v="Yes"/>
  </r>
  <r>
    <n v="1259"/>
    <m/>
    <x v="19"/>
    <n v="6272000"/>
    <x v="8"/>
    <d v="2026-03-27T00:00:00"/>
    <s v="Partial"/>
    <m/>
    <m/>
    <m/>
    <s v="INV-2026-PT Arunika Retail Indonesia-1259"/>
    <n v="3763000"/>
    <n v="2509000"/>
    <x v="2"/>
    <x v="1"/>
    <n v="2509000"/>
    <n v="0"/>
    <x v="0"/>
    <x v="2"/>
    <s v="Yes"/>
  </r>
  <r>
    <n v="1260"/>
    <m/>
    <x v="24"/>
    <n v="3760000"/>
    <x v="0"/>
    <d v="2026-05-12T00:00:00"/>
    <s v="Paid"/>
    <m/>
    <m/>
    <m/>
    <s v="INV-2026-PT Metro Perkasa Retail-1260"/>
    <n v="3760000"/>
    <n v="0"/>
    <x v="0"/>
    <x v="5"/>
    <n v="0"/>
    <n v="0"/>
    <x v="0"/>
    <x v="0"/>
    <s v="No"/>
  </r>
  <r>
    <n v="1261"/>
    <m/>
    <x v="21"/>
    <n v="5833000"/>
    <x v="106"/>
    <d v="2026-03-13T00:00:00"/>
    <s v="Unpaid"/>
    <m/>
    <m/>
    <m/>
    <s v="INV-2026-PT Pusaka Niaga Mandiri-1261"/>
    <n v="0"/>
    <n v="5833000"/>
    <x v="2"/>
    <x v="5"/>
    <n v="5833000"/>
    <n v="0"/>
    <x v="0"/>
    <x v="2"/>
    <s v="Yes"/>
  </r>
  <r>
    <n v="1262"/>
    <m/>
    <x v="19"/>
    <n v="847000"/>
    <x v="6"/>
    <d v="2026-08-14T00:00:00"/>
    <s v="Paid"/>
    <m/>
    <m/>
    <m/>
    <s v="INV-2026-PT Arunika Retail Indonesia-1262"/>
    <n v="847000"/>
    <n v="0"/>
    <x v="0"/>
    <x v="1"/>
    <n v="0"/>
    <n v="0"/>
    <x v="0"/>
    <x v="0"/>
    <s v="No"/>
  </r>
  <r>
    <n v="1263"/>
    <m/>
    <x v="11"/>
    <n v="5924000"/>
    <x v="115"/>
    <d v="2026-08-14T00:00:00"/>
    <s v="Paid"/>
    <m/>
    <m/>
    <m/>
    <s v="INV-2026-PT XYZ-1263"/>
    <n v="5924000"/>
    <n v="0"/>
    <x v="0"/>
    <x v="1"/>
    <n v="0"/>
    <n v="0"/>
    <x v="0"/>
    <x v="0"/>
    <s v="No"/>
  </r>
  <r>
    <n v="1264"/>
    <m/>
    <x v="10"/>
    <n v="2745000"/>
    <x v="64"/>
    <d v="2026-04-04T00:00:00"/>
    <s v="Paid"/>
    <m/>
    <m/>
    <m/>
    <s v="INV-2026-PT Medan Niaga Sentosa-1264"/>
    <n v="2745000"/>
    <n v="0"/>
    <x v="0"/>
    <x v="8"/>
    <n v="0"/>
    <n v="0"/>
    <x v="0"/>
    <x v="0"/>
    <s v="No"/>
  </r>
  <r>
    <n v="1265"/>
    <m/>
    <x v="21"/>
    <n v="4248000"/>
    <x v="172"/>
    <d v="2026-06-06T00:00:00"/>
    <s v="Paid"/>
    <m/>
    <m/>
    <m/>
    <s v="INV-2026-PT Pusaka Niaga Mandiri-1265"/>
    <n v="4248000"/>
    <n v="0"/>
    <x v="0"/>
    <x v="5"/>
    <n v="0"/>
    <n v="0"/>
    <x v="0"/>
    <x v="0"/>
    <s v="No"/>
  </r>
  <r>
    <n v="1266"/>
    <m/>
    <x v="9"/>
    <n v="2437000"/>
    <x v="135"/>
    <d v="2026-05-03T00:00:00"/>
    <s v="Paid"/>
    <m/>
    <m/>
    <m/>
    <s v="INV-2026-PT Prima Retail Bandung-1266"/>
    <n v="2437000"/>
    <n v="0"/>
    <x v="0"/>
    <x v="5"/>
    <n v="0"/>
    <n v="0"/>
    <x v="0"/>
    <x v="0"/>
    <s v="No"/>
  </r>
  <r>
    <n v="1267"/>
    <m/>
    <x v="13"/>
    <n v="238000"/>
    <x v="62"/>
    <d v="2026-04-22T00:00:00"/>
    <s v="Unpaid"/>
    <m/>
    <m/>
    <m/>
    <s v="INV-2026-PT Sentra Belanja Jaya-1267"/>
    <n v="0"/>
    <n v="238000"/>
    <x v="2"/>
    <x v="2"/>
    <n v="238000"/>
    <n v="0"/>
    <x v="0"/>
    <x v="2"/>
    <s v="Yes"/>
  </r>
  <r>
    <n v="1268"/>
    <m/>
    <x v="24"/>
    <n v="5836000"/>
    <x v="142"/>
    <d v="2026-06-09T00:00:00"/>
    <s v="Paid"/>
    <m/>
    <m/>
    <m/>
    <s v="INV-2026-PT Metro Perkasa Retail-1268"/>
    <n v="5836000"/>
    <n v="0"/>
    <x v="0"/>
    <x v="5"/>
    <n v="0"/>
    <n v="0"/>
    <x v="0"/>
    <x v="0"/>
    <s v="No"/>
  </r>
  <r>
    <n v="1269"/>
    <m/>
    <x v="9"/>
    <n v="4799000"/>
    <x v="130"/>
    <d v="2026-03-25T00:00:00"/>
    <s v="Paid"/>
    <m/>
    <m/>
    <m/>
    <s v="INV-2026-PT Prima Retail Bandung-1269"/>
    <n v="4799000"/>
    <n v="0"/>
    <x v="0"/>
    <x v="5"/>
    <n v="0"/>
    <n v="0"/>
    <x v="0"/>
    <x v="0"/>
    <s v="No"/>
  </r>
  <r>
    <n v="1270"/>
    <m/>
    <x v="14"/>
    <n v="1071000"/>
    <x v="202"/>
    <d v="2026-04-30T00:00:00"/>
    <s v="Unpaid"/>
    <m/>
    <m/>
    <m/>
    <s v="INV-2026-PT Nusantara Mart Sejahtera-1270"/>
    <n v="0"/>
    <n v="1071000"/>
    <x v="2"/>
    <x v="1"/>
    <n v="1071000"/>
    <n v="0"/>
    <x v="0"/>
    <x v="2"/>
    <s v="Yes"/>
  </r>
  <r>
    <n v="1271"/>
    <m/>
    <x v="8"/>
    <n v="2145000"/>
    <x v="203"/>
    <d v="2026-09-12T00:00:00"/>
    <s v="Unpaid"/>
    <m/>
    <m/>
    <m/>
    <s v="INV-2026-PT Harmoni Store Indonesia-1271"/>
    <n v="0"/>
    <n v="2145000"/>
    <x v="3"/>
    <x v="7"/>
    <n v="2145000"/>
    <n v="0"/>
    <x v="0"/>
    <x v="2"/>
    <s v="Yes"/>
  </r>
  <r>
    <n v="1272"/>
    <m/>
    <x v="12"/>
    <n v="2861000"/>
    <x v="157"/>
    <d v="2026-08-18T00:00:00"/>
    <s v="Paid"/>
    <m/>
    <m/>
    <m/>
    <s v="INV-2026-PT Surya Niaga Surabaya-1272"/>
    <n v="2861000"/>
    <n v="0"/>
    <x v="0"/>
    <x v="9"/>
    <n v="0"/>
    <n v="0"/>
    <x v="0"/>
    <x v="0"/>
    <s v="No"/>
  </r>
  <r>
    <n v="1273"/>
    <m/>
    <x v="8"/>
    <n v="6089000"/>
    <x v="4"/>
    <d v="2026-05-17T00:00:00"/>
    <s v="Paid"/>
    <m/>
    <m/>
    <m/>
    <s v="INV-2026-PT Harmoni Store Indonesia-1273"/>
    <n v="6089000"/>
    <n v="0"/>
    <x v="0"/>
    <x v="7"/>
    <n v="0"/>
    <n v="0"/>
    <x v="0"/>
    <x v="0"/>
    <s v="No"/>
  </r>
  <r>
    <n v="1274"/>
    <m/>
    <x v="23"/>
    <n v="8264000"/>
    <x v="191"/>
    <d v="2026-09-08T00:00:00"/>
    <s v="Unpaid"/>
    <m/>
    <m/>
    <m/>
    <s v="INV-2026-PT Urban House Indonesia-1274"/>
    <n v="0"/>
    <n v="8264000"/>
    <x v="3"/>
    <x v="1"/>
    <n v="8264000"/>
    <n v="0"/>
    <x v="0"/>
    <x v="2"/>
    <s v="Yes"/>
  </r>
  <r>
    <n v="1275"/>
    <m/>
    <x v="9"/>
    <n v="5979000"/>
    <x v="51"/>
    <d v="2026-08-23T00:00:00"/>
    <s v="Paid"/>
    <m/>
    <m/>
    <m/>
    <s v="INV-2026-PT Prima Retail Bandung-1275"/>
    <n v="5979000"/>
    <n v="0"/>
    <x v="0"/>
    <x v="5"/>
    <n v="0"/>
    <n v="0"/>
    <x v="0"/>
    <x v="0"/>
    <s v="No"/>
  </r>
  <r>
    <n v="1276"/>
    <m/>
    <x v="13"/>
    <n v="1113000"/>
    <x v="246"/>
    <d v="2026-06-14T00:00:00"/>
    <s v="Partial"/>
    <m/>
    <m/>
    <m/>
    <s v="INV-2026-PT Sentra Belanja Jaya-1276"/>
    <n v="445000"/>
    <n v="668000"/>
    <x v="2"/>
    <x v="2"/>
    <n v="668000"/>
    <n v="0"/>
    <x v="0"/>
    <x v="2"/>
    <s v="Yes"/>
  </r>
  <r>
    <n v="1277"/>
    <m/>
    <x v="12"/>
    <n v="2985000"/>
    <x v="58"/>
    <d v="2026-09-11T00:00:00"/>
    <s v="Unpaid"/>
    <m/>
    <m/>
    <m/>
    <s v="INV-2026-PT Surya Niaga Surabaya-1277"/>
    <n v="0"/>
    <n v="2985000"/>
    <x v="3"/>
    <x v="9"/>
    <n v="2985000"/>
    <n v="0"/>
    <x v="0"/>
    <x v="2"/>
    <s v="Yes"/>
  </r>
  <r>
    <n v="1278"/>
    <m/>
    <x v="3"/>
    <n v="4803000"/>
    <x v="149"/>
    <d v="2026-07-02T00:00:00"/>
    <s v="Paid"/>
    <m/>
    <m/>
    <m/>
    <s v="INV-2026-PT Manado Lifestyle Center-1278"/>
    <n v="4803000"/>
    <n v="0"/>
    <x v="0"/>
    <x v="3"/>
    <n v="0"/>
    <n v="0"/>
    <x v="0"/>
    <x v="0"/>
    <s v="No"/>
  </r>
  <r>
    <n v="1279"/>
    <m/>
    <x v="3"/>
    <n v="6475000"/>
    <x v="129"/>
    <d v="2026-06-14T00:00:00"/>
    <s v="Paid"/>
    <m/>
    <m/>
    <m/>
    <s v="INV-2026-PT Manado Lifestyle Center-1279"/>
    <n v="6475000"/>
    <n v="0"/>
    <x v="0"/>
    <x v="3"/>
    <n v="0"/>
    <n v="0"/>
    <x v="0"/>
    <x v="0"/>
    <s v="No"/>
  </r>
  <r>
    <n v="1280"/>
    <m/>
    <x v="6"/>
    <n v="4586000"/>
    <x v="235"/>
    <d v="2026-08-27T00:00:00"/>
    <s v="Partial"/>
    <m/>
    <m/>
    <m/>
    <s v="INV-2026-PT Lestari Lifestyle Retail-1280"/>
    <n v="1834000"/>
    <n v="2752000"/>
    <x v="4"/>
    <x v="5"/>
    <n v="2752000"/>
    <n v="0"/>
    <x v="0"/>
    <x v="2"/>
    <s v="Yes"/>
  </r>
  <r>
    <n v="1281"/>
    <m/>
    <x v="15"/>
    <n v="3007000"/>
    <x v="179"/>
    <d v="2026-04-28T00:00:00"/>
    <s v="Paid"/>
    <m/>
    <m/>
    <m/>
    <s v="INV-2026-PT Batam Modern Retail-1281"/>
    <n v="3007000"/>
    <n v="0"/>
    <x v="0"/>
    <x v="10"/>
    <n v="0"/>
    <n v="0"/>
    <x v="0"/>
    <x v="0"/>
    <s v="No"/>
  </r>
  <r>
    <n v="1282"/>
    <m/>
    <x v="24"/>
    <n v="5108000"/>
    <x v="165"/>
    <d v="2026-09-10T00:00:00"/>
    <s v="Paid"/>
    <m/>
    <m/>
    <m/>
    <s v="INV-2026-PT Metro Perkasa Retail-1282"/>
    <n v="5108000"/>
    <n v="0"/>
    <x v="0"/>
    <x v="5"/>
    <n v="0"/>
    <n v="0"/>
    <x v="0"/>
    <x v="0"/>
    <s v="No"/>
  </r>
  <r>
    <n v="1283"/>
    <m/>
    <x v="1"/>
    <n v="4177000"/>
    <x v="128"/>
    <d v="2026-02-12T00:00:00"/>
    <s v="Unpaid"/>
    <m/>
    <m/>
    <m/>
    <s v="INV-2026-PT Citra Home Living-1283"/>
    <n v="0"/>
    <n v="4177000"/>
    <x v="2"/>
    <x v="1"/>
    <n v="4177000"/>
    <n v="0"/>
    <x v="0"/>
    <x v="2"/>
    <s v="Yes"/>
  </r>
  <r>
    <n v="1284"/>
    <m/>
    <x v="4"/>
    <n v="4098000"/>
    <x v="232"/>
    <d v="2026-09-01T00:00:00"/>
    <s v="Partial"/>
    <m/>
    <m/>
    <m/>
    <s v="INV-2026-PT Sinar Karya Abadi-1284"/>
    <n v="1024000"/>
    <n v="3074000"/>
    <x v="4"/>
    <x v="1"/>
    <n v="3074000"/>
    <n v="0"/>
    <x v="0"/>
    <x v="2"/>
    <s v="Yes"/>
  </r>
  <r>
    <n v="1285"/>
    <m/>
    <x v="5"/>
    <n v="6268000"/>
    <x v="93"/>
    <d v="2026-08-15T00:00:00"/>
    <s v="Unpaid"/>
    <m/>
    <m/>
    <m/>
    <s v="INV-2026-PT Pontianak Niaga Abadi-1285"/>
    <n v="0"/>
    <n v="6268000"/>
    <x v="4"/>
    <x v="4"/>
    <n v="6268000"/>
    <n v="0"/>
    <x v="0"/>
    <x v="2"/>
    <s v="Yes"/>
  </r>
  <r>
    <n v="1286"/>
    <m/>
    <x v="23"/>
    <n v="5131000"/>
    <x v="203"/>
    <d v="2026-08-28T00:00:00"/>
    <s v="Paid"/>
    <m/>
    <m/>
    <m/>
    <s v="INV-2026-PT Urban House Indonesia-1286"/>
    <n v="5131000"/>
    <n v="0"/>
    <x v="0"/>
    <x v="1"/>
    <n v="0"/>
    <n v="0"/>
    <x v="0"/>
    <x v="0"/>
    <s v="No"/>
  </r>
  <r>
    <n v="1287"/>
    <m/>
    <x v="3"/>
    <n v="2245000"/>
    <x v="98"/>
    <d v="2026-04-18T00:00:00"/>
    <s v="Paid"/>
    <m/>
    <m/>
    <m/>
    <s v="INV-2026-PT Manado Lifestyle Center-1287"/>
    <n v="2245000"/>
    <n v="0"/>
    <x v="0"/>
    <x v="3"/>
    <n v="0"/>
    <n v="0"/>
    <x v="0"/>
    <x v="0"/>
    <s v="No"/>
  </r>
  <r>
    <n v="1288"/>
    <m/>
    <x v="16"/>
    <n v="1850000"/>
    <x v="29"/>
    <d v="2026-03-27T00:00:00"/>
    <s v="Paid"/>
    <m/>
    <m/>
    <m/>
    <s v="INV-2026-PT Pekanbaru Home Store-1288"/>
    <n v="1850000"/>
    <n v="0"/>
    <x v="0"/>
    <x v="11"/>
    <n v="0"/>
    <n v="0"/>
    <x v="0"/>
    <x v="0"/>
    <s v="No"/>
  </r>
  <r>
    <n v="1289"/>
    <m/>
    <x v="0"/>
    <n v="3691000"/>
    <x v="143"/>
    <d v="2026-07-24T00:00:00"/>
    <s v="Partial"/>
    <m/>
    <m/>
    <m/>
    <s v="INV-2026-PT Jogja Retail Makmur-1289"/>
    <n v="2768000"/>
    <n v="923000"/>
    <x v="5"/>
    <x v="0"/>
    <n v="923000"/>
    <n v="0"/>
    <x v="0"/>
    <x v="2"/>
    <s v="Yes"/>
  </r>
  <r>
    <n v="1290"/>
    <m/>
    <x v="18"/>
    <n v="7157000"/>
    <x v="33"/>
    <d v="2026-04-09T00:00:00"/>
    <s v="Unpaid"/>
    <m/>
    <m/>
    <m/>
    <s v="INV-2026-PT Bali Lifestyle Market-1290"/>
    <n v="0"/>
    <n v="7157000"/>
    <x v="2"/>
    <x v="13"/>
    <n v="7157000"/>
    <n v="0"/>
    <x v="0"/>
    <x v="2"/>
    <s v="Yes"/>
  </r>
  <r>
    <n v="1291"/>
    <m/>
    <x v="21"/>
    <n v="1263000"/>
    <x v="165"/>
    <d v="2026-09-10T00:00:00"/>
    <s v="Unpaid"/>
    <m/>
    <m/>
    <m/>
    <s v="INV-2026-PT Pusaka Niaga Mandiri-1291"/>
    <n v="0"/>
    <n v="1263000"/>
    <x v="3"/>
    <x v="5"/>
    <n v="1263000"/>
    <n v="0"/>
    <x v="0"/>
    <x v="2"/>
    <s v="Yes"/>
  </r>
  <r>
    <n v="1292"/>
    <m/>
    <x v="9"/>
    <n v="2874000"/>
    <x v="87"/>
    <d v="2026-06-06T00:00:00"/>
    <s v="Paid"/>
    <m/>
    <m/>
    <m/>
    <s v="INV-2026-PT Prima Retail Bandung-1292"/>
    <n v="2874000"/>
    <n v="0"/>
    <x v="0"/>
    <x v="5"/>
    <n v="0"/>
    <n v="0"/>
    <x v="0"/>
    <x v="0"/>
    <s v="No"/>
  </r>
  <r>
    <n v="1293"/>
    <m/>
    <x v="24"/>
    <n v="1622000"/>
    <x v="202"/>
    <d v="2026-05-15T00:00:00"/>
    <s v="Paid"/>
    <m/>
    <m/>
    <m/>
    <s v="INV-2026-PT Metro Perkasa Retail-1293"/>
    <n v="1622000"/>
    <n v="0"/>
    <x v="0"/>
    <x v="5"/>
    <n v="0"/>
    <n v="0"/>
    <x v="0"/>
    <x v="0"/>
    <s v="No"/>
  </r>
  <r>
    <n v="1294"/>
    <m/>
    <x v="4"/>
    <n v="4445000"/>
    <x v="18"/>
    <d v="2026-07-17T00:00:00"/>
    <s v="Unpaid"/>
    <m/>
    <m/>
    <m/>
    <s v="INV-2026-PT Sinar Karya Abadi-1294"/>
    <n v="0"/>
    <n v="4445000"/>
    <x v="5"/>
    <x v="1"/>
    <n v="4445000"/>
    <n v="0"/>
    <x v="0"/>
    <x v="2"/>
    <s v="Yes"/>
  </r>
  <r>
    <n v="1295"/>
    <m/>
    <x v="1"/>
    <n v="3282000"/>
    <x v="196"/>
    <d v="2026-05-18T00:00:00"/>
    <s v="Partial"/>
    <m/>
    <m/>
    <m/>
    <s v="INV-2026-PT Citra Home Living-1295"/>
    <n v="2462000"/>
    <n v="820000"/>
    <x v="2"/>
    <x v="1"/>
    <n v="820000"/>
    <n v="0"/>
    <x v="0"/>
    <x v="2"/>
    <s v="Yes"/>
  </r>
  <r>
    <n v="1296"/>
    <m/>
    <x v="14"/>
    <n v="6140000"/>
    <x v="93"/>
    <d v="2026-08-15T00:00:00"/>
    <s v="Paid"/>
    <m/>
    <m/>
    <m/>
    <s v="INV-2026-PT Nusantara Mart Sejahtera-1296"/>
    <n v="6140000"/>
    <n v="0"/>
    <x v="0"/>
    <x v="1"/>
    <n v="0"/>
    <n v="0"/>
    <x v="0"/>
    <x v="0"/>
    <s v="No"/>
  </r>
  <r>
    <n v="1297"/>
    <m/>
    <x v="0"/>
    <n v="3624000"/>
    <x v="121"/>
    <d v="2026-05-05T00:00:00"/>
    <s v="Paid"/>
    <m/>
    <m/>
    <m/>
    <s v="INV-2026-PT Jogja Retail Makmur-1297"/>
    <n v="3624000"/>
    <n v="0"/>
    <x v="0"/>
    <x v="0"/>
    <n v="0"/>
    <n v="0"/>
    <x v="0"/>
    <x v="0"/>
    <s v="No"/>
  </r>
  <r>
    <n v="1298"/>
    <m/>
    <x v="24"/>
    <n v="4705000"/>
    <x v="161"/>
    <d v="2026-10-04T00:00:00"/>
    <s v="Paid"/>
    <m/>
    <m/>
    <m/>
    <s v="INV-2026-PT Metro Perkasa Retail-1298"/>
    <n v="4705000"/>
    <n v="0"/>
    <x v="0"/>
    <x v="5"/>
    <n v="0"/>
    <n v="0"/>
    <x v="0"/>
    <x v="0"/>
    <s v="No"/>
  </r>
  <r>
    <n v="1299"/>
    <m/>
    <x v="6"/>
    <n v="5320000"/>
    <x v="38"/>
    <d v="2026-08-02T00:00:00"/>
    <s v="Partial"/>
    <m/>
    <m/>
    <m/>
    <s v="INV-2026-PT Lestari Lifestyle Retail-1299"/>
    <n v="1596000"/>
    <n v="3724000"/>
    <x v="5"/>
    <x v="5"/>
    <n v="3724000"/>
    <n v="0"/>
    <x v="0"/>
    <x v="2"/>
    <s v="Yes"/>
  </r>
  <r>
    <n v="1300"/>
    <m/>
    <x v="23"/>
    <n v="6470000"/>
    <x v="77"/>
    <d v="2026-06-20T00:00:00"/>
    <s v="Paid"/>
    <m/>
    <m/>
    <m/>
    <s v="INV-2026-PT Urban House Indonesia-1300"/>
    <n v="6470000"/>
    <n v="0"/>
    <x v="0"/>
    <x v="1"/>
    <n v="0"/>
    <n v="0"/>
    <x v="0"/>
    <x v="0"/>
    <s v="No"/>
  </r>
  <r>
    <n v="1301"/>
    <m/>
    <x v="15"/>
    <n v="2054000"/>
    <x v="14"/>
    <d v="2026-09-13T00:00:00"/>
    <s v="Unpaid"/>
    <m/>
    <m/>
    <m/>
    <s v="INV-2026-PT Batam Modern Retail-1301"/>
    <n v="0"/>
    <n v="2054000"/>
    <x v="3"/>
    <x v="10"/>
    <n v="2054000"/>
    <n v="0"/>
    <x v="0"/>
    <x v="2"/>
    <s v="Yes"/>
  </r>
  <r>
    <n v="1302"/>
    <m/>
    <x v="7"/>
    <n v="4345000"/>
    <x v="171"/>
    <d v="2026-04-28T00:00:00"/>
    <s v="Unpaid"/>
    <m/>
    <m/>
    <m/>
    <s v="INV-2026-PT Palembang Retail Bersama-1302"/>
    <n v="0"/>
    <n v="4345000"/>
    <x v="2"/>
    <x v="6"/>
    <n v="4345000"/>
    <n v="0"/>
    <x v="0"/>
    <x v="2"/>
    <s v="Yes"/>
  </r>
  <r>
    <n v="1303"/>
    <m/>
    <x v="3"/>
    <n v="2894000"/>
    <x v="219"/>
    <d v="2026-07-27T00:00:00"/>
    <s v="Paid"/>
    <m/>
    <m/>
    <m/>
    <s v="INV-2026-PT Manado Lifestyle Center-1303"/>
    <n v="2894000"/>
    <n v="0"/>
    <x v="0"/>
    <x v="3"/>
    <n v="0"/>
    <n v="0"/>
    <x v="0"/>
    <x v="0"/>
    <s v="No"/>
  </r>
  <r>
    <n v="1304"/>
    <m/>
    <x v="16"/>
    <n v="2949000"/>
    <x v="209"/>
    <d v="2026-06-23T00:00:00"/>
    <s v="Paid"/>
    <m/>
    <m/>
    <m/>
    <s v="INV-2026-PT Pekanbaru Home Store-1304"/>
    <n v="2949000"/>
    <n v="0"/>
    <x v="0"/>
    <x v="11"/>
    <n v="0"/>
    <n v="0"/>
    <x v="0"/>
    <x v="0"/>
    <s v="No"/>
  </r>
  <r>
    <n v="1305"/>
    <m/>
    <x v="21"/>
    <n v="5176000"/>
    <x v="20"/>
    <d v="2026-09-28T00:00:00"/>
    <s v="Paid"/>
    <m/>
    <m/>
    <m/>
    <s v="INV-2026-PT Pusaka Niaga Mandiri-1305"/>
    <n v="5176000"/>
    <n v="0"/>
    <x v="0"/>
    <x v="5"/>
    <n v="0"/>
    <n v="0"/>
    <x v="0"/>
    <x v="0"/>
    <s v="No"/>
  </r>
  <r>
    <n v="1306"/>
    <m/>
    <x v="6"/>
    <n v="9409000"/>
    <x v="136"/>
    <d v="2026-07-20T00:00:00"/>
    <s v="Unpaid"/>
    <m/>
    <m/>
    <m/>
    <s v="INV-2026-PT Lestari Lifestyle Retail-1306"/>
    <n v="0"/>
    <n v="9409000"/>
    <x v="5"/>
    <x v="5"/>
    <n v="9409000"/>
    <n v="0"/>
    <x v="0"/>
    <x v="2"/>
    <s v="Yes"/>
  </r>
  <r>
    <n v="1307"/>
    <m/>
    <x v="18"/>
    <n v="1760000"/>
    <x v="46"/>
    <d v="2026-09-21T00:00:00"/>
    <s v="Paid"/>
    <m/>
    <m/>
    <m/>
    <s v="INV-2026-PT Bali Lifestyle Market-1307"/>
    <n v="1760000"/>
    <n v="0"/>
    <x v="0"/>
    <x v="13"/>
    <n v="0"/>
    <n v="0"/>
    <x v="0"/>
    <x v="0"/>
    <s v="No"/>
  </r>
  <r>
    <n v="1308"/>
    <m/>
    <x v="1"/>
    <n v="4916000"/>
    <x v="96"/>
    <d v="2026-08-04T00:00:00"/>
    <s v="Unpaid"/>
    <m/>
    <m/>
    <m/>
    <s v="INV-2026-PT Citra Home Living-1308"/>
    <n v="0"/>
    <n v="4916000"/>
    <x v="5"/>
    <x v="1"/>
    <n v="4916000"/>
    <n v="0"/>
    <x v="0"/>
    <x v="2"/>
    <s v="Yes"/>
  </r>
  <r>
    <n v="1309"/>
    <m/>
    <x v="14"/>
    <n v="3415000"/>
    <x v="224"/>
    <d v="2026-09-03T00:00:00"/>
    <s v="Unpaid"/>
    <m/>
    <m/>
    <m/>
    <s v="INV-2026-PT Nusantara Mart Sejahtera-1309"/>
    <n v="0"/>
    <n v="3415000"/>
    <x v="4"/>
    <x v="1"/>
    <n v="3415000"/>
    <n v="0"/>
    <x v="0"/>
    <x v="2"/>
    <s v="Yes"/>
  </r>
  <r>
    <n v="1310"/>
    <m/>
    <x v="5"/>
    <n v="4200000"/>
    <x v="95"/>
    <d v="2026-03-14T00:00:00"/>
    <s v="Paid"/>
    <m/>
    <m/>
    <m/>
    <s v="INV-2026-PT Pontianak Niaga Abadi-1310"/>
    <n v="4200000"/>
    <n v="0"/>
    <x v="0"/>
    <x v="4"/>
    <n v="0"/>
    <n v="0"/>
    <x v="0"/>
    <x v="0"/>
    <s v="No"/>
  </r>
  <r>
    <n v="1311"/>
    <m/>
    <x v="22"/>
    <n v="3390000"/>
    <x v="249"/>
    <d v="2026-09-03T00:00:00"/>
    <s v="Paid"/>
    <m/>
    <m/>
    <m/>
    <s v="INV-2026-PT Bintang Retail Nusantara-1311"/>
    <n v="3390000"/>
    <n v="0"/>
    <x v="0"/>
    <x v="9"/>
    <n v="0"/>
    <n v="0"/>
    <x v="0"/>
    <x v="0"/>
    <s v="No"/>
  </r>
  <r>
    <n v="1312"/>
    <m/>
    <x v="21"/>
    <n v="6258000"/>
    <x v="12"/>
    <d v="2026-03-17T00:00:00"/>
    <s v="Paid"/>
    <m/>
    <m/>
    <m/>
    <s v="INV-2026-PT Pusaka Niaga Mandiri-1312"/>
    <n v="6258000"/>
    <n v="0"/>
    <x v="0"/>
    <x v="5"/>
    <n v="0"/>
    <n v="0"/>
    <x v="0"/>
    <x v="0"/>
    <s v="No"/>
  </r>
  <r>
    <n v="1313"/>
    <m/>
    <x v="23"/>
    <n v="3942000"/>
    <x v="5"/>
    <d v="2026-09-17T00:00:00"/>
    <s v="Paid"/>
    <m/>
    <m/>
    <m/>
    <s v="INV-2026-PT Urban House Indonesia-1313"/>
    <n v="3942000"/>
    <n v="0"/>
    <x v="0"/>
    <x v="1"/>
    <n v="0"/>
    <n v="0"/>
    <x v="0"/>
    <x v="0"/>
    <s v="No"/>
  </r>
  <r>
    <n v="1314"/>
    <m/>
    <x v="6"/>
    <n v="1882000"/>
    <x v="240"/>
    <d v="2026-02-06T00:00:00"/>
    <s v="Paid"/>
    <m/>
    <m/>
    <m/>
    <s v="INV-2026-PT Lestari Lifestyle Retail-1314"/>
    <n v="1882000"/>
    <n v="0"/>
    <x v="0"/>
    <x v="5"/>
    <n v="0"/>
    <n v="0"/>
    <x v="0"/>
    <x v="0"/>
    <s v="No"/>
  </r>
  <r>
    <n v="1315"/>
    <m/>
    <x v="5"/>
    <n v="1134000"/>
    <x v="200"/>
    <d v="2026-01-21T00:00:00"/>
    <s v="Paid"/>
    <m/>
    <m/>
    <m/>
    <s v="INV-2026-PT Pontianak Niaga Abadi-1315"/>
    <n v="1134000"/>
    <n v="0"/>
    <x v="0"/>
    <x v="4"/>
    <n v="0"/>
    <n v="0"/>
    <x v="0"/>
    <x v="0"/>
    <s v="No"/>
  </r>
  <r>
    <n v="1316"/>
    <m/>
    <x v="3"/>
    <n v="2177000"/>
    <x v="228"/>
    <d v="2026-03-23T00:00:00"/>
    <s v="Paid"/>
    <m/>
    <m/>
    <m/>
    <s v="INV-2026-PT Manado Lifestyle Center-1316"/>
    <n v="2177000"/>
    <n v="0"/>
    <x v="0"/>
    <x v="3"/>
    <n v="0"/>
    <n v="0"/>
    <x v="0"/>
    <x v="0"/>
    <s v="No"/>
  </r>
  <r>
    <n v="1317"/>
    <m/>
    <x v="2"/>
    <n v="5294000"/>
    <x v="226"/>
    <d v="2026-06-15T00:00:00"/>
    <s v="Partial"/>
    <m/>
    <m/>
    <m/>
    <s v="INV-2026-PT Karya Mitra Retail-1317"/>
    <n v="1588000"/>
    <n v="3706000"/>
    <x v="2"/>
    <x v="2"/>
    <n v="3706000"/>
    <n v="0"/>
    <x v="0"/>
    <x v="2"/>
    <s v="Yes"/>
  </r>
  <r>
    <n v="1318"/>
    <m/>
    <x v="2"/>
    <n v="2660000"/>
    <x v="250"/>
    <d v="2026-04-01T00:00:00"/>
    <s v="Partial"/>
    <m/>
    <m/>
    <m/>
    <s v="INV-2026-PT Karya Mitra Retail-1318"/>
    <n v="665000"/>
    <n v="1995000"/>
    <x v="2"/>
    <x v="2"/>
    <n v="1995000"/>
    <n v="0"/>
    <x v="0"/>
    <x v="2"/>
    <s v="Yes"/>
  </r>
  <r>
    <n v="1319"/>
    <m/>
    <x v="0"/>
    <n v="3867000"/>
    <x v="5"/>
    <d v="2026-10-03T00:00:00"/>
    <s v="Unpaid"/>
    <m/>
    <m/>
    <m/>
    <s v="INV-2026-PT Jogja Retail Makmur-1319"/>
    <n v="0"/>
    <n v="3867000"/>
    <x v="3"/>
    <x v="0"/>
    <n v="3867000"/>
    <n v="0"/>
    <x v="0"/>
    <x v="2"/>
    <s v="Yes"/>
  </r>
  <r>
    <n v="1320"/>
    <m/>
    <x v="8"/>
    <n v="5143000"/>
    <x v="138"/>
    <d v="2026-03-10T00:00:00"/>
    <s v="Paid"/>
    <m/>
    <m/>
    <m/>
    <s v="INV-2026-PT Harmoni Store Indonesia-1320"/>
    <n v="5143000"/>
    <n v="0"/>
    <x v="0"/>
    <x v="7"/>
    <n v="0"/>
    <n v="0"/>
    <x v="0"/>
    <x v="0"/>
    <s v="No"/>
  </r>
  <r>
    <n v="1321"/>
    <m/>
    <x v="13"/>
    <n v="1968000"/>
    <x v="174"/>
    <d v="2026-04-26T00:00:00"/>
    <s v="Paid"/>
    <m/>
    <m/>
    <m/>
    <s v="INV-2026-PT Sentra Belanja Jaya-1321"/>
    <n v="1968000"/>
    <n v="0"/>
    <x v="0"/>
    <x v="2"/>
    <n v="0"/>
    <n v="0"/>
    <x v="0"/>
    <x v="0"/>
    <s v="No"/>
  </r>
  <r>
    <n v="1322"/>
    <m/>
    <x v="3"/>
    <n v="4583000"/>
    <x v="121"/>
    <d v="2026-05-05T00:00:00"/>
    <s v="Partial"/>
    <m/>
    <m/>
    <m/>
    <s v="INV-2026-PT Manado Lifestyle Center-1322"/>
    <n v="1375000"/>
    <n v="3208000"/>
    <x v="2"/>
    <x v="3"/>
    <n v="3208000"/>
    <n v="0"/>
    <x v="0"/>
    <x v="2"/>
    <s v="Yes"/>
  </r>
  <r>
    <n v="1323"/>
    <m/>
    <x v="2"/>
    <n v="3620000"/>
    <x v="170"/>
    <d v="2026-05-01T00:00:00"/>
    <s v="Paid"/>
    <m/>
    <m/>
    <m/>
    <s v="INV-2026-PT Karya Mitra Retail-1323"/>
    <n v="3620000"/>
    <n v="0"/>
    <x v="0"/>
    <x v="2"/>
    <n v="0"/>
    <n v="0"/>
    <x v="0"/>
    <x v="0"/>
    <s v="No"/>
  </r>
  <r>
    <n v="1324"/>
    <m/>
    <x v="8"/>
    <n v="2375000"/>
    <x v="235"/>
    <d v="2026-08-27T00:00:00"/>
    <s v="Paid"/>
    <m/>
    <m/>
    <m/>
    <s v="INV-2026-PT Harmoni Store Indonesia-1324"/>
    <n v="2375000"/>
    <n v="0"/>
    <x v="0"/>
    <x v="7"/>
    <n v="0"/>
    <n v="0"/>
    <x v="0"/>
    <x v="0"/>
    <s v="No"/>
  </r>
  <r>
    <n v="1325"/>
    <m/>
    <x v="3"/>
    <n v="1125000"/>
    <x v="177"/>
    <d v="2026-06-04T00:00:00"/>
    <s v="Paid"/>
    <m/>
    <m/>
    <m/>
    <s v="INV-2026-PT Manado Lifestyle Center-1325"/>
    <n v="1125000"/>
    <n v="0"/>
    <x v="0"/>
    <x v="3"/>
    <n v="0"/>
    <n v="0"/>
    <x v="0"/>
    <x v="0"/>
    <s v="No"/>
  </r>
  <r>
    <n v="1326"/>
    <m/>
    <x v="23"/>
    <n v="6311000"/>
    <x v="217"/>
    <d v="2026-05-22T00:00:00"/>
    <s v="Paid"/>
    <m/>
    <m/>
    <m/>
    <s v="INV-2026-PT Urban House Indonesia-1326"/>
    <n v="6311000"/>
    <n v="0"/>
    <x v="0"/>
    <x v="1"/>
    <n v="0"/>
    <n v="0"/>
    <x v="0"/>
    <x v="0"/>
    <s v="No"/>
  </r>
  <r>
    <n v="1327"/>
    <m/>
    <x v="22"/>
    <n v="2826000"/>
    <x v="135"/>
    <d v="2026-05-03T00:00:00"/>
    <s v="Paid"/>
    <m/>
    <m/>
    <m/>
    <s v="INV-2026-PT Bintang Retail Nusantara-1327"/>
    <n v="2826000"/>
    <n v="0"/>
    <x v="0"/>
    <x v="9"/>
    <n v="0"/>
    <n v="0"/>
    <x v="0"/>
    <x v="0"/>
    <s v="No"/>
  </r>
  <r>
    <n v="1328"/>
    <m/>
    <x v="14"/>
    <n v="4523000"/>
    <x v="38"/>
    <d v="2026-08-02T00:00:00"/>
    <s v="Paid"/>
    <m/>
    <m/>
    <m/>
    <s v="INV-2026-PT Nusantara Mart Sejahtera-1328"/>
    <n v="4523000"/>
    <n v="0"/>
    <x v="0"/>
    <x v="1"/>
    <n v="0"/>
    <n v="0"/>
    <x v="0"/>
    <x v="0"/>
    <s v="No"/>
  </r>
  <r>
    <n v="1329"/>
    <m/>
    <x v="3"/>
    <n v="867000"/>
    <x v="112"/>
    <d v="2026-07-23T00:00:00"/>
    <s v="Paid"/>
    <m/>
    <m/>
    <m/>
    <s v="INV-2026-PT Manado Lifestyle Center-1329"/>
    <n v="867000"/>
    <n v="0"/>
    <x v="0"/>
    <x v="3"/>
    <n v="0"/>
    <n v="0"/>
    <x v="0"/>
    <x v="0"/>
    <s v="No"/>
  </r>
  <r>
    <n v="1330"/>
    <m/>
    <x v="9"/>
    <n v="3868000"/>
    <x v="236"/>
    <d v="2026-02-20T00:00:00"/>
    <s v="Paid"/>
    <m/>
    <m/>
    <m/>
    <s v="INV-2026-PT Prima Retail Bandung-1330"/>
    <n v="3868000"/>
    <n v="0"/>
    <x v="0"/>
    <x v="5"/>
    <n v="0"/>
    <n v="0"/>
    <x v="0"/>
    <x v="0"/>
    <s v="No"/>
  </r>
  <r>
    <n v="1331"/>
    <m/>
    <x v="9"/>
    <n v="9205000"/>
    <x v="183"/>
    <d v="2026-08-29T00:00:00"/>
    <s v="Partial"/>
    <m/>
    <m/>
    <m/>
    <s v="INV-2026-PT Prima Retail Bandung-1331"/>
    <n v="2301000"/>
    <n v="6904000"/>
    <x v="4"/>
    <x v="5"/>
    <n v="6904000"/>
    <n v="0"/>
    <x v="0"/>
    <x v="2"/>
    <s v="Yes"/>
  </r>
  <r>
    <n v="1332"/>
    <m/>
    <x v="9"/>
    <n v="3612000"/>
    <x v="142"/>
    <d v="2026-06-09T00:00:00"/>
    <s v="Partial"/>
    <m/>
    <m/>
    <m/>
    <s v="INV-2026-PT Prima Retail Bandung-1332"/>
    <n v="2167000"/>
    <n v="1445000"/>
    <x v="2"/>
    <x v="5"/>
    <n v="1445000"/>
    <n v="0"/>
    <x v="0"/>
    <x v="2"/>
    <s v="Yes"/>
  </r>
  <r>
    <n v="1333"/>
    <m/>
    <x v="13"/>
    <n v="2181000"/>
    <x v="111"/>
    <d v="2026-02-26T00:00:00"/>
    <s v="Partial"/>
    <m/>
    <m/>
    <m/>
    <s v="INV-2026-PT Sentra Belanja Jaya-1333"/>
    <n v="545000"/>
    <n v="1636000"/>
    <x v="2"/>
    <x v="2"/>
    <n v="1636000"/>
    <n v="0"/>
    <x v="0"/>
    <x v="2"/>
    <s v="Yes"/>
  </r>
  <r>
    <n v="1334"/>
    <m/>
    <x v="16"/>
    <n v="3335000"/>
    <x v="68"/>
    <d v="2026-07-07T00:00:00"/>
    <s v="Paid"/>
    <m/>
    <m/>
    <m/>
    <s v="INV-2026-PT Pekanbaru Home Store-1334"/>
    <n v="3335000"/>
    <n v="0"/>
    <x v="0"/>
    <x v="11"/>
    <n v="0"/>
    <n v="0"/>
    <x v="0"/>
    <x v="0"/>
    <s v="No"/>
  </r>
  <r>
    <n v="1335"/>
    <m/>
    <x v="10"/>
    <n v="3369000"/>
    <x v="44"/>
    <d v="2026-07-10T00:00:00"/>
    <s v="Partial"/>
    <m/>
    <m/>
    <m/>
    <s v="INV-2026-PT Medan Niaga Sentosa-1335"/>
    <n v="1348000"/>
    <n v="2021000"/>
    <x v="5"/>
    <x v="8"/>
    <n v="2021000"/>
    <n v="0"/>
    <x v="0"/>
    <x v="2"/>
    <s v="Yes"/>
  </r>
  <r>
    <n v="1336"/>
    <m/>
    <x v="13"/>
    <n v="2406000"/>
    <x v="115"/>
    <d v="2026-07-30T00:00:00"/>
    <s v="Paid"/>
    <m/>
    <m/>
    <m/>
    <s v="INV-2026-PT Sentra Belanja Jaya-1336"/>
    <n v="2406000"/>
    <n v="0"/>
    <x v="0"/>
    <x v="2"/>
    <n v="0"/>
    <n v="0"/>
    <x v="0"/>
    <x v="0"/>
    <s v="No"/>
  </r>
  <r>
    <n v="1337"/>
    <m/>
    <x v="16"/>
    <n v="2626000"/>
    <x v="167"/>
    <d v="2026-08-11T00:00:00"/>
    <s v="Unpaid"/>
    <m/>
    <m/>
    <m/>
    <s v="INV-2026-PT Pekanbaru Home Store-1337"/>
    <n v="0"/>
    <n v="2626000"/>
    <x v="4"/>
    <x v="11"/>
    <n v="2626000"/>
    <n v="0"/>
    <x v="0"/>
    <x v="2"/>
    <s v="Yes"/>
  </r>
  <r>
    <n v="1338"/>
    <m/>
    <x v="5"/>
    <n v="3477000"/>
    <x v="137"/>
    <d v="2026-02-08T00:00:00"/>
    <s v="Paid"/>
    <m/>
    <m/>
    <m/>
    <s v="INV-2026-PT Pontianak Niaga Abadi-1338"/>
    <n v="3477000"/>
    <n v="0"/>
    <x v="0"/>
    <x v="4"/>
    <n v="0"/>
    <n v="0"/>
    <x v="0"/>
    <x v="0"/>
    <s v="No"/>
  </r>
  <r>
    <n v="1339"/>
    <m/>
    <x v="6"/>
    <n v="2814000"/>
    <x v="119"/>
    <d v="2026-05-16T00:00:00"/>
    <s v="Partial"/>
    <m/>
    <m/>
    <m/>
    <s v="INV-2026-PT Lestari Lifestyle Retail-1339"/>
    <n v="1126000"/>
    <n v="1688000"/>
    <x v="2"/>
    <x v="5"/>
    <n v="1688000"/>
    <n v="0"/>
    <x v="0"/>
    <x v="2"/>
    <s v="Yes"/>
  </r>
  <r>
    <n v="1340"/>
    <m/>
    <x v="12"/>
    <n v="3975000"/>
    <x v="206"/>
    <d v="2026-06-19T00:00:00"/>
    <s v="Paid"/>
    <m/>
    <m/>
    <m/>
    <s v="INV-2026-PT Surya Niaga Surabaya-1340"/>
    <n v="3975000"/>
    <n v="0"/>
    <x v="0"/>
    <x v="9"/>
    <n v="0"/>
    <n v="0"/>
    <x v="0"/>
    <x v="0"/>
    <s v="No"/>
  </r>
  <r>
    <n v="1341"/>
    <m/>
    <x v="2"/>
    <n v="3456000"/>
    <x v="80"/>
    <d v="2026-07-11T00:00:00"/>
    <s v="Unpaid"/>
    <m/>
    <m/>
    <m/>
    <s v="INV-2026-PT Karya Mitra Retail-1341"/>
    <n v="0"/>
    <n v="3456000"/>
    <x v="5"/>
    <x v="2"/>
    <n v="3456000"/>
    <n v="0"/>
    <x v="0"/>
    <x v="2"/>
    <s v="Yes"/>
  </r>
  <r>
    <n v="1342"/>
    <m/>
    <x v="23"/>
    <n v="3163000"/>
    <x v="214"/>
    <d v="2026-09-09T00:00:00"/>
    <s v="Unpaid"/>
    <m/>
    <m/>
    <m/>
    <s v="INV-2026-PT Urban House Indonesia-1342"/>
    <n v="0"/>
    <n v="3163000"/>
    <x v="3"/>
    <x v="1"/>
    <n v="3163000"/>
    <n v="0"/>
    <x v="0"/>
    <x v="2"/>
    <s v="Yes"/>
  </r>
  <r>
    <n v="1343"/>
    <m/>
    <x v="3"/>
    <n v="1838000"/>
    <x v="19"/>
    <d v="2026-08-20T00:00:00"/>
    <s v="Paid"/>
    <m/>
    <m/>
    <m/>
    <s v="INV-2026-PT Manado Lifestyle Center-1343"/>
    <n v="1838000"/>
    <n v="0"/>
    <x v="0"/>
    <x v="3"/>
    <n v="0"/>
    <n v="0"/>
    <x v="0"/>
    <x v="0"/>
    <s v="No"/>
  </r>
  <r>
    <n v="1344"/>
    <m/>
    <x v="0"/>
    <n v="5771000"/>
    <x v="122"/>
    <d v="2026-09-17T00:00:00"/>
    <s v="Paid"/>
    <m/>
    <m/>
    <m/>
    <s v="INV-2026-PT Jogja Retail Makmur-1344"/>
    <n v="5771000"/>
    <n v="0"/>
    <x v="0"/>
    <x v="0"/>
    <n v="0"/>
    <n v="0"/>
    <x v="0"/>
    <x v="0"/>
    <s v="No"/>
  </r>
  <r>
    <n v="1345"/>
    <m/>
    <x v="3"/>
    <n v="2548000"/>
    <x v="24"/>
    <d v="2026-02-19T00:00:00"/>
    <s v="Paid"/>
    <m/>
    <m/>
    <m/>
    <s v="INV-2026-PT Manado Lifestyle Center-1345"/>
    <n v="2548000"/>
    <n v="0"/>
    <x v="0"/>
    <x v="3"/>
    <n v="0"/>
    <n v="0"/>
    <x v="0"/>
    <x v="0"/>
    <s v="No"/>
  </r>
  <r>
    <n v="1346"/>
    <m/>
    <x v="10"/>
    <n v="1824000"/>
    <x v="241"/>
    <d v="2026-02-04T00:00:00"/>
    <s v="Paid"/>
    <m/>
    <m/>
    <m/>
    <s v="INV-2026-PT Medan Niaga Sentosa-1346"/>
    <n v="1824000"/>
    <n v="0"/>
    <x v="0"/>
    <x v="8"/>
    <n v="0"/>
    <n v="0"/>
    <x v="0"/>
    <x v="0"/>
    <s v="No"/>
  </r>
  <r>
    <n v="1347"/>
    <m/>
    <x v="17"/>
    <n v="4127000"/>
    <x v="26"/>
    <d v="2026-05-15T00:00:00"/>
    <s v="Partial"/>
    <m/>
    <m/>
    <m/>
    <s v="INV-2026-PT Makassar Retail Utama-1347"/>
    <n v="1238000"/>
    <n v="2889000"/>
    <x v="2"/>
    <x v="12"/>
    <n v="2889000"/>
    <n v="0"/>
    <x v="0"/>
    <x v="2"/>
    <s v="Yes"/>
  </r>
  <r>
    <n v="1348"/>
    <m/>
    <x v="20"/>
    <n v="6751000"/>
    <x v="222"/>
    <d v="2026-09-17T00:00:00"/>
    <s v="Unpaid"/>
    <m/>
    <m/>
    <m/>
    <s v="INV-2026-PT Balikpapan Retailindo-1348"/>
    <n v="0"/>
    <n v="6751000"/>
    <x v="3"/>
    <x v="14"/>
    <n v="6751000"/>
    <n v="0"/>
    <x v="0"/>
    <x v="2"/>
    <s v="Yes"/>
  </r>
  <r>
    <n v="1349"/>
    <m/>
    <x v="15"/>
    <n v="3336000"/>
    <x v="72"/>
    <d v="2026-03-15T00:00:00"/>
    <s v="Paid"/>
    <m/>
    <m/>
    <m/>
    <s v="INV-2026-PT Batam Modern Retail-1349"/>
    <n v="3336000"/>
    <n v="0"/>
    <x v="0"/>
    <x v="10"/>
    <n v="0"/>
    <n v="0"/>
    <x v="0"/>
    <x v="0"/>
    <s v="No"/>
  </r>
  <r>
    <n v="1350"/>
    <m/>
    <x v="1"/>
    <n v="5187000"/>
    <x v="166"/>
    <d v="2026-09-10T00:00:00"/>
    <s v="Paid"/>
    <m/>
    <m/>
    <m/>
    <s v="INV-2026-PT Citra Home Living-1350"/>
    <n v="5187000"/>
    <n v="0"/>
    <x v="0"/>
    <x v="1"/>
    <n v="0"/>
    <n v="0"/>
    <x v="0"/>
    <x v="0"/>
    <s v="No"/>
  </r>
  <r>
    <n v="1351"/>
    <m/>
    <x v="13"/>
    <n v="2288000"/>
    <x v="241"/>
    <d v="2026-02-04T00:00:00"/>
    <s v="Paid"/>
    <m/>
    <m/>
    <m/>
    <s v="INV-2026-PT Sentra Belanja Jaya-1351"/>
    <n v="2288000"/>
    <n v="0"/>
    <x v="0"/>
    <x v="2"/>
    <n v="0"/>
    <n v="0"/>
    <x v="0"/>
    <x v="0"/>
    <s v="No"/>
  </r>
  <r>
    <n v="1352"/>
    <m/>
    <x v="3"/>
    <n v="2395000"/>
    <x v="74"/>
    <d v="2026-08-16T00:00:00"/>
    <s v="Partial"/>
    <m/>
    <m/>
    <m/>
    <s v="INV-2026-PT Manado Lifestyle Center-1352"/>
    <n v="1198000"/>
    <n v="1197000"/>
    <x v="4"/>
    <x v="3"/>
    <n v="1197000"/>
    <n v="0"/>
    <x v="0"/>
    <x v="2"/>
    <s v="Yes"/>
  </r>
  <r>
    <n v="1353"/>
    <m/>
    <x v="18"/>
    <n v="6003000"/>
    <x v="192"/>
    <d v="2026-06-07T00:00:00"/>
    <s v="Unpaid"/>
    <m/>
    <m/>
    <m/>
    <s v="INV-2026-PT Bali Lifestyle Market-1353"/>
    <n v="0"/>
    <n v="6003000"/>
    <x v="2"/>
    <x v="13"/>
    <n v="6003000"/>
    <n v="0"/>
    <x v="0"/>
    <x v="2"/>
    <s v="Yes"/>
  </r>
  <r>
    <n v="1354"/>
    <m/>
    <x v="18"/>
    <n v="3450000"/>
    <x v="97"/>
    <d v="2026-05-29T00:00:00"/>
    <s v="Paid"/>
    <m/>
    <m/>
    <m/>
    <s v="INV-2026-PT Bali Lifestyle Market-1354"/>
    <n v="3450000"/>
    <n v="0"/>
    <x v="0"/>
    <x v="13"/>
    <n v="0"/>
    <n v="0"/>
    <x v="0"/>
    <x v="0"/>
    <s v="No"/>
  </r>
  <r>
    <n v="1355"/>
    <m/>
    <x v="12"/>
    <n v="249000"/>
    <x v="79"/>
    <d v="2026-09-03T00:00:00"/>
    <s v="Paid"/>
    <m/>
    <m/>
    <m/>
    <s v="INV-2026-PT Surya Niaga Surabaya-1355"/>
    <n v="249000"/>
    <n v="0"/>
    <x v="0"/>
    <x v="9"/>
    <n v="0"/>
    <n v="0"/>
    <x v="0"/>
    <x v="0"/>
    <s v="No"/>
  </r>
  <r>
    <n v="1356"/>
    <m/>
    <x v="19"/>
    <n v="2640000"/>
    <x v="199"/>
    <d v="2026-04-21T00:00:00"/>
    <s v="Paid"/>
    <m/>
    <m/>
    <m/>
    <s v="INV-2026-PT Arunika Retail Indonesia-1356"/>
    <n v="2640000"/>
    <n v="0"/>
    <x v="0"/>
    <x v="1"/>
    <n v="0"/>
    <n v="0"/>
    <x v="0"/>
    <x v="0"/>
    <s v="No"/>
  </r>
  <r>
    <n v="1357"/>
    <m/>
    <x v="9"/>
    <n v="4759000"/>
    <x v="244"/>
    <d v="2026-07-16T00:00:00"/>
    <s v="Unpaid"/>
    <m/>
    <m/>
    <m/>
    <s v="INV-2026-PT Prima Retail Bandung-1357"/>
    <n v="0"/>
    <n v="4759000"/>
    <x v="5"/>
    <x v="5"/>
    <n v="4759000"/>
    <n v="0"/>
    <x v="0"/>
    <x v="2"/>
    <s v="Yes"/>
  </r>
  <r>
    <n v="1358"/>
    <m/>
    <x v="17"/>
    <n v="1231000"/>
    <x v="61"/>
    <d v="2026-08-23T00:00:00"/>
    <s v="Paid"/>
    <m/>
    <m/>
    <m/>
    <s v="INV-2026-PT Makassar Retail Utama-1358"/>
    <n v="1231000"/>
    <n v="0"/>
    <x v="0"/>
    <x v="12"/>
    <n v="0"/>
    <n v="0"/>
    <x v="0"/>
    <x v="0"/>
    <s v="No"/>
  </r>
  <r>
    <n v="1359"/>
    <m/>
    <x v="11"/>
    <n v="4664000"/>
    <x v="67"/>
    <d v="2026-02-10T00:00:00"/>
    <s v="Paid"/>
    <m/>
    <m/>
    <m/>
    <s v="INV-2026-PT XYZ-1359"/>
    <n v="4664000"/>
    <n v="0"/>
    <x v="0"/>
    <x v="1"/>
    <n v="0"/>
    <n v="0"/>
    <x v="0"/>
    <x v="0"/>
    <s v="No"/>
  </r>
  <r>
    <n v="1360"/>
    <m/>
    <x v="9"/>
    <n v="3663000"/>
    <x v="2"/>
    <d v="2026-07-26T00:00:00"/>
    <s v="Unpaid"/>
    <m/>
    <m/>
    <m/>
    <s v="INV-2026-PT Prima Retail Bandung-1360"/>
    <n v="0"/>
    <n v="3663000"/>
    <x v="5"/>
    <x v="5"/>
    <n v="3663000"/>
    <n v="0"/>
    <x v="0"/>
    <x v="2"/>
    <s v="Yes"/>
  </r>
  <r>
    <n v="1361"/>
    <m/>
    <x v="23"/>
    <n v="4828000"/>
    <x v="71"/>
    <d v="2026-05-20T00:00:00"/>
    <s v="Paid"/>
    <m/>
    <m/>
    <m/>
    <s v="INV-2026-PT Urban House Indonesia-1361"/>
    <n v="4828000"/>
    <n v="0"/>
    <x v="0"/>
    <x v="1"/>
    <n v="0"/>
    <n v="0"/>
    <x v="0"/>
    <x v="0"/>
    <s v="No"/>
  </r>
  <r>
    <n v="1362"/>
    <m/>
    <x v="7"/>
    <n v="1263000"/>
    <x v="17"/>
    <d v="2026-05-03T00:00:00"/>
    <s v="Partial"/>
    <m/>
    <m/>
    <m/>
    <s v="INV-2026-PT Palembang Retail Bersama-1362"/>
    <n v="884000"/>
    <n v="379000"/>
    <x v="2"/>
    <x v="6"/>
    <n v="379000"/>
    <n v="0"/>
    <x v="0"/>
    <x v="2"/>
    <s v="Yes"/>
  </r>
  <r>
    <n v="1363"/>
    <m/>
    <x v="18"/>
    <n v="3179000"/>
    <x v="7"/>
    <d v="2026-06-18T00:00:00"/>
    <s v="Paid"/>
    <m/>
    <m/>
    <m/>
    <s v="INV-2026-PT Bali Lifestyle Market-1363"/>
    <n v="3179000"/>
    <n v="0"/>
    <x v="0"/>
    <x v="13"/>
    <n v="0"/>
    <n v="0"/>
    <x v="0"/>
    <x v="0"/>
    <s v="No"/>
  </r>
  <r>
    <n v="1364"/>
    <m/>
    <x v="1"/>
    <n v="2541000"/>
    <x v="33"/>
    <d v="2026-04-09T00:00:00"/>
    <s v="Paid"/>
    <m/>
    <m/>
    <m/>
    <s v="INV-2026-PT Citra Home Living-1364"/>
    <n v="2541000"/>
    <n v="0"/>
    <x v="0"/>
    <x v="1"/>
    <n v="0"/>
    <n v="0"/>
    <x v="0"/>
    <x v="0"/>
    <s v="No"/>
  </r>
  <r>
    <n v="1365"/>
    <m/>
    <x v="20"/>
    <n v="4155000"/>
    <x v="183"/>
    <d v="2026-08-13T00:00:00"/>
    <s v="Unpaid"/>
    <m/>
    <m/>
    <m/>
    <s v="INV-2026-PT Balikpapan Retailindo-1365"/>
    <n v="0"/>
    <n v="4155000"/>
    <x v="4"/>
    <x v="14"/>
    <n v="4155000"/>
    <n v="0"/>
    <x v="0"/>
    <x v="2"/>
    <s v="Yes"/>
  </r>
  <r>
    <n v="1366"/>
    <m/>
    <x v="21"/>
    <n v="9192000"/>
    <x v="64"/>
    <d v="2026-04-04T00:00:00"/>
    <s v="Paid"/>
    <m/>
    <m/>
    <m/>
    <s v="INV-2026-PT Pusaka Niaga Mandiri-1366"/>
    <n v="9192000"/>
    <n v="0"/>
    <x v="0"/>
    <x v="5"/>
    <n v="0"/>
    <n v="0"/>
    <x v="0"/>
    <x v="0"/>
    <s v="No"/>
  </r>
  <r>
    <n v="1367"/>
    <m/>
    <x v="9"/>
    <n v="3359000"/>
    <x v="37"/>
    <d v="2026-10-07T00:00:00"/>
    <s v="Unpaid"/>
    <m/>
    <m/>
    <m/>
    <s v="INV-2026-PT Prima Retail Bandung-1367"/>
    <n v="0"/>
    <n v="3359000"/>
    <x v="1"/>
    <x v="5"/>
    <n v="0"/>
    <n v="3359000"/>
    <x v="1"/>
    <x v="1"/>
    <s v="No"/>
  </r>
  <r>
    <n v="1368"/>
    <m/>
    <x v="9"/>
    <n v="3639000"/>
    <x v="144"/>
    <d v="2026-02-15T00:00:00"/>
    <s v="Paid"/>
    <m/>
    <m/>
    <m/>
    <s v="INV-2026-PT Prima Retail Bandung-1368"/>
    <n v="3639000"/>
    <n v="0"/>
    <x v="0"/>
    <x v="5"/>
    <n v="0"/>
    <n v="0"/>
    <x v="0"/>
    <x v="0"/>
    <s v="No"/>
  </r>
  <r>
    <n v="1369"/>
    <m/>
    <x v="11"/>
    <n v="2103000"/>
    <x v="205"/>
    <d v="2026-08-09T00:00:00"/>
    <s v="Paid"/>
    <m/>
    <m/>
    <m/>
    <s v="INV-2026-PT XYZ-1369"/>
    <n v="2103000"/>
    <n v="0"/>
    <x v="0"/>
    <x v="1"/>
    <n v="0"/>
    <n v="0"/>
    <x v="0"/>
    <x v="0"/>
    <s v="No"/>
  </r>
  <r>
    <n v="1370"/>
    <m/>
    <x v="21"/>
    <n v="2798000"/>
    <x v="42"/>
    <d v="2026-06-01T00:00:00"/>
    <s v="Partial"/>
    <m/>
    <m/>
    <m/>
    <s v="INV-2026-PT Pusaka Niaga Mandiri-1370"/>
    <n v="1119000"/>
    <n v="1679000"/>
    <x v="2"/>
    <x v="5"/>
    <n v="1679000"/>
    <n v="0"/>
    <x v="0"/>
    <x v="2"/>
    <s v="Yes"/>
  </r>
  <r>
    <n v="1371"/>
    <m/>
    <x v="9"/>
    <n v="2892000"/>
    <x v="143"/>
    <d v="2026-07-24T00:00:00"/>
    <s v="Paid"/>
    <m/>
    <m/>
    <m/>
    <s v="INV-2026-PT Prima Retail Bandung-1371"/>
    <n v="2892000"/>
    <n v="0"/>
    <x v="0"/>
    <x v="5"/>
    <n v="0"/>
    <n v="0"/>
    <x v="0"/>
    <x v="0"/>
    <s v="No"/>
  </r>
  <r>
    <n v="1372"/>
    <m/>
    <x v="12"/>
    <n v="6456000"/>
    <x v="226"/>
    <d v="2026-06-15T00:00:00"/>
    <s v="Partial"/>
    <m/>
    <m/>
    <m/>
    <s v="INV-2026-PT Surya Niaga Surabaya-1372"/>
    <n v="4842000"/>
    <n v="1614000"/>
    <x v="2"/>
    <x v="9"/>
    <n v="1614000"/>
    <n v="0"/>
    <x v="0"/>
    <x v="2"/>
    <s v="Yes"/>
  </r>
  <r>
    <n v="1373"/>
    <m/>
    <x v="20"/>
    <n v="2324000"/>
    <x v="234"/>
    <d v="2026-08-25T00:00:00"/>
    <s v="Unpaid"/>
    <m/>
    <m/>
    <m/>
    <s v="INV-2026-PT Balikpapan Retailindo-1373"/>
    <n v="0"/>
    <n v="2324000"/>
    <x v="4"/>
    <x v="14"/>
    <n v="2324000"/>
    <n v="0"/>
    <x v="0"/>
    <x v="2"/>
    <s v="Yes"/>
  </r>
  <r>
    <n v="1374"/>
    <m/>
    <x v="1"/>
    <n v="6153000"/>
    <x v="188"/>
    <d v="2026-03-19T00:00:00"/>
    <s v="Paid"/>
    <m/>
    <m/>
    <m/>
    <s v="INV-2026-PT Citra Home Living-1374"/>
    <n v="6153000"/>
    <n v="0"/>
    <x v="0"/>
    <x v="1"/>
    <n v="0"/>
    <n v="0"/>
    <x v="0"/>
    <x v="0"/>
    <s v="No"/>
  </r>
  <r>
    <n v="1375"/>
    <m/>
    <x v="19"/>
    <n v="4428000"/>
    <x v="161"/>
    <d v="2026-10-19T00:00:00"/>
    <s v="Paid"/>
    <m/>
    <m/>
    <m/>
    <s v="INV-2026-PT Arunika Retail Indonesia-1375"/>
    <n v="4428000"/>
    <n v="0"/>
    <x v="0"/>
    <x v="1"/>
    <n v="0"/>
    <n v="0"/>
    <x v="0"/>
    <x v="0"/>
    <s v="No"/>
  </r>
  <r>
    <n v="1376"/>
    <m/>
    <x v="3"/>
    <n v="4219000"/>
    <x v="202"/>
    <d v="2026-05-15T00:00:00"/>
    <s v="Unpaid"/>
    <m/>
    <m/>
    <m/>
    <s v="INV-2026-PT Manado Lifestyle Center-1376"/>
    <n v="0"/>
    <n v="4219000"/>
    <x v="2"/>
    <x v="3"/>
    <n v="4219000"/>
    <n v="0"/>
    <x v="0"/>
    <x v="2"/>
    <s v="Yes"/>
  </r>
  <r>
    <n v="1377"/>
    <m/>
    <x v="20"/>
    <n v="2322000"/>
    <x v="238"/>
    <d v="2026-02-14T00:00:00"/>
    <s v="Paid"/>
    <m/>
    <m/>
    <m/>
    <s v="INV-2026-PT Balikpapan Retailindo-1377"/>
    <n v="2322000"/>
    <n v="0"/>
    <x v="0"/>
    <x v="14"/>
    <n v="0"/>
    <n v="0"/>
    <x v="0"/>
    <x v="0"/>
    <s v="No"/>
  </r>
  <r>
    <n v="1378"/>
    <m/>
    <x v="2"/>
    <n v="952000"/>
    <x v="114"/>
    <d v="2026-04-13T00:00:00"/>
    <s v="Paid"/>
    <m/>
    <m/>
    <m/>
    <s v="INV-2026-PT Karya Mitra Retail-1378"/>
    <n v="952000"/>
    <n v="0"/>
    <x v="0"/>
    <x v="2"/>
    <n v="0"/>
    <n v="0"/>
    <x v="0"/>
    <x v="0"/>
    <s v="No"/>
  </r>
  <r>
    <n v="1379"/>
    <m/>
    <x v="8"/>
    <n v="1340000"/>
    <x v="237"/>
    <d v="2026-05-27T00:00:00"/>
    <s v="Paid"/>
    <m/>
    <m/>
    <m/>
    <s v="INV-2026-PT Harmoni Store Indonesia-1379"/>
    <n v="1340000"/>
    <n v="0"/>
    <x v="0"/>
    <x v="7"/>
    <n v="0"/>
    <n v="0"/>
    <x v="0"/>
    <x v="0"/>
    <s v="No"/>
  </r>
  <r>
    <n v="1380"/>
    <m/>
    <x v="23"/>
    <n v="3381000"/>
    <x v="43"/>
    <d v="2026-03-10T00:00:00"/>
    <s v="Paid"/>
    <m/>
    <m/>
    <m/>
    <s v="INV-2026-PT Urban House Indonesia-1380"/>
    <n v="3381000"/>
    <n v="0"/>
    <x v="0"/>
    <x v="1"/>
    <n v="0"/>
    <n v="0"/>
    <x v="0"/>
    <x v="0"/>
    <s v="No"/>
  </r>
  <r>
    <n v="1381"/>
    <m/>
    <x v="9"/>
    <n v="4683000"/>
    <x v="166"/>
    <d v="2026-09-10T00:00:00"/>
    <s v="Paid"/>
    <m/>
    <m/>
    <m/>
    <s v="INV-2026-PT Prima Retail Bandung-1381"/>
    <n v="4683000"/>
    <n v="0"/>
    <x v="0"/>
    <x v="5"/>
    <n v="0"/>
    <n v="0"/>
    <x v="0"/>
    <x v="0"/>
    <s v="No"/>
  </r>
  <r>
    <n v="1382"/>
    <m/>
    <x v="1"/>
    <n v="6951000"/>
    <x v="105"/>
    <d v="2026-06-28T00:00:00"/>
    <s v="Paid"/>
    <m/>
    <m/>
    <m/>
    <s v="INV-2026-PT Citra Home Living-1382"/>
    <n v="6951000"/>
    <n v="0"/>
    <x v="0"/>
    <x v="1"/>
    <n v="0"/>
    <n v="0"/>
    <x v="0"/>
    <x v="0"/>
    <s v="No"/>
  </r>
  <r>
    <n v="1383"/>
    <m/>
    <x v="11"/>
    <n v="4073000"/>
    <x v="254"/>
    <d v="2026-08-24T00:00:00"/>
    <s v="Partial"/>
    <m/>
    <m/>
    <m/>
    <s v="INV-2026-PT XYZ-1383"/>
    <n v="2444000"/>
    <n v="1629000"/>
    <x v="4"/>
    <x v="1"/>
    <n v="1629000"/>
    <n v="0"/>
    <x v="0"/>
    <x v="2"/>
    <s v="Yes"/>
  </r>
  <r>
    <n v="1384"/>
    <m/>
    <x v="3"/>
    <n v="3232000"/>
    <x v="3"/>
    <d v="2026-10-11T00:00:00"/>
    <s v="Partial"/>
    <m/>
    <m/>
    <m/>
    <s v="INV-2026-PT Manado Lifestyle Center-1384"/>
    <n v="1293000"/>
    <n v="1939000"/>
    <x v="1"/>
    <x v="3"/>
    <n v="0"/>
    <n v="1939000"/>
    <x v="1"/>
    <x v="3"/>
    <s v="No"/>
  </r>
  <r>
    <n v="1385"/>
    <m/>
    <x v="17"/>
    <n v="5884000"/>
    <x v="54"/>
    <d v="2026-02-22T00:00:00"/>
    <s v="Paid"/>
    <m/>
    <m/>
    <m/>
    <s v="INV-2026-PT Makassar Retail Utama-1385"/>
    <n v="5884000"/>
    <n v="0"/>
    <x v="0"/>
    <x v="12"/>
    <n v="0"/>
    <n v="0"/>
    <x v="0"/>
    <x v="0"/>
    <s v="No"/>
  </r>
  <r>
    <n v="1386"/>
    <m/>
    <x v="18"/>
    <n v="5786000"/>
    <x v="37"/>
    <d v="2026-09-21T00:00:00"/>
    <s v="Paid"/>
    <m/>
    <m/>
    <m/>
    <s v="INV-2026-PT Bali Lifestyle Market-1386"/>
    <n v="5786000"/>
    <n v="0"/>
    <x v="0"/>
    <x v="13"/>
    <n v="0"/>
    <n v="0"/>
    <x v="1"/>
    <x v="0"/>
    <s v="No"/>
  </r>
  <r>
    <n v="1387"/>
    <m/>
    <x v="12"/>
    <n v="2267000"/>
    <x v="79"/>
    <d v="2026-08-18T00:00:00"/>
    <s v="Partial"/>
    <m/>
    <m/>
    <m/>
    <s v="INV-2026-PT Surya Niaga Surabaya-1387"/>
    <n v="1360000"/>
    <n v="907000"/>
    <x v="4"/>
    <x v="9"/>
    <n v="907000"/>
    <n v="0"/>
    <x v="0"/>
    <x v="2"/>
    <s v="Yes"/>
  </r>
  <r>
    <n v="1388"/>
    <m/>
    <x v="20"/>
    <n v="3951000"/>
    <x v="88"/>
    <d v="2026-03-09T00:00:00"/>
    <s v="Partial"/>
    <m/>
    <m/>
    <m/>
    <s v="INV-2026-PT Balikpapan Retailindo-1388"/>
    <n v="2963000"/>
    <n v="988000"/>
    <x v="2"/>
    <x v="14"/>
    <n v="988000"/>
    <n v="0"/>
    <x v="0"/>
    <x v="2"/>
    <s v="Yes"/>
  </r>
  <r>
    <n v="1389"/>
    <m/>
    <x v="22"/>
    <n v="1401000"/>
    <x v="217"/>
    <d v="2026-05-22T00:00:00"/>
    <s v="Partial"/>
    <m/>
    <m/>
    <m/>
    <s v="INV-2026-PT Bintang Retail Nusantara-1389"/>
    <n v="420000"/>
    <n v="981000"/>
    <x v="2"/>
    <x v="9"/>
    <n v="981000"/>
    <n v="0"/>
    <x v="0"/>
    <x v="2"/>
    <s v="Yes"/>
  </r>
  <r>
    <n v="1390"/>
    <m/>
    <x v="11"/>
    <n v="3697000"/>
    <x v="23"/>
    <d v="2026-08-17T00:00:00"/>
    <s v="Partial"/>
    <m/>
    <m/>
    <m/>
    <s v="INV-2026-PT XYZ-1390"/>
    <n v="1848000"/>
    <n v="1849000"/>
    <x v="4"/>
    <x v="1"/>
    <n v="1849000"/>
    <n v="0"/>
    <x v="0"/>
    <x v="2"/>
    <s v="Yes"/>
  </r>
  <r>
    <n v="1391"/>
    <m/>
    <x v="4"/>
    <n v="1311000"/>
    <x v="215"/>
    <d v="2026-08-06T00:00:00"/>
    <s v="Unpaid"/>
    <m/>
    <m/>
    <m/>
    <s v="INV-2026-PT Sinar Karya Abadi-1391"/>
    <n v="0"/>
    <n v="1311000"/>
    <x v="4"/>
    <x v="1"/>
    <n v="1311000"/>
    <n v="0"/>
    <x v="0"/>
    <x v="2"/>
    <s v="Yes"/>
  </r>
  <r>
    <n v="1392"/>
    <m/>
    <x v="4"/>
    <n v="5734000"/>
    <x v="19"/>
    <d v="2026-08-20T00:00:00"/>
    <s v="Paid"/>
    <m/>
    <m/>
    <m/>
    <s v="INV-2026-PT Sinar Karya Abadi-1392"/>
    <n v="5734000"/>
    <n v="0"/>
    <x v="0"/>
    <x v="1"/>
    <n v="0"/>
    <n v="0"/>
    <x v="0"/>
    <x v="0"/>
    <s v="No"/>
  </r>
  <r>
    <n v="1393"/>
    <m/>
    <x v="14"/>
    <n v="2298000"/>
    <x v="114"/>
    <d v="2026-04-29T00:00:00"/>
    <s v="Partial"/>
    <m/>
    <m/>
    <m/>
    <s v="INV-2026-PT Nusantara Mart Sejahtera-1393"/>
    <n v="1149000"/>
    <n v="1149000"/>
    <x v="2"/>
    <x v="1"/>
    <n v="1149000"/>
    <n v="0"/>
    <x v="0"/>
    <x v="2"/>
    <s v="Yes"/>
  </r>
  <r>
    <n v="1394"/>
    <m/>
    <x v="0"/>
    <n v="6077000"/>
    <x v="39"/>
    <d v="2026-07-19T00:00:00"/>
    <s v="Paid"/>
    <m/>
    <m/>
    <m/>
    <s v="INV-2026-PT Jogja Retail Makmur-1394"/>
    <n v="6077000"/>
    <n v="0"/>
    <x v="0"/>
    <x v="0"/>
    <n v="0"/>
    <n v="0"/>
    <x v="0"/>
    <x v="0"/>
    <s v="No"/>
  </r>
  <r>
    <n v="1395"/>
    <m/>
    <x v="18"/>
    <n v="2924000"/>
    <x v="57"/>
    <d v="2026-08-30T00:00:00"/>
    <s v="Paid"/>
    <m/>
    <m/>
    <m/>
    <s v="INV-2026-PT Bali Lifestyle Market-1395"/>
    <n v="2924000"/>
    <n v="0"/>
    <x v="0"/>
    <x v="13"/>
    <n v="0"/>
    <n v="0"/>
    <x v="0"/>
    <x v="0"/>
    <s v="No"/>
  </r>
  <r>
    <n v="1396"/>
    <m/>
    <x v="17"/>
    <n v="3379000"/>
    <x v="38"/>
    <d v="2026-08-02T00:00:00"/>
    <s v="Paid"/>
    <m/>
    <m/>
    <m/>
    <s v="INV-2026-PT Makassar Retail Utama-1396"/>
    <n v="3379000"/>
    <n v="0"/>
    <x v="0"/>
    <x v="12"/>
    <n v="0"/>
    <n v="0"/>
    <x v="0"/>
    <x v="0"/>
    <s v="No"/>
  </r>
  <r>
    <n v="1397"/>
    <m/>
    <x v="12"/>
    <n v="3224000"/>
    <x v="169"/>
    <d v="2026-09-07T00:00:00"/>
    <s v="Paid"/>
    <m/>
    <m/>
    <m/>
    <s v="INV-2026-PT Surya Niaga Surabaya-1397"/>
    <n v="3224000"/>
    <n v="0"/>
    <x v="0"/>
    <x v="9"/>
    <n v="0"/>
    <n v="0"/>
    <x v="0"/>
    <x v="0"/>
    <s v="No"/>
  </r>
  <r>
    <n v="1398"/>
    <m/>
    <x v="16"/>
    <n v="4269000"/>
    <x v="117"/>
    <d v="2026-09-22T00:00:00"/>
    <s v="Partial"/>
    <m/>
    <m/>
    <m/>
    <s v="INV-2026-PT Pekanbaru Home Store-1398"/>
    <n v="1708000"/>
    <n v="2561000"/>
    <x v="3"/>
    <x v="11"/>
    <n v="2561000"/>
    <n v="0"/>
    <x v="0"/>
    <x v="2"/>
    <s v="Yes"/>
  </r>
  <r>
    <n v="1399"/>
    <m/>
    <x v="1"/>
    <n v="4850000"/>
    <x v="173"/>
    <d v="2026-07-18T00:00:00"/>
    <s v="Paid"/>
    <m/>
    <m/>
    <m/>
    <s v="INV-2026-PT Citra Home Living-1399"/>
    <n v="4850000"/>
    <n v="0"/>
    <x v="0"/>
    <x v="1"/>
    <n v="0"/>
    <n v="0"/>
    <x v="0"/>
    <x v="0"/>
    <s v="No"/>
  </r>
  <r>
    <n v="1400"/>
    <m/>
    <x v="14"/>
    <n v="898000"/>
    <x v="114"/>
    <d v="2026-04-29T00:00:00"/>
    <s v="Paid"/>
    <m/>
    <m/>
    <m/>
    <s v="INV-2026-PT Nusantara Mart Sejahtera-1400"/>
    <n v="898000"/>
    <n v="0"/>
    <x v="0"/>
    <x v="1"/>
    <n v="0"/>
    <n v="0"/>
    <x v="0"/>
    <x v="0"/>
    <s v="No"/>
  </r>
  <r>
    <n v="1401"/>
    <m/>
    <x v="5"/>
    <n v="3822000"/>
    <x v="74"/>
    <d v="2026-08-16T00:00:00"/>
    <s v="Unpaid"/>
    <m/>
    <m/>
    <m/>
    <s v="INV-2026-PT Pontianak Niaga Abadi-1401"/>
    <n v="0"/>
    <n v="3822000"/>
    <x v="4"/>
    <x v="4"/>
    <n v="3822000"/>
    <n v="0"/>
    <x v="0"/>
    <x v="2"/>
    <s v="Yes"/>
  </r>
  <r>
    <n v="1402"/>
    <m/>
    <x v="4"/>
    <n v="3780000"/>
    <x v="52"/>
    <d v="2026-03-30T00:00:00"/>
    <s v="Unpaid"/>
    <m/>
    <m/>
    <m/>
    <s v="INV-2026-PT Sinar Karya Abadi-1402"/>
    <n v="0"/>
    <n v="3780000"/>
    <x v="2"/>
    <x v="1"/>
    <n v="3780000"/>
    <n v="0"/>
    <x v="0"/>
    <x v="2"/>
    <s v="Yes"/>
  </r>
  <r>
    <n v="1403"/>
    <m/>
    <x v="20"/>
    <n v="5336000"/>
    <x v="221"/>
    <d v="2026-06-27T00:00:00"/>
    <s v="Paid"/>
    <m/>
    <m/>
    <m/>
    <s v="INV-2026-PT Balikpapan Retailindo-1403"/>
    <n v="5336000"/>
    <n v="0"/>
    <x v="0"/>
    <x v="14"/>
    <n v="0"/>
    <n v="0"/>
    <x v="0"/>
    <x v="0"/>
    <s v="No"/>
  </r>
  <r>
    <n v="1404"/>
    <m/>
    <x v="15"/>
    <n v="1794000"/>
    <x v="0"/>
    <d v="2026-05-12T00:00:00"/>
    <s v="Paid"/>
    <m/>
    <m/>
    <m/>
    <s v="INV-2026-PT Batam Modern Retail-1404"/>
    <n v="1794000"/>
    <n v="0"/>
    <x v="0"/>
    <x v="10"/>
    <n v="0"/>
    <n v="0"/>
    <x v="0"/>
    <x v="0"/>
    <s v="No"/>
  </r>
  <r>
    <n v="1405"/>
    <m/>
    <x v="14"/>
    <n v="6243000"/>
    <x v="65"/>
    <d v="2026-04-10T00:00:00"/>
    <s v="Paid"/>
    <m/>
    <m/>
    <m/>
    <s v="INV-2026-PT Nusantara Mart Sejahtera-1405"/>
    <n v="6243000"/>
    <n v="0"/>
    <x v="0"/>
    <x v="1"/>
    <n v="0"/>
    <n v="0"/>
    <x v="0"/>
    <x v="0"/>
    <s v="No"/>
  </r>
  <r>
    <n v="1406"/>
    <m/>
    <x v="13"/>
    <n v="3259000"/>
    <x v="153"/>
    <d v="2026-10-12T00:00:00"/>
    <s v="Paid"/>
    <m/>
    <m/>
    <m/>
    <s v="INV-2026-PT Sentra Belanja Jaya-1406"/>
    <n v="3259000"/>
    <n v="0"/>
    <x v="0"/>
    <x v="2"/>
    <n v="0"/>
    <n v="0"/>
    <x v="1"/>
    <x v="0"/>
    <s v="No"/>
  </r>
  <r>
    <n v="1407"/>
    <m/>
    <x v="1"/>
    <n v="3180000"/>
    <x v="152"/>
    <d v="2026-09-07T00:00:00"/>
    <s v="Paid"/>
    <m/>
    <m/>
    <m/>
    <s v="INV-2026-PT Citra Home Living-1407"/>
    <n v="3180000"/>
    <n v="0"/>
    <x v="0"/>
    <x v="1"/>
    <n v="0"/>
    <n v="0"/>
    <x v="0"/>
    <x v="0"/>
    <s v="No"/>
  </r>
  <r>
    <n v="1408"/>
    <m/>
    <x v="14"/>
    <n v="1919000"/>
    <x v="76"/>
    <d v="2026-10-13T00:00:00"/>
    <s v="Unpaid"/>
    <m/>
    <m/>
    <m/>
    <s v="INV-2026-PT Nusantara Mart Sejahtera-1408"/>
    <n v="0"/>
    <n v="1919000"/>
    <x v="1"/>
    <x v="1"/>
    <n v="0"/>
    <n v="1919000"/>
    <x v="1"/>
    <x v="1"/>
    <s v="No"/>
  </r>
  <r>
    <n v="1409"/>
    <m/>
    <x v="2"/>
    <n v="4457000"/>
    <x v="209"/>
    <d v="2026-06-23T00:00:00"/>
    <s v="Paid"/>
    <m/>
    <m/>
    <m/>
    <s v="INV-2026-PT Karya Mitra Retail-1409"/>
    <n v="4457000"/>
    <n v="0"/>
    <x v="0"/>
    <x v="2"/>
    <n v="0"/>
    <n v="0"/>
    <x v="0"/>
    <x v="0"/>
    <s v="No"/>
  </r>
  <r>
    <n v="1410"/>
    <m/>
    <x v="24"/>
    <n v="3639000"/>
    <x v="236"/>
    <d v="2026-02-20T00:00:00"/>
    <s v="Paid"/>
    <m/>
    <m/>
    <m/>
    <s v="INV-2026-PT Metro Perkasa Retail-1410"/>
    <n v="3639000"/>
    <n v="0"/>
    <x v="0"/>
    <x v="5"/>
    <n v="0"/>
    <n v="0"/>
    <x v="0"/>
    <x v="0"/>
    <s v="No"/>
  </r>
  <r>
    <n v="1411"/>
    <m/>
    <x v="7"/>
    <n v="3338000"/>
    <x v="131"/>
    <d v="2026-03-07T00:00:00"/>
    <s v="Partial"/>
    <m/>
    <m/>
    <m/>
    <s v="INV-2026-PT Palembang Retail Bersama-1411"/>
    <n v="1669000"/>
    <n v="1669000"/>
    <x v="2"/>
    <x v="6"/>
    <n v="1669000"/>
    <n v="0"/>
    <x v="0"/>
    <x v="2"/>
    <s v="Yes"/>
  </r>
  <r>
    <n v="1412"/>
    <m/>
    <x v="0"/>
    <n v="4841000"/>
    <x v="64"/>
    <d v="2026-04-04T00:00:00"/>
    <s v="Paid"/>
    <m/>
    <m/>
    <m/>
    <s v="INV-2026-PT Jogja Retail Makmur-1412"/>
    <n v="4841000"/>
    <n v="0"/>
    <x v="0"/>
    <x v="0"/>
    <n v="0"/>
    <n v="0"/>
    <x v="0"/>
    <x v="0"/>
    <s v="No"/>
  </r>
  <r>
    <n v="1413"/>
    <m/>
    <x v="22"/>
    <n v="3903000"/>
    <x v="224"/>
    <d v="2026-09-03T00:00:00"/>
    <s v="Paid"/>
    <m/>
    <m/>
    <m/>
    <s v="INV-2026-PT Bintang Retail Nusantara-1413"/>
    <n v="3903000"/>
    <n v="0"/>
    <x v="0"/>
    <x v="9"/>
    <n v="0"/>
    <n v="0"/>
    <x v="0"/>
    <x v="0"/>
    <s v="No"/>
  </r>
  <r>
    <n v="1414"/>
    <m/>
    <x v="17"/>
    <n v="7765000"/>
    <x v="31"/>
    <d v="2026-07-21T00:00:00"/>
    <s v="Partial"/>
    <m/>
    <m/>
    <m/>
    <s v="INV-2026-PT Makassar Retail Utama-1414"/>
    <n v="5824000"/>
    <n v="1941000"/>
    <x v="5"/>
    <x v="12"/>
    <n v="1941000"/>
    <n v="0"/>
    <x v="0"/>
    <x v="2"/>
    <s v="Yes"/>
  </r>
  <r>
    <n v="1415"/>
    <m/>
    <x v="8"/>
    <n v="6652000"/>
    <x v="192"/>
    <d v="2026-06-07T00:00:00"/>
    <s v="Paid"/>
    <m/>
    <m/>
    <m/>
    <s v="INV-2026-PT Harmoni Store Indonesia-1415"/>
    <n v="6652000"/>
    <n v="0"/>
    <x v="0"/>
    <x v="7"/>
    <n v="0"/>
    <n v="0"/>
    <x v="0"/>
    <x v="0"/>
    <s v="No"/>
  </r>
  <r>
    <n v="1416"/>
    <m/>
    <x v="22"/>
    <n v="1185000"/>
    <x v="106"/>
    <d v="2026-03-13T00:00:00"/>
    <s v="Paid"/>
    <m/>
    <m/>
    <m/>
    <s v="INV-2026-PT Bintang Retail Nusantara-1416"/>
    <n v="1185000"/>
    <n v="0"/>
    <x v="0"/>
    <x v="9"/>
    <n v="0"/>
    <n v="0"/>
    <x v="0"/>
    <x v="0"/>
    <s v="No"/>
  </r>
  <r>
    <n v="1417"/>
    <m/>
    <x v="1"/>
    <n v="3816000"/>
    <x v="206"/>
    <d v="2026-06-19T00:00:00"/>
    <s v="Paid"/>
    <m/>
    <m/>
    <m/>
    <s v="INV-2026-PT Citra Home Living-1417"/>
    <n v="3816000"/>
    <n v="0"/>
    <x v="0"/>
    <x v="1"/>
    <n v="0"/>
    <n v="0"/>
    <x v="0"/>
    <x v="0"/>
    <s v="No"/>
  </r>
  <r>
    <n v="1418"/>
    <m/>
    <x v="0"/>
    <n v="5566000"/>
    <x v="60"/>
    <d v="2026-03-24T00:00:00"/>
    <s v="Paid"/>
    <m/>
    <m/>
    <m/>
    <s v="INV-2026-PT Jogja Retail Makmur-1418"/>
    <n v="5566000"/>
    <n v="0"/>
    <x v="0"/>
    <x v="0"/>
    <n v="0"/>
    <n v="0"/>
    <x v="0"/>
    <x v="0"/>
    <s v="No"/>
  </r>
  <r>
    <n v="1419"/>
    <m/>
    <x v="23"/>
    <n v="2601000"/>
    <x v="128"/>
    <d v="2026-02-12T00:00:00"/>
    <s v="Paid"/>
    <m/>
    <m/>
    <m/>
    <s v="INV-2026-PT Urban House Indonesia-1419"/>
    <n v="2601000"/>
    <n v="0"/>
    <x v="0"/>
    <x v="1"/>
    <n v="0"/>
    <n v="0"/>
    <x v="0"/>
    <x v="0"/>
    <s v="No"/>
  </r>
  <r>
    <n v="1420"/>
    <m/>
    <x v="19"/>
    <n v="3950000"/>
    <x v="28"/>
    <d v="2026-10-02T00:00:00"/>
    <s v="Paid"/>
    <m/>
    <m/>
    <m/>
    <s v="INV-2026-PT Arunika Retail Indonesia-1420"/>
    <n v="3950000"/>
    <n v="0"/>
    <x v="0"/>
    <x v="1"/>
    <n v="0"/>
    <n v="0"/>
    <x v="0"/>
    <x v="0"/>
    <s v="No"/>
  </r>
  <r>
    <n v="1421"/>
    <m/>
    <x v="16"/>
    <n v="2745000"/>
    <x v="143"/>
    <d v="2026-08-08T00:00:00"/>
    <s v="Paid"/>
    <m/>
    <m/>
    <m/>
    <s v="INV-2026-PT Pekanbaru Home Store-1421"/>
    <n v="2745000"/>
    <n v="0"/>
    <x v="0"/>
    <x v="11"/>
    <n v="0"/>
    <n v="0"/>
    <x v="0"/>
    <x v="0"/>
    <s v="No"/>
  </r>
  <r>
    <n v="1422"/>
    <m/>
    <x v="2"/>
    <n v="5341000"/>
    <x v="3"/>
    <d v="2026-09-25T00:00:00"/>
    <s v="Unpaid"/>
    <m/>
    <m/>
    <m/>
    <s v="INV-2026-PT Karya Mitra Retail-1422"/>
    <n v="0"/>
    <n v="5341000"/>
    <x v="3"/>
    <x v="2"/>
    <n v="5341000"/>
    <n v="0"/>
    <x v="1"/>
    <x v="2"/>
    <s v="Yes"/>
  </r>
  <r>
    <n v="1423"/>
    <m/>
    <x v="4"/>
    <n v="3115000"/>
    <x v="56"/>
    <d v="2026-10-24T00:00:00"/>
    <s v="Paid"/>
    <m/>
    <m/>
    <m/>
    <s v="INV-2026-PT Sinar Karya Abadi-1423"/>
    <n v="3115000"/>
    <n v="0"/>
    <x v="0"/>
    <x v="1"/>
    <n v="0"/>
    <n v="0"/>
    <x v="1"/>
    <x v="0"/>
    <s v="No"/>
  </r>
  <r>
    <n v="1424"/>
    <m/>
    <x v="15"/>
    <n v="4536000"/>
    <x v="70"/>
    <d v="2026-04-10T00:00:00"/>
    <s v="Unpaid"/>
    <m/>
    <m/>
    <m/>
    <s v="INV-2026-PT Batam Modern Retail-1424"/>
    <n v="0"/>
    <n v="4536000"/>
    <x v="2"/>
    <x v="10"/>
    <n v="4536000"/>
    <n v="0"/>
    <x v="0"/>
    <x v="2"/>
    <s v="Yes"/>
  </r>
  <r>
    <n v="1425"/>
    <m/>
    <x v="13"/>
    <n v="9183000"/>
    <x v="252"/>
    <d v="2026-08-31T00:00:00"/>
    <s v="Paid"/>
    <m/>
    <m/>
    <m/>
    <s v="INV-2026-PT Sentra Belanja Jaya-1425"/>
    <n v="9183000"/>
    <n v="0"/>
    <x v="0"/>
    <x v="2"/>
    <n v="0"/>
    <n v="0"/>
    <x v="0"/>
    <x v="0"/>
    <s v="No"/>
  </r>
  <r>
    <n v="1426"/>
    <m/>
    <x v="17"/>
    <n v="2017000"/>
    <x v="218"/>
    <d v="2026-10-10T00:00:00"/>
    <s v="Unpaid"/>
    <m/>
    <m/>
    <m/>
    <s v="INV-2026-PT Makassar Retail Utama-1426"/>
    <n v="0"/>
    <n v="2017000"/>
    <x v="1"/>
    <x v="12"/>
    <n v="0"/>
    <n v="2017000"/>
    <x v="1"/>
    <x v="1"/>
    <s v="No"/>
  </r>
  <r>
    <n v="1427"/>
    <m/>
    <x v="9"/>
    <n v="5520000"/>
    <x v="59"/>
    <d v="2026-02-26T00:00:00"/>
    <s v="Paid"/>
    <m/>
    <m/>
    <m/>
    <s v="INV-2026-PT Prima Retail Bandung-1427"/>
    <n v="5520000"/>
    <n v="0"/>
    <x v="0"/>
    <x v="5"/>
    <n v="0"/>
    <n v="0"/>
    <x v="0"/>
    <x v="0"/>
    <s v="No"/>
  </r>
  <r>
    <n v="1428"/>
    <m/>
    <x v="22"/>
    <n v="2890000"/>
    <x v="33"/>
    <d v="2026-04-09T00:00:00"/>
    <s v="Paid"/>
    <m/>
    <m/>
    <m/>
    <s v="INV-2026-PT Bintang Retail Nusantara-1428"/>
    <n v="2890000"/>
    <n v="0"/>
    <x v="0"/>
    <x v="9"/>
    <n v="0"/>
    <n v="0"/>
    <x v="0"/>
    <x v="0"/>
    <s v="No"/>
  </r>
  <r>
    <n v="1429"/>
    <m/>
    <x v="19"/>
    <n v="2563000"/>
    <x v="139"/>
    <d v="2026-09-27T00:00:00"/>
    <s v="Unpaid"/>
    <m/>
    <m/>
    <m/>
    <s v="INV-2026-PT Arunika Retail Indonesia-1429"/>
    <n v="0"/>
    <n v="2563000"/>
    <x v="3"/>
    <x v="1"/>
    <n v="2563000"/>
    <n v="0"/>
    <x v="0"/>
    <x v="2"/>
    <s v="Yes"/>
  </r>
  <r>
    <n v="1430"/>
    <m/>
    <x v="4"/>
    <n v="3873000"/>
    <x v="93"/>
    <d v="2026-08-15T00:00:00"/>
    <s v="Paid"/>
    <m/>
    <m/>
    <m/>
    <s v="INV-2026-PT Sinar Karya Abadi-1430"/>
    <n v="3873000"/>
    <n v="0"/>
    <x v="0"/>
    <x v="1"/>
    <n v="0"/>
    <n v="0"/>
    <x v="0"/>
    <x v="0"/>
    <s v="No"/>
  </r>
  <r>
    <n v="1431"/>
    <m/>
    <x v="14"/>
    <n v="4161000"/>
    <x v="51"/>
    <d v="2026-09-08T00:00:00"/>
    <s v="Unpaid"/>
    <m/>
    <m/>
    <m/>
    <s v="INV-2026-PT Nusantara Mart Sejahtera-1431"/>
    <n v="0"/>
    <n v="4161000"/>
    <x v="3"/>
    <x v="1"/>
    <n v="4161000"/>
    <n v="0"/>
    <x v="0"/>
    <x v="2"/>
    <s v="Yes"/>
  </r>
  <r>
    <n v="1432"/>
    <m/>
    <x v="10"/>
    <n v="3577000"/>
    <x v="38"/>
    <d v="2026-08-02T00:00:00"/>
    <s v="Paid"/>
    <m/>
    <m/>
    <m/>
    <s v="INV-2026-PT Medan Niaga Sentosa-1432"/>
    <n v="3577000"/>
    <n v="0"/>
    <x v="0"/>
    <x v="8"/>
    <n v="0"/>
    <n v="0"/>
    <x v="0"/>
    <x v="0"/>
    <s v="No"/>
  </r>
  <r>
    <n v="1433"/>
    <m/>
    <x v="21"/>
    <n v="3012000"/>
    <x v="233"/>
    <d v="2026-03-17T00:00:00"/>
    <s v="Unpaid"/>
    <m/>
    <m/>
    <m/>
    <s v="INV-2026-PT Pusaka Niaga Mandiri-1433"/>
    <n v="0"/>
    <n v="3012000"/>
    <x v="2"/>
    <x v="5"/>
    <n v="3012000"/>
    <n v="0"/>
    <x v="0"/>
    <x v="2"/>
    <s v="Yes"/>
  </r>
  <r>
    <n v="1434"/>
    <m/>
    <x v="9"/>
    <n v="1382000"/>
    <x v="213"/>
    <d v="2026-08-15T00:00:00"/>
    <s v="Partial"/>
    <m/>
    <m/>
    <m/>
    <s v="INV-2026-PT Prima Retail Bandung-1434"/>
    <n v="346000"/>
    <n v="1036000"/>
    <x v="4"/>
    <x v="5"/>
    <n v="1036000"/>
    <n v="0"/>
    <x v="0"/>
    <x v="2"/>
    <s v="Yes"/>
  </r>
  <r>
    <n v="1435"/>
    <m/>
    <x v="24"/>
    <n v="2373000"/>
    <x v="44"/>
    <d v="2026-07-25T00:00:00"/>
    <s v="Unpaid"/>
    <m/>
    <m/>
    <m/>
    <s v="INV-2026-PT Metro Perkasa Retail-1435"/>
    <n v="0"/>
    <n v="2373000"/>
    <x v="5"/>
    <x v="5"/>
    <n v="2373000"/>
    <n v="0"/>
    <x v="0"/>
    <x v="2"/>
    <s v="Yes"/>
  </r>
  <r>
    <n v="1436"/>
    <m/>
    <x v="18"/>
    <n v="1495000"/>
    <x v="206"/>
    <d v="2026-07-04T00:00:00"/>
    <s v="Paid"/>
    <m/>
    <m/>
    <m/>
    <s v="INV-2026-PT Bali Lifestyle Market-1436"/>
    <n v="1495000"/>
    <n v="0"/>
    <x v="0"/>
    <x v="13"/>
    <n v="0"/>
    <n v="0"/>
    <x v="0"/>
    <x v="0"/>
    <s v="No"/>
  </r>
  <r>
    <n v="1437"/>
    <m/>
    <x v="22"/>
    <n v="5049000"/>
    <x v="164"/>
    <d v="2026-08-22T00:00:00"/>
    <s v="Paid"/>
    <m/>
    <m/>
    <m/>
    <s v="INV-2026-PT Bintang Retail Nusantara-1437"/>
    <n v="5049000"/>
    <n v="0"/>
    <x v="0"/>
    <x v="9"/>
    <n v="0"/>
    <n v="0"/>
    <x v="0"/>
    <x v="0"/>
    <s v="No"/>
  </r>
  <r>
    <n v="1438"/>
    <m/>
    <x v="22"/>
    <n v="4855000"/>
    <x v="231"/>
    <d v="2026-03-29T00:00:00"/>
    <s v="Unpaid"/>
    <m/>
    <m/>
    <m/>
    <s v="INV-2026-PT Bintang Retail Nusantara-1438"/>
    <n v="0"/>
    <n v="4855000"/>
    <x v="2"/>
    <x v="9"/>
    <n v="4855000"/>
    <n v="0"/>
    <x v="0"/>
    <x v="2"/>
    <s v="Yes"/>
  </r>
  <r>
    <n v="1439"/>
    <m/>
    <x v="16"/>
    <n v="1341000"/>
    <x v="245"/>
    <d v="2026-09-25T00:00:00"/>
    <s v="Partial"/>
    <m/>
    <m/>
    <m/>
    <s v="INV-2026-PT Pekanbaru Home Store-1439"/>
    <n v="1006000"/>
    <n v="335000"/>
    <x v="3"/>
    <x v="11"/>
    <n v="335000"/>
    <n v="0"/>
    <x v="0"/>
    <x v="2"/>
    <s v="Yes"/>
  </r>
  <r>
    <n v="1440"/>
    <m/>
    <x v="14"/>
    <n v="7488000"/>
    <x v="146"/>
    <d v="2026-05-15T00:00:00"/>
    <s v="Paid"/>
    <m/>
    <m/>
    <m/>
    <s v="INV-2026-PT Nusantara Mart Sejahtera-1440"/>
    <n v="7488000"/>
    <n v="0"/>
    <x v="0"/>
    <x v="1"/>
    <n v="0"/>
    <n v="0"/>
    <x v="0"/>
    <x v="0"/>
    <s v="No"/>
  </r>
  <r>
    <n v="1441"/>
    <m/>
    <x v="16"/>
    <n v="2532000"/>
    <x v="249"/>
    <d v="2026-09-19T00:00:00"/>
    <s v="Unpaid"/>
    <m/>
    <m/>
    <m/>
    <s v="INV-2026-PT Pekanbaru Home Store-1441"/>
    <n v="0"/>
    <n v="2532000"/>
    <x v="3"/>
    <x v="11"/>
    <n v="2532000"/>
    <n v="0"/>
    <x v="0"/>
    <x v="2"/>
    <s v="Yes"/>
  </r>
  <r>
    <n v="1442"/>
    <m/>
    <x v="18"/>
    <n v="3513000"/>
    <x v="31"/>
    <d v="2026-08-05T00:00:00"/>
    <s v="Partial"/>
    <m/>
    <m/>
    <m/>
    <s v="INV-2026-PT Bali Lifestyle Market-1442"/>
    <n v="1756000"/>
    <n v="1757000"/>
    <x v="5"/>
    <x v="13"/>
    <n v="1757000"/>
    <n v="0"/>
    <x v="0"/>
    <x v="2"/>
    <s v="Yes"/>
  </r>
  <r>
    <n v="1443"/>
    <m/>
    <x v="18"/>
    <n v="1548000"/>
    <x v="13"/>
    <d v="2026-02-13T00:00:00"/>
    <s v="Unpaid"/>
    <m/>
    <m/>
    <m/>
    <s v="INV-2026-PT Bali Lifestyle Market-1443"/>
    <n v="0"/>
    <n v="1548000"/>
    <x v="2"/>
    <x v="13"/>
    <n v="1548000"/>
    <n v="0"/>
    <x v="0"/>
    <x v="2"/>
    <s v="Yes"/>
  </r>
  <r>
    <n v="1444"/>
    <m/>
    <x v="15"/>
    <n v="7476000"/>
    <x v="31"/>
    <d v="2026-07-21T00:00:00"/>
    <s v="Paid"/>
    <m/>
    <m/>
    <m/>
    <s v="INV-2026-PT Batam Modern Retail-1444"/>
    <n v="7476000"/>
    <n v="0"/>
    <x v="0"/>
    <x v="10"/>
    <n v="0"/>
    <n v="0"/>
    <x v="0"/>
    <x v="0"/>
    <s v="No"/>
  </r>
  <r>
    <n v="1445"/>
    <m/>
    <x v="23"/>
    <n v="2621000"/>
    <x v="187"/>
    <d v="2026-09-29T00:00:00"/>
    <s v="Paid"/>
    <m/>
    <m/>
    <m/>
    <s v="INV-2026-PT Urban House Indonesia-1445"/>
    <n v="2621000"/>
    <n v="0"/>
    <x v="0"/>
    <x v="1"/>
    <n v="0"/>
    <n v="0"/>
    <x v="0"/>
    <x v="0"/>
    <s v="No"/>
  </r>
  <r>
    <n v="1446"/>
    <m/>
    <x v="21"/>
    <n v="4386000"/>
    <x v="47"/>
    <d v="2026-02-03T00:00:00"/>
    <s v="Paid"/>
    <m/>
    <m/>
    <m/>
    <s v="INV-2026-PT Pusaka Niaga Mandiri-1446"/>
    <n v="4386000"/>
    <n v="0"/>
    <x v="0"/>
    <x v="5"/>
    <n v="0"/>
    <n v="0"/>
    <x v="0"/>
    <x v="0"/>
    <s v="No"/>
  </r>
  <r>
    <n v="1447"/>
    <m/>
    <x v="4"/>
    <n v="3441000"/>
    <x v="204"/>
    <d v="2026-03-04T00:00:00"/>
    <s v="Paid"/>
    <m/>
    <m/>
    <m/>
    <s v="INV-2026-PT Sinar Karya Abadi-1447"/>
    <n v="3441000"/>
    <n v="0"/>
    <x v="0"/>
    <x v="1"/>
    <n v="0"/>
    <n v="0"/>
    <x v="0"/>
    <x v="0"/>
    <s v="No"/>
  </r>
  <r>
    <n v="1448"/>
    <m/>
    <x v="16"/>
    <n v="1908000"/>
    <x v="196"/>
    <d v="2026-05-02T00:00:00"/>
    <s v="Unpaid"/>
    <m/>
    <m/>
    <m/>
    <s v="INV-2026-PT Pekanbaru Home Store-1448"/>
    <n v="0"/>
    <n v="1908000"/>
    <x v="2"/>
    <x v="11"/>
    <n v="1908000"/>
    <n v="0"/>
    <x v="0"/>
    <x v="2"/>
    <s v="Yes"/>
  </r>
  <r>
    <n v="1449"/>
    <m/>
    <x v="9"/>
    <n v="4784000"/>
    <x v="81"/>
    <d v="2026-05-13T00:00:00"/>
    <s v="Unpaid"/>
    <m/>
    <m/>
    <m/>
    <s v="INV-2026-PT Prima Retail Bandung-1449"/>
    <n v="0"/>
    <n v="4784000"/>
    <x v="2"/>
    <x v="5"/>
    <n v="4784000"/>
    <n v="0"/>
    <x v="0"/>
    <x v="2"/>
    <s v="Yes"/>
  </r>
  <r>
    <n v="1450"/>
    <m/>
    <x v="22"/>
    <n v="1623000"/>
    <x v="30"/>
    <d v="2026-09-19T00:00:00"/>
    <s v="Unpaid"/>
    <m/>
    <m/>
    <m/>
    <s v="INV-2026-PT Bintang Retail Nusantara-1450"/>
    <n v="0"/>
    <n v="1623000"/>
    <x v="3"/>
    <x v="9"/>
    <n v="1623000"/>
    <n v="0"/>
    <x v="0"/>
    <x v="2"/>
    <s v="Yes"/>
  </r>
  <r>
    <n v="1451"/>
    <m/>
    <x v="19"/>
    <n v="5279000"/>
    <x v="130"/>
    <d v="2026-03-09T00:00:00"/>
    <s v="Unpaid"/>
    <m/>
    <m/>
    <m/>
    <s v="INV-2026-PT Arunika Retail Indonesia-1451"/>
    <n v="0"/>
    <n v="5279000"/>
    <x v="2"/>
    <x v="1"/>
    <n v="5279000"/>
    <n v="0"/>
    <x v="0"/>
    <x v="2"/>
    <s v="Yes"/>
  </r>
  <r>
    <n v="1452"/>
    <m/>
    <x v="6"/>
    <n v="5822000"/>
    <x v="70"/>
    <d v="2026-04-10T00:00:00"/>
    <s v="Unpaid"/>
    <m/>
    <m/>
    <m/>
    <s v="INV-2026-PT Lestari Lifestyle Retail-1452"/>
    <n v="0"/>
    <n v="5822000"/>
    <x v="2"/>
    <x v="5"/>
    <n v="5822000"/>
    <n v="0"/>
    <x v="0"/>
    <x v="2"/>
    <s v="Yes"/>
  </r>
  <r>
    <n v="1453"/>
    <m/>
    <x v="17"/>
    <n v="715000"/>
    <x v="60"/>
    <d v="2026-03-24T00:00:00"/>
    <s v="Unpaid"/>
    <m/>
    <m/>
    <m/>
    <s v="INV-2026-PT Makassar Retail Utama-1453"/>
    <n v="0"/>
    <n v="715000"/>
    <x v="2"/>
    <x v="12"/>
    <n v="715000"/>
    <n v="0"/>
    <x v="0"/>
    <x v="2"/>
    <s v="Yes"/>
  </r>
  <r>
    <n v="1454"/>
    <m/>
    <x v="4"/>
    <n v="3181000"/>
    <x v="162"/>
    <d v="2026-08-09T00:00:00"/>
    <s v="Unpaid"/>
    <m/>
    <m/>
    <m/>
    <s v="INV-2026-PT Sinar Karya Abadi-1454"/>
    <n v="0"/>
    <n v="3181000"/>
    <x v="4"/>
    <x v="1"/>
    <n v="3181000"/>
    <n v="0"/>
    <x v="0"/>
    <x v="2"/>
    <s v="Yes"/>
  </r>
  <r>
    <n v="1455"/>
    <m/>
    <x v="9"/>
    <n v="945000"/>
    <x v="64"/>
    <d v="2026-04-19T00:00:00"/>
    <s v="Unpaid"/>
    <m/>
    <m/>
    <m/>
    <s v="INV-2026-PT Prima Retail Bandung-1455"/>
    <n v="0"/>
    <n v="945000"/>
    <x v="2"/>
    <x v="5"/>
    <n v="945000"/>
    <n v="0"/>
    <x v="0"/>
    <x v="2"/>
    <s v="Yes"/>
  </r>
  <r>
    <n v="1456"/>
    <m/>
    <x v="13"/>
    <n v="5375000"/>
    <x v="135"/>
    <d v="2026-05-03T00:00:00"/>
    <s v="Paid"/>
    <m/>
    <m/>
    <m/>
    <s v="INV-2026-PT Sentra Belanja Jaya-1456"/>
    <n v="5375000"/>
    <n v="0"/>
    <x v="0"/>
    <x v="2"/>
    <n v="0"/>
    <n v="0"/>
    <x v="0"/>
    <x v="0"/>
    <s v="No"/>
  </r>
  <r>
    <n v="1457"/>
    <m/>
    <x v="23"/>
    <n v="4041000"/>
    <x v="100"/>
    <d v="2026-04-24T00:00:00"/>
    <s v="Paid"/>
    <m/>
    <m/>
    <m/>
    <s v="INV-2026-PT Urban House Indonesia-1457"/>
    <n v="4041000"/>
    <n v="0"/>
    <x v="0"/>
    <x v="1"/>
    <n v="0"/>
    <n v="0"/>
    <x v="0"/>
    <x v="0"/>
    <s v="No"/>
  </r>
  <r>
    <n v="1458"/>
    <m/>
    <x v="9"/>
    <n v="4219000"/>
    <x v="64"/>
    <d v="2026-04-04T00:00:00"/>
    <s v="Paid"/>
    <m/>
    <m/>
    <m/>
    <s v="INV-2026-PT Prima Retail Bandung-1458"/>
    <n v="4219000"/>
    <n v="0"/>
    <x v="0"/>
    <x v="5"/>
    <n v="0"/>
    <n v="0"/>
    <x v="0"/>
    <x v="0"/>
    <s v="No"/>
  </r>
  <r>
    <n v="1459"/>
    <m/>
    <x v="0"/>
    <n v="5129000"/>
    <x v="167"/>
    <d v="2026-08-11T00:00:00"/>
    <s v="Unpaid"/>
    <m/>
    <m/>
    <m/>
    <s v="INV-2026-PT Jogja Retail Makmur-1459"/>
    <n v="0"/>
    <n v="5129000"/>
    <x v="4"/>
    <x v="0"/>
    <n v="5129000"/>
    <n v="0"/>
    <x v="0"/>
    <x v="2"/>
    <s v="Yes"/>
  </r>
  <r>
    <n v="1460"/>
    <m/>
    <x v="20"/>
    <n v="7917000"/>
    <x v="223"/>
    <d v="2026-06-01T00:00:00"/>
    <s v="Partial"/>
    <m/>
    <m/>
    <m/>
    <s v="INV-2026-PT Balikpapan Retailindo-1460"/>
    <n v="3958000"/>
    <n v="3959000"/>
    <x v="2"/>
    <x v="14"/>
    <n v="3959000"/>
    <n v="0"/>
    <x v="0"/>
    <x v="2"/>
    <s v="Yes"/>
  </r>
  <r>
    <n v="1461"/>
    <m/>
    <x v="7"/>
    <n v="4710000"/>
    <x v="162"/>
    <d v="2026-08-09T00:00:00"/>
    <s v="Paid"/>
    <m/>
    <m/>
    <m/>
    <s v="INV-2026-PT Palembang Retail Bersama-1461"/>
    <n v="4710000"/>
    <n v="0"/>
    <x v="0"/>
    <x v="6"/>
    <n v="0"/>
    <n v="0"/>
    <x v="0"/>
    <x v="0"/>
    <s v="No"/>
  </r>
  <r>
    <n v="1462"/>
    <m/>
    <x v="10"/>
    <n v="5035000"/>
    <x v="94"/>
    <d v="2026-05-27T00:00:00"/>
    <s v="Paid"/>
    <m/>
    <m/>
    <m/>
    <s v="INV-2026-PT Medan Niaga Sentosa-1462"/>
    <n v="5035000"/>
    <n v="0"/>
    <x v="0"/>
    <x v="8"/>
    <n v="0"/>
    <n v="0"/>
    <x v="0"/>
    <x v="0"/>
    <s v="No"/>
  </r>
  <r>
    <n v="1463"/>
    <m/>
    <x v="14"/>
    <n v="1589000"/>
    <x v="42"/>
    <d v="2026-05-01T00:00:00"/>
    <s v="Paid"/>
    <m/>
    <m/>
    <m/>
    <s v="INV-2026-PT Nusantara Mart Sejahtera-1463"/>
    <n v="1589000"/>
    <n v="0"/>
    <x v="0"/>
    <x v="1"/>
    <n v="0"/>
    <n v="0"/>
    <x v="0"/>
    <x v="0"/>
    <s v="No"/>
  </r>
  <r>
    <n v="1464"/>
    <m/>
    <x v="12"/>
    <n v="3545000"/>
    <x v="242"/>
    <d v="2026-06-08T00:00:00"/>
    <s v="Unpaid"/>
    <m/>
    <m/>
    <m/>
    <s v="INV-2026-PT Surya Niaga Surabaya-1464"/>
    <n v="0"/>
    <n v="3545000"/>
    <x v="2"/>
    <x v="9"/>
    <n v="3545000"/>
    <n v="0"/>
    <x v="0"/>
    <x v="2"/>
    <s v="Yes"/>
  </r>
  <r>
    <n v="1465"/>
    <m/>
    <x v="17"/>
    <n v="2039000"/>
    <x v="59"/>
    <d v="2026-02-11T00:00:00"/>
    <s v="Paid"/>
    <m/>
    <m/>
    <m/>
    <s v="INV-2026-PT Makassar Retail Utama-1465"/>
    <n v="2039000"/>
    <n v="0"/>
    <x v="0"/>
    <x v="12"/>
    <n v="0"/>
    <n v="0"/>
    <x v="0"/>
    <x v="0"/>
    <s v="No"/>
  </r>
  <r>
    <n v="1466"/>
    <m/>
    <x v="20"/>
    <n v="5860000"/>
    <x v="5"/>
    <d v="2026-10-18T00:00:00"/>
    <s v="Paid"/>
    <m/>
    <m/>
    <m/>
    <s v="INV-2026-PT Balikpapan Retailindo-1466"/>
    <n v="5860000"/>
    <n v="0"/>
    <x v="0"/>
    <x v="14"/>
    <n v="0"/>
    <n v="0"/>
    <x v="0"/>
    <x v="0"/>
    <s v="No"/>
  </r>
  <r>
    <n v="1467"/>
    <m/>
    <x v="19"/>
    <n v="1740000"/>
    <x v="122"/>
    <d v="2026-09-17T00:00:00"/>
    <s v="Partial"/>
    <m/>
    <m/>
    <m/>
    <s v="INV-2026-PT Arunika Retail Indonesia-1467"/>
    <n v="1218000"/>
    <n v="522000"/>
    <x v="3"/>
    <x v="1"/>
    <n v="522000"/>
    <n v="0"/>
    <x v="0"/>
    <x v="2"/>
    <s v="Yes"/>
  </r>
  <r>
    <n v="1468"/>
    <m/>
    <x v="14"/>
    <n v="3023000"/>
    <x v="197"/>
    <d v="2026-05-26T00:00:00"/>
    <s v="Paid"/>
    <m/>
    <m/>
    <m/>
    <s v="INV-2026-PT Nusantara Mart Sejahtera-1468"/>
    <n v="3023000"/>
    <n v="0"/>
    <x v="0"/>
    <x v="1"/>
    <n v="0"/>
    <n v="0"/>
    <x v="0"/>
    <x v="0"/>
    <s v="No"/>
  </r>
  <r>
    <n v="1469"/>
    <m/>
    <x v="19"/>
    <n v="3389000"/>
    <x v="231"/>
    <d v="2026-03-29T00:00:00"/>
    <s v="Paid"/>
    <m/>
    <m/>
    <m/>
    <s v="INV-2026-PT Arunika Retail Indonesia-1469"/>
    <n v="3389000"/>
    <n v="0"/>
    <x v="0"/>
    <x v="1"/>
    <n v="0"/>
    <n v="0"/>
    <x v="0"/>
    <x v="0"/>
    <s v="No"/>
  </r>
  <r>
    <n v="1470"/>
    <m/>
    <x v="6"/>
    <n v="299000"/>
    <x v="178"/>
    <d v="2026-05-11T00:00:00"/>
    <s v="Paid"/>
    <m/>
    <m/>
    <m/>
    <s v="INV-2026-PT Lestari Lifestyle Retail-1470"/>
    <n v="299000"/>
    <n v="0"/>
    <x v="0"/>
    <x v="5"/>
    <n v="0"/>
    <n v="0"/>
    <x v="0"/>
    <x v="0"/>
    <s v="No"/>
  </r>
  <r>
    <n v="1471"/>
    <m/>
    <x v="24"/>
    <n v="1147000"/>
    <x v="174"/>
    <d v="2026-04-26T00:00:00"/>
    <s v="Paid"/>
    <m/>
    <m/>
    <m/>
    <s v="INV-2026-PT Metro Perkasa Retail-1471"/>
    <n v="1147000"/>
    <n v="0"/>
    <x v="0"/>
    <x v="5"/>
    <n v="0"/>
    <n v="0"/>
    <x v="0"/>
    <x v="0"/>
    <s v="No"/>
  </r>
  <r>
    <n v="1472"/>
    <m/>
    <x v="8"/>
    <n v="3018000"/>
    <x v="22"/>
    <d v="2026-10-06T00:00:00"/>
    <s v="Unpaid"/>
    <m/>
    <m/>
    <m/>
    <s v="INV-2026-PT Harmoni Store Indonesia-1472"/>
    <n v="0"/>
    <n v="3018000"/>
    <x v="1"/>
    <x v="7"/>
    <n v="0"/>
    <n v="3018000"/>
    <x v="1"/>
    <x v="1"/>
    <s v="No"/>
  </r>
  <r>
    <n v="1473"/>
    <m/>
    <x v="20"/>
    <n v="1634000"/>
    <x v="182"/>
    <d v="2026-02-16T00:00:00"/>
    <s v="Paid"/>
    <m/>
    <m/>
    <m/>
    <s v="INV-2026-PT Balikpapan Retailindo-1473"/>
    <n v="1634000"/>
    <n v="0"/>
    <x v="0"/>
    <x v="14"/>
    <n v="0"/>
    <n v="0"/>
    <x v="0"/>
    <x v="0"/>
    <s v="No"/>
  </r>
  <r>
    <n v="1474"/>
    <m/>
    <x v="8"/>
    <n v="6027000"/>
    <x v="238"/>
    <d v="2026-03-01T00:00:00"/>
    <s v="Paid"/>
    <m/>
    <m/>
    <m/>
    <s v="INV-2026-PT Harmoni Store Indonesia-1474"/>
    <n v="6027000"/>
    <n v="0"/>
    <x v="0"/>
    <x v="7"/>
    <n v="0"/>
    <n v="0"/>
    <x v="0"/>
    <x v="0"/>
    <s v="No"/>
  </r>
  <r>
    <n v="1475"/>
    <m/>
    <x v="0"/>
    <n v="5176000"/>
    <x v="104"/>
    <d v="2026-02-17T00:00:00"/>
    <s v="Paid"/>
    <m/>
    <m/>
    <m/>
    <s v="INV-2026-PT Jogja Retail Makmur-1475"/>
    <n v="5176000"/>
    <n v="0"/>
    <x v="0"/>
    <x v="0"/>
    <n v="0"/>
    <n v="0"/>
    <x v="0"/>
    <x v="0"/>
    <s v="No"/>
  </r>
  <r>
    <n v="1476"/>
    <m/>
    <x v="13"/>
    <n v="3905000"/>
    <x v="94"/>
    <d v="2026-05-27T00:00:00"/>
    <s v="Paid"/>
    <m/>
    <m/>
    <m/>
    <s v="INV-2026-PT Sentra Belanja Jaya-1476"/>
    <n v="3905000"/>
    <n v="0"/>
    <x v="0"/>
    <x v="2"/>
    <n v="0"/>
    <n v="0"/>
    <x v="0"/>
    <x v="0"/>
    <s v="No"/>
  </r>
  <r>
    <n v="1477"/>
    <m/>
    <x v="2"/>
    <n v="5635000"/>
    <x v="4"/>
    <d v="2026-06-02T00:00:00"/>
    <s v="Paid"/>
    <m/>
    <m/>
    <m/>
    <s v="INV-2026-PT Karya Mitra Retail-1477"/>
    <n v="5635000"/>
    <n v="0"/>
    <x v="0"/>
    <x v="2"/>
    <n v="0"/>
    <n v="0"/>
    <x v="0"/>
    <x v="0"/>
    <s v="No"/>
  </r>
  <r>
    <n v="1478"/>
    <m/>
    <x v="17"/>
    <n v="2301000"/>
    <x v="245"/>
    <d v="2026-09-25T00:00:00"/>
    <s v="Unpaid"/>
    <m/>
    <m/>
    <m/>
    <s v="INV-2026-PT Makassar Retail Utama-1478"/>
    <n v="0"/>
    <n v="2301000"/>
    <x v="3"/>
    <x v="12"/>
    <n v="2301000"/>
    <n v="0"/>
    <x v="0"/>
    <x v="2"/>
    <s v="Yes"/>
  </r>
  <r>
    <n v="1479"/>
    <m/>
    <x v="9"/>
    <n v="2292000"/>
    <x v="159"/>
    <d v="2026-03-19T00:00:00"/>
    <s v="Partial"/>
    <m/>
    <m/>
    <m/>
    <s v="INV-2026-PT Prima Retail Bandung-1479"/>
    <n v="917000"/>
    <n v="1375000"/>
    <x v="2"/>
    <x v="5"/>
    <n v="1375000"/>
    <n v="0"/>
    <x v="0"/>
    <x v="2"/>
    <s v="Yes"/>
  </r>
  <r>
    <n v="1480"/>
    <m/>
    <x v="23"/>
    <n v="1690000"/>
    <x v="158"/>
    <d v="2026-03-22T00:00:00"/>
    <s v="Unpaid"/>
    <m/>
    <m/>
    <m/>
    <s v="INV-2026-PT Urban House Indonesia-1480"/>
    <n v="0"/>
    <n v="1690000"/>
    <x v="2"/>
    <x v="1"/>
    <n v="1690000"/>
    <n v="0"/>
    <x v="0"/>
    <x v="2"/>
    <s v="Yes"/>
  </r>
  <r>
    <n v="1481"/>
    <m/>
    <x v="4"/>
    <n v="3084000"/>
    <x v="121"/>
    <d v="2026-05-21T00:00:00"/>
    <s v="Paid"/>
    <m/>
    <m/>
    <m/>
    <s v="INV-2026-PT Sinar Karya Abadi-1481"/>
    <n v="3084000"/>
    <n v="0"/>
    <x v="0"/>
    <x v="1"/>
    <n v="0"/>
    <n v="0"/>
    <x v="0"/>
    <x v="0"/>
    <s v="No"/>
  </r>
  <r>
    <n v="1482"/>
    <m/>
    <x v="18"/>
    <n v="7607000"/>
    <x v="244"/>
    <d v="2026-07-16T00:00:00"/>
    <s v="Paid"/>
    <m/>
    <m/>
    <m/>
    <s v="INV-2026-PT Bali Lifestyle Market-1482"/>
    <n v="7607000"/>
    <n v="0"/>
    <x v="0"/>
    <x v="13"/>
    <n v="0"/>
    <n v="0"/>
    <x v="0"/>
    <x v="0"/>
    <s v="No"/>
  </r>
  <r>
    <n v="1483"/>
    <m/>
    <x v="2"/>
    <n v="258000"/>
    <x v="198"/>
    <d v="2026-09-20T00:00:00"/>
    <s v="Unpaid"/>
    <m/>
    <m/>
    <m/>
    <s v="INV-2026-PT Karya Mitra Retail-1483"/>
    <n v="0"/>
    <n v="258000"/>
    <x v="3"/>
    <x v="2"/>
    <n v="258000"/>
    <n v="0"/>
    <x v="0"/>
    <x v="2"/>
    <s v="Yes"/>
  </r>
  <r>
    <n v="1484"/>
    <m/>
    <x v="2"/>
    <n v="4165000"/>
    <x v="63"/>
    <d v="2026-04-30T00:00:00"/>
    <s v="Partial"/>
    <m/>
    <m/>
    <m/>
    <s v="INV-2026-PT Karya Mitra Retail-1484"/>
    <n v="2916000"/>
    <n v="1249000"/>
    <x v="2"/>
    <x v="2"/>
    <n v="1249000"/>
    <n v="0"/>
    <x v="0"/>
    <x v="2"/>
    <s v="Yes"/>
  </r>
  <r>
    <n v="1485"/>
    <m/>
    <x v="11"/>
    <n v="6131000"/>
    <x v="127"/>
    <d v="2026-05-02T00:00:00"/>
    <s v="Unpaid"/>
    <m/>
    <m/>
    <m/>
    <s v="INV-2026-PT XYZ-1485"/>
    <n v="0"/>
    <n v="6131000"/>
    <x v="2"/>
    <x v="1"/>
    <n v="6131000"/>
    <n v="0"/>
    <x v="0"/>
    <x v="2"/>
    <s v="Yes"/>
  </r>
  <r>
    <n v="1486"/>
    <m/>
    <x v="11"/>
    <n v="1192000"/>
    <x v="190"/>
    <d v="2026-08-07T00:00:00"/>
    <s v="Paid"/>
    <m/>
    <m/>
    <m/>
    <s v="INV-2026-PT XYZ-1486"/>
    <n v="1192000"/>
    <n v="0"/>
    <x v="0"/>
    <x v="1"/>
    <n v="0"/>
    <n v="0"/>
    <x v="0"/>
    <x v="0"/>
    <s v="No"/>
  </r>
  <r>
    <n v="1487"/>
    <m/>
    <x v="23"/>
    <n v="3842000"/>
    <x v="117"/>
    <d v="2026-09-22T00:00:00"/>
    <s v="Unpaid"/>
    <m/>
    <m/>
    <m/>
    <s v="INV-2026-PT Urban House Indonesia-1487"/>
    <n v="0"/>
    <n v="3842000"/>
    <x v="3"/>
    <x v="1"/>
    <n v="3842000"/>
    <n v="0"/>
    <x v="0"/>
    <x v="2"/>
    <s v="Yes"/>
  </r>
  <r>
    <n v="1488"/>
    <m/>
    <x v="6"/>
    <n v="2308000"/>
    <x v="129"/>
    <d v="2026-06-30T00:00:00"/>
    <s v="Paid"/>
    <m/>
    <m/>
    <m/>
    <s v="INV-2026-PT Lestari Lifestyle Retail-1488"/>
    <n v="2308000"/>
    <n v="0"/>
    <x v="0"/>
    <x v="5"/>
    <n v="0"/>
    <n v="0"/>
    <x v="0"/>
    <x v="0"/>
    <s v="No"/>
  </r>
  <r>
    <n v="1489"/>
    <m/>
    <x v="20"/>
    <n v="4148000"/>
    <x v="124"/>
    <d v="2026-05-08T00:00:00"/>
    <s v="Unpaid"/>
    <m/>
    <m/>
    <m/>
    <s v="INV-2026-PT Balikpapan Retailindo-1489"/>
    <n v="0"/>
    <n v="4148000"/>
    <x v="2"/>
    <x v="14"/>
    <n v="4148000"/>
    <n v="0"/>
    <x v="0"/>
    <x v="2"/>
    <s v="Yes"/>
  </r>
  <r>
    <n v="1490"/>
    <m/>
    <x v="13"/>
    <n v="4934000"/>
    <x v="234"/>
    <d v="2026-08-10T00:00:00"/>
    <s v="Paid"/>
    <m/>
    <m/>
    <m/>
    <s v="INV-2026-PT Sentra Belanja Jaya-1490"/>
    <n v="4934000"/>
    <n v="0"/>
    <x v="0"/>
    <x v="2"/>
    <n v="0"/>
    <n v="0"/>
    <x v="0"/>
    <x v="0"/>
    <s v="No"/>
  </r>
  <r>
    <n v="1491"/>
    <m/>
    <x v="21"/>
    <n v="5797000"/>
    <x v="200"/>
    <d v="2026-02-06T00:00:00"/>
    <s v="Paid"/>
    <m/>
    <m/>
    <m/>
    <s v="INV-2026-PT Pusaka Niaga Mandiri-1491"/>
    <n v="5797000"/>
    <n v="0"/>
    <x v="0"/>
    <x v="5"/>
    <n v="0"/>
    <n v="0"/>
    <x v="0"/>
    <x v="0"/>
    <s v="No"/>
  </r>
  <r>
    <n v="1492"/>
    <m/>
    <x v="0"/>
    <n v="5757000"/>
    <x v="177"/>
    <d v="2026-06-19T00:00:00"/>
    <s v="Paid"/>
    <m/>
    <m/>
    <m/>
    <s v="INV-2026-PT Jogja Retail Makmur-1492"/>
    <n v="5757000"/>
    <n v="0"/>
    <x v="0"/>
    <x v="0"/>
    <n v="0"/>
    <n v="0"/>
    <x v="0"/>
    <x v="0"/>
    <s v="No"/>
  </r>
  <r>
    <n v="1493"/>
    <m/>
    <x v="21"/>
    <n v="5192000"/>
    <x v="56"/>
    <d v="2026-10-24T00:00:00"/>
    <s v="Paid"/>
    <m/>
    <m/>
    <m/>
    <s v="INV-2026-PT Pusaka Niaga Mandiri-1493"/>
    <n v="5192000"/>
    <n v="0"/>
    <x v="0"/>
    <x v="5"/>
    <n v="0"/>
    <n v="0"/>
    <x v="1"/>
    <x v="0"/>
    <s v="No"/>
  </r>
  <r>
    <n v="1494"/>
    <m/>
    <x v="15"/>
    <n v="8294000"/>
    <x v="205"/>
    <d v="2026-08-09T00:00:00"/>
    <s v="Paid"/>
    <m/>
    <m/>
    <m/>
    <s v="INV-2026-PT Batam Modern Retail-1494"/>
    <n v="8294000"/>
    <n v="0"/>
    <x v="0"/>
    <x v="10"/>
    <n v="0"/>
    <n v="0"/>
    <x v="0"/>
    <x v="0"/>
    <s v="No"/>
  </r>
  <r>
    <n v="1495"/>
    <m/>
    <x v="8"/>
    <n v="7882000"/>
    <x v="115"/>
    <d v="2026-07-30T00:00:00"/>
    <s v="Paid"/>
    <m/>
    <m/>
    <m/>
    <s v="INV-2026-PT Harmoni Store Indonesia-1495"/>
    <n v="7882000"/>
    <n v="0"/>
    <x v="0"/>
    <x v="7"/>
    <n v="0"/>
    <n v="0"/>
    <x v="0"/>
    <x v="0"/>
    <s v="No"/>
  </r>
  <r>
    <n v="1496"/>
    <m/>
    <x v="9"/>
    <n v="2865000"/>
    <x v="5"/>
    <d v="2026-09-17T00:00:00"/>
    <s v="Paid"/>
    <m/>
    <m/>
    <m/>
    <s v="INV-2026-PT Prima Retail Bandung-1496"/>
    <n v="2865000"/>
    <n v="0"/>
    <x v="0"/>
    <x v="5"/>
    <n v="0"/>
    <n v="0"/>
    <x v="0"/>
    <x v="0"/>
    <s v="No"/>
  </r>
  <r>
    <n v="1497"/>
    <m/>
    <x v="6"/>
    <n v="4642000"/>
    <x v="223"/>
    <d v="2026-07-02T00:00:00"/>
    <s v="Paid"/>
    <m/>
    <m/>
    <m/>
    <s v="INV-2026-PT Lestari Lifestyle Retail-1497"/>
    <n v="4642000"/>
    <n v="0"/>
    <x v="0"/>
    <x v="5"/>
    <n v="0"/>
    <n v="0"/>
    <x v="0"/>
    <x v="0"/>
    <s v="No"/>
  </r>
  <r>
    <n v="1498"/>
    <m/>
    <x v="24"/>
    <n v="1592000"/>
    <x v="108"/>
    <d v="2026-09-14T00:00:00"/>
    <s v="Paid"/>
    <m/>
    <m/>
    <m/>
    <s v="INV-2026-PT Metro Perkasa Retail-1498"/>
    <n v="1592000"/>
    <n v="0"/>
    <x v="0"/>
    <x v="5"/>
    <n v="0"/>
    <n v="0"/>
    <x v="0"/>
    <x v="0"/>
    <s v="No"/>
  </r>
  <r>
    <n v="1499"/>
    <m/>
    <x v="24"/>
    <n v="3332000"/>
    <x v="95"/>
    <d v="2026-03-14T00:00:00"/>
    <s v="Partial"/>
    <m/>
    <m/>
    <m/>
    <s v="INV-2026-PT Metro Perkasa Retail-1499"/>
    <n v="1333000"/>
    <n v="1999000"/>
    <x v="2"/>
    <x v="5"/>
    <n v="1999000"/>
    <n v="0"/>
    <x v="0"/>
    <x v="2"/>
    <s v="Yes"/>
  </r>
  <r>
    <n v="1500"/>
    <m/>
    <x v="15"/>
    <n v="7097000"/>
    <x v="26"/>
    <d v="2026-05-15T00:00:00"/>
    <s v="Paid"/>
    <m/>
    <m/>
    <m/>
    <s v="INV-2026-PT Batam Modern Retail-1500"/>
    <n v="7097000"/>
    <n v="0"/>
    <x v="0"/>
    <x v="10"/>
    <n v="0"/>
    <n v="0"/>
    <x v="0"/>
    <x v="0"/>
    <s v="No"/>
  </r>
  <r>
    <n v="1501"/>
    <m/>
    <x v="3"/>
    <n v="3190000"/>
    <x v="210"/>
    <d v="2026-08-03T00:00:00"/>
    <s v="Paid"/>
    <m/>
    <m/>
    <m/>
    <s v="INV-2026-PT Manado Lifestyle Center-1501"/>
    <n v="3190000"/>
    <n v="0"/>
    <x v="0"/>
    <x v="3"/>
    <n v="0"/>
    <n v="0"/>
    <x v="0"/>
    <x v="0"/>
    <s v="No"/>
  </r>
  <r>
    <n v="1502"/>
    <m/>
    <x v="8"/>
    <n v="6096000"/>
    <x v="198"/>
    <d v="2026-09-20T00:00:00"/>
    <s v="Paid"/>
    <m/>
    <m/>
    <m/>
    <s v="INV-2026-PT Harmoni Store Indonesia-1502"/>
    <n v="6096000"/>
    <n v="0"/>
    <x v="0"/>
    <x v="7"/>
    <n v="0"/>
    <n v="0"/>
    <x v="0"/>
    <x v="0"/>
    <s v="No"/>
  </r>
  <r>
    <n v="1503"/>
    <m/>
    <x v="13"/>
    <n v="3250000"/>
    <x v="157"/>
    <d v="2026-08-18T00:00:00"/>
    <s v="Paid"/>
    <m/>
    <m/>
    <m/>
    <s v="INV-2026-PT Sentra Belanja Jaya-1503"/>
    <n v="3250000"/>
    <n v="0"/>
    <x v="0"/>
    <x v="2"/>
    <n v="0"/>
    <n v="0"/>
    <x v="0"/>
    <x v="0"/>
    <s v="No"/>
  </r>
  <r>
    <n v="1504"/>
    <m/>
    <x v="2"/>
    <n v="4536000"/>
    <x v="45"/>
    <d v="2026-10-05T00:00:00"/>
    <s v="Paid"/>
    <m/>
    <m/>
    <m/>
    <s v="INV-2026-PT Karya Mitra Retail-1504"/>
    <n v="4536000"/>
    <n v="0"/>
    <x v="0"/>
    <x v="2"/>
    <n v="0"/>
    <n v="0"/>
    <x v="1"/>
    <x v="0"/>
    <s v="No"/>
  </r>
  <r>
    <n v="1505"/>
    <m/>
    <x v="19"/>
    <n v="5650000"/>
    <x v="77"/>
    <d v="2026-06-20T00:00:00"/>
    <s v="Partial"/>
    <m/>
    <m/>
    <m/>
    <s v="INV-2026-PT Arunika Retail Indonesia-1505"/>
    <n v="2825000"/>
    <n v="2825000"/>
    <x v="2"/>
    <x v="1"/>
    <n v="2825000"/>
    <n v="0"/>
    <x v="0"/>
    <x v="2"/>
    <s v="Yes"/>
  </r>
  <r>
    <n v="1506"/>
    <m/>
    <x v="12"/>
    <n v="443000"/>
    <x v="244"/>
    <d v="2026-07-16T00:00:00"/>
    <s v="Unpaid"/>
    <m/>
    <m/>
    <m/>
    <s v="INV-2026-PT Surya Niaga Surabaya-1506"/>
    <n v="0"/>
    <n v="443000"/>
    <x v="5"/>
    <x v="9"/>
    <n v="443000"/>
    <n v="0"/>
    <x v="0"/>
    <x v="2"/>
    <s v="Yes"/>
  </r>
  <r>
    <n v="1507"/>
    <m/>
    <x v="4"/>
    <n v="2739000"/>
    <x v="67"/>
    <d v="2026-02-10T00:00:00"/>
    <s v="Paid"/>
    <m/>
    <m/>
    <m/>
    <s v="INV-2026-PT Sinar Karya Abadi-1507"/>
    <n v="2739000"/>
    <n v="0"/>
    <x v="0"/>
    <x v="1"/>
    <n v="0"/>
    <n v="0"/>
    <x v="0"/>
    <x v="0"/>
    <s v="No"/>
  </r>
  <r>
    <n v="1508"/>
    <m/>
    <x v="3"/>
    <n v="4113000"/>
    <x v="42"/>
    <d v="2026-05-17T00:00:00"/>
    <s v="Unpaid"/>
    <m/>
    <m/>
    <m/>
    <s v="INV-2026-PT Manado Lifestyle Center-1508"/>
    <n v="0"/>
    <n v="4113000"/>
    <x v="2"/>
    <x v="3"/>
    <n v="4113000"/>
    <n v="0"/>
    <x v="0"/>
    <x v="2"/>
    <s v="Yes"/>
  </r>
  <r>
    <n v="1509"/>
    <m/>
    <x v="22"/>
    <n v="5618000"/>
    <x v="108"/>
    <d v="2026-09-14T00:00:00"/>
    <s v="Paid"/>
    <m/>
    <m/>
    <m/>
    <s v="INV-2026-PT Bintang Retail Nusantara-1509"/>
    <n v="5618000"/>
    <n v="0"/>
    <x v="0"/>
    <x v="9"/>
    <n v="0"/>
    <n v="0"/>
    <x v="0"/>
    <x v="0"/>
    <s v="No"/>
  </r>
  <r>
    <n v="1510"/>
    <m/>
    <x v="21"/>
    <n v="5442000"/>
    <x v="211"/>
    <d v="2026-02-25T00:00:00"/>
    <s v="Unpaid"/>
    <m/>
    <m/>
    <m/>
    <s v="INV-2026-PT Pusaka Niaga Mandiri-1510"/>
    <n v="0"/>
    <n v="5442000"/>
    <x v="2"/>
    <x v="5"/>
    <n v="5442000"/>
    <n v="0"/>
    <x v="0"/>
    <x v="2"/>
    <s v="Yes"/>
  </r>
  <r>
    <n v="1511"/>
    <m/>
    <x v="14"/>
    <n v="2389000"/>
    <x v="137"/>
    <d v="2026-02-08T00:00:00"/>
    <s v="Paid"/>
    <m/>
    <m/>
    <m/>
    <s v="INV-2026-PT Nusantara Mart Sejahtera-1511"/>
    <n v="2389000"/>
    <n v="0"/>
    <x v="0"/>
    <x v="1"/>
    <n v="0"/>
    <n v="0"/>
    <x v="0"/>
    <x v="0"/>
    <s v="No"/>
  </r>
  <r>
    <n v="1512"/>
    <m/>
    <x v="9"/>
    <n v="7487000"/>
    <x v="74"/>
    <d v="2026-08-31T00:00:00"/>
    <s v="Paid"/>
    <m/>
    <m/>
    <m/>
    <s v="INV-2026-PT Prima Retail Bandung-1512"/>
    <n v="7487000"/>
    <n v="0"/>
    <x v="0"/>
    <x v="5"/>
    <n v="0"/>
    <n v="0"/>
    <x v="0"/>
    <x v="0"/>
    <s v="No"/>
  </r>
  <r>
    <n v="1513"/>
    <m/>
    <x v="1"/>
    <n v="4709000"/>
    <x v="201"/>
    <d v="2026-09-05T00:00:00"/>
    <s v="Unpaid"/>
    <m/>
    <m/>
    <m/>
    <s v="INV-2026-PT Citra Home Living-1513"/>
    <n v="0"/>
    <n v="4709000"/>
    <x v="3"/>
    <x v="1"/>
    <n v="4709000"/>
    <n v="0"/>
    <x v="0"/>
    <x v="2"/>
    <s v="Yes"/>
  </r>
  <r>
    <n v="1514"/>
    <m/>
    <x v="17"/>
    <n v="1210000"/>
    <x v="86"/>
    <d v="2026-08-07T00:00:00"/>
    <s v="Paid"/>
    <m/>
    <m/>
    <m/>
    <s v="INV-2026-PT Makassar Retail Utama-1514"/>
    <n v="1210000"/>
    <n v="0"/>
    <x v="0"/>
    <x v="12"/>
    <n v="0"/>
    <n v="0"/>
    <x v="0"/>
    <x v="0"/>
    <s v="No"/>
  </r>
  <r>
    <n v="1515"/>
    <m/>
    <x v="15"/>
    <n v="2164000"/>
    <x v="187"/>
    <d v="2026-09-29T00:00:00"/>
    <s v="Unpaid"/>
    <m/>
    <m/>
    <m/>
    <s v="INV-2026-PT Batam Modern Retail-1515"/>
    <n v="0"/>
    <n v="2164000"/>
    <x v="3"/>
    <x v="10"/>
    <n v="2164000"/>
    <n v="0"/>
    <x v="0"/>
    <x v="2"/>
    <s v="Yes"/>
  </r>
  <r>
    <n v="1516"/>
    <m/>
    <x v="13"/>
    <n v="2997000"/>
    <x v="99"/>
    <d v="2026-05-08T00:00:00"/>
    <s v="Unpaid"/>
    <m/>
    <m/>
    <m/>
    <s v="INV-2026-PT Sentra Belanja Jaya-1516"/>
    <n v="0"/>
    <n v="2997000"/>
    <x v="2"/>
    <x v="2"/>
    <n v="2997000"/>
    <n v="0"/>
    <x v="0"/>
    <x v="2"/>
    <s v="Yes"/>
  </r>
  <r>
    <n v="1517"/>
    <m/>
    <x v="3"/>
    <n v="3230000"/>
    <x v="237"/>
    <d v="2026-06-12T00:00:00"/>
    <s v="Paid"/>
    <m/>
    <m/>
    <m/>
    <s v="INV-2026-PT Manado Lifestyle Center-1517"/>
    <n v="3230000"/>
    <n v="0"/>
    <x v="0"/>
    <x v="3"/>
    <n v="0"/>
    <n v="0"/>
    <x v="0"/>
    <x v="0"/>
    <s v="No"/>
  </r>
  <r>
    <n v="1518"/>
    <m/>
    <x v="0"/>
    <n v="5385000"/>
    <x v="249"/>
    <d v="2026-10-04T00:00:00"/>
    <s v="Unpaid"/>
    <m/>
    <m/>
    <m/>
    <s v="INV-2026-PT Jogja Retail Makmur-1518"/>
    <n v="0"/>
    <n v="5385000"/>
    <x v="3"/>
    <x v="0"/>
    <n v="5385000"/>
    <n v="0"/>
    <x v="0"/>
    <x v="2"/>
    <s v="Yes"/>
  </r>
  <r>
    <n v="1519"/>
    <m/>
    <x v="20"/>
    <n v="477000"/>
    <x v="160"/>
    <d v="2026-04-26T00:00:00"/>
    <s v="Paid"/>
    <m/>
    <m/>
    <m/>
    <s v="INV-2026-PT Balikpapan Retailindo-1519"/>
    <n v="477000"/>
    <n v="0"/>
    <x v="0"/>
    <x v="14"/>
    <n v="0"/>
    <n v="0"/>
    <x v="0"/>
    <x v="0"/>
    <s v="No"/>
  </r>
  <r>
    <n v="1520"/>
    <m/>
    <x v="18"/>
    <n v="3822000"/>
    <x v="193"/>
    <d v="2026-05-06T00:00:00"/>
    <s v="Unpaid"/>
    <m/>
    <m/>
    <m/>
    <s v="INV-2026-PT Bali Lifestyle Market-1520"/>
    <n v="0"/>
    <n v="3822000"/>
    <x v="2"/>
    <x v="13"/>
    <n v="3822000"/>
    <n v="0"/>
    <x v="0"/>
    <x v="2"/>
    <s v="Yes"/>
  </r>
  <r>
    <n v="1521"/>
    <m/>
    <x v="4"/>
    <n v="4064000"/>
    <x v="200"/>
    <d v="2026-01-21T00:00:00"/>
    <s v="Partial"/>
    <m/>
    <m/>
    <m/>
    <s v="INV-2026-PT Sinar Karya Abadi-1521"/>
    <n v="1626000"/>
    <n v="2438000"/>
    <x v="2"/>
    <x v="1"/>
    <n v="2438000"/>
    <n v="0"/>
    <x v="0"/>
    <x v="2"/>
    <s v="Yes"/>
  </r>
  <r>
    <n v="1522"/>
    <m/>
    <x v="0"/>
    <n v="990000"/>
    <x v="104"/>
    <d v="2026-02-01T00:00:00"/>
    <s v="Paid"/>
    <m/>
    <m/>
    <m/>
    <s v="INV-2026-PT Jogja Retail Makmur-1522"/>
    <n v="990000"/>
    <n v="0"/>
    <x v="0"/>
    <x v="0"/>
    <n v="0"/>
    <n v="0"/>
    <x v="0"/>
    <x v="0"/>
    <s v="No"/>
  </r>
  <r>
    <n v="1523"/>
    <m/>
    <x v="16"/>
    <n v="2846000"/>
    <x v="177"/>
    <d v="2026-05-19T00:00:00"/>
    <s v="Partial"/>
    <m/>
    <m/>
    <m/>
    <s v="INV-2026-PT Pekanbaru Home Store-1523"/>
    <n v="1423000"/>
    <n v="1423000"/>
    <x v="2"/>
    <x v="11"/>
    <n v="1423000"/>
    <n v="0"/>
    <x v="0"/>
    <x v="2"/>
    <s v="Yes"/>
  </r>
  <r>
    <n v="1524"/>
    <m/>
    <x v="1"/>
    <n v="1030000"/>
    <x v="206"/>
    <d v="2026-06-19T00:00:00"/>
    <s v="Paid"/>
    <m/>
    <m/>
    <m/>
    <s v="INV-2026-PT Citra Home Living-1524"/>
    <n v="1030000"/>
    <n v="0"/>
    <x v="0"/>
    <x v="1"/>
    <n v="0"/>
    <n v="0"/>
    <x v="0"/>
    <x v="0"/>
    <s v="No"/>
  </r>
  <r>
    <n v="1525"/>
    <m/>
    <x v="11"/>
    <n v="2415000"/>
    <x v="255"/>
    <d v="2026-06-25T00:00:00"/>
    <s v="Unpaid"/>
    <m/>
    <m/>
    <m/>
    <s v="INV-2026-PT XYZ-1525"/>
    <n v="0"/>
    <n v="2415000"/>
    <x v="2"/>
    <x v="1"/>
    <n v="2415000"/>
    <n v="0"/>
    <x v="0"/>
    <x v="2"/>
    <s v="Yes"/>
  </r>
  <r>
    <n v="1526"/>
    <m/>
    <x v="21"/>
    <n v="5309000"/>
    <x v="133"/>
    <d v="2026-04-24T00:00:00"/>
    <s v="Paid"/>
    <m/>
    <m/>
    <m/>
    <s v="INV-2026-PT Pusaka Niaga Mandiri-1526"/>
    <n v="5309000"/>
    <n v="0"/>
    <x v="0"/>
    <x v="5"/>
    <n v="0"/>
    <n v="0"/>
    <x v="0"/>
    <x v="0"/>
    <s v="No"/>
  </r>
  <r>
    <n v="1527"/>
    <m/>
    <x v="2"/>
    <n v="6729000"/>
    <x v="115"/>
    <d v="2026-07-30T00:00:00"/>
    <s v="Paid"/>
    <m/>
    <m/>
    <m/>
    <s v="INV-2026-PT Karya Mitra Retail-1527"/>
    <n v="6729000"/>
    <n v="0"/>
    <x v="0"/>
    <x v="2"/>
    <n v="0"/>
    <n v="0"/>
    <x v="0"/>
    <x v="0"/>
    <s v="No"/>
  </r>
  <r>
    <n v="1528"/>
    <m/>
    <x v="3"/>
    <n v="1339000"/>
    <x v="125"/>
    <d v="2026-06-10T00:00:00"/>
    <s v="Partial"/>
    <m/>
    <m/>
    <m/>
    <s v="INV-2026-PT Manado Lifestyle Center-1528"/>
    <n v="1004000"/>
    <n v="335000"/>
    <x v="2"/>
    <x v="3"/>
    <n v="335000"/>
    <n v="0"/>
    <x v="0"/>
    <x v="2"/>
    <s v="Yes"/>
  </r>
  <r>
    <n v="1529"/>
    <m/>
    <x v="11"/>
    <n v="6618000"/>
    <x v="197"/>
    <d v="2026-05-26T00:00:00"/>
    <s v="Paid"/>
    <m/>
    <m/>
    <m/>
    <s v="INV-2026-PT XYZ-1529"/>
    <n v="6618000"/>
    <n v="0"/>
    <x v="0"/>
    <x v="1"/>
    <n v="0"/>
    <n v="0"/>
    <x v="0"/>
    <x v="0"/>
    <s v="No"/>
  </r>
  <r>
    <n v="1530"/>
    <m/>
    <x v="15"/>
    <n v="2325000"/>
    <x v="185"/>
    <d v="2026-02-02T00:00:00"/>
    <s v="Paid"/>
    <m/>
    <m/>
    <m/>
    <s v="INV-2026-PT Batam Modern Retail-1530"/>
    <n v="2325000"/>
    <n v="0"/>
    <x v="0"/>
    <x v="10"/>
    <n v="0"/>
    <n v="0"/>
    <x v="0"/>
    <x v="0"/>
    <s v="No"/>
  </r>
  <r>
    <n v="1531"/>
    <m/>
    <x v="7"/>
    <n v="3804000"/>
    <x v="102"/>
    <d v="2026-07-13T00:00:00"/>
    <s v="Unpaid"/>
    <m/>
    <m/>
    <m/>
    <s v="INV-2026-PT Palembang Retail Bersama-1531"/>
    <n v="0"/>
    <n v="3804000"/>
    <x v="5"/>
    <x v="6"/>
    <n v="3804000"/>
    <n v="0"/>
    <x v="0"/>
    <x v="2"/>
    <s v="Yes"/>
  </r>
  <r>
    <n v="1532"/>
    <m/>
    <x v="16"/>
    <n v="3753000"/>
    <x v="199"/>
    <d v="2026-03-21T00:00:00"/>
    <s v="Paid"/>
    <m/>
    <m/>
    <m/>
    <s v="INV-2026-PT Pekanbaru Home Store-1532"/>
    <n v="3753000"/>
    <n v="0"/>
    <x v="0"/>
    <x v="11"/>
    <n v="0"/>
    <n v="0"/>
    <x v="0"/>
    <x v="0"/>
    <s v="No"/>
  </r>
  <r>
    <n v="1533"/>
    <m/>
    <x v="9"/>
    <n v="1647000"/>
    <x v="64"/>
    <d v="2026-04-04T00:00:00"/>
    <s v="Unpaid"/>
    <m/>
    <m/>
    <m/>
    <s v="INV-2026-PT Prima Retail Bandung-1533"/>
    <n v="0"/>
    <n v="1647000"/>
    <x v="2"/>
    <x v="5"/>
    <n v="1647000"/>
    <n v="0"/>
    <x v="0"/>
    <x v="2"/>
    <s v="Yes"/>
  </r>
  <r>
    <n v="1534"/>
    <m/>
    <x v="1"/>
    <n v="7727000"/>
    <x v="121"/>
    <d v="2026-05-21T00:00:00"/>
    <s v="Partial"/>
    <m/>
    <m/>
    <m/>
    <s v="INV-2026-PT Citra Home Living-1534"/>
    <n v="3864000"/>
    <n v="3863000"/>
    <x v="2"/>
    <x v="1"/>
    <n v="3863000"/>
    <n v="0"/>
    <x v="0"/>
    <x v="2"/>
    <s v="Yes"/>
  </r>
  <r>
    <n v="1535"/>
    <m/>
    <x v="17"/>
    <n v="2345000"/>
    <x v="172"/>
    <d v="2026-06-06T00:00:00"/>
    <s v="Partial"/>
    <m/>
    <m/>
    <m/>
    <s v="INV-2026-PT Makassar Retail Utama-1535"/>
    <n v="704000"/>
    <n v="1641000"/>
    <x v="2"/>
    <x v="12"/>
    <n v="1641000"/>
    <n v="0"/>
    <x v="0"/>
    <x v="2"/>
    <s v="Yes"/>
  </r>
  <r>
    <n v="1536"/>
    <m/>
    <x v="24"/>
    <n v="6088000"/>
    <x v="189"/>
    <d v="2026-02-28T00:00:00"/>
    <s v="Paid"/>
    <m/>
    <m/>
    <m/>
    <s v="INV-2026-PT Metro Perkasa Retail-1536"/>
    <n v="6088000"/>
    <n v="0"/>
    <x v="0"/>
    <x v="5"/>
    <n v="0"/>
    <n v="0"/>
    <x v="0"/>
    <x v="0"/>
    <s v="No"/>
  </r>
  <r>
    <n v="1537"/>
    <m/>
    <x v="22"/>
    <n v="5262000"/>
    <x v="204"/>
    <d v="2026-03-04T00:00:00"/>
    <s v="Paid"/>
    <m/>
    <m/>
    <m/>
    <s v="INV-2026-PT Bintang Retail Nusantara-1537"/>
    <n v="5262000"/>
    <n v="0"/>
    <x v="0"/>
    <x v="9"/>
    <n v="0"/>
    <n v="0"/>
    <x v="0"/>
    <x v="0"/>
    <s v="No"/>
  </r>
  <r>
    <n v="1538"/>
    <m/>
    <x v="9"/>
    <n v="2167000"/>
    <x v="79"/>
    <d v="2026-09-18T00:00:00"/>
    <s v="Unpaid"/>
    <m/>
    <m/>
    <m/>
    <s v="INV-2026-PT Prima Retail Bandung-1538"/>
    <n v="0"/>
    <n v="2167000"/>
    <x v="3"/>
    <x v="5"/>
    <n v="2167000"/>
    <n v="0"/>
    <x v="0"/>
    <x v="2"/>
    <s v="Yes"/>
  </r>
  <r>
    <n v="1539"/>
    <m/>
    <x v="5"/>
    <n v="4094000"/>
    <x v="144"/>
    <d v="2026-02-15T00:00:00"/>
    <s v="Paid"/>
    <m/>
    <m/>
    <m/>
    <s v="INV-2026-PT Pontianak Niaga Abadi-1539"/>
    <n v="4094000"/>
    <n v="0"/>
    <x v="0"/>
    <x v="4"/>
    <n v="0"/>
    <n v="0"/>
    <x v="0"/>
    <x v="0"/>
    <s v="No"/>
  </r>
  <r>
    <n v="1540"/>
    <m/>
    <x v="7"/>
    <n v="6417000"/>
    <x v="235"/>
    <d v="2026-08-12T00:00:00"/>
    <s v="Paid"/>
    <m/>
    <m/>
    <m/>
    <s v="INV-2026-PT Palembang Retail Bersama-1540"/>
    <n v="6417000"/>
    <n v="0"/>
    <x v="0"/>
    <x v="6"/>
    <n v="0"/>
    <n v="0"/>
    <x v="0"/>
    <x v="0"/>
    <s v="No"/>
  </r>
  <r>
    <n v="1541"/>
    <m/>
    <x v="4"/>
    <n v="1690000"/>
    <x v="106"/>
    <d v="2026-03-28T00:00:00"/>
    <s v="Partial"/>
    <m/>
    <m/>
    <m/>
    <s v="INV-2026-PT Sinar Karya Abadi-1541"/>
    <n v="507000"/>
    <n v="1183000"/>
    <x v="2"/>
    <x v="1"/>
    <n v="1183000"/>
    <n v="0"/>
    <x v="0"/>
    <x v="2"/>
    <s v="Yes"/>
  </r>
  <r>
    <n v="1542"/>
    <m/>
    <x v="12"/>
    <n v="5100000"/>
    <x v="147"/>
    <d v="2026-04-20T00:00:00"/>
    <s v="Paid"/>
    <m/>
    <m/>
    <m/>
    <s v="INV-2026-PT Surya Niaga Surabaya-1542"/>
    <n v="5100000"/>
    <n v="0"/>
    <x v="0"/>
    <x v="9"/>
    <n v="0"/>
    <n v="0"/>
    <x v="0"/>
    <x v="0"/>
    <s v="No"/>
  </r>
  <r>
    <n v="1543"/>
    <m/>
    <x v="3"/>
    <n v="6437000"/>
    <x v="180"/>
    <d v="2026-06-29T00:00:00"/>
    <s v="Paid"/>
    <m/>
    <m/>
    <m/>
    <s v="INV-2026-PT Manado Lifestyle Center-1543"/>
    <n v="6437000"/>
    <n v="0"/>
    <x v="0"/>
    <x v="3"/>
    <n v="0"/>
    <n v="0"/>
    <x v="0"/>
    <x v="0"/>
    <s v="No"/>
  </r>
  <r>
    <n v="1544"/>
    <m/>
    <x v="6"/>
    <n v="3884000"/>
    <x v="41"/>
    <d v="2026-09-11T00:00:00"/>
    <s v="Unpaid"/>
    <m/>
    <m/>
    <m/>
    <s v="INV-2026-PT Lestari Lifestyle Retail-1544"/>
    <n v="0"/>
    <n v="3884000"/>
    <x v="3"/>
    <x v="5"/>
    <n v="3884000"/>
    <n v="0"/>
    <x v="0"/>
    <x v="2"/>
    <s v="Yes"/>
  </r>
  <r>
    <n v="1545"/>
    <m/>
    <x v="21"/>
    <n v="3030000"/>
    <x v="250"/>
    <d v="2026-04-17T00:00:00"/>
    <s v="Paid"/>
    <m/>
    <m/>
    <m/>
    <s v="INV-2026-PT Pusaka Niaga Mandiri-1545"/>
    <n v="3030000"/>
    <n v="0"/>
    <x v="0"/>
    <x v="5"/>
    <n v="0"/>
    <n v="0"/>
    <x v="0"/>
    <x v="0"/>
    <s v="No"/>
  </r>
  <r>
    <n v="1546"/>
    <m/>
    <x v="23"/>
    <n v="3438000"/>
    <x v="109"/>
    <d v="2026-09-06T00:00:00"/>
    <s v="Unpaid"/>
    <m/>
    <m/>
    <m/>
    <s v="INV-2026-PT Urban House Indonesia-1546"/>
    <n v="0"/>
    <n v="3438000"/>
    <x v="3"/>
    <x v="1"/>
    <n v="3438000"/>
    <n v="0"/>
    <x v="0"/>
    <x v="2"/>
    <s v="Yes"/>
  </r>
  <r>
    <n v="1547"/>
    <m/>
    <x v="16"/>
    <n v="5458000"/>
    <x v="118"/>
    <d v="2026-03-20T00:00:00"/>
    <s v="Partial"/>
    <m/>
    <m/>
    <m/>
    <s v="INV-2026-PT Pekanbaru Home Store-1547"/>
    <n v="3275000"/>
    <n v="2183000"/>
    <x v="2"/>
    <x v="11"/>
    <n v="2183000"/>
    <n v="0"/>
    <x v="0"/>
    <x v="2"/>
    <s v="Yes"/>
  </r>
  <r>
    <n v="1548"/>
    <m/>
    <x v="1"/>
    <n v="3914000"/>
    <x v="38"/>
    <d v="2026-08-02T00:00:00"/>
    <s v="Paid"/>
    <m/>
    <m/>
    <m/>
    <s v="INV-2026-PT Citra Home Living-1548"/>
    <n v="3914000"/>
    <n v="0"/>
    <x v="0"/>
    <x v="1"/>
    <n v="0"/>
    <n v="0"/>
    <x v="0"/>
    <x v="0"/>
    <s v="No"/>
  </r>
  <r>
    <n v="1549"/>
    <m/>
    <x v="2"/>
    <n v="1089000"/>
    <x v="233"/>
    <d v="2026-03-17T00:00:00"/>
    <s v="Paid"/>
    <m/>
    <m/>
    <m/>
    <s v="INV-2026-PT Karya Mitra Retail-1549"/>
    <n v="1089000"/>
    <n v="0"/>
    <x v="0"/>
    <x v="2"/>
    <n v="0"/>
    <n v="0"/>
    <x v="0"/>
    <x v="0"/>
    <s v="No"/>
  </r>
  <r>
    <n v="1550"/>
    <m/>
    <x v="10"/>
    <n v="4227000"/>
    <x v="30"/>
    <d v="2026-09-04T00:00:00"/>
    <s v="Paid"/>
    <m/>
    <m/>
    <m/>
    <s v="INV-2026-PT Medan Niaga Sentosa-1550"/>
    <n v="4227000"/>
    <n v="0"/>
    <x v="0"/>
    <x v="8"/>
    <n v="0"/>
    <n v="0"/>
    <x v="0"/>
    <x v="0"/>
    <s v="No"/>
  </r>
  <r>
    <n v="1551"/>
    <m/>
    <x v="6"/>
    <n v="3889000"/>
    <x v="0"/>
    <d v="2026-04-26T00:00:00"/>
    <s v="Paid"/>
    <m/>
    <m/>
    <m/>
    <s v="INV-2026-PT Lestari Lifestyle Retail-1551"/>
    <n v="3889000"/>
    <n v="0"/>
    <x v="0"/>
    <x v="5"/>
    <n v="0"/>
    <n v="0"/>
    <x v="0"/>
    <x v="0"/>
    <s v="No"/>
  </r>
  <r>
    <n v="1552"/>
    <m/>
    <x v="10"/>
    <n v="3896000"/>
    <x v="129"/>
    <d v="2026-07-15T00:00:00"/>
    <s v="Partial"/>
    <m/>
    <m/>
    <m/>
    <s v="INV-2026-PT Medan Niaga Sentosa-1552"/>
    <n v="1558000"/>
    <n v="2338000"/>
    <x v="5"/>
    <x v="8"/>
    <n v="2338000"/>
    <n v="0"/>
    <x v="0"/>
    <x v="2"/>
    <s v="Yes"/>
  </r>
  <r>
    <n v="1553"/>
    <m/>
    <x v="4"/>
    <n v="5227000"/>
    <x v="101"/>
    <d v="2026-06-13T00:00:00"/>
    <s v="Partial"/>
    <m/>
    <m/>
    <m/>
    <s v="INV-2026-PT Sinar Karya Abadi-1553"/>
    <n v="3659000"/>
    <n v="1568000"/>
    <x v="2"/>
    <x v="1"/>
    <n v="1568000"/>
    <n v="0"/>
    <x v="0"/>
    <x v="2"/>
    <s v="Yes"/>
  </r>
  <r>
    <n v="1554"/>
    <m/>
    <x v="24"/>
    <n v="4697000"/>
    <x v="220"/>
    <d v="2026-06-15T00:00:00"/>
    <s v="Paid"/>
    <m/>
    <m/>
    <m/>
    <s v="INV-2026-PT Metro Perkasa Retail-1554"/>
    <n v="4697000"/>
    <n v="0"/>
    <x v="0"/>
    <x v="5"/>
    <n v="0"/>
    <n v="0"/>
    <x v="0"/>
    <x v="0"/>
    <s v="No"/>
  </r>
  <r>
    <n v="1555"/>
    <m/>
    <x v="14"/>
    <n v="4094000"/>
    <x v="212"/>
    <d v="2026-03-31T00:00:00"/>
    <s v="Paid"/>
    <m/>
    <m/>
    <m/>
    <s v="INV-2026-PT Nusantara Mart Sejahtera-1555"/>
    <n v="4094000"/>
    <n v="0"/>
    <x v="0"/>
    <x v="1"/>
    <n v="0"/>
    <n v="0"/>
    <x v="0"/>
    <x v="0"/>
    <s v="No"/>
  </r>
  <r>
    <n v="1556"/>
    <m/>
    <x v="16"/>
    <n v="4412000"/>
    <x v="79"/>
    <d v="2026-09-03T00:00:00"/>
    <s v="Paid"/>
    <m/>
    <m/>
    <m/>
    <s v="INV-2026-PT Pekanbaru Home Store-1556"/>
    <n v="4412000"/>
    <n v="0"/>
    <x v="0"/>
    <x v="11"/>
    <n v="0"/>
    <n v="0"/>
    <x v="0"/>
    <x v="0"/>
    <s v="No"/>
  </r>
  <r>
    <n v="1557"/>
    <m/>
    <x v="23"/>
    <n v="7291000"/>
    <x v="58"/>
    <d v="2026-09-27T00:00:00"/>
    <s v="Unpaid"/>
    <m/>
    <m/>
    <m/>
    <s v="INV-2026-PT Urban House Indonesia-1557"/>
    <n v="0"/>
    <n v="7291000"/>
    <x v="3"/>
    <x v="1"/>
    <n v="7291000"/>
    <n v="0"/>
    <x v="0"/>
    <x v="2"/>
    <s v="Yes"/>
  </r>
  <r>
    <n v="1558"/>
    <m/>
    <x v="19"/>
    <n v="4288000"/>
    <x v="235"/>
    <d v="2026-08-12T00:00:00"/>
    <s v="Paid"/>
    <m/>
    <m/>
    <m/>
    <s v="INV-2026-PT Arunika Retail Indonesia-1558"/>
    <n v="4288000"/>
    <n v="0"/>
    <x v="0"/>
    <x v="1"/>
    <n v="0"/>
    <n v="0"/>
    <x v="0"/>
    <x v="0"/>
    <s v="No"/>
  </r>
  <r>
    <n v="1559"/>
    <m/>
    <x v="8"/>
    <n v="4079000"/>
    <x v="51"/>
    <d v="2026-09-08T00:00:00"/>
    <s v="Unpaid"/>
    <m/>
    <m/>
    <m/>
    <s v="INV-2026-PT Harmoni Store Indonesia-1559"/>
    <n v="0"/>
    <n v="4079000"/>
    <x v="3"/>
    <x v="7"/>
    <n v="4079000"/>
    <n v="0"/>
    <x v="0"/>
    <x v="2"/>
    <s v="Yes"/>
  </r>
  <r>
    <n v="1560"/>
    <m/>
    <x v="2"/>
    <n v="5917000"/>
    <x v="106"/>
    <d v="2026-02-25T00:00:00"/>
    <s v="Paid"/>
    <m/>
    <m/>
    <m/>
    <s v="INV-2026-PT Karya Mitra Retail-1560"/>
    <n v="5917000"/>
    <n v="0"/>
    <x v="0"/>
    <x v="2"/>
    <n v="0"/>
    <n v="0"/>
    <x v="0"/>
    <x v="0"/>
    <s v="No"/>
  </r>
  <r>
    <n v="1561"/>
    <m/>
    <x v="9"/>
    <n v="1794000"/>
    <x v="0"/>
    <d v="2026-05-12T00:00:00"/>
    <s v="Partial"/>
    <m/>
    <m/>
    <m/>
    <s v="INV-2026-PT Prima Retail Bandung-1561"/>
    <n v="1256000"/>
    <n v="538000"/>
    <x v="2"/>
    <x v="5"/>
    <n v="538000"/>
    <n v="0"/>
    <x v="0"/>
    <x v="2"/>
    <s v="Yes"/>
  </r>
  <r>
    <n v="1562"/>
    <m/>
    <x v="24"/>
    <n v="5084000"/>
    <x v="107"/>
    <d v="2026-06-13T00:00:00"/>
    <s v="Paid"/>
    <m/>
    <m/>
    <m/>
    <s v="INV-2026-PT Metro Perkasa Retail-1562"/>
    <n v="5084000"/>
    <n v="0"/>
    <x v="0"/>
    <x v="5"/>
    <n v="0"/>
    <n v="0"/>
    <x v="0"/>
    <x v="0"/>
    <s v="No"/>
  </r>
  <r>
    <n v="1563"/>
    <m/>
    <x v="2"/>
    <n v="3383000"/>
    <x v="142"/>
    <d v="2026-06-09T00:00:00"/>
    <s v="Paid"/>
    <m/>
    <m/>
    <m/>
    <s v="INV-2026-PT Karya Mitra Retail-1563"/>
    <n v="3383000"/>
    <n v="0"/>
    <x v="0"/>
    <x v="2"/>
    <n v="0"/>
    <n v="0"/>
    <x v="0"/>
    <x v="0"/>
    <s v="No"/>
  </r>
  <r>
    <n v="1564"/>
    <m/>
    <x v="10"/>
    <n v="4532000"/>
    <x v="203"/>
    <d v="2026-08-28T00:00:00"/>
    <s v="Paid"/>
    <m/>
    <m/>
    <m/>
    <s v="INV-2026-PT Medan Niaga Sentosa-1564"/>
    <n v="4532000"/>
    <n v="0"/>
    <x v="0"/>
    <x v="8"/>
    <n v="0"/>
    <n v="0"/>
    <x v="0"/>
    <x v="0"/>
    <s v="No"/>
  </r>
  <r>
    <n v="1565"/>
    <m/>
    <x v="14"/>
    <n v="4362000"/>
    <x v="244"/>
    <d v="2026-07-16T00:00:00"/>
    <s v="Paid"/>
    <m/>
    <m/>
    <m/>
    <s v="INV-2026-PT Nusantara Mart Sejahtera-1565"/>
    <n v="4362000"/>
    <n v="0"/>
    <x v="0"/>
    <x v="1"/>
    <n v="0"/>
    <n v="0"/>
    <x v="0"/>
    <x v="0"/>
    <s v="No"/>
  </r>
  <r>
    <n v="1566"/>
    <m/>
    <x v="12"/>
    <n v="1996000"/>
    <x v="121"/>
    <d v="2026-05-21T00:00:00"/>
    <s v="Unpaid"/>
    <m/>
    <m/>
    <m/>
    <s v="INV-2026-PT Surya Niaga Surabaya-1566"/>
    <n v="0"/>
    <n v="1996000"/>
    <x v="2"/>
    <x v="9"/>
    <n v="1996000"/>
    <n v="0"/>
    <x v="0"/>
    <x v="2"/>
    <s v="Yes"/>
  </r>
  <r>
    <n v="1567"/>
    <m/>
    <x v="18"/>
    <n v="3935000"/>
    <x v="35"/>
    <d v="2026-07-05T00:00:00"/>
    <s v="Paid"/>
    <m/>
    <m/>
    <m/>
    <s v="INV-2026-PT Bali Lifestyle Market-1567"/>
    <n v="3935000"/>
    <n v="0"/>
    <x v="0"/>
    <x v="13"/>
    <n v="0"/>
    <n v="0"/>
    <x v="0"/>
    <x v="0"/>
    <s v="No"/>
  </r>
  <r>
    <n v="1568"/>
    <m/>
    <x v="14"/>
    <n v="4803000"/>
    <x v="235"/>
    <d v="2026-08-12T00:00:00"/>
    <s v="Paid"/>
    <m/>
    <m/>
    <m/>
    <s v="INV-2026-PT Nusantara Mart Sejahtera-1568"/>
    <n v="4803000"/>
    <n v="0"/>
    <x v="0"/>
    <x v="1"/>
    <n v="0"/>
    <n v="0"/>
    <x v="0"/>
    <x v="0"/>
    <s v="No"/>
  </r>
  <r>
    <n v="1569"/>
    <m/>
    <x v="23"/>
    <n v="2270000"/>
    <x v="7"/>
    <d v="2026-06-18T00:00:00"/>
    <s v="Paid"/>
    <m/>
    <m/>
    <m/>
    <s v="INV-2026-PT Urban House Indonesia-1569"/>
    <n v="2270000"/>
    <n v="0"/>
    <x v="0"/>
    <x v="1"/>
    <n v="0"/>
    <n v="0"/>
    <x v="0"/>
    <x v="0"/>
    <s v="No"/>
  </r>
  <r>
    <n v="1570"/>
    <m/>
    <x v="9"/>
    <n v="1863000"/>
    <x v="136"/>
    <d v="2026-07-20T00:00:00"/>
    <s v="Paid"/>
    <m/>
    <m/>
    <m/>
    <s v="INV-2026-PT Prima Retail Bandung-1570"/>
    <n v="1863000"/>
    <n v="0"/>
    <x v="0"/>
    <x v="5"/>
    <n v="0"/>
    <n v="0"/>
    <x v="0"/>
    <x v="0"/>
    <s v="No"/>
  </r>
  <r>
    <n v="1571"/>
    <m/>
    <x v="2"/>
    <n v="2700000"/>
    <x v="199"/>
    <d v="2026-03-21T00:00:00"/>
    <s v="Paid"/>
    <m/>
    <m/>
    <m/>
    <s v="INV-2026-PT Karya Mitra Retail-1571"/>
    <n v="2700000"/>
    <n v="0"/>
    <x v="0"/>
    <x v="2"/>
    <n v="0"/>
    <n v="0"/>
    <x v="0"/>
    <x v="0"/>
    <s v="No"/>
  </r>
  <r>
    <n v="1572"/>
    <m/>
    <x v="24"/>
    <n v="3437000"/>
    <x v="237"/>
    <d v="2026-06-12T00:00:00"/>
    <s v="Unpaid"/>
    <m/>
    <m/>
    <m/>
    <s v="INV-2026-PT Metro Perkasa Retail-1572"/>
    <n v="0"/>
    <n v="3437000"/>
    <x v="2"/>
    <x v="5"/>
    <n v="3437000"/>
    <n v="0"/>
    <x v="0"/>
    <x v="2"/>
    <s v="Yes"/>
  </r>
  <r>
    <n v="1573"/>
    <m/>
    <x v="6"/>
    <n v="3377000"/>
    <x v="241"/>
    <d v="2026-01-19T00:00:00"/>
    <s v="Paid"/>
    <m/>
    <m/>
    <m/>
    <s v="INV-2026-PT Lestari Lifestyle Retail-1573"/>
    <n v="3377000"/>
    <n v="0"/>
    <x v="0"/>
    <x v="5"/>
    <n v="0"/>
    <n v="0"/>
    <x v="0"/>
    <x v="0"/>
    <s v="No"/>
  </r>
  <r>
    <n v="1574"/>
    <m/>
    <x v="0"/>
    <n v="6789000"/>
    <x v="83"/>
    <d v="2026-03-21T00:00:00"/>
    <s v="Paid"/>
    <m/>
    <m/>
    <m/>
    <s v="INV-2026-PT Jogja Retail Makmur-1574"/>
    <n v="6789000"/>
    <n v="0"/>
    <x v="0"/>
    <x v="0"/>
    <n v="0"/>
    <n v="0"/>
    <x v="0"/>
    <x v="0"/>
    <s v="No"/>
  </r>
  <r>
    <n v="1575"/>
    <m/>
    <x v="15"/>
    <n v="3146000"/>
    <x v="180"/>
    <d v="2026-06-29T00:00:00"/>
    <s v="Unpaid"/>
    <m/>
    <m/>
    <m/>
    <s v="INV-2026-PT Batam Modern Retail-1575"/>
    <n v="0"/>
    <n v="3146000"/>
    <x v="2"/>
    <x v="10"/>
    <n v="3146000"/>
    <n v="0"/>
    <x v="0"/>
    <x v="2"/>
    <s v="Yes"/>
  </r>
  <r>
    <n v="1576"/>
    <m/>
    <x v="19"/>
    <n v="1710000"/>
    <x v="48"/>
    <d v="2026-03-30T00:00:00"/>
    <s v="Paid"/>
    <m/>
    <m/>
    <m/>
    <s v="INV-2026-PT Arunika Retail Indonesia-1576"/>
    <n v="1710000"/>
    <n v="0"/>
    <x v="0"/>
    <x v="1"/>
    <n v="0"/>
    <n v="0"/>
    <x v="0"/>
    <x v="0"/>
    <s v="No"/>
  </r>
  <r>
    <n v="1577"/>
    <m/>
    <x v="18"/>
    <n v="2397000"/>
    <x v="78"/>
    <d v="2026-05-09T00:00:00"/>
    <s v="Paid"/>
    <m/>
    <m/>
    <m/>
    <s v="INV-2026-PT Bali Lifestyle Market-1577"/>
    <n v="2397000"/>
    <n v="0"/>
    <x v="0"/>
    <x v="13"/>
    <n v="0"/>
    <n v="0"/>
    <x v="0"/>
    <x v="0"/>
    <s v="No"/>
  </r>
  <r>
    <n v="1578"/>
    <m/>
    <x v="12"/>
    <n v="2329000"/>
    <x v="4"/>
    <d v="2026-06-02T00:00:00"/>
    <s v="Paid"/>
    <m/>
    <m/>
    <m/>
    <s v="INV-2026-PT Surya Niaga Surabaya-1578"/>
    <n v="2329000"/>
    <n v="0"/>
    <x v="0"/>
    <x v="9"/>
    <n v="0"/>
    <n v="0"/>
    <x v="0"/>
    <x v="0"/>
    <s v="No"/>
  </r>
  <r>
    <n v="1579"/>
    <m/>
    <x v="17"/>
    <n v="1381000"/>
    <x v="248"/>
    <d v="2026-03-11T00:00:00"/>
    <s v="Unpaid"/>
    <m/>
    <m/>
    <m/>
    <s v="INV-2026-PT Makassar Retail Utama-1579"/>
    <n v="0"/>
    <n v="1381000"/>
    <x v="2"/>
    <x v="12"/>
    <n v="1381000"/>
    <n v="0"/>
    <x v="0"/>
    <x v="2"/>
    <s v="Yes"/>
  </r>
  <r>
    <n v="1580"/>
    <m/>
    <x v="1"/>
    <n v="7046000"/>
    <x v="128"/>
    <d v="2026-02-27T00:00:00"/>
    <s v="Partial"/>
    <m/>
    <m/>
    <m/>
    <s v="INV-2026-PT Citra Home Living-1580"/>
    <n v="2114000"/>
    <n v="4932000"/>
    <x v="2"/>
    <x v="1"/>
    <n v="4932000"/>
    <n v="0"/>
    <x v="0"/>
    <x v="2"/>
    <s v="Yes"/>
  </r>
  <r>
    <n v="1581"/>
    <m/>
    <x v="8"/>
    <n v="1920000"/>
    <x v="27"/>
    <d v="2026-05-29T00:00:00"/>
    <s v="Paid"/>
    <m/>
    <m/>
    <m/>
    <s v="INV-2026-PT Harmoni Store Indonesia-1581"/>
    <n v="1920000"/>
    <n v="0"/>
    <x v="0"/>
    <x v="7"/>
    <n v="0"/>
    <n v="0"/>
    <x v="0"/>
    <x v="0"/>
    <s v="No"/>
  </r>
  <r>
    <n v="1582"/>
    <m/>
    <x v="20"/>
    <n v="1704000"/>
    <x v="129"/>
    <d v="2026-06-30T00:00:00"/>
    <s v="Paid"/>
    <m/>
    <m/>
    <m/>
    <s v="INV-2026-PT Balikpapan Retailindo-1582"/>
    <n v="1704000"/>
    <n v="0"/>
    <x v="0"/>
    <x v="14"/>
    <n v="0"/>
    <n v="0"/>
    <x v="0"/>
    <x v="0"/>
    <s v="No"/>
  </r>
  <r>
    <n v="1583"/>
    <m/>
    <x v="15"/>
    <n v="3815000"/>
    <x v="144"/>
    <d v="2026-02-15T00:00:00"/>
    <s v="Partial"/>
    <m/>
    <m/>
    <m/>
    <s v="INV-2026-PT Batam Modern Retail-1583"/>
    <n v="2861000"/>
    <n v="954000"/>
    <x v="2"/>
    <x v="10"/>
    <n v="954000"/>
    <n v="0"/>
    <x v="0"/>
    <x v="2"/>
    <s v="Yes"/>
  </r>
  <r>
    <n v="1584"/>
    <m/>
    <x v="9"/>
    <n v="4909000"/>
    <x v="224"/>
    <d v="2026-08-19T00:00:00"/>
    <s v="Paid"/>
    <m/>
    <m/>
    <m/>
    <s v="INV-2026-PT Prima Retail Bandung-1584"/>
    <n v="4909000"/>
    <n v="0"/>
    <x v="0"/>
    <x v="5"/>
    <n v="0"/>
    <n v="0"/>
    <x v="0"/>
    <x v="0"/>
    <s v="No"/>
  </r>
  <r>
    <n v="1585"/>
    <m/>
    <x v="16"/>
    <n v="2542000"/>
    <x v="3"/>
    <d v="2026-10-26T00:00:00"/>
    <s v="Unpaid"/>
    <m/>
    <m/>
    <m/>
    <s v="INV-2026-PT Pekanbaru Home Store-1585"/>
    <n v="0"/>
    <n v="2542000"/>
    <x v="1"/>
    <x v="11"/>
    <n v="0"/>
    <n v="2542000"/>
    <x v="1"/>
    <x v="1"/>
    <s v="No"/>
  </r>
  <r>
    <n v="1586"/>
    <m/>
    <x v="15"/>
    <n v="2422000"/>
    <x v="54"/>
    <d v="2026-01-22T00:00:00"/>
    <s v="Paid"/>
    <m/>
    <m/>
    <m/>
    <s v="INV-2026-PT Batam Modern Retail-1586"/>
    <n v="2422000"/>
    <n v="0"/>
    <x v="0"/>
    <x v="10"/>
    <n v="0"/>
    <n v="0"/>
    <x v="0"/>
    <x v="0"/>
    <s v="No"/>
  </r>
  <r>
    <n v="1587"/>
    <m/>
    <x v="23"/>
    <n v="4062000"/>
    <x v="125"/>
    <d v="2026-06-10T00:00:00"/>
    <s v="Paid"/>
    <m/>
    <m/>
    <m/>
    <s v="INV-2026-PT Urban House Indonesia-1587"/>
    <n v="4062000"/>
    <n v="0"/>
    <x v="0"/>
    <x v="1"/>
    <n v="0"/>
    <n v="0"/>
    <x v="0"/>
    <x v="0"/>
    <s v="No"/>
  </r>
  <r>
    <n v="1588"/>
    <m/>
    <x v="13"/>
    <n v="1931000"/>
    <x v="126"/>
    <d v="2026-06-26T00:00:00"/>
    <s v="Unpaid"/>
    <m/>
    <m/>
    <m/>
    <s v="INV-2026-PT Sentra Belanja Jaya-1588"/>
    <n v="0"/>
    <n v="1931000"/>
    <x v="2"/>
    <x v="2"/>
    <n v="1931000"/>
    <n v="0"/>
    <x v="0"/>
    <x v="2"/>
    <s v="Yes"/>
  </r>
  <r>
    <n v="1589"/>
    <m/>
    <x v="17"/>
    <n v="4486000"/>
    <x v="210"/>
    <d v="2026-07-18T00:00:00"/>
    <s v="Paid"/>
    <m/>
    <m/>
    <m/>
    <s v="INV-2026-PT Makassar Retail Utama-1589"/>
    <n v="4486000"/>
    <n v="0"/>
    <x v="0"/>
    <x v="12"/>
    <n v="0"/>
    <n v="0"/>
    <x v="0"/>
    <x v="0"/>
    <s v="No"/>
  </r>
  <r>
    <n v="1590"/>
    <m/>
    <x v="0"/>
    <n v="1917000"/>
    <x v="111"/>
    <d v="2026-02-10T00:00:00"/>
    <s v="Unpaid"/>
    <m/>
    <m/>
    <m/>
    <s v="INV-2026-PT Jogja Retail Makmur-1590"/>
    <n v="0"/>
    <n v="1917000"/>
    <x v="2"/>
    <x v="0"/>
    <n v="1917000"/>
    <n v="0"/>
    <x v="0"/>
    <x v="2"/>
    <s v="Yes"/>
  </r>
  <r>
    <n v="1591"/>
    <m/>
    <x v="8"/>
    <n v="2245000"/>
    <x v="142"/>
    <d v="2026-06-09T00:00:00"/>
    <s v="Paid"/>
    <m/>
    <m/>
    <m/>
    <s v="INV-2026-PT Harmoni Store Indonesia-1591"/>
    <n v="2245000"/>
    <n v="0"/>
    <x v="0"/>
    <x v="7"/>
    <n v="0"/>
    <n v="0"/>
    <x v="0"/>
    <x v="0"/>
    <s v="No"/>
  </r>
  <r>
    <n v="1592"/>
    <m/>
    <x v="16"/>
    <n v="3554000"/>
    <x v="185"/>
    <d v="2026-02-02T00:00:00"/>
    <s v="Paid"/>
    <m/>
    <m/>
    <m/>
    <s v="INV-2026-PT Pekanbaru Home Store-1592"/>
    <n v="3554000"/>
    <n v="0"/>
    <x v="0"/>
    <x v="11"/>
    <n v="0"/>
    <n v="0"/>
    <x v="0"/>
    <x v="0"/>
    <s v="No"/>
  </r>
  <r>
    <n v="1593"/>
    <m/>
    <x v="22"/>
    <n v="4188000"/>
    <x v="123"/>
    <d v="2026-04-18T00:00:00"/>
    <s v="Paid"/>
    <m/>
    <m/>
    <m/>
    <s v="INV-2026-PT Bintang Retail Nusantara-1593"/>
    <n v="4188000"/>
    <n v="0"/>
    <x v="0"/>
    <x v="9"/>
    <n v="0"/>
    <n v="0"/>
    <x v="0"/>
    <x v="0"/>
    <s v="No"/>
  </r>
  <r>
    <n v="1594"/>
    <m/>
    <x v="7"/>
    <n v="3780000"/>
    <x v="96"/>
    <d v="2026-07-20T00:00:00"/>
    <s v="Paid"/>
    <m/>
    <m/>
    <m/>
    <s v="INV-2026-PT Palembang Retail Bersama-1594"/>
    <n v="3780000"/>
    <n v="0"/>
    <x v="0"/>
    <x v="6"/>
    <n v="0"/>
    <n v="0"/>
    <x v="0"/>
    <x v="0"/>
    <s v="No"/>
  </r>
  <r>
    <n v="1595"/>
    <m/>
    <x v="23"/>
    <n v="2889000"/>
    <x v="21"/>
    <d v="2026-05-18T00:00:00"/>
    <s v="Paid"/>
    <m/>
    <m/>
    <m/>
    <s v="INV-2026-PT Urban House Indonesia-1595"/>
    <n v="2889000"/>
    <n v="0"/>
    <x v="0"/>
    <x v="1"/>
    <n v="0"/>
    <n v="0"/>
    <x v="0"/>
    <x v="0"/>
    <s v="No"/>
  </r>
  <r>
    <n v="1596"/>
    <m/>
    <x v="13"/>
    <n v="1356000"/>
    <x v="238"/>
    <d v="2026-01-29T00:00:00"/>
    <s v="Paid"/>
    <m/>
    <m/>
    <m/>
    <s v="INV-2026-PT Sentra Belanja Jaya-1596"/>
    <n v="1356000"/>
    <n v="0"/>
    <x v="0"/>
    <x v="2"/>
    <n v="0"/>
    <n v="0"/>
    <x v="0"/>
    <x v="0"/>
    <s v="No"/>
  </r>
  <r>
    <n v="1597"/>
    <m/>
    <x v="13"/>
    <n v="6853000"/>
    <x v="7"/>
    <d v="2026-06-18T00:00:00"/>
    <s v="Paid"/>
    <m/>
    <m/>
    <m/>
    <s v="INV-2026-PT Sentra Belanja Jaya-1597"/>
    <n v="6853000"/>
    <n v="0"/>
    <x v="0"/>
    <x v="2"/>
    <n v="0"/>
    <n v="0"/>
    <x v="0"/>
    <x v="0"/>
    <s v="No"/>
  </r>
  <r>
    <n v="1598"/>
    <m/>
    <x v="18"/>
    <n v="8424000"/>
    <x v="203"/>
    <d v="2026-08-28T00:00:00"/>
    <s v="Paid"/>
    <m/>
    <m/>
    <m/>
    <s v="INV-2026-PT Bali Lifestyle Market-1598"/>
    <n v="8424000"/>
    <n v="0"/>
    <x v="0"/>
    <x v="13"/>
    <n v="0"/>
    <n v="0"/>
    <x v="0"/>
    <x v="0"/>
    <s v="No"/>
  </r>
  <r>
    <n v="1599"/>
    <m/>
    <x v="4"/>
    <n v="1830000"/>
    <x v="189"/>
    <d v="2026-02-12T00:00:00"/>
    <s v="Unpaid"/>
    <m/>
    <m/>
    <m/>
    <s v="INV-2026-PT Sinar Karya Abadi-1599"/>
    <n v="0"/>
    <n v="1830000"/>
    <x v="2"/>
    <x v="1"/>
    <n v="1830000"/>
    <n v="0"/>
    <x v="0"/>
    <x v="2"/>
    <s v="Yes"/>
  </r>
  <r>
    <n v="1600"/>
    <m/>
    <x v="22"/>
    <n v="6754000"/>
    <x v="95"/>
    <d v="2026-02-26T00:00:00"/>
    <s v="Partial"/>
    <m/>
    <m/>
    <m/>
    <s v="INV-2026-PT Bintang Retail Nusantara-1600"/>
    <n v="1688000"/>
    <n v="5066000"/>
    <x v="2"/>
    <x v="9"/>
    <n v="5066000"/>
    <n v="0"/>
    <x v="0"/>
    <x v="2"/>
    <s v="Yes"/>
  </r>
  <r>
    <n v="1601"/>
    <m/>
    <x v="16"/>
    <n v="3250000"/>
    <x v="70"/>
    <d v="2026-04-10T00:00:00"/>
    <s v="Partial"/>
    <m/>
    <m/>
    <m/>
    <s v="INV-2026-PT Pekanbaru Home Store-1601"/>
    <n v="1300000"/>
    <n v="1950000"/>
    <x v="2"/>
    <x v="11"/>
    <n v="1950000"/>
    <n v="0"/>
    <x v="0"/>
    <x v="2"/>
    <s v="Yes"/>
  </r>
  <r>
    <n v="1602"/>
    <m/>
    <x v="10"/>
    <n v="2745000"/>
    <x v="97"/>
    <d v="2026-06-14T00:00:00"/>
    <s v="Unpaid"/>
    <m/>
    <m/>
    <m/>
    <s v="INV-2026-PT Medan Niaga Sentosa-1602"/>
    <n v="0"/>
    <n v="2745000"/>
    <x v="2"/>
    <x v="8"/>
    <n v="2745000"/>
    <n v="0"/>
    <x v="0"/>
    <x v="2"/>
    <s v="Yes"/>
  </r>
  <r>
    <n v="1603"/>
    <m/>
    <x v="4"/>
    <n v="2528000"/>
    <x v="87"/>
    <d v="2026-06-22T00:00:00"/>
    <s v="Unpaid"/>
    <m/>
    <m/>
    <m/>
    <s v="INV-2026-PT Sinar Karya Abadi-1603"/>
    <n v="0"/>
    <n v="2528000"/>
    <x v="2"/>
    <x v="1"/>
    <n v="2528000"/>
    <n v="0"/>
    <x v="0"/>
    <x v="2"/>
    <s v="Yes"/>
  </r>
  <r>
    <n v="1604"/>
    <m/>
    <x v="22"/>
    <n v="2692000"/>
    <x v="187"/>
    <d v="2026-09-29T00:00:00"/>
    <s v="Paid"/>
    <m/>
    <m/>
    <m/>
    <s v="INV-2026-PT Bintang Retail Nusantara-1604"/>
    <n v="2692000"/>
    <n v="0"/>
    <x v="0"/>
    <x v="9"/>
    <n v="0"/>
    <n v="0"/>
    <x v="0"/>
    <x v="0"/>
    <s v="No"/>
  </r>
  <r>
    <n v="1605"/>
    <m/>
    <x v="24"/>
    <n v="1071000"/>
    <x v="105"/>
    <d v="2026-06-28T00:00:00"/>
    <s v="Paid"/>
    <m/>
    <m/>
    <m/>
    <s v="INV-2026-PT Metro Perkasa Retail-1605"/>
    <n v="1071000"/>
    <n v="0"/>
    <x v="0"/>
    <x v="5"/>
    <n v="0"/>
    <n v="0"/>
    <x v="0"/>
    <x v="0"/>
    <s v="No"/>
  </r>
  <r>
    <n v="1606"/>
    <m/>
    <x v="10"/>
    <n v="6230000"/>
    <x v="246"/>
    <d v="2026-05-14T00:00:00"/>
    <s v="Paid"/>
    <m/>
    <m/>
    <m/>
    <s v="INV-2026-PT Medan Niaga Sentosa-1606"/>
    <n v="6230000"/>
    <n v="0"/>
    <x v="0"/>
    <x v="8"/>
    <n v="0"/>
    <n v="0"/>
    <x v="0"/>
    <x v="0"/>
    <s v="No"/>
  </r>
  <r>
    <n v="1607"/>
    <m/>
    <x v="19"/>
    <n v="5570000"/>
    <x v="219"/>
    <d v="2026-06-26T00:00:00"/>
    <s v="Paid"/>
    <m/>
    <m/>
    <m/>
    <s v="INV-2026-PT Arunika Retail Indonesia-1607"/>
    <n v="5570000"/>
    <n v="0"/>
    <x v="0"/>
    <x v="1"/>
    <n v="0"/>
    <n v="0"/>
    <x v="0"/>
    <x v="0"/>
    <s v="No"/>
  </r>
  <r>
    <n v="1608"/>
    <m/>
    <x v="2"/>
    <n v="3108000"/>
    <x v="69"/>
    <d v="2026-02-24T00:00:00"/>
    <s v="Paid"/>
    <m/>
    <m/>
    <m/>
    <s v="INV-2026-PT Karya Mitra Retail-1608"/>
    <n v="3108000"/>
    <n v="0"/>
    <x v="0"/>
    <x v="2"/>
    <n v="0"/>
    <n v="0"/>
    <x v="0"/>
    <x v="0"/>
    <s v="No"/>
  </r>
  <r>
    <n v="1609"/>
    <m/>
    <x v="19"/>
    <n v="2955000"/>
    <x v="181"/>
    <d v="2026-01-24T00:00:00"/>
    <s v="Unpaid"/>
    <m/>
    <m/>
    <m/>
    <s v="INV-2026-PT Arunika Retail Indonesia-1609"/>
    <n v="0"/>
    <n v="2955000"/>
    <x v="2"/>
    <x v="1"/>
    <n v="2955000"/>
    <n v="0"/>
    <x v="0"/>
    <x v="2"/>
    <s v="Yes"/>
  </r>
  <r>
    <n v="1610"/>
    <m/>
    <x v="10"/>
    <n v="2245000"/>
    <x v="24"/>
    <d v="2026-02-19T00:00:00"/>
    <s v="Paid"/>
    <m/>
    <m/>
    <m/>
    <s v="INV-2026-PT Medan Niaga Sentosa-1610"/>
    <n v="2245000"/>
    <n v="0"/>
    <x v="0"/>
    <x v="8"/>
    <n v="0"/>
    <n v="0"/>
    <x v="0"/>
    <x v="0"/>
    <s v="No"/>
  </r>
  <r>
    <n v="1611"/>
    <m/>
    <x v="19"/>
    <n v="1893000"/>
    <x v="119"/>
    <d v="2026-06-16T00:00:00"/>
    <s v="Paid"/>
    <m/>
    <m/>
    <m/>
    <s v="INV-2026-PT Arunika Retail Indonesia-1611"/>
    <n v="1893000"/>
    <n v="0"/>
    <x v="0"/>
    <x v="1"/>
    <n v="0"/>
    <n v="0"/>
    <x v="0"/>
    <x v="0"/>
    <s v="No"/>
  </r>
  <r>
    <n v="1612"/>
    <m/>
    <x v="0"/>
    <n v="4601000"/>
    <x v="27"/>
    <d v="2026-05-14T00:00:00"/>
    <s v="Partial"/>
    <m/>
    <m/>
    <m/>
    <s v="INV-2026-PT Jogja Retail Makmur-1612"/>
    <n v="3221000"/>
    <n v="1380000"/>
    <x v="2"/>
    <x v="0"/>
    <n v="1380000"/>
    <n v="0"/>
    <x v="0"/>
    <x v="2"/>
    <s v="Yes"/>
  </r>
  <r>
    <n v="1613"/>
    <m/>
    <x v="15"/>
    <n v="1979000"/>
    <x v="47"/>
    <d v="2026-02-03T00:00:00"/>
    <s v="Paid"/>
    <m/>
    <m/>
    <m/>
    <s v="INV-2026-PT Batam Modern Retail-1613"/>
    <n v="1979000"/>
    <n v="0"/>
    <x v="0"/>
    <x v="10"/>
    <n v="0"/>
    <n v="0"/>
    <x v="0"/>
    <x v="0"/>
    <s v="No"/>
  </r>
  <r>
    <n v="1614"/>
    <m/>
    <x v="3"/>
    <n v="4527000"/>
    <x v="68"/>
    <d v="2026-07-07T00:00:00"/>
    <s v="Unpaid"/>
    <m/>
    <m/>
    <m/>
    <s v="INV-2026-PT Manado Lifestyle Center-1614"/>
    <n v="0"/>
    <n v="4527000"/>
    <x v="5"/>
    <x v="3"/>
    <n v="4527000"/>
    <n v="0"/>
    <x v="0"/>
    <x v="2"/>
    <s v="Yes"/>
  </r>
  <r>
    <n v="1615"/>
    <m/>
    <x v="4"/>
    <n v="3800000"/>
    <x v="200"/>
    <d v="2026-02-06T00:00:00"/>
    <s v="Paid"/>
    <m/>
    <m/>
    <m/>
    <s v="INV-2026-PT Sinar Karya Abadi-1615"/>
    <n v="3800000"/>
    <n v="0"/>
    <x v="0"/>
    <x v="1"/>
    <n v="0"/>
    <n v="0"/>
    <x v="0"/>
    <x v="0"/>
    <s v="No"/>
  </r>
  <r>
    <n v="1616"/>
    <m/>
    <x v="12"/>
    <n v="5159000"/>
    <x v="176"/>
    <d v="2026-07-22T00:00:00"/>
    <s v="Paid"/>
    <m/>
    <m/>
    <m/>
    <s v="INV-2026-PT Surya Niaga Surabaya-1616"/>
    <n v="5159000"/>
    <n v="0"/>
    <x v="0"/>
    <x v="9"/>
    <n v="0"/>
    <n v="0"/>
    <x v="0"/>
    <x v="0"/>
    <s v="No"/>
  </r>
  <r>
    <n v="1617"/>
    <m/>
    <x v="11"/>
    <n v="5164000"/>
    <x v="61"/>
    <d v="2026-08-08T00:00:00"/>
    <s v="Paid"/>
    <m/>
    <m/>
    <m/>
    <s v="INV-2026-PT XYZ-1617"/>
    <n v="5164000"/>
    <n v="0"/>
    <x v="0"/>
    <x v="1"/>
    <n v="0"/>
    <n v="0"/>
    <x v="0"/>
    <x v="0"/>
    <s v="No"/>
  </r>
  <r>
    <n v="1618"/>
    <m/>
    <x v="13"/>
    <n v="2742000"/>
    <x v="190"/>
    <d v="2026-08-22T00:00:00"/>
    <s v="Paid"/>
    <m/>
    <m/>
    <m/>
    <s v="INV-2026-PT Sentra Belanja Jaya-1618"/>
    <n v="2742000"/>
    <n v="0"/>
    <x v="0"/>
    <x v="2"/>
    <n v="0"/>
    <n v="0"/>
    <x v="0"/>
    <x v="0"/>
    <s v="No"/>
  </r>
  <r>
    <n v="1619"/>
    <m/>
    <x v="22"/>
    <n v="1110000"/>
    <x v="179"/>
    <d v="2026-04-28T00:00:00"/>
    <s v="Paid"/>
    <m/>
    <m/>
    <m/>
    <s v="INV-2026-PT Bintang Retail Nusantara-1619"/>
    <n v="1110000"/>
    <n v="0"/>
    <x v="0"/>
    <x v="9"/>
    <n v="0"/>
    <n v="0"/>
    <x v="0"/>
    <x v="0"/>
    <s v="No"/>
  </r>
  <r>
    <n v="1620"/>
    <m/>
    <x v="20"/>
    <n v="4643000"/>
    <x v="184"/>
    <d v="2026-09-02T00:00:00"/>
    <s v="Unpaid"/>
    <m/>
    <m/>
    <m/>
    <s v="INV-2026-PT Balikpapan Retailindo-1620"/>
    <n v="0"/>
    <n v="4643000"/>
    <x v="4"/>
    <x v="14"/>
    <n v="4643000"/>
    <n v="0"/>
    <x v="0"/>
    <x v="2"/>
    <s v="Yes"/>
  </r>
  <r>
    <n v="1621"/>
    <m/>
    <x v="0"/>
    <n v="1743000"/>
    <x v="74"/>
    <d v="2026-07-31T00:00:00"/>
    <s v="Partial"/>
    <m/>
    <m/>
    <m/>
    <s v="INV-2026-PT Jogja Retail Makmur-1621"/>
    <n v="1307000"/>
    <n v="436000"/>
    <x v="5"/>
    <x v="0"/>
    <n v="436000"/>
    <n v="0"/>
    <x v="0"/>
    <x v="2"/>
    <s v="Yes"/>
  </r>
  <r>
    <n v="1622"/>
    <m/>
    <x v="18"/>
    <n v="5809000"/>
    <x v="85"/>
    <d v="2026-08-27T00:00:00"/>
    <s v="Paid"/>
    <m/>
    <m/>
    <m/>
    <s v="INV-2026-PT Bali Lifestyle Market-1622"/>
    <n v="5809000"/>
    <n v="0"/>
    <x v="0"/>
    <x v="13"/>
    <n v="0"/>
    <n v="0"/>
    <x v="0"/>
    <x v="0"/>
    <s v="No"/>
  </r>
  <r>
    <n v="1623"/>
    <m/>
    <x v="23"/>
    <n v="6956000"/>
    <x v="172"/>
    <d v="2026-05-21T00:00:00"/>
    <s v="Paid"/>
    <m/>
    <m/>
    <m/>
    <s v="INV-2026-PT Urban House Indonesia-1623"/>
    <n v="6956000"/>
    <n v="0"/>
    <x v="0"/>
    <x v="1"/>
    <n v="0"/>
    <n v="0"/>
    <x v="0"/>
    <x v="0"/>
    <s v="No"/>
  </r>
  <r>
    <n v="1624"/>
    <m/>
    <x v="5"/>
    <n v="4949000"/>
    <x v="165"/>
    <d v="2026-09-10T00:00:00"/>
    <s v="Partial"/>
    <m/>
    <m/>
    <m/>
    <s v="INV-2026-PT Pontianak Niaga Abadi-1624"/>
    <n v="3464000"/>
    <n v="1485000"/>
    <x v="3"/>
    <x v="4"/>
    <n v="1485000"/>
    <n v="0"/>
    <x v="0"/>
    <x v="2"/>
    <s v="Yes"/>
  </r>
  <r>
    <n v="1625"/>
    <m/>
    <x v="6"/>
    <n v="3644000"/>
    <x v="255"/>
    <d v="2026-06-09T00:00:00"/>
    <s v="Paid"/>
    <m/>
    <m/>
    <m/>
    <s v="INV-2026-PT Lestari Lifestyle Retail-1625"/>
    <n v="3644000"/>
    <n v="0"/>
    <x v="0"/>
    <x v="5"/>
    <n v="0"/>
    <n v="0"/>
    <x v="0"/>
    <x v="0"/>
    <s v="No"/>
  </r>
  <r>
    <n v="1626"/>
    <m/>
    <x v="18"/>
    <n v="7690000"/>
    <x v="148"/>
    <d v="2026-04-19T00:00:00"/>
    <s v="Paid"/>
    <m/>
    <m/>
    <m/>
    <s v="INV-2026-PT Bali Lifestyle Market-1626"/>
    <n v="7690000"/>
    <n v="0"/>
    <x v="0"/>
    <x v="13"/>
    <n v="0"/>
    <n v="0"/>
    <x v="0"/>
    <x v="0"/>
    <s v="No"/>
  </r>
  <r>
    <n v="1627"/>
    <m/>
    <x v="8"/>
    <n v="4458000"/>
    <x v="116"/>
    <d v="2026-03-28T00:00:00"/>
    <s v="Paid"/>
    <m/>
    <m/>
    <m/>
    <s v="INV-2026-PT Harmoni Store Indonesia-1627"/>
    <n v="4458000"/>
    <n v="0"/>
    <x v="0"/>
    <x v="7"/>
    <n v="0"/>
    <n v="0"/>
    <x v="0"/>
    <x v="0"/>
    <s v="No"/>
  </r>
  <r>
    <n v="1628"/>
    <m/>
    <x v="3"/>
    <n v="3186000"/>
    <x v="27"/>
    <d v="2026-05-14T00:00:00"/>
    <s v="Unpaid"/>
    <m/>
    <m/>
    <m/>
    <s v="INV-2026-PT Manado Lifestyle Center-1628"/>
    <n v="0"/>
    <n v="3186000"/>
    <x v="2"/>
    <x v="3"/>
    <n v="3186000"/>
    <n v="0"/>
    <x v="0"/>
    <x v="2"/>
    <s v="Yes"/>
  </r>
  <r>
    <n v="1629"/>
    <m/>
    <x v="24"/>
    <n v="2407000"/>
    <x v="83"/>
    <d v="2026-03-21T00:00:00"/>
    <s v="Partial"/>
    <m/>
    <m/>
    <m/>
    <s v="INV-2026-PT Metro Perkasa Retail-1629"/>
    <n v="1685000"/>
    <n v="722000"/>
    <x v="2"/>
    <x v="5"/>
    <n v="722000"/>
    <n v="0"/>
    <x v="0"/>
    <x v="2"/>
    <s v="Yes"/>
  </r>
  <r>
    <n v="1630"/>
    <m/>
    <x v="18"/>
    <n v="5613000"/>
    <x v="249"/>
    <d v="2026-09-19T00:00:00"/>
    <s v="Paid"/>
    <m/>
    <m/>
    <m/>
    <s v="INV-2026-PT Bali Lifestyle Market-1630"/>
    <n v="5613000"/>
    <n v="0"/>
    <x v="0"/>
    <x v="13"/>
    <n v="0"/>
    <n v="0"/>
    <x v="0"/>
    <x v="0"/>
    <s v="No"/>
  </r>
  <r>
    <n v="1631"/>
    <m/>
    <x v="7"/>
    <n v="1730000"/>
    <x v="50"/>
    <d v="2026-05-25T00:00:00"/>
    <s v="Paid"/>
    <m/>
    <m/>
    <m/>
    <s v="INV-2026-PT Palembang Retail Bersama-1631"/>
    <n v="1730000"/>
    <n v="0"/>
    <x v="0"/>
    <x v="6"/>
    <n v="0"/>
    <n v="0"/>
    <x v="0"/>
    <x v="0"/>
    <s v="No"/>
  </r>
  <r>
    <n v="1632"/>
    <m/>
    <x v="12"/>
    <n v="4391000"/>
    <x v="203"/>
    <d v="2026-08-28T00:00:00"/>
    <s v="Partial"/>
    <m/>
    <m/>
    <m/>
    <s v="INV-2026-PT Surya Niaga Surabaya-1632"/>
    <n v="1317000"/>
    <n v="3074000"/>
    <x v="4"/>
    <x v="9"/>
    <n v="3074000"/>
    <n v="0"/>
    <x v="0"/>
    <x v="2"/>
    <s v="Yes"/>
  </r>
  <r>
    <n v="1633"/>
    <m/>
    <x v="2"/>
    <n v="6601000"/>
    <x v="16"/>
    <d v="2026-07-15T00:00:00"/>
    <s v="Paid"/>
    <m/>
    <m/>
    <m/>
    <s v="INV-2026-PT Karya Mitra Retail-1633"/>
    <n v="6601000"/>
    <n v="0"/>
    <x v="0"/>
    <x v="2"/>
    <n v="0"/>
    <n v="0"/>
    <x v="0"/>
    <x v="0"/>
    <s v="No"/>
  </r>
  <r>
    <n v="1634"/>
    <m/>
    <x v="4"/>
    <n v="5000000"/>
    <x v="129"/>
    <d v="2026-06-30T00:00:00"/>
    <s v="Paid"/>
    <m/>
    <m/>
    <m/>
    <s v="INV-2026-PT Sinar Karya Abadi-1634"/>
    <n v="5000000"/>
    <n v="0"/>
    <x v="0"/>
    <x v="1"/>
    <n v="0"/>
    <n v="0"/>
    <x v="0"/>
    <x v="0"/>
    <s v="No"/>
  </r>
  <r>
    <n v="1635"/>
    <m/>
    <x v="2"/>
    <n v="1965000"/>
    <x v="77"/>
    <d v="2026-06-20T00:00:00"/>
    <s v="Paid"/>
    <m/>
    <m/>
    <m/>
    <s v="INV-2026-PT Karya Mitra Retail-1635"/>
    <n v="1965000"/>
    <n v="0"/>
    <x v="0"/>
    <x v="2"/>
    <n v="0"/>
    <n v="0"/>
    <x v="0"/>
    <x v="0"/>
    <s v="No"/>
  </r>
  <r>
    <n v="1636"/>
    <m/>
    <x v="13"/>
    <n v="2745000"/>
    <x v="69"/>
    <d v="2026-02-24T00:00:00"/>
    <s v="Unpaid"/>
    <m/>
    <m/>
    <m/>
    <s v="INV-2026-PT Sentra Belanja Jaya-1636"/>
    <n v="0"/>
    <n v="2745000"/>
    <x v="2"/>
    <x v="2"/>
    <n v="2745000"/>
    <n v="0"/>
    <x v="0"/>
    <x v="2"/>
    <s v="Yes"/>
  </r>
  <r>
    <n v="1637"/>
    <m/>
    <x v="13"/>
    <n v="3368000"/>
    <x v="55"/>
    <d v="2026-04-02T00:00:00"/>
    <s v="Paid"/>
    <m/>
    <m/>
    <m/>
    <s v="INV-2026-PT Sentra Belanja Jaya-1637"/>
    <n v="3368000"/>
    <n v="0"/>
    <x v="0"/>
    <x v="2"/>
    <n v="0"/>
    <n v="0"/>
    <x v="0"/>
    <x v="0"/>
    <s v="No"/>
  </r>
  <r>
    <n v="1638"/>
    <m/>
    <x v="15"/>
    <n v="159000"/>
    <x v="245"/>
    <d v="2026-09-25T00:00:00"/>
    <s v="Unpaid"/>
    <m/>
    <m/>
    <m/>
    <s v="INV-2026-PT Batam Modern Retail-1638"/>
    <n v="0"/>
    <n v="159000"/>
    <x v="3"/>
    <x v="10"/>
    <n v="159000"/>
    <n v="0"/>
    <x v="0"/>
    <x v="2"/>
    <s v="Yes"/>
  </r>
  <r>
    <n v="1639"/>
    <m/>
    <x v="3"/>
    <n v="2868000"/>
    <x v="146"/>
    <d v="2026-05-31T00:00:00"/>
    <s v="Unpaid"/>
    <m/>
    <m/>
    <m/>
    <s v="INV-2026-PT Manado Lifestyle Center-1639"/>
    <n v="0"/>
    <n v="2868000"/>
    <x v="2"/>
    <x v="3"/>
    <n v="2868000"/>
    <n v="0"/>
    <x v="0"/>
    <x v="2"/>
    <s v="Yes"/>
  </r>
  <r>
    <n v="1640"/>
    <m/>
    <x v="6"/>
    <n v="4955000"/>
    <x v="101"/>
    <d v="2026-06-13T00:00:00"/>
    <s v="Paid"/>
    <m/>
    <m/>
    <m/>
    <s v="INV-2026-PT Lestari Lifestyle Retail-1640"/>
    <n v="4955000"/>
    <n v="0"/>
    <x v="0"/>
    <x v="5"/>
    <n v="0"/>
    <n v="0"/>
    <x v="0"/>
    <x v="0"/>
    <s v="No"/>
  </r>
  <r>
    <n v="1641"/>
    <m/>
    <x v="9"/>
    <n v="5650000"/>
    <x v="226"/>
    <d v="2026-07-01T00:00:00"/>
    <s v="Unpaid"/>
    <m/>
    <m/>
    <m/>
    <s v="INV-2026-PT Prima Retail Bandung-1641"/>
    <n v="0"/>
    <n v="5650000"/>
    <x v="2"/>
    <x v="5"/>
    <n v="5650000"/>
    <n v="0"/>
    <x v="0"/>
    <x v="2"/>
    <s v="Yes"/>
  </r>
  <r>
    <n v="1642"/>
    <m/>
    <x v="11"/>
    <n v="3708000"/>
    <x v="134"/>
    <d v="2026-05-28T00:00:00"/>
    <s v="Paid"/>
    <m/>
    <m/>
    <m/>
    <s v="INV-2026-PT XYZ-1642"/>
    <n v="3708000"/>
    <n v="0"/>
    <x v="0"/>
    <x v="1"/>
    <n v="0"/>
    <n v="0"/>
    <x v="0"/>
    <x v="0"/>
    <s v="No"/>
  </r>
  <r>
    <n v="1643"/>
    <m/>
    <x v="2"/>
    <n v="632000"/>
    <x v="224"/>
    <d v="2026-08-19T00:00:00"/>
    <s v="Partial"/>
    <m/>
    <m/>
    <m/>
    <s v="INV-2026-PT Karya Mitra Retail-1643"/>
    <n v="474000"/>
    <n v="158000"/>
    <x v="4"/>
    <x v="2"/>
    <n v="158000"/>
    <n v="0"/>
    <x v="0"/>
    <x v="2"/>
    <s v="Yes"/>
  </r>
  <r>
    <n v="1644"/>
    <m/>
    <x v="18"/>
    <n v="3738000"/>
    <x v="62"/>
    <d v="2026-04-22T00:00:00"/>
    <s v="Paid"/>
    <m/>
    <m/>
    <m/>
    <s v="INV-2026-PT Bali Lifestyle Market-1644"/>
    <n v="3738000"/>
    <n v="0"/>
    <x v="0"/>
    <x v="13"/>
    <n v="0"/>
    <n v="0"/>
    <x v="0"/>
    <x v="0"/>
    <s v="No"/>
  </r>
  <r>
    <n v="1645"/>
    <m/>
    <x v="14"/>
    <n v="3167000"/>
    <x v="227"/>
    <d v="2026-07-14T00:00:00"/>
    <s v="Unpaid"/>
    <m/>
    <m/>
    <m/>
    <s v="INV-2026-PT Nusantara Mart Sejahtera-1645"/>
    <n v="0"/>
    <n v="3167000"/>
    <x v="5"/>
    <x v="1"/>
    <n v="3167000"/>
    <n v="0"/>
    <x v="0"/>
    <x v="2"/>
    <s v="Yes"/>
  </r>
  <r>
    <n v="1646"/>
    <m/>
    <x v="13"/>
    <n v="2197000"/>
    <x v="107"/>
    <d v="2026-06-13T00:00:00"/>
    <s v="Paid"/>
    <m/>
    <m/>
    <m/>
    <s v="INV-2026-PT Sentra Belanja Jaya-1646"/>
    <n v="2197000"/>
    <n v="0"/>
    <x v="0"/>
    <x v="2"/>
    <n v="0"/>
    <n v="0"/>
    <x v="0"/>
    <x v="0"/>
    <s v="No"/>
  </r>
  <r>
    <n v="1647"/>
    <m/>
    <x v="0"/>
    <n v="5188000"/>
    <x v="98"/>
    <d v="2026-03-18T00:00:00"/>
    <s v="Partial"/>
    <m/>
    <m/>
    <m/>
    <s v="INV-2026-PT Jogja Retail Makmur-1647"/>
    <n v="2594000"/>
    <n v="2594000"/>
    <x v="2"/>
    <x v="0"/>
    <n v="2594000"/>
    <n v="0"/>
    <x v="0"/>
    <x v="2"/>
    <s v="Yes"/>
  </r>
  <r>
    <n v="1648"/>
    <m/>
    <x v="7"/>
    <n v="4209000"/>
    <x v="142"/>
    <d v="2026-06-09T00:00:00"/>
    <s v="Paid"/>
    <m/>
    <m/>
    <m/>
    <s v="INV-2026-PT Palembang Retail Bersama-1648"/>
    <n v="4209000"/>
    <n v="0"/>
    <x v="0"/>
    <x v="6"/>
    <n v="0"/>
    <n v="0"/>
    <x v="0"/>
    <x v="0"/>
    <s v="No"/>
  </r>
  <r>
    <n v="1649"/>
    <m/>
    <x v="22"/>
    <n v="6222000"/>
    <x v="23"/>
    <d v="2026-08-17T00:00:00"/>
    <s v="Paid"/>
    <m/>
    <m/>
    <m/>
    <s v="INV-2026-PT Bintang Retail Nusantara-1649"/>
    <n v="6222000"/>
    <n v="0"/>
    <x v="0"/>
    <x v="9"/>
    <n v="0"/>
    <n v="0"/>
    <x v="0"/>
    <x v="0"/>
    <s v="No"/>
  </r>
  <r>
    <n v="1650"/>
    <m/>
    <x v="2"/>
    <n v="6657000"/>
    <x v="38"/>
    <d v="2026-08-02T00:00:00"/>
    <s v="Paid"/>
    <m/>
    <m/>
    <m/>
    <s v="INV-2026-PT Karya Mitra Retail-1650"/>
    <n v="6657000"/>
    <n v="0"/>
    <x v="0"/>
    <x v="2"/>
    <n v="0"/>
    <n v="0"/>
    <x v="0"/>
    <x v="0"/>
    <s v="No"/>
  </r>
  <r>
    <n v="1651"/>
    <m/>
    <x v="19"/>
    <n v="5106000"/>
    <x v="72"/>
    <d v="2026-03-30T00:00:00"/>
    <s v="Paid"/>
    <m/>
    <m/>
    <m/>
    <s v="INV-2026-PT Arunika Retail Indonesia-1651"/>
    <n v="5106000"/>
    <n v="0"/>
    <x v="0"/>
    <x v="1"/>
    <n v="0"/>
    <n v="0"/>
    <x v="0"/>
    <x v="0"/>
    <s v="No"/>
  </r>
  <r>
    <n v="1652"/>
    <m/>
    <x v="19"/>
    <n v="5200000"/>
    <x v="174"/>
    <d v="2026-04-10T00:00:00"/>
    <s v="Partial"/>
    <m/>
    <m/>
    <m/>
    <s v="INV-2026-PT Arunika Retail Indonesia-1652"/>
    <n v="2600000"/>
    <n v="2600000"/>
    <x v="2"/>
    <x v="1"/>
    <n v="2600000"/>
    <n v="0"/>
    <x v="0"/>
    <x v="2"/>
    <s v="Yes"/>
  </r>
  <r>
    <n v="1653"/>
    <m/>
    <x v="10"/>
    <n v="3667000"/>
    <x v="40"/>
    <d v="2026-07-11T00:00:00"/>
    <s v="Paid"/>
    <m/>
    <m/>
    <m/>
    <s v="INV-2026-PT Medan Niaga Sentosa-1653"/>
    <n v="3667000"/>
    <n v="0"/>
    <x v="0"/>
    <x v="8"/>
    <n v="0"/>
    <n v="0"/>
    <x v="0"/>
    <x v="0"/>
    <s v="No"/>
  </r>
  <r>
    <n v="1654"/>
    <m/>
    <x v="24"/>
    <n v="2594000"/>
    <x v="225"/>
    <d v="2026-03-02T00:00:00"/>
    <s v="Paid"/>
    <m/>
    <m/>
    <m/>
    <s v="INV-2026-PT Metro Perkasa Retail-1654"/>
    <n v="2594000"/>
    <n v="0"/>
    <x v="0"/>
    <x v="5"/>
    <n v="0"/>
    <n v="0"/>
    <x v="0"/>
    <x v="0"/>
    <s v="No"/>
  </r>
  <r>
    <n v="1655"/>
    <m/>
    <x v="14"/>
    <n v="2809000"/>
    <x v="160"/>
    <d v="2026-04-26T00:00:00"/>
    <s v="Partial"/>
    <m/>
    <m/>
    <m/>
    <s v="INV-2026-PT Nusantara Mart Sejahtera-1655"/>
    <n v="1124000"/>
    <n v="1685000"/>
    <x v="2"/>
    <x v="1"/>
    <n v="1685000"/>
    <n v="0"/>
    <x v="0"/>
    <x v="2"/>
    <s v="Yes"/>
  </r>
  <r>
    <n v="1656"/>
    <m/>
    <x v="23"/>
    <n v="3072000"/>
    <x v="186"/>
    <d v="2026-09-05T00:00:00"/>
    <s v="Paid"/>
    <m/>
    <m/>
    <m/>
    <s v="INV-2026-PT Urban House Indonesia-1656"/>
    <n v="3072000"/>
    <n v="0"/>
    <x v="0"/>
    <x v="1"/>
    <n v="0"/>
    <n v="0"/>
    <x v="0"/>
    <x v="0"/>
    <s v="No"/>
  </r>
  <r>
    <n v="1657"/>
    <m/>
    <x v="12"/>
    <n v="5787000"/>
    <x v="41"/>
    <d v="2026-09-11T00:00:00"/>
    <s v="Paid"/>
    <m/>
    <m/>
    <m/>
    <s v="INV-2026-PT Surya Niaga Surabaya-1657"/>
    <n v="5787000"/>
    <n v="0"/>
    <x v="0"/>
    <x v="9"/>
    <n v="0"/>
    <n v="0"/>
    <x v="0"/>
    <x v="0"/>
    <s v="No"/>
  </r>
  <r>
    <n v="1658"/>
    <m/>
    <x v="24"/>
    <n v="7591000"/>
    <x v="165"/>
    <d v="2026-08-25T00:00:00"/>
    <s v="Paid"/>
    <m/>
    <m/>
    <m/>
    <s v="INV-2026-PT Metro Perkasa Retail-1658"/>
    <n v="7591000"/>
    <n v="0"/>
    <x v="0"/>
    <x v="5"/>
    <n v="0"/>
    <n v="0"/>
    <x v="0"/>
    <x v="0"/>
    <s v="No"/>
  </r>
  <r>
    <n v="1659"/>
    <m/>
    <x v="5"/>
    <n v="2275000"/>
    <x v="67"/>
    <d v="2026-02-10T00:00:00"/>
    <s v="Partial"/>
    <m/>
    <m/>
    <m/>
    <s v="INV-2026-PT Pontianak Niaga Abadi-1659"/>
    <n v="1138000"/>
    <n v="1137000"/>
    <x v="2"/>
    <x v="4"/>
    <n v="1137000"/>
    <n v="0"/>
    <x v="0"/>
    <x v="2"/>
    <s v="Yes"/>
  </r>
  <r>
    <n v="1660"/>
    <m/>
    <x v="2"/>
    <n v="504000"/>
    <x v="46"/>
    <d v="2026-09-21T00:00:00"/>
    <s v="Unpaid"/>
    <m/>
    <m/>
    <m/>
    <s v="INV-2026-PT Karya Mitra Retail-1660"/>
    <n v="0"/>
    <n v="504000"/>
    <x v="3"/>
    <x v="2"/>
    <n v="504000"/>
    <n v="0"/>
    <x v="0"/>
    <x v="2"/>
    <s v="Yes"/>
  </r>
  <r>
    <n v="1661"/>
    <m/>
    <x v="18"/>
    <n v="4020000"/>
    <x v="196"/>
    <d v="2026-06-02T00:00:00"/>
    <s v="Paid"/>
    <m/>
    <m/>
    <m/>
    <s v="INV-2026-PT Bali Lifestyle Market-1661"/>
    <n v="4020000"/>
    <n v="0"/>
    <x v="0"/>
    <x v="13"/>
    <n v="0"/>
    <n v="0"/>
    <x v="0"/>
    <x v="0"/>
    <s v="No"/>
  </r>
  <r>
    <n v="1662"/>
    <m/>
    <x v="15"/>
    <n v="1951000"/>
    <x v="146"/>
    <d v="2026-05-31T00:00:00"/>
    <s v="Paid"/>
    <m/>
    <m/>
    <m/>
    <s v="INV-2026-PT Batam Modern Retail-1662"/>
    <n v="1951000"/>
    <n v="0"/>
    <x v="0"/>
    <x v="10"/>
    <n v="0"/>
    <n v="0"/>
    <x v="0"/>
    <x v="0"/>
    <s v="No"/>
  </r>
  <r>
    <n v="1663"/>
    <m/>
    <x v="18"/>
    <n v="3866000"/>
    <x v="154"/>
    <d v="2026-04-27T00:00:00"/>
    <s v="Paid"/>
    <m/>
    <m/>
    <m/>
    <s v="INV-2026-PT Bali Lifestyle Market-1663"/>
    <n v="3866000"/>
    <n v="0"/>
    <x v="0"/>
    <x v="13"/>
    <n v="0"/>
    <n v="0"/>
    <x v="0"/>
    <x v="0"/>
    <s v="No"/>
  </r>
  <r>
    <n v="1664"/>
    <m/>
    <x v="12"/>
    <n v="4079000"/>
    <x v="181"/>
    <d v="2026-01-24T00:00:00"/>
    <s v="Paid"/>
    <m/>
    <m/>
    <m/>
    <s v="INV-2026-PT Surya Niaga Surabaya-1664"/>
    <n v="4079000"/>
    <n v="0"/>
    <x v="0"/>
    <x v="9"/>
    <n v="0"/>
    <n v="0"/>
    <x v="0"/>
    <x v="0"/>
    <s v="No"/>
  </r>
  <r>
    <n v="1665"/>
    <m/>
    <x v="24"/>
    <n v="636000"/>
    <x v="204"/>
    <d v="2026-03-20T00:00:00"/>
    <s v="Paid"/>
    <m/>
    <m/>
    <m/>
    <s v="INV-2026-PT Metro Perkasa Retail-1665"/>
    <n v="636000"/>
    <n v="0"/>
    <x v="0"/>
    <x v="5"/>
    <n v="0"/>
    <n v="0"/>
    <x v="0"/>
    <x v="0"/>
    <s v="No"/>
  </r>
  <r>
    <n v="1666"/>
    <m/>
    <x v="10"/>
    <n v="3273000"/>
    <x v="245"/>
    <d v="2026-09-09T00:00:00"/>
    <s v="Paid"/>
    <m/>
    <m/>
    <m/>
    <s v="INV-2026-PT Medan Niaga Sentosa-1666"/>
    <n v="3273000"/>
    <n v="0"/>
    <x v="0"/>
    <x v="8"/>
    <n v="0"/>
    <n v="0"/>
    <x v="0"/>
    <x v="0"/>
    <s v="No"/>
  </r>
  <r>
    <n v="1667"/>
    <m/>
    <x v="13"/>
    <n v="4191000"/>
    <x v="166"/>
    <d v="2026-08-10T00:00:00"/>
    <s v="Partial"/>
    <m/>
    <m/>
    <m/>
    <s v="INV-2026-PT Sentra Belanja Jaya-1667"/>
    <n v="2934000"/>
    <n v="1257000"/>
    <x v="4"/>
    <x v="2"/>
    <n v="1257000"/>
    <n v="0"/>
    <x v="0"/>
    <x v="2"/>
    <s v="Yes"/>
  </r>
  <r>
    <n v="1668"/>
    <m/>
    <x v="16"/>
    <n v="378000"/>
    <x v="148"/>
    <d v="2026-04-19T00:00:00"/>
    <s v="Paid"/>
    <m/>
    <m/>
    <m/>
    <s v="INV-2026-PT Pekanbaru Home Store-1668"/>
    <n v="378000"/>
    <n v="0"/>
    <x v="0"/>
    <x v="11"/>
    <n v="0"/>
    <n v="0"/>
    <x v="0"/>
    <x v="0"/>
    <s v="No"/>
  </r>
  <r>
    <n v="1669"/>
    <m/>
    <x v="2"/>
    <n v="2059000"/>
    <x v="236"/>
    <d v="2026-02-20T00:00:00"/>
    <s v="Partial"/>
    <m/>
    <m/>
    <m/>
    <s v="INV-2026-PT Karya Mitra Retail-1669"/>
    <n v="515000"/>
    <n v="1544000"/>
    <x v="2"/>
    <x v="2"/>
    <n v="1544000"/>
    <n v="0"/>
    <x v="0"/>
    <x v="2"/>
    <s v="Yes"/>
  </r>
  <r>
    <n v="1670"/>
    <m/>
    <x v="2"/>
    <n v="4811000"/>
    <x v="37"/>
    <d v="2026-09-21T00:00:00"/>
    <s v="Unpaid"/>
    <m/>
    <m/>
    <m/>
    <s v="INV-2026-PT Karya Mitra Retail-1670"/>
    <n v="0"/>
    <n v="4811000"/>
    <x v="3"/>
    <x v="2"/>
    <n v="4811000"/>
    <n v="0"/>
    <x v="1"/>
    <x v="2"/>
    <s v="Yes"/>
  </r>
  <r>
    <n v="1671"/>
    <m/>
    <x v="21"/>
    <n v="4819000"/>
    <x v="4"/>
    <d v="2026-06-02T00:00:00"/>
    <s v="Paid"/>
    <m/>
    <m/>
    <m/>
    <s v="INV-2026-PT Pusaka Niaga Mandiri-1671"/>
    <n v="4819000"/>
    <n v="0"/>
    <x v="0"/>
    <x v="5"/>
    <n v="0"/>
    <n v="0"/>
    <x v="0"/>
    <x v="0"/>
    <s v="No"/>
  </r>
  <r>
    <n v="1672"/>
    <m/>
    <x v="13"/>
    <n v="3527000"/>
    <x v="135"/>
    <d v="2026-05-03T00:00:00"/>
    <s v="Paid"/>
    <m/>
    <m/>
    <m/>
    <s v="INV-2026-PT Sentra Belanja Jaya-1672"/>
    <n v="3527000"/>
    <n v="0"/>
    <x v="0"/>
    <x v="2"/>
    <n v="0"/>
    <n v="0"/>
    <x v="0"/>
    <x v="0"/>
    <s v="No"/>
  </r>
  <r>
    <n v="1673"/>
    <m/>
    <x v="2"/>
    <n v="250000"/>
    <x v="170"/>
    <d v="2026-04-16T00:00:00"/>
    <s v="Paid"/>
    <m/>
    <m/>
    <m/>
    <s v="INV-2026-PT Karya Mitra Retail-1673"/>
    <n v="250000"/>
    <n v="0"/>
    <x v="0"/>
    <x v="2"/>
    <n v="0"/>
    <n v="0"/>
    <x v="0"/>
    <x v="0"/>
    <s v="No"/>
  </r>
  <r>
    <n v="1674"/>
    <m/>
    <x v="13"/>
    <n v="1716000"/>
    <x v="141"/>
    <d v="2026-08-01T00:00:00"/>
    <s v="Unpaid"/>
    <m/>
    <m/>
    <m/>
    <s v="INV-2026-PT Sentra Belanja Jaya-1674"/>
    <n v="0"/>
    <n v="1716000"/>
    <x v="5"/>
    <x v="2"/>
    <n v="1716000"/>
    <n v="0"/>
    <x v="0"/>
    <x v="2"/>
    <s v="Yes"/>
  </r>
  <r>
    <n v="1675"/>
    <m/>
    <x v="5"/>
    <n v="1351000"/>
    <x v="21"/>
    <d v="2026-06-03T00:00:00"/>
    <s v="Unpaid"/>
    <m/>
    <m/>
    <m/>
    <s v="INV-2026-PT Pontianak Niaga Abadi-1675"/>
    <n v="0"/>
    <n v="1351000"/>
    <x v="2"/>
    <x v="4"/>
    <n v="1351000"/>
    <n v="0"/>
    <x v="0"/>
    <x v="2"/>
    <s v="Yes"/>
  </r>
  <r>
    <n v="1676"/>
    <m/>
    <x v="21"/>
    <n v="5666000"/>
    <x v="62"/>
    <d v="2026-04-22T00:00:00"/>
    <s v="Paid"/>
    <m/>
    <m/>
    <m/>
    <s v="INV-2026-PT Pusaka Niaga Mandiri-1676"/>
    <n v="5666000"/>
    <n v="0"/>
    <x v="0"/>
    <x v="5"/>
    <n v="0"/>
    <n v="0"/>
    <x v="0"/>
    <x v="0"/>
    <s v="No"/>
  </r>
  <r>
    <n v="1677"/>
    <m/>
    <x v="8"/>
    <n v="119000"/>
    <x v="45"/>
    <d v="2026-09-19T00:00:00"/>
    <s v="Unpaid"/>
    <m/>
    <m/>
    <m/>
    <s v="INV-2026-PT Harmoni Store Indonesia-1677"/>
    <n v="0"/>
    <n v="119000"/>
    <x v="3"/>
    <x v="7"/>
    <n v="119000"/>
    <n v="0"/>
    <x v="1"/>
    <x v="2"/>
    <s v="Yes"/>
  </r>
  <r>
    <n v="1678"/>
    <m/>
    <x v="10"/>
    <n v="770000"/>
    <x v="38"/>
    <d v="2026-08-02T00:00:00"/>
    <s v="Paid"/>
    <m/>
    <m/>
    <m/>
    <s v="INV-2026-PT Medan Niaga Sentosa-1678"/>
    <n v="770000"/>
    <n v="0"/>
    <x v="0"/>
    <x v="8"/>
    <n v="0"/>
    <n v="0"/>
    <x v="0"/>
    <x v="0"/>
    <s v="No"/>
  </r>
  <r>
    <n v="1679"/>
    <m/>
    <x v="3"/>
    <n v="2245000"/>
    <x v="72"/>
    <d v="2026-03-15T00:00:00"/>
    <s v="Paid"/>
    <m/>
    <m/>
    <m/>
    <s v="INV-2026-PT Manado Lifestyle Center-1679"/>
    <n v="2245000"/>
    <n v="0"/>
    <x v="0"/>
    <x v="3"/>
    <n v="0"/>
    <n v="0"/>
    <x v="0"/>
    <x v="0"/>
    <s v="No"/>
  </r>
  <r>
    <n v="1680"/>
    <m/>
    <x v="0"/>
    <n v="238000"/>
    <x v="68"/>
    <d v="2026-06-21T00:00:00"/>
    <s v="Paid"/>
    <m/>
    <m/>
    <m/>
    <s v="INV-2026-PT Jogja Retail Makmur-1680"/>
    <n v="238000"/>
    <n v="0"/>
    <x v="0"/>
    <x v="0"/>
    <n v="0"/>
    <n v="0"/>
    <x v="0"/>
    <x v="0"/>
    <s v="No"/>
  </r>
  <r>
    <n v="1681"/>
    <m/>
    <x v="20"/>
    <n v="2294000"/>
    <x v="72"/>
    <d v="2026-03-15T00:00:00"/>
    <s v="Paid"/>
    <m/>
    <m/>
    <m/>
    <s v="INV-2026-PT Balikpapan Retailindo-1681"/>
    <n v="2294000"/>
    <n v="0"/>
    <x v="0"/>
    <x v="14"/>
    <n v="0"/>
    <n v="0"/>
    <x v="0"/>
    <x v="0"/>
    <s v="No"/>
  </r>
  <r>
    <n v="1682"/>
    <m/>
    <x v="22"/>
    <n v="5239000"/>
    <x v="200"/>
    <d v="2026-02-06T00:00:00"/>
    <s v="Paid"/>
    <m/>
    <m/>
    <m/>
    <s v="INV-2026-PT Bintang Retail Nusantara-1682"/>
    <n v="5239000"/>
    <n v="0"/>
    <x v="0"/>
    <x v="9"/>
    <n v="0"/>
    <n v="0"/>
    <x v="0"/>
    <x v="0"/>
    <s v="No"/>
  </r>
  <r>
    <n v="1683"/>
    <m/>
    <x v="20"/>
    <n v="4201000"/>
    <x v="194"/>
    <d v="2026-07-13T00:00:00"/>
    <s v="Paid"/>
    <m/>
    <m/>
    <m/>
    <s v="INV-2026-PT Balikpapan Retailindo-1683"/>
    <n v="4201000"/>
    <n v="0"/>
    <x v="0"/>
    <x v="14"/>
    <n v="0"/>
    <n v="0"/>
    <x v="0"/>
    <x v="0"/>
    <s v="No"/>
  </r>
  <r>
    <n v="1684"/>
    <m/>
    <x v="4"/>
    <n v="3052000"/>
    <x v="204"/>
    <d v="2026-04-04T00:00:00"/>
    <s v="Unpaid"/>
    <m/>
    <m/>
    <m/>
    <s v="INV-2026-PT Sinar Karya Abadi-1684"/>
    <n v="0"/>
    <n v="3052000"/>
    <x v="2"/>
    <x v="1"/>
    <n v="3052000"/>
    <n v="0"/>
    <x v="0"/>
    <x v="2"/>
    <s v="Yes"/>
  </r>
  <r>
    <n v="1685"/>
    <m/>
    <x v="6"/>
    <n v="2899000"/>
    <x v="18"/>
    <d v="2026-07-17T00:00:00"/>
    <s v="Unpaid"/>
    <m/>
    <m/>
    <m/>
    <s v="INV-2026-PT Lestari Lifestyle Retail-1685"/>
    <n v="0"/>
    <n v="2899000"/>
    <x v="5"/>
    <x v="5"/>
    <n v="2899000"/>
    <n v="0"/>
    <x v="0"/>
    <x v="2"/>
    <s v="Yes"/>
  </r>
  <r>
    <n v="1686"/>
    <m/>
    <x v="11"/>
    <n v="2812000"/>
    <x v="135"/>
    <d v="2026-05-03T00:00:00"/>
    <s v="Paid"/>
    <m/>
    <m/>
    <m/>
    <s v="INV-2026-PT XYZ-1686"/>
    <n v="2812000"/>
    <n v="0"/>
    <x v="0"/>
    <x v="1"/>
    <n v="0"/>
    <n v="0"/>
    <x v="0"/>
    <x v="0"/>
    <s v="No"/>
  </r>
  <r>
    <n v="1687"/>
    <m/>
    <x v="9"/>
    <n v="357000"/>
    <x v="94"/>
    <d v="2026-06-11T00:00:00"/>
    <s v="Paid"/>
    <m/>
    <m/>
    <m/>
    <s v="INV-2026-PT Prima Retail Bandung-1687"/>
    <n v="357000"/>
    <n v="0"/>
    <x v="0"/>
    <x v="5"/>
    <n v="0"/>
    <n v="0"/>
    <x v="0"/>
    <x v="0"/>
    <s v="No"/>
  </r>
  <r>
    <n v="1688"/>
    <m/>
    <x v="6"/>
    <n v="6178000"/>
    <x v="137"/>
    <d v="2026-02-08T00:00:00"/>
    <s v="Paid"/>
    <m/>
    <m/>
    <m/>
    <s v="INV-2026-PT Lestari Lifestyle Retail-1688"/>
    <n v="6178000"/>
    <n v="0"/>
    <x v="0"/>
    <x v="5"/>
    <n v="0"/>
    <n v="0"/>
    <x v="0"/>
    <x v="0"/>
    <s v="No"/>
  </r>
  <r>
    <n v="1689"/>
    <m/>
    <x v="7"/>
    <n v="2214000"/>
    <x v="50"/>
    <d v="2026-06-09T00:00:00"/>
    <s v="Unpaid"/>
    <m/>
    <m/>
    <m/>
    <s v="INV-2026-PT Palembang Retail Bersama-1689"/>
    <n v="0"/>
    <n v="2214000"/>
    <x v="2"/>
    <x v="6"/>
    <n v="2214000"/>
    <n v="0"/>
    <x v="0"/>
    <x v="2"/>
    <s v="Yes"/>
  </r>
  <r>
    <n v="1690"/>
    <m/>
    <x v="8"/>
    <n v="4034000"/>
    <x v="206"/>
    <d v="2026-06-19T00:00:00"/>
    <s v="Unpaid"/>
    <m/>
    <m/>
    <m/>
    <s v="INV-2026-PT Harmoni Store Indonesia-1690"/>
    <n v="0"/>
    <n v="4034000"/>
    <x v="2"/>
    <x v="7"/>
    <n v="4034000"/>
    <n v="0"/>
    <x v="0"/>
    <x v="2"/>
    <s v="Yes"/>
  </r>
  <r>
    <n v="1691"/>
    <m/>
    <x v="13"/>
    <n v="3924000"/>
    <x v="239"/>
    <d v="2026-01-20T00:00:00"/>
    <s v="Paid"/>
    <m/>
    <m/>
    <m/>
    <s v="INV-2026-PT Sentra Belanja Jaya-1691"/>
    <n v="3924000"/>
    <n v="0"/>
    <x v="0"/>
    <x v="2"/>
    <n v="0"/>
    <n v="0"/>
    <x v="0"/>
    <x v="0"/>
    <s v="No"/>
  </r>
  <r>
    <n v="1692"/>
    <m/>
    <x v="12"/>
    <n v="4793000"/>
    <x v="9"/>
    <d v="2026-04-21T00:00:00"/>
    <s v="Paid"/>
    <m/>
    <m/>
    <m/>
    <s v="INV-2026-PT Surya Niaga Surabaya-1692"/>
    <n v="4793000"/>
    <n v="0"/>
    <x v="0"/>
    <x v="9"/>
    <n v="0"/>
    <n v="0"/>
    <x v="0"/>
    <x v="0"/>
    <s v="No"/>
  </r>
  <r>
    <n v="1693"/>
    <m/>
    <x v="15"/>
    <n v="675000"/>
    <x v="77"/>
    <d v="2026-06-20T00:00:00"/>
    <s v="Paid"/>
    <m/>
    <m/>
    <m/>
    <s v="INV-2026-PT Batam Modern Retail-1693"/>
    <n v="675000"/>
    <n v="0"/>
    <x v="0"/>
    <x v="10"/>
    <n v="0"/>
    <n v="0"/>
    <x v="0"/>
    <x v="0"/>
    <s v="No"/>
  </r>
  <r>
    <n v="1694"/>
    <m/>
    <x v="6"/>
    <n v="2368000"/>
    <x v="197"/>
    <d v="2026-05-10T00:00:00"/>
    <s v="Paid"/>
    <m/>
    <m/>
    <m/>
    <s v="INV-2026-PT Lestari Lifestyle Retail-1694"/>
    <n v="2368000"/>
    <n v="0"/>
    <x v="0"/>
    <x v="5"/>
    <n v="0"/>
    <n v="0"/>
    <x v="0"/>
    <x v="0"/>
    <s v="No"/>
  </r>
  <r>
    <n v="1695"/>
    <m/>
    <x v="18"/>
    <n v="6407000"/>
    <x v="186"/>
    <d v="2026-08-21T00:00:00"/>
    <s v="Partial"/>
    <m/>
    <m/>
    <m/>
    <s v="INV-2026-PT Bali Lifestyle Market-1695"/>
    <n v="3204000"/>
    <n v="3203000"/>
    <x v="4"/>
    <x v="13"/>
    <n v="3203000"/>
    <n v="0"/>
    <x v="0"/>
    <x v="2"/>
    <s v="Yes"/>
  </r>
  <r>
    <n v="1696"/>
    <m/>
    <x v="17"/>
    <n v="3741000"/>
    <x v="102"/>
    <d v="2026-07-29T00:00:00"/>
    <s v="Paid"/>
    <m/>
    <m/>
    <m/>
    <s v="INV-2026-PT Makassar Retail Utama-1696"/>
    <n v="3741000"/>
    <n v="0"/>
    <x v="0"/>
    <x v="12"/>
    <n v="0"/>
    <n v="0"/>
    <x v="0"/>
    <x v="0"/>
    <s v="No"/>
  </r>
  <r>
    <n v="1697"/>
    <m/>
    <x v="9"/>
    <n v="2940000"/>
    <x v="59"/>
    <d v="2026-01-26T00:00:00"/>
    <s v="Unpaid"/>
    <m/>
    <m/>
    <m/>
    <s v="INV-2026-PT Prima Retail Bandung-1697"/>
    <n v="0"/>
    <n v="2940000"/>
    <x v="2"/>
    <x v="5"/>
    <n v="2940000"/>
    <n v="0"/>
    <x v="0"/>
    <x v="2"/>
    <s v="Yes"/>
  </r>
  <r>
    <n v="1698"/>
    <m/>
    <x v="11"/>
    <n v="2614000"/>
    <x v="63"/>
    <d v="2026-04-30T00:00:00"/>
    <s v="Paid"/>
    <m/>
    <m/>
    <m/>
    <s v="INV-2026-PT XYZ-1698"/>
    <n v="2614000"/>
    <n v="0"/>
    <x v="0"/>
    <x v="1"/>
    <n v="0"/>
    <n v="0"/>
    <x v="0"/>
    <x v="0"/>
    <s v="No"/>
  </r>
  <r>
    <n v="1699"/>
    <m/>
    <x v="8"/>
    <n v="1629000"/>
    <x v="200"/>
    <d v="2026-02-06T00:00:00"/>
    <s v="Paid"/>
    <m/>
    <m/>
    <m/>
    <s v="INV-2026-PT Harmoni Store Indonesia-1699"/>
    <n v="1629000"/>
    <n v="0"/>
    <x v="0"/>
    <x v="7"/>
    <n v="0"/>
    <n v="0"/>
    <x v="0"/>
    <x v="0"/>
    <s v="No"/>
  </r>
  <r>
    <n v="1700"/>
    <m/>
    <x v="17"/>
    <n v="495000"/>
    <x v="58"/>
    <d v="2026-10-12T00:00:00"/>
    <s v="Paid"/>
    <m/>
    <m/>
    <m/>
    <s v="INV-2026-PT Makassar Retail Utama-1700"/>
    <n v="495000"/>
    <n v="0"/>
    <x v="0"/>
    <x v="12"/>
    <n v="0"/>
    <n v="0"/>
    <x v="0"/>
    <x v="0"/>
    <s v="No"/>
  </r>
  <r>
    <n v="1701"/>
    <m/>
    <x v="7"/>
    <n v="3957000"/>
    <x v="229"/>
    <d v="2026-04-05T00:00:00"/>
    <s v="Paid"/>
    <m/>
    <m/>
    <m/>
    <s v="INV-2026-PT Palembang Retail Bersama-1701"/>
    <n v="3957000"/>
    <n v="0"/>
    <x v="0"/>
    <x v="6"/>
    <n v="0"/>
    <n v="0"/>
    <x v="0"/>
    <x v="0"/>
    <s v="No"/>
  </r>
  <r>
    <n v="1702"/>
    <m/>
    <x v="16"/>
    <n v="1382000"/>
    <x v="190"/>
    <d v="2026-08-07T00:00:00"/>
    <s v="Paid"/>
    <m/>
    <m/>
    <m/>
    <s v="INV-2026-PT Pekanbaru Home Store-1702"/>
    <n v="1382000"/>
    <n v="0"/>
    <x v="0"/>
    <x v="11"/>
    <n v="0"/>
    <n v="0"/>
    <x v="0"/>
    <x v="0"/>
    <s v="No"/>
  </r>
  <r>
    <n v="1703"/>
    <m/>
    <x v="18"/>
    <n v="6908000"/>
    <x v="200"/>
    <d v="2026-02-06T00:00:00"/>
    <s v="Partial"/>
    <m/>
    <m/>
    <m/>
    <s v="INV-2026-PT Bali Lifestyle Market-1703"/>
    <n v="2072000"/>
    <n v="4836000"/>
    <x v="2"/>
    <x v="13"/>
    <n v="4836000"/>
    <n v="0"/>
    <x v="0"/>
    <x v="2"/>
    <s v="Yes"/>
  </r>
  <r>
    <n v="1704"/>
    <m/>
    <x v="22"/>
    <n v="5249000"/>
    <x v="238"/>
    <d v="2026-02-14T00:00:00"/>
    <s v="Paid"/>
    <m/>
    <m/>
    <m/>
    <s v="INV-2026-PT Bintang Retail Nusantara-1704"/>
    <n v="5249000"/>
    <n v="0"/>
    <x v="0"/>
    <x v="9"/>
    <n v="0"/>
    <n v="0"/>
    <x v="0"/>
    <x v="0"/>
    <s v="No"/>
  </r>
  <r>
    <n v="1705"/>
    <m/>
    <x v="15"/>
    <n v="5606000"/>
    <x v="73"/>
    <d v="2026-05-10T00:00:00"/>
    <s v="Paid"/>
    <m/>
    <m/>
    <m/>
    <s v="INV-2026-PT Batam Modern Retail-1705"/>
    <n v="5606000"/>
    <n v="0"/>
    <x v="0"/>
    <x v="10"/>
    <n v="0"/>
    <n v="0"/>
    <x v="0"/>
    <x v="0"/>
    <s v="No"/>
  </r>
  <r>
    <n v="1706"/>
    <m/>
    <x v="15"/>
    <n v="1793000"/>
    <x v="165"/>
    <d v="2026-08-25T00:00:00"/>
    <s v="Paid"/>
    <m/>
    <m/>
    <m/>
    <s v="INV-2026-PT Batam Modern Retail-1706"/>
    <n v="1793000"/>
    <n v="0"/>
    <x v="0"/>
    <x v="10"/>
    <n v="0"/>
    <n v="0"/>
    <x v="0"/>
    <x v="0"/>
    <s v="No"/>
  </r>
  <r>
    <n v="1707"/>
    <m/>
    <x v="10"/>
    <n v="3767000"/>
    <x v="151"/>
    <d v="2026-04-20T00:00:00"/>
    <s v="Unpaid"/>
    <m/>
    <m/>
    <m/>
    <s v="INV-2026-PT Medan Niaga Sentosa-1707"/>
    <n v="0"/>
    <n v="3767000"/>
    <x v="2"/>
    <x v="8"/>
    <n v="3767000"/>
    <n v="0"/>
    <x v="0"/>
    <x v="2"/>
    <s v="Yes"/>
  </r>
  <r>
    <n v="1708"/>
    <m/>
    <x v="6"/>
    <n v="449000"/>
    <x v="218"/>
    <d v="2026-09-24T00:00:00"/>
    <s v="Paid"/>
    <m/>
    <m/>
    <m/>
    <s v="INV-2026-PT Lestari Lifestyle Retail-1708"/>
    <n v="449000"/>
    <n v="0"/>
    <x v="0"/>
    <x v="5"/>
    <n v="0"/>
    <n v="0"/>
    <x v="1"/>
    <x v="0"/>
    <s v="No"/>
  </r>
  <r>
    <n v="1709"/>
    <m/>
    <x v="22"/>
    <n v="3192000"/>
    <x v="58"/>
    <d v="2026-09-11T00:00:00"/>
    <s v="Paid"/>
    <m/>
    <m/>
    <m/>
    <s v="INV-2026-PT Bintang Retail Nusantara-1709"/>
    <n v="3192000"/>
    <n v="0"/>
    <x v="0"/>
    <x v="9"/>
    <n v="0"/>
    <n v="0"/>
    <x v="0"/>
    <x v="0"/>
    <s v="No"/>
  </r>
  <r>
    <n v="1710"/>
    <m/>
    <x v="11"/>
    <n v="6102000"/>
    <x v="162"/>
    <d v="2026-08-09T00:00:00"/>
    <s v="Paid"/>
    <m/>
    <m/>
    <m/>
    <s v="INV-2026-PT XYZ-1710"/>
    <n v="6102000"/>
    <n v="0"/>
    <x v="0"/>
    <x v="1"/>
    <n v="0"/>
    <n v="0"/>
    <x v="0"/>
    <x v="0"/>
    <s v="No"/>
  </r>
  <r>
    <n v="1711"/>
    <m/>
    <x v="0"/>
    <n v="1821000"/>
    <x v="210"/>
    <d v="2026-08-03T00:00:00"/>
    <s v="Partial"/>
    <m/>
    <m/>
    <m/>
    <s v="INV-2026-PT Jogja Retail Makmur-1711"/>
    <n v="1275000"/>
    <n v="546000"/>
    <x v="5"/>
    <x v="0"/>
    <n v="546000"/>
    <n v="0"/>
    <x v="0"/>
    <x v="2"/>
    <s v="Yes"/>
  </r>
  <r>
    <n v="1712"/>
    <m/>
    <x v="6"/>
    <n v="4858000"/>
    <x v="106"/>
    <d v="2026-03-13T00:00:00"/>
    <s v="Partial"/>
    <m/>
    <m/>
    <m/>
    <s v="INV-2026-PT Lestari Lifestyle Retail-1712"/>
    <n v="1943000"/>
    <n v="2915000"/>
    <x v="2"/>
    <x v="5"/>
    <n v="2915000"/>
    <n v="0"/>
    <x v="0"/>
    <x v="2"/>
    <s v="Yes"/>
  </r>
  <r>
    <n v="1713"/>
    <m/>
    <x v="24"/>
    <n v="5976000"/>
    <x v="209"/>
    <d v="2026-07-09T00:00:00"/>
    <s v="Paid"/>
    <m/>
    <m/>
    <m/>
    <s v="INV-2026-PT Metro Perkasa Retail-1713"/>
    <n v="5976000"/>
    <n v="0"/>
    <x v="0"/>
    <x v="5"/>
    <n v="0"/>
    <n v="0"/>
    <x v="0"/>
    <x v="0"/>
    <s v="No"/>
  </r>
  <r>
    <n v="1714"/>
    <m/>
    <x v="19"/>
    <n v="1609000"/>
    <x v="253"/>
    <d v="2026-06-05T00:00:00"/>
    <s v="Unpaid"/>
    <m/>
    <m/>
    <m/>
    <s v="INV-2026-PT Arunika Retail Indonesia-1714"/>
    <n v="0"/>
    <n v="1609000"/>
    <x v="2"/>
    <x v="1"/>
    <n v="1609000"/>
    <n v="0"/>
    <x v="0"/>
    <x v="2"/>
    <s v="Yes"/>
  </r>
  <r>
    <n v="1715"/>
    <m/>
    <x v="22"/>
    <n v="1143000"/>
    <x v="152"/>
    <d v="2026-08-22T00:00:00"/>
    <s v="Paid"/>
    <m/>
    <m/>
    <m/>
    <s v="INV-2026-PT Bintang Retail Nusantara-1715"/>
    <n v="1143000"/>
    <n v="0"/>
    <x v="0"/>
    <x v="9"/>
    <n v="0"/>
    <n v="0"/>
    <x v="0"/>
    <x v="0"/>
    <s v="No"/>
  </r>
  <r>
    <n v="1716"/>
    <m/>
    <x v="22"/>
    <n v="2926000"/>
    <x v="225"/>
    <d v="2026-03-18T00:00:00"/>
    <s v="Paid"/>
    <m/>
    <m/>
    <m/>
    <s v="INV-2026-PT Bintang Retail Nusantara-1716"/>
    <n v="2926000"/>
    <n v="0"/>
    <x v="0"/>
    <x v="9"/>
    <n v="0"/>
    <n v="0"/>
    <x v="0"/>
    <x v="0"/>
    <s v="No"/>
  </r>
  <r>
    <n v="1717"/>
    <m/>
    <x v="18"/>
    <n v="3129000"/>
    <x v="151"/>
    <d v="2026-04-20T00:00:00"/>
    <s v="Paid"/>
    <m/>
    <m/>
    <m/>
    <s v="INV-2026-PT Bali Lifestyle Market-1717"/>
    <n v="3129000"/>
    <n v="0"/>
    <x v="0"/>
    <x v="13"/>
    <n v="0"/>
    <n v="0"/>
    <x v="0"/>
    <x v="0"/>
    <s v="No"/>
  </r>
  <r>
    <n v="1718"/>
    <m/>
    <x v="20"/>
    <n v="5366000"/>
    <x v="128"/>
    <d v="2026-02-12T00:00:00"/>
    <s v="Unpaid"/>
    <m/>
    <m/>
    <m/>
    <s v="INV-2026-PT Balikpapan Retailindo-1718"/>
    <n v="0"/>
    <n v="5366000"/>
    <x v="2"/>
    <x v="14"/>
    <n v="5366000"/>
    <n v="0"/>
    <x v="0"/>
    <x v="2"/>
    <s v="Yes"/>
  </r>
  <r>
    <n v="1719"/>
    <m/>
    <x v="12"/>
    <n v="669000"/>
    <x v="114"/>
    <d v="2026-04-29T00:00:00"/>
    <s v="Paid"/>
    <m/>
    <m/>
    <m/>
    <s v="INV-2026-PT Surya Niaga Surabaya-1719"/>
    <n v="669000"/>
    <n v="0"/>
    <x v="0"/>
    <x v="9"/>
    <n v="0"/>
    <n v="0"/>
    <x v="0"/>
    <x v="0"/>
    <s v="No"/>
  </r>
  <r>
    <n v="1720"/>
    <m/>
    <x v="8"/>
    <n v="8440000"/>
    <x v="110"/>
    <d v="2026-07-06T00:00:00"/>
    <s v="Paid"/>
    <m/>
    <m/>
    <m/>
    <s v="INV-2026-PT Harmoni Store Indonesia-1720"/>
    <n v="8440000"/>
    <n v="0"/>
    <x v="0"/>
    <x v="7"/>
    <n v="0"/>
    <n v="0"/>
    <x v="0"/>
    <x v="0"/>
    <s v="No"/>
  </r>
  <r>
    <n v="1721"/>
    <m/>
    <x v="6"/>
    <n v="4300000"/>
    <x v="82"/>
    <d v="2026-04-08T00:00:00"/>
    <s v="Paid"/>
    <m/>
    <m/>
    <m/>
    <s v="INV-2026-PT Lestari Lifestyle Retail-1721"/>
    <n v="4300000"/>
    <n v="0"/>
    <x v="0"/>
    <x v="5"/>
    <n v="0"/>
    <n v="0"/>
    <x v="0"/>
    <x v="0"/>
    <s v="No"/>
  </r>
  <r>
    <n v="1722"/>
    <m/>
    <x v="2"/>
    <n v="4060000"/>
    <x v="144"/>
    <d v="2026-03-02T00:00:00"/>
    <s v="Unpaid"/>
    <m/>
    <m/>
    <m/>
    <s v="INV-2026-PT Karya Mitra Retail-1722"/>
    <n v="0"/>
    <n v="4060000"/>
    <x v="2"/>
    <x v="2"/>
    <n v="4060000"/>
    <n v="0"/>
    <x v="0"/>
    <x v="2"/>
    <s v="Yes"/>
  </r>
  <r>
    <n v="1723"/>
    <m/>
    <x v="11"/>
    <n v="2138000"/>
    <x v="74"/>
    <d v="2026-08-16T00:00:00"/>
    <s v="Paid"/>
    <m/>
    <m/>
    <m/>
    <s v="INV-2026-PT XYZ-1723"/>
    <n v="2138000"/>
    <n v="0"/>
    <x v="0"/>
    <x v="1"/>
    <n v="0"/>
    <n v="0"/>
    <x v="0"/>
    <x v="0"/>
    <s v="No"/>
  </r>
  <r>
    <n v="1724"/>
    <m/>
    <x v="3"/>
    <n v="5497000"/>
    <x v="45"/>
    <d v="2026-10-05T00:00:00"/>
    <s v="Unpaid"/>
    <m/>
    <m/>
    <m/>
    <s v="INV-2026-PT Manado Lifestyle Center-1724"/>
    <n v="0"/>
    <n v="5497000"/>
    <x v="1"/>
    <x v="3"/>
    <n v="0"/>
    <n v="5497000"/>
    <x v="1"/>
    <x v="1"/>
    <s v="No"/>
  </r>
  <r>
    <n v="1725"/>
    <m/>
    <x v="15"/>
    <n v="4055000"/>
    <x v="194"/>
    <d v="2026-07-13T00:00:00"/>
    <s v="Paid"/>
    <m/>
    <m/>
    <m/>
    <s v="INV-2026-PT Batam Modern Retail-1725"/>
    <n v="4055000"/>
    <n v="0"/>
    <x v="0"/>
    <x v="10"/>
    <n v="0"/>
    <n v="0"/>
    <x v="0"/>
    <x v="0"/>
    <s v="No"/>
  </r>
  <r>
    <n v="1726"/>
    <m/>
    <x v="19"/>
    <n v="5391000"/>
    <x v="180"/>
    <d v="2026-06-29T00:00:00"/>
    <s v="Partial"/>
    <m/>
    <m/>
    <m/>
    <s v="INV-2026-PT Arunika Retail Indonesia-1726"/>
    <n v="3774000"/>
    <n v="1617000"/>
    <x v="2"/>
    <x v="1"/>
    <n v="1617000"/>
    <n v="0"/>
    <x v="0"/>
    <x v="2"/>
    <s v="Yes"/>
  </r>
  <r>
    <n v="1727"/>
    <m/>
    <x v="3"/>
    <n v="4008000"/>
    <x v="233"/>
    <d v="2026-03-17T00:00:00"/>
    <s v="Partial"/>
    <m/>
    <m/>
    <m/>
    <s v="INV-2026-PT Manado Lifestyle Center-1727"/>
    <n v="3006000"/>
    <n v="1002000"/>
    <x v="2"/>
    <x v="3"/>
    <n v="1002000"/>
    <n v="0"/>
    <x v="0"/>
    <x v="2"/>
    <s v="Yes"/>
  </r>
  <r>
    <n v="1728"/>
    <m/>
    <x v="6"/>
    <n v="2916000"/>
    <x v="187"/>
    <d v="2026-09-13T00:00:00"/>
    <s v="Partial"/>
    <m/>
    <m/>
    <m/>
    <s v="INV-2026-PT Lestari Lifestyle Retail-1728"/>
    <n v="729000"/>
    <n v="2187000"/>
    <x v="3"/>
    <x v="5"/>
    <n v="2187000"/>
    <n v="0"/>
    <x v="0"/>
    <x v="2"/>
    <s v="Yes"/>
  </r>
  <r>
    <n v="1729"/>
    <m/>
    <x v="2"/>
    <n v="2205000"/>
    <x v="16"/>
    <d v="2026-06-29T00:00:00"/>
    <s v="Unpaid"/>
    <m/>
    <m/>
    <m/>
    <s v="INV-2026-PT Karya Mitra Retail-1729"/>
    <n v="0"/>
    <n v="2205000"/>
    <x v="2"/>
    <x v="2"/>
    <n v="2205000"/>
    <n v="0"/>
    <x v="0"/>
    <x v="2"/>
    <s v="Yes"/>
  </r>
  <r>
    <n v="1730"/>
    <m/>
    <x v="22"/>
    <n v="5391000"/>
    <x v="158"/>
    <d v="2026-04-07T00:00:00"/>
    <s v="Unpaid"/>
    <m/>
    <m/>
    <m/>
    <s v="INV-2026-PT Bintang Retail Nusantara-1730"/>
    <n v="0"/>
    <n v="5391000"/>
    <x v="2"/>
    <x v="9"/>
    <n v="5391000"/>
    <n v="0"/>
    <x v="0"/>
    <x v="2"/>
    <s v="Yes"/>
  </r>
  <r>
    <n v="1731"/>
    <m/>
    <x v="7"/>
    <n v="4613000"/>
    <x v="255"/>
    <d v="2026-06-25T00:00:00"/>
    <s v="Paid"/>
    <m/>
    <m/>
    <m/>
    <s v="INV-2026-PT Palembang Retail Bersama-1731"/>
    <n v="4613000"/>
    <n v="0"/>
    <x v="0"/>
    <x v="6"/>
    <n v="0"/>
    <n v="0"/>
    <x v="0"/>
    <x v="0"/>
    <s v="No"/>
  </r>
  <r>
    <n v="1732"/>
    <m/>
    <x v="17"/>
    <n v="3893000"/>
    <x v="150"/>
    <d v="2026-08-13T00:00:00"/>
    <s v="Paid"/>
    <m/>
    <m/>
    <m/>
    <s v="INV-2026-PT Makassar Retail Utama-1732"/>
    <n v="3893000"/>
    <n v="0"/>
    <x v="0"/>
    <x v="12"/>
    <n v="0"/>
    <n v="0"/>
    <x v="0"/>
    <x v="0"/>
    <s v="No"/>
  </r>
  <r>
    <n v="1733"/>
    <m/>
    <x v="19"/>
    <n v="3701000"/>
    <x v="129"/>
    <d v="2026-07-15T00:00:00"/>
    <s v="Unpaid"/>
    <m/>
    <m/>
    <m/>
    <s v="INV-2026-PT Arunika Retail Indonesia-1733"/>
    <n v="0"/>
    <n v="3701000"/>
    <x v="5"/>
    <x v="1"/>
    <n v="3701000"/>
    <n v="0"/>
    <x v="0"/>
    <x v="2"/>
    <s v="Yes"/>
  </r>
  <r>
    <n v="1734"/>
    <m/>
    <x v="7"/>
    <n v="3643000"/>
    <x v="47"/>
    <d v="2026-02-03T00:00:00"/>
    <s v="Paid"/>
    <m/>
    <m/>
    <m/>
    <s v="INV-2026-PT Palembang Retail Bersama-1734"/>
    <n v="3643000"/>
    <n v="0"/>
    <x v="0"/>
    <x v="6"/>
    <n v="0"/>
    <n v="0"/>
    <x v="0"/>
    <x v="0"/>
    <s v="No"/>
  </r>
  <r>
    <n v="1735"/>
    <m/>
    <x v="1"/>
    <n v="4213000"/>
    <x v="114"/>
    <d v="2026-04-29T00:00:00"/>
    <s v="Paid"/>
    <m/>
    <m/>
    <m/>
    <s v="INV-2026-PT Citra Home Living-1735"/>
    <n v="4213000"/>
    <n v="0"/>
    <x v="0"/>
    <x v="1"/>
    <n v="0"/>
    <n v="0"/>
    <x v="0"/>
    <x v="0"/>
    <s v="No"/>
  </r>
  <r>
    <n v="1736"/>
    <m/>
    <x v="10"/>
    <n v="4694000"/>
    <x v="53"/>
    <d v="2026-09-15T00:00:00"/>
    <s v="Unpaid"/>
    <m/>
    <m/>
    <m/>
    <s v="INV-2026-PT Medan Niaga Sentosa-1736"/>
    <n v="0"/>
    <n v="4694000"/>
    <x v="3"/>
    <x v="8"/>
    <n v="4694000"/>
    <n v="0"/>
    <x v="0"/>
    <x v="2"/>
    <s v="Yes"/>
  </r>
  <r>
    <n v="1737"/>
    <m/>
    <x v="18"/>
    <n v="4280000"/>
    <x v="138"/>
    <d v="2026-02-23T00:00:00"/>
    <s v="Paid"/>
    <m/>
    <m/>
    <m/>
    <s v="INV-2026-PT Bali Lifestyle Market-1737"/>
    <n v="4280000"/>
    <n v="0"/>
    <x v="0"/>
    <x v="13"/>
    <n v="0"/>
    <n v="0"/>
    <x v="0"/>
    <x v="0"/>
    <s v="No"/>
  </r>
  <r>
    <n v="1738"/>
    <m/>
    <x v="13"/>
    <n v="3660000"/>
    <x v="165"/>
    <d v="2026-09-10T00:00:00"/>
    <s v="Paid"/>
    <m/>
    <m/>
    <m/>
    <s v="INV-2026-PT Sentra Belanja Jaya-1738"/>
    <n v="3660000"/>
    <n v="0"/>
    <x v="0"/>
    <x v="2"/>
    <n v="0"/>
    <n v="0"/>
    <x v="0"/>
    <x v="0"/>
    <s v="No"/>
  </r>
  <r>
    <n v="1739"/>
    <m/>
    <x v="15"/>
    <n v="6303000"/>
    <x v="116"/>
    <d v="2026-03-12T00:00:00"/>
    <s v="Unpaid"/>
    <m/>
    <m/>
    <m/>
    <s v="INV-2026-PT Batam Modern Retail-1739"/>
    <n v="0"/>
    <n v="6303000"/>
    <x v="2"/>
    <x v="10"/>
    <n v="6303000"/>
    <n v="0"/>
    <x v="0"/>
    <x v="2"/>
    <s v="Yes"/>
  </r>
  <r>
    <n v="1740"/>
    <m/>
    <x v="19"/>
    <n v="4146000"/>
    <x v="51"/>
    <d v="2026-09-08T00:00:00"/>
    <s v="Paid"/>
    <m/>
    <m/>
    <m/>
    <s v="INV-2026-PT Arunika Retail Indonesia-1740"/>
    <n v="4146000"/>
    <n v="0"/>
    <x v="0"/>
    <x v="1"/>
    <n v="0"/>
    <n v="0"/>
    <x v="0"/>
    <x v="0"/>
    <s v="No"/>
  </r>
  <r>
    <n v="1741"/>
    <m/>
    <x v="10"/>
    <n v="3578000"/>
    <x v="181"/>
    <d v="2026-02-24T00:00:00"/>
    <s v="Partial"/>
    <m/>
    <m/>
    <m/>
    <s v="INV-2026-PT Medan Niaga Sentosa-1741"/>
    <n v="2684000"/>
    <n v="894000"/>
    <x v="2"/>
    <x v="8"/>
    <n v="894000"/>
    <n v="0"/>
    <x v="0"/>
    <x v="2"/>
    <s v="Yes"/>
  </r>
  <r>
    <n v="1742"/>
    <m/>
    <x v="18"/>
    <n v="2571000"/>
    <x v="28"/>
    <d v="2026-10-17T00:00:00"/>
    <s v="Partial"/>
    <m/>
    <m/>
    <m/>
    <s v="INV-2026-PT Bali Lifestyle Market-1742"/>
    <n v="1800000"/>
    <n v="771000"/>
    <x v="1"/>
    <x v="13"/>
    <n v="0"/>
    <n v="771000"/>
    <x v="0"/>
    <x v="3"/>
    <s v="No"/>
  </r>
  <r>
    <n v="1743"/>
    <m/>
    <x v="22"/>
    <n v="4012000"/>
    <x v="16"/>
    <d v="2026-06-29T00:00:00"/>
    <s v="Paid"/>
    <m/>
    <m/>
    <m/>
    <s v="INV-2026-PT Bintang Retail Nusantara-1743"/>
    <n v="4012000"/>
    <n v="0"/>
    <x v="0"/>
    <x v="9"/>
    <n v="0"/>
    <n v="0"/>
    <x v="0"/>
    <x v="0"/>
    <s v="No"/>
  </r>
  <r>
    <n v="1744"/>
    <m/>
    <x v="17"/>
    <n v="6275000"/>
    <x v="118"/>
    <d v="2026-03-20T00:00:00"/>
    <s v="Paid"/>
    <m/>
    <m/>
    <m/>
    <s v="INV-2026-PT Makassar Retail Utama-1744"/>
    <n v="6275000"/>
    <n v="0"/>
    <x v="0"/>
    <x v="12"/>
    <n v="0"/>
    <n v="0"/>
    <x v="0"/>
    <x v="0"/>
    <s v="No"/>
  </r>
  <r>
    <n v="1745"/>
    <m/>
    <x v="20"/>
    <n v="5394000"/>
    <x v="67"/>
    <d v="2026-01-25T00:00:00"/>
    <s v="Paid"/>
    <m/>
    <m/>
    <m/>
    <s v="INV-2026-PT Balikpapan Retailindo-1745"/>
    <n v="5394000"/>
    <n v="0"/>
    <x v="0"/>
    <x v="14"/>
    <n v="0"/>
    <n v="0"/>
    <x v="0"/>
    <x v="0"/>
    <s v="No"/>
  </r>
  <r>
    <n v="1746"/>
    <m/>
    <x v="19"/>
    <n v="9457000"/>
    <x v="4"/>
    <d v="2026-06-02T00:00:00"/>
    <s v="Paid"/>
    <m/>
    <m/>
    <m/>
    <s v="INV-2026-PT Arunika Retail Indonesia-1746"/>
    <n v="9457000"/>
    <n v="0"/>
    <x v="0"/>
    <x v="1"/>
    <n v="0"/>
    <n v="0"/>
    <x v="0"/>
    <x v="0"/>
    <s v="No"/>
  </r>
  <r>
    <n v="1747"/>
    <m/>
    <x v="24"/>
    <n v="1175000"/>
    <x v="90"/>
    <d v="2026-05-24T00:00:00"/>
    <s v="Paid"/>
    <m/>
    <m/>
    <m/>
    <s v="INV-2026-PT Metro Perkasa Retail-1747"/>
    <n v="1175000"/>
    <n v="0"/>
    <x v="0"/>
    <x v="5"/>
    <n v="0"/>
    <n v="0"/>
    <x v="0"/>
    <x v="0"/>
    <s v="No"/>
  </r>
  <r>
    <n v="1748"/>
    <m/>
    <x v="9"/>
    <n v="2937000"/>
    <x v="164"/>
    <d v="2026-09-06T00:00:00"/>
    <s v="Paid"/>
    <m/>
    <m/>
    <m/>
    <s v="INV-2026-PT Prima Retail Bandung-1748"/>
    <n v="2937000"/>
    <n v="0"/>
    <x v="0"/>
    <x v="5"/>
    <n v="0"/>
    <n v="0"/>
    <x v="0"/>
    <x v="0"/>
    <s v="No"/>
  </r>
  <r>
    <n v="1749"/>
    <m/>
    <x v="5"/>
    <n v="1688000"/>
    <x v="149"/>
    <d v="2026-06-16T00:00:00"/>
    <s v="Paid"/>
    <m/>
    <m/>
    <m/>
    <s v="INV-2026-PT Pontianak Niaga Abadi-1749"/>
    <n v="1688000"/>
    <n v="0"/>
    <x v="0"/>
    <x v="4"/>
    <n v="0"/>
    <n v="0"/>
    <x v="0"/>
    <x v="0"/>
    <s v="No"/>
  </r>
  <r>
    <n v="1750"/>
    <m/>
    <x v="12"/>
    <n v="3615000"/>
    <x v="201"/>
    <d v="2026-09-05T00:00:00"/>
    <s v="Unpaid"/>
    <m/>
    <m/>
    <m/>
    <s v="INV-2026-PT Surya Niaga Surabaya-1750"/>
    <n v="0"/>
    <n v="3615000"/>
    <x v="3"/>
    <x v="9"/>
    <n v="3615000"/>
    <n v="0"/>
    <x v="0"/>
    <x v="2"/>
    <s v="Yes"/>
  </r>
  <r>
    <n v="1751"/>
    <m/>
    <x v="17"/>
    <n v="5671000"/>
    <x v="240"/>
    <d v="2026-02-06T00:00:00"/>
    <s v="Partial"/>
    <m/>
    <m/>
    <m/>
    <s v="INV-2026-PT Makassar Retail Utama-1751"/>
    <n v="1418000"/>
    <n v="4253000"/>
    <x v="2"/>
    <x v="12"/>
    <n v="4253000"/>
    <n v="0"/>
    <x v="0"/>
    <x v="2"/>
    <s v="Yes"/>
  </r>
  <r>
    <n v="1752"/>
    <m/>
    <x v="9"/>
    <n v="2606000"/>
    <x v="192"/>
    <d v="2026-06-23T00:00:00"/>
    <s v="Paid"/>
    <m/>
    <m/>
    <m/>
    <s v="INV-2026-PT Prima Retail Bandung-1752"/>
    <n v="2606000"/>
    <n v="0"/>
    <x v="0"/>
    <x v="5"/>
    <n v="0"/>
    <n v="0"/>
    <x v="0"/>
    <x v="0"/>
    <s v="No"/>
  </r>
  <r>
    <n v="1753"/>
    <m/>
    <x v="14"/>
    <n v="5797000"/>
    <x v="113"/>
    <d v="2026-09-10T00:00:00"/>
    <s v="Unpaid"/>
    <m/>
    <m/>
    <m/>
    <s v="INV-2026-PT Nusantara Mart Sejahtera-1753"/>
    <n v="0"/>
    <n v="5797000"/>
    <x v="3"/>
    <x v="1"/>
    <n v="5797000"/>
    <n v="0"/>
    <x v="0"/>
    <x v="2"/>
    <s v="Yes"/>
  </r>
  <r>
    <n v="1754"/>
    <m/>
    <x v="15"/>
    <n v="5752000"/>
    <x v="138"/>
    <d v="2026-02-23T00:00:00"/>
    <s v="Paid"/>
    <m/>
    <m/>
    <m/>
    <s v="INV-2026-PT Batam Modern Retail-1754"/>
    <n v="5752000"/>
    <n v="0"/>
    <x v="0"/>
    <x v="10"/>
    <n v="0"/>
    <n v="0"/>
    <x v="0"/>
    <x v="0"/>
    <s v="No"/>
  </r>
  <r>
    <n v="1755"/>
    <m/>
    <x v="7"/>
    <n v="8637000"/>
    <x v="189"/>
    <d v="2026-02-28T00:00:00"/>
    <s v="Unpaid"/>
    <m/>
    <m/>
    <m/>
    <s v="INV-2026-PT Palembang Retail Bersama-1755"/>
    <n v="0"/>
    <n v="8637000"/>
    <x v="2"/>
    <x v="6"/>
    <n v="8637000"/>
    <n v="0"/>
    <x v="0"/>
    <x v="2"/>
    <s v="Yes"/>
  </r>
  <r>
    <n v="1756"/>
    <m/>
    <x v="18"/>
    <n v="1329000"/>
    <x v="25"/>
    <d v="2026-05-05T00:00:00"/>
    <s v="Partial"/>
    <m/>
    <m/>
    <m/>
    <s v="INV-2026-PT Bali Lifestyle Market-1756"/>
    <n v="399000"/>
    <n v="930000"/>
    <x v="2"/>
    <x v="13"/>
    <n v="930000"/>
    <n v="0"/>
    <x v="0"/>
    <x v="2"/>
    <s v="Yes"/>
  </r>
  <r>
    <n v="1757"/>
    <m/>
    <x v="3"/>
    <n v="6135000"/>
    <x v="52"/>
    <d v="2026-04-15T00:00:00"/>
    <s v="Paid"/>
    <m/>
    <m/>
    <m/>
    <s v="INV-2026-PT Manado Lifestyle Center-1757"/>
    <n v="6135000"/>
    <n v="0"/>
    <x v="0"/>
    <x v="3"/>
    <n v="0"/>
    <n v="0"/>
    <x v="0"/>
    <x v="0"/>
    <s v="No"/>
  </r>
  <r>
    <n v="1758"/>
    <m/>
    <x v="12"/>
    <n v="1880000"/>
    <x v="178"/>
    <d v="2026-05-26T00:00:00"/>
    <s v="Paid"/>
    <m/>
    <m/>
    <m/>
    <s v="INV-2026-PT Surya Niaga Surabaya-1758"/>
    <n v="1880000"/>
    <n v="0"/>
    <x v="0"/>
    <x v="9"/>
    <n v="0"/>
    <n v="0"/>
    <x v="0"/>
    <x v="0"/>
    <s v="No"/>
  </r>
  <r>
    <n v="1759"/>
    <m/>
    <x v="10"/>
    <n v="2105000"/>
    <x v="202"/>
    <d v="2026-05-15T00:00:00"/>
    <s v="Paid"/>
    <m/>
    <m/>
    <m/>
    <s v="INV-2026-PT Medan Niaga Sentosa-1759"/>
    <n v="2105000"/>
    <n v="0"/>
    <x v="0"/>
    <x v="8"/>
    <n v="0"/>
    <n v="0"/>
    <x v="0"/>
    <x v="0"/>
    <s v="No"/>
  </r>
  <r>
    <n v="1760"/>
    <m/>
    <x v="2"/>
    <n v="4209000"/>
    <x v="188"/>
    <d v="2026-03-03T00:00:00"/>
    <s v="Paid"/>
    <m/>
    <m/>
    <m/>
    <s v="INV-2026-PT Karya Mitra Retail-1760"/>
    <n v="4209000"/>
    <n v="0"/>
    <x v="0"/>
    <x v="2"/>
    <n v="0"/>
    <n v="0"/>
    <x v="0"/>
    <x v="0"/>
    <s v="No"/>
  </r>
  <r>
    <n v="1761"/>
    <m/>
    <x v="7"/>
    <n v="3741000"/>
    <x v="151"/>
    <d v="2026-04-05T00:00:00"/>
    <s v="Paid"/>
    <m/>
    <m/>
    <m/>
    <s v="INV-2026-PT Palembang Retail Bersama-1761"/>
    <n v="3741000"/>
    <n v="0"/>
    <x v="0"/>
    <x v="6"/>
    <n v="0"/>
    <n v="0"/>
    <x v="0"/>
    <x v="0"/>
    <s v="No"/>
  </r>
  <r>
    <n v="1762"/>
    <m/>
    <x v="4"/>
    <n v="3897000"/>
    <x v="178"/>
    <d v="2026-05-11T00:00:00"/>
    <s v="Partial"/>
    <m/>
    <m/>
    <m/>
    <s v="INV-2026-PT Sinar Karya Abadi-1762"/>
    <n v="2338000"/>
    <n v="1559000"/>
    <x v="2"/>
    <x v="1"/>
    <n v="1559000"/>
    <n v="0"/>
    <x v="0"/>
    <x v="2"/>
    <s v="Yes"/>
  </r>
  <r>
    <n v="1763"/>
    <m/>
    <x v="6"/>
    <n v="1577000"/>
    <x v="231"/>
    <d v="2026-03-13T00:00:00"/>
    <s v="Paid"/>
    <m/>
    <m/>
    <m/>
    <s v="INV-2026-PT Lestari Lifestyle Retail-1763"/>
    <n v="1577000"/>
    <n v="0"/>
    <x v="0"/>
    <x v="5"/>
    <n v="0"/>
    <n v="0"/>
    <x v="0"/>
    <x v="0"/>
    <s v="No"/>
  </r>
  <r>
    <n v="1764"/>
    <m/>
    <x v="6"/>
    <n v="4792000"/>
    <x v="4"/>
    <d v="2026-05-17T00:00:00"/>
    <s v="Paid"/>
    <m/>
    <m/>
    <m/>
    <s v="INV-2026-PT Lestari Lifestyle Retail-1764"/>
    <n v="4792000"/>
    <n v="0"/>
    <x v="0"/>
    <x v="5"/>
    <n v="0"/>
    <n v="0"/>
    <x v="0"/>
    <x v="0"/>
    <s v="No"/>
  </r>
  <r>
    <n v="1765"/>
    <m/>
    <x v="7"/>
    <n v="4832000"/>
    <x v="212"/>
    <d v="2026-03-15T00:00:00"/>
    <s v="Paid"/>
    <m/>
    <m/>
    <m/>
    <s v="INV-2026-PT Palembang Retail Bersama-1765"/>
    <n v="4832000"/>
    <n v="0"/>
    <x v="0"/>
    <x v="6"/>
    <n v="0"/>
    <n v="0"/>
    <x v="0"/>
    <x v="0"/>
    <s v="No"/>
  </r>
  <r>
    <n v="1766"/>
    <m/>
    <x v="22"/>
    <n v="1365000"/>
    <x v="164"/>
    <d v="2026-08-22T00:00:00"/>
    <s v="Unpaid"/>
    <m/>
    <m/>
    <m/>
    <s v="INV-2026-PT Bintang Retail Nusantara-1766"/>
    <n v="0"/>
    <n v="1365000"/>
    <x v="4"/>
    <x v="9"/>
    <n v="1365000"/>
    <n v="0"/>
    <x v="0"/>
    <x v="2"/>
    <s v="Yes"/>
  </r>
  <r>
    <n v="1767"/>
    <m/>
    <x v="3"/>
    <n v="1782000"/>
    <x v="85"/>
    <d v="2026-08-27T00:00:00"/>
    <s v="Paid"/>
    <m/>
    <m/>
    <m/>
    <s v="INV-2026-PT Manado Lifestyle Center-1767"/>
    <n v="1782000"/>
    <n v="0"/>
    <x v="0"/>
    <x v="3"/>
    <n v="0"/>
    <n v="0"/>
    <x v="0"/>
    <x v="0"/>
    <s v="No"/>
  </r>
  <r>
    <n v="1768"/>
    <m/>
    <x v="17"/>
    <n v="2939000"/>
    <x v="28"/>
    <d v="2026-10-02T00:00:00"/>
    <s v="Paid"/>
    <m/>
    <m/>
    <m/>
    <s v="INV-2026-PT Makassar Retail Utama-1768"/>
    <n v="2939000"/>
    <n v="0"/>
    <x v="0"/>
    <x v="12"/>
    <n v="0"/>
    <n v="0"/>
    <x v="0"/>
    <x v="0"/>
    <s v="No"/>
  </r>
  <r>
    <n v="1769"/>
    <m/>
    <x v="5"/>
    <n v="1984000"/>
    <x v="121"/>
    <d v="2026-05-21T00:00:00"/>
    <s v="Paid"/>
    <m/>
    <m/>
    <m/>
    <s v="INV-2026-PT Pontianak Niaga Abadi-1769"/>
    <n v="1984000"/>
    <n v="0"/>
    <x v="0"/>
    <x v="4"/>
    <n v="0"/>
    <n v="0"/>
    <x v="0"/>
    <x v="0"/>
    <s v="No"/>
  </r>
  <r>
    <n v="1770"/>
    <m/>
    <x v="9"/>
    <n v="2589000"/>
    <x v="66"/>
    <d v="2026-03-01T00:00:00"/>
    <s v="Unpaid"/>
    <m/>
    <m/>
    <m/>
    <s v="INV-2026-PT Prima Retail Bandung-1770"/>
    <n v="0"/>
    <n v="2589000"/>
    <x v="2"/>
    <x v="5"/>
    <n v="2589000"/>
    <n v="0"/>
    <x v="0"/>
    <x v="2"/>
    <s v="Yes"/>
  </r>
  <r>
    <n v="1771"/>
    <m/>
    <x v="22"/>
    <n v="2041000"/>
    <x v="234"/>
    <d v="2026-08-10T00:00:00"/>
    <s v="Paid"/>
    <m/>
    <m/>
    <m/>
    <s v="INV-2026-PT Bintang Retail Nusantara-1771"/>
    <n v="2041000"/>
    <n v="0"/>
    <x v="0"/>
    <x v="9"/>
    <n v="0"/>
    <n v="0"/>
    <x v="0"/>
    <x v="0"/>
    <s v="No"/>
  </r>
  <r>
    <n v="1772"/>
    <m/>
    <x v="24"/>
    <n v="2219000"/>
    <x v="47"/>
    <d v="2026-02-03T00:00:00"/>
    <s v="Unpaid"/>
    <m/>
    <m/>
    <m/>
    <s v="INV-2026-PT Metro Perkasa Retail-1772"/>
    <n v="0"/>
    <n v="2219000"/>
    <x v="2"/>
    <x v="5"/>
    <n v="2219000"/>
    <n v="0"/>
    <x v="0"/>
    <x v="2"/>
    <s v="Yes"/>
  </r>
  <r>
    <n v="1773"/>
    <m/>
    <x v="24"/>
    <n v="5109000"/>
    <x v="195"/>
    <d v="2026-05-19T00:00:00"/>
    <s v="Paid"/>
    <m/>
    <m/>
    <m/>
    <s v="INV-2026-PT Metro Perkasa Retail-1773"/>
    <n v="5109000"/>
    <n v="0"/>
    <x v="0"/>
    <x v="5"/>
    <n v="0"/>
    <n v="0"/>
    <x v="0"/>
    <x v="0"/>
    <s v="No"/>
  </r>
  <r>
    <n v="1774"/>
    <m/>
    <x v="0"/>
    <n v="2225000"/>
    <x v="157"/>
    <d v="2026-08-18T00:00:00"/>
    <s v="Paid"/>
    <m/>
    <m/>
    <m/>
    <s v="INV-2026-PT Jogja Retail Makmur-1774"/>
    <n v="2225000"/>
    <n v="0"/>
    <x v="0"/>
    <x v="0"/>
    <n v="0"/>
    <n v="0"/>
    <x v="0"/>
    <x v="0"/>
    <s v="No"/>
  </r>
  <r>
    <n v="1775"/>
    <m/>
    <x v="14"/>
    <n v="7886000"/>
    <x v="115"/>
    <d v="2026-07-30T00:00:00"/>
    <s v="Paid"/>
    <m/>
    <m/>
    <m/>
    <s v="INV-2026-PT Nusantara Mart Sejahtera-1775"/>
    <n v="7886000"/>
    <n v="0"/>
    <x v="0"/>
    <x v="1"/>
    <n v="0"/>
    <n v="0"/>
    <x v="0"/>
    <x v="0"/>
    <s v="No"/>
  </r>
  <r>
    <n v="1776"/>
    <m/>
    <x v="4"/>
    <n v="5243000"/>
    <x v="202"/>
    <d v="2026-05-15T00:00:00"/>
    <s v="Paid"/>
    <m/>
    <m/>
    <m/>
    <s v="INV-2026-PT Sinar Karya Abadi-1776"/>
    <n v="5243000"/>
    <n v="0"/>
    <x v="0"/>
    <x v="1"/>
    <n v="0"/>
    <n v="0"/>
    <x v="0"/>
    <x v="0"/>
    <s v="No"/>
  </r>
  <r>
    <n v="1777"/>
    <m/>
    <x v="7"/>
    <n v="4001000"/>
    <x v="205"/>
    <d v="2026-08-09T00:00:00"/>
    <s v="Paid"/>
    <m/>
    <m/>
    <m/>
    <s v="INV-2026-PT Palembang Retail Bersama-1777"/>
    <n v="4001000"/>
    <n v="0"/>
    <x v="0"/>
    <x v="6"/>
    <n v="0"/>
    <n v="0"/>
    <x v="0"/>
    <x v="0"/>
    <s v="No"/>
  </r>
  <r>
    <n v="1778"/>
    <m/>
    <x v="18"/>
    <n v="3652000"/>
    <x v="65"/>
    <d v="2026-03-10T00:00:00"/>
    <s v="Paid"/>
    <m/>
    <m/>
    <m/>
    <s v="INV-2026-PT Bali Lifestyle Market-1778"/>
    <n v="3652000"/>
    <n v="0"/>
    <x v="0"/>
    <x v="13"/>
    <n v="0"/>
    <n v="0"/>
    <x v="0"/>
    <x v="0"/>
    <s v="No"/>
  </r>
  <r>
    <n v="1779"/>
    <m/>
    <x v="9"/>
    <n v="9223000"/>
    <x v="88"/>
    <d v="2026-03-24T00:00:00"/>
    <s v="Paid"/>
    <m/>
    <m/>
    <m/>
    <s v="INV-2026-PT Prima Retail Bandung-1779"/>
    <n v="9223000"/>
    <n v="0"/>
    <x v="0"/>
    <x v="5"/>
    <n v="0"/>
    <n v="0"/>
    <x v="0"/>
    <x v="0"/>
    <s v="No"/>
  </r>
  <r>
    <n v="1780"/>
    <m/>
    <x v="7"/>
    <n v="2834000"/>
    <x v="76"/>
    <d v="2026-10-13T00:00:00"/>
    <s v="Paid"/>
    <m/>
    <m/>
    <m/>
    <s v="INV-2026-PT Palembang Retail Bersama-1780"/>
    <n v="2834000"/>
    <n v="0"/>
    <x v="0"/>
    <x v="6"/>
    <n v="0"/>
    <n v="0"/>
    <x v="1"/>
    <x v="0"/>
    <s v="No"/>
  </r>
  <r>
    <n v="1781"/>
    <m/>
    <x v="2"/>
    <n v="5881000"/>
    <x v="80"/>
    <d v="2026-08-11T00:00:00"/>
    <s v="Paid"/>
    <m/>
    <m/>
    <m/>
    <s v="INV-2026-PT Karya Mitra Retail-1781"/>
    <n v="5881000"/>
    <n v="0"/>
    <x v="0"/>
    <x v="2"/>
    <n v="0"/>
    <n v="0"/>
    <x v="0"/>
    <x v="0"/>
    <s v="No"/>
  </r>
  <r>
    <n v="1782"/>
    <m/>
    <x v="24"/>
    <n v="6581000"/>
    <x v="10"/>
    <d v="2026-06-07T00:00:00"/>
    <s v="Paid"/>
    <m/>
    <m/>
    <m/>
    <s v="INV-2026-PT Metro Perkasa Retail-1782"/>
    <n v="6581000"/>
    <n v="0"/>
    <x v="0"/>
    <x v="5"/>
    <n v="0"/>
    <n v="0"/>
    <x v="0"/>
    <x v="0"/>
    <s v="No"/>
  </r>
  <r>
    <n v="1783"/>
    <m/>
    <x v="13"/>
    <n v="4403000"/>
    <x v="57"/>
    <d v="2026-08-30T00:00:00"/>
    <s v="Partial"/>
    <m/>
    <m/>
    <m/>
    <s v="INV-2026-PT Sentra Belanja Jaya-1783"/>
    <n v="2642000"/>
    <n v="1761000"/>
    <x v="4"/>
    <x v="2"/>
    <n v="1761000"/>
    <n v="0"/>
    <x v="0"/>
    <x v="2"/>
    <s v="Yes"/>
  </r>
  <r>
    <n v="1784"/>
    <m/>
    <x v="24"/>
    <n v="1589000"/>
    <x v="48"/>
    <d v="2026-03-14T00:00:00"/>
    <s v="Paid"/>
    <m/>
    <m/>
    <m/>
    <s v="INV-2026-PT Metro Perkasa Retail-1784"/>
    <n v="1589000"/>
    <n v="0"/>
    <x v="0"/>
    <x v="5"/>
    <n v="0"/>
    <n v="0"/>
    <x v="0"/>
    <x v="0"/>
    <s v="No"/>
  </r>
  <r>
    <n v="1785"/>
    <m/>
    <x v="23"/>
    <n v="2870000"/>
    <x v="203"/>
    <d v="2026-09-12T00:00:00"/>
    <s v="Paid"/>
    <m/>
    <m/>
    <m/>
    <s v="INV-2026-PT Urban House Indonesia-1785"/>
    <n v="2870000"/>
    <n v="0"/>
    <x v="0"/>
    <x v="1"/>
    <n v="0"/>
    <n v="0"/>
    <x v="0"/>
    <x v="0"/>
    <s v="No"/>
  </r>
  <r>
    <n v="1786"/>
    <m/>
    <x v="6"/>
    <n v="3377000"/>
    <x v="120"/>
    <d v="2026-02-02T00:00:00"/>
    <s v="Unpaid"/>
    <m/>
    <m/>
    <m/>
    <s v="INV-2026-PT Lestari Lifestyle Retail-1786"/>
    <n v="0"/>
    <n v="3377000"/>
    <x v="2"/>
    <x v="5"/>
    <n v="3377000"/>
    <n v="0"/>
    <x v="0"/>
    <x v="2"/>
    <s v="Yes"/>
  </r>
  <r>
    <n v="1787"/>
    <m/>
    <x v="8"/>
    <n v="1637000"/>
    <x v="13"/>
    <d v="2026-02-13T00:00:00"/>
    <s v="Paid"/>
    <m/>
    <m/>
    <m/>
    <s v="INV-2026-PT Harmoni Store Indonesia-1787"/>
    <n v="1637000"/>
    <n v="0"/>
    <x v="0"/>
    <x v="7"/>
    <n v="0"/>
    <n v="0"/>
    <x v="0"/>
    <x v="0"/>
    <s v="No"/>
  </r>
  <r>
    <n v="1788"/>
    <m/>
    <x v="1"/>
    <n v="5659000"/>
    <x v="160"/>
    <d v="2026-04-11T00:00:00"/>
    <s v="Unpaid"/>
    <m/>
    <m/>
    <m/>
    <s v="INV-2026-PT Citra Home Living-1788"/>
    <n v="0"/>
    <n v="5659000"/>
    <x v="2"/>
    <x v="1"/>
    <n v="5659000"/>
    <n v="0"/>
    <x v="0"/>
    <x v="2"/>
    <s v="Yes"/>
  </r>
  <r>
    <n v="1789"/>
    <m/>
    <x v="8"/>
    <n v="5322000"/>
    <x v="133"/>
    <d v="2026-04-24T00:00:00"/>
    <s v="Unpaid"/>
    <m/>
    <m/>
    <m/>
    <s v="INV-2026-PT Harmoni Store Indonesia-1789"/>
    <n v="0"/>
    <n v="5322000"/>
    <x v="2"/>
    <x v="7"/>
    <n v="5322000"/>
    <n v="0"/>
    <x v="0"/>
    <x v="2"/>
    <s v="Yes"/>
  </r>
  <r>
    <n v="1790"/>
    <m/>
    <x v="22"/>
    <n v="3221000"/>
    <x v="116"/>
    <d v="2026-03-28T00:00:00"/>
    <s v="Paid"/>
    <m/>
    <m/>
    <m/>
    <s v="INV-2026-PT Bintang Retail Nusantara-1790"/>
    <n v="3221000"/>
    <n v="0"/>
    <x v="0"/>
    <x v="9"/>
    <n v="0"/>
    <n v="0"/>
    <x v="0"/>
    <x v="0"/>
    <s v="No"/>
  </r>
  <r>
    <n v="1791"/>
    <m/>
    <x v="10"/>
    <n v="4750000"/>
    <x v="81"/>
    <d v="2026-05-28T00:00:00"/>
    <s v="Paid"/>
    <m/>
    <m/>
    <m/>
    <s v="INV-2026-PT Medan Niaga Sentosa-1791"/>
    <n v="4750000"/>
    <n v="0"/>
    <x v="0"/>
    <x v="8"/>
    <n v="0"/>
    <n v="0"/>
    <x v="0"/>
    <x v="0"/>
    <s v="No"/>
  </r>
  <r>
    <n v="1792"/>
    <m/>
    <x v="0"/>
    <n v="2686000"/>
    <x v="215"/>
    <d v="2026-07-21T00:00:00"/>
    <s v="Paid"/>
    <m/>
    <m/>
    <m/>
    <s v="INV-2026-PT Jogja Retail Makmur-1792"/>
    <n v="2686000"/>
    <n v="0"/>
    <x v="0"/>
    <x v="0"/>
    <n v="0"/>
    <n v="0"/>
    <x v="0"/>
    <x v="0"/>
    <s v="No"/>
  </r>
  <r>
    <n v="1793"/>
    <m/>
    <x v="1"/>
    <n v="3089000"/>
    <x v="189"/>
    <d v="2026-02-28T00:00:00"/>
    <s v="Paid"/>
    <m/>
    <m/>
    <m/>
    <s v="INV-2026-PT Citra Home Living-1793"/>
    <n v="3089000"/>
    <n v="0"/>
    <x v="0"/>
    <x v="1"/>
    <n v="0"/>
    <n v="0"/>
    <x v="0"/>
    <x v="0"/>
    <s v="No"/>
  </r>
  <r>
    <n v="1794"/>
    <m/>
    <x v="7"/>
    <n v="5352000"/>
    <x v="153"/>
    <d v="2026-10-12T00:00:00"/>
    <s v="Unpaid"/>
    <m/>
    <m/>
    <m/>
    <s v="INV-2026-PT Palembang Retail Bersama-1794"/>
    <n v="0"/>
    <n v="5352000"/>
    <x v="1"/>
    <x v="6"/>
    <n v="0"/>
    <n v="5352000"/>
    <x v="1"/>
    <x v="1"/>
    <s v="No"/>
  </r>
  <r>
    <n v="1795"/>
    <m/>
    <x v="18"/>
    <n v="2286000"/>
    <x v="3"/>
    <d v="2026-09-25T00:00:00"/>
    <s v="Partial"/>
    <m/>
    <m/>
    <m/>
    <s v="INV-2026-PT Bali Lifestyle Market-1795"/>
    <n v="1372000"/>
    <n v="914000"/>
    <x v="3"/>
    <x v="13"/>
    <n v="914000"/>
    <n v="0"/>
    <x v="1"/>
    <x v="2"/>
    <s v="Yes"/>
  </r>
  <r>
    <n v="1796"/>
    <m/>
    <x v="20"/>
    <n v="7979000"/>
    <x v="114"/>
    <d v="2026-04-29T00:00:00"/>
    <s v="Paid"/>
    <m/>
    <m/>
    <m/>
    <s v="INV-2026-PT Balikpapan Retailindo-1796"/>
    <n v="7979000"/>
    <n v="0"/>
    <x v="0"/>
    <x v="14"/>
    <n v="0"/>
    <n v="0"/>
    <x v="0"/>
    <x v="0"/>
    <s v="No"/>
  </r>
  <r>
    <n v="1797"/>
    <m/>
    <x v="11"/>
    <n v="3542000"/>
    <x v="0"/>
    <d v="2026-05-27T00:00:00"/>
    <s v="Paid"/>
    <m/>
    <m/>
    <m/>
    <s v="INV-2026-PT XYZ-1797"/>
    <n v="3542000"/>
    <n v="0"/>
    <x v="0"/>
    <x v="1"/>
    <n v="0"/>
    <n v="0"/>
    <x v="0"/>
    <x v="0"/>
    <s v="No"/>
  </r>
  <r>
    <n v="1798"/>
    <m/>
    <x v="8"/>
    <n v="4014000"/>
    <x v="223"/>
    <d v="2026-06-17T00:00:00"/>
    <s v="Partial"/>
    <m/>
    <m/>
    <m/>
    <s v="INV-2026-PT Harmoni Store Indonesia-1798"/>
    <n v="2810000"/>
    <n v="1204000"/>
    <x v="2"/>
    <x v="7"/>
    <n v="1204000"/>
    <n v="0"/>
    <x v="0"/>
    <x v="2"/>
    <s v="Yes"/>
  </r>
  <r>
    <n v="1799"/>
    <m/>
    <x v="1"/>
    <n v="3849000"/>
    <x v="219"/>
    <d v="2026-07-12T00:00:00"/>
    <s v="Paid"/>
    <m/>
    <m/>
    <m/>
    <s v="INV-2026-PT Citra Home Living-1799"/>
    <n v="3849000"/>
    <n v="0"/>
    <x v="0"/>
    <x v="1"/>
    <n v="0"/>
    <n v="0"/>
    <x v="0"/>
    <x v="0"/>
    <s v="No"/>
  </r>
  <r>
    <n v="1800"/>
    <m/>
    <x v="1"/>
    <n v="2355000"/>
    <x v="85"/>
    <d v="2026-08-27T00:00:00"/>
    <s v="Paid"/>
    <m/>
    <m/>
    <m/>
    <s v="INV-2026-PT Citra Home Living-1800"/>
    <n v="2355000"/>
    <n v="0"/>
    <x v="0"/>
    <x v="1"/>
    <n v="0"/>
    <n v="0"/>
    <x v="0"/>
    <x v="0"/>
    <s v="No"/>
  </r>
  <r>
    <n v="1801"/>
    <m/>
    <x v="9"/>
    <n v="4817000"/>
    <x v="220"/>
    <d v="2026-06-15T00:00:00"/>
    <s v="Paid"/>
    <m/>
    <m/>
    <m/>
    <s v="INV-2026-PT Prima Retail Bandung-1801"/>
    <n v="4817000"/>
    <n v="0"/>
    <x v="0"/>
    <x v="5"/>
    <n v="0"/>
    <n v="0"/>
    <x v="0"/>
    <x v="0"/>
    <s v="No"/>
  </r>
  <r>
    <n v="1802"/>
    <m/>
    <x v="5"/>
    <n v="1710000"/>
    <x v="167"/>
    <d v="2026-08-26T00:00:00"/>
    <s v="Paid"/>
    <m/>
    <m/>
    <m/>
    <s v="INV-2026-PT Pontianak Niaga Abadi-1802"/>
    <n v="1710000"/>
    <n v="0"/>
    <x v="0"/>
    <x v="4"/>
    <n v="0"/>
    <n v="0"/>
    <x v="0"/>
    <x v="0"/>
    <s v="No"/>
  </r>
  <r>
    <n v="1803"/>
    <m/>
    <x v="4"/>
    <n v="1551000"/>
    <x v="143"/>
    <d v="2026-07-08T00:00:00"/>
    <s v="Unpaid"/>
    <m/>
    <m/>
    <m/>
    <s v="INV-2026-PT Sinar Karya Abadi-1803"/>
    <n v="0"/>
    <n v="1551000"/>
    <x v="5"/>
    <x v="1"/>
    <n v="1551000"/>
    <n v="0"/>
    <x v="0"/>
    <x v="2"/>
    <s v="Yes"/>
  </r>
  <r>
    <n v="1804"/>
    <m/>
    <x v="18"/>
    <n v="6065000"/>
    <x v="186"/>
    <d v="2026-08-05T00:00:00"/>
    <s v="Unpaid"/>
    <m/>
    <m/>
    <m/>
    <s v="INV-2026-PT Bali Lifestyle Market-1804"/>
    <n v="0"/>
    <n v="6065000"/>
    <x v="5"/>
    <x v="13"/>
    <n v="6065000"/>
    <n v="0"/>
    <x v="0"/>
    <x v="2"/>
    <s v="Yes"/>
  </r>
  <r>
    <n v="1805"/>
    <m/>
    <x v="18"/>
    <n v="1560000"/>
    <x v="190"/>
    <d v="2026-07-22T00:00:00"/>
    <s v="Paid"/>
    <m/>
    <m/>
    <m/>
    <s v="INV-2026-PT Bali Lifestyle Market-1805"/>
    <n v="1560000"/>
    <n v="0"/>
    <x v="0"/>
    <x v="13"/>
    <n v="0"/>
    <n v="0"/>
    <x v="0"/>
    <x v="0"/>
    <s v="No"/>
  </r>
  <r>
    <n v="1806"/>
    <m/>
    <x v="24"/>
    <n v="4119000"/>
    <x v="120"/>
    <d v="2026-02-02T00:00:00"/>
    <s v="Unpaid"/>
    <m/>
    <m/>
    <m/>
    <s v="INV-2026-PT Metro Perkasa Retail-1806"/>
    <n v="0"/>
    <n v="4119000"/>
    <x v="2"/>
    <x v="5"/>
    <n v="4119000"/>
    <n v="0"/>
    <x v="0"/>
    <x v="2"/>
    <s v="Yes"/>
  </r>
  <r>
    <n v="1807"/>
    <m/>
    <x v="12"/>
    <n v="5026000"/>
    <x v="178"/>
    <d v="2026-05-11T00:00:00"/>
    <s v="Paid"/>
    <m/>
    <m/>
    <m/>
    <s v="INV-2026-PT Surya Niaga Surabaya-1807"/>
    <n v="5026000"/>
    <n v="0"/>
    <x v="0"/>
    <x v="9"/>
    <n v="0"/>
    <n v="0"/>
    <x v="0"/>
    <x v="0"/>
    <s v="No"/>
  </r>
  <r>
    <n v="1808"/>
    <m/>
    <x v="9"/>
    <n v="3045000"/>
    <x v="158"/>
    <d v="2026-04-07T00:00:00"/>
    <s v="Unpaid"/>
    <m/>
    <m/>
    <m/>
    <s v="INV-2026-PT Prima Retail Bandung-1808"/>
    <n v="0"/>
    <n v="3045000"/>
    <x v="2"/>
    <x v="5"/>
    <n v="3045000"/>
    <n v="0"/>
    <x v="0"/>
    <x v="2"/>
    <s v="Yes"/>
  </r>
  <r>
    <n v="1809"/>
    <m/>
    <x v="3"/>
    <n v="5786000"/>
    <x v="155"/>
    <d v="2026-03-07T00:00:00"/>
    <s v="Partial"/>
    <m/>
    <m/>
    <m/>
    <s v="INV-2026-PT Manado Lifestyle Center-1809"/>
    <n v="4050000"/>
    <n v="1736000"/>
    <x v="2"/>
    <x v="3"/>
    <n v="1736000"/>
    <n v="0"/>
    <x v="0"/>
    <x v="2"/>
    <s v="Yes"/>
  </r>
  <r>
    <n v="1810"/>
    <m/>
    <x v="10"/>
    <n v="2699000"/>
    <x v="92"/>
    <d v="2026-04-14T00:00:00"/>
    <s v="Paid"/>
    <m/>
    <m/>
    <m/>
    <s v="INV-2026-PT Medan Niaga Sentosa-1810"/>
    <n v="2699000"/>
    <n v="0"/>
    <x v="0"/>
    <x v="8"/>
    <n v="0"/>
    <n v="0"/>
    <x v="0"/>
    <x v="0"/>
    <s v="No"/>
  </r>
  <r>
    <n v="1811"/>
    <m/>
    <x v="23"/>
    <n v="3295000"/>
    <x v="221"/>
    <d v="2026-06-11T00:00:00"/>
    <s v="Partial"/>
    <m/>
    <m/>
    <m/>
    <s v="INV-2026-PT Urban House Indonesia-1811"/>
    <n v="2471000"/>
    <n v="824000"/>
    <x v="2"/>
    <x v="1"/>
    <n v="824000"/>
    <n v="0"/>
    <x v="0"/>
    <x v="2"/>
    <s v="Yes"/>
  </r>
  <r>
    <n v="1812"/>
    <m/>
    <x v="24"/>
    <n v="5381000"/>
    <x v="250"/>
    <d v="2026-04-01T00:00:00"/>
    <s v="Partial"/>
    <m/>
    <m/>
    <m/>
    <s v="INV-2026-PT Metro Perkasa Retail-1812"/>
    <n v="1345000"/>
    <n v="4036000"/>
    <x v="2"/>
    <x v="5"/>
    <n v="4036000"/>
    <n v="0"/>
    <x v="0"/>
    <x v="2"/>
    <s v="Yes"/>
  </r>
  <r>
    <n v="1813"/>
    <m/>
    <x v="14"/>
    <n v="1839000"/>
    <x v="177"/>
    <d v="2026-06-19T00:00:00"/>
    <s v="Paid"/>
    <m/>
    <m/>
    <m/>
    <s v="INV-2026-PT Nusantara Mart Sejahtera-1813"/>
    <n v="1839000"/>
    <n v="0"/>
    <x v="0"/>
    <x v="1"/>
    <n v="0"/>
    <n v="0"/>
    <x v="0"/>
    <x v="0"/>
    <s v="No"/>
  </r>
  <r>
    <n v="1814"/>
    <m/>
    <x v="14"/>
    <n v="3042000"/>
    <x v="87"/>
    <d v="2026-06-06T00:00:00"/>
    <s v="Partial"/>
    <m/>
    <m/>
    <m/>
    <s v="INV-2026-PT Nusantara Mart Sejahtera-1814"/>
    <n v="1521000"/>
    <n v="1521000"/>
    <x v="2"/>
    <x v="1"/>
    <n v="1521000"/>
    <n v="0"/>
    <x v="0"/>
    <x v="2"/>
    <s v="Yes"/>
  </r>
  <r>
    <n v="1815"/>
    <m/>
    <x v="10"/>
    <n v="4063000"/>
    <x v="67"/>
    <d v="2026-02-10T00:00:00"/>
    <s v="Paid"/>
    <m/>
    <m/>
    <m/>
    <s v="INV-2026-PT Medan Niaga Sentosa-1815"/>
    <n v="4063000"/>
    <n v="0"/>
    <x v="0"/>
    <x v="8"/>
    <n v="0"/>
    <n v="0"/>
    <x v="0"/>
    <x v="0"/>
    <s v="No"/>
  </r>
  <r>
    <n v="1816"/>
    <m/>
    <x v="16"/>
    <n v="6175000"/>
    <x v="65"/>
    <d v="2026-03-26T00:00:00"/>
    <s v="Partial"/>
    <m/>
    <m/>
    <m/>
    <s v="INV-2026-PT Pekanbaru Home Store-1816"/>
    <n v="3705000"/>
    <n v="2470000"/>
    <x v="2"/>
    <x v="11"/>
    <n v="2470000"/>
    <n v="0"/>
    <x v="0"/>
    <x v="2"/>
    <s v="Yes"/>
  </r>
  <r>
    <n v="1817"/>
    <m/>
    <x v="18"/>
    <n v="990000"/>
    <x v="106"/>
    <d v="2026-03-13T00:00:00"/>
    <s v="Paid"/>
    <m/>
    <m/>
    <m/>
    <s v="INV-2026-PT Bali Lifestyle Market-1817"/>
    <n v="990000"/>
    <n v="0"/>
    <x v="0"/>
    <x v="13"/>
    <n v="0"/>
    <n v="0"/>
    <x v="0"/>
    <x v="0"/>
    <s v="No"/>
  </r>
  <r>
    <n v="1818"/>
    <m/>
    <x v="10"/>
    <n v="5022000"/>
    <x v="159"/>
    <d v="2026-03-04T00:00:00"/>
    <s v="Paid"/>
    <m/>
    <m/>
    <m/>
    <s v="INV-2026-PT Medan Niaga Sentosa-1818"/>
    <n v="5022000"/>
    <n v="0"/>
    <x v="0"/>
    <x v="8"/>
    <n v="0"/>
    <n v="0"/>
    <x v="0"/>
    <x v="0"/>
    <s v="No"/>
  </r>
  <r>
    <n v="1819"/>
    <m/>
    <x v="11"/>
    <n v="5045000"/>
    <x v="16"/>
    <d v="2026-07-15T00:00:00"/>
    <s v="Paid"/>
    <m/>
    <m/>
    <m/>
    <s v="INV-2026-PT XYZ-1819"/>
    <n v="5045000"/>
    <n v="0"/>
    <x v="0"/>
    <x v="1"/>
    <n v="0"/>
    <n v="0"/>
    <x v="0"/>
    <x v="0"/>
    <s v="No"/>
  </r>
  <r>
    <n v="1820"/>
    <m/>
    <x v="3"/>
    <n v="4998000"/>
    <x v="91"/>
    <d v="2026-07-23T00:00:00"/>
    <s v="Partial"/>
    <m/>
    <m/>
    <m/>
    <s v="INV-2026-PT Manado Lifestyle Center-1820"/>
    <n v="3748000"/>
    <n v="1250000"/>
    <x v="5"/>
    <x v="3"/>
    <n v="1250000"/>
    <n v="0"/>
    <x v="0"/>
    <x v="2"/>
    <s v="Yes"/>
  </r>
  <r>
    <n v="1821"/>
    <m/>
    <x v="12"/>
    <n v="2629000"/>
    <x v="143"/>
    <d v="2026-07-08T00:00:00"/>
    <s v="Paid"/>
    <m/>
    <m/>
    <m/>
    <s v="INV-2026-PT Surya Niaga Surabaya-1821"/>
    <n v="2629000"/>
    <n v="0"/>
    <x v="0"/>
    <x v="9"/>
    <n v="0"/>
    <n v="0"/>
    <x v="0"/>
    <x v="0"/>
    <s v="No"/>
  </r>
  <r>
    <n v="1822"/>
    <m/>
    <x v="21"/>
    <n v="5135000"/>
    <x v="149"/>
    <d v="2026-07-02T00:00:00"/>
    <s v="Paid"/>
    <m/>
    <m/>
    <m/>
    <s v="INV-2026-PT Pusaka Niaga Mandiri-1822"/>
    <n v="5135000"/>
    <n v="0"/>
    <x v="0"/>
    <x v="5"/>
    <n v="0"/>
    <n v="0"/>
    <x v="0"/>
    <x v="0"/>
    <s v="No"/>
  </r>
  <r>
    <n v="1823"/>
    <m/>
    <x v="17"/>
    <n v="2043000"/>
    <x v="26"/>
    <d v="2026-05-15T00:00:00"/>
    <s v="Paid"/>
    <m/>
    <m/>
    <m/>
    <s v="INV-2026-PT Makassar Retail Utama-1823"/>
    <n v="2043000"/>
    <n v="0"/>
    <x v="0"/>
    <x v="12"/>
    <n v="0"/>
    <n v="0"/>
    <x v="0"/>
    <x v="0"/>
    <s v="No"/>
  </r>
  <r>
    <n v="1824"/>
    <m/>
    <x v="21"/>
    <n v="5876000"/>
    <x v="130"/>
    <d v="2026-03-25T00:00:00"/>
    <s v="Paid"/>
    <m/>
    <m/>
    <m/>
    <s v="INV-2026-PT Pusaka Niaga Mandiri-1824"/>
    <n v="5876000"/>
    <n v="0"/>
    <x v="0"/>
    <x v="5"/>
    <n v="0"/>
    <n v="0"/>
    <x v="0"/>
    <x v="0"/>
    <s v="No"/>
  </r>
  <r>
    <n v="1825"/>
    <m/>
    <x v="1"/>
    <n v="5313000"/>
    <x v="36"/>
    <d v="2026-10-08T00:00:00"/>
    <s v="Paid"/>
    <m/>
    <m/>
    <m/>
    <s v="INV-2026-PT Citra Home Living-1825"/>
    <n v="5313000"/>
    <n v="0"/>
    <x v="0"/>
    <x v="1"/>
    <n v="0"/>
    <n v="0"/>
    <x v="1"/>
    <x v="0"/>
    <s v="No"/>
  </r>
  <r>
    <n v="1826"/>
    <m/>
    <x v="14"/>
    <n v="1809000"/>
    <x v="22"/>
    <d v="2026-10-21T00:00:00"/>
    <s v="Unpaid"/>
    <m/>
    <m/>
    <m/>
    <s v="INV-2026-PT Nusantara Mart Sejahtera-1826"/>
    <n v="0"/>
    <n v="1809000"/>
    <x v="1"/>
    <x v="1"/>
    <n v="0"/>
    <n v="1809000"/>
    <x v="1"/>
    <x v="1"/>
    <s v="No"/>
  </r>
  <r>
    <n v="1827"/>
    <m/>
    <x v="5"/>
    <n v="3074000"/>
    <x v="155"/>
    <d v="2026-04-07T00:00:00"/>
    <s v="Partial"/>
    <m/>
    <m/>
    <m/>
    <s v="INV-2026-PT Pontianak Niaga Abadi-1827"/>
    <n v="1230000"/>
    <n v="1844000"/>
    <x v="2"/>
    <x v="4"/>
    <n v="1844000"/>
    <n v="0"/>
    <x v="0"/>
    <x v="2"/>
    <s v="Yes"/>
  </r>
  <r>
    <n v="1828"/>
    <m/>
    <x v="18"/>
    <n v="834000"/>
    <x v="50"/>
    <d v="2026-05-25T00:00:00"/>
    <s v="Paid"/>
    <m/>
    <m/>
    <m/>
    <s v="INV-2026-PT Bali Lifestyle Market-1828"/>
    <n v="834000"/>
    <n v="0"/>
    <x v="0"/>
    <x v="13"/>
    <n v="0"/>
    <n v="0"/>
    <x v="0"/>
    <x v="0"/>
    <s v="No"/>
  </r>
  <r>
    <n v="1829"/>
    <m/>
    <x v="24"/>
    <n v="3462000"/>
    <x v="241"/>
    <d v="2026-02-04T00:00:00"/>
    <s v="Unpaid"/>
    <m/>
    <m/>
    <m/>
    <s v="INV-2026-PT Metro Perkasa Retail-1829"/>
    <n v="0"/>
    <n v="3462000"/>
    <x v="2"/>
    <x v="5"/>
    <n v="3462000"/>
    <n v="0"/>
    <x v="0"/>
    <x v="2"/>
    <s v="Yes"/>
  </r>
  <r>
    <n v="1830"/>
    <m/>
    <x v="12"/>
    <n v="3308000"/>
    <x v="16"/>
    <d v="2026-07-15T00:00:00"/>
    <s v="Unpaid"/>
    <m/>
    <m/>
    <m/>
    <s v="INV-2026-PT Surya Niaga Surabaya-1830"/>
    <n v="0"/>
    <n v="3308000"/>
    <x v="5"/>
    <x v="9"/>
    <n v="3308000"/>
    <n v="0"/>
    <x v="0"/>
    <x v="2"/>
    <s v="Yes"/>
  </r>
  <r>
    <n v="1831"/>
    <m/>
    <x v="7"/>
    <n v="6353000"/>
    <x v="123"/>
    <d v="2026-05-04T00:00:00"/>
    <s v="Paid"/>
    <m/>
    <m/>
    <m/>
    <s v="INV-2026-PT Palembang Retail Bersama-1831"/>
    <n v="6353000"/>
    <n v="0"/>
    <x v="0"/>
    <x v="6"/>
    <n v="0"/>
    <n v="0"/>
    <x v="0"/>
    <x v="0"/>
    <s v="No"/>
  </r>
  <r>
    <n v="1832"/>
    <m/>
    <x v="14"/>
    <n v="9813000"/>
    <x v="1"/>
    <d v="2026-02-01T00:00:00"/>
    <s v="Paid"/>
    <m/>
    <m/>
    <m/>
    <s v="INV-2026-PT Nusantara Mart Sejahtera-1832"/>
    <n v="9813000"/>
    <n v="0"/>
    <x v="0"/>
    <x v="1"/>
    <n v="0"/>
    <n v="0"/>
    <x v="0"/>
    <x v="0"/>
    <s v="No"/>
  </r>
  <r>
    <n v="1833"/>
    <m/>
    <x v="9"/>
    <n v="695000"/>
    <x v="210"/>
    <d v="2026-08-03T00:00:00"/>
    <s v="Paid"/>
    <m/>
    <m/>
    <m/>
    <s v="INV-2026-PT Prima Retail Bandung-1833"/>
    <n v="695000"/>
    <n v="0"/>
    <x v="0"/>
    <x v="5"/>
    <n v="0"/>
    <n v="0"/>
    <x v="0"/>
    <x v="0"/>
    <s v="No"/>
  </r>
  <r>
    <n v="1834"/>
    <m/>
    <x v="3"/>
    <n v="6108000"/>
    <x v="50"/>
    <d v="2026-05-25T00:00:00"/>
    <s v="Unpaid"/>
    <m/>
    <m/>
    <m/>
    <s v="INV-2026-PT Manado Lifestyle Center-1834"/>
    <n v="0"/>
    <n v="6108000"/>
    <x v="2"/>
    <x v="3"/>
    <n v="6108000"/>
    <n v="0"/>
    <x v="0"/>
    <x v="2"/>
    <s v="Yes"/>
  </r>
  <r>
    <n v="1835"/>
    <m/>
    <x v="10"/>
    <n v="2345000"/>
    <x v="32"/>
    <d v="2026-07-18T00:00:00"/>
    <s v="Paid"/>
    <m/>
    <m/>
    <m/>
    <s v="INV-2026-PT Medan Niaga Sentosa-1835"/>
    <n v="2345000"/>
    <n v="0"/>
    <x v="0"/>
    <x v="8"/>
    <n v="0"/>
    <n v="0"/>
    <x v="0"/>
    <x v="0"/>
    <s v="No"/>
  </r>
  <r>
    <n v="1836"/>
    <m/>
    <x v="20"/>
    <n v="1156000"/>
    <x v="187"/>
    <d v="2026-09-29T00:00:00"/>
    <s v="Unpaid"/>
    <m/>
    <m/>
    <m/>
    <s v="INV-2026-PT Balikpapan Retailindo-1836"/>
    <n v="0"/>
    <n v="1156000"/>
    <x v="3"/>
    <x v="14"/>
    <n v="1156000"/>
    <n v="0"/>
    <x v="0"/>
    <x v="2"/>
    <s v="Yes"/>
  </r>
  <r>
    <n v="1837"/>
    <m/>
    <x v="23"/>
    <n v="2820000"/>
    <x v="234"/>
    <d v="2026-08-10T00:00:00"/>
    <s v="Paid"/>
    <m/>
    <m/>
    <m/>
    <s v="INV-2026-PT Urban House Indonesia-1837"/>
    <n v="2820000"/>
    <n v="0"/>
    <x v="0"/>
    <x v="1"/>
    <n v="0"/>
    <n v="0"/>
    <x v="0"/>
    <x v="0"/>
    <s v="No"/>
  </r>
  <r>
    <n v="1838"/>
    <m/>
    <x v="24"/>
    <n v="2168000"/>
    <x v="29"/>
    <d v="2026-03-11T00:00:00"/>
    <s v="Paid"/>
    <m/>
    <m/>
    <m/>
    <s v="INV-2026-PT Metro Perkasa Retail-1838"/>
    <n v="2168000"/>
    <n v="0"/>
    <x v="0"/>
    <x v="5"/>
    <n v="0"/>
    <n v="0"/>
    <x v="0"/>
    <x v="0"/>
    <s v="No"/>
  </r>
  <r>
    <n v="1839"/>
    <m/>
    <x v="13"/>
    <n v="6662000"/>
    <x v="89"/>
    <d v="2026-09-14T00:00:00"/>
    <s v="Paid"/>
    <m/>
    <m/>
    <m/>
    <s v="INV-2026-PT Sentra Belanja Jaya-1839"/>
    <n v="6662000"/>
    <n v="0"/>
    <x v="0"/>
    <x v="2"/>
    <n v="0"/>
    <n v="0"/>
    <x v="0"/>
    <x v="0"/>
    <s v="No"/>
  </r>
  <r>
    <n v="1840"/>
    <m/>
    <x v="9"/>
    <n v="4274000"/>
    <x v="82"/>
    <d v="2026-04-08T00:00:00"/>
    <s v="Partial"/>
    <m/>
    <m/>
    <m/>
    <s v="INV-2026-PT Prima Retail Bandung-1840"/>
    <n v="2564000"/>
    <n v="1710000"/>
    <x v="2"/>
    <x v="5"/>
    <n v="1710000"/>
    <n v="0"/>
    <x v="0"/>
    <x v="2"/>
    <s v="Yes"/>
  </r>
  <r>
    <n v="1841"/>
    <m/>
    <x v="0"/>
    <n v="3205000"/>
    <x v="229"/>
    <d v="2026-04-21T00:00:00"/>
    <s v="Paid"/>
    <m/>
    <m/>
    <m/>
    <s v="INV-2026-PT Jogja Retail Makmur-1841"/>
    <n v="3205000"/>
    <n v="0"/>
    <x v="0"/>
    <x v="0"/>
    <n v="0"/>
    <n v="0"/>
    <x v="0"/>
    <x v="0"/>
    <s v="No"/>
  </r>
  <r>
    <n v="1842"/>
    <m/>
    <x v="19"/>
    <n v="5126000"/>
    <x v="194"/>
    <d v="2026-07-13T00:00:00"/>
    <s v="Partial"/>
    <m/>
    <m/>
    <m/>
    <s v="INV-2026-PT Arunika Retail Indonesia-1842"/>
    <n v="3588000"/>
    <n v="1538000"/>
    <x v="5"/>
    <x v="1"/>
    <n v="1538000"/>
    <n v="0"/>
    <x v="0"/>
    <x v="2"/>
    <s v="Yes"/>
  </r>
  <r>
    <n v="1843"/>
    <m/>
    <x v="3"/>
    <n v="5144000"/>
    <x v="132"/>
    <d v="2026-06-26T00:00:00"/>
    <s v="Unpaid"/>
    <m/>
    <m/>
    <m/>
    <s v="INV-2026-PT Manado Lifestyle Center-1843"/>
    <n v="0"/>
    <n v="5144000"/>
    <x v="2"/>
    <x v="3"/>
    <n v="5144000"/>
    <n v="0"/>
    <x v="0"/>
    <x v="2"/>
    <s v="Yes"/>
  </r>
  <r>
    <n v="1844"/>
    <m/>
    <x v="21"/>
    <n v="1645000"/>
    <x v="148"/>
    <d v="2026-04-19T00:00:00"/>
    <s v="Paid"/>
    <m/>
    <m/>
    <m/>
    <s v="INV-2026-PT Pusaka Niaga Mandiri-1844"/>
    <n v="1645000"/>
    <n v="0"/>
    <x v="0"/>
    <x v="5"/>
    <n v="0"/>
    <n v="0"/>
    <x v="0"/>
    <x v="0"/>
    <s v="No"/>
  </r>
  <r>
    <n v="1845"/>
    <m/>
    <x v="6"/>
    <n v="4956000"/>
    <x v="247"/>
    <d v="2026-06-21T00:00:00"/>
    <s v="Unpaid"/>
    <m/>
    <m/>
    <m/>
    <s v="INV-2026-PT Lestari Lifestyle Retail-1845"/>
    <n v="0"/>
    <n v="4956000"/>
    <x v="2"/>
    <x v="5"/>
    <n v="4956000"/>
    <n v="0"/>
    <x v="0"/>
    <x v="2"/>
    <s v="Yes"/>
  </r>
  <r>
    <n v="1846"/>
    <m/>
    <x v="0"/>
    <n v="4323000"/>
    <x v="23"/>
    <d v="2026-08-17T00:00:00"/>
    <s v="Paid"/>
    <m/>
    <m/>
    <m/>
    <s v="INV-2026-PT Jogja Retail Makmur-1846"/>
    <n v="4323000"/>
    <n v="0"/>
    <x v="0"/>
    <x v="0"/>
    <n v="0"/>
    <n v="0"/>
    <x v="0"/>
    <x v="0"/>
    <s v="No"/>
  </r>
  <r>
    <n v="1847"/>
    <m/>
    <x v="13"/>
    <n v="2097000"/>
    <x v="69"/>
    <d v="2026-02-24T00:00:00"/>
    <s v="Paid"/>
    <m/>
    <m/>
    <m/>
    <s v="INV-2026-PT Sentra Belanja Jaya-1847"/>
    <n v="2097000"/>
    <n v="0"/>
    <x v="0"/>
    <x v="2"/>
    <n v="0"/>
    <n v="0"/>
    <x v="0"/>
    <x v="0"/>
    <s v="No"/>
  </r>
  <r>
    <n v="1848"/>
    <m/>
    <x v="18"/>
    <n v="594000"/>
    <x v="191"/>
    <d v="2026-09-24T00:00:00"/>
    <s v="Unpaid"/>
    <m/>
    <m/>
    <m/>
    <s v="INV-2026-PT Bali Lifestyle Market-1848"/>
    <n v="0"/>
    <n v="594000"/>
    <x v="3"/>
    <x v="13"/>
    <n v="594000"/>
    <n v="0"/>
    <x v="0"/>
    <x v="2"/>
    <s v="Yes"/>
  </r>
  <r>
    <n v="1849"/>
    <m/>
    <x v="20"/>
    <n v="2862000"/>
    <x v="113"/>
    <d v="2026-09-26T00:00:00"/>
    <s v="Paid"/>
    <m/>
    <m/>
    <m/>
    <s v="INV-2026-PT Balikpapan Retailindo-1849"/>
    <n v="2862000"/>
    <n v="0"/>
    <x v="0"/>
    <x v="14"/>
    <n v="0"/>
    <n v="0"/>
    <x v="0"/>
    <x v="0"/>
    <s v="No"/>
  </r>
  <r>
    <n v="1850"/>
    <m/>
    <x v="11"/>
    <n v="498000"/>
    <x v="202"/>
    <d v="2026-04-30T00:00:00"/>
    <s v="Unpaid"/>
    <m/>
    <m/>
    <m/>
    <s v="INV-2026-PT XYZ-1850"/>
    <n v="0"/>
    <n v="498000"/>
    <x v="2"/>
    <x v="1"/>
    <n v="498000"/>
    <n v="0"/>
    <x v="0"/>
    <x v="2"/>
    <s v="Yes"/>
  </r>
  <r>
    <n v="1851"/>
    <m/>
    <x v="5"/>
    <n v="2667000"/>
    <x v="8"/>
    <d v="2026-03-27T00:00:00"/>
    <s v="Paid"/>
    <m/>
    <m/>
    <m/>
    <s v="INV-2026-PT Pontianak Niaga Abadi-1851"/>
    <n v="2667000"/>
    <n v="0"/>
    <x v="0"/>
    <x v="4"/>
    <n v="0"/>
    <n v="0"/>
    <x v="0"/>
    <x v="0"/>
    <s v="No"/>
  </r>
  <r>
    <n v="1852"/>
    <m/>
    <x v="11"/>
    <n v="7875000"/>
    <x v="55"/>
    <d v="2026-04-02T00:00:00"/>
    <s v="Paid"/>
    <m/>
    <m/>
    <m/>
    <s v="INV-2026-PT XYZ-1852"/>
    <n v="7875000"/>
    <n v="0"/>
    <x v="0"/>
    <x v="1"/>
    <n v="0"/>
    <n v="0"/>
    <x v="0"/>
    <x v="0"/>
    <s v="No"/>
  </r>
  <r>
    <n v="1853"/>
    <m/>
    <x v="0"/>
    <n v="6481000"/>
    <x v="251"/>
    <d v="2026-08-04T00:00:00"/>
    <s v="Paid"/>
    <m/>
    <m/>
    <m/>
    <s v="INV-2026-PT Jogja Retail Makmur-1853"/>
    <n v="6481000"/>
    <n v="0"/>
    <x v="0"/>
    <x v="0"/>
    <n v="0"/>
    <n v="0"/>
    <x v="0"/>
    <x v="0"/>
    <s v="No"/>
  </r>
  <r>
    <n v="1854"/>
    <m/>
    <x v="2"/>
    <n v="556000"/>
    <x v="191"/>
    <d v="2026-09-08T00:00:00"/>
    <s v="Paid"/>
    <m/>
    <m/>
    <m/>
    <s v="INV-2026-PT Karya Mitra Retail-1854"/>
    <n v="556000"/>
    <n v="0"/>
    <x v="0"/>
    <x v="2"/>
    <n v="0"/>
    <n v="0"/>
    <x v="0"/>
    <x v="0"/>
    <s v="No"/>
  </r>
  <r>
    <n v="1855"/>
    <m/>
    <x v="11"/>
    <n v="3459000"/>
    <x v="156"/>
    <d v="2026-05-01T00:00:00"/>
    <s v="Paid"/>
    <m/>
    <m/>
    <m/>
    <s v="INV-2026-PT XYZ-1855"/>
    <n v="3459000"/>
    <n v="0"/>
    <x v="0"/>
    <x v="1"/>
    <n v="0"/>
    <n v="0"/>
    <x v="0"/>
    <x v="0"/>
    <s v="No"/>
  </r>
  <r>
    <n v="1856"/>
    <m/>
    <x v="16"/>
    <n v="5025000"/>
    <x v="72"/>
    <d v="2026-03-30T00:00:00"/>
    <s v="Unpaid"/>
    <m/>
    <m/>
    <m/>
    <s v="INV-2026-PT Pekanbaru Home Store-1856"/>
    <n v="0"/>
    <n v="5025000"/>
    <x v="2"/>
    <x v="11"/>
    <n v="5025000"/>
    <n v="0"/>
    <x v="0"/>
    <x v="2"/>
    <s v="Yes"/>
  </r>
  <r>
    <n v="1857"/>
    <m/>
    <x v="12"/>
    <n v="3447000"/>
    <x v="245"/>
    <d v="2026-09-25T00:00:00"/>
    <s v="Partial"/>
    <m/>
    <m/>
    <m/>
    <s v="INV-2026-PT Surya Niaga Surabaya-1857"/>
    <n v="1379000"/>
    <n v="2068000"/>
    <x v="3"/>
    <x v="9"/>
    <n v="2068000"/>
    <n v="0"/>
    <x v="0"/>
    <x v="2"/>
    <s v="Yes"/>
  </r>
  <r>
    <n v="1858"/>
    <m/>
    <x v="4"/>
    <n v="8691000"/>
    <x v="244"/>
    <d v="2026-07-16T00:00:00"/>
    <s v="Paid"/>
    <m/>
    <m/>
    <m/>
    <s v="INV-2026-PT Sinar Karya Abadi-1858"/>
    <n v="8691000"/>
    <n v="0"/>
    <x v="0"/>
    <x v="1"/>
    <n v="0"/>
    <n v="0"/>
    <x v="0"/>
    <x v="0"/>
    <s v="No"/>
  </r>
  <r>
    <n v="1859"/>
    <m/>
    <x v="10"/>
    <n v="4820000"/>
    <x v="15"/>
    <d v="2026-08-14T00:00:00"/>
    <s v="Paid"/>
    <m/>
    <m/>
    <m/>
    <s v="INV-2026-PT Medan Niaga Sentosa-1859"/>
    <n v="4820000"/>
    <n v="0"/>
    <x v="0"/>
    <x v="8"/>
    <n v="0"/>
    <n v="0"/>
    <x v="0"/>
    <x v="0"/>
    <s v="No"/>
  </r>
  <r>
    <n v="1860"/>
    <m/>
    <x v="20"/>
    <n v="5719000"/>
    <x v="42"/>
    <d v="2026-05-17T00:00:00"/>
    <s v="Unpaid"/>
    <m/>
    <m/>
    <m/>
    <s v="INV-2026-PT Balikpapan Retailindo-1860"/>
    <n v="0"/>
    <n v="5719000"/>
    <x v="2"/>
    <x v="14"/>
    <n v="5719000"/>
    <n v="0"/>
    <x v="0"/>
    <x v="2"/>
    <s v="Yes"/>
  </r>
  <r>
    <n v="1861"/>
    <m/>
    <x v="12"/>
    <n v="2484000"/>
    <x v="207"/>
    <d v="2026-06-24T00:00:00"/>
    <s v="Paid"/>
    <m/>
    <m/>
    <m/>
    <s v="INV-2026-PT Surya Niaga Surabaya-1861"/>
    <n v="2484000"/>
    <n v="0"/>
    <x v="0"/>
    <x v="9"/>
    <n v="0"/>
    <n v="0"/>
    <x v="0"/>
    <x v="0"/>
    <s v="No"/>
  </r>
  <r>
    <n v="1862"/>
    <m/>
    <x v="20"/>
    <n v="2559000"/>
    <x v="140"/>
    <d v="2026-08-25T00:00:00"/>
    <s v="Paid"/>
    <m/>
    <m/>
    <m/>
    <s v="INV-2026-PT Balikpapan Retailindo-1862"/>
    <n v="2559000"/>
    <n v="0"/>
    <x v="0"/>
    <x v="14"/>
    <n v="0"/>
    <n v="0"/>
    <x v="0"/>
    <x v="0"/>
    <s v="No"/>
  </r>
  <r>
    <n v="1863"/>
    <m/>
    <x v="15"/>
    <n v="4311000"/>
    <x v="243"/>
    <d v="2026-02-21T00:00:00"/>
    <s v="Unpaid"/>
    <m/>
    <m/>
    <m/>
    <s v="INV-2026-PT Batam Modern Retail-1863"/>
    <n v="0"/>
    <n v="4311000"/>
    <x v="2"/>
    <x v="10"/>
    <n v="4311000"/>
    <n v="0"/>
    <x v="0"/>
    <x v="2"/>
    <s v="Yes"/>
  </r>
  <r>
    <n v="1864"/>
    <m/>
    <x v="16"/>
    <n v="4056000"/>
    <x v="122"/>
    <d v="2026-09-17T00:00:00"/>
    <s v="Paid"/>
    <m/>
    <m/>
    <m/>
    <s v="INV-2026-PT Pekanbaru Home Store-1864"/>
    <n v="4056000"/>
    <n v="0"/>
    <x v="0"/>
    <x v="11"/>
    <n v="0"/>
    <n v="0"/>
    <x v="0"/>
    <x v="0"/>
    <s v="No"/>
  </r>
  <r>
    <n v="1865"/>
    <m/>
    <x v="4"/>
    <n v="3527000"/>
    <x v="236"/>
    <d v="2026-02-20T00:00:00"/>
    <s v="Paid"/>
    <m/>
    <m/>
    <m/>
    <s v="INV-2026-PT Sinar Karya Abadi-1865"/>
    <n v="3527000"/>
    <n v="0"/>
    <x v="0"/>
    <x v="1"/>
    <n v="0"/>
    <n v="0"/>
    <x v="0"/>
    <x v="0"/>
    <s v="No"/>
  </r>
  <r>
    <n v="1866"/>
    <m/>
    <x v="19"/>
    <n v="7638000"/>
    <x v="130"/>
    <d v="2026-03-09T00:00:00"/>
    <s v="Paid"/>
    <m/>
    <m/>
    <m/>
    <s v="INV-2026-PT Arunika Retail Indonesia-1866"/>
    <n v="7638000"/>
    <n v="0"/>
    <x v="0"/>
    <x v="1"/>
    <n v="0"/>
    <n v="0"/>
    <x v="0"/>
    <x v="0"/>
    <s v="No"/>
  </r>
  <r>
    <n v="1867"/>
    <m/>
    <x v="7"/>
    <n v="3884000"/>
    <x v="88"/>
    <d v="2026-03-24T00:00:00"/>
    <s v="Paid"/>
    <m/>
    <m/>
    <m/>
    <s v="INV-2026-PT Palembang Retail Bersama-1867"/>
    <n v="3884000"/>
    <n v="0"/>
    <x v="0"/>
    <x v="6"/>
    <n v="0"/>
    <n v="0"/>
    <x v="0"/>
    <x v="0"/>
    <s v="No"/>
  </r>
  <r>
    <n v="1868"/>
    <m/>
    <x v="5"/>
    <n v="3658000"/>
    <x v="205"/>
    <d v="2026-08-09T00:00:00"/>
    <s v="Paid"/>
    <m/>
    <m/>
    <m/>
    <s v="INV-2026-PT Pontianak Niaga Abadi-1868"/>
    <n v="3658000"/>
    <n v="0"/>
    <x v="0"/>
    <x v="4"/>
    <n v="0"/>
    <n v="0"/>
    <x v="0"/>
    <x v="0"/>
    <s v="No"/>
  </r>
  <r>
    <n v="1869"/>
    <m/>
    <x v="12"/>
    <n v="2533000"/>
    <x v="63"/>
    <d v="2026-05-16T00:00:00"/>
    <s v="Paid"/>
    <m/>
    <m/>
    <m/>
    <s v="INV-2026-PT Surya Niaga Surabaya-1869"/>
    <n v="2533000"/>
    <n v="0"/>
    <x v="0"/>
    <x v="9"/>
    <n v="0"/>
    <n v="0"/>
    <x v="0"/>
    <x v="0"/>
    <s v="No"/>
  </r>
  <r>
    <n v="1870"/>
    <m/>
    <x v="4"/>
    <n v="4611000"/>
    <x v="115"/>
    <d v="2026-07-30T00:00:00"/>
    <s v="Partial"/>
    <m/>
    <m/>
    <m/>
    <s v="INV-2026-PT Sinar Karya Abadi-1870"/>
    <n v="3458000"/>
    <n v="1153000"/>
    <x v="5"/>
    <x v="1"/>
    <n v="1153000"/>
    <n v="0"/>
    <x v="0"/>
    <x v="2"/>
    <s v="Yes"/>
  </r>
  <r>
    <n v="1871"/>
    <m/>
    <x v="19"/>
    <n v="1766000"/>
    <x v="241"/>
    <d v="2026-01-19T00:00:00"/>
    <s v="Paid"/>
    <m/>
    <m/>
    <m/>
    <s v="INV-2026-PT Arunika Retail Indonesia-1871"/>
    <n v="1766000"/>
    <n v="0"/>
    <x v="0"/>
    <x v="1"/>
    <n v="0"/>
    <n v="0"/>
    <x v="0"/>
    <x v="0"/>
    <s v="No"/>
  </r>
  <r>
    <n v="1872"/>
    <m/>
    <x v="24"/>
    <n v="2772000"/>
    <x v="162"/>
    <d v="2026-07-25T00:00:00"/>
    <s v="Paid"/>
    <m/>
    <m/>
    <m/>
    <s v="INV-2026-PT Metro Perkasa Retail-1872"/>
    <n v="2772000"/>
    <n v="0"/>
    <x v="0"/>
    <x v="5"/>
    <n v="0"/>
    <n v="0"/>
    <x v="0"/>
    <x v="0"/>
    <s v="No"/>
  </r>
  <r>
    <n v="1873"/>
    <m/>
    <x v="3"/>
    <n v="4583000"/>
    <x v="232"/>
    <d v="2026-09-01T00:00:00"/>
    <s v="Paid"/>
    <m/>
    <m/>
    <m/>
    <s v="INV-2026-PT Manado Lifestyle Center-1873"/>
    <n v="4583000"/>
    <n v="0"/>
    <x v="0"/>
    <x v="3"/>
    <n v="0"/>
    <n v="0"/>
    <x v="0"/>
    <x v="0"/>
    <s v="No"/>
  </r>
  <r>
    <n v="1874"/>
    <m/>
    <x v="23"/>
    <n v="3963000"/>
    <x v="17"/>
    <d v="2026-05-03T00:00:00"/>
    <s v="Paid"/>
    <m/>
    <m/>
    <m/>
    <s v="INV-2026-PT Urban House Indonesia-1874"/>
    <n v="3963000"/>
    <n v="0"/>
    <x v="0"/>
    <x v="1"/>
    <n v="0"/>
    <n v="0"/>
    <x v="0"/>
    <x v="0"/>
    <s v="No"/>
  </r>
  <r>
    <n v="1875"/>
    <m/>
    <x v="10"/>
    <n v="1539000"/>
    <x v="194"/>
    <d v="2026-07-13T00:00:00"/>
    <s v="Paid"/>
    <m/>
    <m/>
    <m/>
    <s v="INV-2026-PT Medan Niaga Sentosa-1875"/>
    <n v="1539000"/>
    <n v="0"/>
    <x v="0"/>
    <x v="8"/>
    <n v="0"/>
    <n v="0"/>
    <x v="0"/>
    <x v="0"/>
    <s v="No"/>
  </r>
  <r>
    <n v="1876"/>
    <m/>
    <x v="20"/>
    <n v="4286000"/>
    <x v="185"/>
    <d v="2026-02-02T00:00:00"/>
    <s v="Paid"/>
    <m/>
    <m/>
    <m/>
    <s v="INV-2026-PT Balikpapan Retailindo-1876"/>
    <n v="4286000"/>
    <n v="0"/>
    <x v="0"/>
    <x v="14"/>
    <n v="0"/>
    <n v="0"/>
    <x v="0"/>
    <x v="0"/>
    <s v="No"/>
  </r>
  <r>
    <n v="1877"/>
    <m/>
    <x v="5"/>
    <n v="6100000"/>
    <x v="41"/>
    <d v="2026-09-11T00:00:00"/>
    <s v="Paid"/>
    <m/>
    <m/>
    <m/>
    <s v="INV-2026-PT Pontianak Niaga Abadi-1877"/>
    <n v="6100000"/>
    <n v="0"/>
    <x v="0"/>
    <x v="4"/>
    <n v="0"/>
    <n v="0"/>
    <x v="0"/>
    <x v="0"/>
    <s v="No"/>
  </r>
  <r>
    <n v="1878"/>
    <m/>
    <x v="3"/>
    <n v="2928000"/>
    <x v="118"/>
    <d v="2026-03-05T00:00:00"/>
    <s v="Paid"/>
    <m/>
    <m/>
    <m/>
    <s v="INV-2026-PT Manado Lifestyle Center-1878"/>
    <n v="2928000"/>
    <n v="0"/>
    <x v="0"/>
    <x v="3"/>
    <n v="0"/>
    <n v="0"/>
    <x v="0"/>
    <x v="0"/>
    <s v="No"/>
  </r>
  <r>
    <n v="1879"/>
    <m/>
    <x v="19"/>
    <n v="5504000"/>
    <x v="103"/>
    <d v="2026-02-11T00:00:00"/>
    <s v="Paid"/>
    <m/>
    <m/>
    <m/>
    <s v="INV-2026-PT Arunika Retail Indonesia-1879"/>
    <n v="5504000"/>
    <n v="0"/>
    <x v="0"/>
    <x v="1"/>
    <n v="0"/>
    <n v="0"/>
    <x v="0"/>
    <x v="0"/>
    <s v="No"/>
  </r>
  <r>
    <n v="1880"/>
    <m/>
    <x v="19"/>
    <n v="4988000"/>
    <x v="189"/>
    <d v="2026-02-12T00:00:00"/>
    <s v="Paid"/>
    <m/>
    <m/>
    <m/>
    <s v="INV-2026-PT Arunika Retail Indonesia-1880"/>
    <n v="4988000"/>
    <n v="0"/>
    <x v="0"/>
    <x v="1"/>
    <n v="0"/>
    <n v="0"/>
    <x v="0"/>
    <x v="0"/>
    <s v="No"/>
  </r>
  <r>
    <n v="1881"/>
    <m/>
    <x v="9"/>
    <n v="1543000"/>
    <x v="176"/>
    <d v="2026-07-22T00:00:00"/>
    <s v="Unpaid"/>
    <m/>
    <m/>
    <m/>
    <s v="INV-2026-PT Prima Retail Bandung-1881"/>
    <n v="0"/>
    <n v="1543000"/>
    <x v="5"/>
    <x v="5"/>
    <n v="1543000"/>
    <n v="0"/>
    <x v="0"/>
    <x v="2"/>
    <s v="Yes"/>
  </r>
  <r>
    <n v="1882"/>
    <m/>
    <x v="18"/>
    <n v="6648000"/>
    <x v="41"/>
    <d v="2026-08-26T00:00:00"/>
    <s v="Paid"/>
    <m/>
    <m/>
    <m/>
    <s v="INV-2026-PT Bali Lifestyle Market-1882"/>
    <n v="6648000"/>
    <n v="0"/>
    <x v="0"/>
    <x v="13"/>
    <n v="0"/>
    <n v="0"/>
    <x v="0"/>
    <x v="0"/>
    <s v="No"/>
  </r>
  <r>
    <n v="1883"/>
    <m/>
    <x v="8"/>
    <n v="6157000"/>
    <x v="80"/>
    <d v="2026-07-27T00:00:00"/>
    <s v="Paid"/>
    <m/>
    <m/>
    <m/>
    <s v="INV-2026-PT Harmoni Store Indonesia-1883"/>
    <n v="6157000"/>
    <n v="0"/>
    <x v="0"/>
    <x v="7"/>
    <n v="0"/>
    <n v="0"/>
    <x v="0"/>
    <x v="0"/>
    <s v="No"/>
  </r>
  <r>
    <n v="1884"/>
    <m/>
    <x v="11"/>
    <n v="3126000"/>
    <x v="168"/>
    <d v="2026-03-06T00:00:00"/>
    <s v="Paid"/>
    <m/>
    <m/>
    <m/>
    <s v="INV-2026-PT XYZ-1884"/>
    <n v="3126000"/>
    <n v="0"/>
    <x v="0"/>
    <x v="1"/>
    <n v="0"/>
    <n v="0"/>
    <x v="0"/>
    <x v="0"/>
    <s v="No"/>
  </r>
  <r>
    <n v="1885"/>
    <m/>
    <x v="13"/>
    <n v="4256000"/>
    <x v="139"/>
    <d v="2026-09-12T00:00:00"/>
    <s v="Paid"/>
    <m/>
    <m/>
    <m/>
    <s v="INV-2026-PT Sentra Belanja Jaya-1885"/>
    <n v="4256000"/>
    <n v="0"/>
    <x v="0"/>
    <x v="2"/>
    <n v="0"/>
    <n v="0"/>
    <x v="0"/>
    <x v="0"/>
    <s v="No"/>
  </r>
  <r>
    <n v="1886"/>
    <m/>
    <x v="23"/>
    <n v="6484000"/>
    <x v="144"/>
    <d v="2026-01-30T00:00:00"/>
    <s v="Paid"/>
    <m/>
    <m/>
    <m/>
    <s v="INV-2026-PT Urban House Indonesia-1886"/>
    <n v="6484000"/>
    <n v="0"/>
    <x v="0"/>
    <x v="1"/>
    <n v="0"/>
    <n v="0"/>
    <x v="0"/>
    <x v="0"/>
    <s v="No"/>
  </r>
  <r>
    <n v="1887"/>
    <m/>
    <x v="10"/>
    <n v="4015000"/>
    <x v="17"/>
    <d v="2026-04-18T00:00:00"/>
    <s v="Paid"/>
    <m/>
    <m/>
    <m/>
    <s v="INV-2026-PT Medan Niaga Sentosa-1887"/>
    <n v="4015000"/>
    <n v="0"/>
    <x v="0"/>
    <x v="8"/>
    <n v="0"/>
    <n v="0"/>
    <x v="0"/>
    <x v="0"/>
    <s v="No"/>
  </r>
  <r>
    <n v="1888"/>
    <m/>
    <x v="15"/>
    <n v="3663000"/>
    <x v="177"/>
    <d v="2026-06-04T00:00:00"/>
    <s v="Paid"/>
    <m/>
    <m/>
    <m/>
    <s v="INV-2026-PT Batam Modern Retail-1888"/>
    <n v="3663000"/>
    <n v="0"/>
    <x v="0"/>
    <x v="10"/>
    <n v="0"/>
    <n v="0"/>
    <x v="0"/>
    <x v="0"/>
    <s v="No"/>
  </r>
  <r>
    <n v="1889"/>
    <m/>
    <x v="14"/>
    <n v="299000"/>
    <x v="159"/>
    <d v="2026-03-04T00:00:00"/>
    <s v="Paid"/>
    <m/>
    <m/>
    <m/>
    <s v="INV-2026-PT Nusantara Mart Sejahtera-1889"/>
    <n v="299000"/>
    <n v="0"/>
    <x v="0"/>
    <x v="1"/>
    <n v="0"/>
    <n v="0"/>
    <x v="0"/>
    <x v="0"/>
    <s v="No"/>
  </r>
  <r>
    <n v="1890"/>
    <m/>
    <x v="13"/>
    <n v="5912000"/>
    <x v="191"/>
    <d v="2026-09-24T00:00:00"/>
    <s v="Unpaid"/>
    <m/>
    <m/>
    <m/>
    <s v="INV-2026-PT Sentra Belanja Jaya-1890"/>
    <n v="0"/>
    <n v="5912000"/>
    <x v="3"/>
    <x v="2"/>
    <n v="5912000"/>
    <n v="0"/>
    <x v="0"/>
    <x v="2"/>
    <s v="Yes"/>
  </r>
  <r>
    <n v="1891"/>
    <m/>
    <x v="1"/>
    <n v="3932000"/>
    <x v="186"/>
    <d v="2026-08-21T00:00:00"/>
    <s v="Paid"/>
    <m/>
    <m/>
    <m/>
    <s v="INV-2026-PT Citra Home Living-1891"/>
    <n v="3932000"/>
    <n v="0"/>
    <x v="0"/>
    <x v="1"/>
    <n v="0"/>
    <n v="0"/>
    <x v="0"/>
    <x v="0"/>
    <s v="No"/>
  </r>
  <r>
    <n v="1892"/>
    <m/>
    <x v="10"/>
    <n v="4387000"/>
    <x v="142"/>
    <d v="2026-06-09T00:00:00"/>
    <s v="Unpaid"/>
    <m/>
    <m/>
    <m/>
    <s v="INV-2026-PT Medan Niaga Sentosa-1892"/>
    <n v="0"/>
    <n v="4387000"/>
    <x v="2"/>
    <x v="8"/>
    <n v="4387000"/>
    <n v="0"/>
    <x v="0"/>
    <x v="2"/>
    <s v="Yes"/>
  </r>
  <r>
    <n v="1893"/>
    <m/>
    <x v="0"/>
    <n v="1103000"/>
    <x v="130"/>
    <d v="2026-03-25T00:00:00"/>
    <s v="Partial"/>
    <m/>
    <m/>
    <m/>
    <s v="INV-2026-PT Jogja Retail Makmur-1893"/>
    <n v="772000"/>
    <n v="331000"/>
    <x v="2"/>
    <x v="0"/>
    <n v="331000"/>
    <n v="0"/>
    <x v="0"/>
    <x v="2"/>
    <s v="Yes"/>
  </r>
  <r>
    <n v="1894"/>
    <m/>
    <x v="16"/>
    <n v="3679000"/>
    <x v="248"/>
    <d v="2026-03-11T00:00:00"/>
    <s v="Unpaid"/>
    <m/>
    <m/>
    <m/>
    <s v="INV-2026-PT Pekanbaru Home Store-1894"/>
    <n v="0"/>
    <n v="3679000"/>
    <x v="2"/>
    <x v="11"/>
    <n v="3679000"/>
    <n v="0"/>
    <x v="0"/>
    <x v="2"/>
    <s v="Yes"/>
  </r>
  <r>
    <n v="1895"/>
    <m/>
    <x v="13"/>
    <n v="3634000"/>
    <x v="244"/>
    <d v="2026-07-16T00:00:00"/>
    <s v="Paid"/>
    <m/>
    <m/>
    <m/>
    <s v="INV-2026-PT Sentra Belanja Jaya-1895"/>
    <n v="3634000"/>
    <n v="0"/>
    <x v="0"/>
    <x v="2"/>
    <n v="0"/>
    <n v="0"/>
    <x v="0"/>
    <x v="0"/>
    <s v="No"/>
  </r>
  <r>
    <n v="1896"/>
    <m/>
    <x v="7"/>
    <n v="4355000"/>
    <x v="225"/>
    <d v="2026-03-18T00:00:00"/>
    <s v="Paid"/>
    <m/>
    <m/>
    <m/>
    <s v="INV-2026-PT Palembang Retail Bersama-1896"/>
    <n v="4355000"/>
    <n v="0"/>
    <x v="0"/>
    <x v="6"/>
    <n v="0"/>
    <n v="0"/>
    <x v="0"/>
    <x v="0"/>
    <s v="No"/>
  </r>
  <r>
    <n v="1897"/>
    <m/>
    <x v="16"/>
    <n v="5388000"/>
    <x v="208"/>
    <d v="2026-08-12T00:00:00"/>
    <s v="Paid"/>
    <m/>
    <m/>
    <m/>
    <s v="INV-2026-PT Pekanbaru Home Store-1897"/>
    <n v="5388000"/>
    <n v="0"/>
    <x v="0"/>
    <x v="11"/>
    <n v="0"/>
    <n v="0"/>
    <x v="0"/>
    <x v="0"/>
    <s v="No"/>
  </r>
  <r>
    <n v="1898"/>
    <m/>
    <x v="8"/>
    <n v="5860000"/>
    <x v="213"/>
    <d v="2026-07-15T00:00:00"/>
    <s v="Paid"/>
    <m/>
    <m/>
    <m/>
    <s v="INV-2026-PT Harmoni Store Indonesia-1898"/>
    <n v="5860000"/>
    <n v="0"/>
    <x v="0"/>
    <x v="7"/>
    <n v="0"/>
    <n v="0"/>
    <x v="0"/>
    <x v="0"/>
    <s v="No"/>
  </r>
  <r>
    <n v="1899"/>
    <m/>
    <x v="5"/>
    <n v="2418000"/>
    <x v="5"/>
    <d v="2026-10-03T00:00:00"/>
    <s v="Unpaid"/>
    <m/>
    <m/>
    <m/>
    <s v="INV-2026-PT Pontianak Niaga Abadi-1899"/>
    <n v="0"/>
    <n v="2418000"/>
    <x v="3"/>
    <x v="4"/>
    <n v="2418000"/>
    <n v="0"/>
    <x v="0"/>
    <x v="2"/>
    <s v="Yes"/>
  </r>
  <r>
    <n v="1900"/>
    <m/>
    <x v="5"/>
    <n v="3813000"/>
    <x v="113"/>
    <d v="2026-09-10T00:00:00"/>
    <s v="Paid"/>
    <m/>
    <m/>
    <m/>
    <s v="INV-2026-PT Pontianak Niaga Abadi-1900"/>
    <n v="3813000"/>
    <n v="0"/>
    <x v="0"/>
    <x v="4"/>
    <n v="0"/>
    <n v="0"/>
    <x v="0"/>
    <x v="0"/>
    <s v="No"/>
  </r>
  <r>
    <n v="1901"/>
    <m/>
    <x v="13"/>
    <n v="5284000"/>
    <x v="127"/>
    <d v="2026-04-16T00:00:00"/>
    <s v="Paid"/>
    <m/>
    <m/>
    <m/>
    <s v="INV-2026-PT Sentra Belanja Jaya-1901"/>
    <n v="5284000"/>
    <n v="0"/>
    <x v="0"/>
    <x v="2"/>
    <n v="0"/>
    <n v="0"/>
    <x v="0"/>
    <x v="0"/>
    <s v="No"/>
  </r>
  <r>
    <n v="1902"/>
    <m/>
    <x v="11"/>
    <n v="2919000"/>
    <x v="28"/>
    <d v="2026-10-17T00:00:00"/>
    <s v="Unpaid"/>
    <m/>
    <m/>
    <m/>
    <s v="INV-2026-PT XYZ-1902"/>
    <n v="0"/>
    <n v="2919000"/>
    <x v="1"/>
    <x v="1"/>
    <n v="0"/>
    <n v="2919000"/>
    <x v="0"/>
    <x v="1"/>
    <s v="No"/>
  </r>
  <r>
    <n v="1903"/>
    <m/>
    <x v="11"/>
    <n v="1033000"/>
    <x v="5"/>
    <d v="2026-09-17T00:00:00"/>
    <s v="Unpaid"/>
    <m/>
    <m/>
    <m/>
    <s v="INV-2026-PT XYZ-1903"/>
    <n v="0"/>
    <n v="1033000"/>
    <x v="3"/>
    <x v="1"/>
    <n v="1033000"/>
    <n v="0"/>
    <x v="0"/>
    <x v="2"/>
    <s v="Yes"/>
  </r>
  <r>
    <n v="1904"/>
    <m/>
    <x v="2"/>
    <n v="3816000"/>
    <x v="47"/>
    <d v="2026-01-18T00:00:00"/>
    <s v="Paid"/>
    <m/>
    <m/>
    <m/>
    <s v="INV-2026-PT Karya Mitra Retail-1904"/>
    <n v="3816000"/>
    <n v="0"/>
    <x v="0"/>
    <x v="2"/>
    <n v="0"/>
    <n v="0"/>
    <x v="0"/>
    <x v="0"/>
    <s v="No"/>
  </r>
  <r>
    <n v="1905"/>
    <m/>
    <x v="2"/>
    <n v="4620000"/>
    <x v="51"/>
    <d v="2026-09-23T00:00:00"/>
    <s v="Paid"/>
    <m/>
    <m/>
    <m/>
    <s v="INV-2026-PT Karya Mitra Retail-1905"/>
    <n v="4620000"/>
    <n v="0"/>
    <x v="0"/>
    <x v="2"/>
    <n v="0"/>
    <n v="0"/>
    <x v="0"/>
    <x v="0"/>
    <s v="No"/>
  </r>
  <r>
    <n v="1906"/>
    <m/>
    <x v="6"/>
    <n v="1796000"/>
    <x v="184"/>
    <d v="2026-10-03T00:00:00"/>
    <s v="Paid"/>
    <m/>
    <m/>
    <m/>
    <s v="INV-2026-PT Lestari Lifestyle Retail-1906"/>
    <n v="1796000"/>
    <n v="0"/>
    <x v="0"/>
    <x v="5"/>
    <n v="0"/>
    <n v="0"/>
    <x v="0"/>
    <x v="0"/>
    <s v="No"/>
  </r>
  <r>
    <n v="1907"/>
    <m/>
    <x v="4"/>
    <n v="4656000"/>
    <x v="10"/>
    <d v="2026-05-23T00:00:00"/>
    <s v="Paid"/>
    <m/>
    <m/>
    <m/>
    <s v="INV-2026-PT Sinar Karya Abadi-1907"/>
    <n v="4656000"/>
    <n v="0"/>
    <x v="0"/>
    <x v="1"/>
    <n v="0"/>
    <n v="0"/>
    <x v="0"/>
    <x v="0"/>
    <s v="No"/>
  </r>
  <r>
    <n v="1908"/>
    <m/>
    <x v="24"/>
    <n v="3188000"/>
    <x v="249"/>
    <d v="2026-10-04T00:00:00"/>
    <s v="Unpaid"/>
    <m/>
    <m/>
    <m/>
    <s v="INV-2026-PT Metro Perkasa Retail-1908"/>
    <n v="0"/>
    <n v="3188000"/>
    <x v="3"/>
    <x v="5"/>
    <n v="3188000"/>
    <n v="0"/>
    <x v="0"/>
    <x v="2"/>
    <s v="Yes"/>
  </r>
  <r>
    <n v="1909"/>
    <m/>
    <x v="12"/>
    <n v="5451000"/>
    <x v="85"/>
    <d v="2026-08-27T00:00:00"/>
    <s v="Paid"/>
    <m/>
    <m/>
    <m/>
    <s v="INV-2026-PT Surya Niaga Surabaya-1909"/>
    <n v="5451000"/>
    <n v="0"/>
    <x v="0"/>
    <x v="9"/>
    <n v="0"/>
    <n v="0"/>
    <x v="0"/>
    <x v="0"/>
    <s v="No"/>
  </r>
  <r>
    <n v="1910"/>
    <m/>
    <x v="19"/>
    <n v="4022000"/>
    <x v="177"/>
    <d v="2026-05-19T00:00:00"/>
    <s v="Paid"/>
    <m/>
    <m/>
    <m/>
    <s v="INV-2026-PT Arunika Retail Indonesia-1910"/>
    <n v="4022000"/>
    <n v="0"/>
    <x v="0"/>
    <x v="1"/>
    <n v="0"/>
    <n v="0"/>
    <x v="0"/>
    <x v="0"/>
    <s v="No"/>
  </r>
  <r>
    <n v="1911"/>
    <m/>
    <x v="9"/>
    <n v="3227000"/>
    <x v="86"/>
    <d v="2026-08-23T00:00:00"/>
    <s v="Paid"/>
    <m/>
    <m/>
    <m/>
    <s v="INV-2026-PT Prima Retail Bandung-1911"/>
    <n v="3227000"/>
    <n v="0"/>
    <x v="0"/>
    <x v="5"/>
    <n v="0"/>
    <n v="0"/>
    <x v="0"/>
    <x v="0"/>
    <s v="No"/>
  </r>
  <r>
    <n v="1912"/>
    <m/>
    <x v="10"/>
    <n v="2575000"/>
    <x v="64"/>
    <d v="2026-03-19T00:00:00"/>
    <s v="Unpaid"/>
    <m/>
    <m/>
    <m/>
    <s v="INV-2026-PT Medan Niaga Sentosa-1912"/>
    <n v="0"/>
    <n v="2575000"/>
    <x v="2"/>
    <x v="8"/>
    <n v="2575000"/>
    <n v="0"/>
    <x v="0"/>
    <x v="2"/>
    <s v="Yes"/>
  </r>
  <r>
    <n v="1913"/>
    <m/>
    <x v="24"/>
    <n v="3983000"/>
    <x v="36"/>
    <d v="2026-10-08T00:00:00"/>
    <s v="Unpaid"/>
    <m/>
    <m/>
    <m/>
    <s v="INV-2026-PT Metro Perkasa Retail-1913"/>
    <n v="0"/>
    <n v="3983000"/>
    <x v="1"/>
    <x v="5"/>
    <n v="0"/>
    <n v="3983000"/>
    <x v="1"/>
    <x v="1"/>
    <s v="No"/>
  </r>
  <r>
    <n v="1914"/>
    <m/>
    <x v="7"/>
    <n v="945000"/>
    <x v="152"/>
    <d v="2026-09-07T00:00:00"/>
    <s v="Paid"/>
    <m/>
    <m/>
    <m/>
    <s v="INV-2026-PT Palembang Retail Bersama-1914"/>
    <n v="945000"/>
    <n v="0"/>
    <x v="0"/>
    <x v="6"/>
    <n v="0"/>
    <n v="0"/>
    <x v="0"/>
    <x v="0"/>
    <s v="No"/>
  </r>
  <r>
    <n v="1915"/>
    <m/>
    <x v="2"/>
    <n v="3971000"/>
    <x v="177"/>
    <d v="2026-06-04T00:00:00"/>
    <s v="Paid"/>
    <m/>
    <m/>
    <m/>
    <s v="INV-2026-PT Karya Mitra Retail-1915"/>
    <n v="3971000"/>
    <n v="0"/>
    <x v="0"/>
    <x v="2"/>
    <n v="0"/>
    <n v="0"/>
    <x v="0"/>
    <x v="0"/>
    <s v="No"/>
  </r>
  <r>
    <n v="1916"/>
    <m/>
    <x v="7"/>
    <n v="5026000"/>
    <x v="157"/>
    <d v="2026-08-18T00:00:00"/>
    <s v="Paid"/>
    <m/>
    <m/>
    <m/>
    <s v="INV-2026-PT Palembang Retail Bersama-1916"/>
    <n v="5026000"/>
    <n v="0"/>
    <x v="0"/>
    <x v="6"/>
    <n v="0"/>
    <n v="0"/>
    <x v="0"/>
    <x v="0"/>
    <s v="No"/>
  </r>
  <r>
    <n v="1917"/>
    <m/>
    <x v="2"/>
    <n v="7107000"/>
    <x v="2"/>
    <d v="2026-07-26T00:00:00"/>
    <s v="Paid"/>
    <m/>
    <m/>
    <m/>
    <s v="INV-2026-PT Karya Mitra Retail-1917"/>
    <n v="7107000"/>
    <n v="0"/>
    <x v="0"/>
    <x v="2"/>
    <n v="0"/>
    <n v="0"/>
    <x v="0"/>
    <x v="0"/>
    <s v="No"/>
  </r>
  <r>
    <n v="1918"/>
    <m/>
    <x v="16"/>
    <n v="4685000"/>
    <x v="53"/>
    <d v="2026-10-16T00:00:00"/>
    <s v="Paid"/>
    <m/>
    <m/>
    <m/>
    <s v="INV-2026-PT Pekanbaru Home Store-1918"/>
    <n v="4685000"/>
    <n v="0"/>
    <x v="0"/>
    <x v="11"/>
    <n v="0"/>
    <n v="0"/>
    <x v="0"/>
    <x v="0"/>
    <s v="No"/>
  </r>
  <r>
    <n v="1919"/>
    <m/>
    <x v="13"/>
    <n v="417000"/>
    <x v="120"/>
    <d v="2026-02-18T00:00:00"/>
    <s v="Paid"/>
    <m/>
    <m/>
    <m/>
    <s v="INV-2026-PT Sentra Belanja Jaya-1919"/>
    <n v="417000"/>
    <n v="0"/>
    <x v="0"/>
    <x v="2"/>
    <n v="0"/>
    <n v="0"/>
    <x v="0"/>
    <x v="0"/>
    <s v="No"/>
  </r>
  <r>
    <n v="1920"/>
    <m/>
    <x v="6"/>
    <n v="4589000"/>
    <x v="51"/>
    <d v="2026-09-08T00:00:00"/>
    <s v="Paid"/>
    <m/>
    <m/>
    <m/>
    <s v="INV-2026-PT Lestari Lifestyle Retail-1920"/>
    <n v="4589000"/>
    <n v="0"/>
    <x v="0"/>
    <x v="5"/>
    <n v="0"/>
    <n v="0"/>
    <x v="0"/>
    <x v="0"/>
    <s v="No"/>
  </r>
  <r>
    <n v="1921"/>
    <m/>
    <x v="13"/>
    <n v="3832000"/>
    <x v="220"/>
    <d v="2026-06-15T00:00:00"/>
    <s v="Unpaid"/>
    <m/>
    <m/>
    <m/>
    <s v="INV-2026-PT Sentra Belanja Jaya-1921"/>
    <n v="0"/>
    <n v="3832000"/>
    <x v="2"/>
    <x v="2"/>
    <n v="3832000"/>
    <n v="0"/>
    <x v="0"/>
    <x v="2"/>
    <s v="Yes"/>
  </r>
  <r>
    <n v="1922"/>
    <m/>
    <x v="21"/>
    <n v="3615000"/>
    <x v="122"/>
    <d v="2026-09-17T00:00:00"/>
    <s v="Unpaid"/>
    <m/>
    <m/>
    <m/>
    <s v="INV-2026-PT Pusaka Niaga Mandiri-1922"/>
    <n v="0"/>
    <n v="3615000"/>
    <x v="3"/>
    <x v="5"/>
    <n v="3615000"/>
    <n v="0"/>
    <x v="0"/>
    <x v="2"/>
    <s v="Yes"/>
  </r>
  <r>
    <n v="1923"/>
    <m/>
    <x v="5"/>
    <n v="4783000"/>
    <x v="220"/>
    <d v="2026-06-15T00:00:00"/>
    <s v="Paid"/>
    <m/>
    <m/>
    <m/>
    <s v="INV-2026-PT Pontianak Niaga Abadi-1923"/>
    <n v="4783000"/>
    <n v="0"/>
    <x v="0"/>
    <x v="4"/>
    <n v="0"/>
    <n v="0"/>
    <x v="0"/>
    <x v="0"/>
    <s v="No"/>
  </r>
  <r>
    <n v="1924"/>
    <m/>
    <x v="19"/>
    <n v="2124000"/>
    <x v="14"/>
    <d v="2026-09-13T00:00:00"/>
    <s v="Unpaid"/>
    <m/>
    <m/>
    <m/>
    <s v="INV-2026-PT Arunika Retail Indonesia-1924"/>
    <n v="0"/>
    <n v="2124000"/>
    <x v="3"/>
    <x v="1"/>
    <n v="2124000"/>
    <n v="0"/>
    <x v="0"/>
    <x v="2"/>
    <s v="Yes"/>
  </r>
  <r>
    <n v="1925"/>
    <m/>
    <x v="14"/>
    <n v="2135000"/>
    <x v="181"/>
    <d v="2026-02-09T00:00:00"/>
    <s v="Partial"/>
    <m/>
    <m/>
    <m/>
    <s v="INV-2026-PT Nusantara Mart Sejahtera-1925"/>
    <n v="1068000"/>
    <n v="1067000"/>
    <x v="2"/>
    <x v="1"/>
    <n v="1067000"/>
    <n v="0"/>
    <x v="0"/>
    <x v="2"/>
    <s v="Yes"/>
  </r>
  <r>
    <n v="1926"/>
    <m/>
    <x v="16"/>
    <n v="657000"/>
    <x v="178"/>
    <d v="2026-05-11T00:00:00"/>
    <s v="Paid"/>
    <m/>
    <m/>
    <m/>
    <s v="INV-2026-PT Pekanbaru Home Store-1926"/>
    <n v="657000"/>
    <n v="0"/>
    <x v="0"/>
    <x v="11"/>
    <n v="0"/>
    <n v="0"/>
    <x v="0"/>
    <x v="0"/>
    <s v="No"/>
  </r>
  <r>
    <n v="1927"/>
    <m/>
    <x v="2"/>
    <n v="3382000"/>
    <x v="115"/>
    <d v="2026-07-30T00:00:00"/>
    <s v="Paid"/>
    <m/>
    <m/>
    <m/>
    <s v="INV-2026-PT Karya Mitra Retail-1927"/>
    <n v="3382000"/>
    <n v="0"/>
    <x v="0"/>
    <x v="2"/>
    <n v="0"/>
    <n v="0"/>
    <x v="0"/>
    <x v="0"/>
    <s v="No"/>
  </r>
  <r>
    <n v="1928"/>
    <m/>
    <x v="23"/>
    <n v="3523000"/>
    <x v="65"/>
    <d v="2026-03-10T00:00:00"/>
    <s v="Unpaid"/>
    <m/>
    <m/>
    <m/>
    <s v="INV-2026-PT Urban House Indonesia-1928"/>
    <n v="0"/>
    <n v="3523000"/>
    <x v="2"/>
    <x v="1"/>
    <n v="3523000"/>
    <n v="0"/>
    <x v="0"/>
    <x v="2"/>
    <s v="Yes"/>
  </r>
  <r>
    <n v="1929"/>
    <m/>
    <x v="0"/>
    <n v="3610000"/>
    <x v="3"/>
    <d v="2026-10-11T00:00:00"/>
    <s v="Unpaid"/>
    <m/>
    <m/>
    <m/>
    <s v="INV-2026-PT Jogja Retail Makmur-1929"/>
    <n v="0"/>
    <n v="3610000"/>
    <x v="1"/>
    <x v="0"/>
    <n v="0"/>
    <n v="3610000"/>
    <x v="1"/>
    <x v="1"/>
    <s v="No"/>
  </r>
  <r>
    <n v="1930"/>
    <m/>
    <x v="2"/>
    <n v="5052000"/>
    <x v="140"/>
    <d v="2026-08-25T00:00:00"/>
    <s v="Paid"/>
    <m/>
    <m/>
    <m/>
    <s v="INV-2026-PT Karya Mitra Retail-1930"/>
    <n v="5052000"/>
    <n v="0"/>
    <x v="0"/>
    <x v="2"/>
    <n v="0"/>
    <n v="0"/>
    <x v="0"/>
    <x v="0"/>
    <s v="No"/>
  </r>
  <r>
    <n v="1931"/>
    <m/>
    <x v="3"/>
    <n v="4172000"/>
    <x v="144"/>
    <d v="2026-02-15T00:00:00"/>
    <s v="Paid"/>
    <m/>
    <m/>
    <m/>
    <s v="INV-2026-PT Manado Lifestyle Center-1931"/>
    <n v="4172000"/>
    <n v="0"/>
    <x v="0"/>
    <x v="3"/>
    <n v="0"/>
    <n v="0"/>
    <x v="0"/>
    <x v="0"/>
    <s v="No"/>
  </r>
  <r>
    <n v="1932"/>
    <m/>
    <x v="3"/>
    <n v="3798000"/>
    <x v="24"/>
    <d v="2026-02-03T00:00:00"/>
    <s v="Paid"/>
    <m/>
    <m/>
    <m/>
    <s v="INV-2026-PT Manado Lifestyle Center-1932"/>
    <n v="3798000"/>
    <n v="0"/>
    <x v="0"/>
    <x v="3"/>
    <n v="0"/>
    <n v="0"/>
    <x v="0"/>
    <x v="0"/>
    <s v="No"/>
  </r>
  <r>
    <n v="1933"/>
    <m/>
    <x v="1"/>
    <n v="3800000"/>
    <x v="28"/>
    <d v="2026-10-17T00:00:00"/>
    <s v="Unpaid"/>
    <m/>
    <m/>
    <m/>
    <s v="INV-2026-PT Citra Home Living-1933"/>
    <n v="0"/>
    <n v="3800000"/>
    <x v="1"/>
    <x v="1"/>
    <n v="0"/>
    <n v="3800000"/>
    <x v="0"/>
    <x v="1"/>
    <s v="No"/>
  </r>
  <r>
    <n v="1934"/>
    <m/>
    <x v="23"/>
    <n v="2781000"/>
    <x v="123"/>
    <d v="2026-05-04T00:00:00"/>
    <s v="Unpaid"/>
    <m/>
    <m/>
    <m/>
    <s v="INV-2026-PT Urban House Indonesia-1934"/>
    <n v="0"/>
    <n v="2781000"/>
    <x v="2"/>
    <x v="1"/>
    <n v="2781000"/>
    <n v="0"/>
    <x v="0"/>
    <x v="2"/>
    <s v="Yes"/>
  </r>
  <r>
    <n v="1935"/>
    <m/>
    <x v="8"/>
    <n v="2367000"/>
    <x v="23"/>
    <d v="2026-09-01T00:00:00"/>
    <s v="Partial"/>
    <m/>
    <m/>
    <m/>
    <s v="INV-2026-PT Harmoni Store Indonesia-1935"/>
    <n v="1775000"/>
    <n v="592000"/>
    <x v="4"/>
    <x v="7"/>
    <n v="592000"/>
    <n v="0"/>
    <x v="0"/>
    <x v="2"/>
    <s v="Yes"/>
  </r>
  <r>
    <n v="1936"/>
    <m/>
    <x v="4"/>
    <n v="4079000"/>
    <x v="67"/>
    <d v="2026-02-10T00:00:00"/>
    <s v="Unpaid"/>
    <m/>
    <m/>
    <m/>
    <s v="INV-2026-PT Sinar Karya Abadi-1936"/>
    <n v="0"/>
    <n v="4079000"/>
    <x v="2"/>
    <x v="1"/>
    <n v="4079000"/>
    <n v="0"/>
    <x v="0"/>
    <x v="2"/>
    <s v="Yes"/>
  </r>
  <r>
    <n v="1937"/>
    <m/>
    <x v="24"/>
    <n v="1440000"/>
    <x v="207"/>
    <d v="2026-06-24T00:00:00"/>
    <s v="Unpaid"/>
    <m/>
    <m/>
    <m/>
    <s v="INV-2026-PT Metro Perkasa Retail-1937"/>
    <n v="0"/>
    <n v="1440000"/>
    <x v="2"/>
    <x v="5"/>
    <n v="1440000"/>
    <n v="0"/>
    <x v="0"/>
    <x v="2"/>
    <s v="Yes"/>
  </r>
  <r>
    <n v="1938"/>
    <m/>
    <x v="5"/>
    <n v="4334000"/>
    <x v="208"/>
    <d v="2026-07-28T00:00:00"/>
    <s v="Paid"/>
    <m/>
    <m/>
    <m/>
    <s v="INV-2026-PT Pontianak Niaga Abadi-1938"/>
    <n v="4334000"/>
    <n v="0"/>
    <x v="0"/>
    <x v="4"/>
    <n v="0"/>
    <n v="0"/>
    <x v="0"/>
    <x v="0"/>
    <s v="No"/>
  </r>
  <r>
    <n v="1939"/>
    <m/>
    <x v="22"/>
    <n v="2117000"/>
    <x v="225"/>
    <d v="2026-03-18T00:00:00"/>
    <s v="Paid"/>
    <m/>
    <m/>
    <m/>
    <s v="INV-2026-PT Bintang Retail Nusantara-1939"/>
    <n v="2117000"/>
    <n v="0"/>
    <x v="0"/>
    <x v="9"/>
    <n v="0"/>
    <n v="0"/>
    <x v="0"/>
    <x v="0"/>
    <s v="No"/>
  </r>
  <r>
    <n v="1940"/>
    <m/>
    <x v="18"/>
    <n v="3863000"/>
    <x v="147"/>
    <d v="2026-04-20T00:00:00"/>
    <s v="Unpaid"/>
    <m/>
    <m/>
    <m/>
    <s v="INV-2026-PT Bali Lifestyle Market-1940"/>
    <n v="0"/>
    <n v="3863000"/>
    <x v="2"/>
    <x v="13"/>
    <n v="3863000"/>
    <n v="0"/>
    <x v="0"/>
    <x v="2"/>
    <s v="Yes"/>
  </r>
  <r>
    <n v="1941"/>
    <m/>
    <x v="7"/>
    <n v="2044000"/>
    <x v="177"/>
    <d v="2026-06-04T00:00:00"/>
    <s v="Paid"/>
    <m/>
    <m/>
    <m/>
    <s v="INV-2026-PT Palembang Retail Bersama-1941"/>
    <n v="2044000"/>
    <n v="0"/>
    <x v="0"/>
    <x v="6"/>
    <n v="0"/>
    <n v="0"/>
    <x v="0"/>
    <x v="0"/>
    <s v="No"/>
  </r>
  <r>
    <n v="1942"/>
    <m/>
    <x v="2"/>
    <n v="5122000"/>
    <x v="233"/>
    <d v="2026-03-01T00:00:00"/>
    <s v="Paid"/>
    <m/>
    <m/>
    <m/>
    <s v="INV-2026-PT Karya Mitra Retail-1942"/>
    <n v="5122000"/>
    <n v="0"/>
    <x v="0"/>
    <x v="2"/>
    <n v="0"/>
    <n v="0"/>
    <x v="0"/>
    <x v="0"/>
    <s v="No"/>
  </r>
  <r>
    <n v="1943"/>
    <m/>
    <x v="17"/>
    <n v="4313000"/>
    <x v="202"/>
    <d v="2026-04-14T00:00:00"/>
    <s v="Paid"/>
    <m/>
    <m/>
    <m/>
    <s v="INV-2026-PT Makassar Retail Utama-1943"/>
    <n v="4313000"/>
    <n v="0"/>
    <x v="0"/>
    <x v="12"/>
    <n v="0"/>
    <n v="0"/>
    <x v="0"/>
    <x v="0"/>
    <s v="No"/>
  </r>
  <r>
    <n v="1944"/>
    <m/>
    <x v="6"/>
    <n v="1495000"/>
    <x v="83"/>
    <d v="2026-03-21T00:00:00"/>
    <s v="Partial"/>
    <m/>
    <m/>
    <m/>
    <s v="INV-2026-PT Lestari Lifestyle Retail-1944"/>
    <n v="897000"/>
    <n v="598000"/>
    <x v="2"/>
    <x v="5"/>
    <n v="598000"/>
    <n v="0"/>
    <x v="0"/>
    <x v="2"/>
    <s v="Yes"/>
  </r>
  <r>
    <n v="1945"/>
    <m/>
    <x v="4"/>
    <n v="4255000"/>
    <x v="116"/>
    <d v="2026-03-28T00:00:00"/>
    <s v="Paid"/>
    <m/>
    <m/>
    <m/>
    <s v="INV-2026-PT Sinar Karya Abadi-1945"/>
    <n v="4255000"/>
    <n v="0"/>
    <x v="0"/>
    <x v="1"/>
    <n v="0"/>
    <n v="0"/>
    <x v="0"/>
    <x v="0"/>
    <s v="No"/>
  </r>
  <r>
    <n v="1946"/>
    <m/>
    <x v="0"/>
    <n v="2350000"/>
    <x v="59"/>
    <d v="2026-02-11T00:00:00"/>
    <s v="Paid"/>
    <m/>
    <m/>
    <m/>
    <s v="INV-2026-PT Jogja Retail Makmur-1946"/>
    <n v="2350000"/>
    <n v="0"/>
    <x v="0"/>
    <x v="0"/>
    <n v="0"/>
    <n v="0"/>
    <x v="0"/>
    <x v="0"/>
    <s v="No"/>
  </r>
  <r>
    <n v="1947"/>
    <m/>
    <x v="0"/>
    <n v="5038000"/>
    <x v="201"/>
    <d v="2026-09-20T00:00:00"/>
    <s v="Paid"/>
    <m/>
    <m/>
    <m/>
    <s v="INV-2026-PT Jogja Retail Makmur-1947"/>
    <n v="5038000"/>
    <n v="0"/>
    <x v="0"/>
    <x v="0"/>
    <n v="0"/>
    <n v="0"/>
    <x v="0"/>
    <x v="0"/>
    <s v="No"/>
  </r>
  <r>
    <n v="1948"/>
    <m/>
    <x v="11"/>
    <n v="5050000"/>
    <x v="238"/>
    <d v="2026-02-14T00:00:00"/>
    <s v="Unpaid"/>
    <m/>
    <m/>
    <m/>
    <s v="INV-2026-PT XYZ-1948"/>
    <n v="0"/>
    <n v="5050000"/>
    <x v="2"/>
    <x v="1"/>
    <n v="5050000"/>
    <n v="0"/>
    <x v="0"/>
    <x v="2"/>
    <s v="Yes"/>
  </r>
  <r>
    <n v="1949"/>
    <m/>
    <x v="0"/>
    <n v="3580000"/>
    <x v="31"/>
    <d v="2026-07-21T00:00:00"/>
    <s v="Paid"/>
    <m/>
    <m/>
    <m/>
    <s v="INV-2026-PT Jogja Retail Makmur-1949"/>
    <n v="3580000"/>
    <n v="0"/>
    <x v="0"/>
    <x v="0"/>
    <n v="0"/>
    <n v="0"/>
    <x v="0"/>
    <x v="0"/>
    <s v="No"/>
  </r>
  <r>
    <n v="1950"/>
    <m/>
    <x v="23"/>
    <n v="5552000"/>
    <x v="218"/>
    <d v="2026-09-24T00:00:00"/>
    <s v="Paid"/>
    <m/>
    <m/>
    <m/>
    <s v="INV-2026-PT Urban House Indonesia-1950"/>
    <n v="5552000"/>
    <n v="0"/>
    <x v="0"/>
    <x v="1"/>
    <n v="0"/>
    <n v="0"/>
    <x v="1"/>
    <x v="0"/>
    <s v="No"/>
  </r>
  <r>
    <n v="1951"/>
    <m/>
    <x v="11"/>
    <n v="2909000"/>
    <x v="125"/>
    <d v="2026-06-25T00:00:00"/>
    <s v="Paid"/>
    <m/>
    <m/>
    <m/>
    <s v="INV-2026-PT XYZ-1951"/>
    <n v="2909000"/>
    <n v="0"/>
    <x v="0"/>
    <x v="1"/>
    <n v="0"/>
    <n v="0"/>
    <x v="0"/>
    <x v="0"/>
    <s v="No"/>
  </r>
  <r>
    <n v="1952"/>
    <m/>
    <x v="2"/>
    <n v="4244000"/>
    <x v="75"/>
    <d v="2026-03-16T00:00:00"/>
    <s v="Paid"/>
    <m/>
    <m/>
    <m/>
    <s v="INV-2026-PT Karya Mitra Retail-1952"/>
    <n v="4244000"/>
    <n v="0"/>
    <x v="0"/>
    <x v="2"/>
    <n v="0"/>
    <n v="0"/>
    <x v="0"/>
    <x v="0"/>
    <s v="No"/>
  </r>
  <r>
    <n v="1953"/>
    <m/>
    <x v="0"/>
    <n v="4966000"/>
    <x v="120"/>
    <d v="2026-02-18T00:00:00"/>
    <s v="Unpaid"/>
    <m/>
    <m/>
    <m/>
    <s v="INV-2026-PT Jogja Retail Makmur-1953"/>
    <n v="0"/>
    <n v="4966000"/>
    <x v="2"/>
    <x v="0"/>
    <n v="4966000"/>
    <n v="0"/>
    <x v="0"/>
    <x v="2"/>
    <s v="Yes"/>
  </r>
  <r>
    <n v="1954"/>
    <m/>
    <x v="19"/>
    <n v="4729000"/>
    <x v="54"/>
    <d v="2026-02-07T00:00:00"/>
    <s v="Partial"/>
    <m/>
    <m/>
    <m/>
    <s v="INV-2026-PT Arunika Retail Indonesia-1954"/>
    <n v="1892000"/>
    <n v="2837000"/>
    <x v="2"/>
    <x v="1"/>
    <n v="2837000"/>
    <n v="0"/>
    <x v="0"/>
    <x v="2"/>
    <s v="Yes"/>
  </r>
  <r>
    <n v="1955"/>
    <m/>
    <x v="0"/>
    <n v="1863000"/>
    <x v="228"/>
    <d v="2026-02-20T00:00:00"/>
    <s v="Partial"/>
    <m/>
    <m/>
    <m/>
    <s v="INV-2026-PT Jogja Retail Makmur-1955"/>
    <n v="1304000"/>
    <n v="559000"/>
    <x v="2"/>
    <x v="0"/>
    <n v="559000"/>
    <n v="0"/>
    <x v="0"/>
    <x v="2"/>
    <s v="Yes"/>
  </r>
  <r>
    <n v="1956"/>
    <m/>
    <x v="10"/>
    <n v="4517000"/>
    <x v="46"/>
    <d v="2026-09-21T00:00:00"/>
    <s v="Paid"/>
    <m/>
    <m/>
    <m/>
    <s v="INV-2026-PT Medan Niaga Sentosa-1956"/>
    <n v="4517000"/>
    <n v="0"/>
    <x v="0"/>
    <x v="8"/>
    <n v="0"/>
    <n v="0"/>
    <x v="0"/>
    <x v="0"/>
    <s v="No"/>
  </r>
  <r>
    <n v="1957"/>
    <m/>
    <x v="3"/>
    <n v="2399000"/>
    <x v="110"/>
    <d v="2026-06-20T00:00:00"/>
    <s v="Paid"/>
    <m/>
    <m/>
    <m/>
    <s v="INV-2026-PT Manado Lifestyle Center-1957"/>
    <n v="2399000"/>
    <n v="0"/>
    <x v="0"/>
    <x v="3"/>
    <n v="0"/>
    <n v="0"/>
    <x v="0"/>
    <x v="0"/>
    <s v="No"/>
  </r>
  <r>
    <n v="1958"/>
    <m/>
    <x v="21"/>
    <n v="3369000"/>
    <x v="192"/>
    <d v="2026-06-23T00:00:00"/>
    <s v="Unpaid"/>
    <m/>
    <m/>
    <m/>
    <s v="INV-2026-PT Pusaka Niaga Mandiri-1958"/>
    <n v="0"/>
    <n v="3369000"/>
    <x v="2"/>
    <x v="5"/>
    <n v="3369000"/>
    <n v="0"/>
    <x v="0"/>
    <x v="2"/>
    <s v="Yes"/>
  </r>
  <r>
    <n v="1959"/>
    <m/>
    <x v="14"/>
    <n v="4781000"/>
    <x v="74"/>
    <d v="2026-08-16T00:00:00"/>
    <s v="Unpaid"/>
    <m/>
    <m/>
    <m/>
    <s v="INV-2026-PT Nusantara Mart Sejahtera-1959"/>
    <n v="0"/>
    <n v="4781000"/>
    <x v="4"/>
    <x v="1"/>
    <n v="4781000"/>
    <n v="0"/>
    <x v="0"/>
    <x v="2"/>
    <s v="Yes"/>
  </r>
  <r>
    <n v="1960"/>
    <m/>
    <x v="5"/>
    <n v="6045000"/>
    <x v="175"/>
    <d v="2026-07-04T00:00:00"/>
    <s v="Paid"/>
    <m/>
    <m/>
    <m/>
    <s v="INV-2026-PT Pontianak Niaga Abadi-1960"/>
    <n v="6045000"/>
    <n v="0"/>
    <x v="0"/>
    <x v="4"/>
    <n v="0"/>
    <n v="0"/>
    <x v="0"/>
    <x v="0"/>
    <s v="No"/>
  </r>
  <r>
    <n v="1961"/>
    <m/>
    <x v="18"/>
    <n v="3377000"/>
    <x v="106"/>
    <d v="2026-03-13T00:00:00"/>
    <s v="Paid"/>
    <m/>
    <m/>
    <m/>
    <s v="INV-2026-PT Bali Lifestyle Market-1961"/>
    <n v="3377000"/>
    <n v="0"/>
    <x v="0"/>
    <x v="13"/>
    <n v="0"/>
    <n v="0"/>
    <x v="0"/>
    <x v="0"/>
    <s v="No"/>
  </r>
  <r>
    <n v="1962"/>
    <m/>
    <x v="11"/>
    <n v="3180000"/>
    <x v="75"/>
    <d v="2026-03-16T00:00:00"/>
    <s v="Paid"/>
    <m/>
    <m/>
    <m/>
    <s v="INV-2026-PT XYZ-1962"/>
    <n v="3180000"/>
    <n v="0"/>
    <x v="0"/>
    <x v="1"/>
    <n v="0"/>
    <n v="0"/>
    <x v="0"/>
    <x v="0"/>
    <s v="No"/>
  </r>
  <r>
    <n v="1963"/>
    <m/>
    <x v="4"/>
    <n v="7739000"/>
    <x v="90"/>
    <d v="2026-05-24T00:00:00"/>
    <s v="Paid"/>
    <m/>
    <m/>
    <m/>
    <s v="INV-2026-PT Sinar Karya Abadi-1963"/>
    <n v="7739000"/>
    <n v="0"/>
    <x v="0"/>
    <x v="1"/>
    <n v="0"/>
    <n v="0"/>
    <x v="0"/>
    <x v="0"/>
    <s v="No"/>
  </r>
  <r>
    <n v="1964"/>
    <m/>
    <x v="14"/>
    <n v="2493000"/>
    <x v="10"/>
    <d v="2026-05-07T00:00:00"/>
    <s v="Paid"/>
    <m/>
    <m/>
    <m/>
    <s v="INV-2026-PT Nusantara Mart Sejahtera-1964"/>
    <n v="2493000"/>
    <n v="0"/>
    <x v="0"/>
    <x v="1"/>
    <n v="0"/>
    <n v="0"/>
    <x v="0"/>
    <x v="0"/>
    <s v="No"/>
  </r>
  <r>
    <n v="1965"/>
    <m/>
    <x v="7"/>
    <n v="5292000"/>
    <x v="107"/>
    <d v="2026-05-29T00:00:00"/>
    <s v="Paid"/>
    <m/>
    <m/>
    <m/>
    <s v="INV-2026-PT Palembang Retail Bersama-1965"/>
    <n v="5292000"/>
    <n v="0"/>
    <x v="0"/>
    <x v="6"/>
    <n v="0"/>
    <n v="0"/>
    <x v="0"/>
    <x v="0"/>
    <s v="No"/>
  </r>
  <r>
    <n v="1966"/>
    <m/>
    <x v="22"/>
    <n v="8002000"/>
    <x v="164"/>
    <d v="2026-08-22T00:00:00"/>
    <s v="Paid"/>
    <m/>
    <m/>
    <m/>
    <s v="INV-2026-PT Bintang Retail Nusantara-1966"/>
    <n v="8002000"/>
    <n v="0"/>
    <x v="0"/>
    <x v="9"/>
    <n v="0"/>
    <n v="0"/>
    <x v="0"/>
    <x v="0"/>
    <s v="No"/>
  </r>
  <r>
    <n v="1967"/>
    <m/>
    <x v="18"/>
    <n v="4835000"/>
    <x v="192"/>
    <d v="2026-06-23T00:00:00"/>
    <s v="Paid"/>
    <m/>
    <m/>
    <m/>
    <s v="INV-2026-PT Bali Lifestyle Market-1967"/>
    <n v="4835000"/>
    <n v="0"/>
    <x v="0"/>
    <x v="13"/>
    <n v="0"/>
    <n v="0"/>
    <x v="0"/>
    <x v="0"/>
    <s v="No"/>
  </r>
  <r>
    <n v="1968"/>
    <m/>
    <x v="14"/>
    <n v="1294000"/>
    <x v="255"/>
    <d v="2026-06-25T00:00:00"/>
    <s v="Paid"/>
    <m/>
    <m/>
    <m/>
    <s v="INV-2026-PT Nusantara Mart Sejahtera-1968"/>
    <n v="1294000"/>
    <n v="0"/>
    <x v="0"/>
    <x v="1"/>
    <n v="0"/>
    <n v="0"/>
    <x v="0"/>
    <x v="0"/>
    <s v="No"/>
  </r>
  <r>
    <n v="1969"/>
    <m/>
    <x v="3"/>
    <n v="6358000"/>
    <x v="126"/>
    <d v="2026-06-10T00:00:00"/>
    <s v="Partial"/>
    <m/>
    <m/>
    <m/>
    <s v="INV-2026-PT Manado Lifestyle Center-1969"/>
    <n v="2543000"/>
    <n v="3815000"/>
    <x v="2"/>
    <x v="3"/>
    <n v="3815000"/>
    <n v="0"/>
    <x v="0"/>
    <x v="2"/>
    <s v="Yes"/>
  </r>
  <r>
    <n v="1970"/>
    <m/>
    <x v="23"/>
    <n v="1886000"/>
    <x v="77"/>
    <d v="2026-06-20T00:00:00"/>
    <s v="Paid"/>
    <m/>
    <m/>
    <m/>
    <s v="INV-2026-PT Urban House Indonesia-1970"/>
    <n v="1886000"/>
    <n v="0"/>
    <x v="0"/>
    <x v="1"/>
    <n v="0"/>
    <n v="0"/>
    <x v="0"/>
    <x v="0"/>
    <s v="No"/>
  </r>
  <r>
    <n v="1971"/>
    <m/>
    <x v="19"/>
    <n v="1190000"/>
    <x v="183"/>
    <d v="2026-08-29T00:00:00"/>
    <s v="Unpaid"/>
    <m/>
    <m/>
    <m/>
    <s v="INV-2026-PT Arunika Retail Indonesia-1971"/>
    <n v="0"/>
    <n v="1190000"/>
    <x v="4"/>
    <x v="1"/>
    <n v="1190000"/>
    <n v="0"/>
    <x v="0"/>
    <x v="2"/>
    <s v="Yes"/>
  </r>
  <r>
    <n v="1972"/>
    <m/>
    <x v="18"/>
    <n v="2930000"/>
    <x v="102"/>
    <d v="2026-07-29T00:00:00"/>
    <s v="Paid"/>
    <m/>
    <m/>
    <m/>
    <s v="INV-2026-PT Bali Lifestyle Market-1972"/>
    <n v="2930000"/>
    <n v="0"/>
    <x v="0"/>
    <x v="13"/>
    <n v="0"/>
    <n v="0"/>
    <x v="0"/>
    <x v="0"/>
    <s v="No"/>
  </r>
  <r>
    <n v="1973"/>
    <m/>
    <x v="1"/>
    <n v="2176000"/>
    <x v="89"/>
    <d v="2026-09-30T00:00:00"/>
    <s v="Paid"/>
    <m/>
    <m/>
    <m/>
    <s v="INV-2026-PT Citra Home Living-1973"/>
    <n v="2176000"/>
    <n v="0"/>
    <x v="0"/>
    <x v="1"/>
    <n v="0"/>
    <n v="0"/>
    <x v="0"/>
    <x v="0"/>
    <s v="No"/>
  </r>
  <r>
    <n v="1974"/>
    <m/>
    <x v="13"/>
    <n v="4696000"/>
    <x v="143"/>
    <d v="2026-08-08T00:00:00"/>
    <s v="Partial"/>
    <m/>
    <m/>
    <m/>
    <s v="INV-2026-PT Sentra Belanja Jaya-1974"/>
    <n v="1878000"/>
    <n v="2818000"/>
    <x v="4"/>
    <x v="2"/>
    <n v="2818000"/>
    <n v="0"/>
    <x v="0"/>
    <x v="2"/>
    <s v="Yes"/>
  </r>
  <r>
    <n v="1975"/>
    <m/>
    <x v="13"/>
    <n v="4646000"/>
    <x v="238"/>
    <d v="2026-01-29T00:00:00"/>
    <s v="Paid"/>
    <m/>
    <m/>
    <m/>
    <s v="INV-2026-PT Sentra Belanja Jaya-1975"/>
    <n v="4646000"/>
    <n v="0"/>
    <x v="0"/>
    <x v="2"/>
    <n v="0"/>
    <n v="0"/>
    <x v="0"/>
    <x v="0"/>
    <s v="No"/>
  </r>
  <r>
    <n v="1976"/>
    <m/>
    <x v="1"/>
    <n v="497000"/>
    <x v="35"/>
    <d v="2026-07-05T00:00:00"/>
    <s v="Unpaid"/>
    <m/>
    <m/>
    <m/>
    <s v="INV-2026-PT Citra Home Living-1976"/>
    <n v="0"/>
    <n v="497000"/>
    <x v="2"/>
    <x v="1"/>
    <n v="497000"/>
    <n v="0"/>
    <x v="0"/>
    <x v="2"/>
    <s v="Yes"/>
  </r>
  <r>
    <n v="1977"/>
    <m/>
    <x v="12"/>
    <n v="2445000"/>
    <x v="168"/>
    <d v="2026-03-06T00:00:00"/>
    <s v="Paid"/>
    <m/>
    <m/>
    <m/>
    <s v="INV-2026-PT Surya Niaga Surabaya-1977"/>
    <n v="2445000"/>
    <n v="0"/>
    <x v="0"/>
    <x v="9"/>
    <n v="0"/>
    <n v="0"/>
    <x v="0"/>
    <x v="0"/>
    <s v="No"/>
  </r>
  <r>
    <n v="1978"/>
    <m/>
    <x v="1"/>
    <n v="7558000"/>
    <x v="91"/>
    <d v="2026-07-08T00:00:00"/>
    <s v="Partial"/>
    <m/>
    <m/>
    <m/>
    <s v="INV-2026-PT Citra Home Living-1978"/>
    <n v="2267000"/>
    <n v="5291000"/>
    <x v="5"/>
    <x v="1"/>
    <n v="5291000"/>
    <n v="0"/>
    <x v="0"/>
    <x v="2"/>
    <s v="Yes"/>
  </r>
  <r>
    <n v="1979"/>
    <m/>
    <x v="10"/>
    <n v="3383000"/>
    <x v="225"/>
    <d v="2026-03-02T00:00:00"/>
    <s v="Paid"/>
    <m/>
    <m/>
    <m/>
    <s v="INV-2026-PT Medan Niaga Sentosa-1979"/>
    <n v="3383000"/>
    <n v="0"/>
    <x v="0"/>
    <x v="8"/>
    <n v="0"/>
    <n v="0"/>
    <x v="0"/>
    <x v="0"/>
    <s v="No"/>
  </r>
  <r>
    <n v="1980"/>
    <m/>
    <x v="4"/>
    <n v="4845000"/>
    <x v="154"/>
    <d v="2026-04-27T00:00:00"/>
    <s v="Paid"/>
    <m/>
    <m/>
    <m/>
    <s v="INV-2026-PT Sinar Karya Abadi-1980"/>
    <n v="4845000"/>
    <n v="0"/>
    <x v="0"/>
    <x v="1"/>
    <n v="0"/>
    <n v="0"/>
    <x v="0"/>
    <x v="0"/>
    <s v="No"/>
  </r>
  <r>
    <n v="1981"/>
    <m/>
    <x v="19"/>
    <n v="2722000"/>
    <x v="125"/>
    <d v="2026-06-10T00:00:00"/>
    <s v="Paid"/>
    <m/>
    <m/>
    <m/>
    <s v="INV-2026-PT Arunika Retail Indonesia-1981"/>
    <n v="2722000"/>
    <n v="0"/>
    <x v="0"/>
    <x v="1"/>
    <n v="0"/>
    <n v="0"/>
    <x v="0"/>
    <x v="0"/>
    <s v="No"/>
  </r>
  <r>
    <n v="1982"/>
    <m/>
    <x v="14"/>
    <n v="3307000"/>
    <x v="229"/>
    <d v="2026-05-06T00:00:00"/>
    <s v="Paid"/>
    <m/>
    <m/>
    <m/>
    <s v="INV-2026-PT Nusantara Mart Sejahtera-1982"/>
    <n v="3307000"/>
    <n v="0"/>
    <x v="0"/>
    <x v="1"/>
    <n v="0"/>
    <n v="0"/>
    <x v="0"/>
    <x v="0"/>
    <s v="No"/>
  </r>
  <r>
    <n v="1983"/>
    <m/>
    <x v="21"/>
    <n v="3944000"/>
    <x v="34"/>
    <d v="2026-03-06T00:00:00"/>
    <s v="Paid"/>
    <m/>
    <m/>
    <m/>
    <s v="INV-2026-PT Pusaka Niaga Mandiri-1983"/>
    <n v="3944000"/>
    <n v="0"/>
    <x v="0"/>
    <x v="5"/>
    <n v="0"/>
    <n v="0"/>
    <x v="0"/>
    <x v="0"/>
    <s v="No"/>
  </r>
  <r>
    <n v="1984"/>
    <m/>
    <x v="9"/>
    <n v="5704000"/>
    <x v="54"/>
    <d v="2026-02-07T00:00:00"/>
    <s v="Partial"/>
    <m/>
    <m/>
    <m/>
    <s v="INV-2026-PT Prima Retail Bandung-1984"/>
    <n v="3993000"/>
    <n v="1711000"/>
    <x v="2"/>
    <x v="5"/>
    <n v="1711000"/>
    <n v="0"/>
    <x v="0"/>
    <x v="2"/>
    <s v="Yes"/>
  </r>
  <r>
    <n v="1985"/>
    <m/>
    <x v="2"/>
    <n v="6548000"/>
    <x v="53"/>
    <d v="2026-10-01T00:00:00"/>
    <s v="Paid"/>
    <m/>
    <m/>
    <m/>
    <s v="INV-2026-PT Karya Mitra Retail-1985"/>
    <n v="6548000"/>
    <n v="0"/>
    <x v="0"/>
    <x v="2"/>
    <n v="0"/>
    <n v="0"/>
    <x v="0"/>
    <x v="0"/>
    <s v="No"/>
  </r>
  <r>
    <n v="1986"/>
    <m/>
    <x v="9"/>
    <n v="4039000"/>
    <x v="108"/>
    <d v="2026-08-29T00:00:00"/>
    <s v="Unpaid"/>
    <m/>
    <m/>
    <m/>
    <s v="INV-2026-PT Prima Retail Bandung-1986"/>
    <n v="0"/>
    <n v="4039000"/>
    <x v="4"/>
    <x v="5"/>
    <n v="4039000"/>
    <n v="0"/>
    <x v="0"/>
    <x v="2"/>
    <s v="Yes"/>
  </r>
  <r>
    <n v="1987"/>
    <m/>
    <x v="14"/>
    <n v="2079000"/>
    <x v="102"/>
    <d v="2026-07-29T00:00:00"/>
    <s v="Paid"/>
    <m/>
    <m/>
    <m/>
    <s v="INV-2026-PT Nusantara Mart Sejahtera-1987"/>
    <n v="2079000"/>
    <n v="0"/>
    <x v="0"/>
    <x v="1"/>
    <n v="0"/>
    <n v="0"/>
    <x v="0"/>
    <x v="0"/>
    <s v="No"/>
  </r>
  <r>
    <n v="1988"/>
    <m/>
    <x v="8"/>
    <n v="1727000"/>
    <x v="90"/>
    <d v="2026-05-08T00:00:00"/>
    <s v="Paid"/>
    <m/>
    <m/>
    <m/>
    <s v="INV-2026-PT Harmoni Store Indonesia-1988"/>
    <n v="1727000"/>
    <n v="0"/>
    <x v="0"/>
    <x v="7"/>
    <n v="0"/>
    <n v="0"/>
    <x v="0"/>
    <x v="0"/>
    <s v="No"/>
  </r>
  <r>
    <n v="1989"/>
    <m/>
    <x v="9"/>
    <n v="2544000"/>
    <x v="90"/>
    <d v="2026-05-24T00:00:00"/>
    <s v="Paid"/>
    <m/>
    <m/>
    <m/>
    <s v="INV-2026-PT Prima Retail Bandung-1989"/>
    <n v="2544000"/>
    <n v="0"/>
    <x v="0"/>
    <x v="5"/>
    <n v="0"/>
    <n v="0"/>
    <x v="0"/>
    <x v="0"/>
    <s v="No"/>
  </r>
  <r>
    <n v="1990"/>
    <m/>
    <x v="10"/>
    <n v="2284000"/>
    <x v="108"/>
    <d v="2026-09-29T00:00:00"/>
    <s v="Partial"/>
    <m/>
    <m/>
    <m/>
    <s v="INV-2026-PT Medan Niaga Sentosa-1990"/>
    <n v="914000"/>
    <n v="1370000"/>
    <x v="3"/>
    <x v="8"/>
    <n v="1370000"/>
    <n v="0"/>
    <x v="0"/>
    <x v="2"/>
    <s v="Yes"/>
  </r>
  <r>
    <n v="1991"/>
    <m/>
    <x v="23"/>
    <n v="5776000"/>
    <x v="170"/>
    <d v="2026-04-16T00:00:00"/>
    <s v="Unpaid"/>
    <m/>
    <m/>
    <m/>
    <s v="INV-2026-PT Urban House Indonesia-1991"/>
    <n v="0"/>
    <n v="5776000"/>
    <x v="2"/>
    <x v="1"/>
    <n v="5776000"/>
    <n v="0"/>
    <x v="0"/>
    <x v="2"/>
    <s v="Yes"/>
  </r>
  <r>
    <n v="1992"/>
    <m/>
    <x v="4"/>
    <n v="1779000"/>
    <x v="116"/>
    <d v="2026-03-28T00:00:00"/>
    <s v="Paid"/>
    <m/>
    <m/>
    <m/>
    <s v="INV-2026-PT Sinar Karya Abadi-1992"/>
    <n v="1779000"/>
    <n v="0"/>
    <x v="0"/>
    <x v="1"/>
    <n v="0"/>
    <n v="0"/>
    <x v="0"/>
    <x v="0"/>
    <s v="No"/>
  </r>
  <r>
    <n v="1993"/>
    <m/>
    <x v="1"/>
    <n v="2025000"/>
    <x v="26"/>
    <d v="2026-05-30T00:00:00"/>
    <s v="Paid"/>
    <m/>
    <m/>
    <m/>
    <s v="INV-2026-PT Citra Home Living-1993"/>
    <n v="2025000"/>
    <n v="0"/>
    <x v="0"/>
    <x v="1"/>
    <n v="0"/>
    <n v="0"/>
    <x v="0"/>
    <x v="0"/>
    <s v="No"/>
  </r>
  <r>
    <n v="1994"/>
    <m/>
    <x v="12"/>
    <n v="5587000"/>
    <x v="190"/>
    <d v="2026-08-22T00:00:00"/>
    <s v="Unpaid"/>
    <m/>
    <m/>
    <m/>
    <s v="INV-2026-PT Surya Niaga Surabaya-1994"/>
    <n v="0"/>
    <n v="5587000"/>
    <x v="4"/>
    <x v="9"/>
    <n v="5587000"/>
    <n v="0"/>
    <x v="0"/>
    <x v="2"/>
    <s v="Yes"/>
  </r>
  <r>
    <n v="1995"/>
    <m/>
    <x v="22"/>
    <n v="3734000"/>
    <x v="144"/>
    <d v="2026-02-15T00:00:00"/>
    <s v="Partial"/>
    <m/>
    <m/>
    <m/>
    <s v="INV-2026-PT Bintang Retail Nusantara-1995"/>
    <n v="1120000"/>
    <n v="2614000"/>
    <x v="2"/>
    <x v="9"/>
    <n v="2614000"/>
    <n v="0"/>
    <x v="0"/>
    <x v="2"/>
    <s v="Yes"/>
  </r>
  <r>
    <n v="1996"/>
    <m/>
    <x v="13"/>
    <n v="875000"/>
    <x v="247"/>
    <d v="2026-06-05T00:00:00"/>
    <s v="Partial"/>
    <m/>
    <m/>
    <m/>
    <s v="INV-2026-PT Sentra Belanja Jaya-1996"/>
    <n v="219000"/>
    <n v="656000"/>
    <x v="2"/>
    <x v="2"/>
    <n v="656000"/>
    <n v="0"/>
    <x v="0"/>
    <x v="2"/>
    <s v="Yes"/>
  </r>
  <r>
    <n v="1997"/>
    <m/>
    <x v="24"/>
    <n v="3793000"/>
    <x v="28"/>
    <d v="2026-10-02T00:00:00"/>
    <s v="Unpaid"/>
    <m/>
    <m/>
    <m/>
    <s v="INV-2026-PT Metro Perkasa Retail-1997"/>
    <n v="0"/>
    <n v="3793000"/>
    <x v="3"/>
    <x v="5"/>
    <n v="3793000"/>
    <n v="0"/>
    <x v="0"/>
    <x v="2"/>
    <s v="Yes"/>
  </r>
  <r>
    <n v="1998"/>
    <m/>
    <x v="6"/>
    <n v="7465000"/>
    <x v="234"/>
    <d v="2026-08-10T00:00:00"/>
    <s v="Unpaid"/>
    <m/>
    <m/>
    <m/>
    <s v="INV-2026-PT Lestari Lifestyle Retail-1998"/>
    <n v="0"/>
    <n v="7465000"/>
    <x v="4"/>
    <x v="5"/>
    <n v="7465000"/>
    <n v="0"/>
    <x v="0"/>
    <x v="2"/>
    <s v="Yes"/>
  </r>
  <r>
    <n v="1999"/>
    <m/>
    <x v="22"/>
    <n v="3286000"/>
    <x v="20"/>
    <d v="2026-09-28T00:00:00"/>
    <s v="Partial"/>
    <m/>
    <m/>
    <m/>
    <s v="INV-2026-PT Bintang Retail Nusantara-1999"/>
    <n v="1972000"/>
    <n v="1314000"/>
    <x v="3"/>
    <x v="9"/>
    <n v="1314000"/>
    <n v="0"/>
    <x v="0"/>
    <x v="2"/>
    <s v="Yes"/>
  </r>
  <r>
    <n v="2000"/>
    <m/>
    <x v="11"/>
    <n v="4474000"/>
    <x v="199"/>
    <d v="2026-04-06T00:00:00"/>
    <s v="Paid"/>
    <m/>
    <m/>
    <m/>
    <s v="INV-2026-PT XYZ-2000"/>
    <n v="4474000"/>
    <n v="0"/>
    <x v="0"/>
    <x v="1"/>
    <n v="0"/>
    <n v="0"/>
    <x v="0"/>
    <x v="0"/>
    <s v="No"/>
  </r>
  <r>
    <n v="2001"/>
    <m/>
    <x v="4"/>
    <n v="6492000"/>
    <x v="103"/>
    <d v="2026-02-11T00:00:00"/>
    <s v="Paid"/>
    <m/>
    <m/>
    <m/>
    <s v="INV-2026-PT Sinar Karya Abadi-2001"/>
    <n v="6492000"/>
    <n v="0"/>
    <x v="0"/>
    <x v="1"/>
    <n v="0"/>
    <n v="0"/>
    <x v="0"/>
    <x v="0"/>
    <s v="No"/>
  </r>
  <r>
    <n v="2002"/>
    <m/>
    <x v="16"/>
    <n v="4784000"/>
    <x v="60"/>
    <d v="2026-03-24T00:00:00"/>
    <s v="Paid"/>
    <m/>
    <m/>
    <m/>
    <s v="INV-2026-PT Pekanbaru Home Store-2002"/>
    <n v="4784000"/>
    <n v="0"/>
    <x v="0"/>
    <x v="11"/>
    <n v="0"/>
    <n v="0"/>
    <x v="0"/>
    <x v="0"/>
    <s v="No"/>
  </r>
  <r>
    <n v="2003"/>
    <m/>
    <x v="24"/>
    <n v="1654000"/>
    <x v="155"/>
    <d v="2026-03-23T00:00:00"/>
    <s v="Unpaid"/>
    <m/>
    <m/>
    <m/>
    <s v="INV-2026-PT Metro Perkasa Retail-2003"/>
    <n v="0"/>
    <n v="1654000"/>
    <x v="2"/>
    <x v="5"/>
    <n v="1654000"/>
    <n v="0"/>
    <x v="0"/>
    <x v="2"/>
    <s v="Yes"/>
  </r>
  <r>
    <n v="2004"/>
    <m/>
    <x v="15"/>
    <n v="3101000"/>
    <x v="215"/>
    <d v="2026-08-06T00:00:00"/>
    <s v="Paid"/>
    <m/>
    <m/>
    <m/>
    <s v="INV-2026-PT Batam Modern Retail-2004"/>
    <n v="3101000"/>
    <n v="0"/>
    <x v="0"/>
    <x v="10"/>
    <n v="0"/>
    <n v="0"/>
    <x v="0"/>
    <x v="0"/>
    <s v="No"/>
  </r>
  <r>
    <n v="2005"/>
    <m/>
    <x v="6"/>
    <n v="3931000"/>
    <x v="86"/>
    <d v="2026-08-07T00:00:00"/>
    <s v="Paid"/>
    <m/>
    <m/>
    <m/>
    <s v="INV-2026-PT Lestari Lifestyle Retail-2005"/>
    <n v="3931000"/>
    <n v="0"/>
    <x v="0"/>
    <x v="5"/>
    <n v="0"/>
    <n v="0"/>
    <x v="0"/>
    <x v="0"/>
    <s v="No"/>
  </r>
  <r>
    <n v="2006"/>
    <m/>
    <x v="23"/>
    <n v="3421000"/>
    <x v="226"/>
    <d v="2026-07-01T00:00:00"/>
    <s v="Paid"/>
    <m/>
    <m/>
    <m/>
    <s v="INV-2026-PT Urban House Indonesia-2006"/>
    <n v="3421000"/>
    <n v="0"/>
    <x v="0"/>
    <x v="1"/>
    <n v="0"/>
    <n v="0"/>
    <x v="0"/>
    <x v="0"/>
    <s v="No"/>
  </r>
  <r>
    <n v="2007"/>
    <m/>
    <x v="15"/>
    <n v="808000"/>
    <x v="43"/>
    <d v="2026-03-10T00:00:00"/>
    <s v="Paid"/>
    <m/>
    <m/>
    <m/>
    <s v="INV-2026-PT Batam Modern Retail-2007"/>
    <n v="808000"/>
    <n v="0"/>
    <x v="0"/>
    <x v="10"/>
    <n v="0"/>
    <n v="0"/>
    <x v="0"/>
    <x v="0"/>
    <s v="No"/>
  </r>
  <r>
    <n v="2008"/>
    <m/>
    <x v="0"/>
    <n v="2521000"/>
    <x v="192"/>
    <d v="2026-06-23T00:00:00"/>
    <s v="Partial"/>
    <m/>
    <m/>
    <m/>
    <s v="INV-2026-PT Jogja Retail Makmur-2008"/>
    <n v="1891000"/>
    <n v="630000"/>
    <x v="2"/>
    <x v="0"/>
    <n v="630000"/>
    <n v="0"/>
    <x v="0"/>
    <x v="2"/>
    <s v="Yes"/>
  </r>
  <r>
    <n v="2009"/>
    <m/>
    <x v="9"/>
    <n v="1352000"/>
    <x v="7"/>
    <d v="2026-06-02T00:00:00"/>
    <s v="Paid"/>
    <m/>
    <m/>
    <m/>
    <s v="INV-2026-PT Prima Retail Bandung-2009"/>
    <n v="1352000"/>
    <n v="0"/>
    <x v="0"/>
    <x v="5"/>
    <n v="0"/>
    <n v="0"/>
    <x v="0"/>
    <x v="0"/>
    <s v="No"/>
  </r>
  <r>
    <n v="2010"/>
    <m/>
    <x v="12"/>
    <n v="5746000"/>
    <x v="191"/>
    <d v="2026-09-24T00:00:00"/>
    <s v="Paid"/>
    <m/>
    <m/>
    <m/>
    <s v="INV-2026-PT Surya Niaga Surabaya-2010"/>
    <n v="5746000"/>
    <n v="0"/>
    <x v="0"/>
    <x v="9"/>
    <n v="0"/>
    <n v="0"/>
    <x v="0"/>
    <x v="0"/>
    <s v="No"/>
  </r>
  <r>
    <n v="2011"/>
    <m/>
    <x v="12"/>
    <n v="5318000"/>
    <x v="101"/>
    <d v="2026-06-28T00:00:00"/>
    <s v="Paid"/>
    <m/>
    <m/>
    <m/>
    <s v="INV-2026-PT Surya Niaga Surabaya-2011"/>
    <n v="5318000"/>
    <n v="0"/>
    <x v="0"/>
    <x v="9"/>
    <n v="0"/>
    <n v="0"/>
    <x v="0"/>
    <x v="0"/>
    <s v="No"/>
  </r>
  <r>
    <n v="2012"/>
    <m/>
    <x v="13"/>
    <n v="1161000"/>
    <x v="253"/>
    <d v="2026-05-20T00:00:00"/>
    <s v="Paid"/>
    <m/>
    <m/>
    <m/>
    <s v="INV-2026-PT Sentra Belanja Jaya-2012"/>
    <n v="1161000"/>
    <n v="0"/>
    <x v="0"/>
    <x v="2"/>
    <n v="0"/>
    <n v="0"/>
    <x v="0"/>
    <x v="0"/>
    <s v="No"/>
  </r>
  <r>
    <n v="2013"/>
    <m/>
    <x v="8"/>
    <n v="5085000"/>
    <x v="188"/>
    <d v="2026-03-19T00:00:00"/>
    <s v="Paid"/>
    <m/>
    <m/>
    <m/>
    <s v="INV-2026-PT Harmoni Store Indonesia-2013"/>
    <n v="5085000"/>
    <n v="0"/>
    <x v="0"/>
    <x v="7"/>
    <n v="0"/>
    <n v="0"/>
    <x v="0"/>
    <x v="0"/>
    <s v="No"/>
  </r>
  <r>
    <n v="2014"/>
    <m/>
    <x v="23"/>
    <n v="3691000"/>
    <x v="174"/>
    <d v="2026-04-10T00:00:00"/>
    <s v="Paid"/>
    <m/>
    <m/>
    <m/>
    <s v="INV-2026-PT Urban House Indonesia-2014"/>
    <n v="3691000"/>
    <n v="0"/>
    <x v="0"/>
    <x v="1"/>
    <n v="0"/>
    <n v="0"/>
    <x v="0"/>
    <x v="0"/>
    <s v="No"/>
  </r>
  <r>
    <n v="2015"/>
    <m/>
    <x v="17"/>
    <n v="3704000"/>
    <x v="79"/>
    <d v="2026-09-18T00:00:00"/>
    <s v="Paid"/>
    <m/>
    <m/>
    <m/>
    <s v="INV-2026-PT Makassar Retail Utama-2015"/>
    <n v="3704000"/>
    <n v="0"/>
    <x v="0"/>
    <x v="12"/>
    <n v="0"/>
    <n v="0"/>
    <x v="0"/>
    <x v="0"/>
    <s v="No"/>
  </r>
  <r>
    <n v="2016"/>
    <m/>
    <x v="15"/>
    <n v="5776000"/>
    <x v="192"/>
    <d v="2026-06-23T00:00:00"/>
    <s v="Paid"/>
    <m/>
    <m/>
    <m/>
    <s v="INV-2026-PT Batam Modern Retail-2016"/>
    <n v="5776000"/>
    <n v="0"/>
    <x v="0"/>
    <x v="10"/>
    <n v="0"/>
    <n v="0"/>
    <x v="0"/>
    <x v="0"/>
    <s v="No"/>
  </r>
  <r>
    <n v="2017"/>
    <m/>
    <x v="16"/>
    <n v="1753000"/>
    <x v="112"/>
    <d v="2026-07-23T00:00:00"/>
    <s v="Unpaid"/>
    <m/>
    <m/>
    <m/>
    <s v="INV-2026-PT Pekanbaru Home Store-2017"/>
    <n v="0"/>
    <n v="1753000"/>
    <x v="5"/>
    <x v="11"/>
    <n v="1753000"/>
    <n v="0"/>
    <x v="0"/>
    <x v="2"/>
    <s v="Yes"/>
  </r>
  <r>
    <n v="2018"/>
    <m/>
    <x v="3"/>
    <n v="7418000"/>
    <x v="81"/>
    <d v="2026-05-13T00:00:00"/>
    <s v="Unpaid"/>
    <m/>
    <m/>
    <m/>
    <s v="INV-2026-PT Manado Lifestyle Center-2018"/>
    <n v="0"/>
    <n v="7418000"/>
    <x v="2"/>
    <x v="3"/>
    <n v="7418000"/>
    <n v="0"/>
    <x v="0"/>
    <x v="2"/>
    <s v="Yes"/>
  </r>
  <r>
    <n v="2019"/>
    <m/>
    <x v="2"/>
    <n v="5045000"/>
    <x v="93"/>
    <d v="2026-08-15T00:00:00"/>
    <s v="Paid"/>
    <m/>
    <m/>
    <m/>
    <s v="INV-2026-PT Karya Mitra Retail-2019"/>
    <n v="5045000"/>
    <n v="0"/>
    <x v="0"/>
    <x v="2"/>
    <n v="0"/>
    <n v="0"/>
    <x v="0"/>
    <x v="0"/>
    <s v="No"/>
  </r>
  <r>
    <n v="2020"/>
    <m/>
    <x v="10"/>
    <n v="4138000"/>
    <x v="139"/>
    <d v="2026-09-27T00:00:00"/>
    <s v="Paid"/>
    <m/>
    <m/>
    <m/>
    <s v="INV-2026-PT Medan Niaga Sentosa-2020"/>
    <n v="4138000"/>
    <n v="0"/>
    <x v="0"/>
    <x v="8"/>
    <n v="0"/>
    <n v="0"/>
    <x v="0"/>
    <x v="0"/>
    <s v="No"/>
  </r>
  <r>
    <n v="2021"/>
    <m/>
    <x v="13"/>
    <n v="6430000"/>
    <x v="72"/>
    <d v="2026-02-27T00:00:00"/>
    <s v="Paid"/>
    <m/>
    <m/>
    <m/>
    <s v="INV-2026-PT Sentra Belanja Jaya-2021"/>
    <n v="6430000"/>
    <n v="0"/>
    <x v="0"/>
    <x v="2"/>
    <n v="0"/>
    <n v="0"/>
    <x v="0"/>
    <x v="0"/>
    <s v="No"/>
  </r>
  <r>
    <n v="2022"/>
    <m/>
    <x v="3"/>
    <n v="2079000"/>
    <x v="142"/>
    <d v="2026-06-09T00:00:00"/>
    <s v="Paid"/>
    <m/>
    <m/>
    <m/>
    <s v="INV-2026-PT Manado Lifestyle Center-2022"/>
    <n v="2079000"/>
    <n v="0"/>
    <x v="0"/>
    <x v="3"/>
    <n v="0"/>
    <n v="0"/>
    <x v="0"/>
    <x v="0"/>
    <s v="No"/>
  </r>
  <r>
    <n v="2023"/>
    <m/>
    <x v="14"/>
    <n v="2523000"/>
    <x v="134"/>
    <d v="2026-05-28T00:00:00"/>
    <s v="Paid"/>
    <m/>
    <m/>
    <m/>
    <s v="INV-2026-PT Nusantara Mart Sejahtera-2023"/>
    <n v="2523000"/>
    <n v="0"/>
    <x v="0"/>
    <x v="1"/>
    <n v="0"/>
    <n v="0"/>
    <x v="0"/>
    <x v="0"/>
    <s v="No"/>
  </r>
  <r>
    <n v="2024"/>
    <m/>
    <x v="8"/>
    <n v="5076000"/>
    <x v="22"/>
    <d v="2026-09-20T00:00:00"/>
    <s v="Unpaid"/>
    <m/>
    <m/>
    <m/>
    <s v="INV-2026-PT Harmoni Store Indonesia-2024"/>
    <n v="0"/>
    <n v="5076000"/>
    <x v="3"/>
    <x v="7"/>
    <n v="5076000"/>
    <n v="0"/>
    <x v="1"/>
    <x v="2"/>
    <s v="Yes"/>
  </r>
  <r>
    <n v="2025"/>
    <m/>
    <x v="15"/>
    <n v="2264000"/>
    <x v="102"/>
    <d v="2026-07-29T00:00:00"/>
    <s v="Unpaid"/>
    <m/>
    <m/>
    <m/>
    <s v="INV-2026-PT Batam Modern Retail-2025"/>
    <n v="0"/>
    <n v="2264000"/>
    <x v="5"/>
    <x v="10"/>
    <n v="2264000"/>
    <n v="0"/>
    <x v="0"/>
    <x v="2"/>
    <s v="Yes"/>
  </r>
  <r>
    <n v="2026"/>
    <m/>
    <x v="22"/>
    <n v="1590000"/>
    <x v="163"/>
    <d v="2026-06-22T00:00:00"/>
    <s v="Unpaid"/>
    <m/>
    <m/>
    <m/>
    <s v="INV-2026-PT Bintang Retail Nusantara-2026"/>
    <n v="0"/>
    <n v="1590000"/>
    <x v="2"/>
    <x v="9"/>
    <n v="1590000"/>
    <n v="0"/>
    <x v="0"/>
    <x v="2"/>
    <s v="Yes"/>
  </r>
  <r>
    <n v="2027"/>
    <m/>
    <x v="15"/>
    <n v="8299000"/>
    <x v="35"/>
    <d v="2026-07-05T00:00:00"/>
    <s v="Paid"/>
    <m/>
    <m/>
    <m/>
    <s v="INV-2026-PT Batam Modern Retail-2027"/>
    <n v="8299000"/>
    <n v="0"/>
    <x v="0"/>
    <x v="10"/>
    <n v="0"/>
    <n v="0"/>
    <x v="0"/>
    <x v="0"/>
    <s v="No"/>
  </r>
  <r>
    <n v="2028"/>
    <m/>
    <x v="16"/>
    <n v="6087000"/>
    <x v="186"/>
    <d v="2026-08-21T00:00:00"/>
    <s v="Paid"/>
    <m/>
    <m/>
    <m/>
    <s v="INV-2026-PT Pekanbaru Home Store-2028"/>
    <n v="6087000"/>
    <n v="0"/>
    <x v="0"/>
    <x v="11"/>
    <n v="0"/>
    <n v="0"/>
    <x v="0"/>
    <x v="0"/>
    <s v="No"/>
  </r>
  <r>
    <n v="2029"/>
    <m/>
    <x v="3"/>
    <n v="1113000"/>
    <x v="21"/>
    <d v="2026-06-03T00:00:00"/>
    <s v="Paid"/>
    <m/>
    <m/>
    <m/>
    <s v="INV-2026-PT Manado Lifestyle Center-2029"/>
    <n v="1113000"/>
    <n v="0"/>
    <x v="0"/>
    <x v="3"/>
    <n v="0"/>
    <n v="0"/>
    <x v="0"/>
    <x v="0"/>
    <s v="No"/>
  </r>
  <r>
    <n v="2030"/>
    <m/>
    <x v="23"/>
    <n v="4407000"/>
    <x v="63"/>
    <d v="2026-05-16T00:00:00"/>
    <s v="Paid"/>
    <m/>
    <m/>
    <m/>
    <s v="INV-2026-PT Urban House Indonesia-2030"/>
    <n v="4407000"/>
    <n v="0"/>
    <x v="0"/>
    <x v="1"/>
    <n v="0"/>
    <n v="0"/>
    <x v="0"/>
    <x v="0"/>
    <s v="No"/>
  </r>
  <r>
    <n v="2031"/>
    <m/>
    <x v="11"/>
    <n v="6244000"/>
    <x v="223"/>
    <d v="2026-06-17T00:00:00"/>
    <s v="Unpaid"/>
    <m/>
    <m/>
    <m/>
    <s v="INV-2026-PT XYZ-2031"/>
    <n v="0"/>
    <n v="6244000"/>
    <x v="2"/>
    <x v="1"/>
    <n v="6244000"/>
    <n v="0"/>
    <x v="0"/>
    <x v="2"/>
    <s v="Yes"/>
  </r>
  <r>
    <n v="2032"/>
    <m/>
    <x v="10"/>
    <n v="3198000"/>
    <x v="252"/>
    <d v="2026-08-31T00:00:00"/>
    <s v="Unpaid"/>
    <m/>
    <m/>
    <m/>
    <s v="INV-2026-PT Medan Niaga Sentosa-2032"/>
    <n v="0"/>
    <n v="3198000"/>
    <x v="4"/>
    <x v="8"/>
    <n v="3198000"/>
    <n v="0"/>
    <x v="0"/>
    <x v="2"/>
    <s v="Yes"/>
  </r>
  <r>
    <n v="2033"/>
    <m/>
    <x v="7"/>
    <n v="3085000"/>
    <x v="136"/>
    <d v="2026-08-05T00:00:00"/>
    <s v="Paid"/>
    <m/>
    <m/>
    <m/>
    <s v="INV-2026-PT Palembang Retail Bersama-2033"/>
    <n v="3085000"/>
    <n v="0"/>
    <x v="0"/>
    <x v="6"/>
    <n v="0"/>
    <n v="0"/>
    <x v="0"/>
    <x v="0"/>
    <s v="No"/>
  </r>
  <r>
    <n v="2034"/>
    <m/>
    <x v="3"/>
    <n v="5551000"/>
    <x v="79"/>
    <d v="2026-09-03T00:00:00"/>
    <s v="Paid"/>
    <m/>
    <m/>
    <m/>
    <s v="INV-2026-PT Manado Lifestyle Center-2034"/>
    <n v="5551000"/>
    <n v="0"/>
    <x v="0"/>
    <x v="3"/>
    <n v="0"/>
    <n v="0"/>
    <x v="0"/>
    <x v="0"/>
    <s v="No"/>
  </r>
  <r>
    <n v="2035"/>
    <m/>
    <x v="11"/>
    <n v="1067000"/>
    <x v="163"/>
    <d v="2026-06-07T00:00:00"/>
    <s v="Paid"/>
    <m/>
    <m/>
    <m/>
    <s v="INV-2026-PT XYZ-2035"/>
    <n v="1067000"/>
    <n v="0"/>
    <x v="0"/>
    <x v="1"/>
    <n v="0"/>
    <n v="0"/>
    <x v="0"/>
    <x v="0"/>
    <s v="No"/>
  </r>
  <r>
    <n v="2036"/>
    <m/>
    <x v="14"/>
    <n v="238000"/>
    <x v="94"/>
    <d v="2026-05-27T00:00:00"/>
    <s v="Paid"/>
    <m/>
    <m/>
    <m/>
    <s v="INV-2026-PT Nusantara Mart Sejahtera-2036"/>
    <n v="238000"/>
    <n v="0"/>
    <x v="0"/>
    <x v="1"/>
    <n v="0"/>
    <n v="0"/>
    <x v="0"/>
    <x v="0"/>
    <s v="No"/>
  </r>
  <r>
    <n v="2037"/>
    <m/>
    <x v="17"/>
    <n v="4471000"/>
    <x v="170"/>
    <d v="2026-04-16T00:00:00"/>
    <s v="Paid"/>
    <m/>
    <m/>
    <m/>
    <s v="INV-2026-PT Makassar Retail Utama-2037"/>
    <n v="4471000"/>
    <n v="0"/>
    <x v="0"/>
    <x v="12"/>
    <n v="0"/>
    <n v="0"/>
    <x v="0"/>
    <x v="0"/>
    <s v="No"/>
  </r>
  <r>
    <n v="2038"/>
    <m/>
    <x v="8"/>
    <n v="3129000"/>
    <x v="33"/>
    <d v="2026-04-09T00:00:00"/>
    <s v="Paid"/>
    <m/>
    <m/>
    <m/>
    <s v="INV-2026-PT Harmoni Store Indonesia-2038"/>
    <n v="3129000"/>
    <n v="0"/>
    <x v="0"/>
    <x v="7"/>
    <n v="0"/>
    <n v="0"/>
    <x v="0"/>
    <x v="0"/>
    <s v="No"/>
  </r>
  <r>
    <n v="2039"/>
    <m/>
    <x v="8"/>
    <n v="3617000"/>
    <x v="225"/>
    <d v="2026-03-18T00:00:00"/>
    <s v="Partial"/>
    <m/>
    <m/>
    <m/>
    <s v="INV-2026-PT Harmoni Store Indonesia-2039"/>
    <n v="2170000"/>
    <n v="1447000"/>
    <x v="2"/>
    <x v="7"/>
    <n v="1447000"/>
    <n v="0"/>
    <x v="0"/>
    <x v="2"/>
    <s v="Yes"/>
  </r>
  <r>
    <n v="2040"/>
    <m/>
    <x v="0"/>
    <n v="1612000"/>
    <x v="179"/>
    <d v="2026-04-28T00:00:00"/>
    <s v="Unpaid"/>
    <m/>
    <m/>
    <m/>
    <s v="INV-2026-PT Jogja Retail Makmur-2040"/>
    <n v="0"/>
    <n v="1612000"/>
    <x v="2"/>
    <x v="0"/>
    <n v="1612000"/>
    <n v="0"/>
    <x v="0"/>
    <x v="2"/>
    <s v="Yes"/>
  </r>
  <r>
    <n v="2041"/>
    <m/>
    <x v="8"/>
    <n v="5213000"/>
    <x v="102"/>
    <d v="2026-08-13T00:00:00"/>
    <s v="Unpaid"/>
    <m/>
    <m/>
    <m/>
    <s v="INV-2026-PT Harmoni Store Indonesia-2041"/>
    <n v="0"/>
    <n v="5213000"/>
    <x v="4"/>
    <x v="7"/>
    <n v="5213000"/>
    <n v="0"/>
    <x v="0"/>
    <x v="2"/>
    <s v="Yes"/>
  </r>
  <r>
    <n v="2042"/>
    <m/>
    <x v="20"/>
    <n v="4896000"/>
    <x v="56"/>
    <d v="2026-10-09T00:00:00"/>
    <s v="Unpaid"/>
    <m/>
    <m/>
    <m/>
    <s v="INV-2026-PT Balikpapan Retailindo-2042"/>
    <n v="0"/>
    <n v="4896000"/>
    <x v="1"/>
    <x v="14"/>
    <n v="0"/>
    <n v="4896000"/>
    <x v="1"/>
    <x v="1"/>
    <s v="No"/>
  </r>
  <r>
    <n v="2043"/>
    <m/>
    <x v="4"/>
    <n v="2309000"/>
    <x v="25"/>
    <d v="2026-05-20T00:00:00"/>
    <s v="Paid"/>
    <m/>
    <m/>
    <m/>
    <s v="INV-2026-PT Sinar Karya Abadi-2043"/>
    <n v="2309000"/>
    <n v="0"/>
    <x v="0"/>
    <x v="1"/>
    <n v="0"/>
    <n v="0"/>
    <x v="0"/>
    <x v="0"/>
    <s v="No"/>
  </r>
  <r>
    <n v="2044"/>
    <m/>
    <x v="2"/>
    <n v="1668000"/>
    <x v="202"/>
    <d v="2026-04-30T00:00:00"/>
    <s v="Paid"/>
    <m/>
    <m/>
    <m/>
    <s v="INV-2026-PT Karya Mitra Retail-2044"/>
    <n v="1668000"/>
    <n v="0"/>
    <x v="0"/>
    <x v="2"/>
    <n v="0"/>
    <n v="0"/>
    <x v="0"/>
    <x v="0"/>
    <s v="No"/>
  </r>
  <r>
    <n v="2045"/>
    <m/>
    <x v="20"/>
    <n v="6060000"/>
    <x v="167"/>
    <d v="2026-08-11T00:00:00"/>
    <s v="Paid"/>
    <m/>
    <m/>
    <m/>
    <s v="INV-2026-PT Balikpapan Retailindo-2045"/>
    <n v="6060000"/>
    <n v="0"/>
    <x v="0"/>
    <x v="14"/>
    <n v="0"/>
    <n v="0"/>
    <x v="0"/>
    <x v="0"/>
    <s v="No"/>
  </r>
  <r>
    <n v="2046"/>
    <m/>
    <x v="2"/>
    <n v="5692000"/>
    <x v="134"/>
    <d v="2026-06-12T00:00:00"/>
    <s v="Partial"/>
    <m/>
    <m/>
    <m/>
    <s v="INV-2026-PT Karya Mitra Retail-2046"/>
    <n v="1708000"/>
    <n v="3984000"/>
    <x v="2"/>
    <x v="2"/>
    <n v="3984000"/>
    <n v="0"/>
    <x v="0"/>
    <x v="2"/>
    <s v="Yes"/>
  </r>
  <r>
    <n v="2047"/>
    <m/>
    <x v="16"/>
    <n v="3764000"/>
    <x v="92"/>
    <d v="2026-04-14T00:00:00"/>
    <s v="Unpaid"/>
    <m/>
    <m/>
    <m/>
    <s v="INV-2026-PT Pekanbaru Home Store-2047"/>
    <n v="0"/>
    <n v="3764000"/>
    <x v="2"/>
    <x v="11"/>
    <n v="3764000"/>
    <n v="0"/>
    <x v="0"/>
    <x v="2"/>
    <s v="Yes"/>
  </r>
  <r>
    <n v="2048"/>
    <m/>
    <x v="22"/>
    <n v="1089000"/>
    <x v="55"/>
    <d v="2026-04-02T00:00:00"/>
    <s v="Paid"/>
    <m/>
    <m/>
    <m/>
    <s v="INV-2026-PT Bintang Retail Nusantara-2048"/>
    <n v="1089000"/>
    <n v="0"/>
    <x v="0"/>
    <x v="9"/>
    <n v="0"/>
    <n v="0"/>
    <x v="0"/>
    <x v="0"/>
    <s v="No"/>
  </r>
  <r>
    <n v="2049"/>
    <m/>
    <x v="2"/>
    <n v="2544000"/>
    <x v="42"/>
    <d v="2026-06-01T00:00:00"/>
    <s v="Paid"/>
    <m/>
    <m/>
    <m/>
    <s v="INV-2026-PT Karya Mitra Retail-2049"/>
    <n v="2544000"/>
    <n v="0"/>
    <x v="0"/>
    <x v="2"/>
    <n v="0"/>
    <n v="0"/>
    <x v="0"/>
    <x v="0"/>
    <s v="No"/>
  </r>
  <r>
    <n v="2050"/>
    <m/>
    <x v="7"/>
    <n v="4492000"/>
    <x v="19"/>
    <d v="2026-08-20T00:00:00"/>
    <s v="Unpaid"/>
    <m/>
    <m/>
    <m/>
    <s v="INV-2026-PT Palembang Retail Bersama-2050"/>
    <n v="0"/>
    <n v="4492000"/>
    <x v="4"/>
    <x v="6"/>
    <n v="4492000"/>
    <n v="0"/>
    <x v="0"/>
    <x v="2"/>
    <s v="Yes"/>
  </r>
  <r>
    <n v="2051"/>
    <m/>
    <x v="5"/>
    <n v="3307000"/>
    <x v="49"/>
    <d v="2026-03-03T00:00:00"/>
    <s v="Partial"/>
    <m/>
    <m/>
    <m/>
    <s v="INV-2026-PT Pontianak Niaga Abadi-2051"/>
    <n v="827000"/>
    <n v="2480000"/>
    <x v="2"/>
    <x v="4"/>
    <n v="2480000"/>
    <n v="0"/>
    <x v="0"/>
    <x v="2"/>
    <s v="Yes"/>
  </r>
  <r>
    <n v="2052"/>
    <m/>
    <x v="9"/>
    <n v="2366000"/>
    <x v="55"/>
    <d v="2026-04-02T00:00:00"/>
    <s v="Paid"/>
    <m/>
    <m/>
    <m/>
    <s v="INV-2026-PT Prima Retail Bandung-2052"/>
    <n v="2366000"/>
    <n v="0"/>
    <x v="0"/>
    <x v="5"/>
    <n v="0"/>
    <n v="0"/>
    <x v="0"/>
    <x v="0"/>
    <s v="No"/>
  </r>
  <r>
    <n v="2053"/>
    <m/>
    <x v="15"/>
    <n v="3199000"/>
    <x v="249"/>
    <d v="2026-09-19T00:00:00"/>
    <s v="Paid"/>
    <m/>
    <m/>
    <m/>
    <s v="INV-2026-PT Batam Modern Retail-2053"/>
    <n v="3199000"/>
    <n v="0"/>
    <x v="0"/>
    <x v="10"/>
    <n v="0"/>
    <n v="0"/>
    <x v="0"/>
    <x v="0"/>
    <s v="No"/>
  </r>
  <r>
    <n v="2054"/>
    <m/>
    <x v="18"/>
    <n v="1639000"/>
    <x v="77"/>
    <d v="2026-06-20T00:00:00"/>
    <s v="Paid"/>
    <m/>
    <m/>
    <m/>
    <s v="INV-2026-PT Bali Lifestyle Market-2054"/>
    <n v="1639000"/>
    <n v="0"/>
    <x v="0"/>
    <x v="13"/>
    <n v="0"/>
    <n v="0"/>
    <x v="0"/>
    <x v="0"/>
    <s v="No"/>
  </r>
  <r>
    <n v="2055"/>
    <m/>
    <x v="16"/>
    <n v="5228000"/>
    <x v="253"/>
    <d v="2026-05-20T00:00:00"/>
    <s v="Paid"/>
    <m/>
    <m/>
    <m/>
    <s v="INV-2026-PT Pekanbaru Home Store-2055"/>
    <n v="5228000"/>
    <n v="0"/>
    <x v="0"/>
    <x v="11"/>
    <n v="0"/>
    <n v="0"/>
    <x v="0"/>
    <x v="0"/>
    <s v="No"/>
  </r>
  <r>
    <n v="2056"/>
    <m/>
    <x v="4"/>
    <n v="2346000"/>
    <x v="121"/>
    <d v="2026-05-21T00:00:00"/>
    <s v="Paid"/>
    <m/>
    <m/>
    <m/>
    <s v="INV-2026-PT Sinar Karya Abadi-2056"/>
    <n v="2346000"/>
    <n v="0"/>
    <x v="0"/>
    <x v="1"/>
    <n v="0"/>
    <n v="0"/>
    <x v="0"/>
    <x v="0"/>
    <s v="No"/>
  </r>
  <r>
    <n v="2057"/>
    <m/>
    <x v="19"/>
    <n v="1690000"/>
    <x v="89"/>
    <d v="2026-09-30T00:00:00"/>
    <s v="Unpaid"/>
    <m/>
    <m/>
    <m/>
    <s v="INV-2026-PT Arunika Retail Indonesia-2057"/>
    <n v="0"/>
    <n v="1690000"/>
    <x v="3"/>
    <x v="1"/>
    <n v="1690000"/>
    <n v="0"/>
    <x v="0"/>
    <x v="2"/>
    <s v="Yes"/>
  </r>
  <r>
    <n v="2058"/>
    <m/>
    <x v="17"/>
    <n v="3616000"/>
    <x v="130"/>
    <d v="2026-03-25T00:00:00"/>
    <s v="Paid"/>
    <m/>
    <m/>
    <m/>
    <s v="INV-2026-PT Makassar Retail Utama-2058"/>
    <n v="3616000"/>
    <n v="0"/>
    <x v="0"/>
    <x v="12"/>
    <n v="0"/>
    <n v="0"/>
    <x v="0"/>
    <x v="0"/>
    <s v="No"/>
  </r>
  <r>
    <n v="2059"/>
    <m/>
    <x v="6"/>
    <n v="6539000"/>
    <x v="99"/>
    <d v="2026-04-23T00:00:00"/>
    <s v="Paid"/>
    <m/>
    <m/>
    <m/>
    <s v="INV-2026-PT Lestari Lifestyle Retail-2059"/>
    <n v="6539000"/>
    <n v="0"/>
    <x v="0"/>
    <x v="5"/>
    <n v="0"/>
    <n v="0"/>
    <x v="0"/>
    <x v="0"/>
    <s v="No"/>
  </r>
  <r>
    <n v="2060"/>
    <m/>
    <x v="7"/>
    <n v="4001000"/>
    <x v="163"/>
    <d v="2026-06-07T00:00:00"/>
    <s v="Partial"/>
    <m/>
    <m/>
    <m/>
    <s v="INV-2026-PT Palembang Retail Bersama-2060"/>
    <n v="2000000"/>
    <n v="2001000"/>
    <x v="2"/>
    <x v="6"/>
    <n v="2001000"/>
    <n v="0"/>
    <x v="0"/>
    <x v="2"/>
    <s v="Yes"/>
  </r>
  <r>
    <n v="2061"/>
    <m/>
    <x v="0"/>
    <n v="1446000"/>
    <x v="114"/>
    <d v="2026-05-14T00:00:00"/>
    <s v="Unpaid"/>
    <m/>
    <m/>
    <m/>
    <s v="INV-2026-PT Jogja Retail Makmur-2061"/>
    <n v="0"/>
    <n v="1446000"/>
    <x v="2"/>
    <x v="0"/>
    <n v="1446000"/>
    <n v="0"/>
    <x v="0"/>
    <x v="2"/>
    <s v="Yes"/>
  </r>
  <r>
    <n v="2062"/>
    <m/>
    <x v="11"/>
    <n v="2497000"/>
    <x v="112"/>
    <d v="2026-07-23T00:00:00"/>
    <s v="Paid"/>
    <m/>
    <m/>
    <m/>
    <s v="INV-2026-PT XYZ-2062"/>
    <n v="2497000"/>
    <n v="0"/>
    <x v="0"/>
    <x v="1"/>
    <n v="0"/>
    <n v="0"/>
    <x v="0"/>
    <x v="0"/>
    <s v="No"/>
  </r>
  <r>
    <n v="2063"/>
    <m/>
    <x v="21"/>
    <n v="3471000"/>
    <x v="58"/>
    <d v="2026-09-27T00:00:00"/>
    <s v="Unpaid"/>
    <m/>
    <m/>
    <m/>
    <s v="INV-2026-PT Pusaka Niaga Mandiri-2063"/>
    <n v="0"/>
    <n v="3471000"/>
    <x v="3"/>
    <x v="5"/>
    <n v="3471000"/>
    <n v="0"/>
    <x v="0"/>
    <x v="2"/>
    <s v="Yes"/>
  </r>
  <r>
    <n v="2064"/>
    <m/>
    <x v="16"/>
    <n v="2010000"/>
    <x v="17"/>
    <d v="2026-04-18T00:00:00"/>
    <s v="Paid"/>
    <m/>
    <m/>
    <m/>
    <s v="INV-2026-PT Pekanbaru Home Store-2064"/>
    <n v="2010000"/>
    <n v="0"/>
    <x v="0"/>
    <x v="11"/>
    <n v="0"/>
    <n v="0"/>
    <x v="0"/>
    <x v="0"/>
    <s v="No"/>
  </r>
  <r>
    <n v="2065"/>
    <m/>
    <x v="4"/>
    <n v="4880000"/>
    <x v="104"/>
    <d v="2026-02-17T00:00:00"/>
    <s v="Unpaid"/>
    <m/>
    <m/>
    <m/>
    <s v="INV-2026-PT Sinar Karya Abadi-2065"/>
    <n v="0"/>
    <n v="4880000"/>
    <x v="2"/>
    <x v="1"/>
    <n v="4880000"/>
    <n v="0"/>
    <x v="0"/>
    <x v="2"/>
    <s v="Yes"/>
  </r>
  <r>
    <n v="2066"/>
    <m/>
    <x v="11"/>
    <n v="5449000"/>
    <x v="198"/>
    <d v="2026-09-20T00:00:00"/>
    <s v="Paid"/>
    <m/>
    <m/>
    <m/>
    <s v="INV-2026-PT XYZ-2066"/>
    <n v="5449000"/>
    <n v="0"/>
    <x v="0"/>
    <x v="1"/>
    <n v="0"/>
    <n v="0"/>
    <x v="0"/>
    <x v="0"/>
    <s v="No"/>
  </r>
  <r>
    <n v="2067"/>
    <m/>
    <x v="20"/>
    <n v="2130000"/>
    <x v="214"/>
    <d v="2026-09-09T00:00:00"/>
    <s v="Paid"/>
    <m/>
    <m/>
    <m/>
    <s v="INV-2026-PT Balikpapan Retailindo-2067"/>
    <n v="2130000"/>
    <n v="0"/>
    <x v="0"/>
    <x v="14"/>
    <n v="0"/>
    <n v="0"/>
    <x v="0"/>
    <x v="0"/>
    <s v="No"/>
  </r>
  <r>
    <n v="2068"/>
    <m/>
    <x v="4"/>
    <n v="6482000"/>
    <x v="131"/>
    <d v="2026-03-07T00:00:00"/>
    <s v="Paid"/>
    <m/>
    <m/>
    <m/>
    <s v="INV-2026-PT Sinar Karya Abadi-2068"/>
    <n v="6482000"/>
    <n v="0"/>
    <x v="0"/>
    <x v="1"/>
    <n v="0"/>
    <n v="0"/>
    <x v="0"/>
    <x v="0"/>
    <s v="No"/>
  </r>
  <r>
    <n v="2069"/>
    <m/>
    <x v="22"/>
    <n v="2079000"/>
    <x v="137"/>
    <d v="2026-02-08T00:00:00"/>
    <s v="Paid"/>
    <m/>
    <m/>
    <m/>
    <s v="INV-2026-PT Bintang Retail Nusantara-2069"/>
    <n v="2079000"/>
    <n v="0"/>
    <x v="0"/>
    <x v="9"/>
    <n v="0"/>
    <n v="0"/>
    <x v="0"/>
    <x v="0"/>
    <s v="No"/>
  </r>
  <r>
    <n v="2070"/>
    <m/>
    <x v="18"/>
    <n v="3440000"/>
    <x v="89"/>
    <d v="2026-10-15T00:00:00"/>
    <s v="Unpaid"/>
    <m/>
    <m/>
    <m/>
    <s v="INV-2026-PT Bali Lifestyle Market-2070"/>
    <n v="0"/>
    <n v="3440000"/>
    <x v="1"/>
    <x v="13"/>
    <n v="0"/>
    <n v="3440000"/>
    <x v="0"/>
    <x v="1"/>
    <s v="No"/>
  </r>
  <r>
    <n v="2071"/>
    <m/>
    <x v="5"/>
    <n v="3249000"/>
    <x v="155"/>
    <d v="2026-03-07T00:00:00"/>
    <s v="Paid"/>
    <m/>
    <m/>
    <m/>
    <s v="INV-2026-PT Pontianak Niaga Abadi-2071"/>
    <n v="3249000"/>
    <n v="0"/>
    <x v="0"/>
    <x v="4"/>
    <n v="0"/>
    <n v="0"/>
    <x v="0"/>
    <x v="0"/>
    <s v="No"/>
  </r>
  <r>
    <n v="2072"/>
    <m/>
    <x v="1"/>
    <n v="2286000"/>
    <x v="166"/>
    <d v="2026-08-10T00:00:00"/>
    <s v="Paid"/>
    <m/>
    <m/>
    <m/>
    <s v="INV-2026-PT Citra Home Living-2072"/>
    <n v="2286000"/>
    <n v="0"/>
    <x v="0"/>
    <x v="1"/>
    <n v="0"/>
    <n v="0"/>
    <x v="0"/>
    <x v="0"/>
    <s v="No"/>
  </r>
  <r>
    <n v="2073"/>
    <m/>
    <x v="8"/>
    <n v="2904000"/>
    <x v="7"/>
    <d v="2026-06-02T00:00:00"/>
    <s v="Unpaid"/>
    <m/>
    <m/>
    <m/>
    <s v="INV-2026-PT Harmoni Store Indonesia-2073"/>
    <n v="0"/>
    <n v="2904000"/>
    <x v="2"/>
    <x v="7"/>
    <n v="2904000"/>
    <n v="0"/>
    <x v="0"/>
    <x v="2"/>
    <s v="Yes"/>
  </r>
  <r>
    <n v="2074"/>
    <m/>
    <x v="5"/>
    <n v="5919000"/>
    <x v="197"/>
    <d v="2026-05-26T00:00:00"/>
    <s v="Paid"/>
    <m/>
    <m/>
    <m/>
    <s v="INV-2026-PT Pontianak Niaga Abadi-2074"/>
    <n v="5919000"/>
    <n v="0"/>
    <x v="0"/>
    <x v="4"/>
    <n v="0"/>
    <n v="0"/>
    <x v="0"/>
    <x v="0"/>
    <s v="No"/>
  </r>
  <r>
    <n v="2075"/>
    <m/>
    <x v="17"/>
    <n v="2682000"/>
    <x v="218"/>
    <d v="2026-10-10T00:00:00"/>
    <s v="Paid"/>
    <m/>
    <m/>
    <m/>
    <s v="INV-2026-PT Makassar Retail Utama-2075"/>
    <n v="2682000"/>
    <n v="0"/>
    <x v="0"/>
    <x v="12"/>
    <n v="0"/>
    <n v="0"/>
    <x v="1"/>
    <x v="0"/>
    <s v="No"/>
  </r>
  <r>
    <n v="2076"/>
    <m/>
    <x v="13"/>
    <n v="3986000"/>
    <x v="232"/>
    <d v="2026-08-16T00:00:00"/>
    <s v="Paid"/>
    <m/>
    <m/>
    <m/>
    <s v="INV-2026-PT Sentra Belanja Jaya-2076"/>
    <n v="3986000"/>
    <n v="0"/>
    <x v="0"/>
    <x v="2"/>
    <n v="0"/>
    <n v="0"/>
    <x v="0"/>
    <x v="0"/>
    <s v="No"/>
  </r>
  <r>
    <n v="2077"/>
    <m/>
    <x v="5"/>
    <n v="4570000"/>
    <x v="171"/>
    <d v="2026-04-13T00:00:00"/>
    <s v="Partial"/>
    <m/>
    <m/>
    <m/>
    <s v="INV-2026-PT Pontianak Niaga Abadi-2077"/>
    <n v="2285000"/>
    <n v="2285000"/>
    <x v="2"/>
    <x v="4"/>
    <n v="2285000"/>
    <n v="0"/>
    <x v="0"/>
    <x v="2"/>
    <s v="Yes"/>
  </r>
  <r>
    <n v="2078"/>
    <m/>
    <x v="22"/>
    <n v="1623000"/>
    <x v="247"/>
    <d v="2026-07-06T00:00:00"/>
    <s v="Paid"/>
    <m/>
    <m/>
    <m/>
    <s v="INV-2026-PT Bintang Retail Nusantara-2078"/>
    <n v="1623000"/>
    <n v="0"/>
    <x v="0"/>
    <x v="9"/>
    <n v="0"/>
    <n v="0"/>
    <x v="0"/>
    <x v="0"/>
    <s v="No"/>
  </r>
  <r>
    <n v="2079"/>
    <m/>
    <x v="16"/>
    <n v="1489000"/>
    <x v="149"/>
    <d v="2026-07-02T00:00:00"/>
    <s v="Paid"/>
    <m/>
    <m/>
    <m/>
    <s v="INV-2026-PT Pekanbaru Home Store-2079"/>
    <n v="1489000"/>
    <n v="0"/>
    <x v="0"/>
    <x v="11"/>
    <n v="0"/>
    <n v="0"/>
    <x v="0"/>
    <x v="0"/>
    <s v="No"/>
  </r>
  <r>
    <n v="2080"/>
    <m/>
    <x v="14"/>
    <n v="3804000"/>
    <x v="8"/>
    <d v="2026-04-12T00:00:00"/>
    <s v="Unpaid"/>
    <m/>
    <m/>
    <m/>
    <s v="INV-2026-PT Nusantara Mart Sejahtera-2080"/>
    <n v="0"/>
    <n v="3804000"/>
    <x v="2"/>
    <x v="1"/>
    <n v="3804000"/>
    <n v="0"/>
    <x v="0"/>
    <x v="2"/>
    <s v="Yes"/>
  </r>
  <r>
    <n v="2081"/>
    <m/>
    <x v="20"/>
    <n v="5279000"/>
    <x v="161"/>
    <d v="2026-10-04T00:00:00"/>
    <s v="Unpaid"/>
    <m/>
    <m/>
    <m/>
    <s v="INV-2026-PT Balikpapan Retailindo-2081"/>
    <n v="0"/>
    <n v="5279000"/>
    <x v="3"/>
    <x v="14"/>
    <n v="5279000"/>
    <n v="0"/>
    <x v="0"/>
    <x v="2"/>
    <s v="Yes"/>
  </r>
  <r>
    <n v="2082"/>
    <m/>
    <x v="11"/>
    <n v="1643000"/>
    <x v="212"/>
    <d v="2026-03-31T00:00:00"/>
    <s v="Unpaid"/>
    <m/>
    <m/>
    <m/>
    <s v="INV-2026-PT XYZ-2082"/>
    <n v="0"/>
    <n v="1643000"/>
    <x v="2"/>
    <x v="1"/>
    <n v="1643000"/>
    <n v="0"/>
    <x v="0"/>
    <x v="2"/>
    <s v="Yes"/>
  </r>
  <r>
    <n v="2083"/>
    <m/>
    <x v="8"/>
    <n v="3130000"/>
    <x v="251"/>
    <d v="2026-08-04T00:00:00"/>
    <s v="Paid"/>
    <m/>
    <m/>
    <m/>
    <s v="INV-2026-PT Harmoni Store Indonesia-2083"/>
    <n v="3130000"/>
    <n v="0"/>
    <x v="0"/>
    <x v="7"/>
    <n v="0"/>
    <n v="0"/>
    <x v="0"/>
    <x v="0"/>
    <s v="No"/>
  </r>
  <r>
    <n v="2084"/>
    <m/>
    <x v="16"/>
    <n v="5549000"/>
    <x v="231"/>
    <d v="2026-03-29T00:00:00"/>
    <s v="Paid"/>
    <m/>
    <m/>
    <m/>
    <s v="INV-2026-PT Pekanbaru Home Store-2084"/>
    <n v="5549000"/>
    <n v="0"/>
    <x v="0"/>
    <x v="11"/>
    <n v="0"/>
    <n v="0"/>
    <x v="0"/>
    <x v="0"/>
    <s v="No"/>
  </r>
  <r>
    <n v="2085"/>
    <m/>
    <x v="2"/>
    <n v="3844000"/>
    <x v="6"/>
    <d v="2026-08-29T00:00:00"/>
    <s v="Paid"/>
    <m/>
    <m/>
    <m/>
    <s v="INV-2026-PT Karya Mitra Retail-2085"/>
    <n v="3844000"/>
    <n v="0"/>
    <x v="0"/>
    <x v="2"/>
    <n v="0"/>
    <n v="0"/>
    <x v="0"/>
    <x v="0"/>
    <s v="No"/>
  </r>
  <r>
    <n v="2086"/>
    <m/>
    <x v="20"/>
    <n v="4364000"/>
    <x v="3"/>
    <d v="2026-10-11T00:00:00"/>
    <s v="Partial"/>
    <m/>
    <m/>
    <m/>
    <s v="INV-2026-PT Balikpapan Retailindo-2086"/>
    <n v="1746000"/>
    <n v="2618000"/>
    <x v="1"/>
    <x v="14"/>
    <n v="0"/>
    <n v="2618000"/>
    <x v="1"/>
    <x v="3"/>
    <s v="No"/>
  </r>
  <r>
    <n v="2087"/>
    <m/>
    <x v="1"/>
    <n v="2786000"/>
    <x v="95"/>
    <d v="2026-03-14T00:00:00"/>
    <s v="Paid"/>
    <m/>
    <m/>
    <m/>
    <s v="INV-2026-PT Citra Home Living-2087"/>
    <n v="2786000"/>
    <n v="0"/>
    <x v="0"/>
    <x v="1"/>
    <n v="0"/>
    <n v="0"/>
    <x v="0"/>
    <x v="0"/>
    <s v="No"/>
  </r>
  <r>
    <n v="2088"/>
    <m/>
    <x v="15"/>
    <n v="4427000"/>
    <x v="160"/>
    <d v="2026-04-26T00:00:00"/>
    <s v="Paid"/>
    <m/>
    <m/>
    <m/>
    <s v="INV-2026-PT Batam Modern Retail-2088"/>
    <n v="4427000"/>
    <n v="0"/>
    <x v="0"/>
    <x v="10"/>
    <n v="0"/>
    <n v="0"/>
    <x v="0"/>
    <x v="0"/>
    <s v="No"/>
  </r>
  <r>
    <n v="2089"/>
    <m/>
    <x v="14"/>
    <n v="4425000"/>
    <x v="70"/>
    <d v="2026-04-10T00:00:00"/>
    <s v="Unpaid"/>
    <m/>
    <m/>
    <m/>
    <s v="INV-2026-PT Nusantara Mart Sejahtera-2089"/>
    <n v="0"/>
    <n v="4425000"/>
    <x v="2"/>
    <x v="1"/>
    <n v="4425000"/>
    <n v="0"/>
    <x v="0"/>
    <x v="2"/>
    <s v="Yes"/>
  </r>
  <r>
    <n v="2090"/>
    <m/>
    <x v="11"/>
    <n v="7142000"/>
    <x v="67"/>
    <d v="2026-02-10T00:00:00"/>
    <s v="Paid"/>
    <m/>
    <m/>
    <m/>
    <s v="INV-2026-PT XYZ-2090"/>
    <n v="7142000"/>
    <n v="0"/>
    <x v="0"/>
    <x v="1"/>
    <n v="0"/>
    <n v="0"/>
    <x v="0"/>
    <x v="0"/>
    <s v="No"/>
  </r>
  <r>
    <n v="2091"/>
    <m/>
    <x v="12"/>
    <n v="3339000"/>
    <x v="225"/>
    <d v="2026-03-18T00:00:00"/>
    <s v="Unpaid"/>
    <m/>
    <m/>
    <m/>
    <s v="INV-2026-PT Surya Niaga Surabaya-2091"/>
    <n v="0"/>
    <n v="3339000"/>
    <x v="2"/>
    <x v="9"/>
    <n v="3339000"/>
    <n v="0"/>
    <x v="0"/>
    <x v="2"/>
    <s v="Yes"/>
  </r>
  <r>
    <n v="2092"/>
    <m/>
    <x v="19"/>
    <n v="3390000"/>
    <x v="178"/>
    <d v="2026-05-26T00:00:00"/>
    <s v="Paid"/>
    <m/>
    <m/>
    <m/>
    <s v="INV-2026-PT Arunika Retail Indonesia-2092"/>
    <n v="3390000"/>
    <n v="0"/>
    <x v="0"/>
    <x v="1"/>
    <n v="0"/>
    <n v="0"/>
    <x v="0"/>
    <x v="0"/>
    <s v="No"/>
  </r>
  <r>
    <n v="2093"/>
    <m/>
    <x v="15"/>
    <n v="3253000"/>
    <x v="71"/>
    <d v="2026-05-04T00:00:00"/>
    <s v="Paid"/>
    <m/>
    <m/>
    <m/>
    <s v="INV-2026-PT Batam Modern Retail-2093"/>
    <n v="3253000"/>
    <n v="0"/>
    <x v="0"/>
    <x v="10"/>
    <n v="0"/>
    <n v="0"/>
    <x v="0"/>
    <x v="0"/>
    <s v="No"/>
  </r>
  <r>
    <n v="2094"/>
    <m/>
    <x v="8"/>
    <n v="3185000"/>
    <x v="161"/>
    <d v="2026-10-04T00:00:00"/>
    <s v="Paid"/>
    <m/>
    <m/>
    <m/>
    <s v="INV-2026-PT Harmoni Store Indonesia-2094"/>
    <n v="3185000"/>
    <n v="0"/>
    <x v="0"/>
    <x v="7"/>
    <n v="0"/>
    <n v="0"/>
    <x v="0"/>
    <x v="0"/>
    <s v="No"/>
  </r>
  <r>
    <n v="2095"/>
    <m/>
    <x v="14"/>
    <n v="2939000"/>
    <x v="186"/>
    <d v="2026-08-21T00:00:00"/>
    <s v="Unpaid"/>
    <m/>
    <m/>
    <m/>
    <s v="INV-2026-PT Nusantara Mart Sejahtera-2095"/>
    <n v="0"/>
    <n v="2939000"/>
    <x v="4"/>
    <x v="1"/>
    <n v="2939000"/>
    <n v="0"/>
    <x v="0"/>
    <x v="2"/>
    <s v="Yes"/>
  </r>
  <r>
    <n v="2096"/>
    <m/>
    <x v="20"/>
    <n v="1089000"/>
    <x v="184"/>
    <d v="2026-10-03T00:00:00"/>
    <s v="Unpaid"/>
    <m/>
    <m/>
    <m/>
    <s v="INV-2026-PT Balikpapan Retailindo-2096"/>
    <n v="0"/>
    <n v="1089000"/>
    <x v="3"/>
    <x v="14"/>
    <n v="1089000"/>
    <n v="0"/>
    <x v="0"/>
    <x v="2"/>
    <s v="Yes"/>
  </r>
  <r>
    <n v="2097"/>
    <m/>
    <x v="24"/>
    <n v="6022000"/>
    <x v="130"/>
    <d v="2026-03-25T00:00:00"/>
    <s v="Paid"/>
    <m/>
    <m/>
    <m/>
    <s v="INV-2026-PT Metro Perkasa Retail-2097"/>
    <n v="6022000"/>
    <n v="0"/>
    <x v="0"/>
    <x v="5"/>
    <n v="0"/>
    <n v="0"/>
    <x v="0"/>
    <x v="0"/>
    <s v="No"/>
  </r>
  <r>
    <n v="2098"/>
    <m/>
    <x v="18"/>
    <n v="5889000"/>
    <x v="54"/>
    <d v="2026-01-22T00:00:00"/>
    <s v="Paid"/>
    <m/>
    <m/>
    <m/>
    <s v="INV-2026-PT Bali Lifestyle Market-2098"/>
    <n v="5889000"/>
    <n v="0"/>
    <x v="0"/>
    <x v="13"/>
    <n v="0"/>
    <n v="0"/>
    <x v="0"/>
    <x v="0"/>
    <s v="No"/>
  </r>
  <r>
    <n v="2099"/>
    <m/>
    <x v="7"/>
    <n v="3544000"/>
    <x v="45"/>
    <d v="2026-10-05T00:00:00"/>
    <s v="Partial"/>
    <m/>
    <m/>
    <m/>
    <s v="INV-2026-PT Palembang Retail Bersama-2099"/>
    <n v="2658000"/>
    <n v="886000"/>
    <x v="1"/>
    <x v="6"/>
    <n v="0"/>
    <n v="886000"/>
    <x v="1"/>
    <x v="3"/>
    <s v="No"/>
  </r>
  <r>
    <n v="2100"/>
    <m/>
    <x v="17"/>
    <n v="3191000"/>
    <x v="229"/>
    <d v="2026-05-06T00:00:00"/>
    <s v="Partial"/>
    <m/>
    <m/>
    <m/>
    <s v="INV-2026-PT Makassar Retail Utama-2100"/>
    <n v="1596000"/>
    <n v="1595000"/>
    <x v="2"/>
    <x v="12"/>
    <n v="1595000"/>
    <n v="0"/>
    <x v="0"/>
    <x v="2"/>
    <s v="Yes"/>
  </r>
  <r>
    <n v="2101"/>
    <m/>
    <x v="18"/>
    <n v="3869000"/>
    <x v="9"/>
    <d v="2026-05-22T00:00:00"/>
    <s v="Paid"/>
    <m/>
    <m/>
    <m/>
    <s v="INV-2026-PT Bali Lifestyle Market-2101"/>
    <n v="3869000"/>
    <n v="0"/>
    <x v="0"/>
    <x v="13"/>
    <n v="0"/>
    <n v="0"/>
    <x v="0"/>
    <x v="0"/>
    <s v="No"/>
  </r>
  <r>
    <n v="2102"/>
    <m/>
    <x v="4"/>
    <n v="3323000"/>
    <x v="2"/>
    <d v="2026-07-26T00:00:00"/>
    <s v="Paid"/>
    <m/>
    <m/>
    <m/>
    <s v="INV-2026-PT Sinar Karya Abadi-2102"/>
    <n v="3323000"/>
    <n v="0"/>
    <x v="0"/>
    <x v="1"/>
    <n v="0"/>
    <n v="0"/>
    <x v="0"/>
    <x v="0"/>
    <s v="No"/>
  </r>
  <r>
    <n v="2103"/>
    <m/>
    <x v="11"/>
    <n v="8750000"/>
    <x v="6"/>
    <d v="2026-08-14T00:00:00"/>
    <s v="Unpaid"/>
    <m/>
    <m/>
    <m/>
    <s v="INV-2026-PT XYZ-2103"/>
    <n v="0"/>
    <n v="8750000"/>
    <x v="4"/>
    <x v="1"/>
    <n v="8750000"/>
    <n v="0"/>
    <x v="0"/>
    <x v="2"/>
    <s v="Yes"/>
  </r>
  <r>
    <n v="2104"/>
    <m/>
    <x v="13"/>
    <n v="6029000"/>
    <x v="59"/>
    <d v="2026-02-11T00:00:00"/>
    <s v="Paid"/>
    <m/>
    <m/>
    <m/>
    <s v="INV-2026-PT Sentra Belanja Jaya-2104"/>
    <n v="6029000"/>
    <n v="0"/>
    <x v="0"/>
    <x v="2"/>
    <n v="0"/>
    <n v="0"/>
    <x v="0"/>
    <x v="0"/>
    <s v="No"/>
  </r>
  <r>
    <n v="2105"/>
    <m/>
    <x v="19"/>
    <n v="4605000"/>
    <x v="30"/>
    <d v="2026-09-04T00:00:00"/>
    <s v="Paid"/>
    <m/>
    <m/>
    <m/>
    <s v="INV-2026-PT Arunika Retail Indonesia-2105"/>
    <n v="4605000"/>
    <n v="0"/>
    <x v="0"/>
    <x v="1"/>
    <n v="0"/>
    <n v="0"/>
    <x v="0"/>
    <x v="0"/>
    <s v="No"/>
  </r>
  <r>
    <n v="2106"/>
    <m/>
    <x v="13"/>
    <n v="4193000"/>
    <x v="78"/>
    <d v="2026-05-09T00:00:00"/>
    <s v="Unpaid"/>
    <m/>
    <m/>
    <m/>
    <s v="INV-2026-PT Sentra Belanja Jaya-2106"/>
    <n v="0"/>
    <n v="4193000"/>
    <x v="2"/>
    <x v="2"/>
    <n v="4193000"/>
    <n v="0"/>
    <x v="0"/>
    <x v="2"/>
    <s v="Yes"/>
  </r>
  <r>
    <n v="2107"/>
    <m/>
    <x v="11"/>
    <n v="3575000"/>
    <x v="19"/>
    <d v="2026-08-20T00:00:00"/>
    <s v="Unpaid"/>
    <m/>
    <m/>
    <m/>
    <s v="INV-2026-PT XYZ-2107"/>
    <n v="0"/>
    <n v="3575000"/>
    <x v="4"/>
    <x v="1"/>
    <n v="3575000"/>
    <n v="0"/>
    <x v="0"/>
    <x v="2"/>
    <s v="Yes"/>
  </r>
  <r>
    <n v="2108"/>
    <m/>
    <x v="13"/>
    <n v="5928000"/>
    <x v="87"/>
    <d v="2026-06-22T00:00:00"/>
    <s v="Partial"/>
    <m/>
    <m/>
    <m/>
    <s v="INV-2026-PT Sentra Belanja Jaya-2108"/>
    <n v="2964000"/>
    <n v="2964000"/>
    <x v="2"/>
    <x v="2"/>
    <n v="2964000"/>
    <n v="0"/>
    <x v="0"/>
    <x v="2"/>
    <s v="Yes"/>
  </r>
  <r>
    <n v="2109"/>
    <m/>
    <x v="21"/>
    <n v="1521000"/>
    <x v="75"/>
    <d v="2026-03-16T00:00:00"/>
    <s v="Paid"/>
    <m/>
    <m/>
    <m/>
    <s v="INV-2026-PT Pusaka Niaga Mandiri-2109"/>
    <n v="1521000"/>
    <n v="0"/>
    <x v="0"/>
    <x v="5"/>
    <n v="0"/>
    <n v="0"/>
    <x v="0"/>
    <x v="0"/>
    <s v="No"/>
  </r>
  <r>
    <n v="2110"/>
    <m/>
    <x v="2"/>
    <n v="5420000"/>
    <x v="47"/>
    <d v="2026-01-18T00:00:00"/>
    <s v="Paid"/>
    <m/>
    <m/>
    <m/>
    <s v="INV-2026-PT Karya Mitra Retail-2110"/>
    <n v="5420000"/>
    <n v="0"/>
    <x v="0"/>
    <x v="2"/>
    <n v="0"/>
    <n v="0"/>
    <x v="0"/>
    <x v="0"/>
    <s v="No"/>
  </r>
  <r>
    <n v="2111"/>
    <m/>
    <x v="10"/>
    <n v="5065000"/>
    <x v="212"/>
    <d v="2026-03-15T00:00:00"/>
    <s v="Partial"/>
    <m/>
    <m/>
    <m/>
    <s v="INV-2026-PT Medan Niaga Sentosa-2111"/>
    <n v="1520000"/>
    <n v="3545000"/>
    <x v="2"/>
    <x v="8"/>
    <n v="3545000"/>
    <n v="0"/>
    <x v="0"/>
    <x v="2"/>
    <s v="Yes"/>
  </r>
  <r>
    <n v="2112"/>
    <m/>
    <x v="10"/>
    <n v="4679000"/>
    <x v="255"/>
    <d v="2026-07-10T00:00:00"/>
    <s v="Paid"/>
    <m/>
    <m/>
    <m/>
    <s v="INV-2026-PT Medan Niaga Sentosa-2112"/>
    <n v="4679000"/>
    <n v="0"/>
    <x v="0"/>
    <x v="8"/>
    <n v="0"/>
    <n v="0"/>
    <x v="0"/>
    <x v="0"/>
    <s v="No"/>
  </r>
  <r>
    <n v="2113"/>
    <m/>
    <x v="13"/>
    <n v="2871000"/>
    <x v="222"/>
    <d v="2026-09-02T00:00:00"/>
    <s v="Partial"/>
    <m/>
    <m/>
    <m/>
    <s v="INV-2026-PT Sentra Belanja Jaya-2113"/>
    <n v="1723000"/>
    <n v="1148000"/>
    <x v="4"/>
    <x v="2"/>
    <n v="1148000"/>
    <n v="0"/>
    <x v="0"/>
    <x v="2"/>
    <s v="Yes"/>
  </r>
  <r>
    <n v="2114"/>
    <m/>
    <x v="3"/>
    <n v="2490000"/>
    <x v="186"/>
    <d v="2026-08-05T00:00:00"/>
    <s v="Unpaid"/>
    <m/>
    <m/>
    <m/>
    <s v="INV-2026-PT Manado Lifestyle Center-2114"/>
    <n v="0"/>
    <n v="2490000"/>
    <x v="5"/>
    <x v="3"/>
    <n v="2490000"/>
    <n v="0"/>
    <x v="0"/>
    <x v="2"/>
    <s v="Yes"/>
  </r>
  <r>
    <n v="2115"/>
    <m/>
    <x v="1"/>
    <n v="3792000"/>
    <x v="128"/>
    <d v="2026-01-27T00:00:00"/>
    <s v="Unpaid"/>
    <m/>
    <m/>
    <m/>
    <s v="INV-2026-PT Citra Home Living-2115"/>
    <n v="0"/>
    <n v="3792000"/>
    <x v="2"/>
    <x v="1"/>
    <n v="3792000"/>
    <n v="0"/>
    <x v="0"/>
    <x v="2"/>
    <s v="Yes"/>
  </r>
  <r>
    <n v="2116"/>
    <m/>
    <x v="4"/>
    <n v="4717000"/>
    <x v="76"/>
    <d v="2026-09-27T00:00:00"/>
    <s v="Paid"/>
    <m/>
    <m/>
    <m/>
    <s v="INV-2026-PT Sinar Karya Abadi-2116"/>
    <n v="4717000"/>
    <n v="0"/>
    <x v="0"/>
    <x v="1"/>
    <n v="0"/>
    <n v="0"/>
    <x v="1"/>
    <x v="0"/>
    <s v="No"/>
  </r>
  <r>
    <n v="2117"/>
    <m/>
    <x v="0"/>
    <n v="3505000"/>
    <x v="157"/>
    <d v="2026-08-18T00:00:00"/>
    <s v="Unpaid"/>
    <m/>
    <m/>
    <m/>
    <s v="INV-2026-PT Jogja Retail Makmur-2117"/>
    <n v="0"/>
    <n v="3505000"/>
    <x v="4"/>
    <x v="0"/>
    <n v="3505000"/>
    <n v="0"/>
    <x v="0"/>
    <x v="2"/>
    <s v="Yes"/>
  </r>
  <r>
    <n v="2118"/>
    <m/>
    <x v="8"/>
    <n v="2115000"/>
    <x v="113"/>
    <d v="2026-09-26T00:00:00"/>
    <s v="Paid"/>
    <m/>
    <m/>
    <m/>
    <s v="INV-2026-PT Harmoni Store Indonesia-2118"/>
    <n v="2115000"/>
    <n v="0"/>
    <x v="0"/>
    <x v="7"/>
    <n v="0"/>
    <n v="0"/>
    <x v="0"/>
    <x v="0"/>
    <s v="No"/>
  </r>
  <r>
    <n v="2119"/>
    <m/>
    <x v="23"/>
    <n v="971000"/>
    <x v="5"/>
    <d v="2026-09-17T00:00:00"/>
    <s v="Unpaid"/>
    <m/>
    <m/>
    <m/>
    <s v="INV-2026-PT Urban House Indonesia-2119"/>
    <n v="0"/>
    <n v="971000"/>
    <x v="3"/>
    <x v="1"/>
    <n v="971000"/>
    <n v="0"/>
    <x v="0"/>
    <x v="2"/>
    <s v="Yes"/>
  </r>
  <r>
    <n v="2120"/>
    <m/>
    <x v="10"/>
    <n v="5521000"/>
    <x v="138"/>
    <d v="2026-03-10T00:00:00"/>
    <s v="Paid"/>
    <m/>
    <m/>
    <m/>
    <s v="INV-2026-PT Medan Niaga Sentosa-2120"/>
    <n v="5521000"/>
    <n v="0"/>
    <x v="0"/>
    <x v="8"/>
    <n v="0"/>
    <n v="0"/>
    <x v="0"/>
    <x v="0"/>
    <s v="No"/>
  </r>
  <r>
    <n v="2121"/>
    <m/>
    <x v="18"/>
    <n v="763000"/>
    <x v="176"/>
    <d v="2026-07-22T00:00:00"/>
    <s v="Paid"/>
    <m/>
    <m/>
    <m/>
    <s v="INV-2026-PT Bali Lifestyle Market-2121"/>
    <n v="763000"/>
    <n v="0"/>
    <x v="0"/>
    <x v="13"/>
    <n v="0"/>
    <n v="0"/>
    <x v="0"/>
    <x v="0"/>
    <s v="No"/>
  </r>
  <r>
    <n v="2122"/>
    <m/>
    <x v="17"/>
    <n v="4059000"/>
    <x v="139"/>
    <d v="2026-09-27T00:00:00"/>
    <s v="Unpaid"/>
    <m/>
    <m/>
    <m/>
    <s v="INV-2026-PT Makassar Retail Utama-2122"/>
    <n v="0"/>
    <n v="4059000"/>
    <x v="3"/>
    <x v="12"/>
    <n v="4059000"/>
    <n v="0"/>
    <x v="0"/>
    <x v="2"/>
    <s v="Yes"/>
  </r>
  <r>
    <n v="2123"/>
    <m/>
    <x v="21"/>
    <n v="2404000"/>
    <x v="54"/>
    <d v="2026-02-07T00:00:00"/>
    <s v="Unpaid"/>
    <m/>
    <m/>
    <m/>
    <s v="INV-2026-PT Pusaka Niaga Mandiri-2123"/>
    <n v="0"/>
    <n v="2404000"/>
    <x v="2"/>
    <x v="5"/>
    <n v="2404000"/>
    <n v="0"/>
    <x v="0"/>
    <x v="2"/>
    <s v="Yes"/>
  </r>
  <r>
    <n v="2124"/>
    <m/>
    <x v="0"/>
    <n v="3042000"/>
    <x v="86"/>
    <d v="2026-09-07T00:00:00"/>
    <s v="Partial"/>
    <m/>
    <m/>
    <m/>
    <s v="INV-2026-PT Jogja Retail Makmur-2124"/>
    <n v="1521000"/>
    <n v="1521000"/>
    <x v="3"/>
    <x v="0"/>
    <n v="1521000"/>
    <n v="0"/>
    <x v="0"/>
    <x v="2"/>
    <s v="Yes"/>
  </r>
  <r>
    <n v="2125"/>
    <m/>
    <x v="22"/>
    <n v="3166000"/>
    <x v="41"/>
    <d v="2026-09-11T00:00:00"/>
    <s v="Unpaid"/>
    <m/>
    <m/>
    <m/>
    <s v="INV-2026-PT Bintang Retail Nusantara-2125"/>
    <n v="0"/>
    <n v="3166000"/>
    <x v="3"/>
    <x v="9"/>
    <n v="3166000"/>
    <n v="0"/>
    <x v="0"/>
    <x v="2"/>
    <s v="Yes"/>
  </r>
  <r>
    <n v="2126"/>
    <m/>
    <x v="0"/>
    <n v="3210000"/>
    <x v="251"/>
    <d v="2026-08-04T00:00:00"/>
    <s v="Paid"/>
    <m/>
    <m/>
    <m/>
    <s v="INV-2026-PT Jogja Retail Makmur-2126"/>
    <n v="3210000"/>
    <n v="0"/>
    <x v="0"/>
    <x v="0"/>
    <n v="0"/>
    <n v="0"/>
    <x v="0"/>
    <x v="0"/>
    <s v="No"/>
  </r>
  <r>
    <n v="2127"/>
    <m/>
    <x v="11"/>
    <n v="5186000"/>
    <x v="192"/>
    <d v="2026-06-23T00:00:00"/>
    <s v="Unpaid"/>
    <m/>
    <m/>
    <m/>
    <s v="INV-2026-PT XYZ-2127"/>
    <n v="0"/>
    <n v="5186000"/>
    <x v="2"/>
    <x v="1"/>
    <n v="5186000"/>
    <n v="0"/>
    <x v="0"/>
    <x v="2"/>
    <s v="Yes"/>
  </r>
  <r>
    <n v="2128"/>
    <m/>
    <x v="11"/>
    <n v="1951000"/>
    <x v="229"/>
    <d v="2026-04-05T00:00:00"/>
    <s v="Paid"/>
    <m/>
    <m/>
    <m/>
    <s v="INV-2026-PT XYZ-2128"/>
    <n v="1951000"/>
    <n v="0"/>
    <x v="0"/>
    <x v="1"/>
    <n v="0"/>
    <n v="0"/>
    <x v="0"/>
    <x v="0"/>
    <s v="No"/>
  </r>
  <r>
    <n v="2129"/>
    <m/>
    <x v="1"/>
    <n v="5940000"/>
    <x v="147"/>
    <d v="2026-04-20T00:00:00"/>
    <s v="Paid"/>
    <m/>
    <m/>
    <m/>
    <s v="INV-2026-PT Citra Home Living-2129"/>
    <n v="5940000"/>
    <n v="0"/>
    <x v="0"/>
    <x v="1"/>
    <n v="0"/>
    <n v="0"/>
    <x v="0"/>
    <x v="0"/>
    <s v="No"/>
  </r>
  <r>
    <n v="2130"/>
    <m/>
    <x v="2"/>
    <n v="1868000"/>
    <x v="146"/>
    <d v="2026-05-31T00:00:00"/>
    <s v="Paid"/>
    <m/>
    <m/>
    <m/>
    <s v="INV-2026-PT Karya Mitra Retail-2130"/>
    <n v="1868000"/>
    <n v="0"/>
    <x v="0"/>
    <x v="2"/>
    <n v="0"/>
    <n v="0"/>
    <x v="0"/>
    <x v="0"/>
    <s v="No"/>
  </r>
  <r>
    <n v="2131"/>
    <m/>
    <x v="23"/>
    <n v="2083000"/>
    <x v="176"/>
    <d v="2026-08-06T00:00:00"/>
    <s v="Paid"/>
    <m/>
    <m/>
    <m/>
    <s v="INV-2026-PT Urban House Indonesia-2131"/>
    <n v="2083000"/>
    <n v="0"/>
    <x v="0"/>
    <x v="1"/>
    <n v="0"/>
    <n v="0"/>
    <x v="0"/>
    <x v="0"/>
    <s v="No"/>
  </r>
  <r>
    <n v="2132"/>
    <m/>
    <x v="20"/>
    <n v="2876000"/>
    <x v="218"/>
    <d v="2026-10-10T00:00:00"/>
    <s v="Paid"/>
    <m/>
    <m/>
    <m/>
    <s v="INV-2026-PT Balikpapan Retailindo-2132"/>
    <n v="2876000"/>
    <n v="0"/>
    <x v="0"/>
    <x v="14"/>
    <n v="0"/>
    <n v="0"/>
    <x v="1"/>
    <x v="0"/>
    <s v="No"/>
  </r>
  <r>
    <n v="2133"/>
    <m/>
    <x v="4"/>
    <n v="5436000"/>
    <x v="52"/>
    <d v="2026-04-15T00:00:00"/>
    <s v="Paid"/>
    <m/>
    <m/>
    <m/>
    <s v="INV-2026-PT Sinar Karya Abadi-2133"/>
    <n v="5436000"/>
    <n v="0"/>
    <x v="0"/>
    <x v="1"/>
    <n v="0"/>
    <n v="0"/>
    <x v="0"/>
    <x v="0"/>
    <s v="No"/>
  </r>
  <r>
    <n v="2134"/>
    <m/>
    <x v="8"/>
    <n v="2987000"/>
    <x v="254"/>
    <d v="2026-09-08T00:00:00"/>
    <s v="Partial"/>
    <m/>
    <m/>
    <m/>
    <s v="INV-2026-PT Harmoni Store Indonesia-2134"/>
    <n v="1494000"/>
    <n v="1493000"/>
    <x v="3"/>
    <x v="7"/>
    <n v="1493000"/>
    <n v="0"/>
    <x v="0"/>
    <x v="2"/>
    <s v="Yes"/>
  </r>
  <r>
    <n v="2135"/>
    <m/>
    <x v="1"/>
    <n v="5662000"/>
    <x v="237"/>
    <d v="2026-06-12T00:00:00"/>
    <s v="Paid"/>
    <m/>
    <m/>
    <m/>
    <s v="INV-2026-PT Citra Home Living-2135"/>
    <n v="5662000"/>
    <n v="0"/>
    <x v="0"/>
    <x v="1"/>
    <n v="0"/>
    <n v="0"/>
    <x v="0"/>
    <x v="0"/>
    <s v="No"/>
  </r>
  <r>
    <n v="2136"/>
    <m/>
    <x v="10"/>
    <n v="1150000"/>
    <x v="169"/>
    <d v="2026-09-23T00:00:00"/>
    <s v="Unpaid"/>
    <m/>
    <m/>
    <m/>
    <s v="INV-2026-PT Medan Niaga Sentosa-2136"/>
    <n v="0"/>
    <n v="1150000"/>
    <x v="3"/>
    <x v="8"/>
    <n v="1150000"/>
    <n v="0"/>
    <x v="0"/>
    <x v="2"/>
    <s v="Yes"/>
  </r>
  <r>
    <n v="2137"/>
    <m/>
    <x v="19"/>
    <n v="2641000"/>
    <x v="46"/>
    <d v="2026-09-05T00:00:00"/>
    <s v="Paid"/>
    <m/>
    <m/>
    <m/>
    <s v="INV-2026-PT Arunika Retail Indonesia-2137"/>
    <n v="2641000"/>
    <n v="0"/>
    <x v="0"/>
    <x v="1"/>
    <n v="0"/>
    <n v="0"/>
    <x v="0"/>
    <x v="0"/>
    <s v="No"/>
  </r>
  <r>
    <n v="2138"/>
    <m/>
    <x v="19"/>
    <n v="149000"/>
    <x v="96"/>
    <d v="2026-07-04T00:00:00"/>
    <s v="Partial"/>
    <m/>
    <m/>
    <m/>
    <s v="INV-2026-PT Arunika Retail Indonesia-2138"/>
    <n v="60000"/>
    <n v="89000"/>
    <x v="2"/>
    <x v="1"/>
    <n v="89000"/>
    <n v="0"/>
    <x v="0"/>
    <x v="2"/>
    <s v="Yes"/>
  </r>
  <r>
    <n v="2139"/>
    <m/>
    <x v="15"/>
    <n v="5360000"/>
    <x v="199"/>
    <d v="2026-04-06T00:00:00"/>
    <s v="Unpaid"/>
    <m/>
    <m/>
    <m/>
    <s v="INV-2026-PT Batam Modern Retail-2139"/>
    <n v="0"/>
    <n v="5360000"/>
    <x v="2"/>
    <x v="10"/>
    <n v="5360000"/>
    <n v="0"/>
    <x v="0"/>
    <x v="2"/>
    <s v="Yes"/>
  </r>
  <r>
    <n v="2140"/>
    <m/>
    <x v="20"/>
    <n v="4685000"/>
    <x v="136"/>
    <d v="2026-08-05T00:00:00"/>
    <s v="Unpaid"/>
    <m/>
    <m/>
    <m/>
    <s v="INV-2026-PT Balikpapan Retailindo-2140"/>
    <n v="0"/>
    <n v="4685000"/>
    <x v="5"/>
    <x v="14"/>
    <n v="4685000"/>
    <n v="0"/>
    <x v="0"/>
    <x v="2"/>
    <s v="Yes"/>
  </r>
  <r>
    <n v="2141"/>
    <m/>
    <x v="18"/>
    <n v="2452000"/>
    <x v="158"/>
    <d v="2026-04-07T00:00:00"/>
    <s v="Paid"/>
    <m/>
    <m/>
    <m/>
    <s v="INV-2026-PT Bali Lifestyle Market-2141"/>
    <n v="2452000"/>
    <n v="0"/>
    <x v="0"/>
    <x v="13"/>
    <n v="0"/>
    <n v="0"/>
    <x v="0"/>
    <x v="0"/>
    <s v="No"/>
  </r>
  <r>
    <n v="2142"/>
    <m/>
    <x v="4"/>
    <n v="4128000"/>
    <x v="105"/>
    <d v="2026-07-13T00:00:00"/>
    <s v="Unpaid"/>
    <m/>
    <m/>
    <m/>
    <s v="INV-2026-PT Sinar Karya Abadi-2142"/>
    <n v="0"/>
    <n v="4128000"/>
    <x v="5"/>
    <x v="1"/>
    <n v="4128000"/>
    <n v="0"/>
    <x v="0"/>
    <x v="2"/>
    <s v="Yes"/>
  </r>
  <r>
    <n v="2143"/>
    <m/>
    <x v="6"/>
    <n v="814000"/>
    <x v="91"/>
    <d v="2026-07-08T00:00:00"/>
    <s v="Unpaid"/>
    <m/>
    <m/>
    <m/>
    <s v="INV-2026-PT Lestari Lifestyle Retail-2143"/>
    <n v="0"/>
    <n v="814000"/>
    <x v="5"/>
    <x v="5"/>
    <n v="814000"/>
    <n v="0"/>
    <x v="0"/>
    <x v="2"/>
    <s v="Yes"/>
  </r>
  <r>
    <n v="2144"/>
    <m/>
    <x v="8"/>
    <n v="6672000"/>
    <x v="94"/>
    <d v="2026-05-27T00:00:00"/>
    <s v="Unpaid"/>
    <m/>
    <m/>
    <m/>
    <s v="INV-2026-PT Harmoni Store Indonesia-2144"/>
    <n v="0"/>
    <n v="6672000"/>
    <x v="2"/>
    <x v="7"/>
    <n v="6672000"/>
    <n v="0"/>
    <x v="0"/>
    <x v="2"/>
    <s v="Yes"/>
  </r>
  <r>
    <n v="2145"/>
    <m/>
    <x v="24"/>
    <n v="4095000"/>
    <x v="135"/>
    <d v="2026-05-18T00:00:00"/>
    <s v="Unpaid"/>
    <m/>
    <m/>
    <m/>
    <s v="INV-2026-PT Metro Perkasa Retail-2145"/>
    <n v="0"/>
    <n v="4095000"/>
    <x v="2"/>
    <x v="5"/>
    <n v="4095000"/>
    <n v="0"/>
    <x v="0"/>
    <x v="2"/>
    <s v="Yes"/>
  </r>
  <r>
    <n v="2146"/>
    <m/>
    <x v="3"/>
    <n v="596000"/>
    <x v="203"/>
    <d v="2026-08-28T00:00:00"/>
    <s v="Partial"/>
    <m/>
    <m/>
    <m/>
    <s v="INV-2026-PT Manado Lifestyle Center-2146"/>
    <n v="298000"/>
    <n v="298000"/>
    <x v="4"/>
    <x v="3"/>
    <n v="298000"/>
    <n v="0"/>
    <x v="0"/>
    <x v="2"/>
    <s v="Yes"/>
  </r>
  <r>
    <n v="2147"/>
    <m/>
    <x v="16"/>
    <n v="5049000"/>
    <x v="252"/>
    <d v="2026-08-31T00:00:00"/>
    <s v="Paid"/>
    <m/>
    <m/>
    <m/>
    <s v="INV-2026-PT Pekanbaru Home Store-2147"/>
    <n v="5049000"/>
    <n v="0"/>
    <x v="0"/>
    <x v="11"/>
    <n v="0"/>
    <n v="0"/>
    <x v="0"/>
    <x v="0"/>
    <s v="No"/>
  </r>
  <r>
    <n v="2148"/>
    <m/>
    <x v="12"/>
    <n v="1341000"/>
    <x v="233"/>
    <d v="2026-04-01T00:00:00"/>
    <s v="Paid"/>
    <m/>
    <m/>
    <m/>
    <s v="INV-2026-PT Surya Niaga Surabaya-2148"/>
    <n v="1341000"/>
    <n v="0"/>
    <x v="0"/>
    <x v="9"/>
    <n v="0"/>
    <n v="0"/>
    <x v="0"/>
    <x v="0"/>
    <s v="No"/>
  </r>
  <r>
    <n v="2149"/>
    <m/>
    <x v="16"/>
    <n v="4571000"/>
    <x v="94"/>
    <d v="2026-05-27T00:00:00"/>
    <s v="Paid"/>
    <m/>
    <m/>
    <m/>
    <s v="INV-2026-PT Pekanbaru Home Store-2149"/>
    <n v="4571000"/>
    <n v="0"/>
    <x v="0"/>
    <x v="11"/>
    <n v="0"/>
    <n v="0"/>
    <x v="0"/>
    <x v="0"/>
    <s v="No"/>
  </r>
  <r>
    <n v="2150"/>
    <m/>
    <x v="10"/>
    <n v="2384000"/>
    <x v="105"/>
    <d v="2026-06-12T00:00:00"/>
    <s v="Paid"/>
    <m/>
    <m/>
    <m/>
    <s v="INV-2026-PT Medan Niaga Sentosa-2150"/>
    <n v="2384000"/>
    <n v="0"/>
    <x v="0"/>
    <x v="8"/>
    <n v="0"/>
    <n v="0"/>
    <x v="0"/>
    <x v="0"/>
    <s v="No"/>
  </r>
  <r>
    <n v="2151"/>
    <m/>
    <x v="8"/>
    <n v="4183000"/>
    <x v="255"/>
    <d v="2026-06-25T00:00:00"/>
    <s v="Paid"/>
    <m/>
    <m/>
    <m/>
    <s v="INV-2026-PT Harmoni Store Indonesia-2151"/>
    <n v="4183000"/>
    <n v="0"/>
    <x v="0"/>
    <x v="7"/>
    <n v="0"/>
    <n v="0"/>
    <x v="0"/>
    <x v="0"/>
    <s v="No"/>
  </r>
  <r>
    <n v="2152"/>
    <m/>
    <x v="16"/>
    <n v="3519000"/>
    <x v="208"/>
    <d v="2026-07-28T00:00:00"/>
    <s v="Paid"/>
    <m/>
    <m/>
    <m/>
    <s v="INV-2026-PT Pekanbaru Home Store-2152"/>
    <n v="3519000"/>
    <n v="0"/>
    <x v="0"/>
    <x v="11"/>
    <n v="0"/>
    <n v="0"/>
    <x v="0"/>
    <x v="0"/>
    <s v="No"/>
  </r>
  <r>
    <n v="2153"/>
    <m/>
    <x v="1"/>
    <n v="3722000"/>
    <x v="115"/>
    <d v="2026-07-30T00:00:00"/>
    <s v="Paid"/>
    <m/>
    <m/>
    <m/>
    <s v="INV-2026-PT Citra Home Living-2153"/>
    <n v="3722000"/>
    <n v="0"/>
    <x v="0"/>
    <x v="1"/>
    <n v="0"/>
    <n v="0"/>
    <x v="0"/>
    <x v="0"/>
    <s v="No"/>
  </r>
  <r>
    <n v="2154"/>
    <m/>
    <x v="0"/>
    <n v="3338000"/>
    <x v="147"/>
    <d v="2026-04-20T00:00:00"/>
    <s v="Paid"/>
    <m/>
    <m/>
    <m/>
    <s v="INV-2026-PT Jogja Retail Makmur-2154"/>
    <n v="3338000"/>
    <n v="0"/>
    <x v="0"/>
    <x v="0"/>
    <n v="0"/>
    <n v="0"/>
    <x v="0"/>
    <x v="0"/>
    <s v="No"/>
  </r>
  <r>
    <n v="2155"/>
    <m/>
    <x v="24"/>
    <n v="2876000"/>
    <x v="75"/>
    <d v="2026-03-16T00:00:00"/>
    <s v="Paid"/>
    <m/>
    <m/>
    <m/>
    <s v="INV-2026-PT Metro Perkasa Retail-2155"/>
    <n v="2876000"/>
    <n v="0"/>
    <x v="0"/>
    <x v="5"/>
    <n v="0"/>
    <n v="0"/>
    <x v="0"/>
    <x v="0"/>
    <s v="No"/>
  </r>
  <r>
    <n v="2156"/>
    <m/>
    <x v="7"/>
    <n v="2718000"/>
    <x v="147"/>
    <d v="2026-04-20T00:00:00"/>
    <s v="Partial"/>
    <m/>
    <m/>
    <m/>
    <s v="INV-2026-PT Palembang Retail Bersama-2156"/>
    <n v="1087000"/>
    <n v="1631000"/>
    <x v="2"/>
    <x v="6"/>
    <n v="1631000"/>
    <n v="0"/>
    <x v="0"/>
    <x v="2"/>
    <s v="Yes"/>
  </r>
  <r>
    <n v="2157"/>
    <m/>
    <x v="18"/>
    <n v="2758000"/>
    <x v="113"/>
    <d v="2026-09-10T00:00:00"/>
    <s v="Paid"/>
    <m/>
    <m/>
    <m/>
    <s v="INV-2026-PT Bali Lifestyle Market-2157"/>
    <n v="2758000"/>
    <n v="0"/>
    <x v="0"/>
    <x v="13"/>
    <n v="0"/>
    <n v="0"/>
    <x v="0"/>
    <x v="0"/>
    <s v="No"/>
  </r>
  <r>
    <n v="2158"/>
    <m/>
    <x v="7"/>
    <n v="774000"/>
    <x v="8"/>
    <d v="2026-04-27T00:00:00"/>
    <s v="Paid"/>
    <m/>
    <m/>
    <m/>
    <s v="INV-2026-PT Palembang Retail Bersama-2158"/>
    <n v="774000"/>
    <n v="0"/>
    <x v="0"/>
    <x v="6"/>
    <n v="0"/>
    <n v="0"/>
    <x v="0"/>
    <x v="0"/>
    <s v="No"/>
  </r>
  <r>
    <n v="2159"/>
    <m/>
    <x v="21"/>
    <n v="2732000"/>
    <x v="228"/>
    <d v="2026-03-08T00:00:00"/>
    <s v="Paid"/>
    <m/>
    <m/>
    <m/>
    <s v="INV-2026-PT Pusaka Niaga Mandiri-2159"/>
    <n v="2732000"/>
    <n v="0"/>
    <x v="0"/>
    <x v="5"/>
    <n v="0"/>
    <n v="0"/>
    <x v="0"/>
    <x v="0"/>
    <s v="No"/>
  </r>
  <r>
    <n v="2160"/>
    <m/>
    <x v="2"/>
    <n v="3637000"/>
    <x v="0"/>
    <d v="2026-04-26T00:00:00"/>
    <s v="Unpaid"/>
    <m/>
    <m/>
    <m/>
    <s v="INV-2026-PT Karya Mitra Retail-2160"/>
    <n v="0"/>
    <n v="3637000"/>
    <x v="2"/>
    <x v="2"/>
    <n v="3637000"/>
    <n v="0"/>
    <x v="0"/>
    <x v="2"/>
    <s v="Yes"/>
  </r>
  <r>
    <n v="2161"/>
    <m/>
    <x v="9"/>
    <n v="2910000"/>
    <x v="36"/>
    <d v="2026-10-08T00:00:00"/>
    <s v="Unpaid"/>
    <m/>
    <m/>
    <m/>
    <s v="INV-2026-PT Prima Retail Bandung-2161"/>
    <n v="0"/>
    <n v="2910000"/>
    <x v="1"/>
    <x v="5"/>
    <n v="0"/>
    <n v="2910000"/>
    <x v="1"/>
    <x v="1"/>
    <s v="No"/>
  </r>
  <r>
    <n v="2162"/>
    <m/>
    <x v="12"/>
    <n v="2768000"/>
    <x v="203"/>
    <d v="2026-08-28T00:00:00"/>
    <s v="Paid"/>
    <m/>
    <m/>
    <m/>
    <s v="INV-2026-PT Surya Niaga Surabaya-2162"/>
    <n v="2768000"/>
    <n v="0"/>
    <x v="0"/>
    <x v="9"/>
    <n v="0"/>
    <n v="0"/>
    <x v="0"/>
    <x v="0"/>
    <s v="No"/>
  </r>
  <r>
    <n v="2163"/>
    <m/>
    <x v="14"/>
    <n v="5275000"/>
    <x v="96"/>
    <d v="2026-07-20T00:00:00"/>
    <s v="Paid"/>
    <m/>
    <m/>
    <m/>
    <s v="INV-2026-PT Nusantara Mart Sejahtera-2163"/>
    <n v="5275000"/>
    <n v="0"/>
    <x v="0"/>
    <x v="1"/>
    <n v="0"/>
    <n v="0"/>
    <x v="0"/>
    <x v="0"/>
    <s v="No"/>
  </r>
  <r>
    <n v="2164"/>
    <m/>
    <x v="17"/>
    <n v="1463000"/>
    <x v="193"/>
    <d v="2026-05-21T00:00:00"/>
    <s v="Paid"/>
    <m/>
    <m/>
    <m/>
    <s v="INV-2026-PT Makassar Retail Utama-2164"/>
    <n v="1463000"/>
    <n v="0"/>
    <x v="0"/>
    <x v="12"/>
    <n v="0"/>
    <n v="0"/>
    <x v="0"/>
    <x v="0"/>
    <s v="No"/>
  </r>
  <r>
    <n v="2165"/>
    <m/>
    <x v="18"/>
    <n v="4101000"/>
    <x v="39"/>
    <d v="2026-07-19T00:00:00"/>
    <s v="Unpaid"/>
    <m/>
    <m/>
    <m/>
    <s v="INV-2026-PT Bali Lifestyle Market-2165"/>
    <n v="0"/>
    <n v="4101000"/>
    <x v="5"/>
    <x v="13"/>
    <n v="4101000"/>
    <n v="0"/>
    <x v="0"/>
    <x v="2"/>
    <s v="Yes"/>
  </r>
  <r>
    <n v="2166"/>
    <m/>
    <x v="2"/>
    <n v="1743000"/>
    <x v="172"/>
    <d v="2026-06-06T00:00:00"/>
    <s v="Partial"/>
    <m/>
    <m/>
    <m/>
    <s v="INV-2026-PT Karya Mitra Retail-2166"/>
    <n v="697000"/>
    <n v="1046000"/>
    <x v="2"/>
    <x v="2"/>
    <n v="1046000"/>
    <n v="0"/>
    <x v="0"/>
    <x v="2"/>
    <s v="Yes"/>
  </r>
  <r>
    <n v="2167"/>
    <m/>
    <x v="22"/>
    <n v="198000"/>
    <x v="168"/>
    <d v="2026-03-06T00:00:00"/>
    <s v="Unpaid"/>
    <m/>
    <m/>
    <m/>
    <s v="INV-2026-PT Bintang Retail Nusantara-2167"/>
    <n v="0"/>
    <n v="198000"/>
    <x v="2"/>
    <x v="9"/>
    <n v="198000"/>
    <n v="0"/>
    <x v="0"/>
    <x v="2"/>
    <s v="Yes"/>
  </r>
  <r>
    <n v="2168"/>
    <m/>
    <x v="1"/>
    <n v="378000"/>
    <x v="45"/>
    <d v="2026-10-05T00:00:00"/>
    <s v="Unpaid"/>
    <m/>
    <m/>
    <m/>
    <s v="INV-2026-PT Citra Home Living-2168"/>
    <n v="0"/>
    <n v="378000"/>
    <x v="1"/>
    <x v="1"/>
    <n v="0"/>
    <n v="378000"/>
    <x v="1"/>
    <x v="1"/>
    <s v="No"/>
  </r>
  <r>
    <n v="2169"/>
    <m/>
    <x v="8"/>
    <n v="3384000"/>
    <x v="65"/>
    <d v="2026-03-26T00:00:00"/>
    <s v="Paid"/>
    <m/>
    <m/>
    <m/>
    <s v="INV-2026-PT Harmoni Store Indonesia-2169"/>
    <n v="3384000"/>
    <n v="0"/>
    <x v="0"/>
    <x v="7"/>
    <n v="0"/>
    <n v="0"/>
    <x v="0"/>
    <x v="0"/>
    <s v="No"/>
  </r>
  <r>
    <n v="2170"/>
    <m/>
    <x v="3"/>
    <n v="5468000"/>
    <x v="112"/>
    <d v="2026-08-07T00:00:00"/>
    <s v="Paid"/>
    <m/>
    <m/>
    <m/>
    <s v="INV-2026-PT Manado Lifestyle Center-2170"/>
    <n v="5468000"/>
    <n v="0"/>
    <x v="0"/>
    <x v="3"/>
    <n v="0"/>
    <n v="0"/>
    <x v="0"/>
    <x v="0"/>
    <s v="No"/>
  </r>
  <r>
    <n v="2171"/>
    <m/>
    <x v="15"/>
    <n v="3150000"/>
    <x v="130"/>
    <d v="2026-03-25T00:00:00"/>
    <s v="Paid"/>
    <m/>
    <m/>
    <m/>
    <s v="INV-2026-PT Batam Modern Retail-2171"/>
    <n v="3150000"/>
    <n v="0"/>
    <x v="0"/>
    <x v="10"/>
    <n v="0"/>
    <n v="0"/>
    <x v="0"/>
    <x v="0"/>
    <s v="No"/>
  </r>
  <r>
    <n v="2172"/>
    <m/>
    <x v="1"/>
    <n v="4075000"/>
    <x v="43"/>
    <d v="2026-03-25T00:00:00"/>
    <s v="Paid"/>
    <m/>
    <m/>
    <m/>
    <s v="INV-2026-PT Citra Home Living-2172"/>
    <n v="4075000"/>
    <n v="0"/>
    <x v="0"/>
    <x v="1"/>
    <n v="0"/>
    <n v="0"/>
    <x v="0"/>
    <x v="0"/>
    <s v="No"/>
  </r>
  <r>
    <n v="2173"/>
    <m/>
    <x v="14"/>
    <n v="7887000"/>
    <x v="152"/>
    <d v="2026-08-22T00:00:00"/>
    <s v="Paid"/>
    <m/>
    <m/>
    <m/>
    <s v="INV-2026-PT Nusantara Mart Sejahtera-2173"/>
    <n v="7887000"/>
    <n v="0"/>
    <x v="0"/>
    <x v="1"/>
    <n v="0"/>
    <n v="0"/>
    <x v="0"/>
    <x v="0"/>
    <s v="No"/>
  </r>
  <r>
    <n v="2174"/>
    <m/>
    <x v="19"/>
    <n v="2563000"/>
    <x v="29"/>
    <d v="2026-03-11T00:00:00"/>
    <s v="Paid"/>
    <m/>
    <m/>
    <m/>
    <s v="INV-2026-PT Arunika Retail Indonesia-2174"/>
    <n v="2563000"/>
    <n v="0"/>
    <x v="0"/>
    <x v="1"/>
    <n v="0"/>
    <n v="0"/>
    <x v="0"/>
    <x v="0"/>
    <s v="No"/>
  </r>
  <r>
    <n v="2175"/>
    <m/>
    <x v="3"/>
    <n v="4541000"/>
    <x v="10"/>
    <d v="2026-05-23T00:00:00"/>
    <s v="Paid"/>
    <m/>
    <m/>
    <m/>
    <s v="INV-2026-PT Manado Lifestyle Center-2175"/>
    <n v="4541000"/>
    <n v="0"/>
    <x v="0"/>
    <x v="3"/>
    <n v="0"/>
    <n v="0"/>
    <x v="0"/>
    <x v="0"/>
    <s v="No"/>
  </r>
  <r>
    <n v="2176"/>
    <m/>
    <x v="16"/>
    <n v="6689000"/>
    <x v="249"/>
    <d v="2026-09-03T00:00:00"/>
    <s v="Paid"/>
    <m/>
    <m/>
    <m/>
    <s v="INV-2026-PT Pekanbaru Home Store-2176"/>
    <n v="6689000"/>
    <n v="0"/>
    <x v="0"/>
    <x v="11"/>
    <n v="0"/>
    <n v="0"/>
    <x v="0"/>
    <x v="0"/>
    <s v="No"/>
  </r>
  <r>
    <n v="2177"/>
    <m/>
    <x v="15"/>
    <n v="6625000"/>
    <x v="224"/>
    <d v="2026-08-19T00:00:00"/>
    <s v="Paid"/>
    <m/>
    <m/>
    <m/>
    <s v="INV-2026-PT Batam Modern Retail-2177"/>
    <n v="6625000"/>
    <n v="0"/>
    <x v="0"/>
    <x v="10"/>
    <n v="0"/>
    <n v="0"/>
    <x v="0"/>
    <x v="0"/>
    <s v="No"/>
  </r>
  <r>
    <n v="2178"/>
    <m/>
    <x v="16"/>
    <n v="7159000"/>
    <x v="133"/>
    <d v="2026-04-24T00:00:00"/>
    <s v="Partial"/>
    <m/>
    <m/>
    <m/>
    <s v="INV-2026-PT Pekanbaru Home Store-2178"/>
    <n v="5369000"/>
    <n v="1790000"/>
    <x v="2"/>
    <x v="11"/>
    <n v="1790000"/>
    <n v="0"/>
    <x v="0"/>
    <x v="2"/>
    <s v="Yes"/>
  </r>
  <r>
    <n v="2179"/>
    <m/>
    <x v="7"/>
    <n v="2560000"/>
    <x v="252"/>
    <d v="2026-09-15T00:00:00"/>
    <s v="Paid"/>
    <m/>
    <m/>
    <m/>
    <s v="INV-2026-PT Palembang Retail Bersama-2179"/>
    <n v="2560000"/>
    <n v="0"/>
    <x v="0"/>
    <x v="6"/>
    <n v="0"/>
    <n v="0"/>
    <x v="0"/>
    <x v="0"/>
    <s v="No"/>
  </r>
  <r>
    <n v="2180"/>
    <m/>
    <x v="13"/>
    <n v="7114000"/>
    <x v="151"/>
    <d v="2026-04-05T00:00:00"/>
    <s v="Partial"/>
    <m/>
    <m/>
    <m/>
    <s v="INV-2026-PT Sentra Belanja Jaya-2180"/>
    <n v="4980000"/>
    <n v="2134000"/>
    <x v="2"/>
    <x v="2"/>
    <n v="2134000"/>
    <n v="0"/>
    <x v="0"/>
    <x v="2"/>
    <s v="Yes"/>
  </r>
  <r>
    <n v="2181"/>
    <m/>
    <x v="10"/>
    <n v="5191000"/>
    <x v="17"/>
    <d v="2026-04-18T00:00:00"/>
    <s v="Paid"/>
    <m/>
    <m/>
    <m/>
    <s v="INV-2026-PT Medan Niaga Sentosa-2181"/>
    <n v="5191000"/>
    <n v="0"/>
    <x v="0"/>
    <x v="8"/>
    <n v="0"/>
    <n v="0"/>
    <x v="0"/>
    <x v="0"/>
    <s v="No"/>
  </r>
  <r>
    <n v="2182"/>
    <m/>
    <x v="12"/>
    <n v="2957000"/>
    <x v="71"/>
    <d v="2026-05-20T00:00:00"/>
    <s v="Unpaid"/>
    <m/>
    <m/>
    <m/>
    <s v="INV-2026-PT Surya Niaga Surabaya-2182"/>
    <n v="0"/>
    <n v="2957000"/>
    <x v="2"/>
    <x v="9"/>
    <n v="2957000"/>
    <n v="0"/>
    <x v="0"/>
    <x v="2"/>
    <s v="Yes"/>
  </r>
  <r>
    <n v="2183"/>
    <m/>
    <x v="7"/>
    <n v="3542000"/>
    <x v="113"/>
    <d v="2026-10-11T00:00:00"/>
    <s v="Paid"/>
    <m/>
    <m/>
    <m/>
    <s v="INV-2026-PT Palembang Retail Bersama-2183"/>
    <n v="3542000"/>
    <n v="0"/>
    <x v="0"/>
    <x v="6"/>
    <n v="0"/>
    <n v="0"/>
    <x v="0"/>
    <x v="0"/>
    <s v="No"/>
  </r>
  <r>
    <n v="2184"/>
    <m/>
    <x v="2"/>
    <n v="4718000"/>
    <x v="86"/>
    <d v="2026-08-07T00:00:00"/>
    <s v="Paid"/>
    <m/>
    <m/>
    <m/>
    <s v="INV-2026-PT Karya Mitra Retail-2184"/>
    <n v="4718000"/>
    <n v="0"/>
    <x v="0"/>
    <x v="2"/>
    <n v="0"/>
    <n v="0"/>
    <x v="0"/>
    <x v="0"/>
    <s v="No"/>
  </r>
  <r>
    <n v="2185"/>
    <m/>
    <x v="11"/>
    <n v="2925000"/>
    <x v="16"/>
    <d v="2026-07-15T00:00:00"/>
    <s v="Partial"/>
    <m/>
    <m/>
    <m/>
    <s v="INV-2026-PT XYZ-2185"/>
    <n v="878000"/>
    <n v="2047000"/>
    <x v="5"/>
    <x v="1"/>
    <n v="2047000"/>
    <n v="0"/>
    <x v="0"/>
    <x v="2"/>
    <s v="Yes"/>
  </r>
  <r>
    <n v="2186"/>
    <m/>
    <x v="21"/>
    <n v="3878000"/>
    <x v="186"/>
    <d v="2026-08-21T00:00:00"/>
    <s v="Paid"/>
    <m/>
    <m/>
    <m/>
    <s v="INV-2026-PT Pusaka Niaga Mandiri-2186"/>
    <n v="3878000"/>
    <n v="0"/>
    <x v="0"/>
    <x v="5"/>
    <n v="0"/>
    <n v="0"/>
    <x v="0"/>
    <x v="0"/>
    <s v="No"/>
  </r>
  <r>
    <n v="2187"/>
    <m/>
    <x v="8"/>
    <n v="5057000"/>
    <x v="173"/>
    <d v="2026-06-17T00:00:00"/>
    <s v="Paid"/>
    <m/>
    <m/>
    <m/>
    <s v="INV-2026-PT Harmoni Store Indonesia-2187"/>
    <n v="5057000"/>
    <n v="0"/>
    <x v="0"/>
    <x v="7"/>
    <n v="0"/>
    <n v="0"/>
    <x v="0"/>
    <x v="0"/>
    <s v="No"/>
  </r>
  <r>
    <n v="2188"/>
    <m/>
    <x v="18"/>
    <n v="1737000"/>
    <x v="81"/>
    <d v="2026-05-13T00:00:00"/>
    <s v="Paid"/>
    <m/>
    <m/>
    <m/>
    <s v="INV-2026-PT Bali Lifestyle Market-2188"/>
    <n v="1737000"/>
    <n v="0"/>
    <x v="0"/>
    <x v="13"/>
    <n v="0"/>
    <n v="0"/>
    <x v="0"/>
    <x v="0"/>
    <s v="No"/>
  </r>
  <r>
    <n v="2189"/>
    <m/>
    <x v="20"/>
    <n v="5968000"/>
    <x v="232"/>
    <d v="2026-09-01T00:00:00"/>
    <s v="Paid"/>
    <m/>
    <m/>
    <m/>
    <s v="INV-2026-PT Balikpapan Retailindo-2189"/>
    <n v="5968000"/>
    <n v="0"/>
    <x v="0"/>
    <x v="14"/>
    <n v="0"/>
    <n v="0"/>
    <x v="0"/>
    <x v="0"/>
    <s v="No"/>
  </r>
  <r>
    <n v="2190"/>
    <m/>
    <x v="20"/>
    <n v="3701000"/>
    <x v="35"/>
    <d v="2026-07-05T00:00:00"/>
    <s v="Partial"/>
    <m/>
    <m/>
    <m/>
    <s v="INV-2026-PT Balikpapan Retailindo-2190"/>
    <n v="1850000"/>
    <n v="1851000"/>
    <x v="2"/>
    <x v="14"/>
    <n v="1851000"/>
    <n v="0"/>
    <x v="0"/>
    <x v="2"/>
    <s v="Yes"/>
  </r>
  <r>
    <n v="2191"/>
    <m/>
    <x v="20"/>
    <n v="1590000"/>
    <x v="38"/>
    <d v="2026-07-17T00:00:00"/>
    <s v="Unpaid"/>
    <m/>
    <m/>
    <m/>
    <s v="INV-2026-PT Balikpapan Retailindo-2191"/>
    <n v="0"/>
    <n v="1590000"/>
    <x v="5"/>
    <x v="14"/>
    <n v="1590000"/>
    <n v="0"/>
    <x v="0"/>
    <x v="2"/>
    <s v="Yes"/>
  </r>
  <r>
    <n v="2192"/>
    <m/>
    <x v="20"/>
    <n v="4899000"/>
    <x v="32"/>
    <d v="2026-07-18T00:00:00"/>
    <s v="Paid"/>
    <m/>
    <m/>
    <m/>
    <s v="INV-2026-PT Balikpapan Retailindo-2192"/>
    <n v="4899000"/>
    <n v="0"/>
    <x v="0"/>
    <x v="14"/>
    <n v="0"/>
    <n v="0"/>
    <x v="0"/>
    <x v="0"/>
    <s v="No"/>
  </r>
  <r>
    <n v="2193"/>
    <m/>
    <x v="18"/>
    <n v="2126000"/>
    <x v="121"/>
    <d v="2026-05-21T00:00:00"/>
    <s v="Unpaid"/>
    <m/>
    <m/>
    <m/>
    <s v="INV-2026-PT Bali Lifestyle Market-2193"/>
    <n v="0"/>
    <n v="2126000"/>
    <x v="2"/>
    <x v="13"/>
    <n v="2126000"/>
    <n v="0"/>
    <x v="0"/>
    <x v="2"/>
    <s v="Yes"/>
  </r>
  <r>
    <n v="2194"/>
    <m/>
    <x v="22"/>
    <n v="5476000"/>
    <x v="12"/>
    <d v="2026-03-02T00:00:00"/>
    <s v="Paid"/>
    <m/>
    <m/>
    <m/>
    <s v="INV-2026-PT Bintang Retail Nusantara-2194"/>
    <n v="5476000"/>
    <n v="0"/>
    <x v="0"/>
    <x v="9"/>
    <n v="0"/>
    <n v="0"/>
    <x v="0"/>
    <x v="0"/>
    <s v="No"/>
  </r>
  <r>
    <n v="2195"/>
    <m/>
    <x v="3"/>
    <n v="1356000"/>
    <x v="138"/>
    <d v="2026-02-23T00:00:00"/>
    <s v="Paid"/>
    <m/>
    <m/>
    <m/>
    <s v="INV-2026-PT Manado Lifestyle Center-2195"/>
    <n v="1356000"/>
    <n v="0"/>
    <x v="0"/>
    <x v="3"/>
    <n v="0"/>
    <n v="0"/>
    <x v="0"/>
    <x v="0"/>
    <s v="No"/>
  </r>
  <r>
    <n v="2196"/>
    <m/>
    <x v="17"/>
    <n v="676000"/>
    <x v="54"/>
    <d v="2026-02-07T00:00:00"/>
    <s v="Paid"/>
    <m/>
    <m/>
    <m/>
    <s v="INV-2026-PT Makassar Retail Utama-2196"/>
    <n v="676000"/>
    <n v="0"/>
    <x v="0"/>
    <x v="12"/>
    <n v="0"/>
    <n v="0"/>
    <x v="0"/>
    <x v="0"/>
    <s v="No"/>
  </r>
  <r>
    <n v="2197"/>
    <m/>
    <x v="22"/>
    <n v="2818000"/>
    <x v="183"/>
    <d v="2026-09-13T00:00:00"/>
    <s v="Paid"/>
    <m/>
    <m/>
    <m/>
    <s v="INV-2026-PT Bintang Retail Nusantara-2197"/>
    <n v="2818000"/>
    <n v="0"/>
    <x v="0"/>
    <x v="9"/>
    <n v="0"/>
    <n v="0"/>
    <x v="0"/>
    <x v="0"/>
    <s v="No"/>
  </r>
  <r>
    <n v="2198"/>
    <m/>
    <x v="19"/>
    <n v="676000"/>
    <x v="68"/>
    <d v="2026-07-07T00:00:00"/>
    <s v="Unpaid"/>
    <m/>
    <m/>
    <m/>
    <s v="INV-2026-PT Arunika Retail Indonesia-2198"/>
    <n v="0"/>
    <n v="676000"/>
    <x v="5"/>
    <x v="1"/>
    <n v="676000"/>
    <n v="0"/>
    <x v="0"/>
    <x v="2"/>
    <s v="Yes"/>
  </r>
  <r>
    <n v="2199"/>
    <m/>
    <x v="5"/>
    <n v="4863000"/>
    <x v="197"/>
    <d v="2026-05-26T00:00:00"/>
    <s v="Paid"/>
    <m/>
    <m/>
    <m/>
    <s v="INV-2026-PT Pontianak Niaga Abadi-2199"/>
    <n v="4863000"/>
    <n v="0"/>
    <x v="0"/>
    <x v="4"/>
    <n v="0"/>
    <n v="0"/>
    <x v="0"/>
    <x v="0"/>
    <s v="No"/>
  </r>
  <r>
    <n v="2200"/>
    <m/>
    <x v="12"/>
    <n v="3184000"/>
    <x v="19"/>
    <d v="2026-08-04T00:00:00"/>
    <s v="Paid"/>
    <m/>
    <m/>
    <m/>
    <s v="INV-2026-PT Surya Niaga Surabaya-2200"/>
    <n v="3184000"/>
    <n v="0"/>
    <x v="0"/>
    <x v="9"/>
    <n v="0"/>
    <n v="0"/>
    <x v="0"/>
    <x v="0"/>
    <s v="No"/>
  </r>
  <r>
    <n v="2201"/>
    <m/>
    <x v="2"/>
    <n v="5920000"/>
    <x v="147"/>
    <d v="2026-04-20T00:00:00"/>
    <s v="Partial"/>
    <m/>
    <m/>
    <m/>
    <s v="INV-2026-PT Karya Mitra Retail-2201"/>
    <n v="2960000"/>
    <n v="2960000"/>
    <x v="2"/>
    <x v="2"/>
    <n v="2960000"/>
    <n v="0"/>
    <x v="0"/>
    <x v="2"/>
    <s v="Yes"/>
  </r>
  <r>
    <n v="2202"/>
    <m/>
    <x v="18"/>
    <n v="4607000"/>
    <x v="187"/>
    <d v="2026-09-29T00:00:00"/>
    <s v="Paid"/>
    <m/>
    <m/>
    <m/>
    <s v="INV-2026-PT Bali Lifestyle Market-2202"/>
    <n v="4607000"/>
    <n v="0"/>
    <x v="0"/>
    <x v="13"/>
    <n v="0"/>
    <n v="0"/>
    <x v="0"/>
    <x v="0"/>
    <s v="No"/>
  </r>
  <r>
    <n v="2203"/>
    <m/>
    <x v="5"/>
    <n v="3062000"/>
    <x v="31"/>
    <d v="2026-07-21T00:00:00"/>
    <s v="Paid"/>
    <m/>
    <m/>
    <m/>
    <s v="INV-2026-PT Pontianak Niaga Abadi-2203"/>
    <n v="3062000"/>
    <n v="0"/>
    <x v="0"/>
    <x v="4"/>
    <n v="0"/>
    <n v="0"/>
    <x v="0"/>
    <x v="0"/>
    <s v="No"/>
  </r>
  <r>
    <n v="2204"/>
    <m/>
    <x v="23"/>
    <n v="3163000"/>
    <x v="97"/>
    <d v="2026-06-14T00:00:00"/>
    <s v="Paid"/>
    <m/>
    <m/>
    <m/>
    <s v="INV-2026-PT Urban House Indonesia-2204"/>
    <n v="3163000"/>
    <n v="0"/>
    <x v="0"/>
    <x v="1"/>
    <n v="0"/>
    <n v="0"/>
    <x v="0"/>
    <x v="0"/>
    <s v="No"/>
  </r>
  <r>
    <n v="2205"/>
    <m/>
    <x v="2"/>
    <n v="2117000"/>
    <x v="106"/>
    <d v="2026-03-28T00:00:00"/>
    <s v="Paid"/>
    <m/>
    <m/>
    <m/>
    <s v="INV-2026-PT Karya Mitra Retail-2205"/>
    <n v="2117000"/>
    <n v="0"/>
    <x v="0"/>
    <x v="2"/>
    <n v="0"/>
    <n v="0"/>
    <x v="0"/>
    <x v="0"/>
    <s v="No"/>
  </r>
  <r>
    <n v="2206"/>
    <m/>
    <x v="10"/>
    <n v="3330000"/>
    <x v="252"/>
    <d v="2026-08-31T00:00:00"/>
    <s v="Unpaid"/>
    <m/>
    <m/>
    <m/>
    <s v="INV-2026-PT Medan Niaga Sentosa-2206"/>
    <n v="0"/>
    <n v="3330000"/>
    <x v="4"/>
    <x v="8"/>
    <n v="3330000"/>
    <n v="0"/>
    <x v="0"/>
    <x v="2"/>
    <s v="Yes"/>
  </r>
  <r>
    <n v="2207"/>
    <m/>
    <x v="19"/>
    <n v="6073000"/>
    <x v="53"/>
    <d v="2026-10-01T00:00:00"/>
    <s v="Unpaid"/>
    <m/>
    <m/>
    <m/>
    <s v="INV-2026-PT Arunika Retail Indonesia-2207"/>
    <n v="0"/>
    <n v="6073000"/>
    <x v="3"/>
    <x v="1"/>
    <n v="6073000"/>
    <n v="0"/>
    <x v="0"/>
    <x v="2"/>
    <s v="Yes"/>
  </r>
  <r>
    <n v="2208"/>
    <m/>
    <x v="13"/>
    <n v="6385000"/>
    <x v="17"/>
    <d v="2026-04-18T00:00:00"/>
    <s v="Paid"/>
    <m/>
    <m/>
    <m/>
    <s v="INV-2026-PT Sentra Belanja Jaya-2208"/>
    <n v="6385000"/>
    <n v="0"/>
    <x v="0"/>
    <x v="2"/>
    <n v="0"/>
    <n v="0"/>
    <x v="0"/>
    <x v="0"/>
    <s v="No"/>
  </r>
  <r>
    <n v="2209"/>
    <m/>
    <x v="3"/>
    <n v="1186000"/>
    <x v="11"/>
    <d v="2026-04-01T00:00:00"/>
    <s v="Paid"/>
    <m/>
    <m/>
    <m/>
    <s v="INV-2026-PT Manado Lifestyle Center-2209"/>
    <n v="1186000"/>
    <n v="0"/>
    <x v="0"/>
    <x v="3"/>
    <n v="0"/>
    <n v="0"/>
    <x v="0"/>
    <x v="0"/>
    <s v="No"/>
  </r>
  <r>
    <n v="2210"/>
    <m/>
    <x v="22"/>
    <n v="5919000"/>
    <x v="32"/>
    <d v="2026-07-18T00:00:00"/>
    <s v="Paid"/>
    <m/>
    <m/>
    <m/>
    <s v="INV-2026-PT Bintang Retail Nusantara-2210"/>
    <n v="5919000"/>
    <n v="0"/>
    <x v="0"/>
    <x v="9"/>
    <n v="0"/>
    <n v="0"/>
    <x v="0"/>
    <x v="0"/>
    <s v="No"/>
  </r>
  <r>
    <n v="2211"/>
    <m/>
    <x v="21"/>
    <n v="3486000"/>
    <x v="42"/>
    <d v="2026-05-17T00:00:00"/>
    <s v="Paid"/>
    <m/>
    <m/>
    <m/>
    <s v="INV-2026-PT Pusaka Niaga Mandiri-2211"/>
    <n v="3486000"/>
    <n v="0"/>
    <x v="0"/>
    <x v="5"/>
    <n v="0"/>
    <n v="0"/>
    <x v="0"/>
    <x v="0"/>
    <s v="No"/>
  </r>
  <r>
    <n v="2212"/>
    <m/>
    <x v="4"/>
    <n v="3328000"/>
    <x v="211"/>
    <d v="2026-02-25T00:00:00"/>
    <s v="Paid"/>
    <m/>
    <m/>
    <m/>
    <s v="INV-2026-PT Sinar Karya Abadi-2212"/>
    <n v="3328000"/>
    <n v="0"/>
    <x v="0"/>
    <x v="1"/>
    <n v="0"/>
    <n v="0"/>
    <x v="0"/>
    <x v="0"/>
    <s v="No"/>
  </r>
  <r>
    <n v="2213"/>
    <m/>
    <x v="22"/>
    <n v="4097000"/>
    <x v="46"/>
    <d v="2026-09-21T00:00:00"/>
    <s v="Partial"/>
    <m/>
    <m/>
    <m/>
    <s v="INV-2026-PT Bintang Retail Nusantara-2213"/>
    <n v="1024000"/>
    <n v="3073000"/>
    <x v="3"/>
    <x v="9"/>
    <n v="3073000"/>
    <n v="0"/>
    <x v="0"/>
    <x v="2"/>
    <s v="Yes"/>
  </r>
  <r>
    <n v="2214"/>
    <m/>
    <x v="5"/>
    <n v="3443000"/>
    <x v="190"/>
    <d v="2026-08-22T00:00:00"/>
    <s v="Paid"/>
    <m/>
    <m/>
    <m/>
    <s v="INV-2026-PT Pontianak Niaga Abadi-2214"/>
    <n v="3443000"/>
    <n v="0"/>
    <x v="0"/>
    <x v="4"/>
    <n v="0"/>
    <n v="0"/>
    <x v="0"/>
    <x v="0"/>
    <s v="No"/>
  </r>
  <r>
    <n v="2215"/>
    <m/>
    <x v="23"/>
    <n v="4154000"/>
    <x v="239"/>
    <d v="2026-02-05T00:00:00"/>
    <s v="Partial"/>
    <m/>
    <m/>
    <m/>
    <s v="INV-2026-PT Urban House Indonesia-2215"/>
    <n v="2077000"/>
    <n v="2077000"/>
    <x v="2"/>
    <x v="1"/>
    <n v="2077000"/>
    <n v="0"/>
    <x v="0"/>
    <x v="2"/>
    <s v="Yes"/>
  </r>
  <r>
    <n v="2216"/>
    <m/>
    <x v="20"/>
    <n v="2718000"/>
    <x v="5"/>
    <d v="2026-10-03T00:00:00"/>
    <s v="Paid"/>
    <m/>
    <m/>
    <m/>
    <s v="INV-2026-PT Balikpapan Retailindo-2216"/>
    <n v="2718000"/>
    <n v="0"/>
    <x v="0"/>
    <x v="14"/>
    <n v="0"/>
    <n v="0"/>
    <x v="0"/>
    <x v="0"/>
    <s v="No"/>
  </r>
  <r>
    <n v="2217"/>
    <m/>
    <x v="7"/>
    <n v="5686000"/>
    <x v="166"/>
    <d v="2026-09-10T00:00:00"/>
    <s v="Unpaid"/>
    <m/>
    <m/>
    <m/>
    <s v="INV-2026-PT Palembang Retail Bersama-2217"/>
    <n v="0"/>
    <n v="5686000"/>
    <x v="3"/>
    <x v="6"/>
    <n v="5686000"/>
    <n v="0"/>
    <x v="0"/>
    <x v="2"/>
    <s v="Yes"/>
  </r>
  <r>
    <n v="2218"/>
    <m/>
    <x v="22"/>
    <n v="3491000"/>
    <x v="107"/>
    <d v="2026-06-13T00:00:00"/>
    <s v="Paid"/>
    <m/>
    <m/>
    <m/>
    <s v="INV-2026-PT Bintang Retail Nusantara-2218"/>
    <n v="3491000"/>
    <n v="0"/>
    <x v="0"/>
    <x v="9"/>
    <n v="0"/>
    <n v="0"/>
    <x v="0"/>
    <x v="0"/>
    <s v="No"/>
  </r>
  <r>
    <n v="2219"/>
    <m/>
    <x v="17"/>
    <n v="1907000"/>
    <x v="168"/>
    <d v="2026-03-06T00:00:00"/>
    <s v="Unpaid"/>
    <m/>
    <m/>
    <m/>
    <s v="INV-2026-PT Makassar Retail Utama-2219"/>
    <n v="0"/>
    <n v="1907000"/>
    <x v="2"/>
    <x v="12"/>
    <n v="1907000"/>
    <n v="0"/>
    <x v="0"/>
    <x v="2"/>
    <s v="Yes"/>
  </r>
  <r>
    <n v="2220"/>
    <m/>
    <x v="12"/>
    <n v="3353000"/>
    <x v="150"/>
    <d v="2026-08-28T00:00:00"/>
    <s v="Paid"/>
    <m/>
    <m/>
    <m/>
    <s v="INV-2026-PT Surya Niaga Surabaya-2220"/>
    <n v="3353000"/>
    <n v="0"/>
    <x v="0"/>
    <x v="9"/>
    <n v="0"/>
    <n v="0"/>
    <x v="0"/>
    <x v="0"/>
    <s v="No"/>
  </r>
  <r>
    <n v="2221"/>
    <m/>
    <x v="6"/>
    <n v="5258000"/>
    <x v="221"/>
    <d v="2026-07-12T00:00:00"/>
    <s v="Paid"/>
    <m/>
    <m/>
    <m/>
    <s v="INV-2026-PT Lestari Lifestyle Retail-2221"/>
    <n v="5258000"/>
    <n v="0"/>
    <x v="0"/>
    <x v="5"/>
    <n v="0"/>
    <n v="0"/>
    <x v="0"/>
    <x v="0"/>
    <s v="No"/>
  </r>
  <r>
    <n v="2222"/>
    <m/>
    <x v="9"/>
    <n v="5877000"/>
    <x v="117"/>
    <d v="2026-09-22T00:00:00"/>
    <s v="Unpaid"/>
    <m/>
    <m/>
    <m/>
    <s v="INV-2026-PT Prima Retail Bandung-2222"/>
    <n v="0"/>
    <n v="5877000"/>
    <x v="3"/>
    <x v="5"/>
    <n v="5877000"/>
    <n v="0"/>
    <x v="0"/>
    <x v="2"/>
    <s v="Yes"/>
  </r>
  <r>
    <n v="2223"/>
    <m/>
    <x v="2"/>
    <n v="6538000"/>
    <x v="84"/>
    <d v="2026-09-16T00:00:00"/>
    <s v="Paid"/>
    <m/>
    <m/>
    <m/>
    <s v="INV-2026-PT Karya Mitra Retail-2223"/>
    <n v="6538000"/>
    <n v="0"/>
    <x v="0"/>
    <x v="2"/>
    <n v="0"/>
    <n v="0"/>
    <x v="0"/>
    <x v="0"/>
    <s v="No"/>
  </r>
  <r>
    <n v="2224"/>
    <m/>
    <x v="8"/>
    <n v="2272000"/>
    <x v="49"/>
    <d v="2026-02-15T00:00:00"/>
    <s v="Paid"/>
    <m/>
    <m/>
    <m/>
    <s v="INV-2026-PT Harmoni Store Indonesia-2224"/>
    <n v="2272000"/>
    <n v="0"/>
    <x v="0"/>
    <x v="7"/>
    <n v="0"/>
    <n v="0"/>
    <x v="0"/>
    <x v="0"/>
    <s v="No"/>
  </r>
  <r>
    <n v="2225"/>
    <m/>
    <x v="17"/>
    <n v="4184000"/>
    <x v="152"/>
    <d v="2026-09-07T00:00:00"/>
    <s v="Paid"/>
    <m/>
    <m/>
    <m/>
    <s v="INV-2026-PT Makassar Retail Utama-2225"/>
    <n v="4184000"/>
    <n v="0"/>
    <x v="0"/>
    <x v="12"/>
    <n v="0"/>
    <n v="0"/>
    <x v="0"/>
    <x v="0"/>
    <s v="No"/>
  </r>
  <r>
    <n v="2226"/>
    <m/>
    <x v="0"/>
    <n v="4625000"/>
    <x v="5"/>
    <d v="2026-10-03T00:00:00"/>
    <s v="Partial"/>
    <m/>
    <m/>
    <m/>
    <s v="INV-2026-PT Jogja Retail Makmur-2226"/>
    <n v="3469000"/>
    <n v="1156000"/>
    <x v="3"/>
    <x v="0"/>
    <n v="1156000"/>
    <n v="0"/>
    <x v="0"/>
    <x v="2"/>
    <s v="Yes"/>
  </r>
  <r>
    <n v="2227"/>
    <m/>
    <x v="13"/>
    <n v="5019000"/>
    <x v="229"/>
    <d v="2026-04-21T00:00:00"/>
    <s v="Unpaid"/>
    <m/>
    <m/>
    <m/>
    <s v="INV-2026-PT Sentra Belanja Jaya-2227"/>
    <n v="0"/>
    <n v="5019000"/>
    <x v="2"/>
    <x v="2"/>
    <n v="5019000"/>
    <n v="0"/>
    <x v="0"/>
    <x v="2"/>
    <s v="Yes"/>
  </r>
  <r>
    <n v="2228"/>
    <m/>
    <x v="17"/>
    <n v="1985000"/>
    <x v="209"/>
    <d v="2026-07-09T00:00:00"/>
    <s v="Unpaid"/>
    <m/>
    <m/>
    <m/>
    <s v="INV-2026-PT Makassar Retail Utama-2228"/>
    <n v="0"/>
    <n v="1985000"/>
    <x v="5"/>
    <x v="12"/>
    <n v="1985000"/>
    <n v="0"/>
    <x v="0"/>
    <x v="2"/>
    <s v="Yes"/>
  </r>
  <r>
    <n v="2229"/>
    <m/>
    <x v="6"/>
    <n v="5567000"/>
    <x v="101"/>
    <d v="2026-06-13T00:00:00"/>
    <s v="Unpaid"/>
    <m/>
    <m/>
    <m/>
    <s v="INV-2026-PT Lestari Lifestyle Retail-2229"/>
    <n v="0"/>
    <n v="5567000"/>
    <x v="2"/>
    <x v="5"/>
    <n v="5567000"/>
    <n v="0"/>
    <x v="0"/>
    <x v="2"/>
    <s v="Yes"/>
  </r>
  <r>
    <n v="2230"/>
    <m/>
    <x v="17"/>
    <n v="2042000"/>
    <x v="146"/>
    <d v="2026-05-15T00:00:00"/>
    <s v="Paid"/>
    <m/>
    <m/>
    <m/>
    <s v="INV-2026-PT Makassar Retail Utama-2230"/>
    <n v="2042000"/>
    <n v="0"/>
    <x v="0"/>
    <x v="12"/>
    <n v="0"/>
    <n v="0"/>
    <x v="0"/>
    <x v="0"/>
    <s v="No"/>
  </r>
  <r>
    <n v="2231"/>
    <m/>
    <x v="13"/>
    <n v="4264000"/>
    <x v="250"/>
    <d v="2026-04-17T00:00:00"/>
    <s v="Paid"/>
    <m/>
    <m/>
    <m/>
    <s v="INV-2026-PT Sentra Belanja Jaya-2231"/>
    <n v="4264000"/>
    <n v="0"/>
    <x v="0"/>
    <x v="2"/>
    <n v="0"/>
    <n v="0"/>
    <x v="0"/>
    <x v="0"/>
    <s v="No"/>
  </r>
  <r>
    <n v="2232"/>
    <m/>
    <x v="24"/>
    <n v="4964000"/>
    <x v="97"/>
    <d v="2026-06-14T00:00:00"/>
    <s v="Paid"/>
    <m/>
    <m/>
    <m/>
    <s v="INV-2026-PT Metro Perkasa Retail-2232"/>
    <n v="4964000"/>
    <n v="0"/>
    <x v="0"/>
    <x v="5"/>
    <n v="0"/>
    <n v="0"/>
    <x v="0"/>
    <x v="0"/>
    <s v="No"/>
  </r>
  <r>
    <n v="2233"/>
    <m/>
    <x v="4"/>
    <n v="1071000"/>
    <x v="17"/>
    <d v="2026-05-03T00:00:00"/>
    <s v="Paid"/>
    <m/>
    <m/>
    <m/>
    <s v="INV-2026-PT Sinar Karya Abadi-2233"/>
    <n v="1071000"/>
    <n v="0"/>
    <x v="0"/>
    <x v="1"/>
    <n v="0"/>
    <n v="0"/>
    <x v="0"/>
    <x v="0"/>
    <s v="No"/>
  </r>
  <r>
    <n v="2234"/>
    <m/>
    <x v="16"/>
    <n v="2676000"/>
    <x v="2"/>
    <d v="2026-08-10T00:00:00"/>
    <s v="Paid"/>
    <m/>
    <m/>
    <m/>
    <s v="INV-2026-PT Pekanbaru Home Store-2234"/>
    <n v="2676000"/>
    <n v="0"/>
    <x v="0"/>
    <x v="11"/>
    <n v="0"/>
    <n v="0"/>
    <x v="0"/>
    <x v="0"/>
    <s v="No"/>
  </r>
  <r>
    <n v="2235"/>
    <m/>
    <x v="22"/>
    <n v="4132000"/>
    <x v="45"/>
    <d v="2026-10-05T00:00:00"/>
    <s v="Unpaid"/>
    <m/>
    <m/>
    <m/>
    <s v="INV-2026-PT Bintang Retail Nusantara-2235"/>
    <n v="0"/>
    <n v="4132000"/>
    <x v="1"/>
    <x v="9"/>
    <n v="0"/>
    <n v="4132000"/>
    <x v="1"/>
    <x v="1"/>
    <s v="No"/>
  </r>
  <r>
    <n v="2236"/>
    <m/>
    <x v="8"/>
    <n v="2861000"/>
    <x v="43"/>
    <d v="2026-03-10T00:00:00"/>
    <s v="Unpaid"/>
    <m/>
    <m/>
    <m/>
    <s v="INV-2026-PT Harmoni Store Indonesia-2236"/>
    <n v="0"/>
    <n v="2861000"/>
    <x v="2"/>
    <x v="7"/>
    <n v="2861000"/>
    <n v="0"/>
    <x v="0"/>
    <x v="2"/>
    <s v="Yes"/>
  </r>
  <r>
    <n v="2237"/>
    <m/>
    <x v="24"/>
    <n v="2769000"/>
    <x v="128"/>
    <d v="2026-02-12T00:00:00"/>
    <s v="Paid"/>
    <m/>
    <m/>
    <m/>
    <s v="INV-2026-PT Metro Perkasa Retail-2237"/>
    <n v="2769000"/>
    <n v="0"/>
    <x v="0"/>
    <x v="5"/>
    <n v="0"/>
    <n v="0"/>
    <x v="0"/>
    <x v="0"/>
    <s v="No"/>
  </r>
  <r>
    <n v="2238"/>
    <m/>
    <x v="24"/>
    <n v="4160000"/>
    <x v="2"/>
    <d v="2026-07-26T00:00:00"/>
    <s v="Unpaid"/>
    <m/>
    <m/>
    <m/>
    <s v="INV-2026-PT Metro Perkasa Retail-2238"/>
    <n v="0"/>
    <n v="4160000"/>
    <x v="5"/>
    <x v="5"/>
    <n v="4160000"/>
    <n v="0"/>
    <x v="0"/>
    <x v="2"/>
    <s v="Yes"/>
  </r>
  <r>
    <n v="2239"/>
    <m/>
    <x v="0"/>
    <n v="4692000"/>
    <x v="140"/>
    <d v="2026-08-25T00:00:00"/>
    <s v="Unpaid"/>
    <m/>
    <m/>
    <m/>
    <s v="INV-2026-PT Jogja Retail Makmur-2239"/>
    <n v="0"/>
    <n v="4692000"/>
    <x v="4"/>
    <x v="0"/>
    <n v="4692000"/>
    <n v="0"/>
    <x v="0"/>
    <x v="2"/>
    <s v="Yes"/>
  </r>
  <r>
    <n v="2240"/>
    <m/>
    <x v="8"/>
    <n v="4693000"/>
    <x v="123"/>
    <d v="2026-04-18T00:00:00"/>
    <s v="Paid"/>
    <m/>
    <m/>
    <m/>
    <s v="INV-2026-PT Harmoni Store Indonesia-2240"/>
    <n v="4693000"/>
    <n v="0"/>
    <x v="0"/>
    <x v="7"/>
    <n v="0"/>
    <n v="0"/>
    <x v="0"/>
    <x v="0"/>
    <s v="No"/>
  </r>
  <r>
    <n v="2241"/>
    <m/>
    <x v="19"/>
    <n v="2348000"/>
    <x v="168"/>
    <d v="2026-03-06T00:00:00"/>
    <s v="Paid"/>
    <m/>
    <m/>
    <m/>
    <s v="INV-2026-PT Arunika Retail Indonesia-2241"/>
    <n v="2348000"/>
    <n v="0"/>
    <x v="0"/>
    <x v="1"/>
    <n v="0"/>
    <n v="0"/>
    <x v="0"/>
    <x v="0"/>
    <s v="No"/>
  </r>
  <r>
    <n v="2242"/>
    <m/>
    <x v="10"/>
    <n v="629000"/>
    <x v="206"/>
    <d v="2026-07-04T00:00:00"/>
    <s v="Paid"/>
    <m/>
    <m/>
    <m/>
    <s v="INV-2026-PT Medan Niaga Sentosa-2242"/>
    <n v="629000"/>
    <n v="0"/>
    <x v="0"/>
    <x v="8"/>
    <n v="0"/>
    <n v="0"/>
    <x v="0"/>
    <x v="0"/>
    <s v="No"/>
  </r>
  <r>
    <n v="2243"/>
    <m/>
    <x v="0"/>
    <n v="3648000"/>
    <x v="32"/>
    <d v="2026-07-18T00:00:00"/>
    <s v="Unpaid"/>
    <m/>
    <m/>
    <m/>
    <s v="INV-2026-PT Jogja Retail Makmur-2243"/>
    <n v="0"/>
    <n v="3648000"/>
    <x v="5"/>
    <x v="0"/>
    <n v="3648000"/>
    <n v="0"/>
    <x v="0"/>
    <x v="2"/>
    <s v="Yes"/>
  </r>
  <r>
    <n v="2244"/>
    <m/>
    <x v="2"/>
    <n v="2653000"/>
    <x v="207"/>
    <d v="2026-07-09T00:00:00"/>
    <s v="Paid"/>
    <m/>
    <m/>
    <m/>
    <s v="INV-2026-PT Karya Mitra Retail-2244"/>
    <n v="2653000"/>
    <n v="0"/>
    <x v="0"/>
    <x v="2"/>
    <n v="0"/>
    <n v="0"/>
    <x v="0"/>
    <x v="0"/>
    <s v="No"/>
  </r>
  <r>
    <n v="2245"/>
    <m/>
    <x v="23"/>
    <n v="5575000"/>
    <x v="194"/>
    <d v="2026-07-28T00:00:00"/>
    <s v="Paid"/>
    <m/>
    <m/>
    <m/>
    <s v="INV-2026-PT Urban House Indonesia-2245"/>
    <n v="5575000"/>
    <n v="0"/>
    <x v="0"/>
    <x v="1"/>
    <n v="0"/>
    <n v="0"/>
    <x v="0"/>
    <x v="0"/>
    <s v="No"/>
  </r>
  <r>
    <n v="2246"/>
    <m/>
    <x v="11"/>
    <n v="5922000"/>
    <x v="144"/>
    <d v="2026-01-30T00:00:00"/>
    <s v="Paid"/>
    <m/>
    <m/>
    <m/>
    <s v="INV-2026-PT XYZ-2246"/>
    <n v="5922000"/>
    <n v="0"/>
    <x v="0"/>
    <x v="1"/>
    <n v="0"/>
    <n v="0"/>
    <x v="0"/>
    <x v="0"/>
    <s v="No"/>
  </r>
  <r>
    <n v="2247"/>
    <m/>
    <x v="11"/>
    <n v="4390000"/>
    <x v="32"/>
    <d v="2026-08-02T00:00:00"/>
    <s v="Paid"/>
    <m/>
    <m/>
    <m/>
    <s v="INV-2026-PT XYZ-2247"/>
    <n v="4390000"/>
    <n v="0"/>
    <x v="0"/>
    <x v="1"/>
    <n v="0"/>
    <n v="0"/>
    <x v="0"/>
    <x v="0"/>
    <s v="No"/>
  </r>
  <r>
    <n v="2248"/>
    <m/>
    <x v="22"/>
    <n v="2971000"/>
    <x v="185"/>
    <d v="2026-02-02T00:00:00"/>
    <s v="Paid"/>
    <m/>
    <m/>
    <m/>
    <s v="INV-2026-PT Bintang Retail Nusantara-2248"/>
    <n v="2971000"/>
    <n v="0"/>
    <x v="0"/>
    <x v="9"/>
    <n v="0"/>
    <n v="0"/>
    <x v="0"/>
    <x v="0"/>
    <s v="No"/>
  </r>
  <r>
    <n v="2249"/>
    <m/>
    <x v="21"/>
    <n v="4125000"/>
    <x v="36"/>
    <d v="2026-10-08T00:00:00"/>
    <s v="Paid"/>
    <m/>
    <m/>
    <m/>
    <s v="INV-2026-PT Pusaka Niaga Mandiri-2249"/>
    <n v="4125000"/>
    <n v="0"/>
    <x v="0"/>
    <x v="5"/>
    <n v="0"/>
    <n v="0"/>
    <x v="1"/>
    <x v="0"/>
    <s v="No"/>
  </r>
  <r>
    <n v="2250"/>
    <m/>
    <x v="22"/>
    <n v="1190000"/>
    <x v="99"/>
    <d v="2026-04-23T00:00:00"/>
    <s v="Paid"/>
    <m/>
    <m/>
    <m/>
    <s v="INV-2026-PT Bintang Retail Nusantara-2250"/>
    <n v="1190000"/>
    <n v="0"/>
    <x v="0"/>
    <x v="9"/>
    <n v="0"/>
    <n v="0"/>
    <x v="0"/>
    <x v="0"/>
    <s v="No"/>
  </r>
  <r>
    <n v="2251"/>
    <m/>
    <x v="2"/>
    <n v="3790000"/>
    <x v="171"/>
    <d v="2026-04-13T00:00:00"/>
    <s v="Paid"/>
    <m/>
    <m/>
    <m/>
    <s v="INV-2026-PT Karya Mitra Retail-2251"/>
    <n v="3790000"/>
    <n v="0"/>
    <x v="0"/>
    <x v="2"/>
    <n v="0"/>
    <n v="0"/>
    <x v="0"/>
    <x v="0"/>
    <s v="No"/>
  </r>
  <r>
    <n v="2252"/>
    <m/>
    <x v="23"/>
    <n v="1980000"/>
    <x v="235"/>
    <d v="2026-08-12T00:00:00"/>
    <s v="Partial"/>
    <m/>
    <m/>
    <m/>
    <s v="INV-2026-PT Urban House Indonesia-2252"/>
    <n v="792000"/>
    <n v="1188000"/>
    <x v="4"/>
    <x v="1"/>
    <n v="1188000"/>
    <n v="0"/>
    <x v="0"/>
    <x v="2"/>
    <s v="Yes"/>
  </r>
  <r>
    <n v="2253"/>
    <m/>
    <x v="20"/>
    <n v="1961000"/>
    <x v="227"/>
    <d v="2026-07-14T00:00:00"/>
    <s v="Unpaid"/>
    <m/>
    <m/>
    <m/>
    <s v="INV-2026-PT Balikpapan Retailindo-2253"/>
    <n v="0"/>
    <n v="1961000"/>
    <x v="5"/>
    <x v="14"/>
    <n v="1961000"/>
    <n v="0"/>
    <x v="0"/>
    <x v="2"/>
    <s v="Yes"/>
  </r>
  <r>
    <n v="2254"/>
    <m/>
    <x v="11"/>
    <n v="4481000"/>
    <x v="54"/>
    <d v="2026-02-07T00:00:00"/>
    <s v="Unpaid"/>
    <m/>
    <m/>
    <m/>
    <s v="INV-2026-PT XYZ-2254"/>
    <n v="0"/>
    <n v="4481000"/>
    <x v="2"/>
    <x v="1"/>
    <n v="4481000"/>
    <n v="0"/>
    <x v="0"/>
    <x v="2"/>
    <s v="Yes"/>
  </r>
  <r>
    <n v="2255"/>
    <m/>
    <x v="5"/>
    <n v="4531000"/>
    <x v="182"/>
    <d v="2026-02-16T00:00:00"/>
    <s v="Paid"/>
    <m/>
    <m/>
    <m/>
    <s v="INV-2026-PT Pontianak Niaga Abadi-2255"/>
    <n v="4531000"/>
    <n v="0"/>
    <x v="0"/>
    <x v="4"/>
    <n v="0"/>
    <n v="0"/>
    <x v="0"/>
    <x v="0"/>
    <s v="No"/>
  </r>
  <r>
    <n v="2256"/>
    <m/>
    <x v="13"/>
    <n v="1898000"/>
    <x v="6"/>
    <d v="2026-08-14T00:00:00"/>
    <s v="Unpaid"/>
    <m/>
    <m/>
    <m/>
    <s v="INV-2026-PT Sentra Belanja Jaya-2256"/>
    <n v="0"/>
    <n v="1898000"/>
    <x v="4"/>
    <x v="2"/>
    <n v="1898000"/>
    <n v="0"/>
    <x v="0"/>
    <x v="2"/>
    <s v="Yes"/>
  </r>
  <r>
    <n v="2257"/>
    <m/>
    <x v="14"/>
    <n v="8623000"/>
    <x v="140"/>
    <d v="2026-08-25T00:00:00"/>
    <s v="Paid"/>
    <m/>
    <m/>
    <m/>
    <s v="INV-2026-PT Nusantara Mart Sejahtera-2257"/>
    <n v="8623000"/>
    <n v="0"/>
    <x v="0"/>
    <x v="1"/>
    <n v="0"/>
    <n v="0"/>
    <x v="0"/>
    <x v="0"/>
    <s v="No"/>
  </r>
  <r>
    <n v="2258"/>
    <m/>
    <x v="17"/>
    <n v="2426000"/>
    <x v="68"/>
    <d v="2026-07-07T00:00:00"/>
    <s v="Paid"/>
    <m/>
    <m/>
    <m/>
    <s v="INV-2026-PT Makassar Retail Utama-2258"/>
    <n v="2426000"/>
    <n v="0"/>
    <x v="0"/>
    <x v="12"/>
    <n v="0"/>
    <n v="0"/>
    <x v="0"/>
    <x v="0"/>
    <s v="No"/>
  </r>
  <r>
    <n v="2259"/>
    <m/>
    <x v="17"/>
    <n v="3682000"/>
    <x v="40"/>
    <d v="2026-07-26T00:00:00"/>
    <s v="Partial"/>
    <m/>
    <m/>
    <m/>
    <s v="INV-2026-PT Makassar Retail Utama-2259"/>
    <n v="2577000"/>
    <n v="1105000"/>
    <x v="5"/>
    <x v="12"/>
    <n v="1105000"/>
    <n v="0"/>
    <x v="0"/>
    <x v="2"/>
    <s v="Yes"/>
  </r>
  <r>
    <n v="2260"/>
    <m/>
    <x v="1"/>
    <n v="1645000"/>
    <x v="144"/>
    <d v="2026-02-15T00:00:00"/>
    <s v="Paid"/>
    <m/>
    <m/>
    <m/>
    <s v="INV-2026-PT Citra Home Living-2260"/>
    <n v="1645000"/>
    <n v="0"/>
    <x v="0"/>
    <x v="1"/>
    <n v="0"/>
    <n v="0"/>
    <x v="0"/>
    <x v="0"/>
    <s v="No"/>
  </r>
  <r>
    <n v="2261"/>
    <m/>
    <x v="11"/>
    <n v="2944000"/>
    <x v="70"/>
    <d v="2026-03-25T00:00:00"/>
    <s v="Paid"/>
    <m/>
    <m/>
    <m/>
    <s v="INV-2026-PT XYZ-2261"/>
    <n v="2944000"/>
    <n v="0"/>
    <x v="0"/>
    <x v="1"/>
    <n v="0"/>
    <n v="0"/>
    <x v="0"/>
    <x v="0"/>
    <s v="No"/>
  </r>
  <r>
    <n v="2262"/>
    <m/>
    <x v="2"/>
    <n v="1996000"/>
    <x v="226"/>
    <d v="2026-06-15T00:00:00"/>
    <s v="Paid"/>
    <m/>
    <m/>
    <m/>
    <s v="INV-2026-PT Karya Mitra Retail-2262"/>
    <n v="1996000"/>
    <n v="0"/>
    <x v="0"/>
    <x v="2"/>
    <n v="0"/>
    <n v="0"/>
    <x v="0"/>
    <x v="0"/>
    <s v="No"/>
  </r>
  <r>
    <n v="2263"/>
    <m/>
    <x v="19"/>
    <n v="2394000"/>
    <x v="227"/>
    <d v="2026-06-28T00:00:00"/>
    <s v="Paid"/>
    <m/>
    <m/>
    <m/>
    <s v="INV-2026-PT Arunika Retail Indonesia-2263"/>
    <n v="2394000"/>
    <n v="0"/>
    <x v="0"/>
    <x v="1"/>
    <n v="0"/>
    <n v="0"/>
    <x v="0"/>
    <x v="0"/>
    <s v="No"/>
  </r>
  <r>
    <n v="2264"/>
    <m/>
    <x v="13"/>
    <n v="3988000"/>
    <x v="234"/>
    <d v="2026-08-10T00:00:00"/>
    <s v="Partial"/>
    <m/>
    <m/>
    <m/>
    <s v="INV-2026-PT Sentra Belanja Jaya-2264"/>
    <n v="997000"/>
    <n v="2991000"/>
    <x v="4"/>
    <x v="2"/>
    <n v="2991000"/>
    <n v="0"/>
    <x v="0"/>
    <x v="2"/>
    <s v="Yes"/>
  </r>
  <r>
    <n v="2265"/>
    <m/>
    <x v="15"/>
    <n v="5335000"/>
    <x v="216"/>
    <d v="2026-07-01T00:00:00"/>
    <s v="Paid"/>
    <m/>
    <m/>
    <m/>
    <s v="INV-2026-PT Batam Modern Retail-2265"/>
    <n v="5335000"/>
    <n v="0"/>
    <x v="0"/>
    <x v="10"/>
    <n v="0"/>
    <n v="0"/>
    <x v="0"/>
    <x v="0"/>
    <s v="No"/>
  </r>
  <r>
    <n v="2266"/>
    <m/>
    <x v="23"/>
    <n v="3954000"/>
    <x v="226"/>
    <d v="2026-07-01T00:00:00"/>
    <s v="Paid"/>
    <m/>
    <m/>
    <m/>
    <s v="INV-2026-PT Urban House Indonesia-2266"/>
    <n v="3954000"/>
    <n v="0"/>
    <x v="0"/>
    <x v="1"/>
    <n v="0"/>
    <n v="0"/>
    <x v="0"/>
    <x v="0"/>
    <s v="No"/>
  </r>
  <r>
    <n v="2267"/>
    <m/>
    <x v="17"/>
    <n v="4484000"/>
    <x v="232"/>
    <d v="2026-09-01T00:00:00"/>
    <s v="Paid"/>
    <m/>
    <m/>
    <m/>
    <s v="INV-2026-PT Makassar Retail Utama-2267"/>
    <n v="4484000"/>
    <n v="0"/>
    <x v="0"/>
    <x v="12"/>
    <n v="0"/>
    <n v="0"/>
    <x v="0"/>
    <x v="0"/>
    <s v="No"/>
  </r>
  <r>
    <n v="2268"/>
    <m/>
    <x v="10"/>
    <n v="9647000"/>
    <x v="100"/>
    <d v="2026-05-10T00:00:00"/>
    <s v="Paid"/>
    <m/>
    <m/>
    <m/>
    <s v="INV-2026-PT Medan Niaga Sentosa-2268"/>
    <n v="9647000"/>
    <n v="0"/>
    <x v="0"/>
    <x v="8"/>
    <n v="0"/>
    <n v="0"/>
    <x v="0"/>
    <x v="0"/>
    <s v="No"/>
  </r>
  <r>
    <n v="2269"/>
    <m/>
    <x v="0"/>
    <n v="2321000"/>
    <x v="176"/>
    <d v="2026-07-06T00:00:00"/>
    <s v="Unpaid"/>
    <m/>
    <m/>
    <m/>
    <s v="INV-2026-PT Jogja Retail Makmur-2269"/>
    <n v="0"/>
    <n v="2321000"/>
    <x v="2"/>
    <x v="0"/>
    <n v="2321000"/>
    <n v="0"/>
    <x v="0"/>
    <x v="2"/>
    <s v="Yes"/>
  </r>
  <r>
    <n v="2270"/>
    <m/>
    <x v="2"/>
    <n v="4655000"/>
    <x v="127"/>
    <d v="2026-05-02T00:00:00"/>
    <s v="Paid"/>
    <m/>
    <m/>
    <m/>
    <s v="INV-2026-PT Karya Mitra Retail-2270"/>
    <n v="4655000"/>
    <n v="0"/>
    <x v="0"/>
    <x v="2"/>
    <n v="0"/>
    <n v="0"/>
    <x v="0"/>
    <x v="0"/>
    <s v="No"/>
  </r>
  <r>
    <n v="2271"/>
    <m/>
    <x v="11"/>
    <n v="5919000"/>
    <x v="133"/>
    <d v="2026-04-24T00:00:00"/>
    <s v="Unpaid"/>
    <m/>
    <m/>
    <m/>
    <s v="INV-2026-PT XYZ-2271"/>
    <n v="0"/>
    <n v="5919000"/>
    <x v="2"/>
    <x v="1"/>
    <n v="5919000"/>
    <n v="0"/>
    <x v="0"/>
    <x v="2"/>
    <s v="Yes"/>
  </r>
  <r>
    <n v="2272"/>
    <m/>
    <x v="0"/>
    <n v="714000"/>
    <x v="104"/>
    <d v="2026-03-04T00:00:00"/>
    <s v="Paid"/>
    <m/>
    <m/>
    <m/>
    <s v="INV-2026-PT Jogja Retail Makmur-2272"/>
    <n v="714000"/>
    <n v="0"/>
    <x v="0"/>
    <x v="0"/>
    <n v="0"/>
    <n v="0"/>
    <x v="0"/>
    <x v="0"/>
    <s v="No"/>
  </r>
  <r>
    <n v="2273"/>
    <m/>
    <x v="18"/>
    <n v="4703000"/>
    <x v="142"/>
    <d v="2026-06-24T00:00:00"/>
    <s v="Paid"/>
    <m/>
    <m/>
    <m/>
    <s v="INV-2026-PT Bali Lifestyle Market-2273"/>
    <n v="4703000"/>
    <n v="0"/>
    <x v="0"/>
    <x v="13"/>
    <n v="0"/>
    <n v="0"/>
    <x v="0"/>
    <x v="0"/>
    <s v="No"/>
  </r>
  <r>
    <n v="2274"/>
    <m/>
    <x v="20"/>
    <n v="3486000"/>
    <x v="55"/>
    <d v="2026-04-17T00:00:00"/>
    <s v="Paid"/>
    <m/>
    <m/>
    <m/>
    <s v="INV-2026-PT Balikpapan Retailindo-2274"/>
    <n v="3486000"/>
    <n v="0"/>
    <x v="0"/>
    <x v="14"/>
    <n v="0"/>
    <n v="0"/>
    <x v="0"/>
    <x v="0"/>
    <s v="No"/>
  </r>
  <r>
    <n v="2275"/>
    <m/>
    <x v="22"/>
    <n v="2434000"/>
    <x v="230"/>
    <d v="2026-01-31T00:00:00"/>
    <s v="Paid"/>
    <m/>
    <m/>
    <m/>
    <s v="INV-2026-PT Bintang Retail Nusantara-2275"/>
    <n v="2434000"/>
    <n v="0"/>
    <x v="0"/>
    <x v="9"/>
    <n v="0"/>
    <n v="0"/>
    <x v="0"/>
    <x v="0"/>
    <s v="No"/>
  </r>
  <r>
    <n v="2276"/>
    <m/>
    <x v="6"/>
    <n v="1661000"/>
    <x v="90"/>
    <d v="2026-05-24T00:00:00"/>
    <s v="Paid"/>
    <m/>
    <m/>
    <m/>
    <s v="INV-2026-PT Lestari Lifestyle Retail-2276"/>
    <n v="1661000"/>
    <n v="0"/>
    <x v="0"/>
    <x v="5"/>
    <n v="0"/>
    <n v="0"/>
    <x v="0"/>
    <x v="0"/>
    <s v="No"/>
  </r>
  <r>
    <n v="2277"/>
    <m/>
    <x v="10"/>
    <n v="4129000"/>
    <x v="33"/>
    <d v="2026-04-09T00:00:00"/>
    <s v="Paid"/>
    <m/>
    <m/>
    <m/>
    <s v="INV-2026-PT Medan Niaga Sentosa-2277"/>
    <n v="4129000"/>
    <n v="0"/>
    <x v="0"/>
    <x v="8"/>
    <n v="0"/>
    <n v="0"/>
    <x v="0"/>
    <x v="0"/>
    <s v="No"/>
  </r>
  <r>
    <n v="2278"/>
    <m/>
    <x v="17"/>
    <n v="2509000"/>
    <x v="97"/>
    <d v="2026-06-14T00:00:00"/>
    <s v="Paid"/>
    <m/>
    <m/>
    <m/>
    <s v="INV-2026-PT Makassar Retail Utama-2278"/>
    <n v="2509000"/>
    <n v="0"/>
    <x v="0"/>
    <x v="12"/>
    <n v="0"/>
    <n v="0"/>
    <x v="0"/>
    <x v="0"/>
    <s v="No"/>
  </r>
  <r>
    <n v="2279"/>
    <m/>
    <x v="5"/>
    <n v="4142000"/>
    <x v="21"/>
    <d v="2026-06-03T00:00:00"/>
    <s v="Unpaid"/>
    <m/>
    <m/>
    <m/>
    <s v="INV-2026-PT Pontianak Niaga Abadi-2279"/>
    <n v="0"/>
    <n v="4142000"/>
    <x v="2"/>
    <x v="4"/>
    <n v="4142000"/>
    <n v="0"/>
    <x v="0"/>
    <x v="2"/>
    <s v="Yes"/>
  </r>
  <r>
    <n v="2280"/>
    <m/>
    <x v="0"/>
    <n v="3045000"/>
    <x v="216"/>
    <d v="2026-06-16T00:00:00"/>
    <s v="Paid"/>
    <m/>
    <m/>
    <m/>
    <s v="INV-2026-PT Jogja Retail Makmur-2280"/>
    <n v="3045000"/>
    <n v="0"/>
    <x v="0"/>
    <x v="0"/>
    <n v="0"/>
    <n v="0"/>
    <x v="0"/>
    <x v="0"/>
    <s v="No"/>
  </r>
  <r>
    <n v="2281"/>
    <m/>
    <x v="13"/>
    <n v="3321000"/>
    <x v="179"/>
    <d v="2026-04-12T00:00:00"/>
    <s v="Paid"/>
    <m/>
    <m/>
    <m/>
    <s v="INV-2026-PT Sentra Belanja Jaya-2281"/>
    <n v="3321000"/>
    <n v="0"/>
    <x v="0"/>
    <x v="2"/>
    <n v="0"/>
    <n v="0"/>
    <x v="0"/>
    <x v="0"/>
    <s v="No"/>
  </r>
  <r>
    <n v="2282"/>
    <m/>
    <x v="17"/>
    <n v="2665000"/>
    <x v="249"/>
    <d v="2026-09-03T00:00:00"/>
    <s v="Unpaid"/>
    <m/>
    <m/>
    <m/>
    <s v="INV-2026-PT Makassar Retail Utama-2282"/>
    <n v="0"/>
    <n v="2665000"/>
    <x v="4"/>
    <x v="12"/>
    <n v="2665000"/>
    <n v="0"/>
    <x v="0"/>
    <x v="2"/>
    <s v="Yes"/>
  </r>
  <r>
    <n v="2283"/>
    <m/>
    <x v="24"/>
    <n v="3217000"/>
    <x v="197"/>
    <d v="2026-06-10T00:00:00"/>
    <s v="Unpaid"/>
    <m/>
    <m/>
    <m/>
    <s v="INV-2026-PT Metro Perkasa Retail-2283"/>
    <n v="0"/>
    <n v="3217000"/>
    <x v="2"/>
    <x v="5"/>
    <n v="3217000"/>
    <n v="0"/>
    <x v="0"/>
    <x v="2"/>
    <s v="Yes"/>
  </r>
  <r>
    <n v="2284"/>
    <m/>
    <x v="16"/>
    <n v="3273000"/>
    <x v="104"/>
    <d v="2026-03-04T00:00:00"/>
    <s v="Paid"/>
    <m/>
    <m/>
    <m/>
    <s v="INV-2026-PT Pekanbaru Home Store-2284"/>
    <n v="3273000"/>
    <n v="0"/>
    <x v="0"/>
    <x v="11"/>
    <n v="0"/>
    <n v="0"/>
    <x v="0"/>
    <x v="0"/>
    <s v="No"/>
  </r>
  <r>
    <n v="2285"/>
    <m/>
    <x v="7"/>
    <n v="159000"/>
    <x v="54"/>
    <d v="2026-02-07T00:00:00"/>
    <s v="Unpaid"/>
    <m/>
    <m/>
    <m/>
    <s v="INV-2026-PT Palembang Retail Bersama-2285"/>
    <n v="0"/>
    <n v="159000"/>
    <x v="2"/>
    <x v="6"/>
    <n v="159000"/>
    <n v="0"/>
    <x v="0"/>
    <x v="2"/>
    <s v="Yes"/>
  </r>
  <r>
    <n v="2286"/>
    <m/>
    <x v="3"/>
    <n v="2715000"/>
    <x v="80"/>
    <d v="2026-07-27T00:00:00"/>
    <s v="Paid"/>
    <m/>
    <m/>
    <m/>
    <s v="INV-2026-PT Manado Lifestyle Center-2286"/>
    <n v="2715000"/>
    <n v="0"/>
    <x v="0"/>
    <x v="3"/>
    <n v="0"/>
    <n v="0"/>
    <x v="0"/>
    <x v="0"/>
    <s v="No"/>
  </r>
  <r>
    <n v="2287"/>
    <m/>
    <x v="24"/>
    <n v="5288000"/>
    <x v="113"/>
    <d v="2026-09-10T00:00:00"/>
    <s v="Paid"/>
    <m/>
    <m/>
    <m/>
    <s v="INV-2026-PT Metro Perkasa Retail-2287"/>
    <n v="5288000"/>
    <n v="0"/>
    <x v="0"/>
    <x v="5"/>
    <n v="0"/>
    <n v="0"/>
    <x v="0"/>
    <x v="0"/>
    <s v="No"/>
  </r>
  <r>
    <n v="2288"/>
    <m/>
    <x v="7"/>
    <n v="3575000"/>
    <x v="107"/>
    <d v="2026-05-13T00:00:00"/>
    <s v="Paid"/>
    <m/>
    <m/>
    <m/>
    <s v="INV-2026-PT Palembang Retail Bersama-2288"/>
    <n v="3575000"/>
    <n v="0"/>
    <x v="0"/>
    <x v="6"/>
    <n v="0"/>
    <n v="0"/>
    <x v="0"/>
    <x v="0"/>
    <s v="No"/>
  </r>
  <r>
    <n v="2289"/>
    <m/>
    <x v="17"/>
    <n v="9609000"/>
    <x v="142"/>
    <d v="2026-06-24T00:00:00"/>
    <s v="Paid"/>
    <m/>
    <m/>
    <m/>
    <s v="INV-2026-PT Makassar Retail Utama-2289"/>
    <n v="9609000"/>
    <n v="0"/>
    <x v="0"/>
    <x v="12"/>
    <n v="0"/>
    <n v="0"/>
    <x v="0"/>
    <x v="0"/>
    <s v="No"/>
  </r>
  <r>
    <n v="2290"/>
    <m/>
    <x v="23"/>
    <n v="3572000"/>
    <x v="59"/>
    <d v="2026-02-26T00:00:00"/>
    <s v="Paid"/>
    <m/>
    <m/>
    <m/>
    <s v="INV-2026-PT Urban House Indonesia-2290"/>
    <n v="3572000"/>
    <n v="0"/>
    <x v="0"/>
    <x v="1"/>
    <n v="0"/>
    <n v="0"/>
    <x v="0"/>
    <x v="0"/>
    <s v="No"/>
  </r>
  <r>
    <n v="2291"/>
    <m/>
    <x v="8"/>
    <n v="676000"/>
    <x v="181"/>
    <d v="2026-02-09T00:00:00"/>
    <s v="Paid"/>
    <m/>
    <m/>
    <m/>
    <s v="INV-2026-PT Harmoni Store Indonesia-2291"/>
    <n v="676000"/>
    <n v="0"/>
    <x v="0"/>
    <x v="7"/>
    <n v="0"/>
    <n v="0"/>
    <x v="0"/>
    <x v="0"/>
    <s v="No"/>
  </r>
  <r>
    <n v="2292"/>
    <m/>
    <x v="20"/>
    <n v="5946000"/>
    <x v="93"/>
    <d v="2026-08-15T00:00:00"/>
    <s v="Unpaid"/>
    <m/>
    <m/>
    <m/>
    <s v="INV-2026-PT Balikpapan Retailindo-2292"/>
    <n v="0"/>
    <n v="5946000"/>
    <x v="4"/>
    <x v="14"/>
    <n v="5946000"/>
    <n v="0"/>
    <x v="0"/>
    <x v="2"/>
    <s v="Yes"/>
  </r>
  <r>
    <n v="2293"/>
    <m/>
    <x v="11"/>
    <n v="2485000"/>
    <x v="158"/>
    <d v="2026-03-22T00:00:00"/>
    <s v="Paid"/>
    <m/>
    <m/>
    <m/>
    <s v="INV-2026-PT XYZ-2293"/>
    <n v="2485000"/>
    <n v="0"/>
    <x v="0"/>
    <x v="1"/>
    <n v="0"/>
    <n v="0"/>
    <x v="0"/>
    <x v="0"/>
    <s v="No"/>
  </r>
  <r>
    <n v="2294"/>
    <m/>
    <x v="4"/>
    <n v="1332000"/>
    <x v="25"/>
    <d v="2026-05-20T00:00:00"/>
    <s v="Partial"/>
    <m/>
    <m/>
    <m/>
    <s v="INV-2026-PT Sinar Karya Abadi-2294"/>
    <n v="666000"/>
    <n v="666000"/>
    <x v="2"/>
    <x v="1"/>
    <n v="666000"/>
    <n v="0"/>
    <x v="0"/>
    <x v="2"/>
    <s v="Yes"/>
  </r>
  <r>
    <n v="2295"/>
    <m/>
    <x v="6"/>
    <n v="2984000"/>
    <x v="146"/>
    <d v="2026-05-31T00:00:00"/>
    <s v="Partial"/>
    <m/>
    <m/>
    <m/>
    <s v="INV-2026-PT Lestari Lifestyle Retail-2295"/>
    <n v="895000"/>
    <n v="2089000"/>
    <x v="2"/>
    <x v="5"/>
    <n v="2089000"/>
    <n v="0"/>
    <x v="0"/>
    <x v="2"/>
    <s v="Yes"/>
  </r>
  <r>
    <n v="2296"/>
    <m/>
    <x v="8"/>
    <n v="3397000"/>
    <x v="244"/>
    <d v="2026-07-16T00:00:00"/>
    <s v="Partial"/>
    <m/>
    <m/>
    <m/>
    <s v="INV-2026-PT Harmoni Store Indonesia-2296"/>
    <n v="1359000"/>
    <n v="2038000"/>
    <x v="5"/>
    <x v="7"/>
    <n v="2038000"/>
    <n v="0"/>
    <x v="0"/>
    <x v="2"/>
    <s v="Yes"/>
  </r>
  <r>
    <n v="2297"/>
    <m/>
    <x v="0"/>
    <n v="6345000"/>
    <x v="185"/>
    <d v="2026-02-02T00:00:00"/>
    <s v="Paid"/>
    <m/>
    <m/>
    <m/>
    <s v="INV-2026-PT Jogja Retail Makmur-2297"/>
    <n v="6345000"/>
    <n v="0"/>
    <x v="0"/>
    <x v="0"/>
    <n v="0"/>
    <n v="0"/>
    <x v="0"/>
    <x v="0"/>
    <s v="No"/>
  </r>
  <r>
    <n v="2298"/>
    <m/>
    <x v="10"/>
    <n v="3273000"/>
    <x v="165"/>
    <d v="2026-09-10T00:00:00"/>
    <s v="Paid"/>
    <m/>
    <m/>
    <m/>
    <s v="INV-2026-PT Medan Niaga Sentosa-2298"/>
    <n v="3273000"/>
    <n v="0"/>
    <x v="0"/>
    <x v="8"/>
    <n v="0"/>
    <n v="0"/>
    <x v="0"/>
    <x v="0"/>
    <s v="No"/>
  </r>
  <r>
    <n v="2299"/>
    <m/>
    <x v="14"/>
    <n v="2424000"/>
    <x v="103"/>
    <d v="2026-02-27T00:00:00"/>
    <s v="Unpaid"/>
    <m/>
    <m/>
    <m/>
    <s v="INV-2026-PT Nusantara Mart Sejahtera-2299"/>
    <n v="0"/>
    <n v="2424000"/>
    <x v="2"/>
    <x v="1"/>
    <n v="2424000"/>
    <n v="0"/>
    <x v="0"/>
    <x v="2"/>
    <s v="Yes"/>
  </r>
  <r>
    <n v="2300"/>
    <m/>
    <x v="5"/>
    <n v="4783000"/>
    <x v="2"/>
    <d v="2026-07-10T00:00:00"/>
    <s v="Paid"/>
    <m/>
    <m/>
    <m/>
    <s v="INV-2026-PT Pontianak Niaga Abadi-2300"/>
    <n v="4783000"/>
    <n v="0"/>
    <x v="0"/>
    <x v="4"/>
    <n v="0"/>
    <n v="0"/>
    <x v="0"/>
    <x v="0"/>
    <s v="No"/>
  </r>
  <r>
    <n v="2301"/>
    <m/>
    <x v="13"/>
    <n v="2685000"/>
    <x v="9"/>
    <d v="2026-05-07T00:00:00"/>
    <s v="Paid"/>
    <m/>
    <m/>
    <m/>
    <s v="INV-2026-PT Sentra Belanja Jaya-2301"/>
    <n v="2685000"/>
    <n v="0"/>
    <x v="0"/>
    <x v="2"/>
    <n v="0"/>
    <n v="0"/>
    <x v="0"/>
    <x v="0"/>
    <s v="No"/>
  </r>
  <r>
    <n v="2302"/>
    <m/>
    <x v="14"/>
    <n v="7236000"/>
    <x v="129"/>
    <d v="2026-06-30T00:00:00"/>
    <s v="Paid"/>
    <m/>
    <m/>
    <m/>
    <s v="INV-2026-PT Nusantara Mart Sejahtera-2302"/>
    <n v="7236000"/>
    <n v="0"/>
    <x v="0"/>
    <x v="1"/>
    <n v="0"/>
    <n v="0"/>
    <x v="0"/>
    <x v="0"/>
    <s v="No"/>
  </r>
  <r>
    <n v="2303"/>
    <m/>
    <x v="16"/>
    <n v="1701000"/>
    <x v="163"/>
    <d v="2026-06-07T00:00:00"/>
    <s v="Unpaid"/>
    <m/>
    <m/>
    <m/>
    <s v="INV-2026-PT Pekanbaru Home Store-2303"/>
    <n v="0"/>
    <n v="1701000"/>
    <x v="2"/>
    <x v="11"/>
    <n v="1701000"/>
    <n v="0"/>
    <x v="0"/>
    <x v="2"/>
    <s v="Yes"/>
  </r>
  <r>
    <n v="2304"/>
    <m/>
    <x v="12"/>
    <n v="5011000"/>
    <x v="254"/>
    <d v="2026-08-24T00:00:00"/>
    <s v="Paid"/>
    <m/>
    <m/>
    <m/>
    <s v="INV-2026-PT Surya Niaga Surabaya-2304"/>
    <n v="5011000"/>
    <n v="0"/>
    <x v="0"/>
    <x v="9"/>
    <n v="0"/>
    <n v="0"/>
    <x v="0"/>
    <x v="0"/>
    <s v="No"/>
  </r>
  <r>
    <n v="2305"/>
    <m/>
    <x v="6"/>
    <n v="3318000"/>
    <x v="15"/>
    <d v="2026-09-14T00:00:00"/>
    <s v="Paid"/>
    <m/>
    <m/>
    <m/>
    <s v="INV-2026-PT Lestari Lifestyle Retail-2305"/>
    <n v="3318000"/>
    <n v="0"/>
    <x v="0"/>
    <x v="5"/>
    <n v="0"/>
    <n v="0"/>
    <x v="0"/>
    <x v="0"/>
    <s v="No"/>
  </r>
  <r>
    <n v="2306"/>
    <m/>
    <x v="3"/>
    <n v="2316000"/>
    <x v="82"/>
    <d v="2026-04-08T00:00:00"/>
    <s v="Paid"/>
    <m/>
    <m/>
    <m/>
    <s v="INV-2026-PT Manado Lifestyle Center-2306"/>
    <n v="2316000"/>
    <n v="0"/>
    <x v="0"/>
    <x v="3"/>
    <n v="0"/>
    <n v="0"/>
    <x v="0"/>
    <x v="0"/>
    <s v="No"/>
  </r>
  <r>
    <n v="2307"/>
    <m/>
    <x v="8"/>
    <n v="2334000"/>
    <x v="15"/>
    <d v="2026-08-14T00:00:00"/>
    <s v="Paid"/>
    <m/>
    <m/>
    <m/>
    <s v="INV-2026-PT Harmoni Store Indonesia-2307"/>
    <n v="2334000"/>
    <n v="0"/>
    <x v="0"/>
    <x v="7"/>
    <n v="0"/>
    <n v="0"/>
    <x v="0"/>
    <x v="0"/>
    <s v="No"/>
  </r>
  <r>
    <n v="2308"/>
    <m/>
    <x v="24"/>
    <n v="3114000"/>
    <x v="255"/>
    <d v="2026-06-25T00:00:00"/>
    <s v="Paid"/>
    <m/>
    <m/>
    <m/>
    <s v="INV-2026-PT Metro Perkasa Retail-2308"/>
    <n v="3114000"/>
    <n v="0"/>
    <x v="0"/>
    <x v="5"/>
    <n v="0"/>
    <n v="0"/>
    <x v="0"/>
    <x v="0"/>
    <s v="No"/>
  </r>
  <r>
    <n v="2309"/>
    <m/>
    <x v="24"/>
    <n v="8350000"/>
    <x v="62"/>
    <d v="2026-04-22T00:00:00"/>
    <s v="Paid"/>
    <m/>
    <m/>
    <m/>
    <s v="INV-2026-PT Metro Perkasa Retail-2309"/>
    <n v="8350000"/>
    <n v="0"/>
    <x v="0"/>
    <x v="5"/>
    <n v="0"/>
    <n v="0"/>
    <x v="0"/>
    <x v="0"/>
    <s v="No"/>
  </r>
  <r>
    <n v="2310"/>
    <m/>
    <x v="21"/>
    <n v="6339000"/>
    <x v="187"/>
    <d v="2026-09-29T00:00:00"/>
    <s v="Unpaid"/>
    <m/>
    <m/>
    <m/>
    <s v="INV-2026-PT Pusaka Niaga Mandiri-2310"/>
    <n v="0"/>
    <n v="6339000"/>
    <x v="3"/>
    <x v="5"/>
    <n v="6339000"/>
    <n v="0"/>
    <x v="0"/>
    <x v="2"/>
    <s v="Yes"/>
  </r>
  <r>
    <n v="2311"/>
    <m/>
    <x v="15"/>
    <n v="6040000"/>
    <x v="51"/>
    <d v="2026-09-08T00:00:00"/>
    <s v="Unpaid"/>
    <m/>
    <m/>
    <m/>
    <s v="INV-2026-PT Batam Modern Retail-2311"/>
    <n v="0"/>
    <n v="6040000"/>
    <x v="3"/>
    <x v="10"/>
    <n v="6040000"/>
    <n v="0"/>
    <x v="0"/>
    <x v="2"/>
    <s v="Yes"/>
  </r>
  <r>
    <n v="2312"/>
    <m/>
    <x v="0"/>
    <n v="4238000"/>
    <x v="155"/>
    <d v="2026-03-23T00:00:00"/>
    <s v="Paid"/>
    <m/>
    <m/>
    <m/>
    <s v="INV-2026-PT Jogja Retail Makmur-2312"/>
    <n v="4238000"/>
    <n v="0"/>
    <x v="0"/>
    <x v="0"/>
    <n v="0"/>
    <n v="0"/>
    <x v="0"/>
    <x v="0"/>
    <s v="No"/>
  </r>
  <r>
    <n v="2313"/>
    <m/>
    <x v="12"/>
    <n v="2904000"/>
    <x v="156"/>
    <d v="2026-05-01T00:00:00"/>
    <s v="Paid"/>
    <m/>
    <m/>
    <m/>
    <s v="INV-2026-PT Surya Niaga Surabaya-2313"/>
    <n v="2904000"/>
    <n v="0"/>
    <x v="0"/>
    <x v="9"/>
    <n v="0"/>
    <n v="0"/>
    <x v="0"/>
    <x v="0"/>
    <s v="No"/>
  </r>
  <r>
    <n v="2314"/>
    <m/>
    <x v="22"/>
    <n v="4627000"/>
    <x v="212"/>
    <d v="2026-03-31T00:00:00"/>
    <s v="Paid"/>
    <m/>
    <m/>
    <m/>
    <s v="INV-2026-PT Bintang Retail Nusantara-2314"/>
    <n v="4627000"/>
    <n v="0"/>
    <x v="0"/>
    <x v="9"/>
    <n v="0"/>
    <n v="0"/>
    <x v="0"/>
    <x v="0"/>
    <s v="No"/>
  </r>
  <r>
    <n v="2315"/>
    <m/>
    <x v="24"/>
    <n v="1420000"/>
    <x v="52"/>
    <d v="2026-03-30T00:00:00"/>
    <s v="Unpaid"/>
    <m/>
    <m/>
    <m/>
    <s v="INV-2026-PT Metro Perkasa Retail-2315"/>
    <n v="0"/>
    <n v="1420000"/>
    <x v="2"/>
    <x v="5"/>
    <n v="1420000"/>
    <n v="0"/>
    <x v="0"/>
    <x v="2"/>
    <s v="Yes"/>
  </r>
  <r>
    <n v="2316"/>
    <m/>
    <x v="20"/>
    <n v="5572000"/>
    <x v="15"/>
    <d v="2026-08-30T00:00:00"/>
    <s v="Paid"/>
    <m/>
    <m/>
    <m/>
    <s v="INV-2026-PT Balikpapan Retailindo-2316"/>
    <n v="5572000"/>
    <n v="0"/>
    <x v="0"/>
    <x v="14"/>
    <n v="0"/>
    <n v="0"/>
    <x v="0"/>
    <x v="0"/>
    <s v="No"/>
  </r>
  <r>
    <n v="2317"/>
    <m/>
    <x v="1"/>
    <n v="5198000"/>
    <x v="107"/>
    <d v="2026-05-29T00:00:00"/>
    <s v="Paid"/>
    <m/>
    <m/>
    <m/>
    <s v="INV-2026-PT Citra Home Living-2317"/>
    <n v="5198000"/>
    <n v="0"/>
    <x v="0"/>
    <x v="1"/>
    <n v="0"/>
    <n v="0"/>
    <x v="0"/>
    <x v="0"/>
    <s v="No"/>
  </r>
  <r>
    <n v="2318"/>
    <m/>
    <x v="22"/>
    <n v="4120000"/>
    <x v="128"/>
    <d v="2026-02-12T00:00:00"/>
    <s v="Partial"/>
    <m/>
    <m/>
    <m/>
    <s v="INV-2026-PT Bintang Retail Nusantara-2318"/>
    <n v="2472000"/>
    <n v="1648000"/>
    <x v="2"/>
    <x v="9"/>
    <n v="1648000"/>
    <n v="0"/>
    <x v="0"/>
    <x v="2"/>
    <s v="Yes"/>
  </r>
  <r>
    <n v="2319"/>
    <m/>
    <x v="6"/>
    <n v="2426000"/>
    <x v="187"/>
    <d v="2026-09-29T00:00:00"/>
    <s v="Unpaid"/>
    <m/>
    <m/>
    <m/>
    <s v="INV-2026-PT Lestari Lifestyle Retail-2319"/>
    <n v="0"/>
    <n v="2426000"/>
    <x v="3"/>
    <x v="5"/>
    <n v="2426000"/>
    <n v="0"/>
    <x v="0"/>
    <x v="2"/>
    <s v="Yes"/>
  </r>
  <r>
    <n v="2320"/>
    <m/>
    <x v="20"/>
    <n v="2901000"/>
    <x v="251"/>
    <d v="2026-08-04T00:00:00"/>
    <s v="Unpaid"/>
    <m/>
    <m/>
    <m/>
    <s v="INV-2026-PT Balikpapan Retailindo-2320"/>
    <n v="0"/>
    <n v="2901000"/>
    <x v="5"/>
    <x v="14"/>
    <n v="2901000"/>
    <n v="0"/>
    <x v="0"/>
    <x v="2"/>
    <s v="Yes"/>
  </r>
  <r>
    <n v="2321"/>
    <m/>
    <x v="8"/>
    <n v="5692000"/>
    <x v="59"/>
    <d v="2026-01-26T00:00:00"/>
    <s v="Paid"/>
    <m/>
    <m/>
    <m/>
    <s v="INV-2026-PT Harmoni Store Indonesia-2321"/>
    <n v="5692000"/>
    <n v="0"/>
    <x v="0"/>
    <x v="7"/>
    <n v="0"/>
    <n v="0"/>
    <x v="0"/>
    <x v="0"/>
    <s v="No"/>
  </r>
  <r>
    <n v="2322"/>
    <m/>
    <x v="23"/>
    <n v="2344000"/>
    <x v="169"/>
    <d v="2026-09-23T00:00:00"/>
    <s v="Unpaid"/>
    <m/>
    <m/>
    <m/>
    <s v="INV-2026-PT Urban House Indonesia-2322"/>
    <n v="0"/>
    <n v="2344000"/>
    <x v="3"/>
    <x v="1"/>
    <n v="2344000"/>
    <n v="0"/>
    <x v="0"/>
    <x v="2"/>
    <s v="Yes"/>
  </r>
  <r>
    <n v="2323"/>
    <m/>
    <x v="22"/>
    <n v="1195000"/>
    <x v="135"/>
    <d v="2026-05-03T00:00:00"/>
    <s v="Unpaid"/>
    <m/>
    <m/>
    <m/>
    <s v="INV-2026-PT Bintang Retail Nusantara-2323"/>
    <n v="0"/>
    <n v="1195000"/>
    <x v="2"/>
    <x v="9"/>
    <n v="1195000"/>
    <n v="0"/>
    <x v="0"/>
    <x v="2"/>
    <s v="Yes"/>
  </r>
  <r>
    <n v="2324"/>
    <m/>
    <x v="11"/>
    <n v="5178000"/>
    <x v="95"/>
    <d v="2026-03-29T00:00:00"/>
    <s v="Paid"/>
    <m/>
    <m/>
    <m/>
    <s v="INV-2026-PT XYZ-2324"/>
    <n v="5178000"/>
    <n v="0"/>
    <x v="0"/>
    <x v="1"/>
    <n v="0"/>
    <n v="0"/>
    <x v="0"/>
    <x v="0"/>
    <s v="No"/>
  </r>
  <r>
    <n v="2325"/>
    <m/>
    <x v="14"/>
    <n v="3761000"/>
    <x v="81"/>
    <d v="2026-04-27T00:00:00"/>
    <s v="Paid"/>
    <m/>
    <m/>
    <m/>
    <s v="INV-2026-PT Nusantara Mart Sejahtera-2325"/>
    <n v="3761000"/>
    <n v="0"/>
    <x v="0"/>
    <x v="1"/>
    <n v="0"/>
    <n v="0"/>
    <x v="0"/>
    <x v="0"/>
    <s v="No"/>
  </r>
  <r>
    <n v="2326"/>
    <m/>
    <x v="10"/>
    <n v="5725000"/>
    <x v="18"/>
    <d v="2026-07-17T00:00:00"/>
    <s v="Paid"/>
    <m/>
    <m/>
    <m/>
    <s v="INV-2026-PT Medan Niaga Sentosa-2326"/>
    <n v="5725000"/>
    <n v="0"/>
    <x v="0"/>
    <x v="8"/>
    <n v="0"/>
    <n v="0"/>
    <x v="0"/>
    <x v="0"/>
    <s v="No"/>
  </r>
  <r>
    <n v="2327"/>
    <m/>
    <x v="6"/>
    <n v="2233000"/>
    <x v="107"/>
    <d v="2026-05-29T00:00:00"/>
    <s v="Paid"/>
    <m/>
    <m/>
    <m/>
    <s v="INV-2026-PT Lestari Lifestyle Retail-2327"/>
    <n v="2233000"/>
    <n v="0"/>
    <x v="0"/>
    <x v="5"/>
    <n v="0"/>
    <n v="0"/>
    <x v="0"/>
    <x v="0"/>
    <s v="No"/>
  </r>
  <r>
    <n v="2328"/>
    <m/>
    <x v="13"/>
    <n v="7192000"/>
    <x v="72"/>
    <d v="2026-03-15T00:00:00"/>
    <s v="Paid"/>
    <m/>
    <m/>
    <m/>
    <s v="INV-2026-PT Sentra Belanja Jaya-2328"/>
    <n v="7192000"/>
    <n v="0"/>
    <x v="0"/>
    <x v="2"/>
    <n v="0"/>
    <n v="0"/>
    <x v="0"/>
    <x v="0"/>
    <s v="No"/>
  </r>
  <r>
    <n v="2329"/>
    <m/>
    <x v="14"/>
    <n v="6541000"/>
    <x v="129"/>
    <d v="2026-06-14T00:00:00"/>
    <s v="Paid"/>
    <m/>
    <m/>
    <m/>
    <s v="INV-2026-PT Nusantara Mart Sejahtera-2329"/>
    <n v="6541000"/>
    <n v="0"/>
    <x v="0"/>
    <x v="1"/>
    <n v="0"/>
    <n v="0"/>
    <x v="0"/>
    <x v="0"/>
    <s v="No"/>
  </r>
  <r>
    <n v="2330"/>
    <m/>
    <x v="22"/>
    <n v="159000"/>
    <x v="27"/>
    <d v="2026-05-14T00:00:00"/>
    <s v="Paid"/>
    <m/>
    <m/>
    <m/>
    <s v="INV-2026-PT Bintang Retail Nusantara-2330"/>
    <n v="159000"/>
    <n v="0"/>
    <x v="0"/>
    <x v="9"/>
    <n v="0"/>
    <n v="0"/>
    <x v="0"/>
    <x v="0"/>
    <s v="No"/>
  </r>
  <r>
    <n v="2331"/>
    <m/>
    <x v="11"/>
    <n v="3825000"/>
    <x v="131"/>
    <d v="2026-03-07T00:00:00"/>
    <s v="Paid"/>
    <m/>
    <m/>
    <m/>
    <s v="INV-2026-PT XYZ-2331"/>
    <n v="3825000"/>
    <n v="0"/>
    <x v="0"/>
    <x v="1"/>
    <n v="0"/>
    <n v="0"/>
    <x v="0"/>
    <x v="0"/>
    <s v="No"/>
  </r>
  <r>
    <n v="2332"/>
    <m/>
    <x v="22"/>
    <n v="5100000"/>
    <x v="232"/>
    <d v="2026-09-01T00:00:00"/>
    <s v="Partial"/>
    <m/>
    <m/>
    <m/>
    <s v="INV-2026-PT Bintang Retail Nusantara-2332"/>
    <n v="1530000"/>
    <n v="3570000"/>
    <x v="4"/>
    <x v="9"/>
    <n v="3570000"/>
    <n v="0"/>
    <x v="0"/>
    <x v="2"/>
    <s v="Yes"/>
  </r>
  <r>
    <n v="2333"/>
    <m/>
    <x v="16"/>
    <n v="3796000"/>
    <x v="228"/>
    <d v="2026-03-08T00:00:00"/>
    <s v="Unpaid"/>
    <m/>
    <m/>
    <m/>
    <s v="INV-2026-PT Pekanbaru Home Store-2333"/>
    <n v="0"/>
    <n v="3796000"/>
    <x v="2"/>
    <x v="11"/>
    <n v="3796000"/>
    <n v="0"/>
    <x v="0"/>
    <x v="2"/>
    <s v="Yes"/>
  </r>
  <r>
    <n v="2334"/>
    <m/>
    <x v="9"/>
    <n v="7147000"/>
    <x v="39"/>
    <d v="2026-07-19T00:00:00"/>
    <s v="Paid"/>
    <m/>
    <m/>
    <m/>
    <s v="INV-2026-PT Prima Retail Bandung-2334"/>
    <n v="7147000"/>
    <n v="0"/>
    <x v="0"/>
    <x v="5"/>
    <n v="0"/>
    <n v="0"/>
    <x v="0"/>
    <x v="0"/>
    <s v="No"/>
  </r>
  <r>
    <n v="2335"/>
    <m/>
    <x v="15"/>
    <n v="5063000"/>
    <x v="195"/>
    <d v="2026-05-19T00:00:00"/>
    <s v="Partial"/>
    <m/>
    <m/>
    <m/>
    <s v="INV-2026-PT Batam Modern Retail-2335"/>
    <n v="3544000"/>
    <n v="1519000"/>
    <x v="2"/>
    <x v="10"/>
    <n v="1519000"/>
    <n v="0"/>
    <x v="0"/>
    <x v="2"/>
    <s v="Yes"/>
  </r>
  <r>
    <n v="2336"/>
    <m/>
    <x v="18"/>
    <n v="3193000"/>
    <x v="226"/>
    <d v="2026-07-01T00:00:00"/>
    <s v="Paid"/>
    <m/>
    <m/>
    <m/>
    <s v="INV-2026-PT Bali Lifestyle Market-2336"/>
    <n v="3193000"/>
    <n v="0"/>
    <x v="0"/>
    <x v="13"/>
    <n v="0"/>
    <n v="0"/>
    <x v="0"/>
    <x v="0"/>
    <s v="No"/>
  </r>
  <r>
    <n v="2337"/>
    <m/>
    <x v="0"/>
    <n v="2366000"/>
    <x v="135"/>
    <d v="2026-05-03T00:00:00"/>
    <s v="Partial"/>
    <m/>
    <m/>
    <m/>
    <s v="INV-2026-PT Jogja Retail Makmur-2337"/>
    <n v="1420000"/>
    <n v="946000"/>
    <x v="2"/>
    <x v="0"/>
    <n v="946000"/>
    <n v="0"/>
    <x v="0"/>
    <x v="2"/>
    <s v="Yes"/>
  </r>
  <r>
    <n v="2338"/>
    <m/>
    <x v="13"/>
    <n v="1402000"/>
    <x v="44"/>
    <d v="2026-07-10T00:00:00"/>
    <s v="Paid"/>
    <m/>
    <m/>
    <m/>
    <s v="INV-2026-PT Sentra Belanja Jaya-2338"/>
    <n v="1402000"/>
    <n v="0"/>
    <x v="0"/>
    <x v="2"/>
    <n v="0"/>
    <n v="0"/>
    <x v="0"/>
    <x v="0"/>
    <s v="No"/>
  </r>
  <r>
    <n v="2339"/>
    <m/>
    <x v="18"/>
    <n v="5442000"/>
    <x v="103"/>
    <d v="2026-02-11T00:00:00"/>
    <s v="Paid"/>
    <m/>
    <m/>
    <m/>
    <s v="INV-2026-PT Bali Lifestyle Market-2339"/>
    <n v="5442000"/>
    <n v="0"/>
    <x v="0"/>
    <x v="13"/>
    <n v="0"/>
    <n v="0"/>
    <x v="0"/>
    <x v="0"/>
    <s v="No"/>
  </r>
  <r>
    <n v="2340"/>
    <m/>
    <x v="10"/>
    <n v="4720000"/>
    <x v="191"/>
    <d v="2026-09-24T00:00:00"/>
    <s v="Unpaid"/>
    <m/>
    <m/>
    <m/>
    <s v="INV-2026-PT Medan Niaga Sentosa-2340"/>
    <n v="0"/>
    <n v="4720000"/>
    <x v="3"/>
    <x v="8"/>
    <n v="4720000"/>
    <n v="0"/>
    <x v="0"/>
    <x v="2"/>
    <s v="Yes"/>
  </r>
  <r>
    <n v="2341"/>
    <m/>
    <x v="17"/>
    <n v="1427000"/>
    <x v="2"/>
    <d v="2026-07-26T00:00:00"/>
    <s v="Unpaid"/>
    <m/>
    <m/>
    <m/>
    <s v="INV-2026-PT Makassar Retail Utama-2341"/>
    <n v="0"/>
    <n v="1427000"/>
    <x v="5"/>
    <x v="12"/>
    <n v="1427000"/>
    <n v="0"/>
    <x v="0"/>
    <x v="2"/>
    <s v="Yes"/>
  </r>
  <r>
    <n v="2342"/>
    <m/>
    <x v="16"/>
    <n v="4505000"/>
    <x v="48"/>
    <d v="2026-03-30T00:00:00"/>
    <s v="Paid"/>
    <m/>
    <m/>
    <m/>
    <s v="INV-2026-PT Pekanbaru Home Store-2342"/>
    <n v="4505000"/>
    <n v="0"/>
    <x v="0"/>
    <x v="11"/>
    <n v="0"/>
    <n v="0"/>
    <x v="0"/>
    <x v="0"/>
    <s v="No"/>
  </r>
  <r>
    <n v="2343"/>
    <m/>
    <x v="9"/>
    <n v="2588000"/>
    <x v="40"/>
    <d v="2026-07-26T00:00:00"/>
    <s v="Paid"/>
    <m/>
    <m/>
    <m/>
    <s v="INV-2026-PT Prima Retail Bandung-2343"/>
    <n v="2588000"/>
    <n v="0"/>
    <x v="0"/>
    <x v="5"/>
    <n v="0"/>
    <n v="0"/>
    <x v="0"/>
    <x v="0"/>
    <s v="No"/>
  </r>
  <r>
    <n v="2344"/>
    <m/>
    <x v="8"/>
    <n v="5179000"/>
    <x v="216"/>
    <d v="2026-07-01T00:00:00"/>
    <s v="Unpaid"/>
    <m/>
    <m/>
    <m/>
    <s v="INV-2026-PT Harmoni Store Indonesia-2344"/>
    <n v="0"/>
    <n v="5179000"/>
    <x v="2"/>
    <x v="7"/>
    <n v="5179000"/>
    <n v="0"/>
    <x v="0"/>
    <x v="2"/>
    <s v="Yes"/>
  </r>
  <r>
    <n v="2345"/>
    <m/>
    <x v="8"/>
    <n v="3041000"/>
    <x v="119"/>
    <d v="2026-05-16T00:00:00"/>
    <s v="Paid"/>
    <m/>
    <m/>
    <m/>
    <s v="INV-2026-PT Harmoni Store Indonesia-2345"/>
    <n v="3041000"/>
    <n v="0"/>
    <x v="0"/>
    <x v="7"/>
    <n v="0"/>
    <n v="0"/>
    <x v="0"/>
    <x v="0"/>
    <s v="No"/>
  </r>
  <r>
    <n v="2346"/>
    <m/>
    <x v="3"/>
    <n v="3842000"/>
    <x v="110"/>
    <d v="2026-07-06T00:00:00"/>
    <s v="Unpaid"/>
    <m/>
    <m/>
    <m/>
    <s v="INV-2026-PT Manado Lifestyle Center-2346"/>
    <n v="0"/>
    <n v="3842000"/>
    <x v="2"/>
    <x v="3"/>
    <n v="3842000"/>
    <n v="0"/>
    <x v="0"/>
    <x v="2"/>
    <s v="Yes"/>
  </r>
  <r>
    <n v="2347"/>
    <m/>
    <x v="20"/>
    <n v="2778000"/>
    <x v="219"/>
    <d v="2026-07-12T00:00:00"/>
    <s v="Paid"/>
    <m/>
    <m/>
    <m/>
    <s v="INV-2026-PT Balikpapan Retailindo-2347"/>
    <n v="2778000"/>
    <n v="0"/>
    <x v="0"/>
    <x v="14"/>
    <n v="0"/>
    <n v="0"/>
    <x v="0"/>
    <x v="0"/>
    <s v="No"/>
  </r>
  <r>
    <n v="2348"/>
    <m/>
    <x v="12"/>
    <n v="1192000"/>
    <x v="135"/>
    <d v="2026-05-18T00:00:00"/>
    <s v="Paid"/>
    <m/>
    <m/>
    <m/>
    <s v="INV-2026-PT Surya Niaga Surabaya-2348"/>
    <n v="1192000"/>
    <n v="0"/>
    <x v="0"/>
    <x v="9"/>
    <n v="0"/>
    <n v="0"/>
    <x v="0"/>
    <x v="0"/>
    <s v="No"/>
  </r>
  <r>
    <n v="2349"/>
    <m/>
    <x v="3"/>
    <n v="4290000"/>
    <x v="148"/>
    <d v="2026-04-03T00:00:00"/>
    <s v="Paid"/>
    <m/>
    <m/>
    <m/>
    <s v="INV-2026-PT Manado Lifestyle Center-2349"/>
    <n v="4290000"/>
    <n v="0"/>
    <x v="0"/>
    <x v="3"/>
    <n v="0"/>
    <n v="0"/>
    <x v="0"/>
    <x v="0"/>
    <s v="No"/>
  </r>
  <r>
    <n v="2350"/>
    <m/>
    <x v="17"/>
    <n v="2538000"/>
    <x v="154"/>
    <d v="2026-04-27T00:00:00"/>
    <s v="Paid"/>
    <m/>
    <m/>
    <m/>
    <s v="INV-2026-PT Makassar Retail Utama-2350"/>
    <n v="2538000"/>
    <n v="0"/>
    <x v="0"/>
    <x v="12"/>
    <n v="0"/>
    <n v="0"/>
    <x v="0"/>
    <x v="0"/>
    <s v="No"/>
  </r>
  <r>
    <n v="2351"/>
    <m/>
    <x v="2"/>
    <n v="6604000"/>
    <x v="230"/>
    <d v="2026-01-31T00:00:00"/>
    <s v="Paid"/>
    <m/>
    <m/>
    <m/>
    <s v="INV-2026-PT Karya Mitra Retail-2351"/>
    <n v="6604000"/>
    <n v="0"/>
    <x v="0"/>
    <x v="2"/>
    <n v="0"/>
    <n v="0"/>
    <x v="0"/>
    <x v="0"/>
    <s v="No"/>
  </r>
  <r>
    <n v="2352"/>
    <m/>
    <x v="13"/>
    <n v="4947000"/>
    <x v="47"/>
    <d v="2026-02-03T00:00:00"/>
    <s v="Paid"/>
    <m/>
    <m/>
    <m/>
    <s v="INV-2026-PT Sentra Belanja Jaya-2352"/>
    <n v="4947000"/>
    <n v="0"/>
    <x v="0"/>
    <x v="2"/>
    <n v="0"/>
    <n v="0"/>
    <x v="0"/>
    <x v="0"/>
    <s v="No"/>
  </r>
  <r>
    <n v="2353"/>
    <m/>
    <x v="4"/>
    <n v="5894000"/>
    <x v="7"/>
    <d v="2026-06-18T00:00:00"/>
    <s v="Paid"/>
    <m/>
    <m/>
    <m/>
    <s v="INV-2026-PT Sinar Karya Abadi-2353"/>
    <n v="5894000"/>
    <n v="0"/>
    <x v="0"/>
    <x v="1"/>
    <n v="0"/>
    <n v="0"/>
    <x v="0"/>
    <x v="0"/>
    <s v="No"/>
  </r>
  <r>
    <n v="2354"/>
    <m/>
    <x v="19"/>
    <n v="3117000"/>
    <x v="68"/>
    <d v="2026-07-07T00:00:00"/>
    <s v="Paid"/>
    <m/>
    <m/>
    <m/>
    <s v="INV-2026-PT Arunika Retail Indonesia-2354"/>
    <n v="3117000"/>
    <n v="0"/>
    <x v="0"/>
    <x v="1"/>
    <n v="0"/>
    <n v="0"/>
    <x v="0"/>
    <x v="0"/>
    <s v="No"/>
  </r>
  <r>
    <n v="2355"/>
    <m/>
    <x v="6"/>
    <n v="3443000"/>
    <x v="221"/>
    <d v="2026-06-27T00:00:00"/>
    <s v="Unpaid"/>
    <m/>
    <m/>
    <m/>
    <s v="INV-2026-PT Lestari Lifestyle Retail-2355"/>
    <n v="0"/>
    <n v="3443000"/>
    <x v="2"/>
    <x v="5"/>
    <n v="3443000"/>
    <n v="0"/>
    <x v="0"/>
    <x v="2"/>
    <s v="Yes"/>
  </r>
  <r>
    <n v="2356"/>
    <m/>
    <x v="7"/>
    <n v="894000"/>
    <x v="214"/>
    <d v="2026-09-09T00:00:00"/>
    <s v="Unpaid"/>
    <m/>
    <m/>
    <m/>
    <s v="INV-2026-PT Palembang Retail Bersama-2356"/>
    <n v="0"/>
    <n v="894000"/>
    <x v="3"/>
    <x v="6"/>
    <n v="894000"/>
    <n v="0"/>
    <x v="0"/>
    <x v="2"/>
    <s v="Yes"/>
  </r>
  <r>
    <n v="2357"/>
    <m/>
    <x v="8"/>
    <n v="4595000"/>
    <x v="204"/>
    <d v="2026-03-04T00:00:00"/>
    <s v="Paid"/>
    <m/>
    <m/>
    <m/>
    <s v="INV-2026-PT Harmoni Store Indonesia-2357"/>
    <n v="4595000"/>
    <n v="0"/>
    <x v="0"/>
    <x v="7"/>
    <n v="0"/>
    <n v="0"/>
    <x v="0"/>
    <x v="0"/>
    <s v="No"/>
  </r>
  <r>
    <n v="2358"/>
    <m/>
    <x v="14"/>
    <n v="1818000"/>
    <x v="139"/>
    <d v="2026-09-27T00:00:00"/>
    <s v="Paid"/>
    <m/>
    <m/>
    <m/>
    <s v="INV-2026-PT Nusantara Mart Sejahtera-2358"/>
    <n v="1818000"/>
    <n v="0"/>
    <x v="0"/>
    <x v="1"/>
    <n v="0"/>
    <n v="0"/>
    <x v="0"/>
    <x v="0"/>
    <s v="No"/>
  </r>
  <r>
    <n v="2359"/>
    <m/>
    <x v="21"/>
    <n v="6262000"/>
    <x v="200"/>
    <d v="2026-02-06T00:00:00"/>
    <s v="Unpaid"/>
    <m/>
    <m/>
    <m/>
    <s v="INV-2026-PT Pusaka Niaga Mandiri-2359"/>
    <n v="0"/>
    <n v="6262000"/>
    <x v="2"/>
    <x v="5"/>
    <n v="6262000"/>
    <n v="0"/>
    <x v="0"/>
    <x v="2"/>
    <s v="Yes"/>
  </r>
  <r>
    <n v="2360"/>
    <m/>
    <x v="20"/>
    <n v="4566000"/>
    <x v="136"/>
    <d v="2026-08-05T00:00:00"/>
    <s v="Paid"/>
    <m/>
    <m/>
    <m/>
    <s v="INV-2026-PT Balikpapan Retailindo-2360"/>
    <n v="4566000"/>
    <n v="0"/>
    <x v="0"/>
    <x v="14"/>
    <n v="0"/>
    <n v="0"/>
    <x v="0"/>
    <x v="0"/>
    <s v="No"/>
  </r>
  <r>
    <n v="2361"/>
    <m/>
    <x v="20"/>
    <n v="1500000"/>
    <x v="198"/>
    <d v="2026-09-20T00:00:00"/>
    <s v="Unpaid"/>
    <m/>
    <m/>
    <m/>
    <s v="INV-2026-PT Balikpapan Retailindo-2361"/>
    <n v="0"/>
    <n v="1500000"/>
    <x v="3"/>
    <x v="14"/>
    <n v="1500000"/>
    <n v="0"/>
    <x v="0"/>
    <x v="2"/>
    <s v="Yes"/>
  </r>
  <r>
    <n v="2362"/>
    <m/>
    <x v="20"/>
    <n v="198000"/>
    <x v="26"/>
    <d v="2026-04-29T00:00:00"/>
    <s v="Paid"/>
    <m/>
    <m/>
    <m/>
    <s v="INV-2026-PT Balikpapan Retailindo-2362"/>
    <n v="198000"/>
    <n v="0"/>
    <x v="0"/>
    <x v="14"/>
    <n v="0"/>
    <n v="0"/>
    <x v="0"/>
    <x v="0"/>
    <s v="No"/>
  </r>
  <r>
    <n v="2363"/>
    <m/>
    <x v="4"/>
    <n v="6155000"/>
    <x v="103"/>
    <d v="2026-02-27T00:00:00"/>
    <s v="Unpaid"/>
    <m/>
    <m/>
    <m/>
    <s v="INV-2026-PT Sinar Karya Abadi-2363"/>
    <n v="0"/>
    <n v="6155000"/>
    <x v="2"/>
    <x v="1"/>
    <n v="6155000"/>
    <n v="0"/>
    <x v="0"/>
    <x v="2"/>
    <s v="Yes"/>
  </r>
  <r>
    <n v="2364"/>
    <m/>
    <x v="11"/>
    <n v="3224000"/>
    <x v="244"/>
    <d v="2026-06-30T00:00:00"/>
    <s v="Paid"/>
    <m/>
    <m/>
    <m/>
    <s v="INV-2026-PT XYZ-2364"/>
    <n v="3224000"/>
    <n v="0"/>
    <x v="0"/>
    <x v="1"/>
    <n v="0"/>
    <n v="0"/>
    <x v="0"/>
    <x v="0"/>
    <s v="No"/>
  </r>
  <r>
    <n v="2365"/>
    <m/>
    <x v="5"/>
    <n v="3092000"/>
    <x v="99"/>
    <d v="2026-04-23T00:00:00"/>
    <s v="Paid"/>
    <m/>
    <m/>
    <m/>
    <s v="INV-2026-PT Pontianak Niaga Abadi-2365"/>
    <n v="3092000"/>
    <n v="0"/>
    <x v="0"/>
    <x v="4"/>
    <n v="0"/>
    <n v="0"/>
    <x v="0"/>
    <x v="0"/>
    <s v="No"/>
  </r>
  <r>
    <n v="2366"/>
    <m/>
    <x v="23"/>
    <n v="2919000"/>
    <x v="203"/>
    <d v="2026-08-28T00:00:00"/>
    <s v="Paid"/>
    <m/>
    <m/>
    <m/>
    <s v="INV-2026-PT Urban House Indonesia-2366"/>
    <n v="2919000"/>
    <n v="0"/>
    <x v="0"/>
    <x v="1"/>
    <n v="0"/>
    <n v="0"/>
    <x v="0"/>
    <x v="0"/>
    <s v="No"/>
  </r>
  <r>
    <n v="2367"/>
    <m/>
    <x v="15"/>
    <n v="3596000"/>
    <x v="70"/>
    <d v="2026-04-10T00:00:00"/>
    <s v="Partial"/>
    <m/>
    <m/>
    <m/>
    <s v="INV-2026-PT Batam Modern Retail-2367"/>
    <n v="2697000"/>
    <n v="899000"/>
    <x v="2"/>
    <x v="10"/>
    <n v="899000"/>
    <n v="0"/>
    <x v="0"/>
    <x v="2"/>
    <s v="Yes"/>
  </r>
  <r>
    <n v="2368"/>
    <m/>
    <x v="22"/>
    <n v="595000"/>
    <x v="22"/>
    <d v="2026-10-06T00:00:00"/>
    <s v="Paid"/>
    <m/>
    <m/>
    <m/>
    <s v="INV-2026-PT Bintang Retail Nusantara-2368"/>
    <n v="595000"/>
    <n v="0"/>
    <x v="0"/>
    <x v="9"/>
    <n v="0"/>
    <n v="0"/>
    <x v="1"/>
    <x v="0"/>
    <s v="No"/>
  </r>
  <r>
    <n v="2369"/>
    <m/>
    <x v="8"/>
    <n v="4562000"/>
    <x v="81"/>
    <d v="2026-04-27T00:00:00"/>
    <s v="Paid"/>
    <m/>
    <m/>
    <m/>
    <s v="INV-2026-PT Harmoni Store Indonesia-2369"/>
    <n v="4562000"/>
    <n v="0"/>
    <x v="0"/>
    <x v="7"/>
    <n v="0"/>
    <n v="0"/>
    <x v="0"/>
    <x v="0"/>
    <s v="No"/>
  </r>
  <r>
    <n v="2370"/>
    <m/>
    <x v="8"/>
    <n v="1665000"/>
    <x v="232"/>
    <d v="2026-09-01T00:00:00"/>
    <s v="Paid"/>
    <m/>
    <m/>
    <m/>
    <s v="INV-2026-PT Harmoni Store Indonesia-2370"/>
    <n v="1665000"/>
    <n v="0"/>
    <x v="0"/>
    <x v="7"/>
    <n v="0"/>
    <n v="0"/>
    <x v="0"/>
    <x v="0"/>
    <s v="No"/>
  </r>
  <r>
    <n v="2371"/>
    <m/>
    <x v="14"/>
    <n v="5325000"/>
    <x v="223"/>
    <d v="2026-06-17T00:00:00"/>
    <s v="Unpaid"/>
    <m/>
    <m/>
    <m/>
    <s v="INV-2026-PT Nusantara Mart Sejahtera-2371"/>
    <n v="0"/>
    <n v="5325000"/>
    <x v="2"/>
    <x v="1"/>
    <n v="5325000"/>
    <n v="0"/>
    <x v="0"/>
    <x v="2"/>
    <s v="Yes"/>
  </r>
  <r>
    <n v="2372"/>
    <m/>
    <x v="1"/>
    <n v="3643000"/>
    <x v="217"/>
    <d v="2026-05-22T00:00:00"/>
    <s v="Unpaid"/>
    <m/>
    <m/>
    <m/>
    <s v="INV-2026-PT Citra Home Living-2372"/>
    <n v="0"/>
    <n v="3643000"/>
    <x v="2"/>
    <x v="1"/>
    <n v="3643000"/>
    <n v="0"/>
    <x v="0"/>
    <x v="2"/>
    <s v="Yes"/>
  </r>
  <r>
    <n v="2373"/>
    <m/>
    <x v="8"/>
    <n v="2329000"/>
    <x v="207"/>
    <d v="2026-07-09T00:00:00"/>
    <s v="Paid"/>
    <m/>
    <m/>
    <m/>
    <s v="INV-2026-PT Harmoni Store Indonesia-2373"/>
    <n v="2329000"/>
    <n v="0"/>
    <x v="0"/>
    <x v="7"/>
    <n v="0"/>
    <n v="0"/>
    <x v="0"/>
    <x v="0"/>
    <s v="No"/>
  </r>
  <r>
    <n v="2374"/>
    <m/>
    <x v="23"/>
    <n v="4858000"/>
    <x v="116"/>
    <d v="2026-03-28T00:00:00"/>
    <s v="Paid"/>
    <m/>
    <m/>
    <m/>
    <s v="INV-2026-PT Urban House Indonesia-2374"/>
    <n v="4858000"/>
    <n v="0"/>
    <x v="0"/>
    <x v="1"/>
    <n v="0"/>
    <n v="0"/>
    <x v="0"/>
    <x v="0"/>
    <s v="No"/>
  </r>
  <r>
    <n v="2375"/>
    <m/>
    <x v="2"/>
    <n v="1664000"/>
    <x v="19"/>
    <d v="2026-09-04T00:00:00"/>
    <s v="Paid"/>
    <m/>
    <m/>
    <m/>
    <s v="INV-2026-PT Karya Mitra Retail-2375"/>
    <n v="1664000"/>
    <n v="0"/>
    <x v="0"/>
    <x v="2"/>
    <n v="0"/>
    <n v="0"/>
    <x v="0"/>
    <x v="0"/>
    <s v="No"/>
  </r>
  <r>
    <n v="2376"/>
    <m/>
    <x v="7"/>
    <n v="2643000"/>
    <x v="65"/>
    <d v="2026-04-10T00:00:00"/>
    <s v="Partial"/>
    <m/>
    <m/>
    <m/>
    <s v="INV-2026-PT Palembang Retail Bersama-2376"/>
    <n v="1982000"/>
    <n v="661000"/>
    <x v="2"/>
    <x v="6"/>
    <n v="661000"/>
    <n v="0"/>
    <x v="0"/>
    <x v="2"/>
    <s v="Yes"/>
  </r>
  <r>
    <n v="2377"/>
    <m/>
    <x v="17"/>
    <n v="2296000"/>
    <x v="44"/>
    <d v="2026-06-24T00:00:00"/>
    <s v="Paid"/>
    <m/>
    <m/>
    <m/>
    <s v="INV-2026-PT Makassar Retail Utama-2377"/>
    <n v="2296000"/>
    <n v="0"/>
    <x v="0"/>
    <x v="12"/>
    <n v="0"/>
    <n v="0"/>
    <x v="0"/>
    <x v="0"/>
    <s v="No"/>
  </r>
  <r>
    <n v="2378"/>
    <m/>
    <x v="16"/>
    <n v="6713000"/>
    <x v="104"/>
    <d v="2026-02-17T00:00:00"/>
    <s v="Paid"/>
    <m/>
    <m/>
    <m/>
    <s v="INV-2026-PT Pekanbaru Home Store-2378"/>
    <n v="6713000"/>
    <n v="0"/>
    <x v="0"/>
    <x v="11"/>
    <n v="0"/>
    <n v="0"/>
    <x v="0"/>
    <x v="0"/>
    <s v="No"/>
  </r>
  <r>
    <n v="2379"/>
    <m/>
    <x v="3"/>
    <n v="2086000"/>
    <x v="38"/>
    <d v="2026-07-17T00:00:00"/>
    <s v="Unpaid"/>
    <m/>
    <m/>
    <m/>
    <s v="INV-2026-PT Manado Lifestyle Center-2379"/>
    <n v="0"/>
    <n v="2086000"/>
    <x v="5"/>
    <x v="3"/>
    <n v="2086000"/>
    <n v="0"/>
    <x v="0"/>
    <x v="2"/>
    <s v="Yes"/>
  </r>
  <r>
    <n v="2380"/>
    <m/>
    <x v="1"/>
    <n v="3969000"/>
    <x v="89"/>
    <d v="2026-09-14T00:00:00"/>
    <s v="Unpaid"/>
    <m/>
    <m/>
    <m/>
    <s v="INV-2026-PT Citra Home Living-2380"/>
    <n v="0"/>
    <n v="3969000"/>
    <x v="3"/>
    <x v="1"/>
    <n v="3969000"/>
    <n v="0"/>
    <x v="0"/>
    <x v="2"/>
    <s v="Yes"/>
  </r>
  <r>
    <n v="2381"/>
    <m/>
    <x v="17"/>
    <n v="2904000"/>
    <x v="183"/>
    <d v="2026-08-29T00:00:00"/>
    <s v="Paid"/>
    <m/>
    <m/>
    <m/>
    <s v="INV-2026-PT Makassar Retail Utama-2381"/>
    <n v="2904000"/>
    <n v="0"/>
    <x v="0"/>
    <x v="12"/>
    <n v="0"/>
    <n v="0"/>
    <x v="0"/>
    <x v="0"/>
    <s v="No"/>
  </r>
  <r>
    <n v="2382"/>
    <m/>
    <x v="18"/>
    <n v="4155000"/>
    <x v="105"/>
    <d v="2026-06-28T00:00:00"/>
    <s v="Paid"/>
    <m/>
    <m/>
    <m/>
    <s v="INV-2026-PT Bali Lifestyle Market-2382"/>
    <n v="4155000"/>
    <n v="0"/>
    <x v="0"/>
    <x v="13"/>
    <n v="0"/>
    <n v="0"/>
    <x v="0"/>
    <x v="0"/>
    <s v="No"/>
  </r>
  <r>
    <n v="2383"/>
    <m/>
    <x v="10"/>
    <n v="3480000"/>
    <x v="232"/>
    <d v="2026-09-01T00:00:00"/>
    <s v="Paid"/>
    <m/>
    <m/>
    <m/>
    <s v="INV-2026-PT Medan Niaga Sentosa-2383"/>
    <n v="3480000"/>
    <n v="0"/>
    <x v="0"/>
    <x v="8"/>
    <n v="0"/>
    <n v="0"/>
    <x v="0"/>
    <x v="0"/>
    <s v="No"/>
  </r>
  <r>
    <n v="2384"/>
    <m/>
    <x v="16"/>
    <n v="2347000"/>
    <x v="44"/>
    <d v="2026-07-25T00:00:00"/>
    <s v="Partial"/>
    <m/>
    <m/>
    <m/>
    <s v="INV-2026-PT Pekanbaru Home Store-2384"/>
    <n v="704000"/>
    <n v="1643000"/>
    <x v="5"/>
    <x v="11"/>
    <n v="1643000"/>
    <n v="0"/>
    <x v="0"/>
    <x v="2"/>
    <s v="Yes"/>
  </r>
  <r>
    <n v="2385"/>
    <m/>
    <x v="7"/>
    <n v="2982000"/>
    <x v="130"/>
    <d v="2026-03-09T00:00:00"/>
    <s v="Unpaid"/>
    <m/>
    <m/>
    <m/>
    <s v="INV-2026-PT Palembang Retail Bersama-2385"/>
    <n v="0"/>
    <n v="2982000"/>
    <x v="2"/>
    <x v="6"/>
    <n v="2982000"/>
    <n v="0"/>
    <x v="0"/>
    <x v="2"/>
    <s v="Yes"/>
  </r>
  <r>
    <n v="2386"/>
    <m/>
    <x v="2"/>
    <n v="2859000"/>
    <x v="187"/>
    <d v="2026-09-13T00:00:00"/>
    <s v="Partial"/>
    <m/>
    <m/>
    <m/>
    <s v="INV-2026-PT Karya Mitra Retail-2386"/>
    <n v="2144000"/>
    <n v="715000"/>
    <x v="3"/>
    <x v="2"/>
    <n v="715000"/>
    <n v="0"/>
    <x v="0"/>
    <x v="2"/>
    <s v="Yes"/>
  </r>
  <r>
    <n v="2387"/>
    <m/>
    <x v="8"/>
    <n v="2117000"/>
    <x v="198"/>
    <d v="2026-09-20T00:00:00"/>
    <s v="Unpaid"/>
    <m/>
    <m/>
    <m/>
    <s v="INV-2026-PT Harmoni Store Indonesia-2387"/>
    <n v="0"/>
    <n v="2117000"/>
    <x v="3"/>
    <x v="7"/>
    <n v="2117000"/>
    <n v="0"/>
    <x v="0"/>
    <x v="2"/>
    <s v="Yes"/>
  </r>
  <r>
    <n v="2388"/>
    <m/>
    <x v="7"/>
    <n v="3763000"/>
    <x v="61"/>
    <d v="2026-08-23T00:00:00"/>
    <s v="Paid"/>
    <m/>
    <m/>
    <m/>
    <s v="INV-2026-PT Palembang Retail Bersama-2388"/>
    <n v="3763000"/>
    <n v="0"/>
    <x v="0"/>
    <x v="6"/>
    <n v="0"/>
    <n v="0"/>
    <x v="0"/>
    <x v="0"/>
    <s v="No"/>
  </r>
  <r>
    <n v="2389"/>
    <m/>
    <x v="11"/>
    <n v="3503000"/>
    <x v="224"/>
    <d v="2026-08-19T00:00:00"/>
    <s v="Unpaid"/>
    <m/>
    <m/>
    <m/>
    <s v="INV-2026-PT XYZ-2389"/>
    <n v="0"/>
    <n v="3503000"/>
    <x v="4"/>
    <x v="1"/>
    <n v="3503000"/>
    <n v="0"/>
    <x v="0"/>
    <x v="2"/>
    <s v="Yes"/>
  </r>
  <r>
    <n v="2390"/>
    <m/>
    <x v="20"/>
    <n v="7735000"/>
    <x v="50"/>
    <d v="2026-05-25T00:00:00"/>
    <s v="Paid"/>
    <m/>
    <m/>
    <m/>
    <s v="INV-2026-PT Balikpapan Retailindo-2390"/>
    <n v="7735000"/>
    <n v="0"/>
    <x v="0"/>
    <x v="14"/>
    <n v="0"/>
    <n v="0"/>
    <x v="0"/>
    <x v="0"/>
    <s v="No"/>
  </r>
  <r>
    <n v="2391"/>
    <m/>
    <x v="5"/>
    <n v="5887000"/>
    <x v="177"/>
    <d v="2026-05-19T00:00:00"/>
    <s v="Paid"/>
    <m/>
    <m/>
    <m/>
    <s v="INV-2026-PT Pontianak Niaga Abadi-2391"/>
    <n v="5887000"/>
    <n v="0"/>
    <x v="0"/>
    <x v="4"/>
    <n v="0"/>
    <n v="0"/>
    <x v="0"/>
    <x v="0"/>
    <s v="No"/>
  </r>
  <r>
    <n v="2392"/>
    <m/>
    <x v="9"/>
    <n v="6387000"/>
    <x v="191"/>
    <d v="2026-09-08T00:00:00"/>
    <s v="Paid"/>
    <m/>
    <m/>
    <m/>
    <s v="INV-2026-PT Prima Retail Bandung-2392"/>
    <n v="6387000"/>
    <n v="0"/>
    <x v="0"/>
    <x v="5"/>
    <n v="0"/>
    <n v="0"/>
    <x v="0"/>
    <x v="0"/>
    <s v="No"/>
  </r>
  <r>
    <n v="2393"/>
    <m/>
    <x v="15"/>
    <n v="3160000"/>
    <x v="234"/>
    <d v="2026-08-10T00:00:00"/>
    <s v="Paid"/>
    <m/>
    <m/>
    <m/>
    <s v="INV-2026-PT Batam Modern Retail-2393"/>
    <n v="3160000"/>
    <n v="0"/>
    <x v="0"/>
    <x v="10"/>
    <n v="0"/>
    <n v="0"/>
    <x v="0"/>
    <x v="0"/>
    <s v="No"/>
  </r>
  <r>
    <n v="2394"/>
    <m/>
    <x v="13"/>
    <n v="3519000"/>
    <x v="58"/>
    <d v="2026-10-12T00:00:00"/>
    <s v="Unpaid"/>
    <m/>
    <m/>
    <m/>
    <s v="INV-2026-PT Sentra Belanja Jaya-2394"/>
    <n v="0"/>
    <n v="3519000"/>
    <x v="1"/>
    <x v="2"/>
    <n v="0"/>
    <n v="3519000"/>
    <x v="0"/>
    <x v="1"/>
    <s v="No"/>
  </r>
  <r>
    <n v="2395"/>
    <m/>
    <x v="21"/>
    <n v="2412000"/>
    <x v="20"/>
    <d v="2026-09-28T00:00:00"/>
    <s v="Partial"/>
    <m/>
    <m/>
    <m/>
    <s v="INV-2026-PT Pusaka Niaga Mandiri-2395"/>
    <n v="1447000"/>
    <n v="965000"/>
    <x v="3"/>
    <x v="5"/>
    <n v="965000"/>
    <n v="0"/>
    <x v="0"/>
    <x v="2"/>
    <s v="Yes"/>
  </r>
  <r>
    <n v="2396"/>
    <m/>
    <x v="6"/>
    <n v="3115000"/>
    <x v="135"/>
    <d v="2026-05-18T00:00:00"/>
    <s v="Unpaid"/>
    <m/>
    <m/>
    <m/>
    <s v="INV-2026-PT Lestari Lifestyle Retail-2396"/>
    <n v="0"/>
    <n v="3115000"/>
    <x v="2"/>
    <x v="5"/>
    <n v="3115000"/>
    <n v="0"/>
    <x v="0"/>
    <x v="2"/>
    <s v="Yes"/>
  </r>
  <r>
    <n v="2397"/>
    <m/>
    <x v="21"/>
    <n v="2136000"/>
    <x v="138"/>
    <d v="2026-02-23T00:00:00"/>
    <s v="Paid"/>
    <m/>
    <m/>
    <m/>
    <s v="INV-2026-PT Pusaka Niaga Mandiri-2397"/>
    <n v="2136000"/>
    <n v="0"/>
    <x v="0"/>
    <x v="5"/>
    <n v="0"/>
    <n v="0"/>
    <x v="0"/>
    <x v="0"/>
    <s v="No"/>
  </r>
  <r>
    <n v="2398"/>
    <m/>
    <x v="10"/>
    <n v="3041000"/>
    <x v="172"/>
    <d v="2026-05-21T00:00:00"/>
    <s v="Paid"/>
    <m/>
    <m/>
    <m/>
    <s v="INV-2026-PT Medan Niaga Sentosa-2398"/>
    <n v="3041000"/>
    <n v="0"/>
    <x v="0"/>
    <x v="8"/>
    <n v="0"/>
    <n v="0"/>
    <x v="0"/>
    <x v="0"/>
    <s v="No"/>
  </r>
  <r>
    <n v="2399"/>
    <m/>
    <x v="22"/>
    <n v="3412000"/>
    <x v="125"/>
    <d v="2026-06-10T00:00:00"/>
    <s v="Paid"/>
    <m/>
    <m/>
    <m/>
    <s v="INV-2026-PT Bintang Retail Nusantara-2399"/>
    <n v="3412000"/>
    <n v="0"/>
    <x v="0"/>
    <x v="9"/>
    <n v="0"/>
    <n v="0"/>
    <x v="0"/>
    <x v="0"/>
    <s v="No"/>
  </r>
  <r>
    <n v="2400"/>
    <m/>
    <x v="2"/>
    <n v="4467000"/>
    <x v="143"/>
    <d v="2026-07-24T00:00:00"/>
    <s v="Paid"/>
    <m/>
    <m/>
    <m/>
    <s v="INV-2026-PT Karya Mitra Retail-2400"/>
    <n v="4467000"/>
    <n v="0"/>
    <x v="0"/>
    <x v="2"/>
    <n v="0"/>
    <n v="0"/>
    <x v="0"/>
    <x v="0"/>
    <s v="No"/>
  </r>
  <r>
    <n v="2401"/>
    <m/>
    <x v="13"/>
    <n v="4975000"/>
    <x v="160"/>
    <d v="2026-03-26T00:00:00"/>
    <s v="Paid"/>
    <m/>
    <m/>
    <m/>
    <s v="INV-2026-PT Sentra Belanja Jaya-2401"/>
    <n v="4975000"/>
    <n v="0"/>
    <x v="0"/>
    <x v="2"/>
    <n v="0"/>
    <n v="0"/>
    <x v="0"/>
    <x v="0"/>
    <s v="No"/>
  </r>
  <r>
    <n v="2402"/>
    <m/>
    <x v="7"/>
    <n v="594000"/>
    <x v="163"/>
    <d v="2026-05-22T00:00:00"/>
    <s v="Paid"/>
    <m/>
    <m/>
    <m/>
    <s v="INV-2026-PT Palembang Retail Bersama-2402"/>
    <n v="594000"/>
    <n v="0"/>
    <x v="0"/>
    <x v="6"/>
    <n v="0"/>
    <n v="0"/>
    <x v="0"/>
    <x v="0"/>
    <s v="No"/>
  </r>
  <r>
    <n v="2403"/>
    <m/>
    <x v="6"/>
    <n v="2879000"/>
    <x v="5"/>
    <d v="2026-10-03T00:00:00"/>
    <s v="Paid"/>
    <m/>
    <m/>
    <m/>
    <s v="INV-2026-PT Lestari Lifestyle Retail-2403"/>
    <n v="2879000"/>
    <n v="0"/>
    <x v="0"/>
    <x v="5"/>
    <n v="0"/>
    <n v="0"/>
    <x v="0"/>
    <x v="0"/>
    <s v="No"/>
  </r>
  <r>
    <n v="2404"/>
    <m/>
    <x v="22"/>
    <n v="4223000"/>
    <x v="98"/>
    <d v="2026-04-03T00:00:00"/>
    <s v="Partial"/>
    <m/>
    <m/>
    <m/>
    <s v="INV-2026-PT Bintang Retail Nusantara-2404"/>
    <n v="2956000"/>
    <n v="1267000"/>
    <x v="2"/>
    <x v="9"/>
    <n v="1267000"/>
    <n v="0"/>
    <x v="0"/>
    <x v="2"/>
    <s v="Yes"/>
  </r>
  <r>
    <n v="2405"/>
    <m/>
    <x v="10"/>
    <n v="6991000"/>
    <x v="172"/>
    <d v="2026-06-06T00:00:00"/>
    <s v="Partial"/>
    <m/>
    <m/>
    <m/>
    <s v="INV-2026-PT Medan Niaga Sentosa-2405"/>
    <n v="2796000"/>
    <n v="4195000"/>
    <x v="2"/>
    <x v="8"/>
    <n v="4195000"/>
    <n v="0"/>
    <x v="0"/>
    <x v="2"/>
    <s v="Yes"/>
  </r>
  <r>
    <n v="2406"/>
    <m/>
    <x v="3"/>
    <n v="3210000"/>
    <x v="46"/>
    <d v="2026-09-21T00:00:00"/>
    <s v="Paid"/>
    <m/>
    <m/>
    <m/>
    <s v="INV-2026-PT Manado Lifestyle Center-2406"/>
    <n v="3210000"/>
    <n v="0"/>
    <x v="0"/>
    <x v="3"/>
    <n v="0"/>
    <n v="0"/>
    <x v="0"/>
    <x v="0"/>
    <s v="No"/>
  </r>
  <r>
    <n v="2407"/>
    <m/>
    <x v="1"/>
    <n v="4007000"/>
    <x v="123"/>
    <d v="2026-04-18T00:00:00"/>
    <s v="Paid"/>
    <m/>
    <m/>
    <m/>
    <s v="INV-2026-PT Citra Home Living-2407"/>
    <n v="4007000"/>
    <n v="0"/>
    <x v="0"/>
    <x v="1"/>
    <n v="0"/>
    <n v="0"/>
    <x v="0"/>
    <x v="0"/>
    <s v="No"/>
  </r>
  <r>
    <n v="2408"/>
    <m/>
    <x v="14"/>
    <n v="4159000"/>
    <x v="220"/>
    <d v="2026-06-15T00:00:00"/>
    <s v="Paid"/>
    <m/>
    <m/>
    <m/>
    <s v="INV-2026-PT Nusantara Mart Sejahtera-2408"/>
    <n v="4159000"/>
    <n v="0"/>
    <x v="0"/>
    <x v="1"/>
    <n v="0"/>
    <n v="0"/>
    <x v="0"/>
    <x v="0"/>
    <s v="No"/>
  </r>
  <r>
    <n v="2409"/>
    <m/>
    <x v="8"/>
    <n v="3484000"/>
    <x v="199"/>
    <d v="2026-04-06T00:00:00"/>
    <s v="Paid"/>
    <m/>
    <m/>
    <m/>
    <s v="INV-2026-PT Harmoni Store Indonesia-2409"/>
    <n v="3484000"/>
    <n v="0"/>
    <x v="0"/>
    <x v="7"/>
    <n v="0"/>
    <n v="0"/>
    <x v="0"/>
    <x v="0"/>
    <s v="No"/>
  </r>
  <r>
    <n v="2410"/>
    <m/>
    <x v="24"/>
    <n v="4664000"/>
    <x v="165"/>
    <d v="2026-09-10T00:00:00"/>
    <s v="Paid"/>
    <m/>
    <m/>
    <m/>
    <s v="INV-2026-PT Metro Perkasa Retail-2410"/>
    <n v="4664000"/>
    <n v="0"/>
    <x v="0"/>
    <x v="5"/>
    <n v="0"/>
    <n v="0"/>
    <x v="0"/>
    <x v="0"/>
    <s v="No"/>
  </r>
  <r>
    <n v="2411"/>
    <m/>
    <x v="20"/>
    <n v="2224000"/>
    <x v="70"/>
    <d v="2026-04-10T00:00:00"/>
    <s v="Paid"/>
    <m/>
    <m/>
    <m/>
    <s v="INV-2026-PT Balikpapan Retailindo-2411"/>
    <n v="2224000"/>
    <n v="0"/>
    <x v="0"/>
    <x v="14"/>
    <n v="0"/>
    <n v="0"/>
    <x v="0"/>
    <x v="0"/>
    <s v="No"/>
  </r>
  <r>
    <n v="2412"/>
    <m/>
    <x v="14"/>
    <n v="3609000"/>
    <x v="123"/>
    <d v="2026-04-18T00:00:00"/>
    <s v="Paid"/>
    <m/>
    <m/>
    <m/>
    <s v="INV-2026-PT Nusantara Mart Sejahtera-2412"/>
    <n v="3609000"/>
    <n v="0"/>
    <x v="0"/>
    <x v="1"/>
    <n v="0"/>
    <n v="0"/>
    <x v="0"/>
    <x v="0"/>
    <s v="No"/>
  </r>
  <r>
    <n v="2413"/>
    <m/>
    <x v="10"/>
    <n v="1519000"/>
    <x v="190"/>
    <d v="2026-08-22T00:00:00"/>
    <s v="Paid"/>
    <m/>
    <m/>
    <m/>
    <s v="INV-2026-PT Medan Niaga Sentosa-2413"/>
    <n v="1519000"/>
    <n v="0"/>
    <x v="0"/>
    <x v="8"/>
    <n v="0"/>
    <n v="0"/>
    <x v="0"/>
    <x v="0"/>
    <s v="No"/>
  </r>
  <r>
    <n v="2414"/>
    <m/>
    <x v="24"/>
    <n v="4152000"/>
    <x v="254"/>
    <d v="2026-09-08T00:00:00"/>
    <s v="Partial"/>
    <m/>
    <m/>
    <m/>
    <s v="INV-2026-PT Metro Perkasa Retail-2414"/>
    <n v="1038000"/>
    <n v="3114000"/>
    <x v="3"/>
    <x v="5"/>
    <n v="3114000"/>
    <n v="0"/>
    <x v="0"/>
    <x v="2"/>
    <s v="Yes"/>
  </r>
  <r>
    <n v="2415"/>
    <m/>
    <x v="8"/>
    <n v="4161000"/>
    <x v="108"/>
    <d v="2026-09-14T00:00:00"/>
    <s v="Partial"/>
    <m/>
    <m/>
    <m/>
    <s v="INV-2026-PT Harmoni Store Indonesia-2415"/>
    <n v="2497000"/>
    <n v="1664000"/>
    <x v="3"/>
    <x v="7"/>
    <n v="1664000"/>
    <n v="0"/>
    <x v="0"/>
    <x v="2"/>
    <s v="Yes"/>
  </r>
  <r>
    <n v="2416"/>
    <m/>
    <x v="4"/>
    <n v="5212000"/>
    <x v="48"/>
    <d v="2026-03-14T00:00:00"/>
    <s v="Partial"/>
    <m/>
    <m/>
    <m/>
    <s v="INV-2026-PT Sinar Karya Abadi-2416"/>
    <n v="2606000"/>
    <n v="2606000"/>
    <x v="2"/>
    <x v="1"/>
    <n v="2606000"/>
    <n v="0"/>
    <x v="0"/>
    <x v="2"/>
    <s v="Yes"/>
  </r>
  <r>
    <n v="2417"/>
    <m/>
    <x v="16"/>
    <n v="3324000"/>
    <x v="132"/>
    <d v="2026-05-26T00:00:00"/>
    <s v="Paid"/>
    <m/>
    <m/>
    <m/>
    <s v="INV-2026-PT Pekanbaru Home Store-2417"/>
    <n v="3324000"/>
    <n v="0"/>
    <x v="0"/>
    <x v="11"/>
    <n v="0"/>
    <n v="0"/>
    <x v="0"/>
    <x v="0"/>
    <s v="No"/>
  </r>
  <r>
    <n v="2418"/>
    <m/>
    <x v="17"/>
    <n v="2093000"/>
    <x v="68"/>
    <d v="2026-07-07T00:00:00"/>
    <s v="Paid"/>
    <m/>
    <m/>
    <m/>
    <s v="INV-2026-PT Makassar Retail Utama-2418"/>
    <n v="2093000"/>
    <n v="0"/>
    <x v="0"/>
    <x v="12"/>
    <n v="0"/>
    <n v="0"/>
    <x v="0"/>
    <x v="0"/>
    <s v="No"/>
  </r>
  <r>
    <n v="2419"/>
    <m/>
    <x v="9"/>
    <n v="1749000"/>
    <x v="18"/>
    <d v="2026-07-01T00:00:00"/>
    <s v="Partial"/>
    <m/>
    <m/>
    <m/>
    <s v="INV-2026-PT Prima Retail Bandung-2419"/>
    <n v="437000"/>
    <n v="1312000"/>
    <x v="2"/>
    <x v="5"/>
    <n v="1312000"/>
    <n v="0"/>
    <x v="0"/>
    <x v="2"/>
    <s v="Yes"/>
  </r>
  <r>
    <n v="2420"/>
    <m/>
    <x v="5"/>
    <n v="5416000"/>
    <x v="249"/>
    <d v="2026-10-04T00:00:00"/>
    <s v="Partial"/>
    <m/>
    <m/>
    <m/>
    <s v="INV-2026-PT Pontianak Niaga Abadi-2420"/>
    <n v="1625000"/>
    <n v="3791000"/>
    <x v="3"/>
    <x v="4"/>
    <n v="3791000"/>
    <n v="0"/>
    <x v="0"/>
    <x v="2"/>
    <s v="Yes"/>
  </r>
  <r>
    <n v="2421"/>
    <m/>
    <x v="12"/>
    <n v="2577000"/>
    <x v="229"/>
    <d v="2026-05-06T00:00:00"/>
    <s v="Paid"/>
    <m/>
    <m/>
    <m/>
    <s v="INV-2026-PT Surya Niaga Surabaya-2421"/>
    <n v="2577000"/>
    <n v="0"/>
    <x v="0"/>
    <x v="9"/>
    <n v="0"/>
    <n v="0"/>
    <x v="0"/>
    <x v="0"/>
    <s v="No"/>
  </r>
  <r>
    <n v="2422"/>
    <m/>
    <x v="22"/>
    <n v="3537000"/>
    <x v="10"/>
    <d v="2026-05-23T00:00:00"/>
    <s v="Paid"/>
    <m/>
    <m/>
    <m/>
    <s v="INV-2026-PT Bintang Retail Nusantara-2422"/>
    <n v="3537000"/>
    <n v="0"/>
    <x v="0"/>
    <x v="9"/>
    <n v="0"/>
    <n v="0"/>
    <x v="0"/>
    <x v="0"/>
    <s v="No"/>
  </r>
  <r>
    <n v="2423"/>
    <m/>
    <x v="13"/>
    <n v="4386000"/>
    <x v="55"/>
    <d v="2026-03-17T00:00:00"/>
    <s v="Partial"/>
    <m/>
    <m/>
    <m/>
    <s v="INV-2026-PT Sentra Belanja Jaya-2423"/>
    <n v="3290000"/>
    <n v="1096000"/>
    <x v="2"/>
    <x v="2"/>
    <n v="1096000"/>
    <n v="0"/>
    <x v="0"/>
    <x v="2"/>
    <s v="Yes"/>
  </r>
  <r>
    <n v="2424"/>
    <m/>
    <x v="21"/>
    <n v="2707000"/>
    <x v="190"/>
    <d v="2026-08-07T00:00:00"/>
    <s v="Paid"/>
    <m/>
    <m/>
    <m/>
    <s v="INV-2026-PT Pusaka Niaga Mandiri-2424"/>
    <n v="2707000"/>
    <n v="0"/>
    <x v="0"/>
    <x v="5"/>
    <n v="0"/>
    <n v="0"/>
    <x v="0"/>
    <x v="0"/>
    <s v="No"/>
  </r>
  <r>
    <n v="2425"/>
    <m/>
    <x v="21"/>
    <n v="1646000"/>
    <x v="68"/>
    <d v="2026-07-07T00:00:00"/>
    <s v="Partial"/>
    <m/>
    <m/>
    <m/>
    <s v="INV-2026-PT Pusaka Niaga Mandiri-2425"/>
    <n v="1152000"/>
    <n v="494000"/>
    <x v="5"/>
    <x v="5"/>
    <n v="494000"/>
    <n v="0"/>
    <x v="0"/>
    <x v="2"/>
    <s v="Yes"/>
  </r>
  <r>
    <n v="2426"/>
    <m/>
    <x v="24"/>
    <n v="3552000"/>
    <x v="42"/>
    <d v="2026-05-17T00:00:00"/>
    <s v="Paid"/>
    <m/>
    <m/>
    <m/>
    <s v="INV-2026-PT Metro Perkasa Retail-2426"/>
    <n v="3552000"/>
    <n v="0"/>
    <x v="0"/>
    <x v="5"/>
    <n v="0"/>
    <n v="0"/>
    <x v="0"/>
    <x v="0"/>
    <s v="No"/>
  </r>
  <r>
    <n v="2427"/>
    <m/>
    <x v="18"/>
    <n v="4274000"/>
    <x v="127"/>
    <d v="2026-04-16T00:00:00"/>
    <s v="Paid"/>
    <m/>
    <m/>
    <m/>
    <s v="INV-2026-PT Bali Lifestyle Market-2427"/>
    <n v="4274000"/>
    <n v="0"/>
    <x v="0"/>
    <x v="13"/>
    <n v="0"/>
    <n v="0"/>
    <x v="0"/>
    <x v="0"/>
    <s v="No"/>
  </r>
  <r>
    <n v="2428"/>
    <m/>
    <x v="11"/>
    <n v="2346000"/>
    <x v="133"/>
    <d v="2026-05-09T00:00:00"/>
    <s v="Paid"/>
    <m/>
    <m/>
    <m/>
    <s v="INV-2026-PT XYZ-2428"/>
    <n v="2346000"/>
    <n v="0"/>
    <x v="0"/>
    <x v="1"/>
    <n v="0"/>
    <n v="0"/>
    <x v="0"/>
    <x v="0"/>
    <s v="No"/>
  </r>
  <r>
    <n v="2429"/>
    <m/>
    <x v="17"/>
    <n v="1682000"/>
    <x v="20"/>
    <d v="2026-09-28T00:00:00"/>
    <s v="Unpaid"/>
    <m/>
    <m/>
    <m/>
    <s v="INV-2026-PT Makassar Retail Utama-2429"/>
    <n v="0"/>
    <n v="1682000"/>
    <x v="3"/>
    <x v="12"/>
    <n v="1682000"/>
    <n v="0"/>
    <x v="0"/>
    <x v="2"/>
    <s v="Yes"/>
  </r>
  <r>
    <n v="2430"/>
    <m/>
    <x v="3"/>
    <n v="4767000"/>
    <x v="182"/>
    <d v="2026-01-31T00:00:00"/>
    <s v="Paid"/>
    <m/>
    <m/>
    <m/>
    <s v="INV-2026-PT Manado Lifestyle Center-2430"/>
    <n v="4767000"/>
    <n v="0"/>
    <x v="0"/>
    <x v="3"/>
    <n v="0"/>
    <n v="0"/>
    <x v="0"/>
    <x v="0"/>
    <s v="No"/>
  </r>
  <r>
    <n v="2431"/>
    <m/>
    <x v="11"/>
    <n v="5095000"/>
    <x v="161"/>
    <d v="2026-09-18T00:00:00"/>
    <s v="Paid"/>
    <m/>
    <m/>
    <m/>
    <s v="INV-2026-PT XYZ-2431"/>
    <n v="5095000"/>
    <n v="0"/>
    <x v="0"/>
    <x v="1"/>
    <n v="0"/>
    <n v="0"/>
    <x v="0"/>
    <x v="0"/>
    <s v="No"/>
  </r>
  <r>
    <n v="2432"/>
    <m/>
    <x v="5"/>
    <n v="2583000"/>
    <x v="213"/>
    <d v="2026-07-31T00:00:00"/>
    <s v="Paid"/>
    <m/>
    <m/>
    <m/>
    <s v="INV-2026-PT Pontianak Niaga Abadi-2432"/>
    <n v="2583000"/>
    <n v="0"/>
    <x v="0"/>
    <x v="4"/>
    <n v="0"/>
    <n v="0"/>
    <x v="0"/>
    <x v="0"/>
    <s v="No"/>
  </r>
  <r>
    <n v="2433"/>
    <m/>
    <x v="12"/>
    <n v="4974000"/>
    <x v="34"/>
    <d v="2026-03-06T00:00:00"/>
    <s v="Unpaid"/>
    <m/>
    <m/>
    <m/>
    <s v="INV-2026-PT Surya Niaga Surabaya-2433"/>
    <n v="0"/>
    <n v="4974000"/>
    <x v="2"/>
    <x v="9"/>
    <n v="4974000"/>
    <n v="0"/>
    <x v="0"/>
    <x v="2"/>
    <s v="Yes"/>
  </r>
  <r>
    <n v="2434"/>
    <m/>
    <x v="4"/>
    <n v="2123000"/>
    <x v="49"/>
    <d v="2026-03-18T00:00:00"/>
    <s v="Partial"/>
    <m/>
    <m/>
    <m/>
    <s v="INV-2026-PT Sinar Karya Abadi-2434"/>
    <n v="1062000"/>
    <n v="1061000"/>
    <x v="2"/>
    <x v="1"/>
    <n v="1061000"/>
    <n v="0"/>
    <x v="0"/>
    <x v="2"/>
    <s v="Yes"/>
  </r>
  <r>
    <n v="2435"/>
    <m/>
    <x v="18"/>
    <n v="3115000"/>
    <x v="88"/>
    <d v="2026-03-09T00:00:00"/>
    <s v="Paid"/>
    <m/>
    <m/>
    <m/>
    <s v="INV-2026-PT Bali Lifestyle Market-2435"/>
    <n v="3115000"/>
    <n v="0"/>
    <x v="0"/>
    <x v="13"/>
    <n v="0"/>
    <n v="0"/>
    <x v="0"/>
    <x v="0"/>
    <s v="No"/>
  </r>
  <r>
    <n v="2436"/>
    <n v="0"/>
    <x v="4"/>
    <n v="0"/>
    <x v="58"/>
    <d v="2026-09-27T00:00:00"/>
    <s v="Unpaid"/>
    <s v="C:\Users\ahmad\Documents\Aku\Project\Excel-VBA-Automated-Invoicing-System\invoice\INV-2026-PT Sinar Karya Abadi-2436.pdf"/>
    <m/>
    <m/>
    <s v="INV-2026-PT Sinar Karya Abadi-2436"/>
    <n v="0"/>
    <n v="0"/>
    <x v="3"/>
    <x v="1"/>
    <n v="0"/>
    <n v="0"/>
    <x v="0"/>
    <x v="2"/>
    <s v="Yes"/>
  </r>
  <r>
    <n v="2437"/>
    <m/>
    <x v="12"/>
    <n v="1443000"/>
    <x v="238"/>
    <d v="2026-01-29T00:00:00"/>
    <s v="Paid"/>
    <m/>
    <m/>
    <m/>
    <s v="INV-2026-PT Surya Niaga Surabaya-2437"/>
    <n v="1443000"/>
    <n v="0"/>
    <x v="0"/>
    <x v="9"/>
    <n v="0"/>
    <n v="0"/>
    <x v="0"/>
    <x v="0"/>
    <s v="No"/>
  </r>
  <r>
    <n v="2438"/>
    <m/>
    <x v="12"/>
    <n v="4929000"/>
    <x v="210"/>
    <d v="2026-08-03T00:00:00"/>
    <s v="Partial"/>
    <m/>
    <m/>
    <m/>
    <s v="INV-2026-PT Surya Niaga Surabaya-2438"/>
    <n v="1232000"/>
    <n v="3697000"/>
    <x v="5"/>
    <x v="9"/>
    <n v="3697000"/>
    <n v="0"/>
    <x v="0"/>
    <x v="2"/>
    <s v="Yes"/>
  </r>
  <r>
    <n v="2439"/>
    <m/>
    <x v="1"/>
    <n v="2129000"/>
    <x v="218"/>
    <d v="2026-10-10T00:00:00"/>
    <s v="Paid"/>
    <m/>
    <m/>
    <m/>
    <s v="INV-2026-PT Citra Home Living-2439"/>
    <n v="2129000"/>
    <n v="0"/>
    <x v="0"/>
    <x v="1"/>
    <n v="0"/>
    <n v="0"/>
    <x v="1"/>
    <x v="0"/>
    <s v="No"/>
  </r>
  <r>
    <n v="2440"/>
    <m/>
    <x v="8"/>
    <n v="4101000"/>
    <x v="129"/>
    <d v="2026-07-15T00:00:00"/>
    <s v="Paid"/>
    <m/>
    <m/>
    <m/>
    <s v="INV-2026-PT Harmoni Store Indonesia-2440"/>
    <n v="4101000"/>
    <n v="0"/>
    <x v="0"/>
    <x v="7"/>
    <n v="0"/>
    <n v="0"/>
    <x v="0"/>
    <x v="0"/>
    <s v="No"/>
  </r>
  <r>
    <n v="2441"/>
    <m/>
    <x v="5"/>
    <n v="5862000"/>
    <x v="116"/>
    <d v="2026-03-12T00:00:00"/>
    <s v="Paid"/>
    <m/>
    <m/>
    <m/>
    <s v="INV-2026-PT Pontianak Niaga Abadi-2441"/>
    <n v="5862000"/>
    <n v="0"/>
    <x v="0"/>
    <x v="4"/>
    <n v="0"/>
    <n v="0"/>
    <x v="0"/>
    <x v="0"/>
    <s v="No"/>
  </r>
  <r>
    <n v="2442"/>
    <m/>
    <x v="20"/>
    <n v="3444000"/>
    <x v="249"/>
    <d v="2026-09-19T00:00:00"/>
    <s v="Unpaid"/>
    <m/>
    <m/>
    <m/>
    <s v="INV-2026-PT Balikpapan Retailindo-2442"/>
    <n v="0"/>
    <n v="3444000"/>
    <x v="3"/>
    <x v="14"/>
    <n v="3444000"/>
    <n v="0"/>
    <x v="0"/>
    <x v="2"/>
    <s v="Yes"/>
  </r>
  <r>
    <n v="2443"/>
    <m/>
    <x v="10"/>
    <n v="6229000"/>
    <x v="233"/>
    <d v="2026-03-17T00:00:00"/>
    <s v="Paid"/>
    <m/>
    <m/>
    <m/>
    <s v="INV-2026-PT Medan Niaga Sentosa-2443"/>
    <n v="6229000"/>
    <n v="0"/>
    <x v="0"/>
    <x v="8"/>
    <n v="0"/>
    <n v="0"/>
    <x v="0"/>
    <x v="0"/>
    <s v="No"/>
  </r>
  <r>
    <n v="2444"/>
    <m/>
    <x v="22"/>
    <n v="2706000"/>
    <x v="34"/>
    <d v="2026-03-06T00:00:00"/>
    <s v="Paid"/>
    <m/>
    <m/>
    <m/>
    <s v="INV-2026-PT Bintang Retail Nusantara-2444"/>
    <n v="2706000"/>
    <n v="0"/>
    <x v="0"/>
    <x v="9"/>
    <n v="0"/>
    <n v="0"/>
    <x v="0"/>
    <x v="0"/>
    <s v="No"/>
  </r>
  <r>
    <n v="2445"/>
    <m/>
    <x v="23"/>
    <n v="3625000"/>
    <x v="45"/>
    <d v="2026-10-05T00:00:00"/>
    <s v="Partial"/>
    <m/>
    <m/>
    <m/>
    <s v="INV-2026-PT Urban House Indonesia-2445"/>
    <n v="1088000"/>
    <n v="2537000"/>
    <x v="1"/>
    <x v="1"/>
    <n v="0"/>
    <n v="2537000"/>
    <x v="1"/>
    <x v="3"/>
    <s v="No"/>
  </r>
  <r>
    <n v="2446"/>
    <m/>
    <x v="6"/>
    <n v="6723000"/>
    <x v="211"/>
    <d v="2026-02-25T00:00:00"/>
    <s v="Partial"/>
    <m/>
    <m/>
    <m/>
    <s v="INV-2026-PT Lestari Lifestyle Retail-2446"/>
    <n v="2017000"/>
    <n v="4706000"/>
    <x v="2"/>
    <x v="5"/>
    <n v="4706000"/>
    <n v="0"/>
    <x v="0"/>
    <x v="2"/>
    <s v="Yes"/>
  </r>
  <r>
    <n v="2447"/>
    <m/>
    <x v="17"/>
    <n v="1347000"/>
    <x v="244"/>
    <d v="2026-07-16T00:00:00"/>
    <s v="Paid"/>
    <m/>
    <m/>
    <m/>
    <s v="INV-2026-PT Makassar Retail Utama-2447"/>
    <n v="1347000"/>
    <n v="0"/>
    <x v="0"/>
    <x v="12"/>
    <n v="0"/>
    <n v="0"/>
    <x v="0"/>
    <x v="0"/>
    <s v="No"/>
  </r>
  <r>
    <n v="2448"/>
    <m/>
    <x v="16"/>
    <n v="3260000"/>
    <x v="10"/>
    <d v="2026-05-07T00:00:00"/>
    <s v="Unpaid"/>
    <m/>
    <m/>
    <m/>
    <s v="INV-2026-PT Pekanbaru Home Store-2448"/>
    <n v="0"/>
    <n v="3260000"/>
    <x v="2"/>
    <x v="11"/>
    <n v="3260000"/>
    <n v="0"/>
    <x v="0"/>
    <x v="2"/>
    <s v="Yes"/>
  </r>
  <r>
    <n v="2449"/>
    <m/>
    <x v="10"/>
    <n v="2202000"/>
    <x v="93"/>
    <d v="2026-08-15T00:00:00"/>
    <s v="Paid"/>
    <m/>
    <m/>
    <m/>
    <s v="INV-2026-PT Medan Niaga Sentosa-2449"/>
    <n v="2202000"/>
    <n v="0"/>
    <x v="0"/>
    <x v="8"/>
    <n v="0"/>
    <n v="0"/>
    <x v="0"/>
    <x v="0"/>
    <s v="No"/>
  </r>
  <r>
    <n v="2450"/>
    <m/>
    <x v="7"/>
    <n v="8471000"/>
    <x v="9"/>
    <d v="2026-04-21T00:00:00"/>
    <s v="Paid"/>
    <m/>
    <m/>
    <m/>
    <s v="INV-2026-PT Palembang Retail Bersama-2450"/>
    <n v="8471000"/>
    <n v="0"/>
    <x v="0"/>
    <x v="6"/>
    <n v="0"/>
    <n v="0"/>
    <x v="0"/>
    <x v="0"/>
    <s v="No"/>
  </r>
  <r>
    <n v="2451"/>
    <m/>
    <x v="5"/>
    <n v="4564000"/>
    <x v="253"/>
    <d v="2026-05-20T00:00:00"/>
    <s v="Paid"/>
    <m/>
    <m/>
    <m/>
    <s v="INV-2026-PT Pontianak Niaga Abadi-2451"/>
    <n v="4564000"/>
    <n v="0"/>
    <x v="0"/>
    <x v="4"/>
    <n v="0"/>
    <n v="0"/>
    <x v="0"/>
    <x v="0"/>
    <s v="No"/>
  </r>
  <r>
    <n v="2452"/>
    <m/>
    <x v="3"/>
    <n v="4486000"/>
    <x v="174"/>
    <d v="2026-05-11T00:00:00"/>
    <s v="Paid"/>
    <m/>
    <m/>
    <m/>
    <s v="INV-2026-PT Manado Lifestyle Center-2452"/>
    <n v="4486000"/>
    <n v="0"/>
    <x v="0"/>
    <x v="3"/>
    <n v="0"/>
    <n v="0"/>
    <x v="0"/>
    <x v="0"/>
    <s v="No"/>
  </r>
  <r>
    <n v="2453"/>
    <m/>
    <x v="22"/>
    <n v="4991000"/>
    <x v="5"/>
    <d v="2026-10-03T00:00:00"/>
    <s v="Paid"/>
    <m/>
    <m/>
    <m/>
    <s v="INV-2026-PT Bintang Retail Nusantara-2453"/>
    <n v="4991000"/>
    <n v="0"/>
    <x v="0"/>
    <x v="9"/>
    <n v="0"/>
    <n v="0"/>
    <x v="0"/>
    <x v="0"/>
    <s v="No"/>
  </r>
  <r>
    <n v="2454"/>
    <m/>
    <x v="1"/>
    <n v="3174000"/>
    <x v="79"/>
    <d v="2026-08-18T00:00:00"/>
    <s v="Partial"/>
    <m/>
    <m/>
    <m/>
    <s v="INV-2026-PT Citra Home Living-2454"/>
    <n v="952000"/>
    <n v="2222000"/>
    <x v="4"/>
    <x v="1"/>
    <n v="2222000"/>
    <n v="0"/>
    <x v="0"/>
    <x v="2"/>
    <s v="Yes"/>
  </r>
  <r>
    <n v="2455"/>
    <m/>
    <x v="4"/>
    <n v="6506000"/>
    <x v="233"/>
    <d v="2026-03-17T00:00:00"/>
    <s v="Unpaid"/>
    <m/>
    <m/>
    <m/>
    <s v="INV-2026-PT Sinar Karya Abadi-2455"/>
    <n v="0"/>
    <n v="6506000"/>
    <x v="2"/>
    <x v="1"/>
    <n v="6506000"/>
    <n v="0"/>
    <x v="0"/>
    <x v="2"/>
    <s v="Yes"/>
  </r>
  <r>
    <n v="2456"/>
    <m/>
    <x v="18"/>
    <n v="1626000"/>
    <x v="231"/>
    <d v="2026-03-29T00:00:00"/>
    <s v="Partial"/>
    <m/>
    <m/>
    <m/>
    <s v="INV-2026-PT Bali Lifestyle Market-2456"/>
    <n v="976000"/>
    <n v="650000"/>
    <x v="2"/>
    <x v="13"/>
    <n v="650000"/>
    <n v="0"/>
    <x v="0"/>
    <x v="2"/>
    <s v="Yes"/>
  </r>
  <r>
    <n v="2457"/>
    <m/>
    <x v="18"/>
    <n v="2373000"/>
    <x v="196"/>
    <d v="2026-05-18T00:00:00"/>
    <s v="Partial"/>
    <m/>
    <m/>
    <m/>
    <s v="INV-2026-PT Bali Lifestyle Market-2457"/>
    <n v="593000"/>
    <n v="1780000"/>
    <x v="2"/>
    <x v="13"/>
    <n v="1780000"/>
    <n v="0"/>
    <x v="0"/>
    <x v="2"/>
    <s v="Yes"/>
  </r>
  <r>
    <n v="2458"/>
    <m/>
    <x v="4"/>
    <n v="7082000"/>
    <x v="95"/>
    <d v="2026-02-26T00:00:00"/>
    <s v="Paid"/>
    <m/>
    <m/>
    <m/>
    <s v="INV-2026-PT Sinar Karya Abadi-2458"/>
    <n v="7082000"/>
    <n v="0"/>
    <x v="0"/>
    <x v="1"/>
    <n v="0"/>
    <n v="0"/>
    <x v="0"/>
    <x v="0"/>
    <s v="No"/>
  </r>
  <r>
    <n v="2459"/>
    <m/>
    <x v="5"/>
    <n v="2278000"/>
    <x v="45"/>
    <d v="2026-09-19T00:00:00"/>
    <s v="Partial"/>
    <m/>
    <m/>
    <m/>
    <s v="INV-2026-PT Pontianak Niaga Abadi-2459"/>
    <n v="1708000"/>
    <n v="570000"/>
    <x v="3"/>
    <x v="4"/>
    <n v="570000"/>
    <n v="0"/>
    <x v="1"/>
    <x v="2"/>
    <s v="Yes"/>
  </r>
  <r>
    <n v="2460"/>
    <m/>
    <x v="11"/>
    <n v="4455000"/>
    <x v="155"/>
    <d v="2026-03-23T00:00:00"/>
    <s v="Paid"/>
    <m/>
    <m/>
    <m/>
    <s v="INV-2026-PT XYZ-2460"/>
    <n v="4455000"/>
    <n v="0"/>
    <x v="0"/>
    <x v="1"/>
    <n v="0"/>
    <n v="0"/>
    <x v="0"/>
    <x v="0"/>
    <s v="No"/>
  </r>
  <r>
    <n v="2461"/>
    <m/>
    <x v="11"/>
    <n v="3668000"/>
    <x v="23"/>
    <d v="2026-08-17T00:00:00"/>
    <s v="Unpaid"/>
    <m/>
    <m/>
    <m/>
    <s v="INV-2026-PT XYZ-2461"/>
    <n v="0"/>
    <n v="3668000"/>
    <x v="4"/>
    <x v="1"/>
    <n v="3668000"/>
    <n v="0"/>
    <x v="0"/>
    <x v="2"/>
    <s v="Yes"/>
  </r>
  <r>
    <n v="2462"/>
    <m/>
    <x v="0"/>
    <n v="99000"/>
    <x v="133"/>
    <d v="2026-04-24T00:00:00"/>
    <s v="Paid"/>
    <m/>
    <m/>
    <m/>
    <s v="INV-2026-PT Jogja Retail Makmur-2462"/>
    <n v="99000"/>
    <n v="0"/>
    <x v="0"/>
    <x v="0"/>
    <n v="0"/>
    <n v="0"/>
    <x v="0"/>
    <x v="0"/>
    <s v="No"/>
  </r>
  <r>
    <n v="2463"/>
    <m/>
    <x v="0"/>
    <n v="3940000"/>
    <x v="15"/>
    <d v="2026-08-30T00:00:00"/>
    <s v="Paid"/>
    <m/>
    <m/>
    <m/>
    <s v="INV-2026-PT Jogja Retail Makmur-2463"/>
    <n v="3940000"/>
    <n v="0"/>
    <x v="0"/>
    <x v="0"/>
    <n v="0"/>
    <n v="0"/>
    <x v="0"/>
    <x v="0"/>
    <s v="No"/>
  </r>
  <r>
    <n v="2464"/>
    <m/>
    <x v="2"/>
    <n v="3251000"/>
    <x v="89"/>
    <d v="2026-09-30T00:00:00"/>
    <s v="Paid"/>
    <m/>
    <m/>
    <m/>
    <s v="INV-2026-PT Karya Mitra Retail-2464"/>
    <n v="3251000"/>
    <n v="0"/>
    <x v="0"/>
    <x v="2"/>
    <n v="0"/>
    <n v="0"/>
    <x v="0"/>
    <x v="0"/>
    <s v="No"/>
  </r>
  <r>
    <n v="2465"/>
    <m/>
    <x v="12"/>
    <n v="3545000"/>
    <x v="83"/>
    <d v="2026-03-21T00:00:00"/>
    <s v="Paid"/>
    <m/>
    <m/>
    <m/>
    <s v="INV-2026-PT Surya Niaga Surabaya-2465"/>
    <n v="3545000"/>
    <n v="0"/>
    <x v="0"/>
    <x v="9"/>
    <n v="0"/>
    <n v="0"/>
    <x v="0"/>
    <x v="0"/>
    <s v="No"/>
  </r>
  <r>
    <n v="2466"/>
    <m/>
    <x v="24"/>
    <n v="6676000"/>
    <x v="156"/>
    <d v="2026-05-01T00:00:00"/>
    <s v="Unpaid"/>
    <m/>
    <m/>
    <m/>
    <s v="INV-2026-PT Metro Perkasa Retail-2466"/>
    <n v="0"/>
    <n v="6676000"/>
    <x v="2"/>
    <x v="5"/>
    <n v="6676000"/>
    <n v="0"/>
    <x v="0"/>
    <x v="2"/>
    <s v="Yes"/>
  </r>
  <r>
    <n v="2467"/>
    <m/>
    <x v="22"/>
    <n v="3290000"/>
    <x v="72"/>
    <d v="2026-02-27T00:00:00"/>
    <s v="Paid"/>
    <m/>
    <m/>
    <m/>
    <s v="INV-2026-PT Bintang Retail Nusantara-2467"/>
    <n v="3290000"/>
    <n v="0"/>
    <x v="0"/>
    <x v="9"/>
    <n v="0"/>
    <n v="0"/>
    <x v="0"/>
    <x v="0"/>
    <s v="No"/>
  </r>
  <r>
    <n v="2468"/>
    <m/>
    <x v="1"/>
    <n v="4311000"/>
    <x v="12"/>
    <d v="2026-02-14T00:00:00"/>
    <s v="Paid"/>
    <m/>
    <m/>
    <m/>
    <s v="INV-2026-PT Citra Home Living-2468"/>
    <n v="4311000"/>
    <n v="0"/>
    <x v="0"/>
    <x v="1"/>
    <n v="0"/>
    <n v="0"/>
    <x v="0"/>
    <x v="0"/>
    <s v="No"/>
  </r>
  <r>
    <n v="2469"/>
    <m/>
    <x v="22"/>
    <n v="3694000"/>
    <x v="115"/>
    <d v="2026-07-30T00:00:00"/>
    <s v="Paid"/>
    <m/>
    <m/>
    <m/>
    <s v="INV-2026-PT Bintang Retail Nusantara-2469"/>
    <n v="3694000"/>
    <n v="0"/>
    <x v="0"/>
    <x v="9"/>
    <n v="0"/>
    <n v="0"/>
    <x v="0"/>
    <x v="0"/>
    <s v="No"/>
  </r>
  <r>
    <n v="2470"/>
    <m/>
    <x v="13"/>
    <n v="9196000"/>
    <x v="228"/>
    <d v="2026-03-23T00:00:00"/>
    <s v="Paid"/>
    <m/>
    <m/>
    <m/>
    <s v="INV-2026-PT Sentra Belanja Jaya-2470"/>
    <n v="9196000"/>
    <n v="0"/>
    <x v="0"/>
    <x v="2"/>
    <n v="0"/>
    <n v="0"/>
    <x v="0"/>
    <x v="0"/>
    <s v="No"/>
  </r>
  <r>
    <n v="2471"/>
    <m/>
    <x v="5"/>
    <n v="2926000"/>
    <x v="182"/>
    <d v="2026-02-16T00:00:00"/>
    <s v="Partial"/>
    <m/>
    <m/>
    <m/>
    <s v="INV-2026-PT Pontianak Niaga Abadi-2471"/>
    <n v="1463000"/>
    <n v="1463000"/>
    <x v="2"/>
    <x v="4"/>
    <n v="1463000"/>
    <n v="0"/>
    <x v="0"/>
    <x v="2"/>
    <s v="Yes"/>
  </r>
  <r>
    <n v="2472"/>
    <m/>
    <x v="18"/>
    <n v="4064000"/>
    <x v="32"/>
    <d v="2026-07-18T00:00:00"/>
    <s v="Paid"/>
    <m/>
    <m/>
    <m/>
    <s v="INV-2026-PT Bali Lifestyle Market-2472"/>
    <n v="4064000"/>
    <n v="0"/>
    <x v="0"/>
    <x v="13"/>
    <n v="0"/>
    <n v="0"/>
    <x v="0"/>
    <x v="0"/>
    <s v="No"/>
  </r>
  <r>
    <n v="2473"/>
    <m/>
    <x v="19"/>
    <n v="7428000"/>
    <x v="56"/>
    <d v="2026-09-23T00:00:00"/>
    <s v="Unpaid"/>
    <m/>
    <m/>
    <m/>
    <s v="INV-2026-PT Arunika Retail Indonesia-2473"/>
    <n v="0"/>
    <n v="7428000"/>
    <x v="3"/>
    <x v="1"/>
    <n v="7428000"/>
    <n v="0"/>
    <x v="1"/>
    <x v="2"/>
    <s v="Yes"/>
  </r>
  <r>
    <n v="2474"/>
    <m/>
    <x v="16"/>
    <n v="1692000"/>
    <x v="232"/>
    <d v="2026-09-01T00:00:00"/>
    <s v="Paid"/>
    <m/>
    <m/>
    <m/>
    <s v="INV-2026-PT Pekanbaru Home Store-2474"/>
    <n v="1692000"/>
    <n v="0"/>
    <x v="0"/>
    <x v="11"/>
    <n v="0"/>
    <n v="0"/>
    <x v="0"/>
    <x v="0"/>
    <s v="No"/>
  </r>
  <r>
    <n v="2475"/>
    <m/>
    <x v="13"/>
    <n v="2610000"/>
    <x v="226"/>
    <d v="2026-07-01T00:00:00"/>
    <s v="Paid"/>
    <m/>
    <m/>
    <m/>
    <s v="INV-2026-PT Sentra Belanja Jaya-2475"/>
    <n v="2610000"/>
    <n v="0"/>
    <x v="0"/>
    <x v="2"/>
    <n v="0"/>
    <n v="0"/>
    <x v="0"/>
    <x v="0"/>
    <s v="No"/>
  </r>
  <r>
    <n v="2476"/>
    <m/>
    <x v="14"/>
    <n v="714000"/>
    <x v="20"/>
    <d v="2026-09-28T00:00:00"/>
    <s v="Unpaid"/>
    <m/>
    <m/>
    <m/>
    <s v="INV-2026-PT Nusantara Mart Sejahtera-2476"/>
    <n v="0"/>
    <n v="714000"/>
    <x v="3"/>
    <x v="1"/>
    <n v="714000"/>
    <n v="0"/>
    <x v="0"/>
    <x v="2"/>
    <s v="Yes"/>
  </r>
  <r>
    <n v="2477"/>
    <m/>
    <x v="15"/>
    <n v="3465000"/>
    <x v="134"/>
    <d v="2026-05-12T00:00:00"/>
    <s v="Paid"/>
    <m/>
    <m/>
    <m/>
    <s v="INV-2026-PT Batam Modern Retail-2477"/>
    <n v="3465000"/>
    <n v="0"/>
    <x v="0"/>
    <x v="10"/>
    <n v="0"/>
    <n v="0"/>
    <x v="0"/>
    <x v="0"/>
    <s v="No"/>
  </r>
  <r>
    <n v="2478"/>
    <m/>
    <x v="13"/>
    <n v="1837000"/>
    <x v="23"/>
    <d v="2026-08-17T00:00:00"/>
    <s v="Unpaid"/>
    <m/>
    <m/>
    <m/>
    <s v="INV-2026-PT Sentra Belanja Jaya-2478"/>
    <n v="0"/>
    <n v="1837000"/>
    <x v="4"/>
    <x v="2"/>
    <n v="1837000"/>
    <n v="0"/>
    <x v="0"/>
    <x v="2"/>
    <s v="Yes"/>
  </r>
  <r>
    <n v="2479"/>
    <m/>
    <x v="10"/>
    <n v="4137000"/>
    <x v="14"/>
    <d v="2026-09-28T00:00:00"/>
    <s v="Unpaid"/>
    <m/>
    <m/>
    <m/>
    <s v="INV-2026-PT Medan Niaga Sentosa-2479"/>
    <n v="0"/>
    <n v="4137000"/>
    <x v="3"/>
    <x v="8"/>
    <n v="4137000"/>
    <n v="0"/>
    <x v="0"/>
    <x v="2"/>
    <s v="Yes"/>
  </r>
  <r>
    <n v="2480"/>
    <m/>
    <x v="22"/>
    <n v="4805000"/>
    <x v="76"/>
    <d v="2026-09-27T00:00:00"/>
    <s v="Unpaid"/>
    <m/>
    <m/>
    <m/>
    <s v="INV-2026-PT Bintang Retail Nusantara-2480"/>
    <n v="0"/>
    <n v="4805000"/>
    <x v="3"/>
    <x v="9"/>
    <n v="4805000"/>
    <n v="0"/>
    <x v="1"/>
    <x v="2"/>
    <s v="Yes"/>
  </r>
  <r>
    <n v="2481"/>
    <m/>
    <x v="19"/>
    <n v="3879000"/>
    <x v="85"/>
    <d v="2026-08-27T00:00:00"/>
    <s v="Paid"/>
    <m/>
    <m/>
    <m/>
    <s v="INV-2026-PT Arunika Retail Indonesia-2481"/>
    <n v="3879000"/>
    <n v="0"/>
    <x v="0"/>
    <x v="1"/>
    <n v="0"/>
    <n v="0"/>
    <x v="0"/>
    <x v="0"/>
    <s v="No"/>
  </r>
  <r>
    <n v="2482"/>
    <m/>
    <x v="19"/>
    <n v="1569000"/>
    <x v="130"/>
    <d v="2026-03-25T00:00:00"/>
    <s v="Paid"/>
    <m/>
    <m/>
    <m/>
    <s v="INV-2026-PT Arunika Retail Indonesia-2482"/>
    <n v="1569000"/>
    <n v="0"/>
    <x v="0"/>
    <x v="1"/>
    <n v="0"/>
    <n v="0"/>
    <x v="0"/>
    <x v="0"/>
    <s v="No"/>
  </r>
  <r>
    <n v="2483"/>
    <m/>
    <x v="9"/>
    <n v="4413000"/>
    <x v="159"/>
    <d v="2026-03-04T00:00:00"/>
    <s v="Unpaid"/>
    <m/>
    <m/>
    <m/>
    <s v="INV-2026-PT Prima Retail Bandung-2483"/>
    <n v="0"/>
    <n v="4413000"/>
    <x v="2"/>
    <x v="5"/>
    <n v="4413000"/>
    <n v="0"/>
    <x v="0"/>
    <x v="2"/>
    <s v="Yes"/>
  </r>
  <r>
    <n v="2484"/>
    <m/>
    <x v="18"/>
    <n v="476000"/>
    <x v="96"/>
    <d v="2026-07-20T00:00:00"/>
    <s v="Paid"/>
    <m/>
    <m/>
    <m/>
    <s v="INV-2026-PT Bali Lifestyle Market-2484"/>
    <n v="476000"/>
    <n v="0"/>
    <x v="0"/>
    <x v="13"/>
    <n v="0"/>
    <n v="0"/>
    <x v="0"/>
    <x v="0"/>
    <s v="No"/>
  </r>
  <r>
    <n v="2485"/>
    <m/>
    <x v="6"/>
    <n v="3398000"/>
    <x v="92"/>
    <d v="2026-04-14T00:00:00"/>
    <s v="Paid"/>
    <m/>
    <m/>
    <m/>
    <s v="INV-2026-PT Lestari Lifestyle Retail-2485"/>
    <n v="3398000"/>
    <n v="0"/>
    <x v="0"/>
    <x v="5"/>
    <n v="0"/>
    <n v="0"/>
    <x v="0"/>
    <x v="0"/>
    <s v="No"/>
  </r>
  <r>
    <n v="2486"/>
    <m/>
    <x v="1"/>
    <n v="4414000"/>
    <x v="37"/>
    <d v="2026-10-07T00:00:00"/>
    <s v="Paid"/>
    <m/>
    <m/>
    <m/>
    <s v="INV-2026-PT Citra Home Living-2486"/>
    <n v="4414000"/>
    <n v="0"/>
    <x v="0"/>
    <x v="1"/>
    <n v="0"/>
    <n v="0"/>
    <x v="1"/>
    <x v="0"/>
    <s v="No"/>
  </r>
  <r>
    <n v="2487"/>
    <m/>
    <x v="20"/>
    <n v="2793000"/>
    <x v="239"/>
    <d v="2026-02-05T00:00:00"/>
    <s v="Paid"/>
    <m/>
    <m/>
    <m/>
    <s v="INV-2026-PT Balikpapan Retailindo-2487"/>
    <n v="2793000"/>
    <n v="0"/>
    <x v="0"/>
    <x v="14"/>
    <n v="0"/>
    <n v="0"/>
    <x v="0"/>
    <x v="0"/>
    <s v="No"/>
  </r>
  <r>
    <n v="2488"/>
    <m/>
    <x v="0"/>
    <n v="4698000"/>
    <x v="201"/>
    <d v="2026-09-05T00:00:00"/>
    <s v="Unpaid"/>
    <m/>
    <m/>
    <m/>
    <s v="INV-2026-PT Jogja Retail Makmur-2488"/>
    <n v="0"/>
    <n v="4698000"/>
    <x v="3"/>
    <x v="0"/>
    <n v="4698000"/>
    <n v="0"/>
    <x v="0"/>
    <x v="2"/>
    <s v="Yes"/>
  </r>
  <r>
    <n v="2489"/>
    <m/>
    <x v="20"/>
    <n v="1974000"/>
    <x v="81"/>
    <d v="2026-05-28T00:00:00"/>
    <s v="Paid"/>
    <m/>
    <m/>
    <m/>
    <s v="INV-2026-PT Balikpapan Retailindo-2489"/>
    <n v="1974000"/>
    <n v="0"/>
    <x v="0"/>
    <x v="14"/>
    <n v="0"/>
    <n v="0"/>
    <x v="0"/>
    <x v="0"/>
    <s v="No"/>
  </r>
  <r>
    <n v="2490"/>
    <m/>
    <x v="12"/>
    <n v="5187000"/>
    <x v="204"/>
    <d v="2026-03-20T00:00:00"/>
    <s v="Paid"/>
    <m/>
    <m/>
    <m/>
    <s v="INV-2026-PT Surya Niaga Surabaya-2490"/>
    <n v="5187000"/>
    <n v="0"/>
    <x v="0"/>
    <x v="9"/>
    <n v="0"/>
    <n v="0"/>
    <x v="0"/>
    <x v="0"/>
    <s v="No"/>
  </r>
  <r>
    <n v="2491"/>
    <m/>
    <x v="11"/>
    <n v="4199000"/>
    <x v="211"/>
    <d v="2026-02-09T00:00:00"/>
    <s v="Paid"/>
    <m/>
    <m/>
    <m/>
    <s v="INV-2026-PT XYZ-2491"/>
    <n v="4199000"/>
    <n v="0"/>
    <x v="0"/>
    <x v="1"/>
    <n v="0"/>
    <n v="0"/>
    <x v="0"/>
    <x v="0"/>
    <s v="No"/>
  </r>
  <r>
    <n v="2492"/>
    <m/>
    <x v="10"/>
    <n v="5940000"/>
    <x v="168"/>
    <d v="2026-04-06T00:00:00"/>
    <s v="Paid"/>
    <m/>
    <m/>
    <m/>
    <s v="INV-2026-PT Medan Niaga Sentosa-2492"/>
    <n v="5940000"/>
    <n v="0"/>
    <x v="0"/>
    <x v="8"/>
    <n v="0"/>
    <n v="0"/>
    <x v="0"/>
    <x v="0"/>
    <s v="No"/>
  </r>
  <r>
    <n v="2493"/>
    <m/>
    <x v="14"/>
    <n v="495000"/>
    <x v="34"/>
    <d v="2026-03-06T00:00:00"/>
    <s v="Paid"/>
    <m/>
    <m/>
    <m/>
    <s v="INV-2026-PT Nusantara Mart Sejahtera-2493"/>
    <n v="495000"/>
    <n v="0"/>
    <x v="0"/>
    <x v="1"/>
    <n v="0"/>
    <n v="0"/>
    <x v="0"/>
    <x v="0"/>
    <s v="No"/>
  </r>
  <r>
    <n v="2494"/>
    <m/>
    <x v="21"/>
    <n v="2208000"/>
    <x v="129"/>
    <d v="2026-06-30T00:00:00"/>
    <s v="Unpaid"/>
    <m/>
    <m/>
    <m/>
    <s v="INV-2026-PT Pusaka Niaga Mandiri-2494"/>
    <n v="0"/>
    <n v="2208000"/>
    <x v="2"/>
    <x v="5"/>
    <n v="2208000"/>
    <n v="0"/>
    <x v="0"/>
    <x v="2"/>
    <s v="Yes"/>
  </r>
  <r>
    <n v="2495"/>
    <m/>
    <x v="19"/>
    <n v="2948000"/>
    <x v="29"/>
    <d v="2026-03-27T00:00:00"/>
    <s v="Paid"/>
    <m/>
    <m/>
    <m/>
    <s v="INV-2026-PT Arunika Retail Indonesia-2495"/>
    <n v="2948000"/>
    <n v="0"/>
    <x v="0"/>
    <x v="1"/>
    <n v="0"/>
    <n v="0"/>
    <x v="0"/>
    <x v="0"/>
    <s v="No"/>
  </r>
  <r>
    <n v="2496"/>
    <m/>
    <x v="24"/>
    <n v="5226000"/>
    <x v="240"/>
    <d v="2026-02-06T00:00:00"/>
    <s v="Paid"/>
    <m/>
    <m/>
    <m/>
    <s v="INV-2026-PT Metro Perkasa Retail-2496"/>
    <n v="5226000"/>
    <n v="0"/>
    <x v="0"/>
    <x v="5"/>
    <n v="0"/>
    <n v="0"/>
    <x v="0"/>
    <x v="0"/>
    <s v="No"/>
  </r>
  <r>
    <n v="2497"/>
    <m/>
    <x v="20"/>
    <n v="8622000"/>
    <x v="156"/>
    <d v="2026-05-01T00:00:00"/>
    <s v="Unpaid"/>
    <m/>
    <m/>
    <m/>
    <s v="INV-2026-PT Balikpapan Retailindo-2497"/>
    <n v="0"/>
    <n v="8622000"/>
    <x v="2"/>
    <x v="14"/>
    <n v="8622000"/>
    <n v="0"/>
    <x v="0"/>
    <x v="2"/>
    <s v="Yes"/>
  </r>
  <r>
    <n v="2498"/>
    <m/>
    <x v="3"/>
    <n v="4793000"/>
    <x v="95"/>
    <d v="2026-02-26T00:00:00"/>
    <s v="Paid"/>
    <m/>
    <m/>
    <m/>
    <s v="INV-2026-PT Manado Lifestyle Center-2498"/>
    <n v="4793000"/>
    <n v="0"/>
    <x v="0"/>
    <x v="3"/>
    <n v="0"/>
    <n v="0"/>
    <x v="0"/>
    <x v="0"/>
    <s v="No"/>
  </r>
  <r>
    <n v="2499"/>
    <m/>
    <x v="8"/>
    <n v="1560000"/>
    <x v="241"/>
    <d v="2026-02-04T00:00:00"/>
    <s v="Paid"/>
    <m/>
    <m/>
    <m/>
    <s v="INV-2026-PT Harmoni Store Indonesia-2499"/>
    <n v="1560000"/>
    <n v="0"/>
    <x v="0"/>
    <x v="7"/>
    <n v="0"/>
    <n v="0"/>
    <x v="0"/>
    <x v="0"/>
    <s v="No"/>
  </r>
  <r>
    <n v="2500"/>
    <m/>
    <x v="12"/>
    <n v="5137000"/>
    <x v="17"/>
    <d v="2026-04-18T00:00:00"/>
    <s v="Paid"/>
    <m/>
    <m/>
    <m/>
    <s v="INV-2026-PT Surya Niaga Surabaya-2500"/>
    <n v="5137000"/>
    <n v="0"/>
    <x v="0"/>
    <x v="9"/>
    <n v="0"/>
    <n v="0"/>
    <x v="0"/>
    <x v="0"/>
    <s v="No"/>
  </r>
  <r>
    <n v="2501"/>
    <n v="0"/>
    <x v="4"/>
    <n v="497891610"/>
    <x v="256"/>
    <d v="2026-10-20T00:00:00"/>
    <s v="Unpaid"/>
    <m/>
    <m/>
    <m/>
    <s v="INV-2026-PT Sinar Karya Abadi-2501"/>
    <m/>
    <n v="497891610"/>
    <x v="1"/>
    <x v="1"/>
    <n v="0"/>
    <n v="497891610"/>
    <x v="1"/>
    <x v="1"/>
    <s v="No"/>
  </r>
  <r>
    <n v="2502"/>
    <n v="0"/>
    <x v="14"/>
    <n v="60329610"/>
    <x v="257"/>
    <d v="2026-10-05T00:00:00"/>
    <s v="Unpaid"/>
    <m/>
    <m/>
    <m/>
    <s v="INV-2026-PT Nusantara Mart Sejahtera-2502"/>
    <m/>
    <n v="60329610"/>
    <x v="1"/>
    <x v="1"/>
    <n v="0"/>
    <n v="60329610"/>
    <x v="1"/>
    <x v="1"/>
    <s v="No"/>
  </r>
  <r>
    <n v="2503"/>
    <n v="0"/>
    <x v="20"/>
    <n v="13406580"/>
    <x v="257"/>
    <d v="2026-10-05T00:00:00"/>
    <s v="Unpaid"/>
    <m/>
    <m/>
    <m/>
    <s v="INV-2026-PT Balikpapan Retailindo-2503"/>
    <m/>
    <n v="13406580"/>
    <x v="1"/>
    <x v="14"/>
    <n v="0"/>
    <n v="13406580"/>
    <x v="1"/>
    <x v="1"/>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02578C-AF65-4DF8-B01F-A76D0E21DB07}" name="PivotTable3" cacheId="37" applyNumberFormats="0" applyBorderFormats="0" applyFontFormats="0" applyPatternFormats="0" applyAlignmentFormats="0" applyWidthHeightFormats="1" dataCaption="Values" showMissing="0" updatedVersion="8" minRefreshableVersion="5" itemPrintTitles="1" createdVersion="8" indent="0" outline="1" outlineData="1" multipleFieldFilters="0" rowHeaderCaption="Top Customer by Overdue Amount">
  <location ref="Y22:AD33" firstHeaderRow="0" firstDataRow="1" firstDataCol="1"/>
  <pivotFields count="24">
    <pivotField showAll="0"/>
    <pivotField showAll="0"/>
    <pivotField axis="axisRow" showAll="0" measureFilter="1" sortType="descending">
      <items count="27">
        <item m="1" x="25"/>
        <item x="11"/>
        <item x="23"/>
        <item x="12"/>
        <item x="4"/>
        <item x="13"/>
        <item x="21"/>
        <item x="9"/>
        <item x="5"/>
        <item x="16"/>
        <item x="7"/>
        <item x="14"/>
        <item x="24"/>
        <item x="10"/>
        <item x="3"/>
        <item x="17"/>
        <item x="6"/>
        <item x="2"/>
        <item x="0"/>
        <item x="8"/>
        <item x="1"/>
        <item x="22"/>
        <item x="15"/>
        <item x="20"/>
        <item x="18"/>
        <item x="19"/>
        <item t="default"/>
      </items>
      <autoSortScope>
        <pivotArea dataOnly="0" outline="0" fieldPosition="0">
          <references count="1">
            <reference field="4294967294" count="1" selected="0">
              <x v="2"/>
            </reference>
          </references>
        </pivotArea>
      </autoSortScope>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4"/>
    </i>
    <i>
      <x v="25"/>
    </i>
    <i>
      <x v="23"/>
    </i>
    <i>
      <x v="11"/>
    </i>
    <i>
      <x v="24"/>
    </i>
    <i>
      <x v="1"/>
    </i>
    <i>
      <x v="12"/>
    </i>
    <i>
      <x v="7"/>
    </i>
    <i>
      <x v="18"/>
    </i>
    <i>
      <x v="9"/>
    </i>
    <i t="grand">
      <x/>
    </i>
  </rowItems>
  <colFields count="1">
    <field x="-2"/>
  </colFields>
  <colItems count="5">
    <i>
      <x/>
    </i>
    <i i="1">
      <x v="1"/>
    </i>
    <i i="2">
      <x v="2"/>
    </i>
    <i i="3">
      <x v="3"/>
    </i>
    <i i="4">
      <x v="4"/>
    </i>
  </colItems>
  <dataFields count="5">
    <dataField name="Outstanding Balance" fld="12" baseField="2" baseItem="1"/>
    <dataField name="Within Due" fld="16" baseField="0" baseItem="0"/>
    <dataField name="Over Due" fld="15" baseField="0" baseItem="0"/>
    <dataField name="Over Due (%)" fld="20" baseField="0" baseItem="0" numFmtId="9"/>
    <dataField name="Total _x000a_Invoice" fld="15" subtotal="count" baseField="2" baseItem="1"/>
  </dataFields>
  <formats count="20">
    <format dxfId="7">
      <pivotArea outline="0" collapsedLevelsAreSubtotals="1" fieldPosition="0"/>
    </format>
    <format dxfId="8">
      <pivotArea outline="0" collapsedLevelsAreSubtotals="1" fieldPosition="0">
        <references count="1">
          <reference field="4294967294" count="1" selected="0">
            <x v="3"/>
          </reference>
        </references>
      </pivotArea>
    </format>
    <format dxfId="9">
      <pivotArea field="2" type="button" dataOnly="0" labelOnly="1" outline="0" axis="axisRow" fieldPosition="0"/>
    </format>
    <format dxfId="10">
      <pivotArea dataOnly="0" labelOnly="1" outline="0" fieldPosition="0">
        <references count="1">
          <reference field="4294967294" count="4">
            <x v="0"/>
            <x v="1"/>
            <x v="2"/>
            <x v="3"/>
          </reference>
        </references>
      </pivotArea>
    </format>
    <format dxfId="11">
      <pivotArea field="2" type="button" dataOnly="0" labelOnly="1" outline="0" axis="axisRow" fieldPosition="0"/>
    </format>
    <format dxfId="12">
      <pivotArea dataOnly="0" labelOnly="1" outline="0" fieldPosition="0">
        <references count="1">
          <reference field="4294967294" count="4">
            <x v="0"/>
            <x v="1"/>
            <x v="2"/>
            <x v="3"/>
          </reference>
        </references>
      </pivotArea>
    </format>
    <format dxfId="13">
      <pivotArea field="2" type="button" dataOnly="0" labelOnly="1" outline="0" axis="axisRow" fieldPosition="0"/>
    </format>
    <format dxfId="14">
      <pivotArea dataOnly="0" labelOnly="1" outline="0" fieldPosition="0">
        <references count="1">
          <reference field="4294967294" count="4">
            <x v="0"/>
            <x v="1"/>
            <x v="2"/>
            <x v="3"/>
          </reference>
        </references>
      </pivotArea>
    </format>
    <format dxfId="15">
      <pivotArea dataOnly="0" fieldPosition="0">
        <references count="1">
          <reference field="2" count="24">
            <x v="1"/>
            <x v="2"/>
            <x v="3"/>
            <x v="4"/>
            <x v="5"/>
            <x v="7"/>
            <x v="8"/>
            <x v="9"/>
            <x v="10"/>
            <x v="11"/>
            <x v="12"/>
            <x v="13"/>
            <x v="14"/>
            <x v="15"/>
            <x v="16"/>
            <x v="17"/>
            <x v="18"/>
            <x v="19"/>
            <x v="20"/>
            <x v="21"/>
            <x v="22"/>
            <x v="23"/>
            <x v="24"/>
            <x v="25"/>
          </reference>
        </references>
      </pivotArea>
    </format>
    <format dxfId="16">
      <pivotArea dataOnly="0" fieldPosition="0">
        <references count="1">
          <reference field="2" count="24">
            <x v="1"/>
            <x v="2"/>
            <x v="3"/>
            <x v="4"/>
            <x v="5"/>
            <x v="7"/>
            <x v="8"/>
            <x v="9"/>
            <x v="10"/>
            <x v="11"/>
            <x v="12"/>
            <x v="13"/>
            <x v="14"/>
            <x v="15"/>
            <x v="16"/>
            <x v="17"/>
            <x v="18"/>
            <x v="19"/>
            <x v="20"/>
            <x v="21"/>
            <x v="22"/>
            <x v="23"/>
            <x v="24"/>
            <x v="25"/>
          </reference>
        </references>
      </pivotArea>
    </format>
    <format dxfId="17">
      <pivotArea collapsedLevelsAreSubtotals="1" fieldPosition="0">
        <references count="2">
          <reference field="4294967294" count="1" selected="0">
            <x v="3"/>
          </reference>
          <reference field="2" count="10">
            <x v="1"/>
            <x v="7"/>
            <x v="9"/>
            <x v="11"/>
            <x v="12"/>
            <x v="14"/>
            <x v="16"/>
            <x v="23"/>
            <x v="24"/>
            <x v="25"/>
          </reference>
        </references>
      </pivotArea>
    </format>
    <format dxfId="18">
      <pivotArea grandRow="1" outline="0" collapsedLevelsAreSubtotals="1" fieldPosition="0"/>
    </format>
    <format dxfId="19">
      <pivotArea dataOnly="0" labelOnly="1" grandRow="1" outline="0" fieldPosition="0"/>
    </format>
    <format dxfId="20">
      <pivotArea dataOnly="0" labelOnly="1" fieldPosition="0">
        <references count="1">
          <reference field="2" count="10">
            <x v="1"/>
            <x v="7"/>
            <x v="9"/>
            <x v="11"/>
            <x v="12"/>
            <x v="14"/>
            <x v="18"/>
            <x v="23"/>
            <x v="24"/>
            <x v="25"/>
          </reference>
        </references>
      </pivotArea>
    </format>
    <format dxfId="21">
      <pivotArea dataOnly="0" labelOnly="1" outline="0" fieldPosition="0">
        <references count="1">
          <reference field="4294967294" count="1">
            <x v="4"/>
          </reference>
        </references>
      </pivotArea>
    </format>
    <format dxfId="22">
      <pivotArea dataOnly="0" labelOnly="1" outline="0" fieldPosition="0">
        <references count="1">
          <reference field="4294967294" count="1">
            <x v="4"/>
          </reference>
        </references>
      </pivotArea>
    </format>
    <format dxfId="6">
      <pivotArea dataOnly="0" labelOnly="1" fieldPosition="0">
        <references count="1">
          <reference field="2" count="0"/>
        </references>
      </pivotArea>
    </format>
    <format dxfId="4">
      <pivotArea dataOnly="0" labelOnly="1" outline="0" fieldPosition="0">
        <references count="1">
          <reference field="4294967294" count="1">
            <x v="4"/>
          </reference>
        </references>
      </pivotArea>
    </format>
    <format dxfId="3">
      <pivotArea collapsedLevelsAreSubtotals="1" fieldPosition="0">
        <references count="2">
          <reference field="4294967294" count="1" selected="0">
            <x v="3"/>
          </reference>
          <reference field="2" count="10">
            <x v="1"/>
            <x v="7"/>
            <x v="9"/>
            <x v="11"/>
            <x v="12"/>
            <x v="14"/>
            <x v="18"/>
            <x v="23"/>
            <x v="24"/>
            <x v="25"/>
          </reference>
        </references>
      </pivotArea>
    </format>
    <format dxfId="2">
      <pivotArea collapsedLevelsAreSubtotals="1" fieldPosition="0">
        <references count="2">
          <reference field="4294967294" count="1" selected="0">
            <x v="2"/>
          </reference>
          <reference field="2" count="10">
            <x v="1"/>
            <x v="7"/>
            <x v="9"/>
            <x v="11"/>
            <x v="12"/>
            <x v="14"/>
            <x v="18"/>
            <x v="23"/>
            <x v="24"/>
            <x v="25"/>
          </reference>
        </references>
      </pivotArea>
    </format>
  </formats>
  <pivotTableStyleInfo name="PivotStyleLight16" showRowHeaders="1" showColHeaders="1" showRowStripes="0" showColStripes="0" showLastColumn="1"/>
  <filters count="2">
    <filter fld="4" type="dateBetween" evalOrder="-1" id="416"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2" type="count" evalOrder="-1" id="5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BED22D-251A-446D-B515-F227A8B25827}" name="OutstandingByRegion" cacheId="37" applyNumberFormats="0" applyBorderFormats="0" applyFontFormats="0" applyPatternFormats="0" applyAlignmentFormats="0" applyWidthHeightFormats="1" dataCaption="Values" showMissing="0" updatedVersion="8" minRefreshableVersion="5" useAutoFormatting="1" itemPrintTitles="1" createdVersion="8" indent="0" outline="1" outlineData="1" chartFormat="11" rowHeaderCaption="Region">
  <location ref="R32:S40"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h="1" m="1" x="6"/>
        <item h="1" x="0"/>
        <item h="1" m="1" x="9"/>
        <item h="1" m="1" x="10"/>
        <item h="1" m="1" x="12"/>
        <item h="1" m="1" x="11"/>
        <item h="1" m="1" x="8"/>
        <item x="2"/>
        <item x="3"/>
        <item x="4"/>
        <item x="5"/>
        <item x="1"/>
        <item h="1" m="1" x="7"/>
        <item t="default"/>
      </items>
    </pivotField>
    <pivotField axis="axisRow" showAll="0" measureFilter="1" sortType="ascending">
      <items count="37">
        <item m="1" x="15"/>
        <item m="1" x="16"/>
        <item m="1" x="18"/>
        <item m="1" x="28"/>
        <item m="1" x="27"/>
        <item x="8"/>
        <item x="6"/>
        <item x="3"/>
        <item x="12"/>
        <item m="1" x="24"/>
        <item x="11"/>
        <item m="1" x="21"/>
        <item m="1" x="31"/>
        <item m="1" x="23"/>
        <item m="1" x="26"/>
        <item m="1" x="19"/>
        <item m="1" x="32"/>
        <item x="10"/>
        <item x="14"/>
        <item x="4"/>
        <item x="9"/>
        <item x="7"/>
        <item x="5"/>
        <item m="1" x="29"/>
        <item m="1" x="17"/>
        <item m="1" x="35"/>
        <item m="1" x="20"/>
        <item x="1"/>
        <item x="0"/>
        <item m="1" x="22"/>
        <item m="1" x="30"/>
        <item x="2"/>
        <item m="1" x="25"/>
        <item m="1" x="34"/>
        <item x="13"/>
        <item m="1" x="33"/>
        <item t="default"/>
      </items>
      <autoSortScope>
        <pivotArea dataOnly="0" outline="0" fieldPosition="0">
          <references count="1">
            <reference field="4294967294" count="1" selected="0">
              <x v="0"/>
            </reference>
          </references>
        </pivotArea>
      </autoSortScope>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8">
    <i>
      <x v="34"/>
    </i>
    <i>
      <x v="18"/>
    </i>
    <i>
      <x v="7"/>
    </i>
    <i>
      <x v="20"/>
    </i>
    <i>
      <x v="31"/>
    </i>
    <i>
      <x v="22"/>
    </i>
    <i>
      <x v="27"/>
    </i>
    <i t="grand">
      <x/>
    </i>
  </rowItems>
  <colItems count="1">
    <i/>
  </colItems>
  <dataFields count="1">
    <dataField name="Sum of Amount Overdue" fld="15" baseField="0" baseItem="0"/>
  </dataFields>
  <formats count="1">
    <format dxfId="5">
      <pivotArea outline="0" collapsedLevelsAreSubtotals="1" fieldPosition="0"/>
    </format>
  </formats>
  <chartFormats count="9">
    <chartFormat chart="4" format="1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4" count="1" selected="0">
            <x v="34"/>
          </reference>
        </references>
      </pivotArea>
    </chartFormat>
    <chartFormat chart="0" format="8">
      <pivotArea type="data" outline="0" fieldPosition="0">
        <references count="2">
          <reference field="4294967294" count="1" selected="0">
            <x v="0"/>
          </reference>
          <reference field="14" count="1" selected="0">
            <x v="18"/>
          </reference>
        </references>
      </pivotArea>
    </chartFormat>
    <chartFormat chart="0" format="9">
      <pivotArea type="data" outline="0" fieldPosition="0">
        <references count="2">
          <reference field="4294967294" count="1" selected="0">
            <x v="0"/>
          </reference>
          <reference field="14" count="1" selected="0">
            <x v="7"/>
          </reference>
        </references>
      </pivotArea>
    </chartFormat>
    <chartFormat chart="0" format="10">
      <pivotArea type="data" outline="0" fieldPosition="0">
        <references count="2">
          <reference field="4294967294" count="1" selected="0">
            <x v="0"/>
          </reference>
          <reference field="14" count="1" selected="0">
            <x v="20"/>
          </reference>
        </references>
      </pivotArea>
    </chartFormat>
    <chartFormat chart="0" format="11">
      <pivotArea type="data" outline="0" fieldPosition="0">
        <references count="2">
          <reference field="4294967294" count="1" selected="0">
            <x v="0"/>
          </reference>
          <reference field="14" count="1" selected="0">
            <x v="31"/>
          </reference>
        </references>
      </pivotArea>
    </chartFormat>
    <chartFormat chart="0" format="12">
      <pivotArea type="data" outline="0" fieldPosition="0">
        <references count="2">
          <reference field="4294967294" count="1" selected="0">
            <x v="0"/>
          </reference>
          <reference field="14" count="1" selected="0">
            <x v="22"/>
          </reference>
        </references>
      </pivotArea>
    </chartFormat>
    <chartFormat chart="0" format="13">
      <pivotArea type="data" outline="0" fieldPosition="0">
        <references count="2">
          <reference field="4294967294" count="1" selected="0">
            <x v="0"/>
          </reference>
          <reference field="14" count="1" selected="0">
            <x v="27"/>
          </reference>
        </references>
      </pivotArea>
    </chartFormat>
  </chartFormats>
  <pivotTableStyleInfo name="PivotStyleLight16" showRowHeaders="1" showColHeaders="1" showRowStripes="0" showColStripes="0" showLastColumn="1"/>
  <filters count="2">
    <filter fld="4" type="dateBetween" evalOrder="-1" id="431"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14" type="count" evalOrder="-1" id="187"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39C4EF-3B24-4C99-9BBE-36CCF5051EE3}" name="TotalInvoice"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22:P23" firstHeaderRow="1" firstDataRow="1" firstDataCol="0"/>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Invoice No." fld="0" subtotal="count" baseField="0" baseItem="0" numFmtId="167"/>
  </dataFields>
  <formats count="2">
    <format dxfId="39">
      <pivotArea outline="0" fieldPosition="0">
        <references count="1">
          <reference field="4294967294" count="1">
            <x v="0"/>
          </reference>
        </references>
      </pivotArea>
    </format>
    <format dxfId="40">
      <pivotArea outline="0" collapsedLevelsAreSubtotals="1" fieldPosition="0"/>
    </format>
  </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B28E06-5D46-450B-8E7B-7FB2244F1770}" name="PivotTable8"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9:D20" firstHeaderRow="1" firstDataRow="1" firstDataCol="0" rowPageCount="1" colPageCount="1"/>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pivotField numFmtId="44" showAll="0"/>
    <pivotField numFmtId="44" showAll="0"/>
    <pivotField axis="axisPage" showAll="0">
      <items count="3">
        <item x="0"/>
        <item x="1"/>
        <item t="default"/>
      </items>
    </pivotField>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pageFields count="1">
    <pageField fld="17" item="1" hier="-1"/>
  </pageFields>
  <dataFields count="1">
    <dataField name="Sum of Amount" fld="3" baseField="0" baseItem="0" numFmtId="173"/>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00106D-D86D-4DA6-9F03-A90F342F6421}" name="OutstandingTrend"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M32:P43" firstHeaderRow="0" firstDataRow="1" firstDataCol="1"/>
  <pivotFields count="24">
    <pivotField showAll="0"/>
    <pivotField showAll="0"/>
    <pivotField showAll="0"/>
    <pivotField showAll="0"/>
    <pivotField axis="axisRow"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showAll="0"/>
    <pivotField dragToRow="0" dragToCol="0" dragToPage="0" showAll="0" defaultSubtota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3"/>
    <field x="22"/>
    <field x="4"/>
  </rowFields>
  <rowItems count="11">
    <i>
      <x v="1"/>
    </i>
    <i>
      <x v="2"/>
    </i>
    <i>
      <x v="3"/>
    </i>
    <i>
      <x v="4"/>
    </i>
    <i>
      <x v="5"/>
    </i>
    <i>
      <x v="6"/>
    </i>
    <i>
      <x v="7"/>
    </i>
    <i>
      <x v="8"/>
    </i>
    <i>
      <x v="9"/>
    </i>
    <i>
      <x v="10"/>
    </i>
    <i t="grand">
      <x/>
    </i>
  </rowItems>
  <colFields count="1">
    <field x="-2"/>
  </colFields>
  <colItems count="3">
    <i>
      <x/>
    </i>
    <i i="1">
      <x v="1"/>
    </i>
    <i i="2">
      <x v="2"/>
    </i>
  </colItems>
  <dataFields count="3">
    <dataField name="Sum of Amount Overdue" fld="15" baseField="0" baseItem="0"/>
    <dataField name="Sum of Amount Within due" fld="16" baseField="0" baseItem="0"/>
    <dataField name="Sum of Balance Outstanding" fld="12" baseField="0" baseItem="0"/>
  </dataFields>
  <formats count="1">
    <format dxfId="37">
      <pivotArea outline="0" collapsedLevelsAreSubtotals="1" fieldPosition="0"/>
    </format>
  </format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 chart="18"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4F971E-76A8-4046-9E7F-B5789C73B5AF}" name="TotalOverdue" cacheId="37" applyNumberFormats="0" applyBorderFormats="0" applyFontFormats="0" applyPatternFormats="0" applyAlignmentFormats="0" applyWidthHeightFormats="1" dataCaption="Values" updatedVersion="8" minRefreshableVersion="5" useAutoFormatting="1" itemPrintTitles="1" createdVersion="8" indent="0" showHeaders="0" outline="1" outlineData="1" multipleFieldFilters="0">
  <location ref="E24:E25"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showAll="0"/>
    <pivotField showAll="0"/>
    <pivotField showAll="0"/>
    <pivotField showAll="0"/>
    <pivotField showAll="0"/>
    <pivotField showAll="0"/>
    <pivotField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Overdue" fld="15" baseField="0" baseItem="0" numFmtId="172"/>
  </dataFields>
  <formats count="2">
    <format dxfId="35">
      <pivotArea outline="0" fieldPosition="0">
        <references count="1">
          <reference field="4294967294" count="1">
            <x v="0"/>
          </reference>
        </references>
      </pivotArea>
    </format>
    <format dxfId="36">
      <pivotArea outline="0" collapsedLevelsAreSubtotals="1" fieldPosition="0"/>
    </format>
  </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37D0F4-FC92-470E-88A1-AF7C6771ADB7}" name="TotalAR"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19:B20" firstHeaderRow="1" firstDataRow="1" firstDataCol="0"/>
  <pivotFields count="24">
    <pivotField showAll="0"/>
    <pivotField showAll="0"/>
    <pivotField showAll="0"/>
    <pivotField dataField="1"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Amount" fld="3" baseField="0" baseItem="0" numFmtId="173"/>
  </dataFields>
  <formats count="1">
    <format dxfId="34">
      <pivotArea outline="0" collapsedLevelsAreSubtotals="1" fieldPosition="0"/>
    </format>
  </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CD1043E-7715-40BE-BFCB-9EB8190F64AA}" name="TopCustomer"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Customer">
  <location ref="E32:J43" firstHeaderRow="0" firstDataRow="1" firstDataCol="1"/>
  <pivotFields count="24">
    <pivotField showAll="0"/>
    <pivotField showAll="0"/>
    <pivotField axis="axisRow" showAll="0" measureFilter="1">
      <items count="27">
        <item m="1" x="25"/>
        <item x="11"/>
        <item x="23"/>
        <item x="12"/>
        <item x="4"/>
        <item x="13"/>
        <item x="21"/>
        <item x="9"/>
        <item x="5"/>
        <item x="16"/>
        <item x="7"/>
        <item x="14"/>
        <item x="24"/>
        <item x="10"/>
        <item x="3"/>
        <item x="17"/>
        <item x="6"/>
        <item x="2"/>
        <item x="0"/>
        <item x="8"/>
        <item x="1"/>
        <item x="22"/>
        <item x="15"/>
        <item x="20"/>
        <item x="18"/>
        <item x="19"/>
        <item t="default"/>
      </items>
    </pivotField>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dataField="1" numFmtId="44" showAll="0"/>
    <pivotField dataField="1" numFmtId="44" showAll="0"/>
    <pivotField showAll="0"/>
    <pivotField showAll="0"/>
    <pivotField dataField="1" showAll="0"/>
    <pivotField dataField="1"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11">
    <i>
      <x v="1"/>
    </i>
    <i>
      <x v="7"/>
    </i>
    <i>
      <x v="9"/>
    </i>
    <i>
      <x v="11"/>
    </i>
    <i>
      <x v="12"/>
    </i>
    <i>
      <x v="14"/>
    </i>
    <i>
      <x v="18"/>
    </i>
    <i>
      <x v="23"/>
    </i>
    <i>
      <x v="24"/>
    </i>
    <i>
      <x v="25"/>
    </i>
    <i t="grand">
      <x/>
    </i>
  </rowItems>
  <colFields count="1">
    <field x="-2"/>
  </colFields>
  <colItems count="5">
    <i>
      <x/>
    </i>
    <i i="1">
      <x v="1"/>
    </i>
    <i i="2">
      <x v="2"/>
    </i>
    <i i="3">
      <x v="3"/>
    </i>
    <i i="4">
      <x v="4"/>
    </i>
  </colItems>
  <dataFields count="5">
    <dataField name="Outstanding Balance" fld="12" baseField="0" baseItem="0"/>
    <dataField name="Within Due" fld="16" baseField="0" baseItem="0"/>
    <dataField name="Over Due" fld="15" baseField="0" baseItem="0"/>
    <dataField name="Over Due (%)" fld="20" baseField="0" baseItem="0" numFmtId="9"/>
    <dataField name="Due Invoices" fld="19" subtotal="count" baseField="0" baseItem="0" numFmtId="1"/>
  </dataFields>
  <formats count="5">
    <format dxfId="29">
      <pivotArea outline="0" collapsedLevelsAreSubtotals="1" fieldPosition="0"/>
    </format>
    <format dxfId="30">
      <pivotArea outline="0" collapsedLevelsAreSubtotals="1" fieldPosition="0">
        <references count="1">
          <reference field="4294967294" count="1" selected="0">
            <x v="3"/>
          </reference>
        </references>
      </pivotArea>
    </format>
    <format dxfId="31">
      <pivotArea outline="0" fieldPosition="0">
        <references count="1">
          <reference field="4294967294" count="1">
            <x v="4"/>
          </reference>
        </references>
      </pivotArea>
    </format>
    <format dxfId="32">
      <pivotArea field="2" grandRow="1" outline="0" collapsedLevelsAreSubtotals="1" axis="axisRow" fieldPosition="0">
        <references count="1">
          <reference field="4294967294" count="1" selected="0">
            <x v="4"/>
          </reference>
        </references>
      </pivotArea>
    </format>
    <format dxfId="33">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filters count="2">
    <filter fld="4" type="dateBetween" evalOrder="-1" id="367"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 fld="2"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5B54A75-172A-42CE-B6A5-AD435ED42D9A}" name="TotalOutstanding"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2:B23" firstHeaderRow="1" firstDataRow="1" firstDataCol="0"/>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Balance Outstanding" fld="12" baseField="0" baseItem="0" numFmtId="173"/>
  </dataFields>
  <formats count="1">
    <format dxfId="28">
      <pivotArea outline="0" collapsedLevelsAreSubtotals="1" fieldPosition="0"/>
    </format>
  </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A897301-31CA-4071-925D-2019003FF39C}" name="InvoiceStatus"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U32:V36" firstHeaderRow="1" firstDataRow="1" firstDataCol="1"/>
  <pivotFields count="24">
    <pivotField dataField="1"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numFmtId="44" showAll="0"/>
    <pivotField showAll="0">
      <items count="14">
        <item h="1" m="1" x="6"/>
        <item h="1" x="0"/>
        <item h="1" m="1" x="9"/>
        <item h="1" m="1" x="10"/>
        <item h="1" m="1" x="12"/>
        <item h="1" m="1" x="11"/>
        <item h="1" m="1" x="8"/>
        <item x="2"/>
        <item x="3"/>
        <item x="4"/>
        <item x="5"/>
        <item x="1"/>
        <item h="1" m="1" x="7"/>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axis="axisRow" showAll="0">
      <items count="5">
        <item x="0"/>
        <item x="3"/>
        <item x="2"/>
        <item x="1"/>
        <item t="default"/>
      </items>
    </pivotField>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8"/>
  </rowFields>
  <rowItems count="4">
    <i>
      <x v="1"/>
    </i>
    <i>
      <x v="2"/>
    </i>
    <i>
      <x v="3"/>
    </i>
    <i t="grand">
      <x/>
    </i>
  </rowItems>
  <colItems count="1">
    <i/>
  </colItems>
  <dataFields count="1">
    <dataField name="Count of Invoice No." fld="0" subtotal="count" baseField="0" baseItem="0" numFmtId="167"/>
  </dataFields>
  <formats count="2">
    <format dxfId="26">
      <pivotArea outline="0" fieldPosition="0">
        <references count="1">
          <reference field="4294967294" count="1">
            <x v="0"/>
          </reference>
        </references>
      </pivotArea>
    </format>
    <format dxfId="27">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8" count="1" selected="0">
            <x v="0"/>
          </reference>
        </references>
      </pivotArea>
    </chartFormat>
    <chartFormat chart="0" format="5">
      <pivotArea type="data" outline="0" fieldPosition="0">
        <references count="2">
          <reference field="4294967294" count="1" selected="0">
            <x v="0"/>
          </reference>
          <reference field="18" count="1" selected="0">
            <x v="1"/>
          </reference>
        </references>
      </pivotArea>
    </chartFormat>
    <chartFormat chart="0" format="6">
      <pivotArea type="data" outline="0" fieldPosition="0">
        <references count="2">
          <reference field="4294967294" count="1" selected="0">
            <x v="0"/>
          </reference>
          <reference field="18" count="1" selected="0">
            <x v="2"/>
          </reference>
        </references>
      </pivotArea>
    </chartFormat>
    <chartFormat chart="0" format="7">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4553B6E-2BC4-4741-92D5-75A6760D5EF7}" name="Aging" cacheId="3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B32:C38" firstHeaderRow="1" firstDataRow="1" firstDataCol="1"/>
  <pivotFields count="24">
    <pivotField showAll="0"/>
    <pivotField showAll="0"/>
    <pivotField showAll="0"/>
    <pivotField showAll="0"/>
    <pivotField showAll="0">
      <items count="259">
        <item x="230"/>
        <item x="1"/>
        <item x="185"/>
        <item x="47"/>
        <item x="241"/>
        <item x="239"/>
        <item x="200"/>
        <item x="54"/>
        <item x="137"/>
        <item x="181"/>
        <item x="67"/>
        <item x="59"/>
        <item x="128"/>
        <item x="13"/>
        <item x="238"/>
        <item x="144"/>
        <item x="182"/>
        <item x="104"/>
        <item x="120"/>
        <item x="24"/>
        <item x="236"/>
        <item x="243"/>
        <item x="240"/>
        <item x="138"/>
        <item x="69"/>
        <item x="211"/>
        <item x="111"/>
        <item x="103"/>
        <item x="189"/>
        <item x="66"/>
        <item x="12"/>
        <item x="49"/>
        <item x="159"/>
        <item x="118"/>
        <item x="34"/>
        <item x="131"/>
        <item x="228"/>
        <item x="88"/>
        <item x="43"/>
        <item x="248"/>
        <item x="145"/>
        <item x="106"/>
        <item x="95"/>
        <item x="72"/>
        <item x="75"/>
        <item x="233"/>
        <item x="225"/>
        <item x="188"/>
        <item x="204"/>
        <item x="83"/>
        <item x="168"/>
        <item x="155"/>
        <item x="60"/>
        <item x="130"/>
        <item x="65"/>
        <item x="29"/>
        <item x="116"/>
        <item x="231"/>
        <item x="48"/>
        <item x="212"/>
        <item x="11"/>
        <item x="55"/>
        <item x="98"/>
        <item x="64"/>
        <item x="151"/>
        <item x="199"/>
        <item x="158"/>
        <item x="82"/>
        <item x="33"/>
        <item x="70"/>
        <item x="160"/>
        <item x="8"/>
        <item x="171"/>
        <item x="92"/>
        <item x="52"/>
        <item x="170"/>
        <item x="250"/>
        <item x="17"/>
        <item x="148"/>
        <item x="147"/>
        <item x="229"/>
        <item x="62"/>
        <item x="99"/>
        <item x="133"/>
        <item x="73"/>
        <item x="174"/>
        <item x="154"/>
        <item x="179"/>
        <item x="114"/>
        <item x="202"/>
        <item x="156"/>
        <item x="127"/>
        <item x="135"/>
        <item x="123"/>
        <item x="25"/>
        <item x="193"/>
        <item x="9"/>
        <item x="124"/>
        <item x="78"/>
        <item x="100"/>
        <item x="178"/>
        <item x="0"/>
        <item x="81"/>
        <item x="27"/>
        <item x="26"/>
        <item x="63"/>
        <item x="42"/>
        <item x="196"/>
        <item x="195"/>
        <item x="71"/>
        <item x="121"/>
        <item x="217"/>
        <item x="10"/>
        <item x="90"/>
        <item x="50"/>
        <item x="197"/>
        <item x="94"/>
        <item x="134"/>
        <item x="107"/>
        <item x="246"/>
        <item x="146"/>
        <item x="119"/>
        <item x="4"/>
        <item x="21"/>
        <item x="177"/>
        <item x="253"/>
        <item x="172"/>
        <item x="163"/>
        <item x="242"/>
        <item x="142"/>
        <item x="125"/>
        <item x="132"/>
        <item x="237"/>
        <item x="101"/>
        <item x="97"/>
        <item x="220"/>
        <item x="216"/>
        <item x="223"/>
        <item x="7"/>
        <item x="206"/>
        <item x="77"/>
        <item x="247"/>
        <item x="87"/>
        <item x="192"/>
        <item x="207"/>
        <item x="255"/>
        <item x="126"/>
        <item x="221"/>
        <item x="105"/>
        <item x="180"/>
        <item x="129"/>
        <item x="226"/>
        <item x="149"/>
        <item x="173"/>
        <item x="175"/>
        <item x="35"/>
        <item x="110"/>
        <item x="68"/>
        <item x="91"/>
        <item x="209"/>
        <item x="44"/>
        <item x="40"/>
        <item x="219"/>
        <item x="194"/>
        <item x="227"/>
        <item x="16"/>
        <item x="244"/>
        <item x="18"/>
        <item x="32"/>
        <item x="39"/>
        <item x="96"/>
        <item x="31"/>
        <item x="176"/>
        <item x="112"/>
        <item x="143"/>
        <item x="162"/>
        <item x="2"/>
        <item x="80"/>
        <item x="208"/>
        <item x="102"/>
        <item x="115"/>
        <item x="213"/>
        <item x="141"/>
        <item x="38"/>
        <item x="210"/>
        <item x="251"/>
        <item x="136"/>
        <item x="215"/>
        <item x="190"/>
        <item x="61"/>
        <item x="205"/>
        <item x="234"/>
        <item x="167"/>
        <item x="235"/>
        <item x="150"/>
        <item x="6"/>
        <item x="93"/>
        <item x="74"/>
        <item x="23"/>
        <item x="157"/>
        <item x="224"/>
        <item x="19"/>
        <item x="186"/>
        <item x="164"/>
        <item x="86"/>
        <item x="254"/>
        <item x="140"/>
        <item x="166"/>
        <item x="85"/>
        <item x="203"/>
        <item x="183"/>
        <item x="15"/>
        <item x="252"/>
        <item x="232"/>
        <item x="222"/>
        <item x="79"/>
        <item x="30"/>
        <item x="201"/>
        <item x="109"/>
        <item x="152"/>
        <item x="51"/>
        <item x="214"/>
        <item x="165"/>
        <item x="41"/>
        <item x="139"/>
        <item x="14"/>
        <item x="108"/>
        <item x="57"/>
        <item x="84"/>
        <item x="122"/>
        <item x="184"/>
        <item x="249"/>
        <item x="198"/>
        <item x="46"/>
        <item x="117"/>
        <item x="169"/>
        <item x="191"/>
        <item x="245"/>
        <item x="113"/>
        <item x="58"/>
        <item x="20"/>
        <item x="187"/>
        <item x="89"/>
        <item x="53"/>
        <item x="28"/>
        <item x="5"/>
        <item x="161"/>
        <item x="45"/>
        <item x="22"/>
        <item x="37"/>
        <item x="36"/>
        <item x="56"/>
        <item x="218"/>
        <item x="3"/>
        <item x="153"/>
        <item x="76"/>
        <item x="256"/>
        <item x="257"/>
        <item t="default"/>
      </items>
    </pivotField>
    <pivotField showAll="0"/>
    <pivotField multipleItemSelectionAllowed="1" showAll="0"/>
    <pivotField showAll="0"/>
    <pivotField showAll="0"/>
    <pivotField showAll="0"/>
    <pivotField showAll="0"/>
    <pivotField showAll="0"/>
    <pivotField dataField="1" numFmtId="44" showAll="0"/>
    <pivotField axis="axisRow" showAll="0">
      <items count="14">
        <item h="1" m="1" x="8"/>
        <item h="1" m="1" x="10"/>
        <item h="1" m="1" x="12"/>
        <item h="1" m="1" x="11"/>
        <item h="1" m="1" x="9"/>
        <item h="1" m="1" x="7"/>
        <item x="1"/>
        <item h="1" m="1" x="6"/>
        <item x="3"/>
        <item x="4"/>
        <item x="5"/>
        <item x="2"/>
        <item h="1" x="0"/>
        <item t="default"/>
      </items>
    </pivotField>
    <pivotField showAll="0">
      <items count="37">
        <item m="1" x="33"/>
        <item x="13"/>
        <item m="1" x="34"/>
        <item m="1" x="25"/>
        <item x="2"/>
        <item m="1" x="30"/>
        <item m="1" x="22"/>
        <item x="0"/>
        <item x="1"/>
        <item m="1" x="20"/>
        <item m="1" x="35"/>
        <item m="1" x="17"/>
        <item m="1" x="29"/>
        <item x="5"/>
        <item x="7"/>
        <item x="9"/>
        <item x="4"/>
        <item x="14"/>
        <item x="10"/>
        <item m="1" x="32"/>
        <item m="1" x="19"/>
        <item m="1" x="26"/>
        <item m="1" x="23"/>
        <item m="1" x="31"/>
        <item m="1" x="21"/>
        <item x="11"/>
        <item m="1" x="24"/>
        <item x="12"/>
        <item x="3"/>
        <item x="6"/>
        <item x="8"/>
        <item m="1" x="27"/>
        <item m="1" x="28"/>
        <item m="1" x="18"/>
        <item m="1" x="16"/>
        <item m="1" x="15"/>
        <item t="default"/>
      </items>
    </pivotField>
    <pivotField numFmtId="44" showAll="0"/>
    <pivotField numFmtId="44" showAll="0"/>
    <pivotField showAll="0"/>
    <pivotField showAll="0"/>
    <pivotField showAll="0"/>
    <pivotField dragToRow="0" dragToCol="0" dragToPage="0" showAll="0" defaultSubtota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6">
    <i>
      <x v="6"/>
    </i>
    <i>
      <x v="8"/>
    </i>
    <i>
      <x v="9"/>
    </i>
    <i>
      <x v="10"/>
    </i>
    <i>
      <x v="11"/>
    </i>
    <i t="grand">
      <x/>
    </i>
  </rowItems>
  <colItems count="1">
    <i/>
  </colItems>
  <dataFields count="1">
    <dataField name="Sum of Balance Outstanding" fld="12" baseField="0" baseItem="0"/>
  </dataFields>
  <formats count="1">
    <format dxfId="2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365" name="Date Issued">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ing" xr10:uid="{78F860C8-8048-403C-915D-FD22EA7D8068}" sourceName="Aging">
  <pivotTables>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showMissing="0">
      <items count="13">
        <i x="0"/>
        <i x="2" s="1"/>
        <i x="3" s="1"/>
        <i x="4" s="1"/>
        <i x="5" s="1"/>
        <i x="1" s="1"/>
        <i x="6" nd="1"/>
        <i x="9" nd="1"/>
        <i x="10" nd="1"/>
        <i x="12" nd="1"/>
        <i x="11" nd="1"/>
        <i x="8" nd="1"/>
        <i x="7"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0B1A295-02A2-46B1-BFB2-0C22B5AA9A25}" sourceName="Region">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data>
    <tabular pivotCacheId="1369568209">
      <items count="36">
        <i x="13" s="1"/>
        <i x="2" s="1"/>
        <i x="0" s="1"/>
        <i x="1" s="1"/>
        <i x="5" s="1"/>
        <i x="7" s="1"/>
        <i x="9" s="1"/>
        <i x="4" s="1"/>
        <i x="14" s="1"/>
        <i x="10" s="1"/>
        <i x="11" s="1"/>
        <i x="12" s="1"/>
        <i x="3" s="1"/>
        <i x="6" s="1"/>
        <i x="8" s="1"/>
        <i x="33" s="1" nd="1"/>
        <i x="34" s="1" nd="1"/>
        <i x="25" s="1" nd="1"/>
        <i x="30" s="1" nd="1"/>
        <i x="22" s="1" nd="1"/>
        <i x="20" s="1" nd="1"/>
        <i x="35" s="1" nd="1"/>
        <i x="17" s="1" nd="1"/>
        <i x="29" s="1" nd="1"/>
        <i x="32" s="1" nd="1"/>
        <i x="19" s="1" nd="1"/>
        <i x="26" s="1" nd="1"/>
        <i x="23" s="1" nd="1"/>
        <i x="31" s="1" nd="1"/>
        <i x="21" s="1" nd="1"/>
        <i x="24" s="1" nd="1"/>
        <i x="27" s="1" nd="1"/>
        <i x="28" s="1" nd="1"/>
        <i x="18" s="1" nd="1"/>
        <i x="16" s="1" nd="1"/>
        <i x="1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ing" xr10:uid="{5FF803EA-E664-4BFB-AA37-4490BEABB675}" cache="Slicer_Aging" caption="Aging" startItem="1" style="SlicerStyleLight4 2" rowHeight="257175"/>
  <slicer name="Region" xr10:uid="{C52AF6C1-79BE-412F-91B8-52D77769461A}" cache="Slicer_Region" caption="Region" style="SlicerStyleLight4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D3E33-C02C-4FD6-B132-D42572744827}" name="InvoiceDatabase" displayName="InvoiceDatabase" ref="A1:T2504" totalsRowShown="0" headerRowDxfId="67">
  <autoFilter ref="A1:T2504" xr:uid="{48AD3E33-C02C-4FD6-B132-D42572744827}"/>
  <tableColumns count="20">
    <tableColumn id="1" xr3:uid="{53D4AB73-9490-4834-A3FC-EAAA12A0AC98}" name="Invoice No."/>
    <tableColumn id="10" xr3:uid="{C64FAB1E-5846-4BD7-99ED-222814131DD5}" name="Po No."/>
    <tableColumn id="2" xr3:uid="{D1275705-6EAB-4A02-A6BD-3F41AE08C14E}" name="Customer"/>
    <tableColumn id="3" xr3:uid="{611D88E8-31D5-493E-AD4B-B5E1CADD5317}" name="Amount" dataCellStyle="Currency"/>
    <tableColumn id="4" xr3:uid="{8885CFEA-C519-428F-94A1-D43DAD6354D0}" name="Date Issued" dataDxfId="66"/>
    <tableColumn id="5" xr3:uid="{09A5A2F6-A920-4DF8-AA7F-93802D537595}" name="Date Due" dataDxfId="65"/>
    <tableColumn id="6" xr3:uid="{03848059-903F-4FDD-ADDF-8B6070C33B5C}" name="Status"/>
    <tableColumn id="7" xr3:uid="{F08DA926-AE0D-4BE4-980B-0C5A00824F65}" name="Invoice PDF"/>
    <tableColumn id="8" xr3:uid="{FC757849-8056-4A60-9286-E5435170569B}" name="Invoice xl File"/>
    <tableColumn id="12" xr3:uid="{223C64BA-6EC5-45A7-9A21-CB2667BFBA19}" name="Invoice Emailed"/>
    <tableColumn id="9" xr3:uid="{03FAADF8-E3BC-48A7-9F71-4A745A6A8F7A}" name="Invoice Name"/>
    <tableColumn id="11" xr3:uid="{80CC6F85-9B47-4430-871A-382B41A36A3B}" name="Paid Amount" dataCellStyle="Currency"/>
    <tableColumn id="14" xr3:uid="{F45C3FD9-AF67-4735-98E5-7BCF10E370D2}" name="Balance Outstanding" dataDxfId="41" dataCellStyle="Currency">
      <calculatedColumnFormula>InvoiceDatabase[[#This Row],[Amount]]-InvoiceDatabase[[#This Row],[Paid Amount]]</calculatedColumnFormula>
    </tableColumn>
    <tableColumn id="15" xr3:uid="{652FFA88-CA5A-4256-B703-DA85BD2B6FD5}" name="Aging" dataDxfId="24" dataCellStyle="Currency">
      <calculatedColumnFormula array="1">_xlfn.LET(
    _xlpm.aging, TODAY() - InvoiceDatabase[[#This Row],[Date Due]],
    IF(InvoiceDatabase[[#This Row],[Status]] = "Paid","(paid)",
        _xlfn.SWITCH(
            TRUE,
            _xlpm.aging &lt;= 0, "Within Due",
            _xlpm.aging &lt;= 30, "Over Due 1-30 Days",
            _xlpm.aging &lt;= 60, "Over Due 31-60 Days",
            _xlpm.aging &lt;= 90, "Over Due 61-90 Days",
            "Due Over &gt;90 Days"
        )
    )
)</calculatedColumnFormula>
    </tableColumn>
    <tableColumn id="17" xr3:uid="{9B89F3E4-9AA1-4E9E-99E9-86DE8C5C5E49}" name="Region" dataDxfId="64" dataCellStyle="Currency">
      <calculatedColumnFormula>_xlfn.TEXTAFTER(
VLOOKUP(InvoiceDatabase[[#This Row],[Customer]],CustomerList[],5,FALSE),
", ", -1)</calculatedColumnFormula>
    </tableColumn>
    <tableColumn id="16" xr3:uid="{F6F66262-04E3-46F6-AFD3-F578BB6E4AFE}" name="Amount Overdue" dataDxfId="63" dataCellStyle="Currency">
      <calculatedColumnFormula>IF(InvoiceDatabase[[#This Row],[Aging]]&lt;&gt;"Within Due",InvoiceDatabase[[#This Row],[Balance Outstanding]],0)</calculatedColumnFormula>
    </tableColumn>
    <tableColumn id="18" xr3:uid="{2C05D9F3-9E2C-471B-8D2D-DADFFF15CD3E}" name="Amount Within due" dataDxfId="62" dataCellStyle="Currency">
      <calculatedColumnFormula>IF(InvoiceDatabase[[#This Row],[Aging]]="Within Due",InvoiceDatabase[[#This Row],[Balance Outstanding]],0)</calculatedColumnFormula>
    </tableColumn>
    <tableColumn id="19" xr3:uid="{8887C6AE-ACFF-45EE-9CEF-EB121ECE703E}" name="Issued in the Last 30 Days?" dataDxfId="61" dataCellStyle="Currency">
      <calculatedColumnFormula>IF(InvoiceDatabase[[#This Row],[Date Issued]] &gt;= TODAY()-30, "Yes", "No")</calculatedColumnFormula>
    </tableColumn>
    <tableColumn id="20" xr3:uid="{31A11448-CF9C-43F5-9E59-1B200F6990F0}" name="Invoice Status" dataDxfId="60" dataCellStyle="Currency">
      <calculatedColumnFormula>IF(InvoiceDatabase[[#This Row],[IsOverdue?]]&lt;&gt;"Yes",InvoiceDatabase[[#This Row],[Status]],"Past Due")</calculatedColumnFormula>
    </tableColumn>
    <tableColumn id="13" xr3:uid="{7E483D65-C0CD-4B45-82BA-2251344D1085}" name="IsOverdue?" dataDxfId="23" dataCellStyle="Currency">
      <calculatedColumnFormula>IF(AND(InvoiceDatabase[[#This Row],[Date Due]]&lt;TODAY(),InvoiceDatabase[[#This Row],[Status]]&lt;&gt;"Paid"),"Yes","No")</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E95C34-3980-4E68-8BA5-2DCB8AB7BC82}" name="tblInvoiceDetails" displayName="tblInvoiceDetails" ref="A1:H9056" totalsRowShown="0" headerRowDxfId="59" dataDxfId="58">
  <autoFilter ref="A1:H9056" xr:uid="{8EE95C34-3980-4E68-8BA5-2DCB8AB7BC82}"/>
  <tableColumns count="8">
    <tableColumn id="1" xr3:uid="{6C812849-C759-46C7-9E4A-A5C193980998}" name="Invoice_Name" dataDxfId="57"/>
    <tableColumn id="4" xr3:uid="{5B05EC9A-A25F-4729-914C-DC9920BBD14A}" name="Item_Code" dataDxfId="56"/>
    <tableColumn id="9" xr3:uid="{72C6B80B-6D87-43F6-A2A7-E82A9BEA9D8C}" name="Description" dataDxfId="55"/>
    <tableColumn id="10" xr3:uid="{2F8D76A9-850D-4073-999E-AD08AD98D9DD}" name="Unit" dataDxfId="54"/>
    <tableColumn id="11" xr3:uid="{27AA92B2-1678-44FB-82C6-00A5E8DE178C}" name="Qty" dataDxfId="53"/>
    <tableColumn id="12" xr3:uid="{0618E5C7-ADCE-4797-8B1A-C4B63694FCD5}" name="Unit_Price" dataDxfId="52"/>
    <tableColumn id="13" xr3:uid="{61A95336-8C36-48DE-98B9-2775C9E098C3}" name="Amount" dataDxfId="51"/>
    <tableColumn id="14" xr3:uid="{99A22CC8-5A31-4C20-A8B4-74A65F902FD7}" name="Column1" dataDxfId="5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880F31-074E-4996-9F20-27767B2FCE1A}" name="Table3" displayName="Table3" ref="A1:G14" totalsRowShown="0" headerRowDxfId="49">
  <autoFilter ref="A1:G14" xr:uid="{B0880F31-074E-4996-9F20-27767B2FCE1A}"/>
  <tableColumns count="7">
    <tableColumn id="1" xr3:uid="{17DA06EE-BB37-4772-B584-29A3E80071DE}" name="SKU" dataDxfId="48"/>
    <tableColumn id="2" xr3:uid="{C232A6CE-D94D-4DFD-B059-811186550D74}" name="Product Name" dataDxfId="47"/>
    <tableColumn id="3" xr3:uid="{68F42BAD-B95A-4A15-BD8A-EB336A360506}" name="Category" dataDxfId="46"/>
    <tableColumn id="4" xr3:uid="{24694E8C-AAE0-4401-990D-FD86275F11AD}" name="Unit" dataDxfId="45"/>
    <tableColumn id="5" xr3:uid="{E0DAD40E-65C6-4676-A827-8127720E6680}" name="Cost Price" dataDxfId="44"/>
    <tableColumn id="6" xr3:uid="{1CB87F91-C55A-4FAC-A988-4DB8067D06D1}" name="Selling Price" dataDxfId="43"/>
    <tableColumn id="7" xr3:uid="{714A8D32-98D5-4331-89ED-8DC3DD80A91F}" name="Column1" dataDxfId="4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6C6EB3-74D9-43C7-B456-89F0718FA254}" name="CustomerList" displayName="CustomerList" ref="A1:H27" totalsRowShown="0">
  <autoFilter ref="A1:H27" xr:uid="{9D6C6EB3-74D9-43C7-B456-89F0718FA254}"/>
  <tableColumns count="8">
    <tableColumn id="1" xr3:uid="{E0C3EEDC-157B-4C35-B762-E6C0F6CFD1D2}" name="Customer Company"/>
    <tableColumn id="2" xr3:uid="{2E2B0506-D14A-4600-96D0-2F2004325B99}" name="Adress 1"/>
    <tableColumn id="3" xr3:uid="{A9123660-C478-4008-8BDD-AC1CFB736EB8}" name="Adress 2"/>
    <tableColumn id="4" xr3:uid="{914849DC-9A9E-4214-B34E-2E6BB903B06A}" name="Adress 3"/>
    <tableColumn id="5" xr3:uid="{11B17FB8-66F2-4616-A1AF-6AB87A1E456F}" name="Adress 4"/>
    <tableColumn id="6" xr3:uid="{D8E86706-998E-4B00-9175-018901CC1928}" name="Adress 5"/>
    <tableColumn id="9" xr3:uid="{E6892F6F-6782-4271-852D-7ACEE2F0055C}" name="Phone"/>
    <tableColumn id="7" xr3:uid="{9B8131CF-BED5-4BE4-BC6F-3E6DC43ACAE4}" name="Email"/>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Issued" xr10:uid="{A80B1B8B-26CC-4FFE-9F97-284A0587B4BF}" sourceName="Date Issued">
  <pivotTables>
    <pivotTable tabId="14" name="TotalAR"/>
    <pivotTable tabId="14" name="Aging"/>
    <pivotTable tabId="14" name="InvoiceStatus"/>
    <pivotTable tabId="14" name="OutstandingByRegion"/>
    <pivotTable tabId="14" name="OutstandingTrend"/>
    <pivotTable tabId="14" name="TopCustomer"/>
    <pivotTable tabId="14" name="TotalInvoice"/>
    <pivotTable tabId="14" name="TotalOutstanding"/>
    <pivotTable tabId="14" name="TotalOverdue"/>
    <pivotTable tabId="13" name="PivotTable3"/>
  </pivotTables>
  <state minimalRefreshVersion="6" lastRefreshVersion="6" pivotCacheId="1369568209" filterType="dateBetween">
    <selection startDate="2026-01-01T00:00:00" endDate="2026-12-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4" xr10:uid="{70892C27-B5AA-4461-BF40-97979047BB92}" cache="NativeTimeline_Date_Issued" caption="Date Issued" level="1" selectionLevel="0" scrollPosition="2026-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Issued" xr10:uid="{BCBDCD37-24BB-448F-8EB8-DB40729F1FB6}" cache="NativeTimeline_Date_Issued" caption="Date Issued" level="0" selectionLevel="0" scrollPosition="2026-01-01T00:00:00"/>
  <timeline name="Date Issued 2" xr10:uid="{E222A192-6174-4965-939C-42DBA6FD8FB2}" cache="NativeTimeline_Date_Issued" caption="Date Issued" level="2" selectionLevel="0" scrollPosition="2026-01-01T00:00:00"/>
  <timeline name="Date Issued 3" xr10:uid="{BA5DB382-C320-4C76-8500-F9C23BAF8B4A}" cache="NativeTimeline_Date_Issued" caption="Date Issued" level="1" selectionLevel="0" scrollPosition="2026-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invoice/INV-2026-PT%20XYZ-259.pdf" TargetMode="External"/><Relationship Id="rId2" Type="http://schemas.openxmlformats.org/officeDocument/2006/relationships/hyperlink" Target="../invoice/INV-2026-PT%20Sinar%20Karya%20Abadi-2436.pdf" TargetMode="External"/><Relationship Id="rId1" Type="http://schemas.openxmlformats.org/officeDocument/2006/relationships/hyperlink" Target="../invoice/INV-2026-PT%20Makassar%20Retail%20Utama-11.pdf" TargetMode="External"/><Relationship Id="rId5" Type="http://schemas.openxmlformats.org/officeDocument/2006/relationships/table" Target="../tables/table1.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microsoft.com/office/2011/relationships/timeline" Target="../timelines/timeline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4.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mailto:xyzinfo@xy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15D4B-3DE3-4610-A221-98ADBFBEFAAE}">
  <sheetPr codeName="Sheet8"/>
  <dimension ref="A1:AN57"/>
  <sheetViews>
    <sheetView zoomScaleNormal="100" workbookViewId="0">
      <selection activeCell="AH16" sqref="AH16"/>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4.140625" style="75" customWidth="1"/>
    <col min="23" max="23" width="5.5703125" style="75" customWidth="1"/>
    <col min="24" max="24" width="2.7109375" style="75" customWidth="1"/>
    <col min="25" max="25" width="29.42578125" style="75" bestFit="1" customWidth="1"/>
    <col min="26" max="26" width="12" style="75" bestFit="1" customWidth="1"/>
    <col min="27" max="27" width="11.140625" style="75" bestFit="1" customWidth="1"/>
    <col min="28" max="28" width="9.42578125" style="75" bestFit="1" customWidth="1"/>
    <col min="29" max="29" width="12.85546875" style="75" bestFit="1" customWidth="1"/>
    <col min="30" max="30" width="7.7109375" style="75" customWidth="1"/>
    <col min="31" max="31" width="8.5703125" style="75" customWidth="1"/>
    <col min="32" max="32" width="7.85546875" style="75" customWidth="1"/>
    <col min="33" max="33" width="9.140625" style="75" customWidth="1"/>
    <col min="34" max="34" width="12.7109375" style="75" bestFit="1" customWidth="1"/>
    <col min="35" max="16384" width="9.140625" style="75"/>
  </cols>
  <sheetData>
    <row r="1" spans="1:27" s="116" customFormat="1" ht="8.25" customHeight="1">
      <c r="A1" s="28"/>
      <c r="B1" s="28"/>
      <c r="C1" s="28"/>
      <c r="Q1" s="117"/>
    </row>
    <row r="2" spans="1:27" s="116" customFormat="1" ht="36" customHeight="1">
      <c r="A2" s="28"/>
      <c r="B2" s="28"/>
      <c r="C2" s="28"/>
      <c r="F2" s="118"/>
      <c r="Q2" s="117"/>
    </row>
    <row r="3" spans="1:27" s="121" customFormat="1" ht="6.75" customHeight="1">
      <c r="A3" s="28"/>
      <c r="B3" s="28"/>
      <c r="C3" s="28"/>
      <c r="D3" s="119"/>
      <c r="E3" s="119"/>
      <c r="F3" s="119"/>
      <c r="G3" s="119"/>
      <c r="H3" s="119"/>
      <c r="I3" s="119"/>
      <c r="J3" s="119"/>
      <c r="K3" s="119"/>
      <c r="L3" s="119"/>
      <c r="M3" s="119"/>
      <c r="N3" s="119"/>
      <c r="O3" s="119"/>
      <c r="P3" s="119"/>
      <c r="Q3" s="120"/>
    </row>
    <row r="4" spans="1:27" ht="22.5" customHeight="1">
      <c r="C4" s="30"/>
      <c r="D4" s="81"/>
      <c r="E4" s="81"/>
      <c r="F4" s="174"/>
      <c r="G4" s="123"/>
      <c r="H4" s="123"/>
      <c r="I4" s="123"/>
      <c r="J4" s="123"/>
      <c r="K4" s="123"/>
      <c r="L4" s="123"/>
      <c r="M4" s="123"/>
      <c r="N4" s="174"/>
      <c r="O4" s="180"/>
      <c r="P4" s="180"/>
      <c r="Q4" s="125"/>
      <c r="R4" s="180"/>
      <c r="S4" s="180"/>
      <c r="T4" s="180"/>
      <c r="U4" s="180"/>
      <c r="V4" s="180"/>
      <c r="W4" s="180"/>
      <c r="X4" s="180"/>
      <c r="Y4" s="81"/>
    </row>
    <row r="5" spans="1:27" ht="9.75" customHeight="1">
      <c r="C5" s="30"/>
      <c r="D5" s="81"/>
      <c r="E5" s="154"/>
      <c r="F5" s="174"/>
      <c r="G5" s="174"/>
      <c r="H5" s="174"/>
      <c r="I5" s="174"/>
      <c r="J5" s="174"/>
      <c r="K5" s="174"/>
      <c r="L5" s="174"/>
      <c r="M5" s="174"/>
      <c r="N5" s="174"/>
      <c r="O5" s="174"/>
      <c r="P5" s="174"/>
      <c r="Q5" s="176"/>
      <c r="R5" s="174"/>
      <c r="S5" s="174"/>
      <c r="T5" s="174"/>
      <c r="U5" s="174"/>
      <c r="V5" s="174"/>
      <c r="W5" s="174"/>
      <c r="X5" s="174"/>
      <c r="Y5" s="154"/>
      <c r="Z5" s="154"/>
      <c r="AA5" s="155"/>
    </row>
    <row r="6" spans="1:27">
      <c r="C6" s="30"/>
      <c r="D6" s="81"/>
      <c r="E6" s="154"/>
      <c r="F6" s="156"/>
      <c r="G6" s="174"/>
      <c r="H6" s="174"/>
      <c r="I6" s="174"/>
      <c r="J6" s="190"/>
      <c r="K6" s="190"/>
      <c r="L6" s="190"/>
      <c r="M6" s="174"/>
      <c r="N6" s="174"/>
      <c r="O6" s="191"/>
      <c r="P6" s="191"/>
      <c r="Q6" s="191"/>
      <c r="R6" s="191"/>
      <c r="S6" s="191"/>
      <c r="T6" s="191"/>
      <c r="U6" s="191"/>
      <c r="V6" s="191"/>
      <c r="W6" s="191"/>
      <c r="X6" s="191"/>
      <c r="Y6" s="154"/>
      <c r="Z6" s="154"/>
      <c r="AA6" s="155"/>
    </row>
    <row r="7" spans="1:27" ht="7.5" customHeight="1">
      <c r="C7" s="30"/>
      <c r="D7" s="81"/>
      <c r="E7" s="154"/>
      <c r="F7" s="156"/>
      <c r="G7" s="174"/>
      <c r="H7" s="174"/>
      <c r="I7" s="174"/>
      <c r="J7" s="174"/>
      <c r="K7" s="174"/>
      <c r="L7" s="174"/>
      <c r="M7" s="174"/>
      <c r="N7" s="174"/>
      <c r="O7" s="174"/>
      <c r="P7" s="174"/>
      <c r="Q7" s="176"/>
      <c r="R7" s="174"/>
      <c r="S7" s="174"/>
      <c r="T7" s="174"/>
      <c r="U7" s="174"/>
      <c r="V7" s="174"/>
      <c r="W7" s="174"/>
      <c r="X7" s="174"/>
      <c r="Y7" s="154"/>
      <c r="Z7" s="154"/>
      <c r="AA7" s="155"/>
    </row>
    <row r="8" spans="1:27">
      <c r="C8" s="30"/>
      <c r="D8" s="81"/>
      <c r="E8" s="154"/>
      <c r="F8" s="156"/>
      <c r="G8" s="174"/>
      <c r="H8" s="174"/>
      <c r="I8" s="174"/>
      <c r="J8" s="174"/>
      <c r="K8" s="174"/>
      <c r="L8" s="174"/>
      <c r="M8" s="174"/>
      <c r="N8" s="174"/>
      <c r="O8" s="174"/>
      <c r="P8" s="192"/>
      <c r="Q8" s="192"/>
      <c r="R8" s="192"/>
      <c r="S8" s="192"/>
      <c r="T8" s="192"/>
      <c r="U8" s="177"/>
      <c r="V8" s="190"/>
      <c r="W8" s="190"/>
      <c r="X8" s="174"/>
      <c r="Y8" s="154"/>
      <c r="Z8" s="154"/>
      <c r="AA8" s="155"/>
    </row>
    <row r="9" spans="1:27">
      <c r="C9" s="30"/>
      <c r="D9" s="81"/>
      <c r="E9" s="154"/>
      <c r="F9" s="156"/>
      <c r="G9" s="174"/>
      <c r="H9" s="174"/>
      <c r="I9" s="174"/>
      <c r="J9" s="174"/>
      <c r="K9" s="174"/>
      <c r="L9" s="174"/>
      <c r="M9" s="174"/>
      <c r="N9" s="174"/>
      <c r="O9" s="174"/>
      <c r="P9" s="192"/>
      <c r="Q9" s="192"/>
      <c r="R9" s="192"/>
      <c r="S9" s="192"/>
      <c r="T9" s="192"/>
      <c r="U9" s="177"/>
      <c r="V9" s="193"/>
      <c r="W9" s="193"/>
      <c r="X9" s="159"/>
      <c r="Y9" s="154"/>
      <c r="Z9" s="154"/>
      <c r="AA9" s="155"/>
    </row>
    <row r="10" spans="1:27">
      <c r="C10" s="30"/>
      <c r="D10" s="81"/>
      <c r="E10" s="154"/>
      <c r="F10" s="156"/>
      <c r="G10" s="174"/>
      <c r="H10" s="174"/>
      <c r="I10" s="174"/>
      <c r="J10" s="174"/>
      <c r="K10" s="174"/>
      <c r="L10" s="174"/>
      <c r="M10" s="174"/>
      <c r="N10" s="174"/>
      <c r="O10" s="174"/>
      <c r="P10" s="192"/>
      <c r="Q10" s="192"/>
      <c r="R10" s="192"/>
      <c r="S10" s="192"/>
      <c r="T10" s="192"/>
      <c r="U10" s="177"/>
      <c r="V10" s="197"/>
      <c r="W10" s="197"/>
      <c r="X10" s="160"/>
      <c r="Y10" s="154"/>
      <c r="Z10" s="154"/>
      <c r="AA10" s="155"/>
    </row>
    <row r="11" spans="1:27">
      <c r="C11" s="30"/>
      <c r="D11" s="81"/>
      <c r="E11" s="154"/>
      <c r="F11" s="154"/>
      <c r="G11" s="154"/>
      <c r="H11" s="154"/>
      <c r="I11" s="154"/>
      <c r="J11" s="154"/>
      <c r="K11" s="154"/>
      <c r="L11" s="154"/>
      <c r="M11" s="154"/>
      <c r="N11" s="174"/>
      <c r="O11" s="174"/>
      <c r="P11" s="192"/>
      <c r="Q11" s="192"/>
      <c r="R11" s="192"/>
      <c r="S11" s="192"/>
      <c r="T11" s="192"/>
      <c r="U11" s="177"/>
      <c r="V11" s="193"/>
      <c r="W11" s="193"/>
      <c r="X11" s="159"/>
      <c r="Y11" s="154"/>
      <c r="Z11" s="154"/>
      <c r="AA11" s="155"/>
    </row>
    <row r="12" spans="1:27">
      <c r="C12" s="30"/>
      <c r="D12" s="81"/>
      <c r="E12" s="154"/>
      <c r="F12" s="154"/>
      <c r="G12" s="154"/>
      <c r="H12" s="154"/>
      <c r="I12" s="154"/>
      <c r="J12" s="154"/>
      <c r="K12" s="154"/>
      <c r="L12" s="154"/>
      <c r="M12" s="154"/>
      <c r="N12" s="174"/>
      <c r="O12" s="174"/>
      <c r="P12" s="174"/>
      <c r="Q12" s="176"/>
      <c r="R12" s="174"/>
      <c r="S12" s="174"/>
      <c r="T12" s="174"/>
      <c r="U12" s="174"/>
      <c r="V12" s="174"/>
      <c r="W12" s="174"/>
      <c r="X12" s="174"/>
      <c r="Y12" s="154"/>
      <c r="Z12" s="154"/>
      <c r="AA12" s="155"/>
    </row>
    <row r="13" spans="1:27" ht="7.5" customHeight="1">
      <c r="C13" s="30"/>
      <c r="D13" s="81"/>
      <c r="E13" s="154"/>
      <c r="F13" s="156"/>
      <c r="G13" s="174"/>
      <c r="H13" s="174"/>
      <c r="I13" s="174"/>
      <c r="J13" s="174"/>
      <c r="K13" s="174"/>
      <c r="L13" s="174"/>
      <c r="M13" s="174"/>
      <c r="N13" s="174"/>
      <c r="O13" s="174"/>
      <c r="P13" s="174"/>
      <c r="Q13" s="176"/>
      <c r="R13" s="174"/>
      <c r="S13" s="174"/>
      <c r="T13" s="174"/>
      <c r="U13" s="174"/>
      <c r="V13" s="174"/>
      <c r="W13" s="174"/>
      <c r="X13" s="174"/>
      <c r="Y13" s="154"/>
      <c r="Z13" s="154"/>
      <c r="AA13" s="155"/>
    </row>
    <row r="14" spans="1:27" ht="8.25" customHeight="1">
      <c r="C14" s="30"/>
      <c r="D14" s="81"/>
      <c r="E14" s="154"/>
      <c r="F14" s="156"/>
      <c r="G14" s="174"/>
      <c r="H14" s="174"/>
      <c r="I14" s="174"/>
      <c r="J14" s="174"/>
      <c r="K14" s="174"/>
      <c r="L14" s="174"/>
      <c r="M14" s="174"/>
      <c r="N14" s="174"/>
      <c r="O14" s="174"/>
      <c r="P14" s="174"/>
      <c r="Q14" s="176"/>
      <c r="R14" s="174"/>
      <c r="S14" s="174"/>
      <c r="T14" s="174"/>
      <c r="U14" s="174"/>
      <c r="V14" s="174"/>
      <c r="W14" s="174"/>
      <c r="X14" s="174"/>
      <c r="Y14" s="154"/>
      <c r="Z14" s="154"/>
      <c r="AA14" s="155"/>
    </row>
    <row r="15" spans="1:27" ht="6.75" customHeight="1">
      <c r="C15" s="30"/>
      <c r="D15" s="81"/>
      <c r="E15" s="154"/>
      <c r="F15" s="156"/>
      <c r="G15" s="174"/>
      <c r="H15" s="174"/>
      <c r="I15" s="174"/>
      <c r="J15" s="174"/>
      <c r="K15" s="174"/>
      <c r="L15" s="174"/>
      <c r="M15" s="174"/>
      <c r="N15" s="174"/>
      <c r="O15" s="174"/>
      <c r="P15" s="174"/>
      <c r="Q15" s="176"/>
      <c r="R15" s="174"/>
      <c r="S15" s="174"/>
      <c r="T15" s="174"/>
      <c r="U15" s="174"/>
      <c r="V15" s="174"/>
      <c r="W15" s="174"/>
      <c r="X15" s="174"/>
      <c r="Y15" s="154"/>
      <c r="Z15" s="154"/>
      <c r="AA15" s="155"/>
    </row>
    <row r="16" spans="1:27">
      <c r="C16" s="30"/>
      <c r="D16" s="81"/>
      <c r="E16" s="154"/>
      <c r="F16" s="156"/>
      <c r="G16" s="174"/>
      <c r="H16" s="174"/>
      <c r="I16" s="174"/>
      <c r="J16" s="154"/>
      <c r="K16" s="198"/>
      <c r="L16" s="198"/>
      <c r="M16" s="174"/>
      <c r="N16" s="174"/>
      <c r="O16" s="199"/>
      <c r="P16" s="199"/>
      <c r="Q16" s="199"/>
      <c r="R16" s="199"/>
      <c r="S16" s="199"/>
      <c r="T16" s="199"/>
      <c r="U16" s="199"/>
      <c r="V16" s="199"/>
      <c r="W16" s="199"/>
      <c r="X16" s="199"/>
      <c r="Y16" s="154"/>
      <c r="Z16" s="154"/>
      <c r="AA16" s="155"/>
    </row>
    <row r="17" spans="3:30" ht="8.25" customHeight="1">
      <c r="C17" s="30"/>
      <c r="D17" s="81"/>
      <c r="E17" s="154"/>
      <c r="F17" s="156"/>
      <c r="G17" s="174"/>
      <c r="H17" s="174"/>
      <c r="I17" s="174"/>
      <c r="J17" s="174"/>
      <c r="K17" s="174"/>
      <c r="L17" s="174"/>
      <c r="M17" s="174"/>
      <c r="N17" s="174"/>
      <c r="O17" s="174"/>
      <c r="P17" s="174"/>
      <c r="Q17" s="176"/>
      <c r="R17" s="174"/>
      <c r="S17" s="174"/>
      <c r="T17" s="174"/>
      <c r="U17" s="174"/>
      <c r="V17" s="174"/>
      <c r="W17" s="174"/>
      <c r="X17" s="174"/>
      <c r="Y17" s="154"/>
      <c r="Z17" s="154"/>
      <c r="AA17" s="155"/>
    </row>
    <row r="18" spans="3:30">
      <c r="C18" s="30"/>
      <c r="D18" s="81"/>
      <c r="E18" s="154"/>
      <c r="F18" s="156"/>
      <c r="G18" s="174"/>
      <c r="H18" s="174"/>
      <c r="I18" s="174"/>
      <c r="J18" s="174"/>
      <c r="K18" s="174"/>
      <c r="L18" s="174"/>
      <c r="M18" s="174"/>
      <c r="N18" s="174"/>
      <c r="O18" s="174"/>
      <c r="P18" s="174"/>
      <c r="Q18" s="192"/>
      <c r="R18" s="192"/>
      <c r="S18" s="177"/>
      <c r="T18" s="194"/>
      <c r="U18" s="194"/>
      <c r="V18" s="194"/>
      <c r="W18" s="194"/>
      <c r="X18" s="174"/>
      <c r="Y18" s="154"/>
      <c r="Z18" s="154"/>
      <c r="AA18" s="155"/>
    </row>
    <row r="19" spans="3:30" ht="24" customHeight="1">
      <c r="C19" s="30"/>
      <c r="D19" s="81"/>
      <c r="E19" s="154"/>
      <c r="F19" s="174"/>
      <c r="G19" s="174"/>
      <c r="H19" s="174"/>
      <c r="I19" s="174"/>
      <c r="J19" s="174"/>
      <c r="K19" s="174"/>
      <c r="L19" s="174"/>
      <c r="M19" s="174"/>
      <c r="N19" s="174"/>
      <c r="O19" s="174"/>
      <c r="P19" s="174"/>
      <c r="Q19" s="195"/>
      <c r="R19" s="195"/>
      <c r="S19" s="178"/>
      <c r="T19" s="196"/>
      <c r="U19" s="196"/>
      <c r="V19" s="196"/>
      <c r="W19" s="196"/>
      <c r="X19" s="174"/>
      <c r="Y19" s="154"/>
      <c r="Z19" s="154"/>
      <c r="AA19" s="155"/>
    </row>
    <row r="20" spans="3:30" ht="15" customHeight="1">
      <c r="C20" s="30"/>
      <c r="D20" s="81"/>
      <c r="E20" s="154"/>
      <c r="F20" s="174"/>
      <c r="G20" s="174"/>
      <c r="H20" s="174"/>
      <c r="I20" s="174"/>
      <c r="J20" s="174"/>
      <c r="K20" s="174"/>
      <c r="L20" s="174"/>
      <c r="M20" s="174"/>
      <c r="N20" s="174"/>
      <c r="O20" s="174"/>
      <c r="P20" s="174"/>
      <c r="Q20" s="195"/>
      <c r="R20" s="195"/>
      <c r="S20" s="178"/>
      <c r="T20" s="196"/>
      <c r="U20" s="196"/>
      <c r="V20" s="196"/>
      <c r="W20" s="196"/>
      <c r="X20" s="174"/>
      <c r="Y20" s="154"/>
      <c r="Z20" s="154"/>
      <c r="AA20" s="155"/>
    </row>
    <row r="21" spans="3:30" ht="22.5" customHeight="1">
      <c r="C21" s="30"/>
      <c r="D21" s="81"/>
      <c r="E21" s="154"/>
      <c r="F21" s="174"/>
      <c r="G21" s="174"/>
      <c r="H21" s="157"/>
      <c r="I21" s="174"/>
      <c r="J21" s="174"/>
      <c r="K21" s="174"/>
      <c r="L21" s="174"/>
      <c r="M21" s="174"/>
      <c r="N21" s="174"/>
      <c r="O21" s="174"/>
      <c r="P21" s="174"/>
      <c r="Q21" s="195"/>
      <c r="R21" s="195"/>
      <c r="S21" s="178"/>
      <c r="T21" s="196"/>
      <c r="U21" s="196"/>
      <c r="V21" s="196"/>
      <c r="W21" s="196"/>
      <c r="X21" s="174"/>
      <c r="Y21" s="154"/>
      <c r="Z21" s="154"/>
      <c r="AA21" s="155"/>
    </row>
    <row r="22" spans="3:30" ht="30">
      <c r="C22" s="30"/>
      <c r="D22" s="81"/>
      <c r="E22" s="154"/>
      <c r="F22" s="174"/>
      <c r="G22" s="201"/>
      <c r="H22" s="201"/>
      <c r="I22" s="201"/>
      <c r="J22" s="201"/>
      <c r="K22" s="201"/>
      <c r="L22" s="201"/>
      <c r="M22" s="174"/>
      <c r="N22" s="174"/>
      <c r="O22" s="174"/>
      <c r="P22" s="174"/>
      <c r="Q22" s="192"/>
      <c r="R22" s="192"/>
      <c r="S22" s="177"/>
      <c r="T22" s="193"/>
      <c r="U22" s="193"/>
      <c r="V22" s="193"/>
      <c r="W22" s="193"/>
      <c r="X22" s="174"/>
      <c r="Y22" s="182" t="s">
        <v>2866</v>
      </c>
      <c r="Z22" s="37" t="s">
        <v>2856</v>
      </c>
      <c r="AA22" s="37" t="s">
        <v>2849</v>
      </c>
      <c r="AB22" s="37" t="s">
        <v>2857</v>
      </c>
      <c r="AC22" s="37" t="s">
        <v>2858</v>
      </c>
      <c r="AD22" s="37" t="s">
        <v>2867</v>
      </c>
    </row>
    <row r="23" spans="3:30">
      <c r="C23" s="30"/>
      <c r="D23" s="81"/>
      <c r="E23" s="154"/>
      <c r="F23" s="174"/>
      <c r="G23" s="174"/>
      <c r="H23" s="174"/>
      <c r="I23" s="174"/>
      <c r="J23" s="174"/>
      <c r="K23" s="174"/>
      <c r="L23" s="174"/>
      <c r="M23" s="174"/>
      <c r="N23" s="174"/>
      <c r="O23" s="174"/>
      <c r="P23" s="174"/>
      <c r="Q23" s="176"/>
      <c r="R23" s="174"/>
      <c r="S23" s="174"/>
      <c r="T23" s="174"/>
      <c r="U23" s="174"/>
      <c r="V23" s="174"/>
      <c r="W23" s="174"/>
      <c r="X23" s="174"/>
      <c r="Y23" s="189" t="s">
        <v>260</v>
      </c>
      <c r="Z23" s="184">
        <v>141883000</v>
      </c>
      <c r="AA23" s="184">
        <v>7436000</v>
      </c>
      <c r="AB23" s="290">
        <v>134447000</v>
      </c>
      <c r="AC23" s="188">
        <v>0.94759062044078568</v>
      </c>
      <c r="AD23" s="184">
        <v>40</v>
      </c>
    </row>
    <row r="24" spans="3:30">
      <c r="C24" s="30"/>
      <c r="D24" s="81"/>
      <c r="E24" s="154"/>
      <c r="F24" s="174"/>
      <c r="G24" s="174"/>
      <c r="H24" s="174"/>
      <c r="I24" s="174"/>
      <c r="J24" s="174"/>
      <c r="K24" s="174"/>
      <c r="L24" s="174"/>
      <c r="M24" s="174"/>
      <c r="N24" s="174"/>
      <c r="O24" s="174"/>
      <c r="P24" s="174"/>
      <c r="Q24" s="176"/>
      <c r="R24" s="174"/>
      <c r="S24" s="174"/>
      <c r="T24" s="174"/>
      <c r="U24" s="174"/>
      <c r="V24" s="174"/>
      <c r="W24" s="174"/>
      <c r="X24" s="174"/>
      <c r="Y24" s="189" t="s">
        <v>105</v>
      </c>
      <c r="Z24" s="184">
        <v>135106000</v>
      </c>
      <c r="AA24" s="184">
        <v>808000</v>
      </c>
      <c r="AB24" s="290">
        <v>134298000</v>
      </c>
      <c r="AC24" s="188">
        <v>0.99401951060648674</v>
      </c>
      <c r="AD24" s="184">
        <v>46</v>
      </c>
    </row>
    <row r="25" spans="3:30">
      <c r="C25" s="30"/>
      <c r="D25" s="81"/>
      <c r="E25" s="154"/>
      <c r="F25" s="174"/>
      <c r="G25" s="174"/>
      <c r="H25" s="174"/>
      <c r="I25" s="174"/>
      <c r="J25" s="174"/>
      <c r="K25" s="174"/>
      <c r="L25" s="174"/>
      <c r="M25" s="174"/>
      <c r="N25" s="174"/>
      <c r="O25" s="174"/>
      <c r="P25" s="174"/>
      <c r="Q25" s="176"/>
      <c r="R25" s="174"/>
      <c r="S25" s="174"/>
      <c r="T25" s="174"/>
      <c r="U25" s="174"/>
      <c r="V25" s="174"/>
      <c r="W25" s="174"/>
      <c r="X25" s="174"/>
      <c r="Y25" s="189" t="s">
        <v>246</v>
      </c>
      <c r="Z25" s="184">
        <v>157869580</v>
      </c>
      <c r="AA25" s="184">
        <v>28037580</v>
      </c>
      <c r="AB25" s="290">
        <v>129832000</v>
      </c>
      <c r="AC25" s="188">
        <v>0.8224003636419378</v>
      </c>
      <c r="AD25" s="184">
        <v>40</v>
      </c>
    </row>
    <row r="26" spans="3:30">
      <c r="C26" s="30"/>
      <c r="D26" s="81"/>
      <c r="E26" s="154"/>
      <c r="F26" s="174"/>
      <c r="G26" s="174"/>
      <c r="H26" s="174"/>
      <c r="I26" s="174"/>
      <c r="J26" s="174"/>
      <c r="K26" s="174"/>
      <c r="L26" s="174"/>
      <c r="M26" s="174"/>
      <c r="N26" s="174"/>
      <c r="O26" s="174"/>
      <c r="P26" s="174"/>
      <c r="Q26" s="176"/>
      <c r="R26" s="174"/>
      <c r="S26" s="174"/>
      <c r="T26" s="174"/>
      <c r="U26" s="174"/>
      <c r="V26" s="174"/>
      <c r="W26" s="174"/>
      <c r="X26" s="174"/>
      <c r="Y26" s="189" t="s">
        <v>111</v>
      </c>
      <c r="Z26" s="184">
        <v>197600610</v>
      </c>
      <c r="AA26" s="184">
        <v>72252610</v>
      </c>
      <c r="AB26" s="290">
        <v>125348000</v>
      </c>
      <c r="AC26" s="188">
        <v>0.63435026845311859</v>
      </c>
      <c r="AD26" s="184">
        <v>47</v>
      </c>
    </row>
    <row r="27" spans="3:30">
      <c r="C27" s="30"/>
      <c r="D27" s="81"/>
      <c r="E27" s="154"/>
      <c r="F27" s="174"/>
      <c r="G27" s="174"/>
      <c r="H27" s="174"/>
      <c r="I27" s="174"/>
      <c r="J27" s="174"/>
      <c r="K27" s="174"/>
      <c r="L27" s="174"/>
      <c r="M27" s="174"/>
      <c r="N27" s="174"/>
      <c r="O27" s="174"/>
      <c r="P27" s="174"/>
      <c r="Q27" s="176"/>
      <c r="R27" s="174"/>
      <c r="S27" s="174"/>
      <c r="T27" s="174"/>
      <c r="U27" s="174"/>
      <c r="V27" s="174"/>
      <c r="W27" s="174"/>
      <c r="X27" s="174"/>
      <c r="Y27" s="189" t="s">
        <v>204</v>
      </c>
      <c r="Z27" s="184">
        <v>135795000</v>
      </c>
      <c r="AA27" s="184">
        <v>14949000</v>
      </c>
      <c r="AB27" s="290">
        <v>120846000</v>
      </c>
      <c r="AC27" s="188">
        <v>0.88991494532199267</v>
      </c>
      <c r="AD27" s="184">
        <v>39</v>
      </c>
    </row>
    <row r="28" spans="3:30">
      <c r="C28" s="30"/>
      <c r="D28" s="81"/>
      <c r="E28" s="154"/>
      <c r="F28" s="174"/>
      <c r="G28" s="176"/>
      <c r="H28" s="200"/>
      <c r="I28" s="200"/>
      <c r="J28" s="200"/>
      <c r="K28" s="200"/>
      <c r="L28" s="200"/>
      <c r="M28" s="200"/>
      <c r="N28" s="200"/>
      <c r="O28" s="200"/>
      <c r="P28" s="200"/>
      <c r="Q28" s="200"/>
      <c r="R28" s="200"/>
      <c r="S28" s="200"/>
      <c r="T28" s="200"/>
      <c r="U28" s="200"/>
      <c r="V28" s="200"/>
      <c r="W28" s="200"/>
      <c r="X28" s="174"/>
      <c r="Y28" s="189" t="s">
        <v>32</v>
      </c>
      <c r="Z28" s="184">
        <v>131249480</v>
      </c>
      <c r="AA28" s="184">
        <v>10940000</v>
      </c>
      <c r="AB28" s="290">
        <v>120309480</v>
      </c>
      <c r="AC28" s="188">
        <v>0.91664728881211566</v>
      </c>
      <c r="AD28" s="184">
        <v>41</v>
      </c>
    </row>
    <row r="29" spans="3:30">
      <c r="C29" s="30"/>
      <c r="D29" s="81"/>
      <c r="E29" s="154"/>
      <c r="F29" s="174"/>
      <c r="G29" s="176"/>
      <c r="H29" s="202"/>
      <c r="I29" s="202"/>
      <c r="J29" s="202"/>
      <c r="K29" s="193"/>
      <c r="L29" s="193"/>
      <c r="M29" s="193"/>
      <c r="N29" s="200"/>
      <c r="O29" s="200"/>
      <c r="P29" s="200"/>
      <c r="Q29" s="200"/>
      <c r="R29" s="203"/>
      <c r="S29" s="204"/>
      <c r="T29" s="204"/>
      <c r="U29" s="204"/>
      <c r="V29" s="200"/>
      <c r="W29" s="200"/>
      <c r="X29" s="179"/>
      <c r="Y29" s="189" t="s">
        <v>171</v>
      </c>
      <c r="Z29" s="184">
        <v>125491000</v>
      </c>
      <c r="AA29" s="184">
        <v>6493000</v>
      </c>
      <c r="AB29" s="290">
        <v>118998000</v>
      </c>
      <c r="AC29" s="188">
        <v>0.94825923771425835</v>
      </c>
      <c r="AD29" s="184">
        <v>40</v>
      </c>
    </row>
    <row r="30" spans="3:30">
      <c r="C30" s="30"/>
      <c r="D30" s="81"/>
      <c r="E30" s="154"/>
      <c r="F30" s="174"/>
      <c r="G30" s="176"/>
      <c r="H30" s="202"/>
      <c r="I30" s="202"/>
      <c r="J30" s="202"/>
      <c r="K30" s="193"/>
      <c r="L30" s="193"/>
      <c r="M30" s="193"/>
      <c r="N30" s="200"/>
      <c r="O30" s="200"/>
      <c r="P30" s="200"/>
      <c r="Q30" s="200"/>
      <c r="R30" s="203"/>
      <c r="S30" s="204"/>
      <c r="T30" s="204"/>
      <c r="U30" s="204"/>
      <c r="V30" s="200"/>
      <c r="W30" s="200"/>
      <c r="X30" s="179"/>
      <c r="Y30" s="189" t="s">
        <v>131</v>
      </c>
      <c r="Z30" s="184">
        <v>139207000</v>
      </c>
      <c r="AA30" s="184">
        <v>21250000</v>
      </c>
      <c r="AB30" s="290">
        <v>117957000</v>
      </c>
      <c r="AC30" s="188">
        <v>0.8473496304065169</v>
      </c>
      <c r="AD30" s="184">
        <v>46</v>
      </c>
    </row>
    <row r="31" spans="3:30">
      <c r="C31" s="30"/>
      <c r="D31" s="81"/>
      <c r="E31" s="154"/>
      <c r="F31" s="174"/>
      <c r="G31" s="176"/>
      <c r="H31" s="202"/>
      <c r="I31" s="202"/>
      <c r="J31" s="202"/>
      <c r="K31" s="193"/>
      <c r="L31" s="193"/>
      <c r="M31" s="193"/>
      <c r="N31" s="200"/>
      <c r="O31" s="200"/>
      <c r="P31" s="200"/>
      <c r="Q31" s="200"/>
      <c r="R31" s="203"/>
      <c r="S31" s="204"/>
      <c r="T31" s="204"/>
      <c r="U31" s="204"/>
      <c r="V31" s="200"/>
      <c r="W31" s="200"/>
      <c r="X31" s="179"/>
      <c r="Y31" s="189" t="s">
        <v>197</v>
      </c>
      <c r="Z31" s="184">
        <v>120416000</v>
      </c>
      <c r="AA31" s="184">
        <v>6012000</v>
      </c>
      <c r="AB31" s="290">
        <v>114404000</v>
      </c>
      <c r="AC31" s="188">
        <v>0.95007307998937018</v>
      </c>
      <c r="AD31" s="184">
        <v>44</v>
      </c>
    </row>
    <row r="32" spans="3:30">
      <c r="C32" s="30"/>
      <c r="D32" s="81"/>
      <c r="E32" s="154"/>
      <c r="F32" s="174"/>
      <c r="G32" s="176"/>
      <c r="H32" s="202"/>
      <c r="I32" s="202"/>
      <c r="J32" s="202"/>
      <c r="K32" s="193"/>
      <c r="L32" s="193"/>
      <c r="M32" s="193"/>
      <c r="N32" s="200"/>
      <c r="O32" s="200"/>
      <c r="P32" s="200"/>
      <c r="Q32" s="200"/>
      <c r="R32" s="203"/>
      <c r="S32" s="204"/>
      <c r="T32" s="204"/>
      <c r="U32" s="204"/>
      <c r="V32" s="200"/>
      <c r="W32" s="200"/>
      <c r="X32" s="179"/>
      <c r="Y32" s="189" t="s">
        <v>232</v>
      </c>
      <c r="Z32" s="184">
        <v>123334000</v>
      </c>
      <c r="AA32" s="184">
        <v>10108000</v>
      </c>
      <c r="AB32" s="290">
        <v>113226000</v>
      </c>
      <c r="AC32" s="188">
        <v>0.9180436862503446</v>
      </c>
      <c r="AD32" s="184">
        <v>40</v>
      </c>
    </row>
    <row r="33" spans="3:40">
      <c r="C33" s="30"/>
      <c r="D33" s="81"/>
      <c r="E33" s="154"/>
      <c r="F33" s="174"/>
      <c r="G33" s="176"/>
      <c r="H33" s="202"/>
      <c r="I33" s="202"/>
      <c r="J33" s="202"/>
      <c r="K33" s="193"/>
      <c r="L33" s="193"/>
      <c r="M33" s="193"/>
      <c r="N33" s="200"/>
      <c r="O33" s="200"/>
      <c r="P33" s="200"/>
      <c r="Q33" s="200"/>
      <c r="R33" s="204"/>
      <c r="S33" s="204"/>
      <c r="T33" s="204"/>
      <c r="U33" s="204"/>
      <c r="V33" s="200"/>
      <c r="W33" s="200"/>
      <c r="X33" s="179"/>
      <c r="Y33" s="49" t="s">
        <v>2826</v>
      </c>
      <c r="Z33" s="187">
        <v>1407951670</v>
      </c>
      <c r="AA33" s="187">
        <v>178286190</v>
      </c>
      <c r="AB33" s="187">
        <v>1229665480</v>
      </c>
      <c r="AC33" s="183">
        <v>0.87337193896719478</v>
      </c>
      <c r="AD33" s="187">
        <v>423</v>
      </c>
    </row>
    <row r="34" spans="3:40">
      <c r="C34" s="30"/>
      <c r="D34" s="81"/>
      <c r="E34" s="154"/>
      <c r="F34" s="174"/>
      <c r="G34" s="176"/>
      <c r="H34" s="202"/>
      <c r="I34" s="202"/>
      <c r="J34" s="202"/>
      <c r="K34" s="193"/>
      <c r="L34" s="193"/>
      <c r="M34" s="193"/>
      <c r="N34" s="200"/>
      <c r="O34" s="200"/>
      <c r="P34" s="200"/>
      <c r="Q34" s="200"/>
      <c r="R34" s="204"/>
      <c r="S34" s="204"/>
      <c r="T34" s="204"/>
      <c r="U34" s="204"/>
      <c r="V34" s="200"/>
      <c r="W34" s="200"/>
      <c r="X34" s="179"/>
      <c r="Y34" s="193"/>
      <c r="Z34" s="193"/>
      <c r="AA34" s="193"/>
      <c r="AB34" s="200"/>
      <c r="AC34" s="200"/>
      <c r="AD34" s="200"/>
      <c r="AE34" s="200"/>
      <c r="AF34" s="204"/>
      <c r="AG34" s="204"/>
      <c r="AH34" s="204"/>
      <c r="AI34" s="204"/>
      <c r="AJ34" s="200"/>
      <c r="AK34" s="200"/>
    </row>
    <row r="35" spans="3:40">
      <c r="C35" s="30"/>
      <c r="D35" s="81"/>
      <c r="E35" s="154"/>
      <c r="F35" s="174"/>
      <c r="G35" s="176"/>
      <c r="H35" s="202"/>
      <c r="I35" s="202"/>
      <c r="J35" s="202"/>
      <c r="K35" s="193"/>
      <c r="L35" s="193"/>
      <c r="M35" s="193"/>
      <c r="N35" s="200"/>
      <c r="O35" s="200"/>
      <c r="P35" s="200"/>
      <c r="Q35" s="200"/>
      <c r="R35" s="204"/>
      <c r="S35" s="204"/>
      <c r="T35" s="204"/>
      <c r="U35" s="204"/>
      <c r="V35" s="200"/>
      <c r="W35" s="200"/>
      <c r="X35" s="179"/>
      <c r="Y35" s="193"/>
      <c r="Z35" s="193"/>
      <c r="AA35" s="193"/>
      <c r="AB35" s="200"/>
      <c r="AC35" s="200"/>
      <c r="AD35" s="200"/>
      <c r="AE35" s="200"/>
      <c r="AF35" s="204"/>
      <c r="AG35" s="204"/>
      <c r="AH35" s="204"/>
      <c r="AI35" s="204"/>
      <c r="AJ35" s="200"/>
      <c r="AK35" s="200"/>
    </row>
    <row r="36" spans="3:40">
      <c r="C36" s="30"/>
      <c r="D36" s="81"/>
      <c r="E36" s="154"/>
      <c r="F36" s="174"/>
      <c r="G36" s="176"/>
      <c r="H36" s="202"/>
      <c r="I36" s="202"/>
      <c r="J36" s="202"/>
      <c r="K36" s="193"/>
      <c r="L36" s="193"/>
      <c r="M36" s="193"/>
      <c r="N36" s="200"/>
      <c r="O36" s="200"/>
      <c r="P36" s="200"/>
      <c r="Q36" s="200"/>
      <c r="R36" s="204"/>
      <c r="S36" s="204"/>
      <c r="T36" s="204"/>
      <c r="U36" s="204"/>
      <c r="V36" s="200"/>
      <c r="W36" s="200"/>
      <c r="X36" s="179"/>
      <c r="Y36" s="193"/>
      <c r="Z36" s="193"/>
      <c r="AA36" s="193"/>
      <c r="AB36" s="200"/>
      <c r="AC36" s="200"/>
      <c r="AD36" s="200"/>
      <c r="AE36" s="200"/>
      <c r="AF36" s="204"/>
      <c r="AG36" s="204"/>
      <c r="AH36" s="204"/>
      <c r="AI36" s="204"/>
      <c r="AJ36" s="200"/>
      <c r="AK36" s="200"/>
    </row>
    <row r="37" spans="3:40">
      <c r="C37" s="30"/>
      <c r="D37" s="81"/>
      <c r="E37" s="154"/>
      <c r="F37" s="174"/>
      <c r="G37" s="176"/>
      <c r="H37" s="202"/>
      <c r="I37" s="202"/>
      <c r="J37" s="202"/>
      <c r="K37" s="193"/>
      <c r="L37" s="193"/>
      <c r="M37" s="193"/>
      <c r="N37" s="200"/>
      <c r="O37" s="200"/>
      <c r="P37" s="200"/>
      <c r="Q37" s="200"/>
      <c r="R37" s="204"/>
      <c r="S37" s="204"/>
      <c r="T37" s="204"/>
      <c r="U37" s="204"/>
      <c r="V37" s="200"/>
      <c r="W37" s="200"/>
      <c r="X37" s="179"/>
      <c r="Y37" s="193"/>
      <c r="Z37" s="193"/>
      <c r="AA37" s="193"/>
      <c r="AB37" s="200"/>
      <c r="AC37" s="200"/>
      <c r="AD37" s="200"/>
      <c r="AE37" s="200"/>
      <c r="AF37" s="204"/>
      <c r="AG37" s="204"/>
      <c r="AH37" s="204"/>
      <c r="AI37" s="204"/>
      <c r="AJ37" s="200"/>
      <c r="AK37" s="200"/>
    </row>
    <row r="38" spans="3:40">
      <c r="C38" s="30"/>
      <c r="E38" s="154"/>
      <c r="F38" s="174"/>
      <c r="G38" s="176"/>
      <c r="H38" s="202"/>
      <c r="I38" s="202"/>
      <c r="J38" s="202"/>
      <c r="K38" s="193"/>
      <c r="L38" s="193"/>
      <c r="M38" s="193"/>
      <c r="N38" s="200"/>
      <c r="O38" s="200"/>
      <c r="P38" s="200"/>
      <c r="Q38" s="200"/>
      <c r="R38" s="204"/>
      <c r="S38" s="204"/>
      <c r="T38" s="204"/>
      <c r="U38" s="204"/>
      <c r="V38" s="200"/>
      <c r="W38" s="200"/>
      <c r="X38" s="179"/>
      <c r="Y38" s="193"/>
      <c r="Z38" s="193"/>
      <c r="AA38" s="193"/>
      <c r="AB38" s="200"/>
      <c r="AC38" s="200"/>
      <c r="AD38" s="176"/>
      <c r="AE38" s="176"/>
      <c r="AF38" s="204"/>
      <c r="AG38" s="204"/>
      <c r="AH38" s="204"/>
      <c r="AI38" s="204"/>
      <c r="AJ38" s="200"/>
      <c r="AK38" s="200"/>
    </row>
    <row r="39" spans="3:40">
      <c r="C39" s="30"/>
      <c r="E39" s="154"/>
      <c r="F39" s="174"/>
      <c r="G39" s="176"/>
      <c r="H39" s="202"/>
      <c r="I39" s="202"/>
      <c r="J39" s="202"/>
      <c r="K39" s="193"/>
      <c r="L39" s="193"/>
      <c r="M39" s="193"/>
      <c r="N39" s="200"/>
      <c r="O39" s="200"/>
      <c r="P39" s="176"/>
      <c r="Q39" s="176"/>
      <c r="R39" s="204"/>
      <c r="S39" s="204"/>
      <c r="T39" s="204"/>
      <c r="U39" s="204"/>
      <c r="V39" s="200"/>
      <c r="W39" s="200"/>
      <c r="X39" s="179"/>
      <c r="Y39" s="193"/>
      <c r="Z39" s="193"/>
      <c r="AA39" s="193"/>
      <c r="AB39" s="200"/>
      <c r="AC39" s="200"/>
      <c r="AD39" s="176"/>
      <c r="AE39" s="176"/>
      <c r="AF39" s="204"/>
      <c r="AG39" s="204"/>
      <c r="AH39" s="204"/>
      <c r="AI39" s="204"/>
      <c r="AJ39" s="200"/>
      <c r="AK39" s="200"/>
    </row>
    <row r="40" spans="3:40">
      <c r="C40" s="30"/>
      <c r="E40" s="154"/>
      <c r="F40" s="174"/>
      <c r="G40" s="176"/>
      <c r="H40" s="202"/>
      <c r="I40" s="202"/>
      <c r="J40" s="202"/>
      <c r="K40" s="193"/>
      <c r="L40" s="193"/>
      <c r="M40" s="193"/>
      <c r="N40" s="200"/>
      <c r="O40" s="200"/>
      <c r="P40" s="176"/>
      <c r="Q40" s="176"/>
      <c r="R40" s="204"/>
      <c r="S40" s="204"/>
      <c r="T40" s="204"/>
      <c r="U40" s="204"/>
      <c r="V40" s="200"/>
      <c r="W40" s="200"/>
      <c r="X40" s="179"/>
      <c r="Y40" s="193"/>
      <c r="Z40" s="193"/>
      <c r="AA40" s="193"/>
      <c r="AB40" s="200"/>
      <c r="AC40" s="200"/>
      <c r="AD40" s="176"/>
      <c r="AE40" s="176"/>
      <c r="AF40" s="204"/>
      <c r="AG40" s="204"/>
      <c r="AH40" s="204"/>
      <c r="AI40" s="204"/>
      <c r="AJ40" s="200"/>
      <c r="AK40" s="200"/>
    </row>
    <row r="41" spans="3:40">
      <c r="C41" s="30"/>
      <c r="E41" s="154"/>
      <c r="F41" s="174"/>
      <c r="G41" s="176"/>
      <c r="H41" s="202"/>
      <c r="I41" s="202"/>
      <c r="J41" s="202"/>
      <c r="K41" s="193"/>
      <c r="L41" s="193"/>
      <c r="M41" s="193"/>
      <c r="N41" s="200"/>
      <c r="O41" s="200"/>
      <c r="P41" s="176"/>
      <c r="Q41" s="176"/>
      <c r="R41" s="204"/>
      <c r="S41" s="204"/>
      <c r="T41" s="204"/>
      <c r="U41" s="204"/>
      <c r="V41" s="200"/>
      <c r="W41" s="200"/>
      <c r="X41" s="179"/>
      <c r="Y41" s="193"/>
      <c r="Z41" s="193"/>
      <c r="AA41" s="193"/>
      <c r="AB41" s="200"/>
      <c r="AC41" s="200"/>
      <c r="AD41" s="200"/>
      <c r="AE41" s="200"/>
      <c r="AF41" s="204"/>
      <c r="AG41" s="204"/>
      <c r="AH41" s="204"/>
      <c r="AI41" s="204"/>
      <c r="AJ41" s="200"/>
      <c r="AK41" s="200"/>
    </row>
    <row r="42" spans="3:40">
      <c r="C42" s="30"/>
      <c r="E42" s="154"/>
      <c r="F42" s="174"/>
      <c r="G42" s="176"/>
      <c r="H42" s="202"/>
      <c r="I42" s="202"/>
      <c r="J42" s="202"/>
      <c r="K42" s="193"/>
      <c r="L42" s="193"/>
      <c r="M42" s="193"/>
      <c r="N42" s="200"/>
      <c r="O42" s="200"/>
      <c r="P42" s="200"/>
      <c r="Q42" s="200"/>
      <c r="R42" s="204"/>
      <c r="S42" s="204"/>
      <c r="T42" s="204"/>
      <c r="U42" s="204"/>
      <c r="V42" s="200"/>
      <c r="W42" s="200"/>
      <c r="X42" s="179"/>
      <c r="Y42" s="193"/>
      <c r="Z42" s="193"/>
      <c r="AA42" s="193"/>
      <c r="AB42" s="200"/>
      <c r="AC42" s="200"/>
      <c r="AD42" s="200"/>
      <c r="AE42" s="200"/>
      <c r="AF42" s="204"/>
      <c r="AG42" s="204"/>
      <c r="AH42" s="204"/>
      <c r="AI42" s="204"/>
      <c r="AJ42" s="200"/>
      <c r="AK42" s="200"/>
    </row>
    <row r="43" spans="3:40">
      <c r="C43" s="30"/>
      <c r="E43" s="154"/>
      <c r="F43" s="174"/>
      <c r="G43" s="176"/>
      <c r="H43" s="202"/>
      <c r="I43" s="202"/>
      <c r="J43" s="202"/>
      <c r="K43" s="193"/>
      <c r="L43" s="193"/>
      <c r="M43" s="193"/>
      <c r="N43" s="200"/>
      <c r="O43" s="200"/>
      <c r="P43" s="200"/>
      <c r="Q43" s="200"/>
      <c r="R43" s="204"/>
      <c r="S43" s="204"/>
      <c r="T43" s="204"/>
      <c r="U43" s="204"/>
      <c r="V43" s="200"/>
      <c r="W43" s="200"/>
      <c r="X43" s="179"/>
      <c r="Y43" s="202"/>
      <c r="Z43" s="202"/>
      <c r="AA43" s="202"/>
      <c r="AB43" s="200"/>
      <c r="AC43" s="200"/>
      <c r="AD43" s="200"/>
      <c r="AE43" s="200"/>
      <c r="AF43" s="204"/>
      <c r="AG43" s="204"/>
      <c r="AH43" s="204"/>
      <c r="AI43" s="204"/>
      <c r="AJ43" s="200"/>
      <c r="AK43" s="200"/>
    </row>
    <row r="44" spans="3:40">
      <c r="E44" s="154"/>
      <c r="F44" s="174"/>
      <c r="G44" s="176"/>
      <c r="H44" s="193"/>
      <c r="I44" s="193"/>
      <c r="J44" s="193"/>
      <c r="K44" s="202"/>
      <c r="L44" s="202"/>
      <c r="M44" s="202"/>
      <c r="N44" s="200"/>
      <c r="O44" s="200"/>
      <c r="P44" s="200"/>
      <c r="Q44" s="200"/>
      <c r="R44" s="204"/>
      <c r="S44" s="204"/>
      <c r="T44" s="204"/>
      <c r="U44" s="204"/>
      <c r="V44" s="200"/>
      <c r="W44" s="200"/>
      <c r="X44" s="179"/>
      <c r="Y44" s="174"/>
      <c r="Z44" s="174"/>
      <c r="AA44" s="174"/>
      <c r="AB44" s="174"/>
      <c r="AC44" s="174"/>
      <c r="AD44" s="174"/>
      <c r="AE44" s="176"/>
      <c r="AF44" s="174"/>
      <c r="AG44" s="174"/>
      <c r="AH44" s="174"/>
      <c r="AI44" s="174"/>
      <c r="AJ44" s="174"/>
      <c r="AK44" s="174"/>
    </row>
    <row r="45" spans="3:40">
      <c r="E45" s="154"/>
      <c r="F45" s="174"/>
      <c r="G45" s="174"/>
      <c r="H45" s="174"/>
      <c r="I45" s="174"/>
      <c r="J45" s="174"/>
      <c r="K45" s="174"/>
      <c r="L45" s="174"/>
      <c r="M45" s="174"/>
      <c r="N45" s="174"/>
      <c r="O45" s="174"/>
      <c r="P45" s="174"/>
      <c r="Q45" s="176"/>
      <c r="R45" s="174"/>
      <c r="S45" s="174"/>
      <c r="T45" s="174"/>
      <c r="U45" s="174"/>
      <c r="V45" s="174"/>
      <c r="W45" s="174"/>
      <c r="X45" s="174"/>
      <c r="Y45" s="174"/>
      <c r="Z45" s="174"/>
      <c r="AA45" s="174"/>
      <c r="AB45" s="174"/>
      <c r="AC45" s="174"/>
      <c r="AD45" s="174"/>
      <c r="AE45" s="176"/>
      <c r="AF45" s="174"/>
      <c r="AG45" s="174"/>
      <c r="AH45" s="174"/>
      <c r="AI45" s="174"/>
      <c r="AJ45" s="174"/>
      <c r="AK45" s="174"/>
    </row>
    <row r="46" spans="3:40">
      <c r="E46" s="154"/>
      <c r="F46" s="174"/>
      <c r="G46" s="174"/>
      <c r="H46" s="174"/>
      <c r="I46" s="174"/>
      <c r="J46" s="174"/>
      <c r="K46" s="174"/>
      <c r="L46" s="174"/>
      <c r="M46" s="174"/>
      <c r="N46" s="174"/>
      <c r="O46" s="174"/>
      <c r="P46" s="174"/>
      <c r="Q46" s="176"/>
      <c r="R46" s="174"/>
      <c r="S46" s="174"/>
      <c r="T46" s="174"/>
      <c r="U46" s="174"/>
      <c r="V46" s="174"/>
      <c r="W46" s="174"/>
      <c r="X46" s="174"/>
      <c r="Y46" s="174"/>
      <c r="Z46" s="174"/>
      <c r="AA46" s="174"/>
      <c r="AB46" s="174"/>
      <c r="AC46" s="174"/>
      <c r="AD46" s="174"/>
      <c r="AE46" s="176"/>
      <c r="AF46" s="174"/>
      <c r="AG46" s="174"/>
      <c r="AH46" s="174"/>
      <c r="AI46" s="205"/>
      <c r="AJ46" s="201"/>
      <c r="AK46" s="201"/>
    </row>
    <row r="47" spans="3:40">
      <c r="E47" s="154"/>
      <c r="F47" s="174"/>
      <c r="G47" s="174"/>
      <c r="H47" s="174"/>
      <c r="I47" s="174"/>
      <c r="J47" s="174"/>
      <c r="K47" s="174"/>
      <c r="L47" s="174"/>
      <c r="M47" s="174"/>
      <c r="N47" s="174"/>
      <c r="O47" s="174"/>
      <c r="P47" s="174"/>
      <c r="Q47" s="176"/>
      <c r="R47" s="174"/>
      <c r="S47" s="174"/>
      <c r="T47" s="174"/>
      <c r="U47" s="205"/>
      <c r="V47" s="201"/>
      <c r="W47" s="201"/>
      <c r="X47" s="174"/>
      <c r="Y47" s="202"/>
      <c r="Z47" s="202"/>
      <c r="AA47" s="202"/>
      <c r="AB47" s="193"/>
      <c r="AC47" s="193"/>
      <c r="AD47" s="193"/>
      <c r="AE47" s="200"/>
      <c r="AF47" s="200"/>
      <c r="AG47" s="176"/>
      <c r="AH47" s="176"/>
      <c r="AI47" s="204"/>
      <c r="AJ47" s="204"/>
      <c r="AK47" s="204"/>
      <c r="AL47" s="204"/>
      <c r="AM47" s="200"/>
      <c r="AN47" s="200"/>
    </row>
    <row r="48" spans="3:40">
      <c r="E48" s="154"/>
      <c r="F48" s="174"/>
      <c r="G48" s="174"/>
      <c r="H48" s="174"/>
      <c r="I48" s="174"/>
      <c r="J48" s="174"/>
      <c r="K48" s="174"/>
      <c r="L48" s="174"/>
      <c r="M48" s="174"/>
      <c r="N48" s="174"/>
      <c r="O48" s="174"/>
      <c r="P48" s="174"/>
      <c r="Q48" s="176"/>
      <c r="R48" s="174"/>
      <c r="S48" s="174"/>
      <c r="T48" s="174"/>
      <c r="U48" s="205"/>
      <c r="V48" s="201"/>
      <c r="W48" s="201"/>
      <c r="X48" s="174"/>
      <c r="Y48" s="202"/>
      <c r="Z48" s="202"/>
      <c r="AA48" s="202"/>
      <c r="AB48" s="193"/>
      <c r="AC48" s="193"/>
      <c r="AD48" s="193"/>
      <c r="AE48" s="200"/>
      <c r="AF48" s="200"/>
      <c r="AG48" s="176"/>
      <c r="AH48" s="176"/>
      <c r="AI48" s="204"/>
      <c r="AJ48" s="204"/>
      <c r="AK48" s="204"/>
      <c r="AL48" s="204"/>
      <c r="AM48" s="200"/>
      <c r="AN48" s="200"/>
    </row>
    <row r="49" spans="5:40">
      <c r="E49" s="154"/>
      <c r="F49" s="174"/>
      <c r="G49" s="174"/>
      <c r="H49" s="174"/>
      <c r="I49" s="174"/>
      <c r="J49" s="174"/>
      <c r="K49" s="174"/>
      <c r="L49" s="174"/>
      <c r="M49" s="174"/>
      <c r="N49" s="174"/>
      <c r="O49" s="174"/>
      <c r="P49" s="174"/>
      <c r="Q49" s="176"/>
      <c r="R49" s="174"/>
      <c r="S49" s="174"/>
      <c r="T49" s="174"/>
      <c r="U49" s="205"/>
      <c r="V49" s="201"/>
      <c r="W49" s="201"/>
      <c r="X49" s="174"/>
      <c r="Y49" s="202"/>
      <c r="Z49" s="202"/>
      <c r="AA49" s="202"/>
      <c r="AB49" s="193"/>
      <c r="AC49" s="193"/>
      <c r="AD49" s="193"/>
      <c r="AE49" s="200"/>
      <c r="AF49" s="200"/>
      <c r="AG49" s="176"/>
      <c r="AH49" s="176"/>
      <c r="AI49" s="204"/>
      <c r="AJ49" s="204"/>
      <c r="AK49" s="204"/>
      <c r="AL49" s="204"/>
      <c r="AM49" s="200"/>
      <c r="AN49" s="200"/>
    </row>
    <row r="50" spans="5:40">
      <c r="E50" s="154"/>
      <c r="F50" s="174"/>
      <c r="G50" s="174"/>
      <c r="H50" s="174"/>
      <c r="I50" s="174"/>
      <c r="J50" s="174"/>
      <c r="K50" s="174"/>
      <c r="L50" s="174"/>
      <c r="M50" s="174"/>
      <c r="N50" s="174"/>
      <c r="O50" s="174"/>
      <c r="P50" s="174"/>
      <c r="Q50" s="176"/>
      <c r="R50" s="174"/>
      <c r="S50" s="174"/>
      <c r="T50" s="175"/>
      <c r="U50" s="206"/>
      <c r="V50" s="207"/>
      <c r="W50" s="207"/>
      <c r="X50" s="174"/>
      <c r="Y50" s="202"/>
      <c r="Z50" s="202"/>
      <c r="AA50" s="202"/>
      <c r="AB50" s="193"/>
      <c r="AC50" s="193"/>
      <c r="AD50" s="193"/>
      <c r="AE50" s="200"/>
      <c r="AF50" s="200"/>
      <c r="AG50" s="200"/>
      <c r="AH50" s="200"/>
      <c r="AI50" s="204"/>
      <c r="AJ50" s="204"/>
      <c r="AK50" s="204"/>
      <c r="AL50" s="204"/>
      <c r="AM50" s="200"/>
      <c r="AN50" s="200"/>
    </row>
    <row r="51" spans="5:40">
      <c r="E51" s="154"/>
      <c r="F51" s="174"/>
      <c r="G51" s="174"/>
      <c r="H51" s="174"/>
      <c r="I51" s="174"/>
      <c r="J51" s="174"/>
      <c r="K51" s="174"/>
      <c r="L51" s="174"/>
      <c r="M51" s="174"/>
      <c r="N51" s="174"/>
      <c r="O51" s="174"/>
      <c r="P51" s="174"/>
      <c r="Q51" s="176"/>
      <c r="R51" s="174"/>
      <c r="S51" s="174"/>
      <c r="T51" s="174"/>
      <c r="U51" s="174"/>
      <c r="V51" s="174"/>
      <c r="W51" s="174"/>
      <c r="X51" s="174"/>
      <c r="Y51" s="202"/>
      <c r="Z51" s="202"/>
      <c r="AA51" s="202"/>
      <c r="AB51" s="193"/>
      <c r="AC51" s="193"/>
      <c r="AD51" s="193"/>
      <c r="AE51" s="200"/>
      <c r="AF51" s="200"/>
      <c r="AG51" s="200"/>
      <c r="AH51" s="200"/>
      <c r="AI51" s="204"/>
      <c r="AJ51" s="204"/>
      <c r="AK51" s="204"/>
      <c r="AL51" s="204"/>
      <c r="AM51" s="200"/>
      <c r="AN51" s="200"/>
    </row>
    <row r="52" spans="5:40">
      <c r="E52" s="154"/>
      <c r="F52" s="154"/>
      <c r="G52" s="154"/>
      <c r="H52" s="154"/>
      <c r="I52" s="154"/>
      <c r="J52" s="154"/>
      <c r="K52" s="154"/>
      <c r="L52" s="154"/>
      <c r="M52" s="154"/>
      <c r="N52" s="154"/>
      <c r="O52" s="154"/>
      <c r="P52" s="154"/>
      <c r="Q52" s="158"/>
      <c r="R52" s="154"/>
      <c r="S52" s="154"/>
      <c r="T52" s="154"/>
      <c r="U52" s="154"/>
      <c r="V52" s="154"/>
      <c r="W52" s="154"/>
      <c r="X52" s="154"/>
      <c r="Y52" s="193"/>
      <c r="Z52" s="193"/>
      <c r="AA52" s="193"/>
      <c r="AB52" s="202"/>
      <c r="AC52" s="202"/>
      <c r="AD52" s="202"/>
      <c r="AE52" s="200"/>
      <c r="AF52" s="200"/>
      <c r="AG52" s="200"/>
      <c r="AH52" s="200"/>
      <c r="AI52" s="204"/>
      <c r="AJ52" s="204"/>
      <c r="AK52" s="204"/>
      <c r="AL52" s="204"/>
      <c r="AM52" s="200"/>
      <c r="AN52" s="200"/>
    </row>
    <row r="53" spans="5:40">
      <c r="E53" s="155"/>
      <c r="F53" s="155"/>
      <c r="G53" s="155"/>
      <c r="H53" s="155"/>
      <c r="I53" s="155"/>
      <c r="J53" s="155"/>
      <c r="K53" s="155"/>
      <c r="L53" s="155"/>
      <c r="M53" s="155"/>
      <c r="N53" s="155"/>
      <c r="O53" s="155"/>
      <c r="P53" s="155"/>
      <c r="Q53" s="158"/>
      <c r="R53" s="154"/>
      <c r="S53" s="154"/>
      <c r="T53" s="154"/>
      <c r="U53" s="154"/>
      <c r="V53" s="154"/>
      <c r="W53" s="154"/>
      <c r="X53" s="154"/>
      <c r="Y53" s="174"/>
      <c r="Z53" s="174"/>
      <c r="AA53" s="174"/>
      <c r="AB53" s="174"/>
      <c r="AC53" s="174"/>
      <c r="AD53" s="174"/>
      <c r="AE53" s="174"/>
      <c r="AF53" s="174"/>
      <c r="AG53" s="174"/>
      <c r="AH53" s="176"/>
      <c r="AI53" s="174"/>
      <c r="AJ53" s="174"/>
      <c r="AK53" s="174"/>
      <c r="AL53" s="174"/>
      <c r="AM53" s="174"/>
      <c r="AN53" s="174"/>
    </row>
    <row r="54" spans="5:40" ht="6.75" customHeight="1"/>
    <row r="55" spans="5:40" ht="15" customHeight="1"/>
    <row r="56" spans="5:40" ht="8.25" customHeight="1"/>
    <row r="57" spans="5:40" ht="9" customHeight="1"/>
  </sheetData>
  <mergeCells count="203">
    <mergeCell ref="Y52:AA52"/>
    <mergeCell ref="AB52:AD52"/>
    <mergeCell ref="AE52:AF52"/>
    <mergeCell ref="AG52:AH52"/>
    <mergeCell ref="AI52:AK52"/>
    <mergeCell ref="AL52:AN52"/>
    <mergeCell ref="Y50:AA50"/>
    <mergeCell ref="AB50:AD50"/>
    <mergeCell ref="AE50:AF50"/>
    <mergeCell ref="AG50:AH50"/>
    <mergeCell ref="AI50:AK50"/>
    <mergeCell ref="AL50:AN50"/>
    <mergeCell ref="Y51:AA51"/>
    <mergeCell ref="AB51:AD51"/>
    <mergeCell ref="AE51:AF51"/>
    <mergeCell ref="AG51:AH51"/>
    <mergeCell ref="AI51:AK51"/>
    <mergeCell ref="AL51:AN51"/>
    <mergeCell ref="AL47:AN47"/>
    <mergeCell ref="Y48:AA48"/>
    <mergeCell ref="AB48:AD48"/>
    <mergeCell ref="AE48:AF48"/>
    <mergeCell ref="AI48:AK48"/>
    <mergeCell ref="AL48:AN48"/>
    <mergeCell ref="Y49:AA49"/>
    <mergeCell ref="AB49:AD49"/>
    <mergeCell ref="AE49:AF49"/>
    <mergeCell ref="AI49:AK49"/>
    <mergeCell ref="AL49:AN49"/>
    <mergeCell ref="Y43:AA43"/>
    <mergeCell ref="AB43:AC43"/>
    <mergeCell ref="AD43:AE43"/>
    <mergeCell ref="AF43:AH43"/>
    <mergeCell ref="AI43:AK43"/>
    <mergeCell ref="AI46:AK46"/>
    <mergeCell ref="Y47:AA47"/>
    <mergeCell ref="AB47:AD47"/>
    <mergeCell ref="AE47:AF47"/>
    <mergeCell ref="AI47:AK47"/>
    <mergeCell ref="Y41:AA41"/>
    <mergeCell ref="AB41:AC41"/>
    <mergeCell ref="AD41:AE41"/>
    <mergeCell ref="AF41:AH41"/>
    <mergeCell ref="AI41:AK41"/>
    <mergeCell ref="Y42:AA42"/>
    <mergeCell ref="AB42:AC42"/>
    <mergeCell ref="AD42:AE42"/>
    <mergeCell ref="AF42:AH42"/>
    <mergeCell ref="AI42:AK42"/>
    <mergeCell ref="Y38:AA38"/>
    <mergeCell ref="AB38:AC38"/>
    <mergeCell ref="AF38:AH38"/>
    <mergeCell ref="AI38:AK38"/>
    <mergeCell ref="Y39:AA39"/>
    <mergeCell ref="AB39:AC39"/>
    <mergeCell ref="AF39:AH39"/>
    <mergeCell ref="AI39:AK39"/>
    <mergeCell ref="Y40:AA40"/>
    <mergeCell ref="AB40:AC40"/>
    <mergeCell ref="AF40:AH40"/>
    <mergeCell ref="AI40:AK40"/>
    <mergeCell ref="Y36:AA36"/>
    <mergeCell ref="AB36:AC36"/>
    <mergeCell ref="AD36:AE36"/>
    <mergeCell ref="AF36:AH36"/>
    <mergeCell ref="AI36:AK36"/>
    <mergeCell ref="Y37:AA37"/>
    <mergeCell ref="AB37:AC37"/>
    <mergeCell ref="AD37:AE37"/>
    <mergeCell ref="AF37:AH37"/>
    <mergeCell ref="AI37:AK37"/>
    <mergeCell ref="Y34:AA34"/>
    <mergeCell ref="AB34:AC34"/>
    <mergeCell ref="AD34:AE34"/>
    <mergeCell ref="AF34:AH34"/>
    <mergeCell ref="AI34:AK34"/>
    <mergeCell ref="Y35:AA35"/>
    <mergeCell ref="AB35:AC35"/>
    <mergeCell ref="AD35:AE35"/>
    <mergeCell ref="AF35:AH35"/>
    <mergeCell ref="AI35:AK35"/>
    <mergeCell ref="U47:W47"/>
    <mergeCell ref="U48:W48"/>
    <mergeCell ref="U49:W49"/>
    <mergeCell ref="U50:W50"/>
    <mergeCell ref="H44:J44"/>
    <mergeCell ref="K44:M44"/>
    <mergeCell ref="N44:O44"/>
    <mergeCell ref="P44:Q44"/>
    <mergeCell ref="R44:T44"/>
    <mergeCell ref="U44:W44"/>
    <mergeCell ref="U42:W42"/>
    <mergeCell ref="H43:J43"/>
    <mergeCell ref="K43:M43"/>
    <mergeCell ref="N43:O43"/>
    <mergeCell ref="P43:Q43"/>
    <mergeCell ref="R43:T43"/>
    <mergeCell ref="U43:W43"/>
    <mergeCell ref="H41:J41"/>
    <mergeCell ref="K41:M41"/>
    <mergeCell ref="N41:O41"/>
    <mergeCell ref="R41:T41"/>
    <mergeCell ref="U41:W41"/>
    <mergeCell ref="H42:J42"/>
    <mergeCell ref="K42:M42"/>
    <mergeCell ref="N42:O42"/>
    <mergeCell ref="P42:Q42"/>
    <mergeCell ref="R42:T42"/>
    <mergeCell ref="H39:J39"/>
    <mergeCell ref="K39:M39"/>
    <mergeCell ref="N39:O39"/>
    <mergeCell ref="R39:T39"/>
    <mergeCell ref="U39:W39"/>
    <mergeCell ref="H40:J40"/>
    <mergeCell ref="K40:M40"/>
    <mergeCell ref="N40:O40"/>
    <mergeCell ref="R40:T40"/>
    <mergeCell ref="U40:W40"/>
    <mergeCell ref="H38:J38"/>
    <mergeCell ref="K38:M38"/>
    <mergeCell ref="N38:O38"/>
    <mergeCell ref="P38:Q38"/>
    <mergeCell ref="R38:T38"/>
    <mergeCell ref="U38:W38"/>
    <mergeCell ref="H37:J37"/>
    <mergeCell ref="K37:M37"/>
    <mergeCell ref="N37:O37"/>
    <mergeCell ref="P37:Q37"/>
    <mergeCell ref="R37:T37"/>
    <mergeCell ref="U37:W37"/>
    <mergeCell ref="H36:J36"/>
    <mergeCell ref="K36:M36"/>
    <mergeCell ref="N36:O36"/>
    <mergeCell ref="P36:Q36"/>
    <mergeCell ref="R36:T36"/>
    <mergeCell ref="U36:W36"/>
    <mergeCell ref="H35:J35"/>
    <mergeCell ref="K35:M35"/>
    <mergeCell ref="N35:O35"/>
    <mergeCell ref="P35:Q35"/>
    <mergeCell ref="R35:T35"/>
    <mergeCell ref="U35:W35"/>
    <mergeCell ref="H34:J34"/>
    <mergeCell ref="K34:M34"/>
    <mergeCell ref="N34:O34"/>
    <mergeCell ref="P34:Q34"/>
    <mergeCell ref="R34:T34"/>
    <mergeCell ref="U34:W34"/>
    <mergeCell ref="H33:J33"/>
    <mergeCell ref="K33:M33"/>
    <mergeCell ref="N33:O33"/>
    <mergeCell ref="P33:Q33"/>
    <mergeCell ref="R33:T33"/>
    <mergeCell ref="U33:W33"/>
    <mergeCell ref="H32:J32"/>
    <mergeCell ref="K32:M32"/>
    <mergeCell ref="N32:O32"/>
    <mergeCell ref="P32:Q32"/>
    <mergeCell ref="R32:T32"/>
    <mergeCell ref="U32:W32"/>
    <mergeCell ref="H31:J31"/>
    <mergeCell ref="K31:M31"/>
    <mergeCell ref="N31:O31"/>
    <mergeCell ref="P31:Q31"/>
    <mergeCell ref="R31:T31"/>
    <mergeCell ref="U31:W31"/>
    <mergeCell ref="H30:J30"/>
    <mergeCell ref="K30:M30"/>
    <mergeCell ref="N30:O30"/>
    <mergeCell ref="P30:Q30"/>
    <mergeCell ref="R30:T30"/>
    <mergeCell ref="U30:W30"/>
    <mergeCell ref="H29:J29"/>
    <mergeCell ref="K29:M29"/>
    <mergeCell ref="N29:O29"/>
    <mergeCell ref="P29:Q29"/>
    <mergeCell ref="R29:T29"/>
    <mergeCell ref="U29:W29"/>
    <mergeCell ref="H28:J28"/>
    <mergeCell ref="K28:M28"/>
    <mergeCell ref="N28:O28"/>
    <mergeCell ref="P28:Q28"/>
    <mergeCell ref="R28:T28"/>
    <mergeCell ref="U28:W28"/>
    <mergeCell ref="G22:L22"/>
    <mergeCell ref="Q22:R22"/>
    <mergeCell ref="T22:W22"/>
    <mergeCell ref="J6:L6"/>
    <mergeCell ref="O6:X6"/>
    <mergeCell ref="P8:T8"/>
    <mergeCell ref="V8:W8"/>
    <mergeCell ref="P9:T9"/>
    <mergeCell ref="V9:W9"/>
    <mergeCell ref="Q18:R18"/>
    <mergeCell ref="T18:W18"/>
    <mergeCell ref="Q19:R21"/>
    <mergeCell ref="T19:W21"/>
    <mergeCell ref="P10:T10"/>
    <mergeCell ref="V10:W10"/>
    <mergeCell ref="P11:T11"/>
    <mergeCell ref="V11:W11"/>
    <mergeCell ref="K16:L16"/>
    <mergeCell ref="O16:X16"/>
  </mergeCells>
  <dataValidations count="1">
    <dataValidation type="whole" operator="greaterThanOrEqual" allowBlank="1" showInputMessage="1" showErrorMessage="1" sqref="P29:Q44 AD34:AE43 AG47:AH52" xr:uid="{6DE10BB4-50D0-4427-AD39-2FD32E2355EB}">
      <formula1>1</formula1>
    </dataValidation>
  </dataValidations>
  <pageMargins left="0.7" right="0.7" top="0.75" bottom="0.75" header="0.3" footer="0.3"/>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B9B425F-D8E8-45FA-B5D6-865E0D3B92DD}">
          <x14:formula1>
            <xm:f>'Customer Database'!$A$3:$A$1048576</xm:f>
          </x14:formula1>
          <xm:sqref>K16</xm:sqref>
        </x14:dataValidation>
        <x14:dataValidation type="list" allowBlank="1" showInputMessage="1" showErrorMessage="1" xr:uid="{389234CE-4DF0-4AD7-86E4-C3F2EE2BFA92}">
          <x14:formula1>
            <xm:f>'Product Database'!$A$2:$A$1048576</xm:f>
          </x14:formula1>
          <xm:sqref>H29:H44 I44:J44 Y47:Y52 Z52:AA52</xm:sqref>
        </x14:dataValidation>
        <x14:dataValidation type="list" allowBlank="1" showInputMessage="1" showErrorMessage="1" xr:uid="{7209C250-33FD-4754-A384-A46FC91188C9}">
          <x14:formula1>
            <xm:f>'Invoice Database'!$K$2:$K$1048576</xm:f>
          </x14:formula1>
          <xm:sqref>J6</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47398-A1E4-4881-BCC1-A9D3650631F1}">
  <sheetPr codeName="Sheet11"/>
  <dimension ref="A1:AU2516"/>
  <sheetViews>
    <sheetView tabSelected="1" topLeftCell="S1" zoomScale="130" zoomScaleNormal="130" workbookViewId="0"/>
  </sheetViews>
  <sheetFormatPr defaultRowHeight="15"/>
  <cols>
    <col min="1" max="1" width="9.140625" style="104" hidden="1" customWidth="1"/>
    <col min="2" max="2" width="26.28515625" style="104" hidden="1" customWidth="1"/>
    <col min="3" max="3" width="10.42578125" style="104" hidden="1" customWidth="1"/>
    <col min="4" max="5" width="11.85546875" style="104" hidden="1" customWidth="1"/>
    <col min="6" max="6" width="12.7109375" style="104" hidden="1" customWidth="1"/>
    <col min="7" max="7" width="37.85546875" style="104" hidden="1" customWidth="1"/>
    <col min="8" max="9" width="12.85546875" style="104" hidden="1" customWidth="1"/>
    <col min="10" max="10" width="9.28515625" style="104" hidden="1" customWidth="1"/>
    <col min="11" max="12" width="11.85546875" style="104" hidden="1" customWidth="1"/>
    <col min="13" max="16" width="17.28515625" style="71" hidden="1" customWidth="1"/>
    <col min="17" max="17" width="17.7109375" style="71" hidden="1" customWidth="1"/>
    <col min="18" max="18" width="3.140625" style="26" hidden="1" customWidth="1"/>
    <col min="19" max="19" width="1.140625" style="25" customWidth="1"/>
    <col min="20" max="20" width="14.5703125" style="25" customWidth="1"/>
    <col min="21" max="21" width="5.85546875" style="25" customWidth="1"/>
    <col min="22" max="22" width="2.85546875" style="75" customWidth="1"/>
    <col min="23" max="23" width="2.42578125" style="75" customWidth="1"/>
    <col min="24" max="24" width="6.28515625" style="75" customWidth="1"/>
    <col min="25" max="25" width="7.140625" style="75" bestFit="1" customWidth="1"/>
    <col min="26" max="26" width="5.42578125" style="75" customWidth="1"/>
    <col min="27" max="27" width="6.7109375" style="75" customWidth="1"/>
    <col min="28" max="28" width="8.28515625" style="75" customWidth="1"/>
    <col min="29" max="30" width="6.7109375" style="75" customWidth="1"/>
    <col min="31" max="31" width="8.140625" style="75" customWidth="1"/>
    <col min="32" max="33" width="6.7109375" style="75" customWidth="1"/>
    <col min="34" max="34" width="5.28515625" style="75" customWidth="1"/>
    <col min="35" max="35" width="7.85546875" style="75" customWidth="1"/>
    <col min="36" max="36" width="7.140625" style="75" customWidth="1"/>
    <col min="37" max="37" width="5" style="75" customWidth="1"/>
    <col min="38" max="38" width="3.42578125" style="75" customWidth="1"/>
    <col min="39" max="39" width="6.42578125" style="75" customWidth="1"/>
    <col min="40" max="40" width="9.7109375" style="75" customWidth="1"/>
    <col min="41" max="41" width="12.140625" style="75" customWidth="1"/>
    <col min="42" max="42" width="10.28515625" style="75" customWidth="1"/>
    <col min="43" max="43" width="6.85546875" style="75" customWidth="1"/>
    <col min="44" max="45" width="9.140625" style="75" customWidth="1"/>
    <col min="46" max="46" width="4.140625" style="75" customWidth="1"/>
    <col min="47" max="47" width="2.5703125" style="75" customWidth="1"/>
    <col min="48" max="16384" width="9.140625" style="75"/>
  </cols>
  <sheetData>
    <row r="1" spans="1:47" s="27" customFormat="1" ht="8.25" customHeight="1">
      <c r="A1" s="104">
        <v>28</v>
      </c>
      <c r="B1" s="104"/>
      <c r="C1" s="104"/>
      <c r="D1" s="104"/>
      <c r="E1" s="104"/>
      <c r="F1" s="104"/>
      <c r="G1" s="104"/>
      <c r="H1" s="104"/>
      <c r="I1" s="104"/>
      <c r="J1" s="104"/>
      <c r="K1" s="104"/>
      <c r="L1" s="104"/>
      <c r="M1" s="70"/>
      <c r="N1" s="70"/>
      <c r="O1" s="70"/>
      <c r="P1" s="70"/>
      <c r="Q1" s="70"/>
      <c r="R1" s="29"/>
      <c r="S1" s="28"/>
      <c r="T1" s="28"/>
      <c r="U1" s="28"/>
      <c r="AG1" s="48"/>
      <c r="AH1" s="48"/>
    </row>
    <row r="2" spans="1:47" s="27" customFormat="1" ht="35.25" customHeight="1">
      <c r="A2" s="104"/>
      <c r="B2" s="104"/>
      <c r="C2" s="104"/>
      <c r="D2" s="104"/>
      <c r="E2" s="104"/>
      <c r="F2" s="104"/>
      <c r="G2" s="104"/>
      <c r="H2" s="104"/>
      <c r="I2" s="104"/>
      <c r="J2" s="104"/>
      <c r="K2" s="104"/>
      <c r="L2" s="104"/>
      <c r="M2" s="70"/>
      <c r="N2" s="70"/>
      <c r="O2" s="70"/>
      <c r="P2" s="70"/>
      <c r="Q2" s="70"/>
      <c r="R2" s="29"/>
      <c r="S2" s="28"/>
      <c r="T2" s="28"/>
      <c r="U2" s="28"/>
      <c r="X2" s="73"/>
      <c r="Y2" s="74"/>
      <c r="Z2" s="74"/>
      <c r="AA2" s="74"/>
      <c r="AB2" s="74"/>
      <c r="AC2" s="74"/>
      <c r="AD2" s="74"/>
      <c r="AG2" s="48"/>
      <c r="AH2" s="48"/>
    </row>
    <row r="3" spans="1:47" s="27" customFormat="1" ht="6.75" customHeight="1">
      <c r="A3" s="104"/>
      <c r="B3" s="104"/>
      <c r="C3" s="104"/>
      <c r="D3" s="104"/>
      <c r="E3" s="104"/>
      <c r="F3" s="104"/>
      <c r="G3" s="104"/>
      <c r="H3" s="104"/>
      <c r="I3" s="104"/>
      <c r="J3" s="104"/>
      <c r="K3" s="104"/>
      <c r="L3" s="104"/>
      <c r="M3" s="70"/>
      <c r="N3" s="70"/>
      <c r="O3" s="70"/>
      <c r="P3" s="70"/>
      <c r="Q3" s="70"/>
      <c r="R3" s="29"/>
      <c r="S3" s="28"/>
      <c r="T3" s="28"/>
      <c r="U3" s="28"/>
      <c r="AG3" s="48"/>
      <c r="AH3" s="48"/>
    </row>
    <row r="4" spans="1:47" ht="9.75" customHeight="1">
      <c r="J4" s="104" t="str">
        <f ca="1">VLOOKUP('Manage Invoice'!AO11,InvoiceDatabase[],11,FALSE)</f>
        <v>INV-2026-PT Jogja Retail Makmur-1</v>
      </c>
      <c r="L4" s="104">
        <v>15</v>
      </c>
      <c r="R4" s="26">
        <v>15</v>
      </c>
    </row>
    <row r="5" spans="1:47" ht="6.75" customHeight="1"/>
    <row r="6" spans="1:47" ht="6" customHeight="1">
      <c r="J6" s="104" t="s">
        <v>299</v>
      </c>
      <c r="K6" s="104" t="s">
        <v>299</v>
      </c>
      <c r="L6" s="104" t="s">
        <v>299</v>
      </c>
    </row>
    <row r="7" spans="1:47" ht="12" customHeight="1" thickBot="1">
      <c r="M7" s="76"/>
      <c r="N7" s="76"/>
      <c r="O7" s="76"/>
      <c r="P7" s="76"/>
      <c r="Q7" s="76"/>
      <c r="R7" s="101"/>
      <c r="W7" s="72"/>
      <c r="X7" s="72"/>
      <c r="Y7" s="72"/>
      <c r="Z7" s="72"/>
      <c r="AA7" s="72"/>
      <c r="AB7" s="72"/>
      <c r="AC7" s="72"/>
      <c r="AD7" s="72"/>
      <c r="AE7" s="72"/>
      <c r="AF7" s="72"/>
      <c r="AG7" s="72"/>
      <c r="AH7" s="72"/>
      <c r="AI7" s="72"/>
      <c r="AJ7" s="72"/>
    </row>
    <row r="8" spans="1:47" ht="16.5" thickTop="1" thickBot="1">
      <c r="L8" s="104" t="str" cm="1">
        <f t="array" aca="1" ref="L8:N10" ca="1">_xlfn.LET(
_xlpm.invName,tblInvoiceDetails[Invoice_Name],
_xlpm.data,
_xlfn.CHOOSECOLS(tblInvoiceDetails[],3,5,6),
_xlfn._xlws.FILTER(_xlpm.data,IF(_xlpm.invName=$J$4,TRUE,FALSE),""))</f>
        <v>Ceramic Vase - White</v>
      </c>
      <c r="M8" s="103">
        <f ca="1"/>
        <v>6</v>
      </c>
      <c r="N8" s="103">
        <f ca="1"/>
        <v>149000</v>
      </c>
      <c r="W8" s="72"/>
      <c r="X8" s="72"/>
      <c r="Y8" s="108" t="s">
        <v>297</v>
      </c>
      <c r="Z8" s="72"/>
      <c r="AA8" s="72"/>
      <c r="AB8" s="72"/>
      <c r="AC8" s="72"/>
      <c r="AD8" s="72"/>
      <c r="AE8" s="72"/>
      <c r="AF8" s="72"/>
      <c r="AG8" s="72"/>
      <c r="AH8" s="72"/>
      <c r="AI8" s="72"/>
      <c r="AJ8" s="72"/>
    </row>
    <row r="9" spans="1:47" ht="9" customHeight="1" thickTop="1" thickBot="1">
      <c r="H9" s="104" t="s">
        <v>280</v>
      </c>
      <c r="I9" s="104" t="s">
        <v>281</v>
      </c>
      <c r="J9" s="104" t="s">
        <v>282</v>
      </c>
      <c r="K9" s="104" t="s">
        <v>283</v>
      </c>
      <c r="L9" s="104" t="str">
        <f ca="1"/>
        <v>Foldable Storage Box</v>
      </c>
      <c r="M9" s="103">
        <f ca="1"/>
        <v>1</v>
      </c>
      <c r="N9" s="103">
        <f ca="1"/>
        <v>125000</v>
      </c>
      <c r="W9" s="72"/>
      <c r="X9" s="72"/>
      <c r="Y9" s="72"/>
      <c r="Z9" s="107"/>
      <c r="AA9" s="107"/>
      <c r="AB9" s="72"/>
      <c r="AC9" s="107"/>
      <c r="AD9" s="107"/>
      <c r="AE9" s="107"/>
      <c r="AF9" s="107"/>
      <c r="AG9" s="72"/>
      <c r="AH9" s="72"/>
      <c r="AI9" s="72"/>
      <c r="AJ9" s="72"/>
    </row>
    <row r="10" spans="1:47" ht="15" customHeight="1" thickTop="1" thickBot="1">
      <c r="H10" s="104" t="s">
        <v>278</v>
      </c>
      <c r="K10" s="104" t="s">
        <v>278</v>
      </c>
      <c r="L10" s="104" t="str">
        <f ca="1"/>
        <v>Minimalist Table Lamp</v>
      </c>
      <c r="M10" s="103">
        <f ca="1"/>
        <v>4</v>
      </c>
      <c r="N10" s="103">
        <f ca="1"/>
        <v>299000</v>
      </c>
      <c r="W10" s="72"/>
      <c r="X10" s="72"/>
      <c r="Y10" s="86" t="s">
        <v>275</v>
      </c>
      <c r="Z10" s="223" t="s">
        <v>278</v>
      </c>
      <c r="AA10" s="223"/>
      <c r="AB10" s="85" t="s">
        <v>286</v>
      </c>
      <c r="AC10" s="222" t="s">
        <v>278</v>
      </c>
      <c r="AD10" s="222"/>
      <c r="AE10" s="85" t="s">
        <v>279</v>
      </c>
      <c r="AF10" s="224" t="s">
        <v>278</v>
      </c>
      <c r="AG10" s="222"/>
      <c r="AH10" s="72"/>
      <c r="AI10" s="72"/>
      <c r="AJ10" s="72"/>
      <c r="AL10" s="72"/>
      <c r="AM10" s="72"/>
      <c r="AN10" s="72"/>
      <c r="AO10" s="72"/>
      <c r="AP10" s="72"/>
      <c r="AQ10" s="72"/>
      <c r="AR10" s="72"/>
      <c r="AS10" s="72"/>
      <c r="AT10" s="72"/>
      <c r="AU10" s="72"/>
    </row>
    <row r="11" spans="1:47" ht="15" customHeight="1" thickTop="1" thickBot="1">
      <c r="M11" s="103"/>
      <c r="N11" s="103"/>
      <c r="W11" s="72"/>
      <c r="X11" s="72"/>
      <c r="Y11" s="72"/>
      <c r="Z11" s="27"/>
      <c r="AA11" s="27"/>
      <c r="AB11" s="27"/>
      <c r="AC11" s="27"/>
      <c r="AD11" s="27"/>
      <c r="AE11" s="27"/>
      <c r="AF11" s="27"/>
      <c r="AG11" s="72"/>
      <c r="AH11" s="72"/>
      <c r="AI11" s="72"/>
      <c r="AJ11" s="72"/>
      <c r="AL11" s="72"/>
      <c r="AM11" s="212" t="s">
        <v>298</v>
      </c>
      <c r="AN11" s="212"/>
      <c r="AO11" s="213" cm="1">
        <f t="array" aca="1" ref="AO11" ca="1">IFERROR(INDEX(Y15:AI39,L4-14,1),("(Unselected)"))</f>
        <v>1</v>
      </c>
      <c r="AP11" s="213"/>
      <c r="AQ11" s="213"/>
      <c r="AR11" s="100"/>
      <c r="AS11" s="72"/>
      <c r="AT11" s="72"/>
      <c r="AU11" s="72"/>
    </row>
    <row r="12" spans="1:47" ht="15" customHeight="1" thickTop="1" thickBot="1">
      <c r="M12" s="103"/>
      <c r="N12" s="103"/>
      <c r="W12" s="72"/>
      <c r="X12" s="72"/>
      <c r="Y12" s="113" t="s">
        <v>2870</v>
      </c>
      <c r="Z12" s="72"/>
      <c r="AA12" s="72"/>
      <c r="AB12" s="72"/>
      <c r="AC12" s="72"/>
      <c r="AD12" s="72"/>
      <c r="AE12" s="72"/>
      <c r="AF12" s="72"/>
      <c r="AG12" s="72"/>
      <c r="AH12" s="72"/>
      <c r="AI12" s="72"/>
      <c r="AJ12" s="72"/>
      <c r="AL12" s="72"/>
      <c r="AM12" s="212"/>
      <c r="AN12" s="212"/>
      <c r="AO12" s="213"/>
      <c r="AP12" s="213"/>
      <c r="AQ12" s="213"/>
      <c r="AR12" s="100"/>
      <c r="AS12" s="72"/>
      <c r="AT12" s="72"/>
      <c r="AU12" s="72"/>
    </row>
    <row r="13" spans="1:47" ht="16.5" thickTop="1" thickBot="1">
      <c r="A13" s="104">
        <v>1</v>
      </c>
      <c r="B13" s="104">
        <v>2</v>
      </c>
      <c r="C13" s="104">
        <v>3</v>
      </c>
      <c r="D13" s="104">
        <v>4</v>
      </c>
      <c r="E13" s="104">
        <v>5</v>
      </c>
      <c r="F13" s="104">
        <v>6</v>
      </c>
      <c r="G13" s="104">
        <v>7</v>
      </c>
      <c r="H13" s="104">
        <v>8</v>
      </c>
      <c r="I13" s="104">
        <v>9</v>
      </c>
      <c r="M13" s="103"/>
      <c r="N13" s="103"/>
      <c r="W13" s="27"/>
      <c r="X13" s="27"/>
      <c r="Y13" s="82"/>
      <c r="Z13" s="82"/>
      <c r="AA13" s="82"/>
      <c r="AB13" s="82"/>
      <c r="AC13" s="82"/>
      <c r="AD13" s="82"/>
      <c r="AE13" s="82"/>
      <c r="AF13" s="82"/>
      <c r="AG13" s="82"/>
      <c r="AH13" s="82"/>
      <c r="AI13" s="82"/>
      <c r="AJ13" s="82"/>
      <c r="AK13" s="83"/>
      <c r="AL13" s="82"/>
      <c r="AM13" s="92" t="s">
        <v>294</v>
      </c>
      <c r="AN13" s="92"/>
      <c r="AO13" s="219">
        <f ca="1">IFERROR(VLOOKUP('Manage Invoice'!AO11,InvoiceDatabase[],5,FALSE),"-")</f>
        <v>46124</v>
      </c>
      <c r="AP13" s="219"/>
      <c r="AQ13" s="219"/>
      <c r="AR13" s="27"/>
      <c r="AS13" s="27"/>
      <c r="AT13" s="27"/>
      <c r="AU13" s="72"/>
    </row>
    <row r="14" spans="1:47" ht="17.25" thickTop="1" thickBot="1">
      <c r="A14" s="104" cm="1">
        <f t="array" aca="1" ref="A14:I2516" ca="1">_xlfn.LET(
_xlpm.status, InvoiceDatabase[Status],
_xlpm.statusMatch, (_xlpm.status = $H$10) + ($H$10 = "All"),
_xlpm.cust,InvoiceDatabase[Customer],
_xlpm.custMatch, IF(ISNUMBER(SEARCH($I$10,_xlpm.cust)),1,0),
_xlpm.aging,TODAY()-InvoiceDatabase[Date Due],
_xlpm.agingMatch, _xlfn.SWITCH($K$10,
  "All", 1,
  "Current", _xlpm.aging &lt;= 0,
  "&gt;0-30", (_xlpm.aging &gt;= 1) * (_xlpm.aging &lt;= 30),
  "&gt;30-60", (_xlpm.aging &gt; 30) * (_xlpm.aging &lt;= 60),
  "&gt;60-90", (_xlpm.aging &gt; 60) * (_xlpm.aging &lt;= 90),
  "&gt;90", _xlpm.aging &gt; 90,
  1
),
_xlpm.data, _xlfn.CHOOSECOLS(InvoiceDatabase[],1,3,4,5,6,7,11,12,13),
_xlfn._xlws.FILTER(_xlpm.data,IF(_xlpm.statusMatch*_xlpm.custMatch*_xlpm.agingMatch=1,TRUE,FALSE),"")
)</f>
        <v>1</v>
      </c>
      <c r="B14" s="104" t="str">
        <f ca="1"/>
        <v>PT Jogja Retail Makmur</v>
      </c>
      <c r="C14" s="104">
        <f ca="1"/>
        <v>2215000</v>
      </c>
      <c r="D14" s="105">
        <f ca="1"/>
        <v>46124</v>
      </c>
      <c r="E14" s="105">
        <f ca="1"/>
        <v>46154</v>
      </c>
      <c r="F14" s="104" t="str">
        <f ca="1"/>
        <v>Paid</v>
      </c>
      <c r="G14" s="104" t="str">
        <f ca="1"/>
        <v>INV-2026-PT Jogja Retail Makmur-1</v>
      </c>
      <c r="H14" s="104">
        <f ca="1"/>
        <v>2215000</v>
      </c>
      <c r="I14" s="104">
        <f ca="1"/>
        <v>0</v>
      </c>
      <c r="K14" s="105"/>
      <c r="L14" s="106"/>
      <c r="M14" s="103"/>
      <c r="N14" s="103"/>
      <c r="R14" s="26">
        <v>0</v>
      </c>
      <c r="W14" s="27"/>
      <c r="X14" s="87" t="s">
        <v>287</v>
      </c>
      <c r="Y14" s="225" t="s">
        <v>295</v>
      </c>
      <c r="Z14" s="225"/>
      <c r="AA14" s="225" t="s">
        <v>45</v>
      </c>
      <c r="AB14" s="225"/>
      <c r="AC14" s="225"/>
      <c r="AD14" s="225"/>
      <c r="AE14" s="225" t="s">
        <v>46</v>
      </c>
      <c r="AF14" s="225"/>
      <c r="AG14" s="225" t="s">
        <v>284</v>
      </c>
      <c r="AH14" s="225"/>
      <c r="AI14" s="225"/>
      <c r="AJ14" s="77"/>
      <c r="AK14" s="79"/>
      <c r="AL14" s="92"/>
      <c r="AM14" s="92" t="s">
        <v>290</v>
      </c>
      <c r="AN14" s="92"/>
      <c r="AO14" s="219">
        <f ca="1">IFERROR(VLOOKUP('Manage Invoice'!AO11,InvoiceDatabase[],6,FALSE),"-")</f>
        <v>46154</v>
      </c>
      <c r="AP14" s="219"/>
      <c r="AQ14" s="219"/>
      <c r="AR14" s="93"/>
      <c r="AS14" s="97"/>
      <c r="AT14" s="93"/>
      <c r="AU14" s="72"/>
    </row>
    <row r="15" spans="1:47" ht="15.75" customHeight="1" thickTop="1" thickBot="1">
      <c r="A15" s="104">
        <f ca="1"/>
        <v>2</v>
      </c>
      <c r="B15" s="104" t="str">
        <f ca="1"/>
        <v>PT Citra Home Living</v>
      </c>
      <c r="C15" s="104">
        <f ca="1"/>
        <v>5871000</v>
      </c>
      <c r="D15" s="105">
        <f ca="1"/>
        <v>46024</v>
      </c>
      <c r="E15" s="105">
        <f ca="1"/>
        <v>46054</v>
      </c>
      <c r="F15" s="104" t="str">
        <f ca="1"/>
        <v>Paid</v>
      </c>
      <c r="G15" s="104" t="str">
        <f ca="1"/>
        <v>INV-2026-PT Citra Home Living-2</v>
      </c>
      <c r="H15" s="104">
        <f ca="1"/>
        <v>5871000</v>
      </c>
      <c r="I15" s="104">
        <f ca="1"/>
        <v>0</v>
      </c>
      <c r="K15" s="105"/>
      <c r="L15" s="106"/>
      <c r="M15" s="103"/>
      <c r="N15" s="103"/>
      <c r="R15" s="72"/>
      <c r="W15" s="27"/>
      <c r="X15" s="114">
        <f ca="1">IF(Y15&lt;&gt;"",
R14+1,"")</f>
        <v>1</v>
      </c>
      <c r="Y15" s="226" cm="1">
        <f t="array" aca="1" ref="Y15" ca="1">IF(
INDEX($A:$A,ROW($A14)+$R$14,1)
&lt;&gt;"",
INDEX($A:$I,$R$14+ROW(A14),1),"")</f>
        <v>1</v>
      </c>
      <c r="Z15" s="226"/>
      <c r="AA15" s="218" t="str" cm="1">
        <f t="array" aca="1" ref="AA15" ca="1">IF(
INDEX($A:$A,ROW($A14)+$R$14,1)
&lt;&gt;"",
INDEX($A:$I,$R$14+ROW(B14),2),"")</f>
        <v>PT Jogja Retail Makmur</v>
      </c>
      <c r="AB15" s="218"/>
      <c r="AC15" s="218"/>
      <c r="AD15" s="218"/>
      <c r="AE15" s="228" t="str" cm="1">
        <f t="array" aca="1" ref="AE15" ca="1">IF(
INDEX($A:$A,ROW($A14)+$R$14,1)
&lt;&gt;"",
INDEX($A:$I,$R$14+ROW(D14),6),"")</f>
        <v>Paid</v>
      </c>
      <c r="AF15" s="228"/>
      <c r="AG15" s="227" cm="1">
        <f t="array" aca="1" ref="AG15" ca="1">IF(
INDEX($A:$A,ROW($A14)+$R$14,1)
&lt;&gt;"",
INDEX($A:$I,$R$14+ROW(F14),3),"")</f>
        <v>2215000</v>
      </c>
      <c r="AH15" s="227"/>
      <c r="AI15" s="227"/>
      <c r="AJ15" s="77"/>
      <c r="AK15" s="83"/>
      <c r="AL15" s="92"/>
      <c r="AM15" s="96"/>
      <c r="AN15" s="96"/>
      <c r="AO15" s="96"/>
      <c r="AP15" s="95"/>
      <c r="AQ15" s="96"/>
      <c r="AR15" s="96"/>
      <c r="AS15" s="96"/>
      <c r="AT15" s="96"/>
      <c r="AU15" s="72"/>
    </row>
    <row r="16" spans="1:47" ht="16.5" thickTop="1" thickBot="1">
      <c r="A16" s="104">
        <f ca="1"/>
        <v>3</v>
      </c>
      <c r="B16" s="104" t="str">
        <f ca="1"/>
        <v>PT Karya Mitra Retail</v>
      </c>
      <c r="C16" s="104">
        <f ca="1"/>
        <v>4714000</v>
      </c>
      <c r="D16" s="105">
        <f ca="1"/>
        <v>46199</v>
      </c>
      <c r="E16" s="105">
        <f ca="1"/>
        <v>46213</v>
      </c>
      <c r="F16" s="104" t="str">
        <f ca="1"/>
        <v>Paid</v>
      </c>
      <c r="G16" s="104" t="str">
        <f ca="1"/>
        <v>INV-2026-PT Karya Mitra Retail-3</v>
      </c>
      <c r="H16" s="104">
        <f ca="1"/>
        <v>4714000</v>
      </c>
      <c r="I16" s="104">
        <f ca="1"/>
        <v>0</v>
      </c>
      <c r="K16" s="105" t="s">
        <v>300</v>
      </c>
      <c r="L16" s="106"/>
      <c r="M16" s="103"/>
      <c r="N16" s="103"/>
      <c r="W16" s="27"/>
      <c r="X16" s="115">
        <f ca="1">IF(Y16&lt;&gt;"",X15+1,"")</f>
        <v>2</v>
      </c>
      <c r="Y16" s="210" cm="1">
        <f t="array" aca="1" ref="Y16" ca="1">IF(
INDEX($A:$A,ROW($A15)+$R$14,1)
&lt;&gt;"",
INDEX($A:$I,$R$14+ROW(A15),1),"")</f>
        <v>2</v>
      </c>
      <c r="Z16" s="210"/>
      <c r="AA16" s="211" t="str" cm="1">
        <f t="array" aca="1" ref="AA16" ca="1">IF(
INDEX($A:$A,ROW($A15)+$R$14,1)
&lt;&gt;"",
INDEX($A:$I,$R$14+ROW(B15),2),"")</f>
        <v>PT Citra Home Living</v>
      </c>
      <c r="AB16" s="211"/>
      <c r="AC16" s="211"/>
      <c r="AD16" s="211"/>
      <c r="AE16" s="208" t="str" cm="1">
        <f t="array" aca="1" ref="AE16" ca="1">IF(
INDEX($A:$A,ROW($A15)+$R$14,1)
&lt;&gt;"",
INDEX($A:$I,$R$14+ROW(D15),6),"")</f>
        <v>Paid</v>
      </c>
      <c r="AF16" s="208"/>
      <c r="AG16" s="215" cm="1">
        <f t="array" aca="1" ref="AG16" ca="1">IF(
INDEX($A:$A,ROW($A15)+$R$14,1)
&lt;&gt;"",
INDEX($A:$I,$R$14+ROW(F15),3),"")</f>
        <v>5871000</v>
      </c>
      <c r="AH16" s="215"/>
      <c r="AI16" s="215"/>
      <c r="AJ16" s="78"/>
      <c r="AK16" s="80"/>
      <c r="AL16" s="92"/>
      <c r="AM16" s="92"/>
      <c r="AN16" s="92"/>
      <c r="AO16" s="93"/>
      <c r="AP16" s="93"/>
      <c r="AQ16" s="93"/>
      <c r="AR16" s="93"/>
      <c r="AS16" s="97"/>
      <c r="AT16" s="93"/>
      <c r="AU16" s="72"/>
    </row>
    <row r="17" spans="1:47" ht="16.5" thickTop="1" thickBot="1">
      <c r="A17" s="104">
        <f ca="1"/>
        <v>4</v>
      </c>
      <c r="B17" s="104" t="str">
        <f ca="1"/>
        <v>PT Manado Lifestyle Center</v>
      </c>
      <c r="C17" s="104">
        <f ca="1"/>
        <v>5482000</v>
      </c>
      <c r="D17" s="105">
        <f ca="1"/>
        <v>46276</v>
      </c>
      <c r="E17" s="105">
        <f ca="1"/>
        <v>46290</v>
      </c>
      <c r="F17" s="104" t="str">
        <f ca="1"/>
        <v>Paid</v>
      </c>
      <c r="G17" s="104" t="str">
        <f ca="1"/>
        <v>INV-2026-PT Manado Lifestyle Center-4</v>
      </c>
      <c r="H17" s="104">
        <f ca="1"/>
        <v>5482000</v>
      </c>
      <c r="I17" s="104">
        <f ca="1"/>
        <v>0</v>
      </c>
      <c r="K17" s="105"/>
      <c r="L17" s="106"/>
      <c r="M17" s="103"/>
      <c r="N17" s="103"/>
      <c r="W17" s="27"/>
      <c r="X17" s="115">
        <f t="shared" ref="X17:X39" ca="1" si="0">IF(Y17&lt;&gt;"",X16+1,"")</f>
        <v>3</v>
      </c>
      <c r="Y17" s="210" cm="1">
        <f t="array" aca="1" ref="Y17" ca="1">IF(
INDEX($A:$A,ROW($A16)+$R$14,1)
&lt;&gt;"",
INDEX($A:$I,$R$14+ROW(A16),1),"")</f>
        <v>3</v>
      </c>
      <c r="Z17" s="210"/>
      <c r="AA17" s="211" t="str" cm="1">
        <f t="array" aca="1" ref="AA17" ca="1">IF(
INDEX($A:$A,ROW($A16)+$R$14,1)
&lt;&gt;"",
INDEX($A:$I,$R$14+ROW(B16),2),"")</f>
        <v>PT Karya Mitra Retail</v>
      </c>
      <c r="AB17" s="211"/>
      <c r="AC17" s="211"/>
      <c r="AD17" s="211"/>
      <c r="AE17" s="208" t="str" cm="1">
        <f t="array" aca="1" ref="AE17" ca="1">IF(
INDEX($A:$A,ROW($A16)+$R$14,1)
&lt;&gt;"",
INDEX($A:$I,$R$14+ROW(D16),6),"")</f>
        <v>Paid</v>
      </c>
      <c r="AF17" s="208"/>
      <c r="AG17" s="215" cm="1">
        <f t="array" aca="1" ref="AG17" ca="1">IF(
INDEX($A:$A,ROW($A16)+$R$14,1)
&lt;&gt;"",
INDEX($A:$I,$R$14+ROW(F16),3),"")</f>
        <v>4714000</v>
      </c>
      <c r="AH17" s="215"/>
      <c r="AI17" s="215"/>
      <c r="AJ17" s="78"/>
      <c r="AK17" s="80"/>
      <c r="AL17" s="92"/>
      <c r="AM17" s="217" t="s">
        <v>285</v>
      </c>
      <c r="AN17" s="217"/>
      <c r="AO17" s="216" t="s">
        <v>291</v>
      </c>
      <c r="AP17" s="216"/>
      <c r="AQ17" s="216"/>
      <c r="AR17" s="93"/>
      <c r="AS17" s="97"/>
      <c r="AT17" s="93"/>
      <c r="AU17" s="72"/>
    </row>
    <row r="18" spans="1:47" ht="15" customHeight="1" thickTop="1" thickBot="1">
      <c r="A18" s="104">
        <f ca="1"/>
        <v>5</v>
      </c>
      <c r="B18" s="104" t="str">
        <f ca="1"/>
        <v>PT Sinar Karya Abadi</v>
      </c>
      <c r="C18" s="104">
        <f ca="1"/>
        <v>5933000</v>
      </c>
      <c r="D18" s="105">
        <f ca="1"/>
        <v>46145</v>
      </c>
      <c r="E18" s="105">
        <f ca="1"/>
        <v>46159</v>
      </c>
      <c r="F18" s="104" t="str">
        <f ca="1"/>
        <v>Paid</v>
      </c>
      <c r="G18" s="104" t="str">
        <f ca="1"/>
        <v>INV-2026-PT Sinar Karya Abadi-5</v>
      </c>
      <c r="H18" s="104">
        <f ca="1"/>
        <v>5933000</v>
      </c>
      <c r="I18" s="104">
        <f ca="1"/>
        <v>0</v>
      </c>
      <c r="K18" s="105"/>
      <c r="L18" s="106"/>
      <c r="M18" s="103"/>
      <c r="N18" s="103"/>
      <c r="W18" s="27"/>
      <c r="X18" s="115">
        <f t="shared" ca="1" si="0"/>
        <v>4</v>
      </c>
      <c r="Y18" s="210" cm="1">
        <f t="array" aca="1" ref="Y18" ca="1">IF(
INDEX($A:$A,ROW($A17)+$R$14,1)
&lt;&gt;"",
INDEX($A:$I,$R$14+ROW(A17),1),"")</f>
        <v>4</v>
      </c>
      <c r="Z18" s="210"/>
      <c r="AA18" s="211" t="str" cm="1">
        <f t="array" aca="1" ref="AA18" ca="1">IF(
INDEX($A:$A,ROW($A17)+$R$14,1)
&lt;&gt;"",
INDEX($A:$I,$R$14+ROW(B17),2),"")</f>
        <v>PT Manado Lifestyle Center</v>
      </c>
      <c r="AB18" s="211"/>
      <c r="AC18" s="211"/>
      <c r="AD18" s="211"/>
      <c r="AE18" s="208" t="str" cm="1">
        <f t="array" aca="1" ref="AE18" ca="1">IF(
INDEX($A:$A,ROW($A17)+$R$14,1)
&lt;&gt;"",
INDEX($A:$I,$R$14+ROW(D17),6),"")</f>
        <v>Paid</v>
      </c>
      <c r="AF18" s="208"/>
      <c r="AG18" s="215" cm="1">
        <f t="array" aca="1" ref="AG18" ca="1">IF(
INDEX($A:$A,ROW($A17)+$R$14,1)
&lt;&gt;"",
INDEX($A:$I,$R$14+ROW(F17),3),"")</f>
        <v>5482000</v>
      </c>
      <c r="AH18" s="215"/>
      <c r="AI18" s="215"/>
      <c r="AJ18" s="78"/>
      <c r="AK18" s="80"/>
      <c r="AL18" s="92"/>
      <c r="AM18" s="220" t="str">
        <f ca="1">IFERROR(VLOOKUP('Manage Invoice'!AO11,InvoiceDatabase[],3,FALSE),"-")</f>
        <v>PT Jogja Retail Makmur</v>
      </c>
      <c r="AN18" s="220"/>
      <c r="AO18" s="214">
        <f ca="1">IFERROR(VLOOKUP('Manage Invoice'!AO11,InvoiceDatabase[],4,FALSE),"-")</f>
        <v>2215000</v>
      </c>
      <c r="AP18" s="214"/>
      <c r="AQ18" s="214"/>
      <c r="AR18" s="221" t="s">
        <v>293</v>
      </c>
      <c r="AS18" s="221"/>
      <c r="AT18" s="221"/>
      <c r="AU18" s="72"/>
    </row>
    <row r="19" spans="1:47" ht="15" customHeight="1" thickTop="1" thickBot="1">
      <c r="A19" s="104">
        <f ca="1"/>
        <v>6</v>
      </c>
      <c r="B19" s="104" t="str">
        <f ca="1"/>
        <v>PT Pontianak Niaga Abadi</v>
      </c>
      <c r="C19" s="104">
        <f ca="1"/>
        <v>4722000</v>
      </c>
      <c r="D19" s="105">
        <f ca="1"/>
        <v>46268</v>
      </c>
      <c r="E19" s="105">
        <f ca="1"/>
        <v>46313</v>
      </c>
      <c r="F19" s="104" t="str">
        <f ca="1"/>
        <v>Unpaid</v>
      </c>
      <c r="G19" s="104" t="str">
        <f ca="1"/>
        <v>INV-2026-PT Pontianak Niaga Abadi-6</v>
      </c>
      <c r="H19" s="104">
        <f ca="1"/>
        <v>0</v>
      </c>
      <c r="I19" s="104">
        <f ca="1"/>
        <v>4722000</v>
      </c>
      <c r="K19" s="105"/>
      <c r="L19" s="106"/>
      <c r="M19" s="103"/>
      <c r="N19" s="103"/>
      <c r="W19" s="27"/>
      <c r="X19" s="115">
        <f t="shared" ca="1" si="0"/>
        <v>5</v>
      </c>
      <c r="Y19" s="210" cm="1">
        <f t="array" aca="1" ref="Y19" ca="1">IF(
INDEX($A:$A,ROW($A18)+$R$14,1)
&lt;&gt;"",
INDEX($A:$I,$R$14+ROW(A18),1),"")</f>
        <v>5</v>
      </c>
      <c r="Z19" s="210"/>
      <c r="AA19" s="211" t="str" cm="1">
        <f t="array" aca="1" ref="AA19" ca="1">IF(
INDEX($A:$A,ROW($A18)+$R$14,1)
&lt;&gt;"",
INDEX($A:$I,$R$14+ROW(B18),2),"")</f>
        <v>PT Sinar Karya Abadi</v>
      </c>
      <c r="AB19" s="211"/>
      <c r="AC19" s="211"/>
      <c r="AD19" s="211"/>
      <c r="AE19" s="208" t="str" cm="1">
        <f t="array" aca="1" ref="AE19" ca="1">IF(
INDEX($A:$A,ROW($A18)+$R$14,1)
&lt;&gt;"",
INDEX($A:$I,$R$14+ROW(D18),6),"")</f>
        <v>Paid</v>
      </c>
      <c r="AF19" s="208"/>
      <c r="AG19" s="215" cm="1">
        <f t="array" aca="1" ref="AG19" ca="1">IF(
INDEX($A:$A,ROW($A18)+$R$14,1)
&lt;&gt;"",
INDEX($A:$I,$R$14+ROW(F18),3),"")</f>
        <v>5933000</v>
      </c>
      <c r="AH19" s="215"/>
      <c r="AI19" s="215"/>
      <c r="AJ19" s="78"/>
      <c r="AK19" s="80"/>
      <c r="AL19" s="92"/>
      <c r="AM19" s="220"/>
      <c r="AN19" s="220"/>
      <c r="AO19" s="93"/>
      <c r="AP19" s="93"/>
      <c r="AQ19" s="92"/>
      <c r="AR19" s="230">
        <f ca="1">IFERROR(VLOOKUP('Manage Invoice'!AO11,InvoiceDatabase[],13,FALSE),"-")</f>
        <v>0</v>
      </c>
      <c r="AS19" s="230"/>
      <c r="AT19" s="230"/>
      <c r="AU19" s="72"/>
    </row>
    <row r="20" spans="1:47" ht="16.5" thickTop="1" thickBot="1">
      <c r="A20" s="104">
        <f ca="1"/>
        <v>7</v>
      </c>
      <c r="B20" s="104" t="str">
        <f ca="1"/>
        <v>PT Jogja Retail Makmur</v>
      </c>
      <c r="C20" s="104">
        <f ca="1"/>
        <v>2745000</v>
      </c>
      <c r="D20" s="105">
        <f ca="1"/>
        <v>46218</v>
      </c>
      <c r="E20" s="105">
        <f ca="1"/>
        <v>46263</v>
      </c>
      <c r="F20" s="104" t="str">
        <f ca="1"/>
        <v>Paid</v>
      </c>
      <c r="G20" s="104" t="str">
        <f ca="1"/>
        <v>INV-2026-PT Jogja Retail Makmur-7</v>
      </c>
      <c r="H20" s="104">
        <f ca="1"/>
        <v>2745000</v>
      </c>
      <c r="I20" s="104">
        <f ca="1"/>
        <v>0</v>
      </c>
      <c r="K20" s="105"/>
      <c r="L20" s="106"/>
      <c r="M20" s="103"/>
      <c r="N20" s="103"/>
      <c r="W20" s="27"/>
      <c r="X20" s="115">
        <f t="shared" ca="1" si="0"/>
        <v>6</v>
      </c>
      <c r="Y20" s="210" cm="1">
        <f t="array" aca="1" ref="Y20" ca="1">IF(
INDEX($A:$A,ROW($A19)+$R$14,1)
&lt;&gt;"",
INDEX($A:$I,$R$14+ROW(A19),1),"")</f>
        <v>6</v>
      </c>
      <c r="Z20" s="210"/>
      <c r="AA20" s="211" t="str" cm="1">
        <f t="array" aca="1" ref="AA20" ca="1">IF(
INDEX($A:$A,ROW($A19)+$R$14,1)
&lt;&gt;"",
INDEX($A:$I,$R$14+ROW(B19),2),"")</f>
        <v>PT Pontianak Niaga Abadi</v>
      </c>
      <c r="AB20" s="211"/>
      <c r="AC20" s="211"/>
      <c r="AD20" s="211"/>
      <c r="AE20" s="208" t="str" cm="1">
        <f t="array" aca="1" ref="AE20" ca="1">IF(
INDEX($A:$A,ROW($A19)+$R$14,1)
&lt;&gt;"",
INDEX($A:$I,$R$14+ROW(D19),6),"")</f>
        <v>Unpaid</v>
      </c>
      <c r="AF20" s="208"/>
      <c r="AG20" s="215" cm="1">
        <f t="array" aca="1" ref="AG20" ca="1">IF(
INDEX($A:$A,ROW($A19)+$R$14,1)
&lt;&gt;"",
INDEX($A:$I,$R$14+ROW(F19),3),"")</f>
        <v>4722000</v>
      </c>
      <c r="AH20" s="215"/>
      <c r="AI20" s="215"/>
      <c r="AJ20" s="78"/>
      <c r="AK20" s="80"/>
      <c r="AL20" s="94"/>
      <c r="AM20" s="220"/>
      <c r="AN20" s="220"/>
      <c r="AO20" s="221" t="s">
        <v>292</v>
      </c>
      <c r="AP20" s="221"/>
      <c r="AQ20" s="221"/>
      <c r="AR20" s="230"/>
      <c r="AS20" s="230"/>
      <c r="AT20" s="230"/>
      <c r="AU20" s="72"/>
    </row>
    <row r="21" spans="1:47" ht="16.5" thickTop="1" thickBot="1">
      <c r="A21" s="104">
        <f ca="1"/>
        <v>8</v>
      </c>
      <c r="B21" s="104" t="str">
        <f ca="1"/>
        <v>PT Lestari Lifestyle Retail</v>
      </c>
      <c r="C21" s="104">
        <f ca="1"/>
        <v>5109000</v>
      </c>
      <c r="D21" s="105">
        <f ca="1"/>
        <v>46161</v>
      </c>
      <c r="E21" s="105">
        <f ca="1"/>
        <v>46191</v>
      </c>
      <c r="F21" s="104" t="str">
        <f ca="1"/>
        <v>Paid</v>
      </c>
      <c r="G21" s="104" t="str">
        <f ca="1"/>
        <v>INV-2026-PT Lestari Lifestyle Retail-8</v>
      </c>
      <c r="H21" s="104">
        <f ca="1"/>
        <v>5109000</v>
      </c>
      <c r="I21" s="104">
        <f ca="1"/>
        <v>0</v>
      </c>
      <c r="K21" s="105"/>
      <c r="L21" s="106"/>
      <c r="M21" s="103"/>
      <c r="N21" s="103"/>
      <c r="W21" s="27"/>
      <c r="X21" s="115">
        <f t="shared" ca="1" si="0"/>
        <v>7</v>
      </c>
      <c r="Y21" s="210" cm="1">
        <f t="array" aca="1" ref="Y21" ca="1">IF(
INDEX($A:$A,ROW($A20)+$R$14,1)
&lt;&gt;"",
INDEX($A:$I,$R$14+ROW(A20),1),"")</f>
        <v>7</v>
      </c>
      <c r="Z21" s="210"/>
      <c r="AA21" s="211" t="str" cm="1">
        <f t="array" aca="1" ref="AA21" ca="1">IF(
INDEX($A:$A,ROW($A20)+$R$14,1)
&lt;&gt;"",
INDEX($A:$I,$R$14+ROW(B20),2),"")</f>
        <v>PT Jogja Retail Makmur</v>
      </c>
      <c r="AB21" s="211"/>
      <c r="AC21" s="211"/>
      <c r="AD21" s="211"/>
      <c r="AE21" s="208" t="str" cm="1">
        <f t="array" aca="1" ref="AE21" ca="1">IF(
INDEX($A:$A,ROW($A20)+$R$14,1)
&lt;&gt;"",
INDEX($A:$I,$R$14+ROW(D20),6),"")</f>
        <v>Paid</v>
      </c>
      <c r="AF21" s="208"/>
      <c r="AG21" s="215" cm="1">
        <f t="array" aca="1" ref="AG21" ca="1">IF(
INDEX($A:$A,ROW($A20)+$R$14,1)
&lt;&gt;"",
INDEX($A:$I,$R$14+ROW(F20),3),"")</f>
        <v>2745000</v>
      </c>
      <c r="AH21" s="215"/>
      <c r="AI21" s="215"/>
      <c r="AJ21" s="78"/>
      <c r="AK21" s="81"/>
      <c r="AL21" s="92"/>
      <c r="AM21" s="98"/>
      <c r="AN21" s="98"/>
      <c r="AO21" s="214">
        <f ca="1">IFERROR(VLOOKUP('Manage Invoice'!AO11,InvoiceDatabase[],12,FALSE),"-")</f>
        <v>2215000</v>
      </c>
      <c r="AP21" s="214"/>
      <c r="AQ21" s="214"/>
      <c r="AR21" s="93"/>
      <c r="AS21" s="97"/>
      <c r="AT21" s="93"/>
      <c r="AU21" s="72"/>
    </row>
    <row r="22" spans="1:47" ht="16.5" thickTop="1" thickBot="1">
      <c r="A22" s="104">
        <f ca="1"/>
        <v>9</v>
      </c>
      <c r="B22" s="104" t="str">
        <f ca="1"/>
        <v>PT Palembang Retail Bersama</v>
      </c>
      <c r="C22" s="104">
        <f ca="1"/>
        <v>2845000</v>
      </c>
      <c r="D22" s="105">
        <f ca="1"/>
        <v>46094</v>
      </c>
      <c r="E22" s="105">
        <f ca="1"/>
        <v>46124</v>
      </c>
      <c r="F22" s="104" t="str">
        <f ca="1"/>
        <v>Paid</v>
      </c>
      <c r="G22" s="104" t="str">
        <f ca="1"/>
        <v>INV-2026-PT Palembang Retail Bersama-9</v>
      </c>
      <c r="H22" s="104">
        <f ca="1"/>
        <v>2845000</v>
      </c>
      <c r="I22" s="104">
        <f ca="1"/>
        <v>0</v>
      </c>
      <c r="K22" s="105"/>
      <c r="L22" s="106"/>
      <c r="M22" s="103"/>
      <c r="N22" s="103"/>
      <c r="W22" s="27"/>
      <c r="X22" s="115">
        <f t="shared" ca="1" si="0"/>
        <v>8</v>
      </c>
      <c r="Y22" s="210" cm="1">
        <f t="array" aca="1" ref="Y22" ca="1">IF(
INDEX($A:$A,ROW($A21)+$R$14,1)
&lt;&gt;"",
INDEX($A:$I,$R$14+ROW(A21),1),"")</f>
        <v>8</v>
      </c>
      <c r="Z22" s="210"/>
      <c r="AA22" s="211" t="str" cm="1">
        <f t="array" aca="1" ref="AA22" ca="1">IF(
INDEX($A:$A,ROW($A21)+$R$14,1)
&lt;&gt;"",
INDEX($A:$I,$R$14+ROW(B21),2),"")</f>
        <v>PT Lestari Lifestyle Retail</v>
      </c>
      <c r="AB22" s="211"/>
      <c r="AC22" s="211"/>
      <c r="AD22" s="211"/>
      <c r="AE22" s="208" t="str" cm="1">
        <f t="array" aca="1" ref="AE22" ca="1">IF(
INDEX($A:$A,ROW($A21)+$R$14,1)
&lt;&gt;"",
INDEX($A:$I,$R$14+ROW(D21),6),"")</f>
        <v>Paid</v>
      </c>
      <c r="AF22" s="208"/>
      <c r="AG22" s="215" cm="1">
        <f t="array" aca="1" ref="AG22" ca="1">IF(
INDEX($A:$A,ROW($A21)+$R$14,1)
&lt;&gt;"",
INDEX($A:$I,$R$14+ROW(F21),3),"")</f>
        <v>5109000</v>
      </c>
      <c r="AH22" s="215"/>
      <c r="AI22" s="215"/>
      <c r="AJ22" s="78"/>
      <c r="AK22" s="81"/>
      <c r="AL22" s="27"/>
      <c r="AM22" s="91"/>
      <c r="AN22" s="91"/>
      <c r="AO22" s="90"/>
      <c r="AP22" s="90"/>
      <c r="AQ22" s="89"/>
      <c r="AR22" s="89"/>
      <c r="AS22" s="89"/>
      <c r="AT22" s="89"/>
      <c r="AU22" s="72"/>
    </row>
    <row r="23" spans="1:47" ht="16.5" thickTop="1" thickBot="1">
      <c r="A23" s="104">
        <f ca="1"/>
        <v>10</v>
      </c>
      <c r="B23" s="104" t="str">
        <f ca="1"/>
        <v>PT Harmoni Store Indonesia</v>
      </c>
      <c r="C23" s="104">
        <f ca="1"/>
        <v>4380000</v>
      </c>
      <c r="D23" s="105">
        <f ca="1"/>
        <v>46119</v>
      </c>
      <c r="E23" s="105">
        <f ca="1"/>
        <v>46149</v>
      </c>
      <c r="F23" s="104" t="str">
        <f ca="1"/>
        <v>Paid</v>
      </c>
      <c r="G23" s="104" t="str">
        <f ca="1"/>
        <v>INV-2026-PT Harmoni Store Indonesia-10</v>
      </c>
      <c r="H23" s="104">
        <f ca="1"/>
        <v>4380000</v>
      </c>
      <c r="I23" s="104">
        <f ca="1"/>
        <v>0</v>
      </c>
      <c r="K23" s="105"/>
      <c r="L23" s="106"/>
      <c r="M23" s="103"/>
      <c r="N23" s="103"/>
      <c r="W23" s="27"/>
      <c r="X23" s="115">
        <f t="shared" ca="1" si="0"/>
        <v>9</v>
      </c>
      <c r="Y23" s="210" cm="1">
        <f t="array" aca="1" ref="Y23" ca="1">IF(
INDEX($A:$A,ROW($A22)+$R$14,1)
&lt;&gt;"",
INDEX($A:$I,$R$14+ROW(A22),1),"")</f>
        <v>9</v>
      </c>
      <c r="Z23" s="210"/>
      <c r="AA23" s="211" t="str" cm="1">
        <f t="array" aca="1" ref="AA23" ca="1">IF(
INDEX($A:$A,ROW($A22)+$R$14,1)
&lt;&gt;"",
INDEX($A:$I,$R$14+ROW(B22),2),"")</f>
        <v>PT Palembang Retail Bersama</v>
      </c>
      <c r="AB23" s="211"/>
      <c r="AC23" s="211"/>
      <c r="AD23" s="211"/>
      <c r="AE23" s="208" t="str" cm="1">
        <f t="array" aca="1" ref="AE23" ca="1">IF(
INDEX($A:$A,ROW($A22)+$R$14,1)
&lt;&gt;"",
INDEX($A:$I,$R$14+ROW(D22),6),"")</f>
        <v>Paid</v>
      </c>
      <c r="AF23" s="208"/>
      <c r="AG23" s="215" cm="1">
        <f t="array" aca="1" ref="AG23" ca="1">IF(
INDEX($A:$A,ROW($A22)+$R$14,1)
&lt;&gt;"",
INDEX($A:$I,$R$14+ROW(F22),3),"")</f>
        <v>2845000</v>
      </c>
      <c r="AH23" s="215"/>
      <c r="AI23" s="215"/>
      <c r="AJ23" s="78"/>
      <c r="AK23" s="81"/>
      <c r="AL23" s="81"/>
      <c r="AM23" s="81"/>
    </row>
    <row r="24" spans="1:47" ht="16.5" thickTop="1" thickBot="1">
      <c r="A24" s="104">
        <f ca="1"/>
        <v>11</v>
      </c>
      <c r="B24" s="104" t="str">
        <f ca="1"/>
        <v>PT Prima Retail Bandung</v>
      </c>
      <c r="C24" s="104">
        <f ca="1"/>
        <v>1848000</v>
      </c>
      <c r="D24" s="105">
        <f ca="1"/>
        <v>46135</v>
      </c>
      <c r="E24" s="105">
        <f ca="1"/>
        <v>46180</v>
      </c>
      <c r="F24" s="104" t="str">
        <f ca="1"/>
        <v>Partial</v>
      </c>
      <c r="G24" s="104" t="str">
        <f ca="1"/>
        <v>INV-2026-PT Prima Retail Bandung-11</v>
      </c>
      <c r="H24" s="104">
        <f ca="1"/>
        <v>1386000</v>
      </c>
      <c r="I24" s="104">
        <f ca="1"/>
        <v>462000</v>
      </c>
      <c r="K24" s="105"/>
      <c r="L24" s="106"/>
      <c r="M24" s="103"/>
      <c r="N24" s="103"/>
      <c r="W24" s="27"/>
      <c r="X24" s="115">
        <f t="shared" ca="1" si="0"/>
        <v>10</v>
      </c>
      <c r="Y24" s="210" cm="1">
        <f t="array" aca="1" ref="Y24" ca="1">IF(
INDEX($A:$A,ROW($A23)+$R$14,1)
&lt;&gt;"",
INDEX($A:$I,$R$14+ROW(A23),1),"")</f>
        <v>10</v>
      </c>
      <c r="Z24" s="210"/>
      <c r="AA24" s="211" t="str" cm="1">
        <f t="array" aca="1" ref="AA24" ca="1">IF(
INDEX($A:$A,ROW($A23)+$R$14,1)
&lt;&gt;"",
INDEX($A:$I,$R$14+ROW(B23),2),"")</f>
        <v>PT Harmoni Store Indonesia</v>
      </c>
      <c r="AB24" s="211"/>
      <c r="AC24" s="211"/>
      <c r="AD24" s="211"/>
      <c r="AE24" s="208" t="str" cm="1">
        <f t="array" aca="1" ref="AE24" ca="1">IF(
INDEX($A:$A,ROW($A23)+$R$14,1)
&lt;&gt;"",
INDEX($A:$I,$R$14+ROW(D23),6),"")</f>
        <v>Paid</v>
      </c>
      <c r="AF24" s="208"/>
      <c r="AG24" s="215" cm="1">
        <f t="array" aca="1" ref="AG24" ca="1">IF(
INDEX($A:$A,ROW($A23)+$R$14,1)
&lt;&gt;"",
INDEX($A:$I,$R$14+ROW(F23),3),"")</f>
        <v>4380000</v>
      </c>
      <c r="AH24" s="215"/>
      <c r="AI24" s="215"/>
      <c r="AJ24" s="78"/>
      <c r="AK24" s="81"/>
      <c r="AL24" s="27"/>
      <c r="AM24" s="27"/>
      <c r="AN24" s="72"/>
      <c r="AO24" s="72"/>
      <c r="AP24" s="72"/>
      <c r="AQ24" s="72"/>
      <c r="AR24" s="72"/>
      <c r="AS24" s="72"/>
      <c r="AT24" s="72"/>
      <c r="AU24" s="72"/>
    </row>
    <row r="25" spans="1:47" ht="16.5" thickTop="1">
      <c r="A25" s="104">
        <f ca="1"/>
        <v>12</v>
      </c>
      <c r="B25" s="104" t="str">
        <f ca="1"/>
        <v>PT Medan Niaga Sentosa</v>
      </c>
      <c r="C25" s="104">
        <f ca="1"/>
        <v>1743000</v>
      </c>
      <c r="D25" s="105">
        <f ca="1"/>
        <v>46083</v>
      </c>
      <c r="E25" s="105">
        <f ca="1"/>
        <v>46113</v>
      </c>
      <c r="F25" s="104" t="str">
        <f ca="1"/>
        <v>Paid</v>
      </c>
      <c r="G25" s="104" t="str">
        <f ca="1"/>
        <v>INV-2026-PT Medan Niaga Sentosa-12</v>
      </c>
      <c r="H25" s="104">
        <f ca="1"/>
        <v>1743000</v>
      </c>
      <c r="I25" s="104">
        <f ca="1"/>
        <v>0</v>
      </c>
      <c r="K25" s="105"/>
      <c r="L25" s="106"/>
      <c r="W25" s="72"/>
      <c r="X25" s="115">
        <f t="shared" ca="1" si="0"/>
        <v>11</v>
      </c>
      <c r="Y25" s="210" cm="1">
        <f t="array" aca="1" ref="Y25" ca="1">IF(
INDEX($A:$A,ROW($A24)+$R$14,1)
&lt;&gt;"",
INDEX($A:$I,$R$14+ROW(A24),1),"")</f>
        <v>11</v>
      </c>
      <c r="Z25" s="210"/>
      <c r="AA25" s="211" t="str" cm="1">
        <f t="array" aca="1" ref="AA25" ca="1">IF(
INDEX($A:$A,ROW($A24)+$R$14,1)
&lt;&gt;"",
INDEX($A:$I,$R$14+ROW(B24),2),"")</f>
        <v>PT Prima Retail Bandung</v>
      </c>
      <c r="AB25" s="211"/>
      <c r="AC25" s="211"/>
      <c r="AD25" s="211"/>
      <c r="AE25" s="208" t="str" cm="1">
        <f t="array" aca="1" ref="AE25" ca="1">IF(
INDEX($A:$A,ROW($A24)+$R$14,1)
&lt;&gt;"",
INDEX($A:$I,$R$14+ROW(D24),6),"")</f>
        <v>Partial</v>
      </c>
      <c r="AF25" s="208"/>
      <c r="AG25" s="215" cm="1">
        <f t="array" aca="1" ref="AG25" ca="1">IF(
INDEX($A:$A,ROW($A24)+$R$14,1)
&lt;&gt;"",
INDEX($A:$I,$R$14+ROW(F24),3),"")</f>
        <v>1848000</v>
      </c>
      <c r="AH25" s="215"/>
      <c r="AI25" s="215"/>
      <c r="AJ25" s="72"/>
      <c r="AL25" s="72"/>
      <c r="AM25" s="87" t="s">
        <v>287</v>
      </c>
      <c r="AN25" s="225" t="s">
        <v>288</v>
      </c>
      <c r="AO25" s="225"/>
      <c r="AP25" s="225"/>
      <c r="AQ25" s="88" t="s">
        <v>5</v>
      </c>
      <c r="AR25" s="225" t="s">
        <v>289</v>
      </c>
      <c r="AS25" s="225"/>
      <c r="AT25" s="88"/>
      <c r="AU25" s="72"/>
    </row>
    <row r="26" spans="1:47" ht="16.5" customHeight="1">
      <c r="A26" s="104">
        <f ca="1"/>
        <v>13</v>
      </c>
      <c r="B26" s="104" t="str">
        <f ca="1"/>
        <v>PT XYZ</v>
      </c>
      <c r="C26" s="104">
        <f ca="1"/>
        <v>5713000</v>
      </c>
      <c r="D26" s="105">
        <f ca="1"/>
        <v>46053</v>
      </c>
      <c r="E26" s="105">
        <f ca="1"/>
        <v>46067</v>
      </c>
      <c r="F26" s="104" t="str">
        <f ca="1"/>
        <v>Paid</v>
      </c>
      <c r="G26" s="104" t="str">
        <f ca="1"/>
        <v>INV-2026-PT XYZ-13</v>
      </c>
      <c r="H26" s="104">
        <f ca="1"/>
        <v>5713000</v>
      </c>
      <c r="I26" s="104">
        <f ca="1"/>
        <v>0</v>
      </c>
      <c r="K26" s="105"/>
      <c r="L26" s="106"/>
      <c r="W26" s="72"/>
      <c r="X26" s="115">
        <f t="shared" ca="1" si="0"/>
        <v>12</v>
      </c>
      <c r="Y26" s="210" cm="1">
        <f t="array" aca="1" ref="Y26" ca="1">IF(
INDEX($A:$A,ROW($A25)+$R$14,1)
&lt;&gt;"",
INDEX($A:$I,$R$14+ROW(A25),1),"")</f>
        <v>12</v>
      </c>
      <c r="Z26" s="210"/>
      <c r="AA26" s="211" t="str" cm="1">
        <f t="array" aca="1" ref="AA26" ca="1">IF(
INDEX($A:$A,ROW($A25)+$R$14,1)
&lt;&gt;"",
INDEX($A:$I,$R$14+ROW(B25),2),"")</f>
        <v>PT Medan Niaga Sentosa</v>
      </c>
      <c r="AB26" s="211"/>
      <c r="AC26" s="211"/>
      <c r="AD26" s="211"/>
      <c r="AE26" s="208" t="str" cm="1">
        <f t="array" aca="1" ref="AE26" ca="1">IF(
INDEX($A:$A,ROW($A25)+$R$14,1)
&lt;&gt;"",
INDEX($A:$I,$R$14+ROW(D25),6),"")</f>
        <v>Paid</v>
      </c>
      <c r="AF26" s="208"/>
      <c r="AG26" s="215" cm="1">
        <f t="array" aca="1" ref="AG26" ca="1">IF(
INDEX($A:$A,ROW($A25)+$R$14,1)
&lt;&gt;"",
INDEX($A:$I,$R$14+ROW(F25),3),"")</f>
        <v>1743000</v>
      </c>
      <c r="AH26" s="215"/>
      <c r="AI26" s="215"/>
      <c r="AJ26" s="72"/>
      <c r="AL26" s="72"/>
      <c r="AM26" s="99">
        <v>1</v>
      </c>
      <c r="AN26" s="231" t="str">
        <f ca="1">IFERROR(IF(L8="","",L8),"")</f>
        <v>Ceramic Vase - White</v>
      </c>
      <c r="AO26" s="231"/>
      <c r="AP26" s="231"/>
      <c r="AQ26" s="102">
        <f ca="1">IF(M8="","",M8)</f>
        <v>6</v>
      </c>
      <c r="AR26" s="229">
        <f ca="1">IF(N8="","",N8)</f>
        <v>149000</v>
      </c>
      <c r="AS26" s="229"/>
      <c r="AT26" s="27"/>
      <c r="AU26" s="72"/>
    </row>
    <row r="27" spans="1:47" ht="16.5" customHeight="1">
      <c r="A27" s="104">
        <f ca="1"/>
        <v>14</v>
      </c>
      <c r="B27" s="104" t="str">
        <f ca="1"/>
        <v>PT Medan Niaga Sentosa</v>
      </c>
      <c r="C27" s="104">
        <f ca="1"/>
        <v>6910000</v>
      </c>
      <c r="D27" s="105">
        <f ca="1"/>
        <v>46036</v>
      </c>
      <c r="E27" s="105">
        <f ca="1"/>
        <v>46066</v>
      </c>
      <c r="F27" s="104" t="str">
        <f ca="1"/>
        <v>Paid</v>
      </c>
      <c r="G27" s="104" t="str">
        <f ca="1"/>
        <v>INV-2026-PT Medan Niaga Sentosa-14</v>
      </c>
      <c r="H27" s="104">
        <f ca="1"/>
        <v>6910000</v>
      </c>
      <c r="I27" s="104">
        <f ca="1"/>
        <v>0</v>
      </c>
      <c r="K27" s="105"/>
      <c r="L27" s="106"/>
      <c r="W27" s="72"/>
      <c r="X27" s="115">
        <f t="shared" ca="1" si="0"/>
        <v>13</v>
      </c>
      <c r="Y27" s="210" cm="1">
        <f t="array" aca="1" ref="Y27" ca="1">IF(
INDEX($A:$A,ROW($A26)+$R$14,1)
&lt;&gt;"",
INDEX($A:$I,$R$14+ROW(A26),1),"")</f>
        <v>13</v>
      </c>
      <c r="Z27" s="210"/>
      <c r="AA27" s="211" t="str" cm="1">
        <f t="array" aca="1" ref="AA27" ca="1">IF(
INDEX($A:$A,ROW($A26)+$R$14,1)
&lt;&gt;"",
INDEX($A:$I,$R$14+ROW(B26),2),"")</f>
        <v>PT XYZ</v>
      </c>
      <c r="AB27" s="211"/>
      <c r="AC27" s="211"/>
      <c r="AD27" s="211"/>
      <c r="AE27" s="208" t="str" cm="1">
        <f t="array" aca="1" ref="AE27" ca="1">IF(
INDEX($A:$A,ROW($A26)+$R$14,1)
&lt;&gt;"",
INDEX($A:$I,$R$14+ROW(D26),6),"")</f>
        <v>Paid</v>
      </c>
      <c r="AF27" s="208"/>
      <c r="AG27" s="215" cm="1">
        <f t="array" aca="1" ref="AG27" ca="1">IF(
INDEX($A:$A,ROW($A26)+$R$14,1)
&lt;&gt;"",
INDEX($A:$I,$R$14+ROW(F26),3),"")</f>
        <v>5713000</v>
      </c>
      <c r="AH27" s="215"/>
      <c r="AI27" s="215"/>
      <c r="AJ27" s="72"/>
      <c r="AL27" s="72"/>
      <c r="AM27" s="99">
        <f ca="1">IF(AN27&lt;&gt;"",AM26+1,"")</f>
        <v>2</v>
      </c>
      <c r="AN27" s="231" t="str">
        <f t="shared" ref="AN27:AN39" ca="1" si="1">IF(L9="","",L9)</f>
        <v>Foldable Storage Box</v>
      </c>
      <c r="AO27" s="231"/>
      <c r="AP27" s="231"/>
      <c r="AQ27" s="102">
        <f t="shared" ref="AQ27:AQ39" ca="1" si="2">IF(M9="","",M9)</f>
        <v>1</v>
      </c>
      <c r="AR27" s="229">
        <f t="shared" ref="AR27:AR39" ca="1" si="3">IF(N9="","",N9)</f>
        <v>125000</v>
      </c>
      <c r="AS27" s="229"/>
      <c r="AT27" s="27"/>
      <c r="AU27" s="72"/>
    </row>
    <row r="28" spans="1:47">
      <c r="A28" s="104">
        <f ca="1"/>
        <v>15</v>
      </c>
      <c r="B28" s="104" t="str">
        <f ca="1"/>
        <v>PT Surya Niaga Surabaya</v>
      </c>
      <c r="C28" s="104">
        <f ca="1"/>
        <v>5287000</v>
      </c>
      <c r="D28" s="105">
        <f ca="1"/>
        <v>46248</v>
      </c>
      <c r="E28" s="105">
        <f ca="1"/>
        <v>46278</v>
      </c>
      <c r="F28" s="104" t="str">
        <f ca="1"/>
        <v>Unpaid</v>
      </c>
      <c r="G28" s="104" t="str">
        <f ca="1"/>
        <v>INV-2026-PT Surya Niaga Surabaya-15</v>
      </c>
      <c r="H28" s="104">
        <f ca="1"/>
        <v>0</v>
      </c>
      <c r="I28" s="104">
        <f ca="1"/>
        <v>5287000</v>
      </c>
      <c r="K28" s="105"/>
      <c r="L28" s="106"/>
      <c r="W28" s="72"/>
      <c r="X28" s="115">
        <f t="shared" ca="1" si="0"/>
        <v>14</v>
      </c>
      <c r="Y28" s="210" cm="1">
        <f t="array" aca="1" ref="Y28" ca="1">IF(
INDEX($A:$A,ROW($A27)+$R$14,1)
&lt;&gt;"",
INDEX($A:$I,$R$14+ROW(A27),1),"")</f>
        <v>14</v>
      </c>
      <c r="Z28" s="210"/>
      <c r="AA28" s="211" t="str" cm="1">
        <f t="array" aca="1" ref="AA28" ca="1">IF(
INDEX($A:$A,ROW($A27)+$R$14,1)
&lt;&gt;"",
INDEX($A:$I,$R$14+ROW(B27),2),"")</f>
        <v>PT Medan Niaga Sentosa</v>
      </c>
      <c r="AB28" s="211"/>
      <c r="AC28" s="211"/>
      <c r="AD28" s="211"/>
      <c r="AE28" s="208" t="str" cm="1">
        <f t="array" aca="1" ref="AE28" ca="1">IF(
INDEX($A:$A,ROW($A27)+$R$14,1)
&lt;&gt;"",
INDEX($A:$I,$R$14+ROW(D27),6),"")</f>
        <v>Paid</v>
      </c>
      <c r="AF28" s="208"/>
      <c r="AG28" s="215" cm="1">
        <f t="array" aca="1" ref="AG28" ca="1">IF(
INDEX($A:$A,ROW($A27)+$R$14,1)
&lt;&gt;"",
INDEX($A:$I,$R$14+ROW(F27),3),"")</f>
        <v>6910000</v>
      </c>
      <c r="AH28" s="215"/>
      <c r="AI28" s="215"/>
      <c r="AJ28" s="72"/>
      <c r="AL28" s="72"/>
      <c r="AM28" s="99">
        <f t="shared" ref="AM28:AM39" ca="1" si="4">IF(AN28&lt;&gt;"",AM27+1,"")</f>
        <v>3</v>
      </c>
      <c r="AN28" s="231" t="str">
        <f t="shared" ca="1" si="1"/>
        <v>Minimalist Table Lamp</v>
      </c>
      <c r="AO28" s="231"/>
      <c r="AP28" s="231"/>
      <c r="AQ28" s="102">
        <f t="shared" ca="1" si="2"/>
        <v>4</v>
      </c>
      <c r="AR28" s="229">
        <f t="shared" ca="1" si="3"/>
        <v>299000</v>
      </c>
      <c r="AS28" s="229"/>
      <c r="AT28" s="27"/>
      <c r="AU28" s="72"/>
    </row>
    <row r="29" spans="1:47">
      <c r="A29" s="104">
        <f ca="1"/>
        <v>16</v>
      </c>
      <c r="B29" s="104" t="str">
        <f ca="1"/>
        <v>PT Sentra Belanja Jaya</v>
      </c>
      <c r="C29" s="104">
        <f ca="1"/>
        <v>3606000</v>
      </c>
      <c r="D29" s="104">
        <f ca="1"/>
        <v>46234</v>
      </c>
      <c r="E29" s="104">
        <f ca="1"/>
        <v>46264</v>
      </c>
      <c r="F29" s="104" t="str">
        <f ca="1"/>
        <v>Partial</v>
      </c>
      <c r="G29" s="104" t="str">
        <f ca="1"/>
        <v>INV-2026-PT Sentra Belanja Jaya-16</v>
      </c>
      <c r="H29" s="104">
        <f ca="1"/>
        <v>1803000</v>
      </c>
      <c r="I29" s="104">
        <f ca="1"/>
        <v>1803000</v>
      </c>
      <c r="W29" s="72"/>
      <c r="X29" s="115">
        <f t="shared" ca="1" si="0"/>
        <v>15</v>
      </c>
      <c r="Y29" s="210" cm="1">
        <f t="array" aca="1" ref="Y29" ca="1">IF(
INDEX($A:$A,ROW($A28)+$R$14,1)
&lt;&gt;"",
INDEX($A:$I,$R$14+ROW(A28),1),"")</f>
        <v>15</v>
      </c>
      <c r="Z29" s="210"/>
      <c r="AA29" s="211" t="str" cm="1">
        <f t="array" aca="1" ref="AA29" ca="1">IF(
INDEX($A:$A,ROW($A28)+$R$14,1)
&lt;&gt;"",
INDEX($A:$I,$R$14+ROW(B28),2),"")</f>
        <v>PT Surya Niaga Surabaya</v>
      </c>
      <c r="AB29" s="211"/>
      <c r="AC29" s="211"/>
      <c r="AD29" s="211"/>
      <c r="AE29" s="208" t="str" cm="1">
        <f t="array" aca="1" ref="AE29" ca="1">IF(
INDEX($A:$A,ROW($A28)+$R$14,1)
&lt;&gt;"",
INDEX($A:$I,$R$14+ROW(D28),6),"")</f>
        <v>Unpaid</v>
      </c>
      <c r="AF29" s="208"/>
      <c r="AG29" s="215" cm="1">
        <f t="array" aca="1" ref="AG29" ca="1">IF(
INDEX($A:$A,ROW($A28)+$R$14,1)
&lt;&gt;"",
INDEX($A:$I,$R$14+ROW(F28),3),"")</f>
        <v>5287000</v>
      </c>
      <c r="AH29" s="215"/>
      <c r="AI29" s="215"/>
      <c r="AJ29" s="72"/>
      <c r="AL29" s="72"/>
      <c r="AM29" s="99" t="str">
        <f t="shared" si="4"/>
        <v/>
      </c>
      <c r="AN29" s="231" t="str">
        <f t="shared" si="1"/>
        <v/>
      </c>
      <c r="AO29" s="231"/>
      <c r="AP29" s="231"/>
      <c r="AQ29" s="102" t="str">
        <f t="shared" si="2"/>
        <v/>
      </c>
      <c r="AR29" s="229" t="str">
        <f t="shared" si="3"/>
        <v/>
      </c>
      <c r="AS29" s="229"/>
      <c r="AT29" s="27"/>
      <c r="AU29" s="72"/>
    </row>
    <row r="30" spans="1:47">
      <c r="A30" s="104">
        <f ca="1"/>
        <v>17</v>
      </c>
      <c r="B30" s="104" t="str">
        <f ca="1"/>
        <v>PT Sinar Karya Abadi</v>
      </c>
      <c r="C30" s="104">
        <f ca="1"/>
        <v>3447000</v>
      </c>
      <c r="D30" s="104">
        <f ca="1"/>
        <v>46188</v>
      </c>
      <c r="E30" s="104">
        <f ca="1"/>
        <v>46218</v>
      </c>
      <c r="F30" s="104" t="str">
        <f ca="1"/>
        <v>Paid</v>
      </c>
      <c r="G30" s="104" t="str">
        <f ca="1"/>
        <v>INV-2026-PT Sinar Karya Abadi-17</v>
      </c>
      <c r="H30" s="104">
        <f ca="1"/>
        <v>3447000</v>
      </c>
      <c r="I30" s="104">
        <f ca="1"/>
        <v>0</v>
      </c>
      <c r="W30" s="72"/>
      <c r="X30" s="115">
        <f t="shared" ca="1" si="0"/>
        <v>16</v>
      </c>
      <c r="Y30" s="210" cm="1">
        <f t="array" aca="1" ref="Y30" ca="1">IF(
INDEX($A:$A,ROW($A29)+$R$14,1)
&lt;&gt;"",
INDEX($A:$I,$R$14+ROW(A29),1),"")</f>
        <v>16</v>
      </c>
      <c r="Z30" s="210"/>
      <c r="AA30" s="211" t="str" cm="1">
        <f t="array" aca="1" ref="AA30" ca="1">IF(
INDEX($A:$A,ROW($A29)+$R$14,1)
&lt;&gt;"",
INDEX($A:$I,$R$14+ROW(B29),2),"")</f>
        <v>PT Sentra Belanja Jaya</v>
      </c>
      <c r="AB30" s="211"/>
      <c r="AC30" s="211"/>
      <c r="AD30" s="211"/>
      <c r="AE30" s="208" t="str" cm="1">
        <f t="array" aca="1" ref="AE30" ca="1">IF(
INDEX($A:$A,ROW($A29)+$R$14,1)
&lt;&gt;"",
INDEX($A:$I,$R$14+ROW(D29),6),"")</f>
        <v>Partial</v>
      </c>
      <c r="AF30" s="208"/>
      <c r="AG30" s="209" cm="1">
        <f t="array" aca="1" ref="AG30" ca="1">IF(
INDEX($A:$A,ROW($A29)+$R$14,1)
&lt;&gt;"",
INDEX($A:$I,$R$14+ROW(F29),3),"")</f>
        <v>3606000</v>
      </c>
      <c r="AH30" s="209"/>
      <c r="AI30" s="209"/>
      <c r="AJ30" s="72"/>
      <c r="AL30" s="72"/>
      <c r="AM30" s="99" t="str">
        <f t="shared" si="4"/>
        <v/>
      </c>
      <c r="AN30" s="231" t="str">
        <f t="shared" si="1"/>
        <v/>
      </c>
      <c r="AO30" s="231"/>
      <c r="AP30" s="231"/>
      <c r="AQ30" s="102" t="str">
        <f t="shared" si="2"/>
        <v/>
      </c>
      <c r="AR30" s="229" t="str">
        <f t="shared" si="3"/>
        <v/>
      </c>
      <c r="AS30" s="229"/>
      <c r="AT30" s="27"/>
      <c r="AU30" s="72"/>
    </row>
    <row r="31" spans="1:47">
      <c r="A31" s="104">
        <f ca="1"/>
        <v>18</v>
      </c>
      <c r="B31" s="104" t="str">
        <f ca="1"/>
        <v>PT Prima Retail Bandung</v>
      </c>
      <c r="C31" s="104">
        <f ca="1"/>
        <v>1794000</v>
      </c>
      <c r="D31" s="104">
        <f ca="1"/>
        <v>46100</v>
      </c>
      <c r="E31" s="104">
        <f ca="1"/>
        <v>46130</v>
      </c>
      <c r="F31" s="104" t="str">
        <f ca="1"/>
        <v>Paid</v>
      </c>
      <c r="G31" s="104" t="str">
        <f ca="1"/>
        <v>INV-2026-PT Prima Retail Bandung-18</v>
      </c>
      <c r="H31" s="104">
        <f ca="1"/>
        <v>1794000</v>
      </c>
      <c r="I31" s="104">
        <f ca="1"/>
        <v>0</v>
      </c>
      <c r="W31" s="72"/>
      <c r="X31" s="115">
        <f t="shared" ca="1" si="0"/>
        <v>17</v>
      </c>
      <c r="Y31" s="210" cm="1">
        <f t="array" aca="1" ref="Y31" ca="1">IF(
INDEX($A:$A,ROW($A30)+$R$14,1)
&lt;&gt;"",
INDEX($A:$I,$R$14+ROW(A30),1),"")</f>
        <v>17</v>
      </c>
      <c r="Z31" s="210"/>
      <c r="AA31" s="211" t="str" cm="1">
        <f t="array" aca="1" ref="AA31" ca="1">IF(
INDEX($A:$A,ROW($A30)+$R$14,1)
&lt;&gt;"",
INDEX($A:$I,$R$14+ROW(B30),2),"")</f>
        <v>PT Sinar Karya Abadi</v>
      </c>
      <c r="AB31" s="211"/>
      <c r="AC31" s="211"/>
      <c r="AD31" s="211"/>
      <c r="AE31" s="208" t="str" cm="1">
        <f t="array" aca="1" ref="AE31" ca="1">IF(
INDEX($A:$A,ROW($A30)+$R$14,1)
&lt;&gt;"",
INDEX($A:$I,$R$14+ROW(D30),6),"")</f>
        <v>Paid</v>
      </c>
      <c r="AF31" s="208"/>
      <c r="AG31" s="209" cm="1">
        <f t="array" aca="1" ref="AG31" ca="1">IF(
INDEX($A:$A,ROW($A30)+$R$14,1)
&lt;&gt;"",
INDEX($A:$I,$R$14+ROW(F30),3),"")</f>
        <v>3447000</v>
      </c>
      <c r="AH31" s="209"/>
      <c r="AI31" s="209"/>
      <c r="AJ31" s="72"/>
      <c r="AL31" s="72"/>
      <c r="AM31" s="99" t="str">
        <f t="shared" si="4"/>
        <v/>
      </c>
      <c r="AN31" s="231" t="str">
        <f>IF(L13="","",L13)</f>
        <v/>
      </c>
      <c r="AO31" s="231"/>
      <c r="AP31" s="231"/>
      <c r="AQ31" s="102" t="str">
        <f t="shared" si="2"/>
        <v/>
      </c>
      <c r="AR31" s="229" t="str">
        <f t="shared" si="3"/>
        <v/>
      </c>
      <c r="AS31" s="229"/>
      <c r="AT31" s="27"/>
      <c r="AU31" s="72"/>
    </row>
    <row r="32" spans="1:47">
      <c r="A32" s="104">
        <f ca="1"/>
        <v>19</v>
      </c>
      <c r="B32" s="104" t="str">
        <f ca="1"/>
        <v>PT Nusantara Mart Sejahtera</v>
      </c>
      <c r="C32" s="104">
        <f ca="1"/>
        <v>5272000</v>
      </c>
      <c r="D32" s="104">
        <f ca="1"/>
        <v>46190</v>
      </c>
      <c r="E32" s="104">
        <f ca="1"/>
        <v>46220</v>
      </c>
      <c r="F32" s="104" t="str">
        <f ca="1"/>
        <v>Unpaid</v>
      </c>
      <c r="G32" s="104" t="str">
        <f ca="1"/>
        <v>INV-2026-PT Nusantara Mart Sejahtera-19</v>
      </c>
      <c r="H32" s="104">
        <f ca="1"/>
        <v>0</v>
      </c>
      <c r="I32" s="104">
        <f ca="1"/>
        <v>5272000</v>
      </c>
      <c r="W32" s="72"/>
      <c r="X32" s="115">
        <f t="shared" ca="1" si="0"/>
        <v>18</v>
      </c>
      <c r="Y32" s="210" cm="1">
        <f t="array" aca="1" ref="Y32" ca="1">IF(
INDEX($A:$A,ROW($A31)+$R$14,1)
&lt;&gt;"",
INDEX($A:$I,$R$14+ROW(A31),1),"")</f>
        <v>18</v>
      </c>
      <c r="Z32" s="210"/>
      <c r="AA32" s="211" t="str" cm="1">
        <f t="array" aca="1" ref="AA32" ca="1">IF(
INDEX($A:$A,ROW($A31)+$R$14,1)
&lt;&gt;"",
INDEX($A:$I,$R$14+ROW(B31),2),"")</f>
        <v>PT Prima Retail Bandung</v>
      </c>
      <c r="AB32" s="211"/>
      <c r="AC32" s="211"/>
      <c r="AD32" s="211"/>
      <c r="AE32" s="208" t="str" cm="1">
        <f t="array" aca="1" ref="AE32" ca="1">IF(
INDEX($A:$A,ROW($A31)+$R$14,1)
&lt;&gt;"",
INDEX($A:$I,$R$14+ROW(D31),6),"")</f>
        <v>Paid</v>
      </c>
      <c r="AF32" s="208"/>
      <c r="AG32" s="209" cm="1">
        <f t="array" aca="1" ref="AG32" ca="1">IF(
INDEX($A:$A,ROW($A31)+$R$14,1)
&lt;&gt;"",
INDEX($A:$I,$R$14+ROW(F31),3),"")</f>
        <v>1794000</v>
      </c>
      <c r="AH32" s="209"/>
      <c r="AI32" s="209"/>
      <c r="AJ32" s="72"/>
      <c r="AL32" s="72"/>
      <c r="AM32" s="99" t="str">
        <f t="shared" si="4"/>
        <v/>
      </c>
      <c r="AN32" s="231" t="str">
        <f t="shared" si="1"/>
        <v/>
      </c>
      <c r="AO32" s="231"/>
      <c r="AP32" s="231"/>
      <c r="AQ32" s="102" t="str">
        <f t="shared" si="2"/>
        <v/>
      </c>
      <c r="AR32" s="229" t="str">
        <f t="shared" si="3"/>
        <v/>
      </c>
      <c r="AS32" s="229"/>
      <c r="AT32" s="27"/>
      <c r="AU32" s="72"/>
    </row>
    <row r="33" spans="1:47">
      <c r="A33" s="104">
        <f ca="1"/>
        <v>20</v>
      </c>
      <c r="B33" s="104" t="str">
        <f ca="1"/>
        <v>PT Batam Modern Retail</v>
      </c>
      <c r="C33" s="104">
        <f ca="1"/>
        <v>7126000</v>
      </c>
      <c r="D33" s="104">
        <f ca="1"/>
        <v>46224</v>
      </c>
      <c r="E33" s="104">
        <f ca="1"/>
        <v>46238</v>
      </c>
      <c r="F33" s="104" t="str">
        <f ca="1"/>
        <v>Paid</v>
      </c>
      <c r="G33" s="104" t="str">
        <f ca="1"/>
        <v>INV-2026-PT Batam Modern Retail-20</v>
      </c>
      <c r="H33" s="104">
        <f ca="1"/>
        <v>7126000</v>
      </c>
      <c r="I33" s="104">
        <f ca="1"/>
        <v>0</v>
      </c>
      <c r="W33" s="72"/>
      <c r="X33" s="115">
        <f t="shared" ca="1" si="0"/>
        <v>19</v>
      </c>
      <c r="Y33" s="210" cm="1">
        <f t="array" aca="1" ref="Y33" ca="1">IF(
INDEX($A:$A,ROW($A32)+$R$14,1)
&lt;&gt;"",
INDEX($A:$I,$R$14+ROW(A32),1),"")</f>
        <v>19</v>
      </c>
      <c r="Z33" s="210"/>
      <c r="AA33" s="211" t="str" cm="1">
        <f t="array" aca="1" ref="AA33" ca="1">IF(
INDEX($A:$A,ROW($A32)+$R$14,1)
&lt;&gt;"",
INDEX($A:$I,$R$14+ROW(B32),2),"")</f>
        <v>PT Nusantara Mart Sejahtera</v>
      </c>
      <c r="AB33" s="211"/>
      <c r="AC33" s="211"/>
      <c r="AD33" s="211"/>
      <c r="AE33" s="208" t="str" cm="1">
        <f t="array" aca="1" ref="AE33" ca="1">IF(
INDEX($A:$A,ROW($A32)+$R$14,1)
&lt;&gt;"",
INDEX($A:$I,$R$14+ROW(D32),6),"")</f>
        <v>Unpaid</v>
      </c>
      <c r="AF33" s="208"/>
      <c r="AG33" s="209" cm="1">
        <f t="array" aca="1" ref="AG33" ca="1">IF(
INDEX($A:$A,ROW($A32)+$R$14,1)
&lt;&gt;"",
INDEX($A:$I,$R$14+ROW(F32),3),"")</f>
        <v>5272000</v>
      </c>
      <c r="AH33" s="209"/>
      <c r="AI33" s="209"/>
      <c r="AJ33" s="72"/>
      <c r="AL33" s="72"/>
      <c r="AM33" s="99" t="str">
        <f t="shared" si="4"/>
        <v/>
      </c>
      <c r="AN33" s="231" t="str">
        <f t="shared" si="1"/>
        <v/>
      </c>
      <c r="AO33" s="231"/>
      <c r="AP33" s="231"/>
      <c r="AQ33" s="102" t="str">
        <f t="shared" si="2"/>
        <v/>
      </c>
      <c r="AR33" s="229" t="str">
        <f t="shared" si="3"/>
        <v/>
      </c>
      <c r="AS33" s="229"/>
      <c r="AT33" s="27"/>
      <c r="AU33" s="72"/>
    </row>
    <row r="34" spans="1:47">
      <c r="A34" s="104">
        <f ca="1"/>
        <v>21</v>
      </c>
      <c r="B34" s="104" t="str">
        <f ca="1"/>
        <v>PT Surya Niaga Surabaya</v>
      </c>
      <c r="C34" s="104">
        <f ca="1"/>
        <v>3885000</v>
      </c>
      <c r="D34" s="104">
        <f ca="1"/>
        <v>46135</v>
      </c>
      <c r="E34" s="104">
        <f ca="1"/>
        <v>46165</v>
      </c>
      <c r="F34" s="104" t="str">
        <f ca="1"/>
        <v>Paid</v>
      </c>
      <c r="G34" s="104" t="str">
        <f ca="1"/>
        <v>INV-2026-PT Surya Niaga Surabaya-21</v>
      </c>
      <c r="H34" s="104">
        <f ca="1"/>
        <v>3885000</v>
      </c>
      <c r="I34" s="104">
        <f ca="1"/>
        <v>0</v>
      </c>
      <c r="W34" s="72"/>
      <c r="X34" s="115">
        <f t="shared" ca="1" si="0"/>
        <v>20</v>
      </c>
      <c r="Y34" s="210" cm="1">
        <f t="array" aca="1" ref="Y34" ca="1">IF(
INDEX($A:$A,ROW($A33)+$R$14,1)
&lt;&gt;"",
INDEX($A:$I,$R$14+ROW(A33),1),"")</f>
        <v>20</v>
      </c>
      <c r="Z34" s="210"/>
      <c r="AA34" s="211" t="str" cm="1">
        <f t="array" aca="1" ref="AA34" ca="1">IF(
INDEX($A:$A,ROW($A33)+$R$14,1)
&lt;&gt;"",
INDEX($A:$I,$R$14+ROW(B33),2),"")</f>
        <v>PT Batam Modern Retail</v>
      </c>
      <c r="AB34" s="211"/>
      <c r="AC34" s="211"/>
      <c r="AD34" s="211"/>
      <c r="AE34" s="208" t="str" cm="1">
        <f t="array" aca="1" ref="AE34" ca="1">IF(
INDEX($A:$A,ROW($A33)+$R$14,1)
&lt;&gt;"",
INDEX($A:$I,$R$14+ROW(D33),6),"")</f>
        <v>Paid</v>
      </c>
      <c r="AF34" s="208"/>
      <c r="AG34" s="209" cm="1">
        <f t="array" aca="1" ref="AG34" ca="1">IF(
INDEX($A:$A,ROW($A33)+$R$14,1)
&lt;&gt;"",
INDEX($A:$I,$R$14+ROW(F33),3),"")</f>
        <v>7126000</v>
      </c>
      <c r="AH34" s="209"/>
      <c r="AI34" s="209"/>
      <c r="AJ34" s="72"/>
      <c r="AL34" s="72"/>
      <c r="AM34" s="99" t="str">
        <f t="shared" si="4"/>
        <v/>
      </c>
      <c r="AN34" s="231" t="str">
        <f t="shared" si="1"/>
        <v/>
      </c>
      <c r="AO34" s="231"/>
      <c r="AP34" s="231"/>
      <c r="AQ34" s="102" t="str">
        <f t="shared" si="2"/>
        <v/>
      </c>
      <c r="AR34" s="229" t="str">
        <f t="shared" si="3"/>
        <v/>
      </c>
      <c r="AS34" s="229"/>
      <c r="AT34" s="27"/>
      <c r="AU34" s="72"/>
    </row>
    <row r="35" spans="1:47">
      <c r="A35" s="104">
        <f ca="1"/>
        <v>22</v>
      </c>
      <c r="B35" s="104" t="str">
        <f ca="1"/>
        <v>PT Harmoni Store Indonesia</v>
      </c>
      <c r="C35" s="104">
        <f ca="1"/>
        <v>6448000</v>
      </c>
      <c r="D35" s="104">
        <f ca="1"/>
        <v>46263</v>
      </c>
      <c r="E35" s="104">
        <f ca="1"/>
        <v>46277</v>
      </c>
      <c r="F35" s="104" t="str">
        <f ca="1"/>
        <v>Paid</v>
      </c>
      <c r="G35" s="104" t="str">
        <f ca="1"/>
        <v>INV-2026-PT Harmoni Store Indonesia-22</v>
      </c>
      <c r="H35" s="104">
        <f ca="1"/>
        <v>6448000</v>
      </c>
      <c r="I35" s="104">
        <f ca="1"/>
        <v>0</v>
      </c>
      <c r="W35" s="72"/>
      <c r="X35" s="115">
        <f t="shared" ca="1" si="0"/>
        <v>21</v>
      </c>
      <c r="Y35" s="210" cm="1">
        <f t="array" aca="1" ref="Y35" ca="1">IF(
INDEX($A:$A,ROW($A34)+$R$14,1)
&lt;&gt;"",
INDEX($A:$I,$R$14+ROW(A34),1),"")</f>
        <v>21</v>
      </c>
      <c r="Z35" s="210"/>
      <c r="AA35" s="211" t="str" cm="1">
        <f t="array" aca="1" ref="AA35" ca="1">IF(
INDEX($A:$A,ROW($A34)+$R$14,1)
&lt;&gt;"",
INDEX($A:$I,$R$14+ROW(B34),2),"")</f>
        <v>PT Surya Niaga Surabaya</v>
      </c>
      <c r="AB35" s="211"/>
      <c r="AC35" s="211"/>
      <c r="AD35" s="211"/>
      <c r="AE35" s="208" t="str" cm="1">
        <f t="array" aca="1" ref="AE35" ca="1">IF(
INDEX($A:$A,ROW($A34)+$R$14,1)
&lt;&gt;"",
INDEX($A:$I,$R$14+ROW(D34),6),"")</f>
        <v>Paid</v>
      </c>
      <c r="AF35" s="208"/>
      <c r="AG35" s="209" cm="1">
        <f t="array" aca="1" ref="AG35" ca="1">IF(
INDEX($A:$A,ROW($A34)+$R$14,1)
&lt;&gt;"",
INDEX($A:$I,$R$14+ROW(F34),3),"")</f>
        <v>3885000</v>
      </c>
      <c r="AH35" s="209"/>
      <c r="AI35" s="209"/>
      <c r="AJ35" s="72"/>
      <c r="AL35" s="72"/>
      <c r="AM35" s="99" t="str">
        <f t="shared" si="4"/>
        <v/>
      </c>
      <c r="AN35" s="231" t="str">
        <f t="shared" si="1"/>
        <v/>
      </c>
      <c r="AO35" s="231"/>
      <c r="AP35" s="231"/>
      <c r="AQ35" s="102" t="str">
        <f t="shared" si="2"/>
        <v/>
      </c>
      <c r="AR35" s="229" t="str">
        <f t="shared" si="3"/>
        <v/>
      </c>
      <c r="AS35" s="229"/>
      <c r="AT35" s="27"/>
      <c r="AU35" s="72"/>
    </row>
    <row r="36" spans="1:47">
      <c r="A36" s="104">
        <f ca="1"/>
        <v>23</v>
      </c>
      <c r="B36" s="104" t="str">
        <f ca="1"/>
        <v>PT Surya Niaga Surabaya</v>
      </c>
      <c r="C36" s="104">
        <f ca="1"/>
        <v>3517000</v>
      </c>
      <c r="D36" s="104">
        <f ca="1"/>
        <v>46146</v>
      </c>
      <c r="E36" s="104">
        <f ca="1"/>
        <v>46176</v>
      </c>
      <c r="F36" s="104" t="str">
        <f ca="1"/>
        <v>Unpaid</v>
      </c>
      <c r="G36" s="104" t="str">
        <f ca="1"/>
        <v>INV-2026-PT Surya Niaga Surabaya-23</v>
      </c>
      <c r="H36" s="104">
        <f ca="1"/>
        <v>0</v>
      </c>
      <c r="I36" s="104">
        <f ca="1"/>
        <v>3517000</v>
      </c>
      <c r="W36" s="72"/>
      <c r="X36" s="115">
        <f t="shared" ca="1" si="0"/>
        <v>22</v>
      </c>
      <c r="Y36" s="210" cm="1">
        <f t="array" aca="1" ref="Y36" ca="1">IF(
INDEX($A:$A,ROW($A35)+$R$14,1)
&lt;&gt;"",
INDEX($A:$I,$R$14+ROW(A35),1),"")</f>
        <v>22</v>
      </c>
      <c r="Z36" s="210"/>
      <c r="AA36" s="211" t="str" cm="1">
        <f t="array" aca="1" ref="AA36" ca="1">IF(
INDEX($A:$A,ROW($A35)+$R$14,1)
&lt;&gt;"",
INDEX($A:$I,$R$14+ROW(B35),2),"")</f>
        <v>PT Harmoni Store Indonesia</v>
      </c>
      <c r="AB36" s="211"/>
      <c r="AC36" s="211"/>
      <c r="AD36" s="211"/>
      <c r="AE36" s="208" t="str" cm="1">
        <f t="array" aca="1" ref="AE36" ca="1">IF(
INDEX($A:$A,ROW($A35)+$R$14,1)
&lt;&gt;"",
INDEX($A:$I,$R$14+ROW(D35),6),"")</f>
        <v>Paid</v>
      </c>
      <c r="AF36" s="208"/>
      <c r="AG36" s="209" cm="1">
        <f t="array" aca="1" ref="AG36" ca="1">IF(
INDEX($A:$A,ROW($A35)+$R$14,1)
&lt;&gt;"",
INDEX($A:$I,$R$14+ROW(F35),3),"")</f>
        <v>6448000</v>
      </c>
      <c r="AH36" s="209"/>
      <c r="AI36" s="209"/>
      <c r="AJ36" s="72"/>
      <c r="AL36" s="72"/>
      <c r="AM36" s="99" t="str">
        <f t="shared" si="4"/>
        <v/>
      </c>
      <c r="AN36" s="231" t="str">
        <f t="shared" si="1"/>
        <v/>
      </c>
      <c r="AO36" s="231"/>
      <c r="AP36" s="231"/>
      <c r="AQ36" s="102" t="str">
        <f t="shared" si="2"/>
        <v/>
      </c>
      <c r="AR36" s="229" t="str">
        <f t="shared" si="3"/>
        <v/>
      </c>
      <c r="AS36" s="229"/>
      <c r="AT36" s="27"/>
      <c r="AU36" s="72"/>
    </row>
    <row r="37" spans="1:47">
      <c r="A37" s="104">
        <f ca="1"/>
        <v>24</v>
      </c>
      <c r="B37" s="104" t="str">
        <f ca="1"/>
        <v>PT Sentra Belanja Jaya</v>
      </c>
      <c r="C37" s="104">
        <f ca="1"/>
        <v>4441000</v>
      </c>
      <c r="D37" s="104">
        <f ca="1"/>
        <v>46271</v>
      </c>
      <c r="E37" s="104">
        <f ca="1"/>
        <v>46316</v>
      </c>
      <c r="F37" s="104" t="str">
        <f ca="1"/>
        <v>Paid</v>
      </c>
      <c r="G37" s="104" t="str">
        <f ca="1"/>
        <v>INV-2026-PT Sentra Belanja Jaya-24</v>
      </c>
      <c r="H37" s="104">
        <f ca="1"/>
        <v>4441000</v>
      </c>
      <c r="I37" s="104">
        <f ca="1"/>
        <v>0</v>
      </c>
      <c r="W37" s="72"/>
      <c r="X37" s="115">
        <f t="shared" ca="1" si="0"/>
        <v>23</v>
      </c>
      <c r="Y37" s="210" cm="1">
        <f t="array" aca="1" ref="Y37" ca="1">IF(
INDEX($A:$A,ROW($A36)+$R$14,1)
&lt;&gt;"",
INDEX($A:$I,$R$14+ROW(A36),1),"")</f>
        <v>23</v>
      </c>
      <c r="Z37" s="210"/>
      <c r="AA37" s="211" t="str" cm="1">
        <f t="array" aca="1" ref="AA37" ca="1">IF(
INDEX($A:$A,ROW($A36)+$R$14,1)
&lt;&gt;"",
INDEX($A:$I,$R$14+ROW(B36),2),"")</f>
        <v>PT Surya Niaga Surabaya</v>
      </c>
      <c r="AB37" s="211"/>
      <c r="AC37" s="211"/>
      <c r="AD37" s="211"/>
      <c r="AE37" s="208" t="str" cm="1">
        <f t="array" aca="1" ref="AE37" ca="1">IF(
INDEX($A:$A,ROW($A36)+$R$14,1)
&lt;&gt;"",
INDEX($A:$I,$R$14+ROW(D36),6),"")</f>
        <v>Unpaid</v>
      </c>
      <c r="AF37" s="208"/>
      <c r="AG37" s="209" cm="1">
        <f t="array" aca="1" ref="AG37" ca="1">IF(
INDEX($A:$A,ROW($A36)+$R$14,1)
&lt;&gt;"",
INDEX($A:$I,$R$14+ROW(F36),3),"")</f>
        <v>3517000</v>
      </c>
      <c r="AH37" s="209"/>
      <c r="AI37" s="209"/>
      <c r="AJ37" s="72"/>
      <c r="AL37" s="72"/>
      <c r="AM37" s="99" t="str">
        <f t="shared" si="4"/>
        <v/>
      </c>
      <c r="AN37" s="231" t="str">
        <f t="shared" si="1"/>
        <v/>
      </c>
      <c r="AO37" s="231"/>
      <c r="AP37" s="231"/>
      <c r="AQ37" s="102" t="str">
        <f t="shared" si="2"/>
        <v/>
      </c>
      <c r="AR37" s="229" t="str">
        <f t="shared" si="3"/>
        <v/>
      </c>
      <c r="AS37" s="229"/>
      <c r="AT37" s="27"/>
      <c r="AU37" s="72"/>
    </row>
    <row r="38" spans="1:47">
      <c r="A38" s="104">
        <f ca="1"/>
        <v>25</v>
      </c>
      <c r="B38" s="104" t="str">
        <f ca="1"/>
        <v>PT Prima Retail Bandung</v>
      </c>
      <c r="C38" s="104">
        <f ca="1"/>
        <v>6869000</v>
      </c>
      <c r="D38" s="104">
        <f ca="1"/>
        <v>46221</v>
      </c>
      <c r="E38" s="104">
        <f ca="1"/>
        <v>46251</v>
      </c>
      <c r="F38" s="104" t="str">
        <f ca="1"/>
        <v>Paid</v>
      </c>
      <c r="G38" s="104" t="str">
        <f ca="1"/>
        <v>INV-2026-PT Prima Retail Bandung-25</v>
      </c>
      <c r="H38" s="104">
        <f ca="1"/>
        <v>6869000</v>
      </c>
      <c r="I38" s="104">
        <f ca="1"/>
        <v>0</v>
      </c>
      <c r="W38" s="72"/>
      <c r="X38" s="115">
        <f t="shared" ca="1" si="0"/>
        <v>24</v>
      </c>
      <c r="Y38" s="210" cm="1">
        <f t="array" aca="1" ref="Y38" ca="1">IF(
INDEX($A:$A,ROW($A37)+$R$14,1)
&lt;&gt;"",
INDEX($A:$I,$R$14+ROW(A37),1),"")</f>
        <v>24</v>
      </c>
      <c r="Z38" s="210"/>
      <c r="AA38" s="211" t="str" cm="1">
        <f t="array" aca="1" ref="AA38" ca="1">IF(
INDEX($A:$A,ROW($A37)+$R$14,1)
&lt;&gt;"",
INDEX($A:$I,$R$14+ROW(B37),2),"")</f>
        <v>PT Sentra Belanja Jaya</v>
      </c>
      <c r="AB38" s="211"/>
      <c r="AC38" s="211"/>
      <c r="AD38" s="211"/>
      <c r="AE38" s="208" t="str" cm="1">
        <f t="array" aca="1" ref="AE38" ca="1">IF(
INDEX($A:$A,ROW($A37)+$R$14,1)
&lt;&gt;"",
INDEX($A:$I,$R$14+ROW(D37),6),"")</f>
        <v>Paid</v>
      </c>
      <c r="AF38" s="208"/>
      <c r="AG38" s="209" cm="1">
        <f t="array" aca="1" ref="AG38" ca="1">IF(
INDEX($A:$A,ROW($A37)+$R$14,1)
&lt;&gt;"",
INDEX($A:$I,$R$14+ROW(F37),3),"")</f>
        <v>4441000</v>
      </c>
      <c r="AH38" s="209"/>
      <c r="AI38" s="209"/>
      <c r="AJ38" s="72"/>
      <c r="AL38" s="72"/>
      <c r="AM38" s="99" t="str">
        <f t="shared" si="4"/>
        <v/>
      </c>
      <c r="AN38" s="231" t="str">
        <f t="shared" si="1"/>
        <v/>
      </c>
      <c r="AO38" s="231"/>
      <c r="AP38" s="231"/>
      <c r="AQ38" s="102" t="str">
        <f t="shared" si="2"/>
        <v/>
      </c>
      <c r="AR38" s="229" t="str">
        <f t="shared" si="3"/>
        <v/>
      </c>
      <c r="AS38" s="229"/>
      <c r="AT38" s="27"/>
      <c r="AU38" s="72"/>
    </row>
    <row r="39" spans="1:47">
      <c r="A39" s="104">
        <f ca="1"/>
        <v>26</v>
      </c>
      <c r="B39" s="104" t="str">
        <f ca="1"/>
        <v>PT Pekanbaru Home Store</v>
      </c>
      <c r="C39" s="104">
        <f ca="1"/>
        <v>3857000</v>
      </c>
      <c r="D39" s="104">
        <f ca="1"/>
        <v>46042</v>
      </c>
      <c r="E39" s="104">
        <f ca="1"/>
        <v>46072</v>
      </c>
      <c r="F39" s="104" t="str">
        <f ca="1"/>
        <v>Partial</v>
      </c>
      <c r="G39" s="104" t="str">
        <f ca="1"/>
        <v>INV-2026-PT Pekanbaru Home Store-26</v>
      </c>
      <c r="H39" s="104">
        <f ca="1"/>
        <v>1157000</v>
      </c>
      <c r="I39" s="104">
        <f ca="1"/>
        <v>2700000</v>
      </c>
      <c r="W39" s="72"/>
      <c r="X39" s="115">
        <f t="shared" ca="1" si="0"/>
        <v>25</v>
      </c>
      <c r="Y39" s="210" cm="1">
        <f t="array" aca="1" ref="Y39" ca="1">IF(
INDEX($A:$A,ROW($A38)+$R$14,1)
&lt;&gt;"",
INDEX($A:$I,$R$14+ROW(A38),1),"")</f>
        <v>25</v>
      </c>
      <c r="Z39" s="210"/>
      <c r="AA39" s="211" t="str" cm="1">
        <f t="array" aca="1" ref="AA39" ca="1">IF(
INDEX($A:$A,ROW($A38)+$R$14,1)
&lt;&gt;"",
INDEX($A:$I,$R$14+ROW(B38),2),"")</f>
        <v>PT Prima Retail Bandung</v>
      </c>
      <c r="AB39" s="211"/>
      <c r="AC39" s="211"/>
      <c r="AD39" s="211"/>
      <c r="AE39" s="208" t="str" cm="1">
        <f t="array" aca="1" ref="AE39" ca="1">IF(
INDEX($A:$A,ROW($A38)+$R$14,1)
&lt;&gt;"",
INDEX($A:$I,$R$14+ROW(D38),6),"")</f>
        <v>Paid</v>
      </c>
      <c r="AF39" s="208"/>
      <c r="AG39" s="209" cm="1">
        <f t="array" aca="1" ref="AG39" ca="1">IF(
INDEX($A:$A,ROW($A38)+$R$14,1)
&lt;&gt;"",
INDEX($A:$I,$R$14+ROW(F38),3),"")</f>
        <v>6869000</v>
      </c>
      <c r="AH39" s="209"/>
      <c r="AI39" s="209"/>
      <c r="AJ39" s="72"/>
      <c r="AL39" s="72"/>
      <c r="AM39" s="99" t="str">
        <f t="shared" si="4"/>
        <v/>
      </c>
      <c r="AN39" s="231" t="str">
        <f t="shared" si="1"/>
        <v/>
      </c>
      <c r="AO39" s="231"/>
      <c r="AP39" s="231"/>
      <c r="AQ39" s="102" t="str">
        <f t="shared" si="2"/>
        <v/>
      </c>
      <c r="AR39" s="229" t="str">
        <f t="shared" si="3"/>
        <v/>
      </c>
      <c r="AS39" s="229"/>
      <c r="AT39" s="27"/>
      <c r="AU39" s="72"/>
    </row>
    <row r="40" spans="1:47" ht="23.25" customHeight="1">
      <c r="A40" s="104">
        <f ca="1"/>
        <v>27</v>
      </c>
      <c r="B40" s="104" t="str">
        <f ca="1"/>
        <v>PT Batam Modern Retail</v>
      </c>
      <c r="C40" s="104">
        <f ca="1"/>
        <v>3638000</v>
      </c>
      <c r="D40" s="104">
        <f ca="1"/>
        <v>46117</v>
      </c>
      <c r="E40" s="104">
        <f ca="1"/>
        <v>46147</v>
      </c>
      <c r="F40" s="104" t="str">
        <f ca="1"/>
        <v>Paid</v>
      </c>
      <c r="G40" s="104" t="str">
        <f ca="1"/>
        <v>INV-2026-PT Batam Modern Retail-27</v>
      </c>
      <c r="H40" s="104">
        <f ca="1"/>
        <v>3638000</v>
      </c>
      <c r="I40" s="104">
        <f ca="1"/>
        <v>0</v>
      </c>
      <c r="W40" s="72"/>
      <c r="X40" s="72"/>
      <c r="Y40" s="84"/>
      <c r="Z40" s="84"/>
      <c r="AA40" s="84"/>
      <c r="AB40" s="84"/>
      <c r="AC40" s="84"/>
      <c r="AD40" s="84"/>
      <c r="AE40" s="84"/>
      <c r="AF40" s="84"/>
      <c r="AG40" s="84"/>
      <c r="AH40" s="84"/>
      <c r="AI40" s="84"/>
      <c r="AJ40" s="72"/>
      <c r="AL40" s="72"/>
      <c r="AM40" s="27"/>
      <c r="AN40" s="84"/>
      <c r="AO40" s="84"/>
      <c r="AP40" s="84"/>
      <c r="AQ40" s="84"/>
      <c r="AR40" s="84"/>
      <c r="AS40" s="84"/>
      <c r="AT40" s="27"/>
      <c r="AU40" s="72"/>
    </row>
    <row r="41" spans="1:47">
      <c r="A41" s="104">
        <f ca="1"/>
        <v>28</v>
      </c>
      <c r="B41" s="104" t="str">
        <f ca="1"/>
        <v>PT Nusantara Mart Sejahtera</v>
      </c>
      <c r="C41" s="104">
        <f ca="1"/>
        <v>4242000</v>
      </c>
      <c r="D41" s="104">
        <f ca="1"/>
        <v>46127</v>
      </c>
      <c r="E41" s="104">
        <f ca="1"/>
        <v>46141</v>
      </c>
      <c r="F41" s="104" t="str">
        <f ca="1"/>
        <v>Paid</v>
      </c>
      <c r="G41" s="104" t="str">
        <f ca="1"/>
        <v>INV-2026-PT Nusantara Mart Sejahtera-28</v>
      </c>
      <c r="H41" s="104">
        <f ca="1"/>
        <v>4242000</v>
      </c>
      <c r="I41" s="104">
        <f ca="1"/>
        <v>0</v>
      </c>
      <c r="W41" s="72"/>
      <c r="X41" s="72"/>
      <c r="Y41" s="72"/>
      <c r="Z41" s="72"/>
      <c r="AA41" s="72"/>
      <c r="AB41" s="72"/>
      <c r="AC41" s="72"/>
      <c r="AD41" s="72"/>
      <c r="AE41" s="72"/>
      <c r="AF41" s="72"/>
      <c r="AG41" s="72"/>
      <c r="AH41" s="72"/>
      <c r="AI41" s="72"/>
      <c r="AJ41" s="72"/>
      <c r="AL41" s="72"/>
      <c r="AM41" s="72"/>
      <c r="AN41" s="72"/>
      <c r="AO41" s="72"/>
      <c r="AP41" s="72"/>
      <c r="AQ41" s="72"/>
      <c r="AR41" s="72"/>
      <c r="AS41" s="72"/>
      <c r="AT41" s="72"/>
      <c r="AU41" s="72"/>
    </row>
    <row r="42" spans="1:47">
      <c r="A42" s="104">
        <f ca="1"/>
        <v>29</v>
      </c>
      <c r="B42" s="104" t="str">
        <f ca="1"/>
        <v>PT Makassar Retail Utama</v>
      </c>
      <c r="C42" s="104">
        <f ca="1"/>
        <v>3289000</v>
      </c>
      <c r="D42" s="104">
        <f ca="1"/>
        <v>46126</v>
      </c>
      <c r="E42" s="104">
        <f ca="1"/>
        <v>46156</v>
      </c>
      <c r="F42" s="104" t="str">
        <f ca="1"/>
        <v>Unpaid</v>
      </c>
      <c r="G42" s="104" t="str">
        <f ca="1"/>
        <v>INV-2026-PT Makassar Retail Utama-29</v>
      </c>
      <c r="H42" s="104">
        <f ca="1"/>
        <v>0</v>
      </c>
      <c r="I42" s="104">
        <f ca="1"/>
        <v>3289000</v>
      </c>
    </row>
    <row r="43" spans="1:47">
      <c r="A43" s="104">
        <f ca="1"/>
        <v>30</v>
      </c>
      <c r="B43" s="104" t="str">
        <f ca="1"/>
        <v>PT Bali Lifestyle Market</v>
      </c>
      <c r="C43" s="104">
        <f ca="1"/>
        <v>1248000</v>
      </c>
      <c r="D43" s="104">
        <f ca="1"/>
        <v>46267</v>
      </c>
      <c r="E43" s="104">
        <f ca="1"/>
        <v>46297</v>
      </c>
      <c r="F43" s="104" t="str">
        <f ca="1"/>
        <v>Unpaid</v>
      </c>
      <c r="G43" s="104" t="str">
        <f ca="1"/>
        <v>INV-2026-PT Bali Lifestyle Market-30</v>
      </c>
      <c r="H43" s="104">
        <f ca="1"/>
        <v>0</v>
      </c>
      <c r="I43" s="104">
        <f ca="1"/>
        <v>1248000</v>
      </c>
    </row>
    <row r="44" spans="1:47">
      <c r="A44" s="104">
        <f ca="1"/>
        <v>31</v>
      </c>
      <c r="B44" s="104" t="str">
        <f ca="1"/>
        <v>PT Bali Lifestyle Market</v>
      </c>
      <c r="C44" s="104">
        <f ca="1"/>
        <v>834000</v>
      </c>
      <c r="D44" s="104">
        <f ca="1"/>
        <v>46078</v>
      </c>
      <c r="E44" s="104">
        <f ca="1"/>
        <v>46108</v>
      </c>
      <c r="F44" s="104" t="str">
        <f ca="1"/>
        <v>Paid</v>
      </c>
      <c r="G44" s="104" t="str">
        <f ca="1"/>
        <v>INV-2026-PT Bali Lifestyle Market-31</v>
      </c>
      <c r="H44" s="104">
        <f ca="1"/>
        <v>834000</v>
      </c>
      <c r="I44" s="104">
        <f ca="1"/>
        <v>0</v>
      </c>
    </row>
    <row r="45" spans="1:47">
      <c r="A45" s="104">
        <f ca="1"/>
        <v>32</v>
      </c>
      <c r="B45" s="104" t="str">
        <f ca="1"/>
        <v>PT Pekanbaru Home Store</v>
      </c>
      <c r="C45" s="104">
        <f ca="1"/>
        <v>5865000</v>
      </c>
      <c r="D45" s="104">
        <f ca="1"/>
        <v>46188</v>
      </c>
      <c r="E45" s="104">
        <f ca="1"/>
        <v>46218</v>
      </c>
      <c r="F45" s="104" t="str">
        <f ca="1"/>
        <v>Unpaid</v>
      </c>
      <c r="G45" s="104" t="str">
        <f ca="1"/>
        <v>INV-2026-PT Pekanbaru Home Store-32</v>
      </c>
      <c r="H45" s="104">
        <f ca="1"/>
        <v>0</v>
      </c>
      <c r="I45" s="104">
        <f ca="1"/>
        <v>5865000</v>
      </c>
    </row>
    <row r="46" spans="1:47">
      <c r="A46" s="104">
        <f ca="1"/>
        <v>33</v>
      </c>
      <c r="B46" s="104" t="str">
        <f ca="1"/>
        <v>PT Jogja Retail Makmur</v>
      </c>
      <c r="C46" s="104">
        <f ca="1"/>
        <v>2663000</v>
      </c>
      <c r="D46" s="104">
        <f ca="1"/>
        <v>46239</v>
      </c>
      <c r="E46" s="104">
        <f ca="1"/>
        <v>46269</v>
      </c>
      <c r="F46" s="104" t="str">
        <f ca="1"/>
        <v>Unpaid</v>
      </c>
      <c r="G46" s="104" t="str">
        <f ca="1"/>
        <v>INV-2026-PT Jogja Retail Makmur-33</v>
      </c>
      <c r="H46" s="104">
        <f ca="1"/>
        <v>0</v>
      </c>
      <c r="I46" s="104">
        <f ca="1"/>
        <v>2663000</v>
      </c>
    </row>
    <row r="47" spans="1:47">
      <c r="A47" s="104">
        <f ca="1"/>
        <v>34</v>
      </c>
      <c r="B47" s="104" t="str">
        <f ca="1"/>
        <v>PT Surya Niaga Surabaya</v>
      </c>
      <c r="C47" s="104">
        <f ca="1"/>
        <v>3285000</v>
      </c>
      <c r="D47" s="104">
        <f ca="1"/>
        <v>46263</v>
      </c>
      <c r="E47" s="104">
        <f ca="1"/>
        <v>46308</v>
      </c>
      <c r="F47" s="104" t="str">
        <f ca="1"/>
        <v>Paid</v>
      </c>
      <c r="G47" s="104" t="str">
        <f ca="1"/>
        <v>INV-2026-PT Surya Niaga Surabaya-34</v>
      </c>
      <c r="H47" s="104">
        <f ca="1"/>
        <v>3285000</v>
      </c>
      <c r="I47" s="104">
        <f ca="1"/>
        <v>0</v>
      </c>
    </row>
    <row r="48" spans="1:47">
      <c r="A48" s="104">
        <f ca="1"/>
        <v>35</v>
      </c>
      <c r="B48" s="104" t="str">
        <f ca="1"/>
        <v>PT Palembang Retail Bersama</v>
      </c>
      <c r="C48" s="104">
        <f ca="1"/>
        <v>1845000</v>
      </c>
      <c r="D48" s="104">
        <f ca="1"/>
        <v>46194</v>
      </c>
      <c r="E48" s="104">
        <f ca="1"/>
        <v>46224</v>
      </c>
      <c r="F48" s="104" t="str">
        <f ca="1"/>
        <v>Paid</v>
      </c>
      <c r="G48" s="104" t="str">
        <f ca="1"/>
        <v>INV-2026-PT Palembang Retail Bersama-35</v>
      </c>
      <c r="H48" s="104">
        <f ca="1"/>
        <v>1845000</v>
      </c>
      <c r="I48" s="104">
        <f ca="1"/>
        <v>0</v>
      </c>
    </row>
    <row r="49" spans="1:9">
      <c r="A49" s="104">
        <f ca="1"/>
        <v>36</v>
      </c>
      <c r="B49" s="104" t="str">
        <f ca="1"/>
        <v>PT Pekanbaru Home Store</v>
      </c>
      <c r="C49" s="104">
        <f ca="1"/>
        <v>4644000</v>
      </c>
      <c r="D49" s="104">
        <f ca="1"/>
        <v>46191</v>
      </c>
      <c r="E49" s="104">
        <f ca="1"/>
        <v>46236</v>
      </c>
      <c r="F49" s="104" t="str">
        <f ca="1"/>
        <v>Paid</v>
      </c>
      <c r="G49" s="104" t="str">
        <f ca="1"/>
        <v>INV-2026-PT Pekanbaru Home Store-36</v>
      </c>
      <c r="H49" s="104">
        <f ca="1"/>
        <v>4644000</v>
      </c>
      <c r="I49" s="104">
        <f ca="1"/>
        <v>0</v>
      </c>
    </row>
    <row r="50" spans="1:9">
      <c r="A50" s="104">
        <f ca="1"/>
        <v>37</v>
      </c>
      <c r="B50" s="104" t="str">
        <f ca="1"/>
        <v>PT Sentra Belanja Jaya</v>
      </c>
      <c r="C50" s="104">
        <f ca="1"/>
        <v>5415000</v>
      </c>
      <c r="D50" s="104">
        <f ca="1"/>
        <v>46091</v>
      </c>
      <c r="E50" s="104">
        <f ca="1"/>
        <v>46121</v>
      </c>
      <c r="F50" s="104" t="str">
        <f ca="1"/>
        <v>Paid</v>
      </c>
      <c r="G50" s="104" t="str">
        <f ca="1"/>
        <v>INV-2026-PT Sentra Belanja Jaya-37</v>
      </c>
      <c r="H50" s="104">
        <f ca="1"/>
        <v>5415000</v>
      </c>
      <c r="I50" s="104">
        <f ca="1"/>
        <v>0</v>
      </c>
    </row>
    <row r="51" spans="1:9">
      <c r="A51" s="104">
        <f ca="1"/>
        <v>38</v>
      </c>
      <c r="B51" s="104" t="str">
        <f ca="1"/>
        <v>PT Arunika Retail Indonesia</v>
      </c>
      <c r="C51" s="104">
        <f ca="1"/>
        <v>4185000</v>
      </c>
      <c r="D51" s="104">
        <f ca="1"/>
        <v>46057</v>
      </c>
      <c r="E51" s="104">
        <f ca="1"/>
        <v>46087</v>
      </c>
      <c r="F51" s="104" t="str">
        <f ca="1"/>
        <v>Paid</v>
      </c>
      <c r="G51" s="104" t="str">
        <f ca="1"/>
        <v>INV-2026-PT Arunika Retail Indonesia-38</v>
      </c>
      <c r="H51" s="104">
        <f ca="1"/>
        <v>4185000</v>
      </c>
      <c r="I51" s="104">
        <f ca="1"/>
        <v>0</v>
      </c>
    </row>
    <row r="52" spans="1:9">
      <c r="A52" s="104">
        <f ca="1"/>
        <v>39</v>
      </c>
      <c r="B52" s="104" t="str">
        <f ca="1"/>
        <v>PT Medan Niaga Sentosa</v>
      </c>
      <c r="C52" s="104">
        <f ca="1"/>
        <v>4515000</v>
      </c>
      <c r="D52" s="104">
        <f ca="1"/>
        <v>46178</v>
      </c>
      <c r="E52" s="104">
        <f ca="1"/>
        <v>46192</v>
      </c>
      <c r="F52" s="104" t="str">
        <f ca="1"/>
        <v>Paid</v>
      </c>
      <c r="G52" s="104" t="str">
        <f ca="1"/>
        <v>INV-2026-PT Medan Niaga Sentosa-39</v>
      </c>
      <c r="H52" s="104">
        <f ca="1"/>
        <v>4515000</v>
      </c>
      <c r="I52" s="104">
        <f ca="1"/>
        <v>0</v>
      </c>
    </row>
    <row r="53" spans="1:9">
      <c r="A53" s="104">
        <f ca="1"/>
        <v>40</v>
      </c>
      <c r="B53" s="104" t="str">
        <f ca="1"/>
        <v>PT Arunika Retail Indonesia</v>
      </c>
      <c r="C53" s="104">
        <f ca="1"/>
        <v>7362000</v>
      </c>
      <c r="D53" s="104">
        <f ca="1"/>
        <v>46273</v>
      </c>
      <c r="E53" s="104">
        <f ca="1"/>
        <v>46318</v>
      </c>
      <c r="F53" s="104" t="str">
        <f ca="1"/>
        <v>Paid</v>
      </c>
      <c r="G53" s="104" t="str">
        <f ca="1"/>
        <v>INV-2026-PT Arunika Retail Indonesia-40</v>
      </c>
      <c r="H53" s="104">
        <f ca="1"/>
        <v>7362000</v>
      </c>
      <c r="I53" s="104">
        <f ca="1"/>
        <v>0</v>
      </c>
    </row>
    <row r="54" spans="1:9">
      <c r="A54" s="104">
        <f ca="1"/>
        <v>41</v>
      </c>
      <c r="B54" s="104" t="str">
        <f ca="1"/>
        <v>PT Balikpapan Retailindo</v>
      </c>
      <c r="C54" s="104">
        <f ca="1"/>
        <v>7117000</v>
      </c>
      <c r="D54" s="104">
        <f ca="1"/>
        <v>46272</v>
      </c>
      <c r="E54" s="104">
        <f ca="1"/>
        <v>46302</v>
      </c>
      <c r="F54" s="104" t="str">
        <f ca="1"/>
        <v>Unpaid</v>
      </c>
      <c r="G54" s="104" t="str">
        <f ca="1"/>
        <v>INV-2026-PT Balikpapan Retailindo-41</v>
      </c>
      <c r="H54" s="104">
        <f ca="1"/>
        <v>0</v>
      </c>
      <c r="I54" s="104">
        <f ca="1"/>
        <v>7117000</v>
      </c>
    </row>
    <row r="55" spans="1:9">
      <c r="A55" s="104">
        <f ca="1"/>
        <v>42</v>
      </c>
      <c r="B55" s="104" t="str">
        <f ca="1"/>
        <v>PT Harmoni Store Indonesia</v>
      </c>
      <c r="C55" s="104">
        <f ca="1"/>
        <v>6689000</v>
      </c>
      <c r="D55" s="104">
        <f ca="1"/>
        <v>46206</v>
      </c>
      <c r="E55" s="104">
        <f ca="1"/>
        <v>46220</v>
      </c>
      <c r="F55" s="104" t="str">
        <f ca="1"/>
        <v>Paid</v>
      </c>
      <c r="G55" s="104" t="str">
        <f ca="1"/>
        <v>INV-2026-PT Harmoni Store Indonesia-42</v>
      </c>
      <c r="H55" s="104">
        <f ca="1"/>
        <v>6689000</v>
      </c>
      <c r="I55" s="104">
        <f ca="1"/>
        <v>0</v>
      </c>
    </row>
    <row r="56" spans="1:9">
      <c r="A56" s="104">
        <f ca="1"/>
        <v>43</v>
      </c>
      <c r="B56" s="104" t="str">
        <f ca="1"/>
        <v>PT Pusaka Niaga Mandiri</v>
      </c>
      <c r="C56" s="104">
        <f ca="1"/>
        <v>2898000</v>
      </c>
      <c r="D56" s="104">
        <f ca="1"/>
        <v>46192</v>
      </c>
      <c r="E56" s="104">
        <f ca="1"/>
        <v>46222</v>
      </c>
      <c r="F56" s="104" t="str">
        <f ca="1"/>
        <v>Paid</v>
      </c>
      <c r="G56" s="104" t="str">
        <f ca="1"/>
        <v>INV-2026-PT Pusaka Niaga Mandiri-43</v>
      </c>
      <c r="H56" s="104">
        <f ca="1"/>
        <v>2898000</v>
      </c>
      <c r="I56" s="104">
        <f ca="1"/>
        <v>0</v>
      </c>
    </row>
    <row r="57" spans="1:9">
      <c r="A57" s="104">
        <f ca="1"/>
        <v>44</v>
      </c>
      <c r="B57" s="104" t="str">
        <f ca="1"/>
        <v>PT Jogja Retail Makmur</v>
      </c>
      <c r="C57" s="104">
        <f ca="1"/>
        <v>7663000</v>
      </c>
      <c r="D57" s="104">
        <f ca="1"/>
        <v>46184</v>
      </c>
      <c r="E57" s="104">
        <f ca="1"/>
        <v>46214</v>
      </c>
      <c r="F57" s="104" t="str">
        <f ca="1"/>
        <v>Paid</v>
      </c>
      <c r="G57" s="104" t="str">
        <f ca="1"/>
        <v>INV-2026-PT Jogja Retail Makmur-44</v>
      </c>
      <c r="H57" s="104">
        <f ca="1"/>
        <v>7663000</v>
      </c>
      <c r="I57" s="104">
        <f ca="1"/>
        <v>0</v>
      </c>
    </row>
    <row r="58" spans="1:9">
      <c r="A58" s="104">
        <f ca="1"/>
        <v>45</v>
      </c>
      <c r="B58" s="104" t="str">
        <f ca="1"/>
        <v>PT Balikpapan Retailindo</v>
      </c>
      <c r="C58" s="104">
        <f ca="1"/>
        <v>596000</v>
      </c>
      <c r="D58" s="104">
        <f ca="1"/>
        <v>46246</v>
      </c>
      <c r="E58" s="104">
        <f ca="1"/>
        <v>46276</v>
      </c>
      <c r="F58" s="104" t="str">
        <f ca="1"/>
        <v>Paid</v>
      </c>
      <c r="G58" s="104" t="str">
        <f ca="1"/>
        <v>INV-2026-PT Balikpapan Retailindo-45</v>
      </c>
      <c r="H58" s="104">
        <f ca="1"/>
        <v>596000</v>
      </c>
      <c r="I58" s="104">
        <f ca="1"/>
        <v>0</v>
      </c>
    </row>
    <row r="59" spans="1:9">
      <c r="A59" s="104">
        <f ca="1"/>
        <v>46</v>
      </c>
      <c r="B59" s="104" t="str">
        <f ca="1"/>
        <v>PT Sentra Belanja Jaya</v>
      </c>
      <c r="C59" s="104">
        <f ca="1"/>
        <v>3711000</v>
      </c>
      <c r="D59" s="104">
        <f ca="1"/>
        <v>46129</v>
      </c>
      <c r="E59" s="104">
        <f ca="1"/>
        <v>46159</v>
      </c>
      <c r="F59" s="104" t="str">
        <f ca="1"/>
        <v>Paid</v>
      </c>
      <c r="G59" s="104" t="str">
        <f ca="1"/>
        <v>INV-2026-PT Sentra Belanja Jaya-46</v>
      </c>
      <c r="H59" s="104">
        <f ca="1"/>
        <v>3711000</v>
      </c>
      <c r="I59" s="104">
        <f ca="1"/>
        <v>0</v>
      </c>
    </row>
    <row r="60" spans="1:9">
      <c r="A60" s="104">
        <f ca="1"/>
        <v>47</v>
      </c>
      <c r="B60" s="104" t="str">
        <f ca="1"/>
        <v>PT Bintang Retail Nusantara</v>
      </c>
      <c r="C60" s="104">
        <f ca="1"/>
        <v>3040000</v>
      </c>
      <c r="D60" s="104">
        <f ca="1"/>
        <v>46061</v>
      </c>
      <c r="E60" s="104">
        <f ca="1"/>
        <v>46091</v>
      </c>
      <c r="F60" s="104" t="str">
        <f ca="1"/>
        <v>Unpaid</v>
      </c>
      <c r="G60" s="104" t="str">
        <f ca="1"/>
        <v>INV-2026-PT Bintang Retail Nusantara-47</v>
      </c>
      <c r="H60" s="104">
        <f ca="1"/>
        <v>0</v>
      </c>
      <c r="I60" s="104">
        <f ca="1"/>
        <v>3040000</v>
      </c>
    </row>
    <row r="61" spans="1:9">
      <c r="A61" s="104">
        <f ca="1"/>
        <v>48</v>
      </c>
      <c r="B61" s="104" t="str">
        <f ca="1"/>
        <v>PT Prima Retail Bandung</v>
      </c>
      <c r="C61" s="104">
        <f ca="1"/>
        <v>1365000</v>
      </c>
      <c r="D61" s="104">
        <f ca="1"/>
        <v>46183</v>
      </c>
      <c r="E61" s="104">
        <f ca="1"/>
        <v>46213</v>
      </c>
      <c r="F61" s="104" t="str">
        <f ca="1"/>
        <v>Paid</v>
      </c>
      <c r="G61" s="104" t="str">
        <f ca="1"/>
        <v>INV-2026-PT Prima Retail Bandung-48</v>
      </c>
      <c r="H61" s="104">
        <f ca="1"/>
        <v>1365000</v>
      </c>
      <c r="I61" s="104">
        <f ca="1"/>
        <v>0</v>
      </c>
    </row>
    <row r="62" spans="1:9">
      <c r="A62" s="104">
        <f ca="1"/>
        <v>49</v>
      </c>
      <c r="B62" s="104" t="str">
        <f ca="1"/>
        <v>PT Urban House Indonesia</v>
      </c>
      <c r="C62" s="104">
        <f ca="1"/>
        <v>4129000</v>
      </c>
      <c r="D62" s="104">
        <f ca="1"/>
        <v>46268</v>
      </c>
      <c r="E62" s="104">
        <f ca="1"/>
        <v>46298</v>
      </c>
      <c r="F62" s="104" t="str">
        <f ca="1"/>
        <v>Unpaid</v>
      </c>
      <c r="G62" s="104" t="str">
        <f ca="1"/>
        <v>INV-2026-PT Urban House Indonesia-49</v>
      </c>
      <c r="H62" s="104">
        <f ca="1"/>
        <v>0</v>
      </c>
      <c r="I62" s="104">
        <f ca="1"/>
        <v>4129000</v>
      </c>
    </row>
    <row r="63" spans="1:9">
      <c r="A63" s="104">
        <f ca="1"/>
        <v>50</v>
      </c>
      <c r="B63" s="104" t="str">
        <f ca="1"/>
        <v>PT Pekanbaru Home Store</v>
      </c>
      <c r="C63" s="104">
        <f ca="1"/>
        <v>1946000</v>
      </c>
      <c r="D63" s="104">
        <f ca="1"/>
        <v>46270</v>
      </c>
      <c r="E63" s="104">
        <f ca="1"/>
        <v>46300</v>
      </c>
      <c r="F63" s="104" t="str">
        <f ca="1"/>
        <v>Unpaid</v>
      </c>
      <c r="G63" s="104" t="str">
        <f ca="1"/>
        <v>INV-2026-PT Pekanbaru Home Store-50</v>
      </c>
      <c r="H63" s="104">
        <f ca="1"/>
        <v>0</v>
      </c>
      <c r="I63" s="104">
        <f ca="1"/>
        <v>1946000</v>
      </c>
    </row>
    <row r="64" spans="1:9">
      <c r="A64" s="104">
        <f ca="1"/>
        <v>51</v>
      </c>
      <c r="B64" s="104" t="str">
        <f ca="1"/>
        <v>PT XYZ</v>
      </c>
      <c r="C64" s="104">
        <f ca="1"/>
        <v>5688000</v>
      </c>
      <c r="D64" s="104">
        <f ca="1"/>
        <v>46256</v>
      </c>
      <c r="E64" s="104">
        <f ca="1"/>
        <v>46286</v>
      </c>
      <c r="F64" s="104" t="str">
        <f ca="1"/>
        <v>Paid</v>
      </c>
      <c r="G64" s="104" t="str">
        <f ca="1"/>
        <v>INV-2026-PT XYZ-51</v>
      </c>
      <c r="H64" s="104">
        <f ca="1"/>
        <v>5688000</v>
      </c>
      <c r="I64" s="104">
        <f ca="1"/>
        <v>0</v>
      </c>
    </row>
    <row r="65" spans="1:9">
      <c r="A65" s="104">
        <f ca="1"/>
        <v>52</v>
      </c>
      <c r="B65" s="104" t="str">
        <f ca="1"/>
        <v>PT Urban House Indonesia</v>
      </c>
      <c r="C65" s="104">
        <f ca="1"/>
        <v>2875000</v>
      </c>
      <c r="D65" s="104">
        <f ca="1"/>
        <v>46026</v>
      </c>
      <c r="E65" s="104">
        <f ca="1"/>
        <v>46056</v>
      </c>
      <c r="F65" s="104" t="str">
        <f ca="1"/>
        <v>Paid</v>
      </c>
      <c r="G65" s="104" t="str">
        <f ca="1"/>
        <v>INV-2026-PT Urban House Indonesia-52</v>
      </c>
      <c r="H65" s="104">
        <f ca="1"/>
        <v>2875000</v>
      </c>
      <c r="I65" s="104">
        <f ca="1"/>
        <v>0</v>
      </c>
    </row>
    <row r="66" spans="1:9">
      <c r="A66" s="104">
        <f ca="1"/>
        <v>53</v>
      </c>
      <c r="B66" s="104" t="str">
        <f ca="1"/>
        <v>PT Pekanbaru Home Store</v>
      </c>
      <c r="C66" s="104">
        <f ca="1"/>
        <v>3945000</v>
      </c>
      <c r="D66" s="104">
        <f ca="1"/>
        <v>46081</v>
      </c>
      <c r="E66" s="104">
        <f ca="1"/>
        <v>46095</v>
      </c>
      <c r="F66" s="104" t="str">
        <f ca="1"/>
        <v>Unpaid</v>
      </c>
      <c r="G66" s="104" t="str">
        <f ca="1"/>
        <v>INV-2026-PT Pekanbaru Home Store-53</v>
      </c>
      <c r="H66" s="104">
        <f ca="1"/>
        <v>0</v>
      </c>
      <c r="I66" s="104">
        <f ca="1"/>
        <v>3945000</v>
      </c>
    </row>
    <row r="67" spans="1:9">
      <c r="A67" s="104">
        <f ca="1"/>
        <v>54</v>
      </c>
      <c r="B67" s="104" t="str">
        <f ca="1"/>
        <v>PT Medan Niaga Sentosa</v>
      </c>
      <c r="C67" s="104">
        <f ca="1"/>
        <v>894000</v>
      </c>
      <c r="D67" s="104">
        <f ca="1"/>
        <v>46054</v>
      </c>
      <c r="E67" s="104">
        <f ca="1"/>
        <v>46084</v>
      </c>
      <c r="F67" s="104" t="str">
        <f ca="1"/>
        <v>Unpaid</v>
      </c>
      <c r="G67" s="104" t="str">
        <f ca="1"/>
        <v>INV-2026-PT Medan Niaga Sentosa-54</v>
      </c>
      <c r="H67" s="104">
        <f ca="1"/>
        <v>0</v>
      </c>
      <c r="I67" s="104">
        <f ca="1"/>
        <v>894000</v>
      </c>
    </row>
    <row r="68" spans="1:9">
      <c r="A68" s="104">
        <f ca="1"/>
        <v>55</v>
      </c>
      <c r="B68" s="104" t="str">
        <f ca="1"/>
        <v>PT Pekanbaru Home Store</v>
      </c>
      <c r="C68" s="104">
        <f ca="1"/>
        <v>3027000</v>
      </c>
      <c r="D68" s="104">
        <f ca="1"/>
        <v>46137</v>
      </c>
      <c r="E68" s="104">
        <f ca="1"/>
        <v>46167</v>
      </c>
      <c r="F68" s="104" t="str">
        <f ca="1"/>
        <v>Paid</v>
      </c>
      <c r="G68" s="104" t="str">
        <f ca="1"/>
        <v>INV-2026-PT Pekanbaru Home Store-55</v>
      </c>
      <c r="H68" s="104">
        <f ca="1"/>
        <v>3027000</v>
      </c>
      <c r="I68" s="104">
        <f ca="1"/>
        <v>0</v>
      </c>
    </row>
    <row r="69" spans="1:9">
      <c r="A69" s="104">
        <f ca="1"/>
        <v>56</v>
      </c>
      <c r="B69" s="104" t="str">
        <f ca="1"/>
        <v>PT Sentra Belanja Jaya</v>
      </c>
      <c r="C69" s="104">
        <f ca="1"/>
        <v>4644000</v>
      </c>
      <c r="D69" s="104">
        <f ca="1"/>
        <v>46243</v>
      </c>
      <c r="E69" s="104">
        <f ca="1"/>
        <v>46273</v>
      </c>
      <c r="F69" s="104" t="str">
        <f ca="1"/>
        <v>Paid</v>
      </c>
      <c r="G69" s="104" t="str">
        <f ca="1"/>
        <v>INV-2026-PT Sentra Belanja Jaya-56</v>
      </c>
      <c r="H69" s="104">
        <f ca="1"/>
        <v>4644000</v>
      </c>
      <c r="I69" s="104">
        <f ca="1"/>
        <v>0</v>
      </c>
    </row>
    <row r="70" spans="1:9">
      <c r="A70" s="104">
        <f ca="1"/>
        <v>57</v>
      </c>
      <c r="B70" s="104" t="str">
        <f ca="1"/>
        <v>PT Arunika Retail Indonesia</v>
      </c>
      <c r="C70" s="104">
        <f ca="1"/>
        <v>5160000</v>
      </c>
      <c r="D70" s="104">
        <f ca="1"/>
        <v>46097</v>
      </c>
      <c r="E70" s="104">
        <f ca="1"/>
        <v>46127</v>
      </c>
      <c r="F70" s="104" t="str">
        <f ca="1"/>
        <v>Paid</v>
      </c>
      <c r="G70" s="104" t="str">
        <f ca="1"/>
        <v>INV-2026-PT Arunika Retail Indonesia-57</v>
      </c>
      <c r="H70" s="104">
        <f ca="1"/>
        <v>5160000</v>
      </c>
      <c r="I70" s="104">
        <f ca="1"/>
        <v>0</v>
      </c>
    </row>
    <row r="71" spans="1:9">
      <c r="A71" s="104">
        <f ca="1"/>
        <v>58</v>
      </c>
      <c r="B71" s="104" t="str">
        <f ca="1"/>
        <v>PT Citra Home Living</v>
      </c>
      <c r="C71" s="104">
        <f ca="1"/>
        <v>4866000</v>
      </c>
      <c r="D71" s="104">
        <f ca="1"/>
        <v>46266</v>
      </c>
      <c r="E71" s="104">
        <f ca="1"/>
        <v>46296</v>
      </c>
      <c r="F71" s="104" t="str">
        <f ca="1"/>
        <v>Paid</v>
      </c>
      <c r="G71" s="104" t="str">
        <f ca="1"/>
        <v>INV-2026-PT Citra Home Living-58</v>
      </c>
      <c r="H71" s="104">
        <f ca="1"/>
        <v>4866000</v>
      </c>
      <c r="I71" s="104">
        <f ca="1"/>
        <v>0</v>
      </c>
    </row>
    <row r="72" spans="1:9">
      <c r="A72" s="104">
        <f ca="1"/>
        <v>59</v>
      </c>
      <c r="B72" s="104" t="str">
        <f ca="1"/>
        <v>PT Citra Home Living</v>
      </c>
      <c r="C72" s="104">
        <f ca="1"/>
        <v>1023000</v>
      </c>
      <c r="D72" s="104">
        <f ca="1"/>
        <v>46030</v>
      </c>
      <c r="E72" s="104">
        <f ca="1"/>
        <v>46044</v>
      </c>
      <c r="F72" s="104" t="str">
        <f ca="1"/>
        <v>Paid</v>
      </c>
      <c r="G72" s="104" t="str">
        <f ca="1"/>
        <v>INV-2026-PT Citra Home Living-59</v>
      </c>
      <c r="H72" s="104">
        <f ca="1"/>
        <v>1023000</v>
      </c>
      <c r="I72" s="104">
        <f ca="1"/>
        <v>0</v>
      </c>
    </row>
    <row r="73" spans="1:9">
      <c r="A73" s="104">
        <f ca="1"/>
        <v>60</v>
      </c>
      <c r="B73" s="104" t="str">
        <f ca="1"/>
        <v>PT Metro Perkasa Retail</v>
      </c>
      <c r="C73" s="104">
        <f ca="1"/>
        <v>2745000</v>
      </c>
      <c r="D73" s="104">
        <f ca="1"/>
        <v>46084</v>
      </c>
      <c r="E73" s="104">
        <f ca="1"/>
        <v>46114</v>
      </c>
      <c r="F73" s="104" t="str">
        <f ca="1"/>
        <v>Paid</v>
      </c>
      <c r="G73" s="104" t="str">
        <f ca="1"/>
        <v>INV-2026-PT Metro Perkasa Retail-60</v>
      </c>
      <c r="H73" s="104">
        <f ca="1"/>
        <v>2745000</v>
      </c>
      <c r="I73" s="104">
        <f ca="1"/>
        <v>0</v>
      </c>
    </row>
    <row r="74" spans="1:9">
      <c r="A74" s="104">
        <f ca="1"/>
        <v>61</v>
      </c>
      <c r="B74" s="104" t="str">
        <f ca="1"/>
        <v>PT Jogja Retail Makmur</v>
      </c>
      <c r="C74" s="104">
        <f ca="1"/>
        <v>1190000</v>
      </c>
      <c r="D74" s="104">
        <f ca="1"/>
        <v>46274</v>
      </c>
      <c r="E74" s="104">
        <f ca="1"/>
        <v>46288</v>
      </c>
      <c r="F74" s="104" t="str">
        <f ca="1"/>
        <v>Paid</v>
      </c>
      <c r="G74" s="104" t="str">
        <f ca="1"/>
        <v>INV-2026-PT Jogja Retail Makmur-61</v>
      </c>
      <c r="H74" s="104">
        <f ca="1"/>
        <v>1190000</v>
      </c>
      <c r="I74" s="104">
        <f ca="1"/>
        <v>0</v>
      </c>
    </row>
    <row r="75" spans="1:9">
      <c r="A75" s="104">
        <f ca="1"/>
        <v>62</v>
      </c>
      <c r="B75" s="104" t="str">
        <f ca="1"/>
        <v>PT Surya Niaga Surabaya</v>
      </c>
      <c r="C75" s="104">
        <f ca="1"/>
        <v>6221000</v>
      </c>
      <c r="D75" s="104">
        <f ca="1"/>
        <v>46263</v>
      </c>
      <c r="E75" s="104">
        <f ca="1"/>
        <v>46293</v>
      </c>
      <c r="F75" s="104" t="str">
        <f ca="1"/>
        <v>Unpaid</v>
      </c>
      <c r="G75" s="104" t="str">
        <f ca="1"/>
        <v>INV-2026-PT Surya Niaga Surabaya-62</v>
      </c>
      <c r="H75" s="104">
        <f ca="1"/>
        <v>0</v>
      </c>
      <c r="I75" s="104">
        <f ca="1"/>
        <v>6221000</v>
      </c>
    </row>
    <row r="76" spans="1:9">
      <c r="A76" s="104">
        <f ca="1"/>
        <v>63</v>
      </c>
      <c r="B76" s="104" t="str">
        <f ca="1"/>
        <v>PT Lestari Lifestyle Retail</v>
      </c>
      <c r="C76" s="104">
        <f ca="1"/>
        <v>2032000</v>
      </c>
      <c r="D76" s="104">
        <f ca="1"/>
        <v>46250</v>
      </c>
      <c r="E76" s="104">
        <f ca="1"/>
        <v>46280</v>
      </c>
      <c r="F76" s="104" t="str">
        <f ca="1"/>
        <v>Paid</v>
      </c>
      <c r="G76" s="104" t="str">
        <f ca="1"/>
        <v>INV-2026-PT Lestari Lifestyle Retail-63</v>
      </c>
      <c r="H76" s="104">
        <f ca="1"/>
        <v>2032000</v>
      </c>
      <c r="I76" s="104">
        <f ca="1"/>
        <v>0</v>
      </c>
    </row>
    <row r="77" spans="1:9">
      <c r="A77" s="104">
        <f ca="1"/>
        <v>64</v>
      </c>
      <c r="B77" s="104" t="str">
        <f ca="1"/>
        <v>PT Palembang Retail Bersama</v>
      </c>
      <c r="C77" s="104">
        <f ca="1"/>
        <v>3401000</v>
      </c>
      <c r="D77" s="104">
        <f ca="1"/>
        <v>46256</v>
      </c>
      <c r="E77" s="104">
        <f ca="1"/>
        <v>46286</v>
      </c>
      <c r="F77" s="104" t="str">
        <f ca="1"/>
        <v>Unpaid</v>
      </c>
      <c r="G77" s="104" t="str">
        <f ca="1"/>
        <v>INV-2026-PT Palembang Retail Bersama-64</v>
      </c>
      <c r="H77" s="104">
        <f ca="1"/>
        <v>0</v>
      </c>
      <c r="I77" s="104">
        <f ca="1"/>
        <v>3401000</v>
      </c>
    </row>
    <row r="78" spans="1:9">
      <c r="A78" s="104">
        <f ca="1"/>
        <v>65</v>
      </c>
      <c r="B78" s="104" t="str">
        <f ca="1"/>
        <v>PT Makassar Retail Utama</v>
      </c>
      <c r="C78" s="104">
        <f ca="1"/>
        <v>5054000</v>
      </c>
      <c r="D78" s="104">
        <f ca="1"/>
        <v>46262</v>
      </c>
      <c r="E78" s="104">
        <f ca="1"/>
        <v>46292</v>
      </c>
      <c r="F78" s="104" t="str">
        <f ca="1"/>
        <v>Unpaid</v>
      </c>
      <c r="G78" s="104" t="str">
        <f ca="1"/>
        <v>INV-2026-PT Makassar Retail Utama-65</v>
      </c>
      <c r="H78" s="104">
        <f ca="1"/>
        <v>0</v>
      </c>
      <c r="I78" s="104">
        <f ca="1"/>
        <v>5054000</v>
      </c>
    </row>
    <row r="79" spans="1:9">
      <c r="A79" s="104">
        <f ca="1"/>
        <v>66</v>
      </c>
      <c r="B79" s="104" t="str">
        <f ca="1"/>
        <v>PT Sinar Karya Abadi</v>
      </c>
      <c r="C79" s="104">
        <f ca="1"/>
        <v>1999000</v>
      </c>
      <c r="D79" s="104">
        <f ca="1"/>
        <v>46034</v>
      </c>
      <c r="E79" s="104">
        <f ca="1"/>
        <v>46064</v>
      </c>
      <c r="F79" s="104" t="str">
        <f ca="1"/>
        <v>Paid</v>
      </c>
      <c r="G79" s="104" t="str">
        <f ca="1"/>
        <v>INV-2026-PT Sinar Karya Abadi-66</v>
      </c>
      <c r="H79" s="104">
        <f ca="1"/>
        <v>1999000</v>
      </c>
      <c r="I79" s="104">
        <f ca="1"/>
        <v>0</v>
      </c>
    </row>
    <row r="80" spans="1:9">
      <c r="A80" s="104">
        <f ca="1"/>
        <v>67</v>
      </c>
      <c r="B80" s="104" t="str">
        <f ca="1"/>
        <v>PT Karya Mitra Retail</v>
      </c>
      <c r="C80" s="104">
        <f ca="1"/>
        <v>4888000</v>
      </c>
      <c r="D80" s="104">
        <f ca="1"/>
        <v>46075</v>
      </c>
      <c r="E80" s="104">
        <f ca="1"/>
        <v>46105</v>
      </c>
      <c r="F80" s="104" t="str">
        <f ca="1"/>
        <v>Paid</v>
      </c>
      <c r="G80" s="104" t="str">
        <f ca="1"/>
        <v>INV-2026-PT Karya Mitra Retail-67</v>
      </c>
      <c r="H80" s="104">
        <f ca="1"/>
        <v>4888000</v>
      </c>
      <c r="I80" s="104">
        <f ca="1"/>
        <v>0</v>
      </c>
    </row>
    <row r="81" spans="1:9">
      <c r="A81" s="104">
        <f ca="1"/>
        <v>68</v>
      </c>
      <c r="B81" s="104" t="str">
        <f ca="1"/>
        <v>PT Pusaka Niaga Mandiri</v>
      </c>
      <c r="C81" s="104">
        <f ca="1"/>
        <v>696000</v>
      </c>
      <c r="D81" s="104">
        <f ca="1"/>
        <v>46212</v>
      </c>
      <c r="E81" s="104">
        <f ca="1"/>
        <v>46226</v>
      </c>
      <c r="F81" s="104" t="str">
        <f ca="1"/>
        <v>Paid</v>
      </c>
      <c r="G81" s="104" t="str">
        <f ca="1"/>
        <v>INV-2026-PT Pusaka Niaga Mandiri-68</v>
      </c>
      <c r="H81" s="104">
        <f ca="1"/>
        <v>696000</v>
      </c>
      <c r="I81" s="104">
        <f ca="1"/>
        <v>0</v>
      </c>
    </row>
    <row r="82" spans="1:9">
      <c r="A82" s="104">
        <f ca="1"/>
        <v>69</v>
      </c>
      <c r="B82" s="104" t="str">
        <f ca="1"/>
        <v>PT Batam Modern Retail</v>
      </c>
      <c r="C82" s="104">
        <f ca="1"/>
        <v>4484000</v>
      </c>
      <c r="D82" s="104">
        <f ca="1"/>
        <v>46078</v>
      </c>
      <c r="E82" s="104">
        <f ca="1"/>
        <v>46092</v>
      </c>
      <c r="F82" s="104" t="str">
        <f ca="1"/>
        <v>Paid</v>
      </c>
      <c r="G82" s="104" t="str">
        <f ca="1"/>
        <v>INV-2026-PT Batam Modern Retail-69</v>
      </c>
      <c r="H82" s="104">
        <f ca="1"/>
        <v>4484000</v>
      </c>
      <c r="I82" s="104">
        <f ca="1"/>
        <v>0</v>
      </c>
    </row>
    <row r="83" spans="1:9">
      <c r="A83" s="104">
        <f ca="1"/>
        <v>70</v>
      </c>
      <c r="B83" s="104" t="str">
        <f ca="1"/>
        <v>PT Nusantara Mart Sejahtera</v>
      </c>
      <c r="C83" s="104">
        <f ca="1"/>
        <v>2571000</v>
      </c>
      <c r="D83" s="104">
        <f ca="1"/>
        <v>46104</v>
      </c>
      <c r="E83" s="104">
        <f ca="1"/>
        <v>46134</v>
      </c>
      <c r="F83" s="104" t="str">
        <f ca="1"/>
        <v>Partial</v>
      </c>
      <c r="G83" s="104" t="str">
        <f ca="1"/>
        <v>INV-2026-PT Nusantara Mart Sejahtera-70</v>
      </c>
      <c r="H83" s="104">
        <f ca="1"/>
        <v>643000</v>
      </c>
      <c r="I83" s="104">
        <f ca="1"/>
        <v>1928000</v>
      </c>
    </row>
    <row r="84" spans="1:9">
      <c r="A84" s="104">
        <f ca="1"/>
        <v>71</v>
      </c>
      <c r="B84" s="104" t="str">
        <f ca="1"/>
        <v>PT Sentra Belanja Jaya</v>
      </c>
      <c r="C84" s="104">
        <f ca="1"/>
        <v>5459000</v>
      </c>
      <c r="D84" s="104">
        <f ca="1"/>
        <v>46128</v>
      </c>
      <c r="E84" s="104">
        <f ca="1"/>
        <v>46158</v>
      </c>
      <c r="F84" s="104" t="str">
        <f ca="1"/>
        <v>Partial</v>
      </c>
      <c r="G84" s="104" t="str">
        <f ca="1"/>
        <v>INV-2026-PT Sentra Belanja Jaya-71</v>
      </c>
      <c r="H84" s="104">
        <f ca="1"/>
        <v>2184000</v>
      </c>
      <c r="I84" s="104">
        <f ca="1"/>
        <v>3275000</v>
      </c>
    </row>
    <row r="85" spans="1:9">
      <c r="A85" s="104">
        <f ca="1"/>
        <v>72</v>
      </c>
      <c r="B85" s="104" t="str">
        <f ca="1"/>
        <v>PT Metro Perkasa Retail</v>
      </c>
      <c r="C85" s="104">
        <f ca="1"/>
        <v>5513000</v>
      </c>
      <c r="D85" s="104">
        <f ca="1"/>
        <v>46086</v>
      </c>
      <c r="E85" s="104">
        <f ca="1"/>
        <v>46100</v>
      </c>
      <c r="F85" s="104" t="str">
        <f ca="1"/>
        <v>Paid</v>
      </c>
      <c r="G85" s="104" t="str">
        <f ca="1"/>
        <v>INV-2026-PT Metro Perkasa Retail-72</v>
      </c>
      <c r="H85" s="104">
        <f ca="1"/>
        <v>5513000</v>
      </c>
      <c r="I85" s="104">
        <f ca="1"/>
        <v>0</v>
      </c>
    </row>
    <row r="86" spans="1:9">
      <c r="A86" s="104">
        <f ca="1"/>
        <v>73</v>
      </c>
      <c r="B86" s="104" t="str">
        <f ca="1"/>
        <v>PT Urban House Indonesia</v>
      </c>
      <c r="C86" s="104">
        <f ca="1"/>
        <v>725000</v>
      </c>
      <c r="D86" s="104">
        <f ca="1"/>
        <v>46077</v>
      </c>
      <c r="E86" s="104">
        <f ca="1"/>
        <v>46122</v>
      </c>
      <c r="F86" s="104" t="str">
        <f ca="1"/>
        <v>Paid</v>
      </c>
      <c r="G86" s="104" t="str">
        <f ca="1"/>
        <v>INV-2026-PT Urban House Indonesia-73</v>
      </c>
      <c r="H86" s="104">
        <f ca="1"/>
        <v>725000</v>
      </c>
      <c r="I86" s="104">
        <f ca="1"/>
        <v>0</v>
      </c>
    </row>
    <row r="87" spans="1:9">
      <c r="A87" s="104">
        <f ca="1"/>
        <v>74</v>
      </c>
      <c r="B87" s="104" t="str">
        <f ca="1"/>
        <v>PT Karya Mitra Retail</v>
      </c>
      <c r="C87" s="104">
        <f ca="1"/>
        <v>2145000</v>
      </c>
      <c r="D87" s="104">
        <f ca="1"/>
        <v>46145</v>
      </c>
      <c r="E87" s="104">
        <f ca="1"/>
        <v>46175</v>
      </c>
      <c r="F87" s="104" t="str">
        <f ca="1"/>
        <v>Paid</v>
      </c>
      <c r="G87" s="104" t="str">
        <f ca="1"/>
        <v>INV-2026-PT Karya Mitra Retail-74</v>
      </c>
      <c r="H87" s="104">
        <f ca="1"/>
        <v>2145000</v>
      </c>
      <c r="I87" s="104">
        <f ca="1"/>
        <v>0</v>
      </c>
    </row>
    <row r="88" spans="1:9">
      <c r="A88" s="104">
        <f ca="1"/>
        <v>75</v>
      </c>
      <c r="B88" s="104" t="str">
        <f ca="1"/>
        <v>PT Palembang Retail Bersama</v>
      </c>
      <c r="C88" s="104">
        <f ca="1"/>
        <v>5067000</v>
      </c>
      <c r="D88" s="104">
        <f ca="1"/>
        <v>46052</v>
      </c>
      <c r="E88" s="104">
        <f ca="1"/>
        <v>46097</v>
      </c>
      <c r="F88" s="104" t="str">
        <f ca="1"/>
        <v>Paid</v>
      </c>
      <c r="G88" s="104" t="str">
        <f ca="1"/>
        <v>INV-2026-PT Palembang Retail Bersama-75</v>
      </c>
      <c r="H88" s="104">
        <f ca="1"/>
        <v>5067000</v>
      </c>
      <c r="I88" s="104">
        <f ca="1"/>
        <v>0</v>
      </c>
    </row>
    <row r="89" spans="1:9">
      <c r="A89" s="104">
        <f ca="1"/>
        <v>76</v>
      </c>
      <c r="B89" s="104" t="str">
        <f ca="1"/>
        <v>PT Karya Mitra Retail</v>
      </c>
      <c r="C89" s="104">
        <f ca="1"/>
        <v>3347000</v>
      </c>
      <c r="D89" s="104">
        <f ca="1"/>
        <v>46033</v>
      </c>
      <c r="E89" s="104">
        <f ca="1"/>
        <v>46078</v>
      </c>
      <c r="F89" s="104" t="str">
        <f ca="1"/>
        <v>Paid</v>
      </c>
      <c r="G89" s="104" t="str">
        <f ca="1"/>
        <v>INV-2026-PT Karya Mitra Retail-76</v>
      </c>
      <c r="H89" s="104">
        <f ca="1"/>
        <v>3347000</v>
      </c>
      <c r="I89" s="104">
        <f ca="1"/>
        <v>0</v>
      </c>
    </row>
    <row r="90" spans="1:9">
      <c r="A90" s="104">
        <f ca="1"/>
        <v>77</v>
      </c>
      <c r="B90" s="104" t="str">
        <f ca="1"/>
        <v>PT Bali Lifestyle Market</v>
      </c>
      <c r="C90" s="104">
        <f ca="1"/>
        <v>8457000</v>
      </c>
      <c r="D90" s="104">
        <f ca="1"/>
        <v>46180</v>
      </c>
      <c r="E90" s="104">
        <f ca="1"/>
        <v>46210</v>
      </c>
      <c r="F90" s="104" t="str">
        <f ca="1"/>
        <v>Paid</v>
      </c>
      <c r="G90" s="104" t="str">
        <f ca="1"/>
        <v>INV-2026-PT Bali Lifestyle Market-77</v>
      </c>
      <c r="H90" s="104">
        <f ca="1"/>
        <v>8457000</v>
      </c>
      <c r="I90" s="104">
        <f ca="1"/>
        <v>0</v>
      </c>
    </row>
    <row r="91" spans="1:9">
      <c r="A91" s="104">
        <f ca="1"/>
        <v>78</v>
      </c>
      <c r="B91" s="104" t="str">
        <f ca="1"/>
        <v>PT Urban House Indonesia</v>
      </c>
      <c r="C91" s="104">
        <f ca="1"/>
        <v>5123000</v>
      </c>
      <c r="D91" s="104">
        <f ca="1"/>
        <v>46047</v>
      </c>
      <c r="E91" s="104">
        <f ca="1"/>
        <v>46077</v>
      </c>
      <c r="F91" s="104" t="str">
        <f ca="1"/>
        <v>Paid</v>
      </c>
      <c r="G91" s="104" t="str">
        <f ca="1"/>
        <v>INV-2026-PT Urban House Indonesia-78</v>
      </c>
      <c r="H91" s="104">
        <f ca="1"/>
        <v>5123000</v>
      </c>
      <c r="I91" s="104">
        <f ca="1"/>
        <v>0</v>
      </c>
    </row>
    <row r="92" spans="1:9">
      <c r="A92" s="104">
        <f ca="1"/>
        <v>79</v>
      </c>
      <c r="B92" s="104" t="str">
        <f ca="1"/>
        <v>PT Pekanbaru Home Store</v>
      </c>
      <c r="C92" s="104">
        <f ca="1"/>
        <v>1714000</v>
      </c>
      <c r="D92" s="104">
        <f ca="1"/>
        <v>46092</v>
      </c>
      <c r="E92" s="104">
        <f ca="1"/>
        <v>46122</v>
      </c>
      <c r="F92" s="104" t="str">
        <f ca="1"/>
        <v>Paid</v>
      </c>
      <c r="G92" s="104" t="str">
        <f ca="1"/>
        <v>INV-2026-PT Pekanbaru Home Store-79</v>
      </c>
      <c r="H92" s="104">
        <f ca="1"/>
        <v>1714000</v>
      </c>
      <c r="I92" s="104">
        <f ca="1"/>
        <v>0</v>
      </c>
    </row>
    <row r="93" spans="1:9">
      <c r="A93" s="104">
        <f ca="1"/>
        <v>80</v>
      </c>
      <c r="B93" s="104" t="str">
        <f ca="1"/>
        <v>PT XYZ</v>
      </c>
      <c r="C93" s="104">
        <f ca="1"/>
        <v>4232000</v>
      </c>
      <c r="D93" s="104">
        <f ca="1"/>
        <v>46132</v>
      </c>
      <c r="E93" s="104">
        <f ca="1"/>
        <v>46177</v>
      </c>
      <c r="F93" s="104" t="str">
        <f ca="1"/>
        <v>Unpaid</v>
      </c>
      <c r="G93" s="104" t="str">
        <f ca="1"/>
        <v>INV-2026-PT XYZ-80</v>
      </c>
      <c r="H93" s="104">
        <f ca="1"/>
        <v>0</v>
      </c>
      <c r="I93" s="104">
        <f ca="1"/>
        <v>4232000</v>
      </c>
    </row>
    <row r="94" spans="1:9">
      <c r="A94" s="104">
        <f ca="1"/>
        <v>81</v>
      </c>
      <c r="B94" s="104" t="str">
        <f ca="1"/>
        <v>PT Urban House Indonesia</v>
      </c>
      <c r="C94" s="104">
        <f ca="1"/>
        <v>6019000</v>
      </c>
      <c r="D94" s="104">
        <f ca="1"/>
        <v>46135</v>
      </c>
      <c r="E94" s="104">
        <f ca="1"/>
        <v>46165</v>
      </c>
      <c r="F94" s="104" t="str">
        <f ca="1"/>
        <v>Paid</v>
      </c>
      <c r="G94" s="104" t="str">
        <f ca="1"/>
        <v>INV-2026-PT Urban House Indonesia-81</v>
      </c>
      <c r="H94" s="104">
        <f ca="1"/>
        <v>6019000</v>
      </c>
      <c r="I94" s="104">
        <f ca="1"/>
        <v>0</v>
      </c>
    </row>
    <row r="95" spans="1:9">
      <c r="A95" s="104">
        <f ca="1"/>
        <v>82</v>
      </c>
      <c r="B95" s="104" t="str">
        <f ca="1"/>
        <v>PT Lestari Lifestyle Retail</v>
      </c>
      <c r="C95" s="104">
        <f ca="1"/>
        <v>862000</v>
      </c>
      <c r="D95" s="104">
        <f ca="1"/>
        <v>46081</v>
      </c>
      <c r="E95" s="104">
        <f ca="1"/>
        <v>46111</v>
      </c>
      <c r="F95" s="104" t="str">
        <f ca="1"/>
        <v>Unpaid</v>
      </c>
      <c r="G95" s="104" t="str">
        <f ca="1"/>
        <v>INV-2026-PT Lestari Lifestyle Retail-82</v>
      </c>
      <c r="H95" s="104">
        <f ca="1"/>
        <v>0</v>
      </c>
      <c r="I95" s="104">
        <f ca="1"/>
        <v>862000</v>
      </c>
    </row>
    <row r="96" spans="1:9">
      <c r="A96" s="104">
        <f ca="1"/>
        <v>83</v>
      </c>
      <c r="B96" s="104" t="str">
        <f ca="1"/>
        <v>PT Urban House Indonesia</v>
      </c>
      <c r="C96" s="104">
        <f ca="1"/>
        <v>2021000</v>
      </c>
      <c r="D96" s="104">
        <f ca="1"/>
        <v>46061</v>
      </c>
      <c r="E96" s="104">
        <f ca="1"/>
        <v>46075</v>
      </c>
      <c r="F96" s="104" t="str">
        <f ca="1"/>
        <v>Paid</v>
      </c>
      <c r="G96" s="104" t="str">
        <f ca="1"/>
        <v>INV-2026-PT Urban House Indonesia-83</v>
      </c>
      <c r="H96" s="104">
        <f ca="1"/>
        <v>2021000</v>
      </c>
      <c r="I96" s="104">
        <f ca="1"/>
        <v>0</v>
      </c>
    </row>
    <row r="97" spans="1:9">
      <c r="A97" s="104">
        <f ca="1"/>
        <v>84</v>
      </c>
      <c r="B97" s="104" t="str">
        <f ca="1"/>
        <v>PT Bintang Retail Nusantara</v>
      </c>
      <c r="C97" s="104">
        <f ca="1"/>
        <v>2686000</v>
      </c>
      <c r="D97" s="104">
        <f ca="1"/>
        <v>46066</v>
      </c>
      <c r="E97" s="104">
        <f ca="1"/>
        <v>46080</v>
      </c>
      <c r="F97" s="104" t="str">
        <f ca="1"/>
        <v>Paid</v>
      </c>
      <c r="G97" s="104" t="str">
        <f ca="1"/>
        <v>INV-2026-PT Bintang Retail Nusantara-84</v>
      </c>
      <c r="H97" s="104">
        <f ca="1"/>
        <v>2686000</v>
      </c>
      <c r="I97" s="104">
        <f ca="1"/>
        <v>0</v>
      </c>
    </row>
    <row r="98" spans="1:9">
      <c r="A98" s="104">
        <f ca="1"/>
        <v>85</v>
      </c>
      <c r="B98" s="104" t="str">
        <f ca="1"/>
        <v>PT Nusantara Mart Sejahtera</v>
      </c>
      <c r="C98" s="104">
        <f ca="1"/>
        <v>2574000</v>
      </c>
      <c r="D98" s="104">
        <f ca="1"/>
        <v>46094</v>
      </c>
      <c r="E98" s="104">
        <f ca="1"/>
        <v>46139</v>
      </c>
      <c r="F98" s="104" t="str">
        <f ca="1"/>
        <v>Paid</v>
      </c>
      <c r="G98" s="104" t="str">
        <f ca="1"/>
        <v>INV-2026-PT Nusantara Mart Sejahtera-85</v>
      </c>
      <c r="H98" s="104">
        <f ca="1"/>
        <v>2574000</v>
      </c>
      <c r="I98" s="104">
        <f ca="1"/>
        <v>0</v>
      </c>
    </row>
    <row r="99" spans="1:9">
      <c r="A99" s="104">
        <f ca="1"/>
        <v>86</v>
      </c>
      <c r="B99" s="104" t="str">
        <f ca="1"/>
        <v>PT Sentra Belanja Jaya</v>
      </c>
      <c r="C99" s="104">
        <f ca="1"/>
        <v>1131000</v>
      </c>
      <c r="D99" s="104">
        <f ca="1"/>
        <v>46107</v>
      </c>
      <c r="E99" s="104">
        <f ca="1"/>
        <v>46121</v>
      </c>
      <c r="F99" s="104" t="str">
        <f ca="1"/>
        <v>Paid</v>
      </c>
      <c r="G99" s="104" t="str">
        <f ca="1"/>
        <v>INV-2026-PT Sentra Belanja Jaya-86</v>
      </c>
      <c r="H99" s="104">
        <f ca="1"/>
        <v>1131000</v>
      </c>
      <c r="I99" s="104">
        <f ca="1"/>
        <v>0</v>
      </c>
    </row>
    <row r="100" spans="1:9">
      <c r="A100" s="104">
        <f ca="1"/>
        <v>87</v>
      </c>
      <c r="B100" s="104" t="str">
        <f ca="1"/>
        <v>PT Bintang Retail Nusantara</v>
      </c>
      <c r="C100" s="104">
        <f ca="1"/>
        <v>625000</v>
      </c>
      <c r="D100" s="104">
        <f ca="1"/>
        <v>46220</v>
      </c>
      <c r="E100" s="104">
        <f ca="1"/>
        <v>46250</v>
      </c>
      <c r="F100" s="104" t="str">
        <f ca="1"/>
        <v>Partial</v>
      </c>
      <c r="G100" s="104" t="str">
        <f ca="1"/>
        <v>INV-2026-PT Bintang Retail Nusantara-87</v>
      </c>
      <c r="H100" s="104">
        <f ca="1"/>
        <v>312000</v>
      </c>
      <c r="I100" s="104">
        <f ca="1"/>
        <v>313000</v>
      </c>
    </row>
    <row r="101" spans="1:9">
      <c r="A101" s="104">
        <f ca="1"/>
        <v>88</v>
      </c>
      <c r="B101" s="104" t="str">
        <f ca="1"/>
        <v>PT Prima Retail Bandung</v>
      </c>
      <c r="C101" s="104">
        <f ca="1"/>
        <v>4092000</v>
      </c>
      <c r="D101" s="104">
        <f ca="1"/>
        <v>46026</v>
      </c>
      <c r="E101" s="104">
        <f ca="1"/>
        <v>46056</v>
      </c>
      <c r="F101" s="104" t="str">
        <f ca="1"/>
        <v>Unpaid</v>
      </c>
      <c r="G101" s="104" t="str">
        <f ca="1"/>
        <v>INV-2026-PT Prima Retail Bandung-88</v>
      </c>
      <c r="H101" s="104">
        <f ca="1"/>
        <v>0</v>
      </c>
      <c r="I101" s="104">
        <f ca="1"/>
        <v>4092000</v>
      </c>
    </row>
    <row r="102" spans="1:9">
      <c r="A102" s="104">
        <f ca="1"/>
        <v>89</v>
      </c>
      <c r="B102" s="104" t="str">
        <f ca="1"/>
        <v>PT Metro Perkasa Retail</v>
      </c>
      <c r="C102" s="104">
        <f ca="1"/>
        <v>2376000</v>
      </c>
      <c r="D102" s="104">
        <f ca="1"/>
        <v>46183</v>
      </c>
      <c r="E102" s="104">
        <f ca="1"/>
        <v>46213</v>
      </c>
      <c r="F102" s="104" t="str">
        <f ca="1"/>
        <v>Paid</v>
      </c>
      <c r="G102" s="104" t="str">
        <f ca="1"/>
        <v>INV-2026-PT Metro Perkasa Retail-89</v>
      </c>
      <c r="H102" s="104">
        <f ca="1"/>
        <v>2376000</v>
      </c>
      <c r="I102" s="104">
        <f ca="1"/>
        <v>0</v>
      </c>
    </row>
    <row r="103" spans="1:9">
      <c r="A103" s="104">
        <f ca="1"/>
        <v>90</v>
      </c>
      <c r="B103" s="104" t="str">
        <f ca="1"/>
        <v>PT Sentra Belanja Jaya</v>
      </c>
      <c r="C103" s="104">
        <f ca="1"/>
        <v>1074000</v>
      </c>
      <c r="D103" s="104">
        <f ca="1"/>
        <v>46067</v>
      </c>
      <c r="E103" s="104">
        <f ca="1"/>
        <v>46097</v>
      </c>
      <c r="F103" s="104" t="str">
        <f ca="1"/>
        <v>Partial</v>
      </c>
      <c r="G103" s="104" t="str">
        <f ca="1"/>
        <v>INV-2026-PT Sentra Belanja Jaya-90</v>
      </c>
      <c r="H103" s="104">
        <f ca="1"/>
        <v>430000</v>
      </c>
      <c r="I103" s="104">
        <f ca="1"/>
        <v>644000</v>
      </c>
    </row>
    <row r="104" spans="1:9">
      <c r="A104" s="104">
        <f ca="1"/>
        <v>91</v>
      </c>
      <c r="B104" s="104" t="str">
        <f ca="1"/>
        <v>PT Arunika Retail Indonesia</v>
      </c>
      <c r="C104" s="104">
        <f ca="1"/>
        <v>3872000</v>
      </c>
      <c r="D104" s="104">
        <f ca="1"/>
        <v>46246</v>
      </c>
      <c r="E104" s="104">
        <f ca="1"/>
        <v>46276</v>
      </c>
      <c r="F104" s="104" t="str">
        <f ca="1"/>
        <v>Paid</v>
      </c>
      <c r="G104" s="104" t="str">
        <f ca="1"/>
        <v>INV-2026-PT Arunika Retail Indonesia-91</v>
      </c>
      <c r="H104" s="104">
        <f ca="1"/>
        <v>3872000</v>
      </c>
      <c r="I104" s="104">
        <f ca="1"/>
        <v>0</v>
      </c>
    </row>
    <row r="105" spans="1:9">
      <c r="A105" s="104">
        <f ca="1"/>
        <v>92</v>
      </c>
      <c r="B105" s="104" t="str">
        <f ca="1"/>
        <v>PT Sentra Belanja Jaya</v>
      </c>
      <c r="C105" s="104">
        <f ca="1"/>
        <v>5465000</v>
      </c>
      <c r="D105" s="104">
        <f ca="1"/>
        <v>46278</v>
      </c>
      <c r="E105" s="104">
        <f ca="1"/>
        <v>46308</v>
      </c>
      <c r="F105" s="104" t="str">
        <f ca="1"/>
        <v>Partial</v>
      </c>
      <c r="G105" s="104" t="str">
        <f ca="1"/>
        <v>INV-2026-PT Sentra Belanja Jaya-92</v>
      </c>
      <c r="H105" s="104">
        <f ca="1"/>
        <v>2186000</v>
      </c>
      <c r="I105" s="104">
        <f ca="1"/>
        <v>3279000</v>
      </c>
    </row>
    <row r="106" spans="1:9">
      <c r="A106" s="104">
        <f ca="1"/>
        <v>93</v>
      </c>
      <c r="B106" s="104" t="str">
        <f ca="1"/>
        <v>PT Urban House Indonesia</v>
      </c>
      <c r="C106" s="104">
        <f ca="1"/>
        <v>4357000</v>
      </c>
      <c r="D106" s="104">
        <f ca="1"/>
        <v>46163</v>
      </c>
      <c r="E106" s="104">
        <f ca="1"/>
        <v>46177</v>
      </c>
      <c r="F106" s="104" t="str">
        <f ca="1"/>
        <v>Paid</v>
      </c>
      <c r="G106" s="104" t="str">
        <f ca="1"/>
        <v>INV-2026-PT Urban House Indonesia-93</v>
      </c>
      <c r="H106" s="104">
        <f ca="1"/>
        <v>4357000</v>
      </c>
      <c r="I106" s="104">
        <f ca="1"/>
        <v>0</v>
      </c>
    </row>
    <row r="107" spans="1:9">
      <c r="A107" s="104">
        <f ca="1"/>
        <v>94</v>
      </c>
      <c r="B107" s="104" t="str">
        <f ca="1"/>
        <v>PT Sinar Karya Abadi</v>
      </c>
      <c r="C107" s="104">
        <f ca="1"/>
        <v>7057000</v>
      </c>
      <c r="D107" s="104">
        <f ca="1"/>
        <v>46121</v>
      </c>
      <c r="E107" s="104">
        <f ca="1"/>
        <v>46151</v>
      </c>
      <c r="F107" s="104" t="str">
        <f ca="1"/>
        <v>Paid</v>
      </c>
      <c r="G107" s="104" t="str">
        <f ca="1"/>
        <v>INV-2026-PT Sinar Karya Abadi-94</v>
      </c>
      <c r="H107" s="104">
        <f ca="1"/>
        <v>7057000</v>
      </c>
      <c r="I107" s="104">
        <f ca="1"/>
        <v>0</v>
      </c>
    </row>
    <row r="108" spans="1:9">
      <c r="A108" s="104">
        <f ca="1"/>
        <v>95</v>
      </c>
      <c r="B108" s="104" t="str">
        <f ca="1"/>
        <v>PT Balikpapan Retailindo</v>
      </c>
      <c r="C108" s="104">
        <f ca="1"/>
        <v>3805000</v>
      </c>
      <c r="D108" s="104">
        <f ca="1"/>
        <v>46083</v>
      </c>
      <c r="E108" s="104">
        <f ca="1"/>
        <v>46113</v>
      </c>
      <c r="F108" s="104" t="str">
        <f ca="1"/>
        <v>Paid</v>
      </c>
      <c r="G108" s="104" t="str">
        <f ca="1"/>
        <v>INV-2026-PT Balikpapan Retailindo-95</v>
      </c>
      <c r="H108" s="104">
        <f ca="1"/>
        <v>3805000</v>
      </c>
      <c r="I108" s="104">
        <f ca="1"/>
        <v>0</v>
      </c>
    </row>
    <row r="109" spans="1:9">
      <c r="A109" s="104">
        <f ca="1"/>
        <v>96</v>
      </c>
      <c r="B109" s="104" t="str">
        <f ca="1"/>
        <v>PT Pontianak Niaga Abadi</v>
      </c>
      <c r="C109" s="104">
        <f ca="1"/>
        <v>4870000</v>
      </c>
      <c r="D109" s="104">
        <f ca="1"/>
        <v>46238</v>
      </c>
      <c r="E109" s="104">
        <f ca="1"/>
        <v>46268</v>
      </c>
      <c r="F109" s="104" t="str">
        <f ca="1"/>
        <v>Paid</v>
      </c>
      <c r="G109" s="104" t="str">
        <f ca="1"/>
        <v>INV-2026-PT Pontianak Niaga Abadi-96</v>
      </c>
      <c r="H109" s="104">
        <f ca="1"/>
        <v>4870000</v>
      </c>
      <c r="I109" s="104">
        <f ca="1"/>
        <v>0</v>
      </c>
    </row>
    <row r="110" spans="1:9">
      <c r="A110" s="104">
        <f ca="1"/>
        <v>97</v>
      </c>
      <c r="B110" s="104" t="str">
        <f ca="1"/>
        <v>PT Lestari Lifestyle Retail</v>
      </c>
      <c r="C110" s="104">
        <f ca="1"/>
        <v>4832000</v>
      </c>
      <c r="D110" s="104">
        <f ca="1"/>
        <v>46200</v>
      </c>
      <c r="E110" s="104">
        <f ca="1"/>
        <v>46230</v>
      </c>
      <c r="F110" s="104" t="str">
        <f ca="1"/>
        <v>Unpaid</v>
      </c>
      <c r="G110" s="104" t="str">
        <f ca="1"/>
        <v>INV-2026-PT Lestari Lifestyle Retail-97</v>
      </c>
      <c r="H110" s="104">
        <f ca="1"/>
        <v>0</v>
      </c>
      <c r="I110" s="104">
        <f ca="1"/>
        <v>4832000</v>
      </c>
    </row>
    <row r="111" spans="1:9">
      <c r="A111" s="104">
        <f ca="1"/>
        <v>98</v>
      </c>
      <c r="B111" s="104" t="str">
        <f ca="1"/>
        <v>PT Medan Niaga Sentosa</v>
      </c>
      <c r="C111" s="104">
        <f ca="1"/>
        <v>4291000</v>
      </c>
      <c r="D111" s="104">
        <f ca="1"/>
        <v>46125</v>
      </c>
      <c r="E111" s="104">
        <f ca="1"/>
        <v>46155</v>
      </c>
      <c r="F111" s="104" t="str">
        <f ca="1"/>
        <v>Partial</v>
      </c>
      <c r="G111" s="104" t="str">
        <f ca="1"/>
        <v>INV-2026-PT Medan Niaga Sentosa-98</v>
      </c>
      <c r="H111" s="104">
        <f ca="1"/>
        <v>2575000</v>
      </c>
      <c r="I111" s="104">
        <f ca="1"/>
        <v>1716000</v>
      </c>
    </row>
    <row r="112" spans="1:9">
      <c r="A112" s="104">
        <f ca="1"/>
        <v>99</v>
      </c>
      <c r="B112" s="104" t="str">
        <f ca="1"/>
        <v>PT Medan Niaga Sentosa</v>
      </c>
      <c r="C112" s="104">
        <f ca="1"/>
        <v>3946000</v>
      </c>
      <c r="D112" s="104">
        <f ca="1"/>
        <v>46090</v>
      </c>
      <c r="E112" s="104">
        <f ca="1"/>
        <v>46104</v>
      </c>
      <c r="F112" s="104" t="str">
        <f ca="1"/>
        <v>Paid</v>
      </c>
      <c r="G112" s="104" t="str">
        <f ca="1"/>
        <v>INV-2026-PT Medan Niaga Sentosa-99</v>
      </c>
      <c r="H112" s="104">
        <f ca="1"/>
        <v>3946000</v>
      </c>
      <c r="I112" s="104">
        <f ca="1"/>
        <v>0</v>
      </c>
    </row>
    <row r="113" spans="1:9">
      <c r="A113" s="104">
        <f ca="1"/>
        <v>100</v>
      </c>
      <c r="B113" s="104" t="str">
        <f ca="1"/>
        <v>PT Bali Lifestyle Market</v>
      </c>
      <c r="C113" s="104">
        <f ca="1"/>
        <v>6316000</v>
      </c>
      <c r="D113" s="104">
        <f ca="1"/>
        <v>46030</v>
      </c>
      <c r="E113" s="104">
        <f ca="1"/>
        <v>46075</v>
      </c>
      <c r="F113" s="104" t="str">
        <f ca="1"/>
        <v>Paid</v>
      </c>
      <c r="G113" s="104" t="str">
        <f ca="1"/>
        <v>INV-2026-PT Bali Lifestyle Market-100</v>
      </c>
      <c r="H113" s="104">
        <f ca="1"/>
        <v>6316000</v>
      </c>
      <c r="I113" s="104">
        <f ca="1"/>
        <v>0</v>
      </c>
    </row>
    <row r="114" spans="1:9">
      <c r="A114" s="104">
        <f ca="1"/>
        <v>101</v>
      </c>
      <c r="B114" s="104" t="str">
        <f ca="1"/>
        <v>PT Balikpapan Retailindo</v>
      </c>
      <c r="C114" s="104">
        <f ca="1"/>
        <v>8526000</v>
      </c>
      <c r="D114" s="104">
        <f ca="1"/>
        <v>46072</v>
      </c>
      <c r="E114" s="104">
        <f ca="1"/>
        <v>46102</v>
      </c>
      <c r="F114" s="104" t="str">
        <f ca="1"/>
        <v>Partial</v>
      </c>
      <c r="G114" s="104" t="str">
        <f ca="1"/>
        <v>INV-2026-PT Balikpapan Retailindo-101</v>
      </c>
      <c r="H114" s="104">
        <f ca="1"/>
        <v>2558000</v>
      </c>
      <c r="I114" s="104">
        <f ca="1"/>
        <v>5968000</v>
      </c>
    </row>
    <row r="115" spans="1:9">
      <c r="A115" s="104">
        <f ca="1"/>
        <v>102</v>
      </c>
      <c r="B115" s="104" t="str">
        <f ca="1"/>
        <v>PT Batam Modern Retail</v>
      </c>
      <c r="C115" s="104">
        <f ca="1"/>
        <v>4384000</v>
      </c>
      <c r="D115" s="104">
        <f ca="1"/>
        <v>46251</v>
      </c>
      <c r="E115" s="104">
        <f ca="1"/>
        <v>46281</v>
      </c>
      <c r="F115" s="104" t="str">
        <f ca="1"/>
        <v>Unpaid</v>
      </c>
      <c r="G115" s="104" t="str">
        <f ca="1"/>
        <v>INV-2026-PT Batam Modern Retail-102</v>
      </c>
      <c r="H115" s="104">
        <f ca="1"/>
        <v>0</v>
      </c>
      <c r="I115" s="104">
        <f ca="1"/>
        <v>4384000</v>
      </c>
    </row>
    <row r="116" spans="1:9">
      <c r="A116" s="104">
        <f ca="1"/>
        <v>103</v>
      </c>
      <c r="B116" s="104" t="str">
        <f ca="1"/>
        <v>PT Batam Modern Retail</v>
      </c>
      <c r="C116" s="104">
        <f ca="1"/>
        <v>5456000</v>
      </c>
      <c r="D116" s="104">
        <f ca="1"/>
        <v>46231</v>
      </c>
      <c r="E116" s="104">
        <f ca="1"/>
        <v>46261</v>
      </c>
      <c r="F116" s="104" t="str">
        <f ca="1"/>
        <v>Paid</v>
      </c>
      <c r="G116" s="104" t="str">
        <f ca="1"/>
        <v>INV-2026-PT Batam Modern Retail-103</v>
      </c>
      <c r="H116" s="104">
        <f ca="1"/>
        <v>5456000</v>
      </c>
      <c r="I116" s="104">
        <f ca="1"/>
        <v>0</v>
      </c>
    </row>
    <row r="117" spans="1:9">
      <c r="A117" s="104">
        <f ca="1"/>
        <v>104</v>
      </c>
      <c r="B117" s="104" t="str">
        <f ca="1"/>
        <v>PT Lestari Lifestyle Retail</v>
      </c>
      <c r="C117" s="104">
        <f ca="1"/>
        <v>7319000</v>
      </c>
      <c r="D117" s="104">
        <f ca="1"/>
        <v>46227</v>
      </c>
      <c r="E117" s="104">
        <f ca="1"/>
        <v>46241</v>
      </c>
      <c r="F117" s="104" t="str">
        <f ca="1"/>
        <v>Paid</v>
      </c>
      <c r="G117" s="104" t="str">
        <f ca="1"/>
        <v>INV-2026-PT Lestari Lifestyle Retail-104</v>
      </c>
      <c r="H117" s="104">
        <f ca="1"/>
        <v>7319000</v>
      </c>
      <c r="I117" s="104">
        <f ca="1"/>
        <v>0</v>
      </c>
    </row>
    <row r="118" spans="1:9">
      <c r="A118" s="104">
        <f ca="1"/>
        <v>105</v>
      </c>
      <c r="B118" s="104" t="str">
        <f ca="1"/>
        <v>PT Nusantara Mart Sejahtera</v>
      </c>
      <c r="C118" s="104">
        <f ca="1"/>
        <v>4179000</v>
      </c>
      <c r="D118" s="104">
        <f ca="1"/>
        <v>46165</v>
      </c>
      <c r="E118" s="104">
        <f ca="1"/>
        <v>46195</v>
      </c>
      <c r="F118" s="104" t="str">
        <f ca="1"/>
        <v>Partial</v>
      </c>
      <c r="G118" s="104" t="str">
        <f ca="1"/>
        <v>INV-2026-PT Nusantara Mart Sejahtera-105</v>
      </c>
      <c r="H118" s="104">
        <f ca="1"/>
        <v>3134000</v>
      </c>
      <c r="I118" s="104">
        <f ca="1"/>
        <v>1045000</v>
      </c>
    </row>
    <row r="119" spans="1:9">
      <c r="A119" s="104">
        <f ca="1"/>
        <v>106</v>
      </c>
      <c r="B119" s="104" t="str">
        <f ca="1"/>
        <v>PT Palembang Retail Bersama</v>
      </c>
      <c r="C119" s="104">
        <f ca="1"/>
        <v>7740000</v>
      </c>
      <c r="D119" s="104">
        <f ca="1"/>
        <v>46129</v>
      </c>
      <c r="E119" s="104">
        <f ca="1"/>
        <v>46159</v>
      </c>
      <c r="F119" s="104" t="str">
        <f ca="1"/>
        <v>Unpaid</v>
      </c>
      <c r="G119" s="104" t="str">
        <f ca="1"/>
        <v>INV-2026-PT Palembang Retail Bersama-106</v>
      </c>
      <c r="H119" s="104">
        <f ca="1"/>
        <v>0</v>
      </c>
      <c r="I119" s="104">
        <f ca="1"/>
        <v>7740000</v>
      </c>
    </row>
    <row r="120" spans="1:9">
      <c r="A120" s="104">
        <f ca="1"/>
        <v>107</v>
      </c>
      <c r="B120" s="104" t="str">
        <f ca="1"/>
        <v>PT Batam Modern Retail</v>
      </c>
      <c r="C120" s="104">
        <f ca="1"/>
        <v>4915000</v>
      </c>
      <c r="D120" s="104">
        <f ca="1"/>
        <v>46060</v>
      </c>
      <c r="E120" s="104">
        <f ca="1"/>
        <v>46090</v>
      </c>
      <c r="F120" s="104" t="str">
        <f ca="1"/>
        <v>Paid</v>
      </c>
      <c r="G120" s="104" t="str">
        <f ca="1"/>
        <v>INV-2026-PT Batam Modern Retail-107</v>
      </c>
      <c r="H120" s="104">
        <f ca="1"/>
        <v>4915000</v>
      </c>
      <c r="I120" s="104">
        <f ca="1"/>
        <v>0</v>
      </c>
    </row>
    <row r="121" spans="1:9">
      <c r="A121" s="104">
        <f ca="1"/>
        <v>108</v>
      </c>
      <c r="B121" s="104" t="str">
        <f ca="1"/>
        <v>PT Manado Lifestyle Center</v>
      </c>
      <c r="C121" s="104">
        <f ca="1"/>
        <v>4333000</v>
      </c>
      <c r="D121" s="104">
        <f ca="1"/>
        <v>46265</v>
      </c>
      <c r="E121" s="104">
        <f ca="1"/>
        <v>46295</v>
      </c>
      <c r="F121" s="104" t="str">
        <f ca="1"/>
        <v>Unpaid</v>
      </c>
      <c r="G121" s="104" t="str">
        <f ca="1"/>
        <v>INV-2026-PT Manado Lifestyle Center-108</v>
      </c>
      <c r="H121" s="104">
        <f ca="1"/>
        <v>0</v>
      </c>
      <c r="I121" s="104">
        <f ca="1"/>
        <v>4333000</v>
      </c>
    </row>
    <row r="122" spans="1:9">
      <c r="A122" s="104">
        <f ca="1"/>
        <v>109</v>
      </c>
      <c r="B122" s="104" t="str">
        <f ca="1"/>
        <v>PT Bintang Retail Nusantara</v>
      </c>
      <c r="C122" s="104">
        <f ca="1"/>
        <v>2696000</v>
      </c>
      <c r="D122" s="104">
        <f ca="1"/>
        <v>46183</v>
      </c>
      <c r="E122" s="104">
        <f ca="1"/>
        <v>46213</v>
      </c>
      <c r="F122" s="104" t="str">
        <f ca="1"/>
        <v>Paid</v>
      </c>
      <c r="G122" s="104" t="str">
        <f ca="1"/>
        <v>INV-2026-PT Bintang Retail Nusantara-109</v>
      </c>
      <c r="H122" s="104">
        <f ca="1"/>
        <v>2696000</v>
      </c>
      <c r="I122" s="104">
        <f ca="1"/>
        <v>0</v>
      </c>
    </row>
    <row r="123" spans="1:9">
      <c r="A123" s="104">
        <f ca="1"/>
        <v>110</v>
      </c>
      <c r="B123" s="104" t="str">
        <f ca="1"/>
        <v>PT XYZ</v>
      </c>
      <c r="C123" s="104">
        <f ca="1"/>
        <v>549000</v>
      </c>
      <c r="D123" s="104">
        <f ca="1"/>
        <v>46136</v>
      </c>
      <c r="E123" s="104">
        <f ca="1"/>
        <v>46150</v>
      </c>
      <c r="F123" s="104" t="str">
        <f ca="1"/>
        <v>Paid</v>
      </c>
      <c r="G123" s="104" t="str">
        <f ca="1"/>
        <v>INV-2026-PT XYZ-110</v>
      </c>
      <c r="H123" s="104">
        <f ca="1"/>
        <v>549000</v>
      </c>
      <c r="I123" s="104">
        <f ca="1"/>
        <v>0</v>
      </c>
    </row>
    <row r="124" spans="1:9">
      <c r="A124" s="104">
        <f ca="1"/>
        <v>111</v>
      </c>
      <c r="B124" s="104" t="str">
        <f ca="1"/>
        <v>PT Bali Lifestyle Market</v>
      </c>
      <c r="C124" s="104">
        <f ca="1"/>
        <v>4259000</v>
      </c>
      <c r="D124" s="104">
        <f ca="1"/>
        <v>46181</v>
      </c>
      <c r="E124" s="104">
        <f ca="1"/>
        <v>46211</v>
      </c>
      <c r="F124" s="104" t="str">
        <f ca="1"/>
        <v>Paid</v>
      </c>
      <c r="G124" s="104" t="str">
        <f ca="1"/>
        <v>INV-2026-PT Bali Lifestyle Market-111</v>
      </c>
      <c r="H124" s="104">
        <f ca="1"/>
        <v>4259000</v>
      </c>
      <c r="I124" s="104">
        <f ca="1"/>
        <v>0</v>
      </c>
    </row>
    <row r="125" spans="1:9">
      <c r="A125" s="104">
        <f ca="1"/>
        <v>112</v>
      </c>
      <c r="B125" s="104" t="str">
        <f ca="1"/>
        <v>PT Karya Mitra Retail</v>
      </c>
      <c r="C125" s="104">
        <f ca="1"/>
        <v>8418000</v>
      </c>
      <c r="D125" s="104">
        <f ca="1"/>
        <v>46096</v>
      </c>
      <c r="E125" s="104">
        <f ca="1"/>
        <v>46126</v>
      </c>
      <c r="F125" s="104" t="str">
        <f ca="1"/>
        <v>Paid</v>
      </c>
      <c r="G125" s="104" t="str">
        <f ca="1"/>
        <v>INV-2026-PT Karya Mitra Retail-112</v>
      </c>
      <c r="H125" s="104">
        <f ca="1"/>
        <v>8418000</v>
      </c>
      <c r="I125" s="104">
        <f ca="1"/>
        <v>0</v>
      </c>
    </row>
    <row r="126" spans="1:9">
      <c r="A126" s="104">
        <f ca="1"/>
        <v>113</v>
      </c>
      <c r="B126" s="104" t="str">
        <f ca="1"/>
        <v>PT Bali Lifestyle Market</v>
      </c>
      <c r="C126" s="104">
        <f ca="1"/>
        <v>5142000</v>
      </c>
      <c r="D126" s="104">
        <f ca="1"/>
        <v>46135</v>
      </c>
      <c r="E126" s="104">
        <f ca="1"/>
        <v>46165</v>
      </c>
      <c r="F126" s="104" t="str">
        <f ca="1"/>
        <v>Unpaid</v>
      </c>
      <c r="G126" s="104" t="str">
        <f ca="1"/>
        <v>INV-2026-PT Bali Lifestyle Market-113</v>
      </c>
      <c r="H126" s="104">
        <f ca="1"/>
        <v>0</v>
      </c>
      <c r="I126" s="104">
        <f ca="1"/>
        <v>5142000</v>
      </c>
    </row>
    <row r="127" spans="1:9">
      <c r="A127" s="104">
        <f ca="1"/>
        <v>114</v>
      </c>
      <c r="B127" s="104" t="str">
        <f ca="1"/>
        <v>PT Jogja Retail Makmur</v>
      </c>
      <c r="C127" s="104">
        <f ca="1"/>
        <v>2836000</v>
      </c>
      <c r="D127" s="104">
        <f ca="1"/>
        <v>46219</v>
      </c>
      <c r="E127" s="104">
        <f ca="1"/>
        <v>46264</v>
      </c>
      <c r="F127" s="104" t="str">
        <f ca="1"/>
        <v>Unpaid</v>
      </c>
      <c r="G127" s="104" t="str">
        <f ca="1"/>
        <v>INV-2026-PT Jogja Retail Makmur-114</v>
      </c>
      <c r="H127" s="104">
        <f ca="1"/>
        <v>0</v>
      </c>
      <c r="I127" s="104">
        <f ca="1"/>
        <v>2836000</v>
      </c>
    </row>
    <row r="128" spans="1:9">
      <c r="A128" s="104">
        <f ca="1"/>
        <v>115</v>
      </c>
      <c r="B128" s="104" t="str">
        <f ca="1"/>
        <v>PT Pekanbaru Home Store</v>
      </c>
      <c r="C128" s="104">
        <f ca="1"/>
        <v>7694000</v>
      </c>
      <c r="D128" s="104">
        <f ca="1"/>
        <v>46256</v>
      </c>
      <c r="E128" s="104">
        <f ca="1"/>
        <v>46286</v>
      </c>
      <c r="F128" s="104" t="str">
        <f ca="1"/>
        <v>Unpaid</v>
      </c>
      <c r="G128" s="104" t="str">
        <f ca="1"/>
        <v>INV-2026-PT Pekanbaru Home Store-115</v>
      </c>
      <c r="H128" s="104">
        <f ca="1"/>
        <v>0</v>
      </c>
      <c r="I128" s="104">
        <f ca="1"/>
        <v>7694000</v>
      </c>
    </row>
    <row r="129" spans="1:9">
      <c r="A129" s="104">
        <f ca="1"/>
        <v>116</v>
      </c>
      <c r="B129" s="104" t="str">
        <f ca="1"/>
        <v>PT Prima Retail Bandung</v>
      </c>
      <c r="C129" s="104">
        <f ca="1"/>
        <v>3420000</v>
      </c>
      <c r="D129" s="104">
        <f ca="1"/>
        <v>46139</v>
      </c>
      <c r="E129" s="104">
        <f ca="1"/>
        <v>46169</v>
      </c>
      <c r="F129" s="104" t="str">
        <f ca="1"/>
        <v>Paid</v>
      </c>
      <c r="G129" s="104" t="str">
        <f ca="1"/>
        <v>INV-2026-PT Prima Retail Bandung-116</v>
      </c>
      <c r="H129" s="104">
        <f ca="1"/>
        <v>3420000</v>
      </c>
      <c r="I129" s="104">
        <f ca="1"/>
        <v>0</v>
      </c>
    </row>
    <row r="130" spans="1:9">
      <c r="A130" s="104">
        <f ca="1"/>
        <v>117</v>
      </c>
      <c r="B130" s="104" t="str">
        <f ca="1"/>
        <v>PT Harmoni Store Indonesia</v>
      </c>
      <c r="C130" s="104">
        <f ca="1"/>
        <v>2838000</v>
      </c>
      <c r="D130" s="104">
        <f ca="1"/>
        <v>46065</v>
      </c>
      <c r="E130" s="104">
        <f ca="1"/>
        <v>46079</v>
      </c>
      <c r="F130" s="104" t="str">
        <f ca="1"/>
        <v>Paid</v>
      </c>
      <c r="G130" s="104" t="str">
        <f ca="1"/>
        <v>INV-2026-PT Harmoni Store Indonesia-117</v>
      </c>
      <c r="H130" s="104">
        <f ca="1"/>
        <v>2838000</v>
      </c>
      <c r="I130" s="104">
        <f ca="1"/>
        <v>0</v>
      </c>
    </row>
    <row r="131" spans="1:9">
      <c r="A131" s="104">
        <f ca="1"/>
        <v>118</v>
      </c>
      <c r="B131" s="104" t="str">
        <f ca="1"/>
        <v>PT Arunika Retail Indonesia</v>
      </c>
      <c r="C131" s="104">
        <f ca="1"/>
        <v>3121000</v>
      </c>
      <c r="D131" s="104">
        <f ca="1"/>
        <v>46238</v>
      </c>
      <c r="E131" s="104">
        <f ca="1"/>
        <v>46268</v>
      </c>
      <c r="F131" s="104" t="str">
        <f ca="1"/>
        <v>Partial</v>
      </c>
      <c r="G131" s="104" t="str">
        <f ca="1"/>
        <v>INV-2026-PT Arunika Retail Indonesia-118</v>
      </c>
      <c r="H131" s="104">
        <f ca="1"/>
        <v>780000</v>
      </c>
      <c r="I131" s="104">
        <f ca="1"/>
        <v>2341000</v>
      </c>
    </row>
    <row r="132" spans="1:9">
      <c r="A132" s="104">
        <f ca="1"/>
        <v>119</v>
      </c>
      <c r="B132" s="104" t="str">
        <f ca="1"/>
        <v>PT Metro Perkasa Retail</v>
      </c>
      <c r="C132" s="104">
        <f ca="1"/>
        <v>3745000</v>
      </c>
      <c r="D132" s="104">
        <f ca="1"/>
        <v>46193</v>
      </c>
      <c r="E132" s="104">
        <f ca="1"/>
        <v>46238</v>
      </c>
      <c r="F132" s="104" t="str">
        <f ca="1"/>
        <v>Paid</v>
      </c>
      <c r="G132" s="104" t="str">
        <f ca="1"/>
        <v>INV-2026-PT Metro Perkasa Retail-119</v>
      </c>
      <c r="H132" s="104">
        <f ca="1"/>
        <v>3745000</v>
      </c>
      <c r="I132" s="104">
        <f ca="1"/>
        <v>0</v>
      </c>
    </row>
    <row r="133" spans="1:9">
      <c r="A133" s="104">
        <f ca="1"/>
        <v>120</v>
      </c>
      <c r="B133" s="104" t="str">
        <f ca="1"/>
        <v>PT Urban House Indonesia</v>
      </c>
      <c r="C133" s="104">
        <f ca="1"/>
        <v>5761000</v>
      </c>
      <c r="D133" s="104">
        <f ca="1"/>
        <v>46273</v>
      </c>
      <c r="E133" s="104">
        <f ca="1"/>
        <v>46287</v>
      </c>
      <c r="F133" s="104" t="str">
        <f ca="1"/>
        <v>Unpaid</v>
      </c>
      <c r="G133" s="104" t="str">
        <f ca="1"/>
        <v>INV-2026-PT Urban House Indonesia-120</v>
      </c>
      <c r="H133" s="104">
        <f ca="1"/>
        <v>0</v>
      </c>
      <c r="I133" s="104">
        <f ca="1"/>
        <v>5761000</v>
      </c>
    </row>
    <row r="134" spans="1:9">
      <c r="A134" s="104">
        <f ca="1"/>
        <v>121</v>
      </c>
      <c r="B134" s="104" t="str">
        <f ca="1"/>
        <v>PT Lestari Lifestyle Retail</v>
      </c>
      <c r="C134" s="104">
        <f ca="1"/>
        <v>7788000</v>
      </c>
      <c r="D134" s="104">
        <f ca="1"/>
        <v>46272</v>
      </c>
      <c r="E134" s="104">
        <f ca="1"/>
        <v>46302</v>
      </c>
      <c r="F134" s="104" t="str">
        <f ca="1"/>
        <v>Partial</v>
      </c>
      <c r="G134" s="104" t="str">
        <f ca="1"/>
        <v>INV-2026-PT Lestari Lifestyle Retail-121</v>
      </c>
      <c r="H134" s="104">
        <f ca="1"/>
        <v>5452000</v>
      </c>
      <c r="I134" s="104">
        <f ca="1"/>
        <v>2336000</v>
      </c>
    </row>
    <row r="135" spans="1:9">
      <c r="A135" s="104">
        <f ca="1"/>
        <v>122</v>
      </c>
      <c r="B135" s="104" t="str">
        <f ca="1"/>
        <v>PT Bintang Retail Nusantara</v>
      </c>
      <c r="C135" s="104">
        <f ca="1"/>
        <v>2544000</v>
      </c>
      <c r="D135" s="104">
        <f ca="1"/>
        <v>46042</v>
      </c>
      <c r="E135" s="104">
        <f ca="1"/>
        <v>46072</v>
      </c>
      <c r="F135" s="104" t="str">
        <f ca="1"/>
        <v>Unpaid</v>
      </c>
      <c r="G135" s="104" t="str">
        <f ca="1"/>
        <v>INV-2026-PT Bintang Retail Nusantara-122</v>
      </c>
      <c r="H135" s="104">
        <f ca="1"/>
        <v>0</v>
      </c>
      <c r="I135" s="104">
        <f ca="1"/>
        <v>2544000</v>
      </c>
    </row>
    <row r="136" spans="1:9">
      <c r="A136" s="104">
        <f ca="1"/>
        <v>123</v>
      </c>
      <c r="B136" s="104" t="str">
        <f ca="1"/>
        <v>PT Bali Lifestyle Market</v>
      </c>
      <c r="C136" s="104">
        <f ca="1"/>
        <v>4754000</v>
      </c>
      <c r="D136" s="104">
        <f ca="1"/>
        <v>46157</v>
      </c>
      <c r="E136" s="104">
        <f ca="1"/>
        <v>46187</v>
      </c>
      <c r="F136" s="104" t="str">
        <f ca="1"/>
        <v>Paid</v>
      </c>
      <c r="G136" s="104" t="str">
        <f ca="1"/>
        <v>INV-2026-PT Bali Lifestyle Market-123</v>
      </c>
      <c r="H136" s="104">
        <f ca="1"/>
        <v>4754000</v>
      </c>
      <c r="I136" s="104">
        <f ca="1"/>
        <v>0</v>
      </c>
    </row>
    <row r="137" spans="1:9">
      <c r="A137" s="104">
        <f ca="1"/>
        <v>124</v>
      </c>
      <c r="B137" s="104" t="str">
        <f ca="1"/>
        <v>PT Jogja Retail Makmur</v>
      </c>
      <c r="C137" s="104">
        <f ca="1"/>
        <v>2589000</v>
      </c>
      <c r="D137" s="104">
        <f ca="1"/>
        <v>46085</v>
      </c>
      <c r="E137" s="104">
        <f ca="1"/>
        <v>46099</v>
      </c>
      <c r="F137" s="104" t="str">
        <f ca="1"/>
        <v>Unpaid</v>
      </c>
      <c r="G137" s="104" t="str">
        <f ca="1"/>
        <v>INV-2026-PT Jogja Retail Makmur-124</v>
      </c>
      <c r="H137" s="104">
        <f ca="1"/>
        <v>0</v>
      </c>
      <c r="I137" s="104">
        <f ca="1"/>
        <v>2589000</v>
      </c>
    </row>
    <row r="138" spans="1:9">
      <c r="A138" s="104">
        <f ca="1"/>
        <v>125</v>
      </c>
      <c r="B138" s="104" t="str">
        <f ca="1"/>
        <v>PT Prima Retail Bandung</v>
      </c>
      <c r="C138" s="104">
        <f ca="1"/>
        <v>5465000</v>
      </c>
      <c r="D138" s="104">
        <f ca="1"/>
        <v>46105</v>
      </c>
      <c r="E138" s="104">
        <f ca="1"/>
        <v>46119</v>
      </c>
      <c r="F138" s="104" t="str">
        <f ca="1"/>
        <v>Unpaid</v>
      </c>
      <c r="G138" s="104" t="str">
        <f ca="1"/>
        <v>INV-2026-PT Prima Retail Bandung-125</v>
      </c>
      <c r="H138" s="104">
        <f ca="1"/>
        <v>0</v>
      </c>
      <c r="I138" s="104">
        <f ca="1"/>
        <v>5465000</v>
      </c>
    </row>
    <row r="139" spans="1:9">
      <c r="A139" s="104">
        <f ca="1"/>
        <v>126</v>
      </c>
      <c r="B139" s="104" t="str">
        <f ca="1"/>
        <v>PT Bali Lifestyle Market</v>
      </c>
      <c r="C139" s="104">
        <f ca="1"/>
        <v>5357000</v>
      </c>
      <c r="D139" s="104">
        <f ca="1"/>
        <v>46122</v>
      </c>
      <c r="E139" s="104">
        <f ca="1"/>
        <v>46152</v>
      </c>
      <c r="F139" s="104" t="str">
        <f ca="1"/>
        <v>Paid</v>
      </c>
      <c r="G139" s="104" t="str">
        <f ca="1"/>
        <v>INV-2026-PT Bali Lifestyle Market-126</v>
      </c>
      <c r="H139" s="104">
        <f ca="1"/>
        <v>5357000</v>
      </c>
      <c r="I139" s="104">
        <f ca="1"/>
        <v>0</v>
      </c>
    </row>
    <row r="140" spans="1:9">
      <c r="A140" s="104">
        <f ca="1"/>
        <v>127</v>
      </c>
      <c r="B140" s="104" t="str">
        <f ca="1"/>
        <v>PT Sentra Belanja Jaya</v>
      </c>
      <c r="C140" s="104">
        <f ca="1"/>
        <v>3953000</v>
      </c>
      <c r="D140" s="104">
        <f ca="1"/>
        <v>46036</v>
      </c>
      <c r="E140" s="104">
        <f ca="1"/>
        <v>46066</v>
      </c>
      <c r="F140" s="104" t="str">
        <f ca="1"/>
        <v>Paid</v>
      </c>
      <c r="G140" s="104" t="str">
        <f ca="1"/>
        <v>INV-2026-PT Sentra Belanja Jaya-127</v>
      </c>
      <c r="H140" s="104">
        <f ca="1"/>
        <v>3953000</v>
      </c>
      <c r="I140" s="104">
        <f ca="1"/>
        <v>0</v>
      </c>
    </row>
    <row r="141" spans="1:9">
      <c r="A141" s="104">
        <f ca="1"/>
        <v>128</v>
      </c>
      <c r="B141" s="104" t="str">
        <f ca="1"/>
        <v>PT Bali Lifestyle Market</v>
      </c>
      <c r="C141" s="104">
        <f ca="1"/>
        <v>4616000</v>
      </c>
      <c r="D141" s="104">
        <f ca="1"/>
        <v>46156</v>
      </c>
      <c r="E141" s="104">
        <f ca="1"/>
        <v>46186</v>
      </c>
      <c r="F141" s="104" t="str">
        <f ca="1"/>
        <v>Paid</v>
      </c>
      <c r="G141" s="104" t="str">
        <f ca="1"/>
        <v>INV-2026-PT Bali Lifestyle Market-128</v>
      </c>
      <c r="H141" s="104">
        <f ca="1"/>
        <v>4616000</v>
      </c>
      <c r="I141" s="104">
        <f ca="1"/>
        <v>0</v>
      </c>
    </row>
    <row r="142" spans="1:9">
      <c r="A142" s="104">
        <f ca="1"/>
        <v>129</v>
      </c>
      <c r="B142" s="104" t="str">
        <f ca="1"/>
        <v>PT Lestari Lifestyle Retail</v>
      </c>
      <c r="C142" s="104">
        <f ca="1"/>
        <v>4541000</v>
      </c>
      <c r="D142" s="104">
        <f ca="1"/>
        <v>46072</v>
      </c>
      <c r="E142" s="104">
        <f ca="1"/>
        <v>46102</v>
      </c>
      <c r="F142" s="104" t="str">
        <f ca="1"/>
        <v>Paid</v>
      </c>
      <c r="G142" s="104" t="str">
        <f ca="1"/>
        <v>INV-2026-PT Lestari Lifestyle Retail-129</v>
      </c>
      <c r="H142" s="104">
        <f ca="1"/>
        <v>4541000</v>
      </c>
      <c r="I142" s="104">
        <f ca="1"/>
        <v>0</v>
      </c>
    </row>
    <row r="143" spans="1:9">
      <c r="A143" s="104">
        <f ca="1"/>
        <v>130</v>
      </c>
      <c r="B143" s="104" t="str">
        <f ca="1"/>
        <v>PT Nusantara Mart Sejahtera</v>
      </c>
      <c r="C143" s="104">
        <f ca="1"/>
        <v>5101000</v>
      </c>
      <c r="D143" s="104">
        <f ca="1"/>
        <v>46107</v>
      </c>
      <c r="E143" s="104">
        <f ca="1"/>
        <v>46137</v>
      </c>
      <c r="F143" s="104" t="str">
        <f ca="1"/>
        <v>Unpaid</v>
      </c>
      <c r="G143" s="104" t="str">
        <f ca="1"/>
        <v>INV-2026-PT Nusantara Mart Sejahtera-130</v>
      </c>
      <c r="H143" s="104">
        <f ca="1"/>
        <v>0</v>
      </c>
      <c r="I143" s="104">
        <f ca="1"/>
        <v>5101000</v>
      </c>
    </row>
    <row r="144" spans="1:9">
      <c r="A144" s="104">
        <f ca="1"/>
        <v>131</v>
      </c>
      <c r="B144" s="104" t="str">
        <f ca="1"/>
        <v>PT XYZ</v>
      </c>
      <c r="C144" s="104">
        <f ca="1"/>
        <v>4419000</v>
      </c>
      <c r="D144" s="104">
        <f ca="1"/>
        <v>46202</v>
      </c>
      <c r="E144" s="104">
        <f ca="1"/>
        <v>46232</v>
      </c>
      <c r="F144" s="104" t="str">
        <f ca="1"/>
        <v>Partial</v>
      </c>
      <c r="G144" s="104" t="str">
        <f ca="1"/>
        <v>INV-2026-PT XYZ-131</v>
      </c>
      <c r="H144" s="104">
        <f ca="1"/>
        <v>3314000</v>
      </c>
      <c r="I144" s="104">
        <f ca="1"/>
        <v>1105000</v>
      </c>
    </row>
    <row r="145" spans="1:9">
      <c r="A145" s="104">
        <f ca="1"/>
        <v>132</v>
      </c>
      <c r="B145" s="104" t="str">
        <f ca="1"/>
        <v>PT Batam Modern Retail</v>
      </c>
      <c r="C145" s="104">
        <f ca="1"/>
        <v>3872000</v>
      </c>
      <c r="D145" s="104">
        <f ca="1"/>
        <v>46128</v>
      </c>
      <c r="E145" s="104">
        <f ca="1"/>
        <v>46158</v>
      </c>
      <c r="F145" s="104" t="str">
        <f ca="1"/>
        <v>Paid</v>
      </c>
      <c r="G145" s="104" t="str">
        <f ca="1"/>
        <v>INV-2026-PT Batam Modern Retail-132</v>
      </c>
      <c r="H145" s="104">
        <f ca="1"/>
        <v>3872000</v>
      </c>
      <c r="I145" s="104">
        <f ca="1"/>
        <v>0</v>
      </c>
    </row>
    <row r="146" spans="1:9">
      <c r="A146" s="104">
        <f ca="1"/>
        <v>133</v>
      </c>
      <c r="B146" s="104" t="str">
        <f ca="1"/>
        <v>PT Sentra Belanja Jaya</v>
      </c>
      <c r="C146" s="104">
        <f ca="1"/>
        <v>1712000</v>
      </c>
      <c r="D146" s="104">
        <f ca="1"/>
        <v>46050</v>
      </c>
      <c r="E146" s="104">
        <f ca="1"/>
        <v>46064</v>
      </c>
      <c r="F146" s="104" t="str">
        <f ca="1"/>
        <v>Paid</v>
      </c>
      <c r="G146" s="104" t="str">
        <f ca="1"/>
        <v>INV-2026-PT Sentra Belanja Jaya-133</v>
      </c>
      <c r="H146" s="104">
        <f ca="1"/>
        <v>1712000</v>
      </c>
      <c r="I146" s="104">
        <f ca="1"/>
        <v>0</v>
      </c>
    </row>
    <row r="147" spans="1:9">
      <c r="A147" s="104">
        <f ca="1"/>
        <v>134</v>
      </c>
      <c r="B147" s="104" t="str">
        <f ca="1"/>
        <v>PT Pekanbaru Home Store</v>
      </c>
      <c r="C147" s="104">
        <f ca="1"/>
        <v>6181000</v>
      </c>
      <c r="D147" s="104">
        <f ca="1"/>
        <v>46238</v>
      </c>
      <c r="E147" s="104">
        <f ca="1"/>
        <v>46268</v>
      </c>
      <c r="F147" s="104" t="str">
        <f ca="1"/>
        <v>Paid</v>
      </c>
      <c r="G147" s="104" t="str">
        <f ca="1"/>
        <v>INV-2026-PT Pekanbaru Home Store-134</v>
      </c>
      <c r="H147" s="104">
        <f ca="1"/>
        <v>6181000</v>
      </c>
      <c r="I147" s="104">
        <f ca="1"/>
        <v>0</v>
      </c>
    </row>
    <row r="148" spans="1:9">
      <c r="A148" s="104">
        <f ca="1"/>
        <v>135</v>
      </c>
      <c r="B148" s="104" t="str">
        <f ca="1"/>
        <v>PT Pontianak Niaga Abadi</v>
      </c>
      <c r="C148" s="104">
        <f ca="1"/>
        <v>2736000</v>
      </c>
      <c r="D148" s="104">
        <f ca="1"/>
        <v>46040</v>
      </c>
      <c r="E148" s="104">
        <f ca="1"/>
        <v>46085</v>
      </c>
      <c r="F148" s="104" t="str">
        <f ca="1"/>
        <v>Paid</v>
      </c>
      <c r="G148" s="104" t="str">
        <f ca="1"/>
        <v>INV-2026-PT Pontianak Niaga Abadi-135</v>
      </c>
      <c r="H148" s="104">
        <f ca="1"/>
        <v>2736000</v>
      </c>
      <c r="I148" s="104">
        <f ca="1"/>
        <v>0</v>
      </c>
    </row>
    <row r="149" spans="1:9">
      <c r="A149" s="104">
        <f ca="1"/>
        <v>136</v>
      </c>
      <c r="B149" s="104" t="str">
        <f ca="1"/>
        <v>PT XYZ</v>
      </c>
      <c r="C149" s="104">
        <f ca="1"/>
        <v>7094000</v>
      </c>
      <c r="D149" s="104">
        <f ca="1"/>
        <v>46083</v>
      </c>
      <c r="E149" s="104">
        <f ca="1"/>
        <v>46128</v>
      </c>
      <c r="F149" s="104" t="str">
        <f ca="1"/>
        <v>Paid</v>
      </c>
      <c r="G149" s="104" t="str">
        <f ca="1"/>
        <v>INV-2026-PT XYZ-136</v>
      </c>
      <c r="H149" s="104">
        <f ca="1"/>
        <v>7094000</v>
      </c>
      <c r="I149" s="104">
        <f ca="1"/>
        <v>0</v>
      </c>
    </row>
    <row r="150" spans="1:9">
      <c r="A150" s="104">
        <f ca="1"/>
        <v>137</v>
      </c>
      <c r="B150" s="104" t="str">
        <f ca="1"/>
        <v>PT Bali Lifestyle Market</v>
      </c>
      <c r="C150" s="104">
        <f ca="1"/>
        <v>1970000</v>
      </c>
      <c r="D150" s="104">
        <f ca="1"/>
        <v>46171</v>
      </c>
      <c r="E150" s="104">
        <f ca="1"/>
        <v>46216</v>
      </c>
      <c r="F150" s="104" t="str">
        <f ca="1"/>
        <v>Paid</v>
      </c>
      <c r="G150" s="104" t="str">
        <f ca="1"/>
        <v>INV-2026-PT Bali Lifestyle Market-137</v>
      </c>
      <c r="H150" s="104">
        <f ca="1"/>
        <v>1970000</v>
      </c>
      <c r="I150" s="104">
        <f ca="1"/>
        <v>0</v>
      </c>
    </row>
    <row r="151" spans="1:9">
      <c r="A151" s="104">
        <f ca="1"/>
        <v>138</v>
      </c>
      <c r="B151" s="104" t="str">
        <f ca="1"/>
        <v>PT Pusaka Niaga Mandiri</v>
      </c>
      <c r="C151" s="104">
        <f ca="1"/>
        <v>2415000</v>
      </c>
      <c r="D151" s="104">
        <f ca="1"/>
        <v>46066</v>
      </c>
      <c r="E151" s="104">
        <f ca="1"/>
        <v>46096</v>
      </c>
      <c r="F151" s="104" t="str">
        <f ca="1"/>
        <v>Paid</v>
      </c>
      <c r="G151" s="104" t="str">
        <f ca="1"/>
        <v>INV-2026-PT Pusaka Niaga Mandiri-138</v>
      </c>
      <c r="H151" s="104">
        <f ca="1"/>
        <v>2415000</v>
      </c>
      <c r="I151" s="104">
        <f ca="1"/>
        <v>0</v>
      </c>
    </row>
    <row r="152" spans="1:9">
      <c r="A152" s="104">
        <f ca="1"/>
        <v>139</v>
      </c>
      <c r="B152" s="104" t="str">
        <f ca="1"/>
        <v>PT Manado Lifestyle Center</v>
      </c>
      <c r="C152" s="104">
        <f ca="1"/>
        <v>4172000</v>
      </c>
      <c r="D152" s="104">
        <f ca="1"/>
        <v>46064</v>
      </c>
      <c r="E152" s="104">
        <f ca="1"/>
        <v>46094</v>
      </c>
      <c r="F152" s="104" t="str">
        <f ca="1"/>
        <v>Paid</v>
      </c>
      <c r="G152" s="104" t="str">
        <f ca="1"/>
        <v>INV-2026-PT Manado Lifestyle Center-139</v>
      </c>
      <c r="H152" s="104">
        <f ca="1"/>
        <v>4172000</v>
      </c>
      <c r="I152" s="104">
        <f ca="1"/>
        <v>0</v>
      </c>
    </row>
    <row r="153" spans="1:9">
      <c r="A153" s="104">
        <f ca="1"/>
        <v>140</v>
      </c>
      <c r="B153" s="104" t="str">
        <f ca="1"/>
        <v>PT Harmoni Store Indonesia</v>
      </c>
      <c r="C153" s="104">
        <f ca="1"/>
        <v>792000</v>
      </c>
      <c r="D153" s="104">
        <f ca="1"/>
        <v>46141</v>
      </c>
      <c r="E153" s="104">
        <f ca="1"/>
        <v>46171</v>
      </c>
      <c r="F153" s="104" t="str">
        <f ca="1"/>
        <v>Paid</v>
      </c>
      <c r="G153" s="104" t="str">
        <f ca="1"/>
        <v>INV-2026-PT Harmoni Store Indonesia-140</v>
      </c>
      <c r="H153" s="104">
        <f ca="1"/>
        <v>792000</v>
      </c>
      <c r="I153" s="104">
        <f ca="1"/>
        <v>0</v>
      </c>
    </row>
    <row r="154" spans="1:9">
      <c r="A154" s="104">
        <f ca="1"/>
        <v>141</v>
      </c>
      <c r="B154" s="104" t="str">
        <f ca="1"/>
        <v>PT Pontianak Niaga Abadi</v>
      </c>
      <c r="C154" s="104">
        <f ca="1"/>
        <v>5440000</v>
      </c>
      <c r="D154" s="104">
        <f ca="1"/>
        <v>46105</v>
      </c>
      <c r="E154" s="104">
        <f ca="1"/>
        <v>46135</v>
      </c>
      <c r="F154" s="104" t="str">
        <f ca="1"/>
        <v>Unpaid</v>
      </c>
      <c r="G154" s="104" t="str">
        <f ca="1"/>
        <v>INV-2026-PT Pontianak Niaga Abadi-141</v>
      </c>
      <c r="H154" s="104">
        <f ca="1"/>
        <v>0</v>
      </c>
      <c r="I154" s="104">
        <f ca="1"/>
        <v>5440000</v>
      </c>
    </row>
    <row r="155" spans="1:9">
      <c r="A155" s="104">
        <f ca="1"/>
        <v>142</v>
      </c>
      <c r="B155" s="104" t="str">
        <f ca="1"/>
        <v>PT Urban House Indonesia</v>
      </c>
      <c r="C155" s="104">
        <f ca="1"/>
        <v>5129000</v>
      </c>
      <c r="D155" s="104">
        <f ca="1"/>
        <v>46249</v>
      </c>
      <c r="E155" s="104">
        <f ca="1"/>
        <v>46294</v>
      </c>
      <c r="F155" s="104" t="str">
        <f ca="1"/>
        <v>Unpaid</v>
      </c>
      <c r="G155" s="104" t="str">
        <f ca="1"/>
        <v>INV-2026-PT Urban House Indonesia-142</v>
      </c>
      <c r="H155" s="104">
        <f ca="1"/>
        <v>0</v>
      </c>
      <c r="I155" s="104">
        <f ca="1"/>
        <v>5129000</v>
      </c>
    </row>
    <row r="156" spans="1:9">
      <c r="A156" s="104">
        <f ca="1"/>
        <v>143</v>
      </c>
      <c r="B156" s="104" t="str">
        <f ca="1"/>
        <v>PT Karya Mitra Retail</v>
      </c>
      <c r="C156" s="104">
        <f ca="1"/>
        <v>1638000</v>
      </c>
      <c r="D156" s="104">
        <f ca="1"/>
        <v>46241</v>
      </c>
      <c r="E156" s="104">
        <f ca="1"/>
        <v>46286</v>
      </c>
      <c r="F156" s="104" t="str">
        <f ca="1"/>
        <v>Partial</v>
      </c>
      <c r="G156" s="104" t="str">
        <f ca="1"/>
        <v>INV-2026-PT Karya Mitra Retail-143</v>
      </c>
      <c r="H156" s="104">
        <f ca="1"/>
        <v>410000</v>
      </c>
      <c r="I156" s="104">
        <f ca="1"/>
        <v>1228000</v>
      </c>
    </row>
    <row r="157" spans="1:9">
      <c r="A157" s="104">
        <f ca="1"/>
        <v>144</v>
      </c>
      <c r="B157" s="104" t="str">
        <f ca="1"/>
        <v>PT Metro Perkasa Retail</v>
      </c>
      <c r="C157" s="104">
        <f ca="1"/>
        <v>7234000</v>
      </c>
      <c r="D157" s="104">
        <f ca="1"/>
        <v>46179</v>
      </c>
      <c r="E157" s="104">
        <f ca="1"/>
        <v>46224</v>
      </c>
      <c r="F157" s="104" t="str">
        <f ca="1"/>
        <v>Paid</v>
      </c>
      <c r="G157" s="104" t="str">
        <f ca="1"/>
        <v>INV-2026-PT Metro Perkasa Retail-144</v>
      </c>
      <c r="H157" s="104">
        <f ca="1"/>
        <v>7234000</v>
      </c>
      <c r="I157" s="104">
        <f ca="1"/>
        <v>0</v>
      </c>
    </row>
    <row r="158" spans="1:9">
      <c r="A158" s="104">
        <f ca="1"/>
        <v>145</v>
      </c>
      <c r="B158" s="104" t="str">
        <f ca="1"/>
        <v>PT Citra Home Living</v>
      </c>
      <c r="C158" s="104">
        <f ca="1"/>
        <v>5264000</v>
      </c>
      <c r="D158" s="104">
        <f ca="1"/>
        <v>46238</v>
      </c>
      <c r="E158" s="104">
        <f ca="1"/>
        <v>46268</v>
      </c>
      <c r="F158" s="104" t="str">
        <f ca="1"/>
        <v>Partial</v>
      </c>
      <c r="G158" s="104" t="str">
        <f ca="1"/>
        <v>INV-2026-PT Citra Home Living-145</v>
      </c>
      <c r="H158" s="104">
        <f ca="1"/>
        <v>3158000</v>
      </c>
      <c r="I158" s="104">
        <f ca="1"/>
        <v>2106000</v>
      </c>
    </row>
    <row r="159" spans="1:9">
      <c r="A159" s="104">
        <f ca="1"/>
        <v>146</v>
      </c>
      <c r="B159" s="104" t="str">
        <f ca="1"/>
        <v>PT Bali Lifestyle Market</v>
      </c>
      <c r="C159" s="104">
        <f ca="1"/>
        <v>2668000</v>
      </c>
      <c r="D159" s="104">
        <f ca="1"/>
        <v>46049</v>
      </c>
      <c r="E159" s="104">
        <f ca="1"/>
        <v>46094</v>
      </c>
      <c r="F159" s="104" t="str">
        <f ca="1"/>
        <v>Paid</v>
      </c>
      <c r="G159" s="104" t="str">
        <f ca="1"/>
        <v>INV-2026-PT Bali Lifestyle Market-146</v>
      </c>
      <c r="H159" s="104">
        <f ca="1"/>
        <v>2668000</v>
      </c>
      <c r="I159" s="104">
        <f ca="1"/>
        <v>0</v>
      </c>
    </row>
    <row r="160" spans="1:9">
      <c r="A160" s="104">
        <f ca="1"/>
        <v>147</v>
      </c>
      <c r="B160" s="104" t="str">
        <f ca="1"/>
        <v>PT Harmoni Store Indonesia</v>
      </c>
      <c r="C160" s="104">
        <f ca="1"/>
        <v>5467000</v>
      </c>
      <c r="D160" s="104">
        <f ca="1"/>
        <v>46193</v>
      </c>
      <c r="E160" s="104">
        <f ca="1"/>
        <v>46207</v>
      </c>
      <c r="F160" s="104" t="str">
        <f ca="1"/>
        <v>Paid</v>
      </c>
      <c r="G160" s="104" t="str">
        <f ca="1"/>
        <v>INV-2026-PT Harmoni Store Indonesia-147</v>
      </c>
      <c r="H160" s="104">
        <f ca="1"/>
        <v>5467000</v>
      </c>
      <c r="I160" s="104">
        <f ca="1"/>
        <v>0</v>
      </c>
    </row>
    <row r="161" spans="1:9">
      <c r="A161" s="104">
        <f ca="1"/>
        <v>148</v>
      </c>
      <c r="B161" s="104" t="str">
        <f ca="1"/>
        <v>PT Balikpapan Retailindo</v>
      </c>
      <c r="C161" s="104">
        <f ca="1"/>
        <v>3219000</v>
      </c>
      <c r="D161" s="104">
        <f ca="1"/>
        <v>46196</v>
      </c>
      <c r="E161" s="104">
        <f ca="1"/>
        <v>46210</v>
      </c>
      <c r="F161" s="104" t="str">
        <f ca="1"/>
        <v>Paid</v>
      </c>
      <c r="G161" s="104" t="str">
        <f ca="1"/>
        <v>INV-2026-PT Balikpapan Retailindo-148</v>
      </c>
      <c r="H161" s="104">
        <f ca="1"/>
        <v>3219000</v>
      </c>
      <c r="I161" s="104">
        <f ca="1"/>
        <v>0</v>
      </c>
    </row>
    <row r="162" spans="1:9">
      <c r="A162" s="104">
        <f ca="1"/>
        <v>149</v>
      </c>
      <c r="B162" s="104" t="str">
        <f ca="1"/>
        <v>PT Bali Lifestyle Market</v>
      </c>
      <c r="C162" s="104">
        <f ca="1"/>
        <v>3450000</v>
      </c>
      <c r="D162" s="104">
        <f ca="1"/>
        <v>46261</v>
      </c>
      <c r="E162" s="104">
        <f ca="1"/>
        <v>46291</v>
      </c>
      <c r="F162" s="104" t="str">
        <f ca="1"/>
        <v>Paid</v>
      </c>
      <c r="G162" s="104" t="str">
        <f ca="1"/>
        <v>INV-2026-PT Bali Lifestyle Market-149</v>
      </c>
      <c r="H162" s="104">
        <f ca="1"/>
        <v>3450000</v>
      </c>
      <c r="I162" s="104">
        <f ca="1"/>
        <v>0</v>
      </c>
    </row>
    <row r="163" spans="1:9">
      <c r="A163" s="104">
        <f ca="1"/>
        <v>150</v>
      </c>
      <c r="B163" s="104" t="str">
        <f ca="1"/>
        <v>PT Manado Lifestyle Center</v>
      </c>
      <c r="C163" s="104">
        <f ca="1"/>
        <v>4056000</v>
      </c>
      <c r="D163" s="104">
        <f ca="1"/>
        <v>46241</v>
      </c>
      <c r="E163" s="104">
        <f ca="1"/>
        <v>46271</v>
      </c>
      <c r="F163" s="104" t="str">
        <f ca="1"/>
        <v>Partial</v>
      </c>
      <c r="G163" s="104" t="str">
        <f ca="1"/>
        <v>INV-2026-PT Manado Lifestyle Center-150</v>
      </c>
      <c r="H163" s="104">
        <f ca="1"/>
        <v>1014000</v>
      </c>
      <c r="I163" s="104">
        <f ca="1"/>
        <v>3042000</v>
      </c>
    </row>
    <row r="164" spans="1:9">
      <c r="A164" s="104">
        <f ca="1"/>
        <v>151</v>
      </c>
      <c r="B164" s="104" t="str">
        <f ca="1"/>
        <v>PT Pekanbaru Home Store</v>
      </c>
      <c r="C164" s="104">
        <f ca="1"/>
        <v>3459000</v>
      </c>
      <c r="D164" s="104">
        <f ca="1"/>
        <v>46243</v>
      </c>
      <c r="E164" s="104">
        <f ca="1"/>
        <v>46257</v>
      </c>
      <c r="F164" s="104" t="str">
        <f ca="1"/>
        <v>Partial</v>
      </c>
      <c r="G164" s="104" t="str">
        <f ca="1"/>
        <v>INV-2026-PT Pekanbaru Home Store-151</v>
      </c>
      <c r="H164" s="104">
        <f ca="1"/>
        <v>1384000</v>
      </c>
      <c r="I164" s="104">
        <f ca="1"/>
        <v>2075000</v>
      </c>
    </row>
    <row r="165" spans="1:9">
      <c r="A165" s="104">
        <f ca="1"/>
        <v>152</v>
      </c>
      <c r="B165" s="104" t="str">
        <f ca="1"/>
        <v>PT Balikpapan Retailindo</v>
      </c>
      <c r="C165" s="104">
        <f ca="1"/>
        <v>5471000</v>
      </c>
      <c r="D165" s="104">
        <f ca="1"/>
        <v>46125</v>
      </c>
      <c r="E165" s="104">
        <f ca="1"/>
        <v>46155</v>
      </c>
      <c r="F165" s="104" t="str">
        <f ca="1"/>
        <v>Paid</v>
      </c>
      <c r="G165" s="104" t="str">
        <f ca="1"/>
        <v>INV-2026-PT Balikpapan Retailindo-152</v>
      </c>
      <c r="H165" s="104">
        <f ca="1"/>
        <v>5471000</v>
      </c>
      <c r="I165" s="104">
        <f ca="1"/>
        <v>0</v>
      </c>
    </row>
    <row r="166" spans="1:9">
      <c r="A166" s="104">
        <f ca="1"/>
        <v>153</v>
      </c>
      <c r="B166" s="104" t="str">
        <f ca="1"/>
        <v>PT Bali Lifestyle Market</v>
      </c>
      <c r="C166" s="104">
        <f ca="1"/>
        <v>1032000</v>
      </c>
      <c r="D166" s="104">
        <f ca="1"/>
        <v>46105</v>
      </c>
      <c r="E166" s="104">
        <f ca="1"/>
        <v>46135</v>
      </c>
      <c r="F166" s="104" t="str">
        <f ca="1"/>
        <v>Paid</v>
      </c>
      <c r="G166" s="104" t="str">
        <f ca="1"/>
        <v>INV-2026-PT Bali Lifestyle Market-153</v>
      </c>
      <c r="H166" s="104">
        <f ca="1"/>
        <v>1032000</v>
      </c>
      <c r="I166" s="104">
        <f ca="1"/>
        <v>0</v>
      </c>
    </row>
    <row r="167" spans="1:9">
      <c r="A167" s="104">
        <f ca="1"/>
        <v>154</v>
      </c>
      <c r="B167" s="104" t="str">
        <f ca="1"/>
        <v>PT Bintang Retail Nusantara</v>
      </c>
      <c r="C167" s="104">
        <f ca="1"/>
        <v>4323000</v>
      </c>
      <c r="D167" s="104">
        <f ca="1"/>
        <v>46157</v>
      </c>
      <c r="E167" s="104">
        <f ca="1"/>
        <v>46202</v>
      </c>
      <c r="F167" s="104" t="str">
        <f ca="1"/>
        <v>Unpaid</v>
      </c>
      <c r="G167" s="104" t="str">
        <f ca="1"/>
        <v>INV-2026-PT Bintang Retail Nusantara-154</v>
      </c>
      <c r="H167" s="104">
        <f ca="1"/>
        <v>0</v>
      </c>
      <c r="I167" s="104">
        <f ca="1"/>
        <v>4323000</v>
      </c>
    </row>
    <row r="168" spans="1:9">
      <c r="A168" s="104">
        <f ca="1"/>
        <v>155</v>
      </c>
      <c r="B168" s="104" t="str">
        <f ca="1"/>
        <v>PT Jogja Retail Makmur</v>
      </c>
      <c r="C168" s="104">
        <f ca="1"/>
        <v>4718000</v>
      </c>
      <c r="D168" s="104">
        <f ca="1"/>
        <v>46111</v>
      </c>
      <c r="E168" s="104">
        <f ca="1"/>
        <v>46156</v>
      </c>
      <c r="F168" s="104" t="str">
        <f ca="1"/>
        <v>Paid</v>
      </c>
      <c r="G168" s="104" t="str">
        <f ca="1"/>
        <v>INV-2026-PT Jogja Retail Makmur-155</v>
      </c>
      <c r="H168" s="104">
        <f ca="1"/>
        <v>4718000</v>
      </c>
      <c r="I168" s="104">
        <f ca="1"/>
        <v>0</v>
      </c>
    </row>
    <row r="169" spans="1:9">
      <c r="A169" s="104">
        <f ca="1"/>
        <v>156</v>
      </c>
      <c r="B169" s="104" t="str">
        <f ca="1"/>
        <v>PT Balikpapan Retailindo</v>
      </c>
      <c r="C169" s="104">
        <f ca="1"/>
        <v>3180000</v>
      </c>
      <c r="D169" s="104">
        <f ca="1"/>
        <v>46203</v>
      </c>
      <c r="E169" s="104">
        <f ca="1"/>
        <v>46233</v>
      </c>
      <c r="F169" s="104" t="str">
        <f ca="1"/>
        <v>Paid</v>
      </c>
      <c r="G169" s="104" t="str">
        <f ca="1"/>
        <v>INV-2026-PT Balikpapan Retailindo-156</v>
      </c>
      <c r="H169" s="104">
        <f ca="1"/>
        <v>3180000</v>
      </c>
      <c r="I169" s="104">
        <f ca="1"/>
        <v>0</v>
      </c>
    </row>
    <row r="170" spans="1:9">
      <c r="A170" s="104">
        <f ca="1"/>
        <v>157</v>
      </c>
      <c r="B170" s="104" t="str">
        <f ca="1"/>
        <v>PT Batam Modern Retail</v>
      </c>
      <c r="C170" s="104">
        <f ca="1"/>
        <v>7239000</v>
      </c>
      <c r="D170" s="104">
        <f ca="1"/>
        <v>46079</v>
      </c>
      <c r="E170" s="104">
        <f ca="1"/>
        <v>46109</v>
      </c>
      <c r="F170" s="104" t="str">
        <f ca="1"/>
        <v>Partial</v>
      </c>
      <c r="G170" s="104" t="str">
        <f ca="1"/>
        <v>INV-2026-PT Batam Modern Retail-157</v>
      </c>
      <c r="H170" s="104">
        <f ca="1"/>
        <v>4343000</v>
      </c>
      <c r="I170" s="104">
        <f ca="1"/>
        <v>2896000</v>
      </c>
    </row>
    <row r="171" spans="1:9">
      <c r="A171" s="104">
        <f ca="1"/>
        <v>158</v>
      </c>
      <c r="B171" s="104" t="str">
        <f ca="1"/>
        <v>PT Pekanbaru Home Store</v>
      </c>
      <c r="C171" s="104">
        <f ca="1"/>
        <v>5618000</v>
      </c>
      <c r="D171" s="104">
        <f ca="1"/>
        <v>46257</v>
      </c>
      <c r="E171" s="104">
        <f ca="1"/>
        <v>46271</v>
      </c>
      <c r="F171" s="104" t="str">
        <f ca="1"/>
        <v>Paid</v>
      </c>
      <c r="G171" s="104" t="str">
        <f ca="1"/>
        <v>INV-2026-PT Pekanbaru Home Store-158</v>
      </c>
      <c r="H171" s="104">
        <f ca="1"/>
        <v>5618000</v>
      </c>
      <c r="I171" s="104">
        <f ca="1"/>
        <v>0</v>
      </c>
    </row>
    <row r="172" spans="1:9">
      <c r="A172" s="104">
        <f ca="1"/>
        <v>159</v>
      </c>
      <c r="B172" s="104" t="str">
        <f ca="1"/>
        <v>PT Metro Perkasa Retail</v>
      </c>
      <c r="C172" s="104">
        <f ca="1"/>
        <v>2394000</v>
      </c>
      <c r="D172" s="104">
        <f ca="1"/>
        <v>46056</v>
      </c>
      <c r="E172" s="104">
        <f ca="1"/>
        <v>46086</v>
      </c>
      <c r="F172" s="104" t="str">
        <f ca="1"/>
        <v>Paid</v>
      </c>
      <c r="G172" s="104" t="str">
        <f ca="1"/>
        <v>INV-2026-PT Metro Perkasa Retail-159</v>
      </c>
      <c r="H172" s="104">
        <f ca="1"/>
        <v>2394000</v>
      </c>
      <c r="I172" s="104">
        <f ca="1"/>
        <v>0</v>
      </c>
    </row>
    <row r="173" spans="1:9">
      <c r="A173" s="104">
        <f ca="1"/>
        <v>160</v>
      </c>
      <c r="B173" s="104" t="str">
        <f ca="1"/>
        <v>PT XYZ</v>
      </c>
      <c r="C173" s="104">
        <f ca="1"/>
        <v>2285000</v>
      </c>
      <c r="D173" s="104">
        <f ca="1"/>
        <v>46040</v>
      </c>
      <c r="E173" s="104">
        <f ca="1"/>
        <v>46070</v>
      </c>
      <c r="F173" s="104" t="str">
        <f ca="1"/>
        <v>Paid</v>
      </c>
      <c r="G173" s="104" t="str">
        <f ca="1"/>
        <v>INV-2026-PT XYZ-160</v>
      </c>
      <c r="H173" s="104">
        <f ca="1"/>
        <v>2285000</v>
      </c>
      <c r="I173" s="104">
        <f ca="1"/>
        <v>0</v>
      </c>
    </row>
    <row r="174" spans="1:9">
      <c r="A174" s="104">
        <f ca="1"/>
        <v>161</v>
      </c>
      <c r="B174" s="104" t="str">
        <f ca="1"/>
        <v>PT Arunika Retail Indonesia</v>
      </c>
      <c r="C174" s="104">
        <f ca="1"/>
        <v>5288000</v>
      </c>
      <c r="D174" s="104">
        <f ca="1"/>
        <v>46265</v>
      </c>
      <c r="E174" s="104">
        <f ca="1"/>
        <v>46295</v>
      </c>
      <c r="F174" s="104" t="str">
        <f ca="1"/>
        <v>Unpaid</v>
      </c>
      <c r="G174" s="104" t="str">
        <f ca="1"/>
        <v>INV-2026-PT Arunika Retail Indonesia-161</v>
      </c>
      <c r="H174" s="104">
        <f ca="1"/>
        <v>0</v>
      </c>
      <c r="I174" s="104">
        <f ca="1"/>
        <v>5288000</v>
      </c>
    </row>
    <row r="175" spans="1:9">
      <c r="A175" s="104">
        <f ca="1"/>
        <v>162</v>
      </c>
      <c r="B175" s="104" t="str">
        <f ca="1"/>
        <v>PT Jogja Retail Makmur</v>
      </c>
      <c r="C175" s="104">
        <f ca="1"/>
        <v>4481000</v>
      </c>
      <c r="D175" s="104">
        <f ca="1"/>
        <v>46144</v>
      </c>
      <c r="E175" s="104">
        <f ca="1"/>
        <v>46158</v>
      </c>
      <c r="F175" s="104" t="str">
        <f ca="1"/>
        <v>Paid</v>
      </c>
      <c r="G175" s="104" t="str">
        <f ca="1"/>
        <v>INV-2026-PT Jogja Retail Makmur-162</v>
      </c>
      <c r="H175" s="104">
        <f ca="1"/>
        <v>4481000</v>
      </c>
      <c r="I175" s="104">
        <f ca="1"/>
        <v>0</v>
      </c>
    </row>
    <row r="176" spans="1:9">
      <c r="A176" s="104">
        <f ca="1"/>
        <v>163</v>
      </c>
      <c r="B176" s="104" t="str">
        <f ca="1"/>
        <v>PT Sinar Karya Abadi</v>
      </c>
      <c r="C176" s="104">
        <f ca="1"/>
        <v>1043000</v>
      </c>
      <c r="D176" s="104">
        <f ca="1"/>
        <v>46041</v>
      </c>
      <c r="E176" s="104">
        <f ca="1"/>
        <v>46071</v>
      </c>
      <c r="F176" s="104" t="str">
        <f ca="1"/>
        <v>Paid</v>
      </c>
      <c r="G176" s="104" t="str">
        <f ca="1"/>
        <v>INV-2026-PT Sinar Karya Abadi-163</v>
      </c>
      <c r="H176" s="104">
        <f ca="1"/>
        <v>1043000</v>
      </c>
      <c r="I176" s="104">
        <f ca="1"/>
        <v>0</v>
      </c>
    </row>
    <row r="177" spans="1:9">
      <c r="A177" s="104">
        <f ca="1"/>
        <v>164</v>
      </c>
      <c r="B177" s="104" t="str">
        <f ca="1"/>
        <v>PT Bali Lifestyle Market</v>
      </c>
      <c r="C177" s="104">
        <f ca="1"/>
        <v>4742000</v>
      </c>
      <c r="D177" s="104">
        <f ca="1"/>
        <v>46181</v>
      </c>
      <c r="E177" s="104">
        <f ca="1"/>
        <v>46211</v>
      </c>
      <c r="F177" s="104" t="str">
        <f ca="1"/>
        <v>Unpaid</v>
      </c>
      <c r="G177" s="104" t="str">
        <f ca="1"/>
        <v>INV-2026-PT Bali Lifestyle Market-164</v>
      </c>
      <c r="H177" s="104">
        <f ca="1"/>
        <v>0</v>
      </c>
      <c r="I177" s="104">
        <f ca="1"/>
        <v>4742000</v>
      </c>
    </row>
    <row r="178" spans="1:9">
      <c r="A178" s="104">
        <f ca="1"/>
        <v>165</v>
      </c>
      <c r="B178" s="104" t="str">
        <f ca="1"/>
        <v>PT Makassar Retail Utama</v>
      </c>
      <c r="C178" s="104">
        <f ca="1"/>
        <v>5648000</v>
      </c>
      <c r="D178" s="104">
        <f ca="1"/>
        <v>46161</v>
      </c>
      <c r="E178" s="104">
        <f ca="1"/>
        <v>46191</v>
      </c>
      <c r="F178" s="104" t="str">
        <f ca="1"/>
        <v>Paid</v>
      </c>
      <c r="G178" s="104" t="str">
        <f ca="1"/>
        <v>INV-2026-PT Makassar Retail Utama-165</v>
      </c>
      <c r="H178" s="104">
        <f ca="1"/>
        <v>5648000</v>
      </c>
      <c r="I178" s="104">
        <f ca="1"/>
        <v>0</v>
      </c>
    </row>
    <row r="179" spans="1:9">
      <c r="A179" s="104">
        <f ca="1"/>
        <v>166</v>
      </c>
      <c r="B179" s="104" t="str">
        <f ca="1"/>
        <v>PT Lestari Lifestyle Retail</v>
      </c>
      <c r="C179" s="104">
        <f ca="1"/>
        <v>3639000</v>
      </c>
      <c r="D179" s="104">
        <f ca="1"/>
        <v>46133</v>
      </c>
      <c r="E179" s="104">
        <f ca="1"/>
        <v>46178</v>
      </c>
      <c r="F179" s="104" t="str">
        <f ca="1"/>
        <v>Partial</v>
      </c>
      <c r="G179" s="104" t="str">
        <f ca="1"/>
        <v>INV-2026-PT Lestari Lifestyle Retail-166</v>
      </c>
      <c r="H179" s="104">
        <f ca="1"/>
        <v>1092000</v>
      </c>
      <c r="I179" s="104">
        <f ca="1"/>
        <v>2547000</v>
      </c>
    </row>
    <row r="180" spans="1:9">
      <c r="A180" s="104">
        <f ca="1"/>
        <v>167</v>
      </c>
      <c r="B180" s="104" t="str">
        <f ca="1"/>
        <v>PT Metro Perkasa Retail</v>
      </c>
      <c r="C180" s="104">
        <f ca="1"/>
        <v>2196000</v>
      </c>
      <c r="D180" s="104">
        <f ca="1"/>
        <v>46202</v>
      </c>
      <c r="E180" s="104">
        <f ca="1"/>
        <v>46216</v>
      </c>
      <c r="F180" s="104" t="str">
        <f ca="1"/>
        <v>Partial</v>
      </c>
      <c r="G180" s="104" t="str">
        <f ca="1"/>
        <v>INV-2026-PT Metro Perkasa Retail-167</v>
      </c>
      <c r="H180" s="104">
        <f ca="1"/>
        <v>1647000</v>
      </c>
      <c r="I180" s="104">
        <f ca="1"/>
        <v>549000</v>
      </c>
    </row>
    <row r="181" spans="1:9">
      <c r="A181" s="104">
        <f ca="1"/>
        <v>168</v>
      </c>
      <c r="B181" s="104" t="str">
        <f ca="1"/>
        <v>PT Citra Home Living</v>
      </c>
      <c r="C181" s="104">
        <f ca="1"/>
        <v>5233000</v>
      </c>
      <c r="D181" s="104">
        <f ca="1"/>
        <v>46252</v>
      </c>
      <c r="E181" s="104">
        <f ca="1"/>
        <v>46266</v>
      </c>
      <c r="F181" s="104" t="str">
        <f ca="1"/>
        <v>Unpaid</v>
      </c>
      <c r="G181" s="104" t="str">
        <f ca="1"/>
        <v>INV-2026-PT Citra Home Living-168</v>
      </c>
      <c r="H181" s="104">
        <f ca="1"/>
        <v>0</v>
      </c>
      <c r="I181" s="104">
        <f ca="1"/>
        <v>5233000</v>
      </c>
    </row>
    <row r="182" spans="1:9">
      <c r="A182" s="104">
        <f ca="1"/>
        <v>169</v>
      </c>
      <c r="B182" s="104" t="str">
        <f ca="1"/>
        <v>PT Citra Home Living</v>
      </c>
      <c r="C182" s="104">
        <f ca="1"/>
        <v>4494000</v>
      </c>
      <c r="D182" s="104">
        <f ca="1"/>
        <v>46116</v>
      </c>
      <c r="E182" s="104">
        <f ca="1"/>
        <v>46146</v>
      </c>
      <c r="F182" s="104" t="str">
        <f ca="1"/>
        <v>Paid</v>
      </c>
      <c r="G182" s="104" t="str">
        <f ca="1"/>
        <v>INV-2026-PT Citra Home Living-169</v>
      </c>
      <c r="H182" s="104">
        <f ca="1"/>
        <v>4494000</v>
      </c>
      <c r="I182" s="104">
        <f ca="1"/>
        <v>0</v>
      </c>
    </row>
    <row r="183" spans="1:9">
      <c r="A183" s="104">
        <f ca="1"/>
        <v>170</v>
      </c>
      <c r="B183" s="104" t="str">
        <f ca="1"/>
        <v>PT Metro Perkasa Retail</v>
      </c>
      <c r="C183" s="104">
        <f ca="1"/>
        <v>3598000</v>
      </c>
      <c r="D183" s="104">
        <f ca="1"/>
        <v>46120</v>
      </c>
      <c r="E183" s="104">
        <f ca="1"/>
        <v>46134</v>
      </c>
      <c r="F183" s="104" t="str">
        <f ca="1"/>
        <v>Unpaid</v>
      </c>
      <c r="G183" s="104" t="str">
        <f ca="1"/>
        <v>INV-2026-PT Metro Perkasa Retail-170</v>
      </c>
      <c r="H183" s="104">
        <f ca="1"/>
        <v>0</v>
      </c>
      <c r="I183" s="104">
        <f ca="1"/>
        <v>3598000</v>
      </c>
    </row>
    <row r="184" spans="1:9">
      <c r="A184" s="104">
        <f ca="1"/>
        <v>171</v>
      </c>
      <c r="B184" s="104" t="str">
        <f ca="1"/>
        <v>PT Makassar Retail Utama</v>
      </c>
      <c r="C184" s="104">
        <f ca="1"/>
        <v>2936000</v>
      </c>
      <c r="D184" s="104">
        <f ca="1"/>
        <v>46153</v>
      </c>
      <c r="E184" s="104">
        <f ca="1"/>
        <v>46167</v>
      </c>
      <c r="F184" s="104" t="str">
        <f ca="1"/>
        <v>Paid</v>
      </c>
      <c r="G184" s="104" t="str">
        <f ca="1"/>
        <v>INV-2026-PT Makassar Retail Utama-171</v>
      </c>
      <c r="H184" s="104">
        <f ca="1"/>
        <v>2936000</v>
      </c>
      <c r="I184" s="104">
        <f ca="1"/>
        <v>0</v>
      </c>
    </row>
    <row r="185" spans="1:9">
      <c r="A185" s="104">
        <f ca="1"/>
        <v>172</v>
      </c>
      <c r="B185" s="104" t="str">
        <f ca="1"/>
        <v>PT Sinar Karya Abadi</v>
      </c>
      <c r="C185" s="104">
        <f ca="1"/>
        <v>7177000</v>
      </c>
      <c r="D185" s="104">
        <f ca="1"/>
        <v>46179</v>
      </c>
      <c r="E185" s="104">
        <f ca="1"/>
        <v>46209</v>
      </c>
      <c r="F185" s="104" t="str">
        <f ca="1"/>
        <v>Partial</v>
      </c>
      <c r="G185" s="104" t="str">
        <f ca="1"/>
        <v>INV-2026-PT Sinar Karya Abadi-172</v>
      </c>
      <c r="H185" s="104">
        <f ca="1"/>
        <v>5024000</v>
      </c>
      <c r="I185" s="104">
        <f ca="1"/>
        <v>2153000</v>
      </c>
    </row>
    <row r="186" spans="1:9">
      <c r="A186" s="104">
        <f ca="1"/>
        <v>173</v>
      </c>
      <c r="B186" s="104" t="str">
        <f ca="1"/>
        <v>PT Jogja Retail Makmur</v>
      </c>
      <c r="C186" s="104">
        <f ca="1"/>
        <v>1886000</v>
      </c>
      <c r="D186" s="104">
        <f ca="1"/>
        <v>46092</v>
      </c>
      <c r="E186" s="104">
        <f ca="1"/>
        <v>46122</v>
      </c>
      <c r="F186" s="104" t="str">
        <f ca="1"/>
        <v>Unpaid</v>
      </c>
      <c r="G186" s="104" t="str">
        <f ca="1"/>
        <v>INV-2026-PT Jogja Retail Makmur-173</v>
      </c>
      <c r="H186" s="104">
        <f ca="1"/>
        <v>0</v>
      </c>
      <c r="I186" s="104">
        <f ca="1"/>
        <v>1886000</v>
      </c>
    </row>
    <row r="187" spans="1:9">
      <c r="A187" s="104">
        <f ca="1"/>
        <v>174</v>
      </c>
      <c r="B187" s="104" t="str">
        <f ca="1"/>
        <v>PT Urban House Indonesia</v>
      </c>
      <c r="C187" s="104">
        <f ca="1"/>
        <v>4026000</v>
      </c>
      <c r="D187" s="104">
        <f ca="1"/>
        <v>46184</v>
      </c>
      <c r="E187" s="104">
        <f ca="1"/>
        <v>46229</v>
      </c>
      <c r="F187" s="104" t="str">
        <f ca="1"/>
        <v>Paid</v>
      </c>
      <c r="G187" s="104" t="str">
        <f ca="1"/>
        <v>INV-2026-PT Urban House Indonesia-174</v>
      </c>
      <c r="H187" s="104">
        <f ca="1"/>
        <v>4026000</v>
      </c>
      <c r="I187" s="104">
        <f ca="1"/>
        <v>0</v>
      </c>
    </row>
    <row r="188" spans="1:9">
      <c r="A188" s="104">
        <f ca="1"/>
        <v>175</v>
      </c>
      <c r="B188" s="104" t="str">
        <f ca="1"/>
        <v>PT Metro Perkasa Retail</v>
      </c>
      <c r="C188" s="104">
        <f ca="1"/>
        <v>8598000</v>
      </c>
      <c r="D188" s="104">
        <f ca="1"/>
        <v>46169</v>
      </c>
      <c r="E188" s="104">
        <f ca="1"/>
        <v>46199</v>
      </c>
      <c r="F188" s="104" t="str">
        <f ca="1"/>
        <v>Unpaid</v>
      </c>
      <c r="G188" s="104" t="str">
        <f ca="1"/>
        <v>INV-2026-PT Metro Perkasa Retail-175</v>
      </c>
      <c r="H188" s="104">
        <f ca="1"/>
        <v>0</v>
      </c>
      <c r="I188" s="104">
        <f ca="1"/>
        <v>8598000</v>
      </c>
    </row>
    <row r="189" spans="1:9">
      <c r="A189" s="104">
        <f ca="1"/>
        <v>176</v>
      </c>
      <c r="B189" s="104" t="str">
        <f ca="1"/>
        <v>PT Medan Niaga Sentosa</v>
      </c>
      <c r="C189" s="104">
        <f ca="1"/>
        <v>5024000</v>
      </c>
      <c r="D189" s="104">
        <f ca="1"/>
        <v>46114</v>
      </c>
      <c r="E189" s="104">
        <f ca="1"/>
        <v>46128</v>
      </c>
      <c r="F189" s="104" t="str">
        <f ca="1"/>
        <v>Partial</v>
      </c>
      <c r="G189" s="104" t="str">
        <f ca="1"/>
        <v>INV-2026-PT Medan Niaga Sentosa-176</v>
      </c>
      <c r="H189" s="104">
        <f ca="1"/>
        <v>2512000</v>
      </c>
      <c r="I189" s="104">
        <f ca="1"/>
        <v>2512000</v>
      </c>
    </row>
    <row r="190" spans="1:9">
      <c r="A190" s="104">
        <f ca="1"/>
        <v>177</v>
      </c>
      <c r="B190" s="104" t="str">
        <f ca="1"/>
        <v>PT Prima Retail Bandung</v>
      </c>
      <c r="C190" s="104">
        <f ca="1"/>
        <v>2544000</v>
      </c>
      <c r="D190" s="104">
        <f ca="1"/>
        <v>46081</v>
      </c>
      <c r="E190" s="104">
        <f ca="1"/>
        <v>46126</v>
      </c>
      <c r="F190" s="104" t="str">
        <f ca="1"/>
        <v>Partial</v>
      </c>
      <c r="G190" s="104" t="str">
        <f ca="1"/>
        <v>INV-2026-PT Prima Retail Bandung-177</v>
      </c>
      <c r="H190" s="104">
        <f ca="1"/>
        <v>1272000</v>
      </c>
      <c r="I190" s="104">
        <f ca="1"/>
        <v>1272000</v>
      </c>
    </row>
    <row r="191" spans="1:9">
      <c r="A191" s="104">
        <f ca="1"/>
        <v>178</v>
      </c>
      <c r="B191" s="104" t="str">
        <f ca="1"/>
        <v>PT Jogja Retail Makmur</v>
      </c>
      <c r="C191" s="104">
        <f ca="1"/>
        <v>4331000</v>
      </c>
      <c r="D191" s="104">
        <f ca="1"/>
        <v>46097</v>
      </c>
      <c r="E191" s="104">
        <f ca="1"/>
        <v>46127</v>
      </c>
      <c r="F191" s="104" t="str">
        <f ca="1"/>
        <v>Unpaid</v>
      </c>
      <c r="G191" s="104" t="str">
        <f ca="1"/>
        <v>INV-2026-PT Jogja Retail Makmur-178</v>
      </c>
      <c r="H191" s="104">
        <f ca="1"/>
        <v>0</v>
      </c>
      <c r="I191" s="104">
        <f ca="1"/>
        <v>4331000</v>
      </c>
    </row>
    <row r="192" spans="1:9">
      <c r="A192" s="104">
        <f ca="1"/>
        <v>179</v>
      </c>
      <c r="B192" s="104" t="str">
        <f ca="1"/>
        <v>PT Lestari Lifestyle Retail</v>
      </c>
      <c r="C192" s="104">
        <f ca="1"/>
        <v>4273000</v>
      </c>
      <c r="D192" s="104">
        <f ca="1"/>
        <v>46042</v>
      </c>
      <c r="E192" s="104">
        <f ca="1"/>
        <v>46087</v>
      </c>
      <c r="F192" s="104" t="str">
        <f ca="1"/>
        <v>Paid</v>
      </c>
      <c r="G192" s="104" t="str">
        <f ca="1"/>
        <v>INV-2026-PT Lestari Lifestyle Retail-179</v>
      </c>
      <c r="H192" s="104">
        <f ca="1"/>
        <v>4273000</v>
      </c>
      <c r="I192" s="104">
        <f ca="1"/>
        <v>0</v>
      </c>
    </row>
    <row r="193" spans="1:9">
      <c r="A193" s="104">
        <f ca="1"/>
        <v>180</v>
      </c>
      <c r="B193" s="104" t="str">
        <f ca="1"/>
        <v>PT Pusaka Niaga Mandiri</v>
      </c>
      <c r="C193" s="104">
        <f ca="1"/>
        <v>2056000</v>
      </c>
      <c r="D193" s="104">
        <f ca="1"/>
        <v>46156</v>
      </c>
      <c r="E193" s="104">
        <f ca="1"/>
        <v>46186</v>
      </c>
      <c r="F193" s="104" t="str">
        <f ca="1"/>
        <v>Paid</v>
      </c>
      <c r="G193" s="104" t="str">
        <f ca="1"/>
        <v>INV-2026-PT Pusaka Niaga Mandiri-180</v>
      </c>
      <c r="H193" s="104">
        <f ca="1"/>
        <v>2056000</v>
      </c>
      <c r="I193" s="104">
        <f ca="1"/>
        <v>0</v>
      </c>
    </row>
    <row r="194" spans="1:9">
      <c r="A194" s="104">
        <f ca="1"/>
        <v>181</v>
      </c>
      <c r="B194" s="104" t="str">
        <f ca="1"/>
        <v>PT XYZ</v>
      </c>
      <c r="C194" s="104">
        <f ca="1"/>
        <v>2522000</v>
      </c>
      <c r="D194" s="104">
        <f ca="1"/>
        <v>46035</v>
      </c>
      <c r="E194" s="104">
        <f ca="1"/>
        <v>46065</v>
      </c>
      <c r="F194" s="104" t="str">
        <f ca="1"/>
        <v>Paid</v>
      </c>
      <c r="G194" s="104" t="str">
        <f ca="1"/>
        <v>INV-2026-PT XYZ-181</v>
      </c>
      <c r="H194" s="104">
        <f ca="1"/>
        <v>2522000</v>
      </c>
      <c r="I194" s="104">
        <f ca="1"/>
        <v>0</v>
      </c>
    </row>
    <row r="195" spans="1:9">
      <c r="A195" s="104">
        <f ca="1"/>
        <v>182</v>
      </c>
      <c r="B195" s="104" t="str">
        <f ca="1"/>
        <v>PT Makassar Retail Utama</v>
      </c>
      <c r="C195" s="104">
        <f ca="1"/>
        <v>4558000</v>
      </c>
      <c r="D195" s="104">
        <f ca="1"/>
        <v>46173</v>
      </c>
      <c r="E195" s="104">
        <f ca="1"/>
        <v>46218</v>
      </c>
      <c r="F195" s="104" t="str">
        <f ca="1"/>
        <v>Paid</v>
      </c>
      <c r="G195" s="104" t="str">
        <f ca="1"/>
        <v>INV-2026-PT Makassar Retail Utama-182</v>
      </c>
      <c r="H195" s="104">
        <f ca="1"/>
        <v>4558000</v>
      </c>
      <c r="I195" s="104">
        <f ca="1"/>
        <v>0</v>
      </c>
    </row>
    <row r="196" spans="1:9">
      <c r="A196" s="104">
        <f ca="1"/>
        <v>183</v>
      </c>
      <c r="B196" s="104" t="str">
        <f ca="1"/>
        <v>PT Metro Perkasa Retail</v>
      </c>
      <c r="C196" s="104">
        <f ca="1"/>
        <v>3921000</v>
      </c>
      <c r="D196" s="104">
        <f ca="1"/>
        <v>46076</v>
      </c>
      <c r="E196" s="104">
        <f ca="1"/>
        <v>46090</v>
      </c>
      <c r="F196" s="104" t="str">
        <f ca="1"/>
        <v>Partial</v>
      </c>
      <c r="G196" s="104" t="str">
        <f ca="1"/>
        <v>INV-2026-PT Metro Perkasa Retail-183</v>
      </c>
      <c r="H196" s="104">
        <f ca="1"/>
        <v>1176000</v>
      </c>
      <c r="I196" s="104">
        <f ca="1"/>
        <v>2745000</v>
      </c>
    </row>
    <row r="197" spans="1:9">
      <c r="A197" s="104">
        <f ca="1"/>
        <v>184</v>
      </c>
      <c r="B197" s="104" t="str">
        <f ca="1"/>
        <v>PT Urban House Indonesia</v>
      </c>
      <c r="C197" s="104">
        <f ca="1"/>
        <v>4120000</v>
      </c>
      <c r="D197" s="104">
        <f ca="1"/>
        <v>46058</v>
      </c>
      <c r="E197" s="104">
        <f ca="1"/>
        <v>46088</v>
      </c>
      <c r="F197" s="104" t="str">
        <f ca="1"/>
        <v>Paid</v>
      </c>
      <c r="G197" s="104" t="str">
        <f ca="1"/>
        <v>INV-2026-PT Urban House Indonesia-184</v>
      </c>
      <c r="H197" s="104">
        <f ca="1"/>
        <v>4120000</v>
      </c>
      <c r="I197" s="104">
        <f ca="1"/>
        <v>0</v>
      </c>
    </row>
    <row r="198" spans="1:9">
      <c r="A198" s="104">
        <f ca="1"/>
        <v>185</v>
      </c>
      <c r="B198" s="104" t="str">
        <f ca="1"/>
        <v>PT XYZ</v>
      </c>
      <c r="C198" s="104">
        <f ca="1"/>
        <v>944000</v>
      </c>
      <c r="D198" s="104">
        <f ca="1"/>
        <v>46203</v>
      </c>
      <c r="E198" s="104">
        <f ca="1"/>
        <v>46233</v>
      </c>
      <c r="F198" s="104" t="str">
        <f ca="1"/>
        <v>Paid</v>
      </c>
      <c r="G198" s="104" t="str">
        <f ca="1"/>
        <v>INV-2026-PT XYZ-185</v>
      </c>
      <c r="H198" s="104">
        <f ca="1"/>
        <v>944000</v>
      </c>
      <c r="I198" s="104">
        <f ca="1"/>
        <v>0</v>
      </c>
    </row>
    <row r="199" spans="1:9">
      <c r="A199" s="104">
        <f ca="1"/>
        <v>186</v>
      </c>
      <c r="B199" s="104" t="str">
        <f ca="1"/>
        <v>PT Balikpapan Retailindo</v>
      </c>
      <c r="C199" s="104">
        <f ca="1"/>
        <v>3007000</v>
      </c>
      <c r="D199" s="104">
        <f ca="1"/>
        <v>46154</v>
      </c>
      <c r="E199" s="104">
        <f ca="1"/>
        <v>46168</v>
      </c>
      <c r="F199" s="104" t="str">
        <f ca="1"/>
        <v>Paid</v>
      </c>
      <c r="G199" s="104" t="str">
        <f ca="1"/>
        <v>INV-2026-PT Balikpapan Retailindo-186</v>
      </c>
      <c r="H199" s="104">
        <f ca="1"/>
        <v>3007000</v>
      </c>
      <c r="I199" s="104">
        <f ca="1"/>
        <v>0</v>
      </c>
    </row>
    <row r="200" spans="1:9">
      <c r="A200" s="104">
        <f ca="1"/>
        <v>187</v>
      </c>
      <c r="B200" s="104" t="str">
        <f ca="1"/>
        <v>PT Nusantara Mart Sejahtera</v>
      </c>
      <c r="C200" s="104">
        <f ca="1"/>
        <v>3793000</v>
      </c>
      <c r="D200" s="104">
        <f ca="1"/>
        <v>46106</v>
      </c>
      <c r="E200" s="104">
        <f ca="1"/>
        <v>46151</v>
      </c>
      <c r="F200" s="104" t="str">
        <f ca="1"/>
        <v>Partial</v>
      </c>
      <c r="G200" s="104" t="str">
        <f ca="1"/>
        <v>INV-2026-PT Nusantara Mart Sejahtera-187</v>
      </c>
      <c r="H200" s="104">
        <f ca="1"/>
        <v>948000</v>
      </c>
      <c r="I200" s="104">
        <f ca="1"/>
        <v>2845000</v>
      </c>
    </row>
    <row r="201" spans="1:9">
      <c r="A201" s="104">
        <f ca="1"/>
        <v>188</v>
      </c>
      <c r="B201" s="104" t="str">
        <f ca="1"/>
        <v>PT XYZ</v>
      </c>
      <c r="C201" s="104">
        <f ca="1"/>
        <v>3046000</v>
      </c>
      <c r="D201" s="104">
        <f ca="1"/>
        <v>46140</v>
      </c>
      <c r="E201" s="104">
        <f ca="1"/>
        <v>46170</v>
      </c>
      <c r="F201" s="104" t="str">
        <f ca="1"/>
        <v>Unpaid</v>
      </c>
      <c r="G201" s="104" t="str">
        <f ca="1"/>
        <v>INV-2026-PT XYZ-188</v>
      </c>
      <c r="H201" s="104">
        <f ca="1"/>
        <v>0</v>
      </c>
      <c r="I201" s="104">
        <f ca="1"/>
        <v>3046000</v>
      </c>
    </row>
    <row r="202" spans="1:9">
      <c r="A202" s="104">
        <f ca="1"/>
        <v>189</v>
      </c>
      <c r="B202" s="104" t="str">
        <f ca="1"/>
        <v>PT Arunika Retail Indonesia</v>
      </c>
      <c r="C202" s="104">
        <f ca="1"/>
        <v>2046000</v>
      </c>
      <c r="D202" s="104">
        <f ca="1"/>
        <v>46115</v>
      </c>
      <c r="E202" s="104">
        <f ca="1"/>
        <v>46145</v>
      </c>
      <c r="F202" s="104" t="str">
        <f ca="1"/>
        <v>Unpaid</v>
      </c>
      <c r="G202" s="104" t="str">
        <f ca="1"/>
        <v>INV-2026-PT Arunika Retail Indonesia-189</v>
      </c>
      <c r="H202" s="104">
        <f ca="1"/>
        <v>0</v>
      </c>
      <c r="I202" s="104">
        <f ca="1"/>
        <v>2046000</v>
      </c>
    </row>
    <row r="203" spans="1:9">
      <c r="A203" s="104">
        <f ca="1"/>
        <v>190</v>
      </c>
      <c r="B203" s="104" t="str">
        <f ca="1"/>
        <v>PT Surya Niaga Surabaya</v>
      </c>
      <c r="C203" s="104">
        <f ca="1"/>
        <v>375000</v>
      </c>
      <c r="D203" s="104">
        <f ca="1"/>
        <v>46273</v>
      </c>
      <c r="E203" s="104">
        <f ca="1"/>
        <v>46287</v>
      </c>
      <c r="F203" s="104" t="str">
        <f ca="1"/>
        <v>Paid</v>
      </c>
      <c r="G203" s="104" t="str">
        <f ca="1"/>
        <v>INV-2026-PT Surya Niaga Surabaya-190</v>
      </c>
      <c r="H203" s="104">
        <f ca="1"/>
        <v>375000</v>
      </c>
      <c r="I203" s="104">
        <f ca="1"/>
        <v>0</v>
      </c>
    </row>
    <row r="204" spans="1:9">
      <c r="A204" s="104">
        <f ca="1"/>
        <v>191</v>
      </c>
      <c r="B204" s="104" t="str">
        <f ca="1"/>
        <v>PT Citra Home Living</v>
      </c>
      <c r="C204" s="104">
        <f ca="1"/>
        <v>813000</v>
      </c>
      <c r="D204" s="104">
        <f ca="1"/>
        <v>46209</v>
      </c>
      <c r="E204" s="104">
        <f ca="1"/>
        <v>46239</v>
      </c>
      <c r="F204" s="104" t="str">
        <f ca="1"/>
        <v>Paid</v>
      </c>
      <c r="G204" s="104" t="str">
        <f ca="1"/>
        <v>INV-2026-PT Citra Home Living-191</v>
      </c>
      <c r="H204" s="104">
        <f ca="1"/>
        <v>813000</v>
      </c>
      <c r="I204" s="104">
        <f ca="1"/>
        <v>0</v>
      </c>
    </row>
    <row r="205" spans="1:9">
      <c r="A205" s="104">
        <f ca="1"/>
        <v>192</v>
      </c>
      <c r="B205" s="104" t="str">
        <f ca="1"/>
        <v>PT Sinar Karya Abadi</v>
      </c>
      <c r="C205" s="104">
        <f ca="1"/>
        <v>7163000</v>
      </c>
      <c r="D205" s="104">
        <f ca="1"/>
        <v>46199</v>
      </c>
      <c r="E205" s="104">
        <f ca="1"/>
        <v>46229</v>
      </c>
      <c r="F205" s="104" t="str">
        <f ca="1"/>
        <v>Unpaid</v>
      </c>
      <c r="G205" s="104" t="str">
        <f ca="1"/>
        <v>INV-2026-PT Sinar Karya Abadi-192</v>
      </c>
      <c r="H205" s="104">
        <f ca="1"/>
        <v>0</v>
      </c>
      <c r="I205" s="104">
        <f ca="1"/>
        <v>7163000</v>
      </c>
    </row>
    <row r="206" spans="1:9">
      <c r="A206" s="104">
        <f ca="1"/>
        <v>193</v>
      </c>
      <c r="B206" s="104" t="str">
        <f ca="1"/>
        <v>PT Makassar Retail Utama</v>
      </c>
      <c r="C206" s="104">
        <f ca="1"/>
        <v>299000</v>
      </c>
      <c r="D206" s="104">
        <f ca="1"/>
        <v>46171</v>
      </c>
      <c r="E206" s="104">
        <f ca="1"/>
        <v>46201</v>
      </c>
      <c r="F206" s="104" t="str">
        <f ca="1"/>
        <v>Unpaid</v>
      </c>
      <c r="G206" s="104" t="str">
        <f ca="1"/>
        <v>INV-2026-PT Makassar Retail Utama-193</v>
      </c>
      <c r="H206" s="104">
        <f ca="1"/>
        <v>0</v>
      </c>
      <c r="I206" s="104">
        <f ca="1"/>
        <v>299000</v>
      </c>
    </row>
    <row r="207" spans="1:9">
      <c r="A207" s="104">
        <f ca="1"/>
        <v>194</v>
      </c>
      <c r="B207" s="104" t="str">
        <f ca="1"/>
        <v>PT Prima Retail Bandung</v>
      </c>
      <c r="C207" s="104">
        <f ca="1"/>
        <v>3848000</v>
      </c>
      <c r="D207" s="104">
        <f ca="1"/>
        <v>46129</v>
      </c>
      <c r="E207" s="104">
        <f ca="1"/>
        <v>46174</v>
      </c>
      <c r="F207" s="104" t="str">
        <f ca="1"/>
        <v>Paid</v>
      </c>
      <c r="G207" s="104" t="str">
        <f ca="1"/>
        <v>INV-2026-PT Prima Retail Bandung-194</v>
      </c>
      <c r="H207" s="104">
        <f ca="1"/>
        <v>3848000</v>
      </c>
      <c r="I207" s="104">
        <f ca="1"/>
        <v>0</v>
      </c>
    </row>
    <row r="208" spans="1:9">
      <c r="A208" s="104">
        <f ca="1"/>
        <v>195</v>
      </c>
      <c r="B208" s="104" t="str">
        <f ca="1"/>
        <v>PT Arunika Retail Indonesia</v>
      </c>
      <c r="C208" s="104">
        <f ca="1"/>
        <v>3747000</v>
      </c>
      <c r="D208" s="104">
        <f ca="1"/>
        <v>46268</v>
      </c>
      <c r="E208" s="104">
        <f ca="1"/>
        <v>46298</v>
      </c>
      <c r="F208" s="104" t="str">
        <f ca="1"/>
        <v>Paid</v>
      </c>
      <c r="G208" s="104" t="str">
        <f ca="1"/>
        <v>INV-2026-PT Arunika Retail Indonesia-195</v>
      </c>
      <c r="H208" s="104">
        <f ca="1"/>
        <v>3747000</v>
      </c>
      <c r="I208" s="104">
        <f ca="1"/>
        <v>0</v>
      </c>
    </row>
    <row r="209" spans="1:9">
      <c r="A209" s="104">
        <f ca="1"/>
        <v>196</v>
      </c>
      <c r="B209" s="104" t="str">
        <f ca="1"/>
        <v>PT Metro Perkasa Retail</v>
      </c>
      <c r="C209" s="104">
        <f ca="1"/>
        <v>4710000</v>
      </c>
      <c r="D209" s="104">
        <f ca="1"/>
        <v>46133</v>
      </c>
      <c r="E209" s="104">
        <f ca="1"/>
        <v>46178</v>
      </c>
      <c r="F209" s="104" t="str">
        <f ca="1"/>
        <v>Paid</v>
      </c>
      <c r="G209" s="104" t="str">
        <f ca="1"/>
        <v>INV-2026-PT Metro Perkasa Retail-196</v>
      </c>
      <c r="H209" s="104">
        <f ca="1"/>
        <v>4710000</v>
      </c>
      <c r="I209" s="104">
        <f ca="1"/>
        <v>0</v>
      </c>
    </row>
    <row r="210" spans="1:9">
      <c r="A210" s="104">
        <f ca="1"/>
        <v>197</v>
      </c>
      <c r="B210" s="104" t="str">
        <f ca="1"/>
        <v>PT Manado Lifestyle Center</v>
      </c>
      <c r="C210" s="104">
        <f ca="1"/>
        <v>6328000</v>
      </c>
      <c r="D210" s="104">
        <f ca="1"/>
        <v>46031</v>
      </c>
      <c r="E210" s="104">
        <f ca="1"/>
        <v>46061</v>
      </c>
      <c r="F210" s="104" t="str">
        <f ca="1"/>
        <v>Paid</v>
      </c>
      <c r="G210" s="104" t="str">
        <f ca="1"/>
        <v>INV-2026-PT Manado Lifestyle Center-197</v>
      </c>
      <c r="H210" s="104">
        <f ca="1"/>
        <v>6328000</v>
      </c>
      <c r="I210" s="104">
        <f ca="1"/>
        <v>0</v>
      </c>
    </row>
    <row r="211" spans="1:9">
      <c r="A211" s="104">
        <f ca="1"/>
        <v>198</v>
      </c>
      <c r="B211" s="104" t="str">
        <f ca="1"/>
        <v>PT Pusaka Niaga Mandiri</v>
      </c>
      <c r="C211" s="104">
        <f ca="1"/>
        <v>6209000</v>
      </c>
      <c r="D211" s="104">
        <f ca="1"/>
        <v>46046</v>
      </c>
      <c r="E211" s="104">
        <f ca="1"/>
        <v>46091</v>
      </c>
      <c r="F211" s="104" t="str">
        <f ca="1"/>
        <v>Paid</v>
      </c>
      <c r="G211" s="104" t="str">
        <f ca="1"/>
        <v>INV-2026-PT Pusaka Niaga Mandiri-198</v>
      </c>
      <c r="H211" s="104">
        <f ca="1"/>
        <v>6209000</v>
      </c>
      <c r="I211" s="104">
        <f ca="1"/>
        <v>0</v>
      </c>
    </row>
    <row r="212" spans="1:9">
      <c r="A212" s="104">
        <f ca="1"/>
        <v>199</v>
      </c>
      <c r="B212" s="104" t="str">
        <f ca="1"/>
        <v>PT Lestari Lifestyle Retail</v>
      </c>
      <c r="C212" s="104">
        <f ca="1"/>
        <v>6935000</v>
      </c>
      <c r="D212" s="104">
        <f ca="1"/>
        <v>46247</v>
      </c>
      <c r="E212" s="104">
        <f ca="1"/>
        <v>46277</v>
      </c>
      <c r="F212" s="104" t="str">
        <f ca="1"/>
        <v>Paid</v>
      </c>
      <c r="G212" s="104" t="str">
        <f ca="1"/>
        <v>INV-2026-PT Lestari Lifestyle Retail-199</v>
      </c>
      <c r="H212" s="104">
        <f ca="1"/>
        <v>6935000</v>
      </c>
      <c r="I212" s="104">
        <f ca="1"/>
        <v>0</v>
      </c>
    </row>
    <row r="213" spans="1:9">
      <c r="A213" s="104">
        <f ca="1"/>
        <v>200</v>
      </c>
      <c r="B213" s="104" t="str">
        <f ca="1"/>
        <v>PT Bintang Retail Nusantara</v>
      </c>
      <c r="C213" s="104">
        <f ca="1"/>
        <v>5146000</v>
      </c>
      <c r="D213" s="104">
        <f ca="1"/>
        <v>46229</v>
      </c>
      <c r="E213" s="104">
        <f ca="1"/>
        <v>46259</v>
      </c>
      <c r="F213" s="104" t="str">
        <f ca="1"/>
        <v>Paid</v>
      </c>
      <c r="G213" s="104" t="str">
        <f ca="1"/>
        <v>INV-2026-PT Bintang Retail Nusantara-200</v>
      </c>
      <c r="H213" s="104">
        <f ca="1"/>
        <v>5146000</v>
      </c>
      <c r="I213" s="104">
        <f ca="1"/>
        <v>0</v>
      </c>
    </row>
    <row r="214" spans="1:9">
      <c r="A214" s="104">
        <f ca="1"/>
        <v>201</v>
      </c>
      <c r="B214" s="104" t="str">
        <f ca="1"/>
        <v>PT Citra Home Living</v>
      </c>
      <c r="C214" s="104">
        <f ca="1"/>
        <v>2742000</v>
      </c>
      <c r="D214" s="104">
        <f ca="1"/>
        <v>46278</v>
      </c>
      <c r="E214" s="104">
        <f ca="1"/>
        <v>46292</v>
      </c>
      <c r="F214" s="104" t="str">
        <f ca="1"/>
        <v>Paid</v>
      </c>
      <c r="G214" s="104" t="str">
        <f ca="1"/>
        <v>INV-2026-PT Citra Home Living-201</v>
      </c>
      <c r="H214" s="104">
        <f ca="1"/>
        <v>2742000</v>
      </c>
      <c r="I214" s="104">
        <f ca="1"/>
        <v>0</v>
      </c>
    </row>
    <row r="215" spans="1:9">
      <c r="A215" s="104">
        <f ca="1"/>
        <v>202</v>
      </c>
      <c r="B215" s="104" t="str">
        <f ca="1"/>
        <v>PT Pontianak Niaga Abadi</v>
      </c>
      <c r="C215" s="104">
        <f ca="1"/>
        <v>5431000</v>
      </c>
      <c r="D215" s="104">
        <f ca="1"/>
        <v>46054</v>
      </c>
      <c r="E215" s="104">
        <f ca="1"/>
        <v>46084</v>
      </c>
      <c r="F215" s="104" t="str">
        <f ca="1"/>
        <v>Paid</v>
      </c>
      <c r="G215" s="104" t="str">
        <f ca="1"/>
        <v>INV-2026-PT Pontianak Niaga Abadi-202</v>
      </c>
      <c r="H215" s="104">
        <f ca="1"/>
        <v>5431000</v>
      </c>
      <c r="I215" s="104">
        <f ca="1"/>
        <v>0</v>
      </c>
    </row>
    <row r="216" spans="1:9">
      <c r="A216" s="104">
        <f ca="1"/>
        <v>203</v>
      </c>
      <c r="B216" s="104" t="str">
        <f ca="1"/>
        <v>PT Makassar Retail Utama</v>
      </c>
      <c r="C216" s="104">
        <f ca="1"/>
        <v>7309000</v>
      </c>
      <c r="D216" s="104">
        <f ca="1"/>
        <v>46117</v>
      </c>
      <c r="E216" s="104">
        <f ca="1"/>
        <v>46147</v>
      </c>
      <c r="F216" s="104" t="str">
        <f ca="1"/>
        <v>Paid</v>
      </c>
      <c r="G216" s="104" t="str">
        <f ca="1"/>
        <v>INV-2026-PT Makassar Retail Utama-203</v>
      </c>
      <c r="H216" s="104">
        <f ca="1"/>
        <v>7309000</v>
      </c>
      <c r="I216" s="104">
        <f ca="1"/>
        <v>0</v>
      </c>
    </row>
    <row r="217" spans="1:9">
      <c r="A217" s="104">
        <f ca="1"/>
        <v>204</v>
      </c>
      <c r="B217" s="104" t="str">
        <f ca="1"/>
        <v>PT Medan Niaga Sentosa</v>
      </c>
      <c r="C217" s="104">
        <f ca="1"/>
        <v>1583000</v>
      </c>
      <c r="D217" s="104">
        <f ca="1"/>
        <v>46234</v>
      </c>
      <c r="E217" s="104">
        <f ca="1"/>
        <v>46248</v>
      </c>
      <c r="F217" s="104" t="str">
        <f ca="1"/>
        <v>Unpaid</v>
      </c>
      <c r="G217" s="104" t="str">
        <f ca="1"/>
        <v>INV-2026-PT Medan Niaga Sentosa-204</v>
      </c>
      <c r="H217" s="104">
        <f ca="1"/>
        <v>0</v>
      </c>
      <c r="I217" s="104">
        <f ca="1"/>
        <v>1583000</v>
      </c>
    </row>
    <row r="218" spans="1:9">
      <c r="A218" s="104">
        <f ca="1"/>
        <v>205</v>
      </c>
      <c r="B218" s="104" t="str">
        <f ca="1"/>
        <v>PT Sinar Karya Abadi</v>
      </c>
      <c r="C218" s="104">
        <f ca="1"/>
        <v>4441000</v>
      </c>
      <c r="D218" s="104">
        <f ca="1"/>
        <v>46144</v>
      </c>
      <c r="E218" s="104">
        <f ca="1"/>
        <v>46158</v>
      </c>
      <c r="F218" s="104" t="str">
        <f ca="1"/>
        <v>Unpaid</v>
      </c>
      <c r="G218" s="104" t="str">
        <f ca="1"/>
        <v>INV-2026-PT Sinar Karya Abadi-205</v>
      </c>
      <c r="H218" s="104">
        <f ca="1"/>
        <v>0</v>
      </c>
      <c r="I218" s="104">
        <f ca="1"/>
        <v>4441000</v>
      </c>
    </row>
    <row r="219" spans="1:9">
      <c r="A219" s="104">
        <f ca="1"/>
        <v>206</v>
      </c>
      <c r="B219" s="104" t="str">
        <f ca="1"/>
        <v>PT Nusantara Mart Sejahtera</v>
      </c>
      <c r="C219" s="104">
        <f ca="1"/>
        <v>3069000</v>
      </c>
      <c r="D219" s="104">
        <f ca="1"/>
        <v>46205</v>
      </c>
      <c r="E219" s="104">
        <f ca="1"/>
        <v>46235</v>
      </c>
      <c r="F219" s="104" t="str">
        <f ca="1"/>
        <v>Paid</v>
      </c>
      <c r="G219" s="104" t="str">
        <f ca="1"/>
        <v>INV-2026-PT Nusantara Mart Sejahtera-206</v>
      </c>
      <c r="H219" s="104">
        <f ca="1"/>
        <v>3069000</v>
      </c>
      <c r="I219" s="104">
        <f ca="1"/>
        <v>0</v>
      </c>
    </row>
    <row r="220" spans="1:9">
      <c r="A220" s="104">
        <f ca="1"/>
        <v>207</v>
      </c>
      <c r="B220" s="104" t="str">
        <f ca="1"/>
        <v>PT Manado Lifestyle Center</v>
      </c>
      <c r="C220" s="104">
        <f ca="1"/>
        <v>6303000</v>
      </c>
      <c r="D220" s="104">
        <f ca="1"/>
        <v>46250</v>
      </c>
      <c r="E220" s="104">
        <f ca="1"/>
        <v>46280</v>
      </c>
      <c r="F220" s="104" t="str">
        <f ca="1"/>
        <v>Paid</v>
      </c>
      <c r="G220" s="104" t="str">
        <f ca="1"/>
        <v>INV-2026-PT Manado Lifestyle Center-207</v>
      </c>
      <c r="H220" s="104">
        <f ca="1"/>
        <v>6303000</v>
      </c>
      <c r="I220" s="104">
        <f ca="1"/>
        <v>0</v>
      </c>
    </row>
    <row r="221" spans="1:9">
      <c r="A221" s="104">
        <f ca="1"/>
        <v>208</v>
      </c>
      <c r="B221" s="104" t="str">
        <f ca="1"/>
        <v>PT Surya Niaga Surabaya</v>
      </c>
      <c r="C221" s="104">
        <f ca="1"/>
        <v>3057000</v>
      </c>
      <c r="D221" s="104">
        <f ca="1"/>
        <v>46090</v>
      </c>
      <c r="E221" s="104">
        <f ca="1"/>
        <v>46120</v>
      </c>
      <c r="F221" s="104" t="str">
        <f ca="1"/>
        <v>Paid</v>
      </c>
      <c r="G221" s="104" t="str">
        <f ca="1"/>
        <v>INV-2026-PT Surya Niaga Surabaya-208</v>
      </c>
      <c r="H221" s="104">
        <f ca="1"/>
        <v>3057000</v>
      </c>
      <c r="I221" s="104">
        <f ca="1"/>
        <v>0</v>
      </c>
    </row>
    <row r="222" spans="1:9">
      <c r="A222" s="104">
        <f ca="1"/>
        <v>209</v>
      </c>
      <c r="B222" s="104" t="str">
        <f ca="1"/>
        <v>PT Manado Lifestyle Center</v>
      </c>
      <c r="C222" s="104">
        <f ca="1"/>
        <v>3550000</v>
      </c>
      <c r="D222" s="104">
        <f ca="1"/>
        <v>46152</v>
      </c>
      <c r="E222" s="104">
        <f ca="1"/>
        <v>46182</v>
      </c>
      <c r="F222" s="104" t="str">
        <f ca="1"/>
        <v>Unpaid</v>
      </c>
      <c r="G222" s="104" t="str">
        <f ca="1"/>
        <v>INV-2026-PT Manado Lifestyle Center-209</v>
      </c>
      <c r="H222" s="104">
        <f ca="1"/>
        <v>0</v>
      </c>
      <c r="I222" s="104">
        <f ca="1"/>
        <v>3550000</v>
      </c>
    </row>
    <row r="223" spans="1:9">
      <c r="A223" s="104">
        <f ca="1"/>
        <v>210</v>
      </c>
      <c r="B223" s="104" t="str">
        <f ca="1"/>
        <v>PT Makassar Retail Utama</v>
      </c>
      <c r="C223" s="104">
        <f ca="1"/>
        <v>3805000</v>
      </c>
      <c r="D223" s="104">
        <f ca="1"/>
        <v>46197</v>
      </c>
      <c r="E223" s="104">
        <f ca="1"/>
        <v>46227</v>
      </c>
      <c r="F223" s="104" t="str">
        <f ca="1"/>
        <v>Paid</v>
      </c>
      <c r="G223" s="104" t="str">
        <f ca="1"/>
        <v>INV-2026-PT Makassar Retail Utama-210</v>
      </c>
      <c r="H223" s="104">
        <f ca="1"/>
        <v>3805000</v>
      </c>
      <c r="I223" s="104">
        <f ca="1"/>
        <v>0</v>
      </c>
    </row>
    <row r="224" spans="1:9">
      <c r="A224" s="104">
        <f ca="1"/>
        <v>211</v>
      </c>
      <c r="B224" s="104" t="str">
        <f ca="1"/>
        <v>PT Makassar Retail Utama</v>
      </c>
      <c r="C224" s="104">
        <f ca="1"/>
        <v>2143000</v>
      </c>
      <c r="D224" s="104">
        <f ca="1"/>
        <v>46038</v>
      </c>
      <c r="E224" s="104">
        <f ca="1"/>
        <v>46068</v>
      </c>
      <c r="F224" s="104" t="str">
        <f ca="1"/>
        <v>Paid</v>
      </c>
      <c r="G224" s="104" t="str">
        <f ca="1"/>
        <v>INV-2026-PT Makassar Retail Utama-211</v>
      </c>
      <c r="H224" s="104">
        <f ca="1"/>
        <v>2143000</v>
      </c>
      <c r="I224" s="104">
        <f ca="1"/>
        <v>0</v>
      </c>
    </row>
    <row r="225" spans="1:9">
      <c r="A225" s="104">
        <f ca="1"/>
        <v>212</v>
      </c>
      <c r="B225" s="104" t="str">
        <f ca="1"/>
        <v>PT Metro Perkasa Retail</v>
      </c>
      <c r="C225" s="104">
        <f ca="1"/>
        <v>5151000</v>
      </c>
      <c r="D225" s="104">
        <f ca="1"/>
        <v>46063</v>
      </c>
      <c r="E225" s="104">
        <f ca="1"/>
        <v>46077</v>
      </c>
      <c r="F225" s="104" t="str">
        <f ca="1"/>
        <v>Paid</v>
      </c>
      <c r="G225" s="104" t="str">
        <f ca="1"/>
        <v>INV-2026-PT Metro Perkasa Retail-212</v>
      </c>
      <c r="H225" s="104">
        <f ca="1"/>
        <v>5151000</v>
      </c>
      <c r="I225" s="104">
        <f ca="1"/>
        <v>0</v>
      </c>
    </row>
    <row r="226" spans="1:9">
      <c r="A226" s="104">
        <f ca="1"/>
        <v>213</v>
      </c>
      <c r="B226" s="104" t="str">
        <f ca="1"/>
        <v>PT Urban House Indonesia</v>
      </c>
      <c r="C226" s="104">
        <f ca="1"/>
        <v>5059000</v>
      </c>
      <c r="D226" s="104">
        <f ca="1"/>
        <v>46143</v>
      </c>
      <c r="E226" s="104">
        <f ca="1"/>
        <v>46173</v>
      </c>
      <c r="F226" s="104" t="str">
        <f ca="1"/>
        <v>Paid</v>
      </c>
      <c r="G226" s="104" t="str">
        <f ca="1"/>
        <v>INV-2026-PT Urban House Indonesia-213</v>
      </c>
      <c r="H226" s="104">
        <f ca="1"/>
        <v>5059000</v>
      </c>
      <c r="I226" s="104">
        <f ca="1"/>
        <v>0</v>
      </c>
    </row>
    <row r="227" spans="1:9">
      <c r="A227" s="104">
        <f ca="1"/>
        <v>214</v>
      </c>
      <c r="B227" s="104" t="str">
        <f ca="1"/>
        <v>PT Bintang Retail Nusantara</v>
      </c>
      <c r="C227" s="104">
        <f ca="1"/>
        <v>4172000</v>
      </c>
      <c r="D227" s="104">
        <f ca="1"/>
        <v>46081</v>
      </c>
      <c r="E227" s="104">
        <f ca="1"/>
        <v>46111</v>
      </c>
      <c r="F227" s="104" t="str">
        <f ca="1"/>
        <v>Paid</v>
      </c>
      <c r="G227" s="104" t="str">
        <f ca="1"/>
        <v>INV-2026-PT Bintang Retail Nusantara-214</v>
      </c>
      <c r="H227" s="104">
        <f ca="1"/>
        <v>4172000</v>
      </c>
      <c r="I227" s="104">
        <f ca="1"/>
        <v>0</v>
      </c>
    </row>
    <row r="228" spans="1:9">
      <c r="A228" s="104">
        <f ca="1"/>
        <v>215</v>
      </c>
      <c r="B228" s="104" t="str">
        <f ca="1"/>
        <v>PT Sentra Belanja Jaya</v>
      </c>
      <c r="C228" s="104">
        <f ca="1"/>
        <v>3018000</v>
      </c>
      <c r="D228" s="104">
        <f ca="1"/>
        <v>46102</v>
      </c>
      <c r="E228" s="104">
        <f ca="1"/>
        <v>46132</v>
      </c>
      <c r="F228" s="104" t="str">
        <f ca="1"/>
        <v>Paid</v>
      </c>
      <c r="G228" s="104" t="str">
        <f ca="1"/>
        <v>INV-2026-PT Sentra Belanja Jaya-215</v>
      </c>
      <c r="H228" s="104">
        <f ca="1"/>
        <v>3018000</v>
      </c>
      <c r="I228" s="104">
        <f ca="1"/>
        <v>0</v>
      </c>
    </row>
    <row r="229" spans="1:9">
      <c r="A229" s="104">
        <f ca="1"/>
        <v>216</v>
      </c>
      <c r="B229" s="104" t="str">
        <f ca="1"/>
        <v>PT Batam Modern Retail</v>
      </c>
      <c r="C229" s="104">
        <f ca="1"/>
        <v>3935000</v>
      </c>
      <c r="D229" s="104">
        <f ca="1"/>
        <v>46257</v>
      </c>
      <c r="E229" s="104">
        <f ca="1"/>
        <v>46271</v>
      </c>
      <c r="F229" s="104" t="str">
        <f ca="1"/>
        <v>Paid</v>
      </c>
      <c r="G229" s="104" t="str">
        <f ca="1"/>
        <v>INV-2026-PT Batam Modern Retail-216</v>
      </c>
      <c r="H229" s="104">
        <f ca="1"/>
        <v>3935000</v>
      </c>
      <c r="I229" s="104">
        <f ca="1"/>
        <v>0</v>
      </c>
    </row>
    <row r="230" spans="1:9">
      <c r="A230" s="104">
        <f ca="1"/>
        <v>217</v>
      </c>
      <c r="B230" s="104" t="str">
        <f ca="1"/>
        <v>PT Bintang Retail Nusantara</v>
      </c>
      <c r="C230" s="104">
        <f ca="1"/>
        <v>3436000</v>
      </c>
      <c r="D230" s="104">
        <f ca="1"/>
        <v>46065</v>
      </c>
      <c r="E230" s="104">
        <f ca="1"/>
        <v>46110</v>
      </c>
      <c r="F230" s="104" t="str">
        <f ca="1"/>
        <v>Paid</v>
      </c>
      <c r="G230" s="104" t="str">
        <f ca="1"/>
        <v>INV-2026-PT Bintang Retail Nusantara-217</v>
      </c>
      <c r="H230" s="104">
        <f ca="1"/>
        <v>3436000</v>
      </c>
      <c r="I230" s="104">
        <f ca="1"/>
        <v>0</v>
      </c>
    </row>
    <row r="231" spans="1:9">
      <c r="A231" s="104">
        <f ca="1"/>
        <v>218</v>
      </c>
      <c r="B231" s="104" t="str">
        <f ca="1"/>
        <v>PT XYZ</v>
      </c>
      <c r="C231" s="104">
        <f ca="1"/>
        <v>4854000</v>
      </c>
      <c r="D231" s="104">
        <f ca="1"/>
        <v>46036</v>
      </c>
      <c r="E231" s="104">
        <f ca="1"/>
        <v>46050</v>
      </c>
      <c r="F231" s="104" t="str">
        <f ca="1"/>
        <v>Paid</v>
      </c>
      <c r="G231" s="104" t="str">
        <f ca="1"/>
        <v>INV-2026-PT XYZ-218</v>
      </c>
      <c r="H231" s="104">
        <f ca="1"/>
        <v>4854000</v>
      </c>
      <c r="I231" s="104">
        <f ca="1"/>
        <v>0</v>
      </c>
    </row>
    <row r="232" spans="1:9">
      <c r="A232" s="104">
        <f ca="1"/>
        <v>219</v>
      </c>
      <c r="B232" s="104" t="str">
        <f ca="1"/>
        <v>PT Surya Niaga Surabaya</v>
      </c>
      <c r="C232" s="104">
        <f ca="1"/>
        <v>2558000</v>
      </c>
      <c r="D232" s="104">
        <f ca="1"/>
        <v>46203</v>
      </c>
      <c r="E232" s="104">
        <f ca="1"/>
        <v>46248</v>
      </c>
      <c r="F232" s="104" t="str">
        <f ca="1"/>
        <v>Paid</v>
      </c>
      <c r="G232" s="104" t="str">
        <f ca="1"/>
        <v>INV-2026-PT Surya Niaga Surabaya-219</v>
      </c>
      <c r="H232" s="104">
        <f ca="1"/>
        <v>2558000</v>
      </c>
      <c r="I232" s="104">
        <f ca="1"/>
        <v>0</v>
      </c>
    </row>
    <row r="233" spans="1:9">
      <c r="A233" s="104">
        <f ca="1"/>
        <v>220</v>
      </c>
      <c r="B233" s="104" t="str">
        <f ca="1"/>
        <v>PT Nusantara Mart Sejahtera</v>
      </c>
      <c r="C233" s="104">
        <f ca="1"/>
        <v>3981000</v>
      </c>
      <c r="D233" s="104">
        <f ca="1"/>
        <v>46127</v>
      </c>
      <c r="E233" s="104">
        <f ca="1"/>
        <v>46157</v>
      </c>
      <c r="F233" s="104" t="str">
        <f ca="1"/>
        <v>Paid</v>
      </c>
      <c r="G233" s="104" t="str">
        <f ca="1"/>
        <v>INV-2026-PT Nusantara Mart Sejahtera-220</v>
      </c>
      <c r="H233" s="104">
        <f ca="1"/>
        <v>3981000</v>
      </c>
      <c r="I233" s="104">
        <f ca="1"/>
        <v>0</v>
      </c>
    </row>
    <row r="234" spans="1:9">
      <c r="A234" s="104">
        <f ca="1"/>
        <v>221</v>
      </c>
      <c r="B234" s="104" t="str">
        <f ca="1"/>
        <v>PT Metro Perkasa Retail</v>
      </c>
      <c r="C234" s="104">
        <f ca="1"/>
        <v>3466000</v>
      </c>
      <c r="D234" s="104">
        <f ca="1"/>
        <v>46206</v>
      </c>
      <c r="E234" s="104">
        <f ca="1"/>
        <v>46236</v>
      </c>
      <c r="F234" s="104" t="str">
        <f ca="1"/>
        <v>Paid</v>
      </c>
      <c r="G234" s="104" t="str">
        <f ca="1"/>
        <v>INV-2026-PT Metro Perkasa Retail-221</v>
      </c>
      <c r="H234" s="104">
        <f ca="1"/>
        <v>3466000</v>
      </c>
      <c r="I234" s="104">
        <f ca="1"/>
        <v>0</v>
      </c>
    </row>
    <row r="235" spans="1:9">
      <c r="A235" s="104">
        <f ca="1"/>
        <v>222</v>
      </c>
      <c r="B235" s="104" t="str">
        <f ca="1"/>
        <v>PT Harmoni Store Indonesia</v>
      </c>
      <c r="C235" s="104">
        <f ca="1"/>
        <v>5011000</v>
      </c>
      <c r="D235" s="104">
        <f ca="1"/>
        <v>46085</v>
      </c>
      <c r="E235" s="104">
        <f ca="1"/>
        <v>46115</v>
      </c>
      <c r="F235" s="104" t="str">
        <f ca="1"/>
        <v>Paid</v>
      </c>
      <c r="G235" s="104" t="str">
        <f ca="1"/>
        <v>INV-2026-PT Harmoni Store Indonesia-222</v>
      </c>
      <c r="H235" s="104">
        <f ca="1"/>
        <v>5011000</v>
      </c>
      <c r="I235" s="104">
        <f ca="1"/>
        <v>0</v>
      </c>
    </row>
    <row r="236" spans="1:9">
      <c r="A236" s="104">
        <f ca="1"/>
        <v>223</v>
      </c>
      <c r="B236" s="104" t="str">
        <f ca="1"/>
        <v>PT Harmoni Store Indonesia</v>
      </c>
      <c r="C236" s="104">
        <f ca="1"/>
        <v>4526000</v>
      </c>
      <c r="D236" s="104">
        <f ca="1"/>
        <v>46173</v>
      </c>
      <c r="E236" s="104">
        <f ca="1"/>
        <v>46218</v>
      </c>
      <c r="F236" s="104" t="str">
        <f ca="1"/>
        <v>Partial</v>
      </c>
      <c r="G236" s="104" t="str">
        <f ca="1"/>
        <v>INV-2026-PT Harmoni Store Indonesia-223</v>
      </c>
      <c r="H236" s="104">
        <f ca="1"/>
        <v>2263000</v>
      </c>
      <c r="I236" s="104">
        <f ca="1"/>
        <v>2263000</v>
      </c>
    </row>
    <row r="237" spans="1:9">
      <c r="A237" s="104">
        <f ca="1"/>
        <v>224</v>
      </c>
      <c r="B237" s="104" t="str">
        <f ca="1"/>
        <v>PT Palembang Retail Bersama</v>
      </c>
      <c r="C237" s="104">
        <f ca="1"/>
        <v>5329000</v>
      </c>
      <c r="D237" s="104">
        <f ca="1"/>
        <v>46057</v>
      </c>
      <c r="E237" s="104">
        <f ca="1"/>
        <v>46087</v>
      </c>
      <c r="F237" s="104" t="str">
        <f ca="1"/>
        <v>Paid</v>
      </c>
      <c r="G237" s="104" t="str">
        <f ca="1"/>
        <v>INV-2026-PT Palembang Retail Bersama-224</v>
      </c>
      <c r="H237" s="104">
        <f ca="1"/>
        <v>5329000</v>
      </c>
      <c r="I237" s="104">
        <f ca="1"/>
        <v>0</v>
      </c>
    </row>
    <row r="238" spans="1:9">
      <c r="A238" s="104">
        <f ca="1"/>
        <v>225</v>
      </c>
      <c r="B238" s="104" t="str">
        <f ca="1"/>
        <v>PT XYZ</v>
      </c>
      <c r="C238" s="104">
        <f ca="1"/>
        <v>3597000</v>
      </c>
      <c r="D238" s="104">
        <f ca="1"/>
        <v>46132</v>
      </c>
      <c r="E238" s="104">
        <f ca="1"/>
        <v>46162</v>
      </c>
      <c r="F238" s="104" t="str">
        <f ca="1"/>
        <v>Partial</v>
      </c>
      <c r="G238" s="104" t="str">
        <f ca="1"/>
        <v>INV-2026-PT XYZ-225</v>
      </c>
      <c r="H238" s="104">
        <f ca="1"/>
        <v>899000</v>
      </c>
      <c r="I238" s="104">
        <f ca="1"/>
        <v>2698000</v>
      </c>
    </row>
    <row r="239" spans="1:9">
      <c r="A239" s="104">
        <f ca="1"/>
        <v>226</v>
      </c>
      <c r="B239" s="104" t="str">
        <f ca="1"/>
        <v>PT Balikpapan Retailindo</v>
      </c>
      <c r="C239" s="104">
        <f ca="1"/>
        <v>4929000</v>
      </c>
      <c r="D239" s="104">
        <f ca="1"/>
        <v>46101</v>
      </c>
      <c r="E239" s="104">
        <f ca="1"/>
        <v>46146</v>
      </c>
      <c r="F239" s="104" t="str">
        <f ca="1"/>
        <v>Paid</v>
      </c>
      <c r="G239" s="104" t="str">
        <f ca="1"/>
        <v>INV-2026-PT Balikpapan Retailindo-226</v>
      </c>
      <c r="H239" s="104">
        <f ca="1"/>
        <v>4929000</v>
      </c>
      <c r="I239" s="104">
        <f ca="1"/>
        <v>0</v>
      </c>
    </row>
    <row r="240" spans="1:9">
      <c r="A240" s="104">
        <f ca="1"/>
        <v>227</v>
      </c>
      <c r="B240" s="104" t="str">
        <f ca="1"/>
        <v>PT XYZ</v>
      </c>
      <c r="C240" s="104">
        <f ca="1"/>
        <v>4647000</v>
      </c>
      <c r="D240" s="104">
        <f ca="1"/>
        <v>46175</v>
      </c>
      <c r="E240" s="104">
        <f ca="1"/>
        <v>46205</v>
      </c>
      <c r="F240" s="104" t="str">
        <f ca="1"/>
        <v>Paid</v>
      </c>
      <c r="G240" s="104" t="str">
        <f ca="1"/>
        <v>INV-2026-PT XYZ-227</v>
      </c>
      <c r="H240" s="104">
        <f ca="1"/>
        <v>4647000</v>
      </c>
      <c r="I240" s="104">
        <f ca="1"/>
        <v>0</v>
      </c>
    </row>
    <row r="241" spans="1:9">
      <c r="A241" s="104">
        <f ca="1"/>
        <v>228</v>
      </c>
      <c r="B241" s="104" t="str">
        <f ca="1"/>
        <v>PT XYZ</v>
      </c>
      <c r="C241" s="104">
        <f ca="1"/>
        <v>3807000</v>
      </c>
      <c r="D241" s="104">
        <f ca="1"/>
        <v>46038</v>
      </c>
      <c r="E241" s="104">
        <f ca="1"/>
        <v>46068</v>
      </c>
      <c r="F241" s="104" t="str">
        <f ca="1"/>
        <v>Paid</v>
      </c>
      <c r="G241" s="104" t="str">
        <f ca="1"/>
        <v>INV-2026-PT XYZ-228</v>
      </c>
      <c r="H241" s="104">
        <f ca="1"/>
        <v>3807000</v>
      </c>
      <c r="I241" s="104">
        <f ca="1"/>
        <v>0</v>
      </c>
    </row>
    <row r="242" spans="1:9">
      <c r="A242" s="104">
        <f ca="1"/>
        <v>229</v>
      </c>
      <c r="B242" s="104" t="str">
        <f ca="1"/>
        <v>PT Medan Niaga Sentosa</v>
      </c>
      <c r="C242" s="104">
        <f ca="1"/>
        <v>4838000</v>
      </c>
      <c r="D242" s="104">
        <f ca="1"/>
        <v>46132</v>
      </c>
      <c r="E242" s="104">
        <f ca="1"/>
        <v>46146</v>
      </c>
      <c r="F242" s="104" t="str">
        <f ca="1"/>
        <v>Paid</v>
      </c>
      <c r="G242" s="104" t="str">
        <f ca="1"/>
        <v>INV-2026-PT Medan Niaga Sentosa-229</v>
      </c>
      <c r="H242" s="104">
        <f ca="1"/>
        <v>4838000</v>
      </c>
      <c r="I242" s="104">
        <f ca="1"/>
        <v>0</v>
      </c>
    </row>
    <row r="243" spans="1:9">
      <c r="A243" s="104">
        <f ca="1"/>
        <v>230</v>
      </c>
      <c r="B243" s="104" t="str">
        <f ca="1"/>
        <v>PT Pekanbaru Home Store</v>
      </c>
      <c r="C243" s="104">
        <f ca="1"/>
        <v>1934000</v>
      </c>
      <c r="D243" s="104">
        <f ca="1"/>
        <v>46077</v>
      </c>
      <c r="E243" s="104">
        <f ca="1"/>
        <v>46107</v>
      </c>
      <c r="F243" s="104" t="str">
        <f ca="1"/>
        <v>Paid</v>
      </c>
      <c r="G243" s="104" t="str">
        <f ca="1"/>
        <v>INV-2026-PT Pekanbaru Home Store-230</v>
      </c>
      <c r="H243" s="104">
        <f ca="1"/>
        <v>1934000</v>
      </c>
      <c r="I243" s="104">
        <f ca="1"/>
        <v>0</v>
      </c>
    </row>
    <row r="244" spans="1:9">
      <c r="A244" s="104">
        <f ca="1"/>
        <v>231</v>
      </c>
      <c r="B244" s="104" t="str">
        <f ca="1"/>
        <v>PT Metro Perkasa Retail</v>
      </c>
      <c r="C244" s="104">
        <f ca="1"/>
        <v>1641000</v>
      </c>
      <c r="D244" s="104">
        <f ca="1"/>
        <v>46217</v>
      </c>
      <c r="E244" s="104">
        <f ca="1"/>
        <v>46247</v>
      </c>
      <c r="F244" s="104" t="str">
        <f ca="1"/>
        <v>Paid</v>
      </c>
      <c r="G244" s="104" t="str">
        <f ca="1"/>
        <v>INV-2026-PT Metro Perkasa Retail-231</v>
      </c>
      <c r="H244" s="104">
        <f ca="1"/>
        <v>1641000</v>
      </c>
      <c r="I244" s="104">
        <f ca="1"/>
        <v>0</v>
      </c>
    </row>
    <row r="245" spans="1:9">
      <c r="A245" s="104">
        <f ca="1"/>
        <v>232</v>
      </c>
      <c r="B245" s="104" t="str">
        <f ca="1"/>
        <v>PT Karya Mitra Retail</v>
      </c>
      <c r="C245" s="104">
        <f ca="1"/>
        <v>4884000</v>
      </c>
      <c r="D245" s="104">
        <f ca="1"/>
        <v>46239</v>
      </c>
      <c r="E245" s="104">
        <f ca="1"/>
        <v>46269</v>
      </c>
      <c r="F245" s="104" t="str">
        <f ca="1"/>
        <v>Partial</v>
      </c>
      <c r="G245" s="104" t="str">
        <f ca="1"/>
        <v>INV-2026-PT Karya Mitra Retail-232</v>
      </c>
      <c r="H245" s="104">
        <f ca="1"/>
        <v>3419000</v>
      </c>
      <c r="I245" s="104">
        <f ca="1"/>
        <v>1465000</v>
      </c>
    </row>
    <row r="246" spans="1:9">
      <c r="A246" s="104">
        <f ca="1"/>
        <v>233</v>
      </c>
      <c r="B246" s="104" t="str">
        <f ca="1"/>
        <v>PT Batam Modern Retail</v>
      </c>
      <c r="C246" s="104">
        <f ca="1"/>
        <v>6952000</v>
      </c>
      <c r="D246" s="104">
        <f ca="1"/>
        <v>46087</v>
      </c>
      <c r="E246" s="104">
        <f ca="1"/>
        <v>46117</v>
      </c>
      <c r="F246" s="104" t="str">
        <f ca="1"/>
        <v>Paid</v>
      </c>
      <c r="G246" s="104" t="str">
        <f ca="1"/>
        <v>INV-2026-PT Batam Modern Retail-233</v>
      </c>
      <c r="H246" s="104">
        <f ca="1"/>
        <v>6952000</v>
      </c>
      <c r="I246" s="104">
        <f ca="1"/>
        <v>0</v>
      </c>
    </row>
    <row r="247" spans="1:9">
      <c r="A247" s="104">
        <f ca="1"/>
        <v>234</v>
      </c>
      <c r="B247" s="104" t="str">
        <f ca="1"/>
        <v>PT Makassar Retail Utama</v>
      </c>
      <c r="C247" s="104">
        <f ca="1"/>
        <v>1500000</v>
      </c>
      <c r="D247" s="104">
        <f ca="1"/>
        <v>46035</v>
      </c>
      <c r="E247" s="104">
        <f ca="1"/>
        <v>46065</v>
      </c>
      <c r="F247" s="104" t="str">
        <f ca="1"/>
        <v>Paid</v>
      </c>
      <c r="G247" s="104" t="str">
        <f ca="1"/>
        <v>INV-2026-PT Makassar Retail Utama-234</v>
      </c>
      <c r="H247" s="104">
        <f ca="1"/>
        <v>1500000</v>
      </c>
      <c r="I247" s="104">
        <f ca="1"/>
        <v>0</v>
      </c>
    </row>
    <row r="248" spans="1:9">
      <c r="A248" s="104">
        <f ca="1"/>
        <v>235</v>
      </c>
      <c r="B248" s="104" t="str">
        <f ca="1"/>
        <v>PT Manado Lifestyle Center</v>
      </c>
      <c r="C248" s="104">
        <f ca="1"/>
        <v>4032000</v>
      </c>
      <c r="D248" s="104">
        <f ca="1"/>
        <v>46242</v>
      </c>
      <c r="E248" s="104">
        <f ca="1"/>
        <v>46287</v>
      </c>
      <c r="F248" s="104" t="str">
        <f ca="1"/>
        <v>Paid</v>
      </c>
      <c r="G248" s="104" t="str">
        <f ca="1"/>
        <v>INV-2026-PT Manado Lifestyle Center-235</v>
      </c>
      <c r="H248" s="104">
        <f ca="1"/>
        <v>4032000</v>
      </c>
      <c r="I248" s="104">
        <f ca="1"/>
        <v>0</v>
      </c>
    </row>
    <row r="249" spans="1:9">
      <c r="A249" s="104">
        <f ca="1"/>
        <v>236</v>
      </c>
      <c r="B249" s="104" t="str">
        <f ca="1"/>
        <v>PT Arunika Retail Indonesia</v>
      </c>
      <c r="C249" s="104">
        <f ca="1"/>
        <v>2276000</v>
      </c>
      <c r="D249" s="104">
        <f ca="1"/>
        <v>46036</v>
      </c>
      <c r="E249" s="104">
        <f ca="1"/>
        <v>46066</v>
      </c>
      <c r="F249" s="104" t="str">
        <f ca="1"/>
        <v>Paid</v>
      </c>
      <c r="G249" s="104" t="str">
        <f ca="1"/>
        <v>INV-2026-PT Arunika Retail Indonesia-236</v>
      </c>
      <c r="H249" s="104">
        <f ca="1"/>
        <v>2276000</v>
      </c>
      <c r="I249" s="104">
        <f ca="1"/>
        <v>0</v>
      </c>
    </row>
    <row r="250" spans="1:9">
      <c r="A250" s="104">
        <f ca="1"/>
        <v>237</v>
      </c>
      <c r="B250" s="104" t="str">
        <f ca="1"/>
        <v>PT Medan Niaga Sentosa</v>
      </c>
      <c r="C250" s="104">
        <f ca="1"/>
        <v>5527000</v>
      </c>
      <c r="D250" s="104">
        <f ca="1"/>
        <v>46273</v>
      </c>
      <c r="E250" s="104">
        <f ca="1"/>
        <v>46303</v>
      </c>
      <c r="F250" s="104" t="str">
        <f ca="1"/>
        <v>Partial</v>
      </c>
      <c r="G250" s="104" t="str">
        <f ca="1"/>
        <v>INV-2026-PT Medan Niaga Sentosa-237</v>
      </c>
      <c r="H250" s="104">
        <f ca="1"/>
        <v>2211000</v>
      </c>
      <c r="I250" s="104">
        <f ca="1"/>
        <v>3316000</v>
      </c>
    </row>
    <row r="251" spans="1:9">
      <c r="A251" s="104">
        <f ca="1"/>
        <v>238</v>
      </c>
      <c r="B251" s="104" t="str">
        <f ca="1"/>
        <v>PT Jogja Retail Makmur</v>
      </c>
      <c r="C251" s="104">
        <f ca="1"/>
        <v>2402000</v>
      </c>
      <c r="D251" s="104">
        <f ca="1"/>
        <v>46277</v>
      </c>
      <c r="E251" s="104">
        <f ca="1"/>
        <v>46307</v>
      </c>
      <c r="F251" s="104" t="str">
        <f ca="1"/>
        <v>Unpaid</v>
      </c>
      <c r="G251" s="104" t="str">
        <f ca="1"/>
        <v>INV-2026-PT Jogja Retail Makmur-238</v>
      </c>
      <c r="H251" s="104">
        <f ca="1"/>
        <v>0</v>
      </c>
      <c r="I251" s="104">
        <f ca="1"/>
        <v>2402000</v>
      </c>
    </row>
    <row r="252" spans="1:9">
      <c r="A252" s="104">
        <f ca="1"/>
        <v>239</v>
      </c>
      <c r="B252" s="104" t="str">
        <f ca="1"/>
        <v>PT Bintang Retail Nusantara</v>
      </c>
      <c r="C252" s="104">
        <f ca="1"/>
        <v>2586000</v>
      </c>
      <c r="D252" s="104">
        <f ca="1"/>
        <v>46100</v>
      </c>
      <c r="E252" s="104">
        <f ca="1"/>
        <v>46130</v>
      </c>
      <c r="F252" s="104" t="str">
        <f ca="1"/>
        <v>Paid</v>
      </c>
      <c r="G252" s="104" t="str">
        <f ca="1"/>
        <v>INV-2026-PT Bintang Retail Nusantara-239</v>
      </c>
      <c r="H252" s="104">
        <f ca="1"/>
        <v>2586000</v>
      </c>
      <c r="I252" s="104">
        <f ca="1"/>
        <v>0</v>
      </c>
    </row>
    <row r="253" spans="1:9">
      <c r="A253" s="104">
        <f ca="1"/>
        <v>240</v>
      </c>
      <c r="B253" s="104" t="str">
        <f ca="1"/>
        <v>PT Batam Modern Retail</v>
      </c>
      <c r="C253" s="104">
        <f ca="1"/>
        <v>804000</v>
      </c>
      <c r="D253" s="104">
        <f ca="1"/>
        <v>46270</v>
      </c>
      <c r="E253" s="104">
        <f ca="1"/>
        <v>46315</v>
      </c>
      <c r="F253" s="104" t="str">
        <f ca="1"/>
        <v>Partial</v>
      </c>
      <c r="G253" s="104" t="str">
        <f ca="1"/>
        <v>INV-2026-PT Batam Modern Retail-240</v>
      </c>
      <c r="H253" s="104">
        <f ca="1"/>
        <v>322000</v>
      </c>
      <c r="I253" s="104">
        <f ca="1"/>
        <v>482000</v>
      </c>
    </row>
    <row r="254" spans="1:9">
      <c r="A254" s="104">
        <f ca="1"/>
        <v>241</v>
      </c>
      <c r="B254" s="104" t="str">
        <f ca="1"/>
        <v>PT Nusantara Mart Sejahtera</v>
      </c>
      <c r="C254" s="104">
        <f ca="1"/>
        <v>3670000</v>
      </c>
      <c r="D254" s="104">
        <f ca="1"/>
        <v>46109</v>
      </c>
      <c r="E254" s="104">
        <f ca="1"/>
        <v>46139</v>
      </c>
      <c r="F254" s="104" t="str">
        <f ca="1"/>
        <v>Unpaid</v>
      </c>
      <c r="G254" s="104" t="str">
        <f ca="1"/>
        <v>INV-2026-PT Nusantara Mart Sejahtera-241</v>
      </c>
      <c r="H254" s="104">
        <f ca="1"/>
        <v>0</v>
      </c>
      <c r="I254" s="104">
        <f ca="1"/>
        <v>3670000</v>
      </c>
    </row>
    <row r="255" spans="1:9">
      <c r="A255" s="104">
        <f ca="1"/>
        <v>242</v>
      </c>
      <c r="B255" s="104" t="str">
        <f ca="1"/>
        <v>PT Bali Lifestyle Market</v>
      </c>
      <c r="C255" s="104">
        <f ca="1"/>
        <v>6405000</v>
      </c>
      <c r="D255" s="104">
        <f ca="1"/>
        <v>46122</v>
      </c>
      <c r="E255" s="104">
        <f ca="1"/>
        <v>46152</v>
      </c>
      <c r="F255" s="104" t="str">
        <f ca="1"/>
        <v>Paid</v>
      </c>
      <c r="G255" s="104" t="str">
        <f ca="1"/>
        <v>INV-2026-PT Bali Lifestyle Market-242</v>
      </c>
      <c r="H255" s="104">
        <f ca="1"/>
        <v>6405000</v>
      </c>
      <c r="I255" s="104">
        <f ca="1"/>
        <v>0</v>
      </c>
    </row>
    <row r="256" spans="1:9">
      <c r="A256" s="104">
        <f ca="1"/>
        <v>243</v>
      </c>
      <c r="B256" s="104" t="str">
        <f ca="1"/>
        <v>PT Prima Retail Bandung</v>
      </c>
      <c r="C256" s="104">
        <f ca="1"/>
        <v>1145000</v>
      </c>
      <c r="D256" s="104">
        <f ca="1"/>
        <v>46074</v>
      </c>
      <c r="E256" s="104">
        <f ca="1"/>
        <v>46104</v>
      </c>
      <c r="F256" s="104" t="str">
        <f ca="1"/>
        <v>Paid</v>
      </c>
      <c r="G256" s="104" t="str">
        <f ca="1"/>
        <v>INV-2026-PT Prima Retail Bandung-243</v>
      </c>
      <c r="H256" s="104">
        <f ca="1"/>
        <v>1145000</v>
      </c>
      <c r="I256" s="104">
        <f ca="1"/>
        <v>0</v>
      </c>
    </row>
    <row r="257" spans="1:9">
      <c r="A257" s="104">
        <f ca="1"/>
        <v>244</v>
      </c>
      <c r="B257" s="104" t="str">
        <f ca="1"/>
        <v>PT Medan Niaga Sentosa</v>
      </c>
      <c r="C257" s="104">
        <f ca="1"/>
        <v>951000</v>
      </c>
      <c r="D257" s="104">
        <f ca="1"/>
        <v>46202</v>
      </c>
      <c r="E257" s="104">
        <f ca="1"/>
        <v>46247</v>
      </c>
      <c r="F257" s="104" t="str">
        <f ca="1"/>
        <v>Paid</v>
      </c>
      <c r="G257" s="104" t="str">
        <f ca="1"/>
        <v>INV-2026-PT Medan Niaga Sentosa-244</v>
      </c>
      <c r="H257" s="104">
        <f ca="1"/>
        <v>951000</v>
      </c>
      <c r="I257" s="104">
        <f ca="1"/>
        <v>0</v>
      </c>
    </row>
    <row r="258" spans="1:9">
      <c r="A258" s="104">
        <f ca="1"/>
        <v>245</v>
      </c>
      <c r="B258" s="104" t="str">
        <f ca="1"/>
        <v>PT Manado Lifestyle Center</v>
      </c>
      <c r="C258" s="104">
        <f ca="1"/>
        <v>6555000</v>
      </c>
      <c r="D258" s="104">
        <f ca="1"/>
        <v>46113</v>
      </c>
      <c r="E258" s="104">
        <f ca="1"/>
        <v>46127</v>
      </c>
      <c r="F258" s="104" t="str">
        <f ca="1"/>
        <v>Unpaid</v>
      </c>
      <c r="G258" s="104" t="str">
        <f ca="1"/>
        <v>INV-2026-PT Manado Lifestyle Center-245</v>
      </c>
      <c r="H258" s="104">
        <f ca="1"/>
        <v>0</v>
      </c>
      <c r="I258" s="104">
        <f ca="1"/>
        <v>6555000</v>
      </c>
    </row>
    <row r="259" spans="1:9">
      <c r="A259" s="104">
        <f ca="1"/>
        <v>246</v>
      </c>
      <c r="B259" s="104" t="str">
        <f ca="1"/>
        <v>PT Sentra Belanja Jaya</v>
      </c>
      <c r="C259" s="104">
        <f ca="1"/>
        <v>930000</v>
      </c>
      <c r="D259" s="104">
        <f ca="1"/>
        <v>46087</v>
      </c>
      <c r="E259" s="104">
        <f ca="1"/>
        <v>46132</v>
      </c>
      <c r="F259" s="104" t="str">
        <f ca="1"/>
        <v>Paid</v>
      </c>
      <c r="G259" s="104" t="str">
        <f ca="1"/>
        <v>INV-2026-PT Sentra Belanja Jaya-246</v>
      </c>
      <c r="H259" s="104">
        <f ca="1"/>
        <v>930000</v>
      </c>
      <c r="I259" s="104">
        <f ca="1"/>
        <v>0</v>
      </c>
    </row>
    <row r="260" spans="1:9">
      <c r="A260" s="104">
        <f ca="1"/>
        <v>247</v>
      </c>
      <c r="B260" s="104" t="str">
        <f ca="1"/>
        <v>PT Lestari Lifestyle Retail</v>
      </c>
      <c r="C260" s="104">
        <f ca="1"/>
        <v>1251000</v>
      </c>
      <c r="D260" s="104">
        <f ca="1"/>
        <v>46114</v>
      </c>
      <c r="E260" s="104">
        <f ca="1"/>
        <v>46128</v>
      </c>
      <c r="F260" s="104" t="str">
        <f ca="1"/>
        <v>Paid</v>
      </c>
      <c r="G260" s="104" t="str">
        <f ca="1"/>
        <v>INV-2026-PT Lestari Lifestyle Retail-247</v>
      </c>
      <c r="H260" s="104">
        <f ca="1"/>
        <v>1251000</v>
      </c>
      <c r="I260" s="104">
        <f ca="1"/>
        <v>0</v>
      </c>
    </row>
    <row r="261" spans="1:9">
      <c r="A261" s="104">
        <f ca="1"/>
        <v>248</v>
      </c>
      <c r="B261" s="104" t="str">
        <f ca="1"/>
        <v>PT Surya Niaga Surabaya</v>
      </c>
      <c r="C261" s="104">
        <f ca="1"/>
        <v>5221000</v>
      </c>
      <c r="D261" s="104">
        <f ca="1"/>
        <v>46222</v>
      </c>
      <c r="E261" s="104">
        <f ca="1"/>
        <v>46252</v>
      </c>
      <c r="F261" s="104" t="str">
        <f ca="1"/>
        <v>Paid</v>
      </c>
      <c r="G261" s="104" t="str">
        <f ca="1"/>
        <v>INV-2026-PT Surya Niaga Surabaya-248</v>
      </c>
      <c r="H261" s="104">
        <f ca="1"/>
        <v>5221000</v>
      </c>
      <c r="I261" s="104">
        <f ca="1"/>
        <v>0</v>
      </c>
    </row>
    <row r="262" spans="1:9">
      <c r="A262" s="104">
        <f ca="1"/>
        <v>249</v>
      </c>
      <c r="B262" s="104" t="str">
        <f ca="1"/>
        <v>PT Palembang Retail Bersama</v>
      </c>
      <c r="C262" s="104">
        <f ca="1"/>
        <v>5755000</v>
      </c>
      <c r="D262" s="104">
        <f ca="1"/>
        <v>46089</v>
      </c>
      <c r="E262" s="104">
        <f ca="1"/>
        <v>46119</v>
      </c>
      <c r="F262" s="104" t="str">
        <f ca="1"/>
        <v>Paid</v>
      </c>
      <c r="G262" s="104" t="str">
        <f ca="1"/>
        <v>INV-2026-PT Palembang Retail Bersama-249</v>
      </c>
      <c r="H262" s="104">
        <f ca="1"/>
        <v>5755000</v>
      </c>
      <c r="I262" s="104">
        <f ca="1"/>
        <v>0</v>
      </c>
    </row>
    <row r="263" spans="1:9">
      <c r="A263" s="104">
        <f ca="1"/>
        <v>250</v>
      </c>
      <c r="B263" s="104" t="str">
        <f ca="1"/>
        <v>PT Makassar Retail Utama</v>
      </c>
      <c r="C263" s="104">
        <f ca="1"/>
        <v>1446000</v>
      </c>
      <c r="D263" s="104">
        <f ca="1"/>
        <v>46157</v>
      </c>
      <c r="E263" s="104">
        <f ca="1"/>
        <v>46202</v>
      </c>
      <c r="F263" s="104" t="str">
        <f ca="1"/>
        <v>Paid</v>
      </c>
      <c r="G263" s="104" t="str">
        <f ca="1"/>
        <v>INV-2026-PT Makassar Retail Utama-250</v>
      </c>
      <c r="H263" s="104">
        <f ca="1"/>
        <v>1446000</v>
      </c>
      <c r="I263" s="104">
        <f ca="1"/>
        <v>0</v>
      </c>
    </row>
    <row r="264" spans="1:9">
      <c r="A264" s="104">
        <f ca="1"/>
        <v>251</v>
      </c>
      <c r="B264" s="104" t="str">
        <f ca="1"/>
        <v>PT Bali Lifestyle Market</v>
      </c>
      <c r="C264" s="104">
        <f ca="1"/>
        <v>4019000</v>
      </c>
      <c r="D264" s="104">
        <f ca="1"/>
        <v>46271</v>
      </c>
      <c r="E264" s="104">
        <f ca="1"/>
        <v>46301</v>
      </c>
      <c r="F264" s="104" t="str">
        <f ca="1"/>
        <v>Unpaid</v>
      </c>
      <c r="G264" s="104" t="str">
        <f ca="1"/>
        <v>INV-2026-PT Bali Lifestyle Market-251</v>
      </c>
      <c r="H264" s="104">
        <f ca="1"/>
        <v>0</v>
      </c>
      <c r="I264" s="104">
        <f ca="1"/>
        <v>4019000</v>
      </c>
    </row>
    <row r="265" spans="1:9">
      <c r="A265" s="104">
        <f ca="1"/>
        <v>252</v>
      </c>
      <c r="B265" s="104" t="str">
        <f ca="1"/>
        <v>PT Arunika Retail Indonesia</v>
      </c>
      <c r="C265" s="104">
        <f ca="1"/>
        <v>4338000</v>
      </c>
      <c r="D265" s="104">
        <f ca="1"/>
        <v>46055</v>
      </c>
      <c r="E265" s="104">
        <f ca="1"/>
        <v>46085</v>
      </c>
      <c r="F265" s="104" t="str">
        <f ca="1"/>
        <v>Unpaid</v>
      </c>
      <c r="G265" s="104" t="str">
        <f ca="1"/>
        <v>INV-2026-PT Arunika Retail Indonesia-252</v>
      </c>
      <c r="H265" s="104">
        <f ca="1"/>
        <v>0</v>
      </c>
      <c r="I265" s="104">
        <f ca="1"/>
        <v>4338000</v>
      </c>
    </row>
    <row r="266" spans="1:9">
      <c r="A266" s="104">
        <f ca="1"/>
        <v>253</v>
      </c>
      <c r="B266" s="104" t="str">
        <f ca="1"/>
        <v>PT Palembang Retail Bersama</v>
      </c>
      <c r="C266" s="104">
        <f ca="1"/>
        <v>2684000</v>
      </c>
      <c r="D266" s="104">
        <f ca="1"/>
        <v>46033</v>
      </c>
      <c r="E266" s="104">
        <f ca="1"/>
        <v>46063</v>
      </c>
      <c r="F266" s="104" t="str">
        <f ca="1"/>
        <v>Paid</v>
      </c>
      <c r="G266" s="104" t="str">
        <f ca="1"/>
        <v>INV-2026-PT Palembang Retail Bersama-253</v>
      </c>
      <c r="H266" s="104">
        <f ca="1"/>
        <v>2684000</v>
      </c>
      <c r="I266" s="104">
        <f ca="1"/>
        <v>0</v>
      </c>
    </row>
    <row r="267" spans="1:9">
      <c r="A267" s="104">
        <f ca="1"/>
        <v>254</v>
      </c>
      <c r="B267" s="104" t="str">
        <f ca="1"/>
        <v>PT Manado Lifestyle Center</v>
      </c>
      <c r="C267" s="104">
        <f ca="1"/>
        <v>4158000</v>
      </c>
      <c r="D267" s="104">
        <f ca="1"/>
        <v>46262</v>
      </c>
      <c r="E267" s="104">
        <f ca="1"/>
        <v>46292</v>
      </c>
      <c r="F267" s="104" t="str">
        <f ca="1"/>
        <v>Unpaid</v>
      </c>
      <c r="G267" s="104" t="str">
        <f ca="1"/>
        <v>INV-2026-PT Manado Lifestyle Center-254</v>
      </c>
      <c r="H267" s="104">
        <f ca="1"/>
        <v>0</v>
      </c>
      <c r="I267" s="104">
        <f ca="1"/>
        <v>4158000</v>
      </c>
    </row>
    <row r="268" spans="1:9">
      <c r="A268" s="104">
        <f ca="1"/>
        <v>255</v>
      </c>
      <c r="B268" s="104" t="str">
        <f ca="1"/>
        <v>PT Karya Mitra Retail</v>
      </c>
      <c r="C268" s="104">
        <f ca="1"/>
        <v>2065000</v>
      </c>
      <c r="D268" s="104">
        <f ca="1"/>
        <v>46093</v>
      </c>
      <c r="E268" s="104">
        <f ca="1"/>
        <v>46107</v>
      </c>
      <c r="F268" s="104" t="str">
        <f ca="1"/>
        <v>Paid</v>
      </c>
      <c r="G268" s="104" t="str">
        <f ca="1"/>
        <v>INV-2026-PT Karya Mitra Retail-255</v>
      </c>
      <c r="H268" s="104">
        <f ca="1"/>
        <v>2065000</v>
      </c>
      <c r="I268" s="104">
        <f ca="1"/>
        <v>0</v>
      </c>
    </row>
    <row r="269" spans="1:9">
      <c r="A269" s="104">
        <f ca="1"/>
        <v>256</v>
      </c>
      <c r="B269" s="104" t="str">
        <f ca="1"/>
        <v>PT Makassar Retail Utama</v>
      </c>
      <c r="C269" s="104">
        <f ca="1"/>
        <v>2450000</v>
      </c>
      <c r="D269" s="104">
        <f ca="1"/>
        <v>46034</v>
      </c>
      <c r="E269" s="104">
        <f ca="1"/>
        <v>46064</v>
      </c>
      <c r="F269" s="104" t="str">
        <f ca="1"/>
        <v>Partial</v>
      </c>
      <c r="G269" s="104" t="str">
        <f ca="1"/>
        <v>INV-2026-PT Makassar Retail Utama-256</v>
      </c>
      <c r="H269" s="104">
        <f ca="1"/>
        <v>1470000</v>
      </c>
      <c r="I269" s="104">
        <f ca="1"/>
        <v>980000</v>
      </c>
    </row>
    <row r="270" spans="1:9">
      <c r="A270" s="104">
        <f ca="1"/>
        <v>257</v>
      </c>
      <c r="B270" s="104" t="str">
        <f ca="1"/>
        <v>PT XYZ</v>
      </c>
      <c r="C270" s="104">
        <f ca="1"/>
        <v>2176000</v>
      </c>
      <c r="D270" s="104">
        <f ca="1"/>
        <v>46269</v>
      </c>
      <c r="E270" s="104">
        <f ca="1"/>
        <v>46314</v>
      </c>
      <c r="F270" s="104" t="str">
        <f ca="1"/>
        <v>Unpaid</v>
      </c>
      <c r="G270" s="104" t="str">
        <f ca="1"/>
        <v>INV-2026-PT XYZ-257</v>
      </c>
      <c r="H270" s="104">
        <f ca="1"/>
        <v>0</v>
      </c>
      <c r="I270" s="104">
        <f ca="1"/>
        <v>2176000</v>
      </c>
    </row>
    <row r="271" spans="1:9">
      <c r="A271" s="104">
        <f ca="1"/>
        <v>258</v>
      </c>
      <c r="B271" s="104" t="str">
        <f ca="1"/>
        <v>PT Pekanbaru Home Store</v>
      </c>
      <c r="C271" s="104">
        <f ca="1"/>
        <v>5661000</v>
      </c>
      <c r="D271" s="104">
        <f ca="1"/>
        <v>46198</v>
      </c>
      <c r="E271" s="104">
        <f ca="1"/>
        <v>46243</v>
      </c>
      <c r="F271" s="104" t="str">
        <f ca="1"/>
        <v>Paid</v>
      </c>
      <c r="G271" s="104" t="str">
        <f ca="1"/>
        <v>INV-2026-PT Pekanbaru Home Store-258</v>
      </c>
      <c r="H271" s="104">
        <f ca="1"/>
        <v>5661000</v>
      </c>
      <c r="I271" s="104">
        <f ca="1"/>
        <v>0</v>
      </c>
    </row>
    <row r="272" spans="1:9">
      <c r="A272" s="104">
        <f ca="1"/>
        <v>259</v>
      </c>
      <c r="B272" s="104" t="str">
        <f ca="1"/>
        <v>PT XYZ</v>
      </c>
      <c r="C272" s="104">
        <f ca="1"/>
        <v>2406480</v>
      </c>
      <c r="D272" s="104">
        <f ca="1"/>
        <v>46150</v>
      </c>
      <c r="E272" s="104">
        <f ca="1"/>
        <v>46195</v>
      </c>
      <c r="F272" s="104" t="str">
        <f ca="1"/>
        <v>Unpaid</v>
      </c>
      <c r="G272" s="104" t="str">
        <f ca="1"/>
        <v>INV-2026-PT XYZ-259</v>
      </c>
      <c r="H272" s="104">
        <f ca="1"/>
        <v>0</v>
      </c>
      <c r="I272" s="104">
        <f ca="1"/>
        <v>2406480</v>
      </c>
    </row>
    <row r="273" spans="1:9">
      <c r="A273" s="104">
        <f ca="1"/>
        <v>260</v>
      </c>
      <c r="B273" s="104" t="str">
        <f ca="1"/>
        <v>PT Bintang Retail Nusantara</v>
      </c>
      <c r="C273" s="104">
        <f ca="1"/>
        <v>2745000</v>
      </c>
      <c r="D273" s="104">
        <f ca="1"/>
        <v>46038</v>
      </c>
      <c r="E273" s="104">
        <f ca="1"/>
        <v>46083</v>
      </c>
      <c r="F273" s="104" t="str">
        <f ca="1"/>
        <v>Paid</v>
      </c>
      <c r="G273" s="104" t="str">
        <f ca="1"/>
        <v>INV-2026-PT Bintang Retail Nusantara-260</v>
      </c>
      <c r="H273" s="104">
        <f ca="1"/>
        <v>2745000</v>
      </c>
      <c r="I273" s="104">
        <f ca="1"/>
        <v>0</v>
      </c>
    </row>
    <row r="274" spans="1:9">
      <c r="A274" s="104">
        <f ca="1"/>
        <v>261</v>
      </c>
      <c r="B274" s="104" t="str">
        <f ca="1"/>
        <v>PT Urban House Indonesia</v>
      </c>
      <c r="C274" s="104">
        <f ca="1"/>
        <v>7338000</v>
      </c>
      <c r="D274" s="104">
        <f ca="1"/>
        <v>46222</v>
      </c>
      <c r="E274" s="104">
        <f ca="1"/>
        <v>46252</v>
      </c>
      <c r="F274" s="104" t="str">
        <f ca="1"/>
        <v>Paid</v>
      </c>
      <c r="G274" s="104" t="str">
        <f ca="1"/>
        <v>INV-2026-PT Urban House Indonesia-261</v>
      </c>
      <c r="H274" s="104">
        <f ca="1"/>
        <v>7338000</v>
      </c>
      <c r="I274" s="104">
        <f ca="1"/>
        <v>0</v>
      </c>
    </row>
    <row r="275" spans="1:9">
      <c r="A275" s="104">
        <f ca="1"/>
        <v>262</v>
      </c>
      <c r="B275" s="104" t="str">
        <f ca="1"/>
        <v>PT Sentra Belanja Jaya</v>
      </c>
      <c r="C275" s="104">
        <f ca="1"/>
        <v>7782000</v>
      </c>
      <c r="D275" s="104">
        <f ca="1"/>
        <v>46226</v>
      </c>
      <c r="E275" s="104">
        <f ca="1"/>
        <v>46240</v>
      </c>
      <c r="F275" s="104" t="str">
        <f ca="1"/>
        <v>Paid</v>
      </c>
      <c r="G275" s="104" t="str">
        <f ca="1"/>
        <v>INV-2026-PT Sentra Belanja Jaya-262</v>
      </c>
      <c r="H275" s="104">
        <f ca="1"/>
        <v>7782000</v>
      </c>
      <c r="I275" s="104">
        <f ca="1"/>
        <v>0</v>
      </c>
    </row>
    <row r="276" spans="1:9">
      <c r="A276" s="104">
        <f ca="1"/>
        <v>263</v>
      </c>
      <c r="B276" s="104" t="str">
        <f ca="1"/>
        <v>PT Arunika Retail Indonesia</v>
      </c>
      <c r="C276" s="104">
        <f ca="1"/>
        <v>2181000</v>
      </c>
      <c r="D276" s="104">
        <f ca="1"/>
        <v>46128</v>
      </c>
      <c r="E276" s="104">
        <f ca="1"/>
        <v>46173</v>
      </c>
      <c r="F276" s="104" t="str">
        <f ca="1"/>
        <v>Unpaid</v>
      </c>
      <c r="G276" s="104" t="str">
        <f ca="1"/>
        <v>INV-2026-PT Arunika Retail Indonesia-263</v>
      </c>
      <c r="H276" s="104">
        <f ca="1"/>
        <v>0</v>
      </c>
      <c r="I276" s="104">
        <f ca="1"/>
        <v>2181000</v>
      </c>
    </row>
    <row r="277" spans="1:9">
      <c r="A277" s="104">
        <f ca="1"/>
        <v>264</v>
      </c>
      <c r="B277" s="104" t="str">
        <f ca="1"/>
        <v>PT Sinar Karya Abadi</v>
      </c>
      <c r="C277" s="104">
        <f ca="1"/>
        <v>6412000</v>
      </c>
      <c r="D277" s="104">
        <f ca="1"/>
        <v>46163</v>
      </c>
      <c r="E277" s="104">
        <f ca="1"/>
        <v>46193</v>
      </c>
      <c r="F277" s="104" t="str">
        <f ca="1"/>
        <v>Paid</v>
      </c>
      <c r="G277" s="104" t="str">
        <f ca="1"/>
        <v>INV-2026-PT Sinar Karya Abadi-264</v>
      </c>
      <c r="H277" s="104">
        <f ca="1"/>
        <v>6412000</v>
      </c>
      <c r="I277" s="104">
        <f ca="1"/>
        <v>0</v>
      </c>
    </row>
    <row r="278" spans="1:9">
      <c r="A278" s="104">
        <f ca="1"/>
        <v>265</v>
      </c>
      <c r="B278" s="104" t="str">
        <f ca="1"/>
        <v>PT Sinar Karya Abadi</v>
      </c>
      <c r="C278" s="104">
        <f ca="1"/>
        <v>5685000</v>
      </c>
      <c r="D278" s="104">
        <f ca="1"/>
        <v>46144</v>
      </c>
      <c r="E278" s="104">
        <f ca="1"/>
        <v>46174</v>
      </c>
      <c r="F278" s="104" t="str">
        <f ca="1"/>
        <v>Paid</v>
      </c>
      <c r="G278" s="104" t="str">
        <f ca="1"/>
        <v>INV-2026-PT Sinar Karya Abadi-265</v>
      </c>
      <c r="H278" s="104">
        <f ca="1"/>
        <v>5685000</v>
      </c>
      <c r="I278" s="104">
        <f ca="1"/>
        <v>0</v>
      </c>
    </row>
    <row r="279" spans="1:9">
      <c r="A279" s="104">
        <f ca="1"/>
        <v>266</v>
      </c>
      <c r="B279" s="104" t="str">
        <f ca="1"/>
        <v>PT XYZ</v>
      </c>
      <c r="C279" s="104">
        <f ca="1"/>
        <v>3807000</v>
      </c>
      <c r="D279" s="104">
        <f ca="1"/>
        <v>46245</v>
      </c>
      <c r="E279" s="104">
        <f ca="1"/>
        <v>46259</v>
      </c>
      <c r="F279" s="104" t="str">
        <f ca="1"/>
        <v>Paid</v>
      </c>
      <c r="G279" s="104" t="str">
        <f ca="1"/>
        <v>INV-2026-PT XYZ-266</v>
      </c>
      <c r="H279" s="104">
        <f ca="1"/>
        <v>3807000</v>
      </c>
      <c r="I279" s="104">
        <f ca="1"/>
        <v>0</v>
      </c>
    </row>
    <row r="280" spans="1:9">
      <c r="A280" s="104">
        <f ca="1"/>
        <v>267</v>
      </c>
      <c r="B280" s="104" t="str">
        <f ca="1"/>
        <v>PT Arunika Retail Indonesia</v>
      </c>
      <c r="C280" s="104">
        <f ca="1"/>
        <v>6352000</v>
      </c>
      <c r="D280" s="104">
        <f ca="1"/>
        <v>46128</v>
      </c>
      <c r="E280" s="104">
        <f ca="1"/>
        <v>46142</v>
      </c>
      <c r="F280" s="104" t="str">
        <f ca="1"/>
        <v>Paid</v>
      </c>
      <c r="G280" s="104" t="str">
        <f ca="1"/>
        <v>INV-2026-PT Arunika Retail Indonesia-267</v>
      </c>
      <c r="H280" s="104">
        <f ca="1"/>
        <v>6352000</v>
      </c>
      <c r="I280" s="104">
        <f ca="1"/>
        <v>0</v>
      </c>
    </row>
    <row r="281" spans="1:9">
      <c r="A281" s="104">
        <f ca="1"/>
        <v>268</v>
      </c>
      <c r="B281" s="104" t="str">
        <f ca="1"/>
        <v>PT Jogja Retail Makmur</v>
      </c>
      <c r="C281" s="104">
        <f ca="1"/>
        <v>6158000</v>
      </c>
      <c r="D281" s="104">
        <f ca="1"/>
        <v>46117</v>
      </c>
      <c r="E281" s="104">
        <f ca="1"/>
        <v>46147</v>
      </c>
      <c r="F281" s="104" t="str">
        <f ca="1"/>
        <v>Paid</v>
      </c>
      <c r="G281" s="104" t="str">
        <f ca="1"/>
        <v>INV-2026-PT Jogja Retail Makmur-268</v>
      </c>
      <c r="H281" s="104">
        <f ca="1"/>
        <v>6158000</v>
      </c>
      <c r="I281" s="104">
        <f ca="1"/>
        <v>0</v>
      </c>
    </row>
    <row r="282" spans="1:9">
      <c r="A282" s="104">
        <f ca="1"/>
        <v>269</v>
      </c>
      <c r="B282" s="104" t="str">
        <f ca="1"/>
        <v>PT Harmoni Store Indonesia</v>
      </c>
      <c r="C282" s="104">
        <f ca="1"/>
        <v>6081000</v>
      </c>
      <c r="D282" s="104">
        <f ca="1"/>
        <v>46239</v>
      </c>
      <c r="E282" s="104">
        <f ca="1"/>
        <v>46269</v>
      </c>
      <c r="F282" s="104" t="str">
        <f ca="1"/>
        <v>Partial</v>
      </c>
      <c r="G282" s="104" t="str">
        <f ca="1"/>
        <v>INV-2026-PT Harmoni Store Indonesia-269</v>
      </c>
      <c r="H282" s="104">
        <f ca="1"/>
        <v>4561000</v>
      </c>
      <c r="I282" s="104">
        <f ca="1"/>
        <v>1520000</v>
      </c>
    </row>
    <row r="283" spans="1:9">
      <c r="A283" s="104">
        <f ca="1"/>
        <v>270</v>
      </c>
      <c r="B283" s="104" t="str">
        <f ca="1"/>
        <v>PT Manado Lifestyle Center</v>
      </c>
      <c r="C283" s="104">
        <f ca="1"/>
        <v>1795000</v>
      </c>
      <c r="D283" s="104">
        <f ca="1"/>
        <v>46067</v>
      </c>
      <c r="E283" s="104">
        <f ca="1"/>
        <v>46097</v>
      </c>
      <c r="F283" s="104" t="str">
        <f ca="1"/>
        <v>Paid</v>
      </c>
      <c r="G283" s="104" t="str">
        <f ca="1"/>
        <v>INV-2026-PT Manado Lifestyle Center-270</v>
      </c>
      <c r="H283" s="104">
        <f ca="1"/>
        <v>1795000</v>
      </c>
      <c r="I283" s="104">
        <f ca="1"/>
        <v>0</v>
      </c>
    </row>
    <row r="284" spans="1:9">
      <c r="A284" s="104">
        <f ca="1"/>
        <v>271</v>
      </c>
      <c r="B284" s="104" t="str">
        <f ca="1"/>
        <v>PT Medan Niaga Sentosa</v>
      </c>
      <c r="C284" s="104">
        <f ca="1"/>
        <v>2475000</v>
      </c>
      <c r="D284" s="104">
        <f ca="1"/>
        <v>46230</v>
      </c>
      <c r="E284" s="104">
        <f ca="1"/>
        <v>46260</v>
      </c>
      <c r="F284" s="104" t="str">
        <f ca="1"/>
        <v>Paid</v>
      </c>
      <c r="G284" s="104" t="str">
        <f ca="1"/>
        <v>INV-2026-PT Medan Niaga Sentosa-271</v>
      </c>
      <c r="H284" s="104">
        <f ca="1"/>
        <v>2475000</v>
      </c>
      <c r="I284" s="104">
        <f ca="1"/>
        <v>0</v>
      </c>
    </row>
    <row r="285" spans="1:9">
      <c r="A285" s="104">
        <f ca="1"/>
        <v>272</v>
      </c>
      <c r="B285" s="104" t="str">
        <f ca="1"/>
        <v>PT Arunika Retail Indonesia</v>
      </c>
      <c r="C285" s="104">
        <f ca="1"/>
        <v>2025000</v>
      </c>
      <c r="D285" s="104">
        <f ca="1"/>
        <v>46119</v>
      </c>
      <c r="E285" s="104">
        <f ca="1"/>
        <v>46149</v>
      </c>
      <c r="F285" s="104" t="str">
        <f ca="1"/>
        <v>Paid</v>
      </c>
      <c r="G285" s="104" t="str">
        <f ca="1"/>
        <v>INV-2026-PT Arunika Retail Indonesia-272</v>
      </c>
      <c r="H285" s="104">
        <f ca="1"/>
        <v>2025000</v>
      </c>
      <c r="I285" s="104">
        <f ca="1"/>
        <v>0</v>
      </c>
    </row>
    <row r="286" spans="1:9">
      <c r="A286" s="104">
        <f ca="1"/>
        <v>273</v>
      </c>
      <c r="B286" s="104" t="str">
        <f ca="1"/>
        <v>PT Nusantara Mart Sejahtera</v>
      </c>
      <c r="C286" s="104">
        <f ca="1"/>
        <v>3888000</v>
      </c>
      <c r="D286" s="104">
        <f ca="1"/>
        <v>46150</v>
      </c>
      <c r="E286" s="104">
        <f ca="1"/>
        <v>46164</v>
      </c>
      <c r="F286" s="104" t="str">
        <f ca="1"/>
        <v>Unpaid</v>
      </c>
      <c r="G286" s="104" t="str">
        <f ca="1"/>
        <v>INV-2026-PT Nusantara Mart Sejahtera-273</v>
      </c>
      <c r="H286" s="104">
        <f ca="1"/>
        <v>0</v>
      </c>
      <c r="I286" s="104">
        <f ca="1"/>
        <v>3888000</v>
      </c>
    </row>
    <row r="287" spans="1:9">
      <c r="A287" s="104">
        <f ca="1"/>
        <v>274</v>
      </c>
      <c r="B287" s="104" t="str">
        <f ca="1"/>
        <v>PT Urban House Indonesia</v>
      </c>
      <c r="C287" s="104">
        <f ca="1"/>
        <v>2989000</v>
      </c>
      <c r="D287" s="104">
        <f ca="1"/>
        <v>46215</v>
      </c>
      <c r="E287" s="104">
        <f ca="1"/>
        <v>46229</v>
      </c>
      <c r="F287" s="104" t="str">
        <f ca="1"/>
        <v>Partial</v>
      </c>
      <c r="G287" s="104" t="str">
        <f ca="1"/>
        <v>INV-2026-PT Urban House Indonesia-274</v>
      </c>
      <c r="H287" s="104">
        <f ca="1"/>
        <v>747000</v>
      </c>
      <c r="I287" s="104">
        <f ca="1"/>
        <v>2242000</v>
      </c>
    </row>
    <row r="288" spans="1:9">
      <c r="A288" s="104">
        <f ca="1"/>
        <v>275</v>
      </c>
      <c r="B288" s="104" t="str">
        <f ca="1"/>
        <v>PT Manado Lifestyle Center</v>
      </c>
      <c r="C288" s="104">
        <f ca="1"/>
        <v>2815000</v>
      </c>
      <c r="D288" s="104">
        <f ca="1"/>
        <v>46247</v>
      </c>
      <c r="E288" s="104">
        <f ca="1"/>
        <v>46277</v>
      </c>
      <c r="F288" s="104" t="str">
        <f ca="1"/>
        <v>Paid</v>
      </c>
      <c r="G288" s="104" t="str">
        <f ca="1"/>
        <v>INV-2026-PT Manado Lifestyle Center-275</v>
      </c>
      <c r="H288" s="104">
        <f ca="1"/>
        <v>2815000</v>
      </c>
      <c r="I288" s="104">
        <f ca="1"/>
        <v>0</v>
      </c>
    </row>
    <row r="289" spans="1:9">
      <c r="A289" s="104">
        <f ca="1"/>
        <v>276</v>
      </c>
      <c r="B289" s="104" t="str">
        <f ca="1"/>
        <v>PT Jogja Retail Makmur</v>
      </c>
      <c r="C289" s="104">
        <f ca="1"/>
        <v>6838000</v>
      </c>
      <c r="D289" s="104">
        <f ca="1"/>
        <v>46133</v>
      </c>
      <c r="E289" s="104">
        <f ca="1"/>
        <v>46163</v>
      </c>
      <c r="F289" s="104" t="str">
        <f ca="1"/>
        <v>Paid</v>
      </c>
      <c r="G289" s="104" t="str">
        <f ca="1"/>
        <v>INV-2026-PT Jogja Retail Makmur-276</v>
      </c>
      <c r="H289" s="104">
        <f ca="1"/>
        <v>6838000</v>
      </c>
      <c r="I289" s="104">
        <f ca="1"/>
        <v>0</v>
      </c>
    </row>
    <row r="290" spans="1:9">
      <c r="A290" s="104">
        <f ca="1"/>
        <v>277</v>
      </c>
      <c r="B290" s="104" t="str">
        <f ca="1"/>
        <v>PT Surya Niaga Surabaya</v>
      </c>
      <c r="C290" s="104">
        <f ca="1"/>
        <v>2952000</v>
      </c>
      <c r="D290" s="104">
        <f ca="1"/>
        <v>46034</v>
      </c>
      <c r="E290" s="104">
        <f ca="1"/>
        <v>46064</v>
      </c>
      <c r="F290" s="104" t="str">
        <f ca="1"/>
        <v>Paid</v>
      </c>
      <c r="G290" s="104" t="str">
        <f ca="1"/>
        <v>INV-2026-PT Surya Niaga Surabaya-277</v>
      </c>
      <c r="H290" s="104">
        <f ca="1"/>
        <v>2952000</v>
      </c>
      <c r="I290" s="104">
        <f ca="1"/>
        <v>0</v>
      </c>
    </row>
    <row r="291" spans="1:9">
      <c r="A291" s="104">
        <f ca="1"/>
        <v>278</v>
      </c>
      <c r="B291" s="104" t="str">
        <f ca="1"/>
        <v>PT Balikpapan Retailindo</v>
      </c>
      <c r="C291" s="104">
        <f ca="1"/>
        <v>4174000</v>
      </c>
      <c r="D291" s="104">
        <f ca="1"/>
        <v>46073</v>
      </c>
      <c r="E291" s="104">
        <f ca="1"/>
        <v>46103</v>
      </c>
      <c r="F291" s="104" t="str">
        <f ca="1"/>
        <v>Unpaid</v>
      </c>
      <c r="G291" s="104" t="str">
        <f ca="1"/>
        <v>INV-2026-PT Balikpapan Retailindo-278</v>
      </c>
      <c r="H291" s="104">
        <f ca="1"/>
        <v>0</v>
      </c>
      <c r="I291" s="104">
        <f ca="1"/>
        <v>4174000</v>
      </c>
    </row>
    <row r="292" spans="1:9">
      <c r="A292" s="104">
        <f ca="1"/>
        <v>279</v>
      </c>
      <c r="B292" s="104" t="str">
        <f ca="1"/>
        <v>PT Batam Modern Retail</v>
      </c>
      <c r="C292" s="104">
        <f ca="1"/>
        <v>4200000</v>
      </c>
      <c r="D292" s="104">
        <f ca="1"/>
        <v>46258</v>
      </c>
      <c r="E292" s="104">
        <f ca="1"/>
        <v>46288</v>
      </c>
      <c r="F292" s="104" t="str">
        <f ca="1"/>
        <v>Unpaid</v>
      </c>
      <c r="G292" s="104" t="str">
        <f ca="1"/>
        <v>INV-2026-PT Batam Modern Retail-279</v>
      </c>
      <c r="H292" s="104">
        <f ca="1"/>
        <v>0</v>
      </c>
      <c r="I292" s="104">
        <f ca="1"/>
        <v>4200000</v>
      </c>
    </row>
    <row r="293" spans="1:9">
      <c r="A293" s="104">
        <f ca="1"/>
        <v>280</v>
      </c>
      <c r="B293" s="104" t="str">
        <f ca="1"/>
        <v>PT Pontianak Niaga Abadi</v>
      </c>
      <c r="C293" s="104">
        <f ca="1"/>
        <v>2217000</v>
      </c>
      <c r="D293" s="104">
        <f ca="1"/>
        <v>46098</v>
      </c>
      <c r="E293" s="104">
        <f ca="1"/>
        <v>46112</v>
      </c>
      <c r="F293" s="104" t="str">
        <f ca="1"/>
        <v>Partial</v>
      </c>
      <c r="G293" s="104" t="str">
        <f ca="1"/>
        <v>INV-2026-PT Pontianak Niaga Abadi-280</v>
      </c>
      <c r="H293" s="104">
        <f ca="1"/>
        <v>665000</v>
      </c>
      <c r="I293" s="104">
        <f ca="1"/>
        <v>1552000</v>
      </c>
    </row>
    <row r="294" spans="1:9">
      <c r="A294" s="104">
        <f ca="1"/>
        <v>281</v>
      </c>
      <c r="B294" s="104" t="str">
        <f ca="1"/>
        <v>PT Palembang Retail Bersama</v>
      </c>
      <c r="C294" s="104">
        <f ca="1"/>
        <v>5402000</v>
      </c>
      <c r="D294" s="104">
        <f ca="1"/>
        <v>46095</v>
      </c>
      <c r="E294" s="104">
        <f ca="1"/>
        <v>46125</v>
      </c>
      <c r="F294" s="104" t="str">
        <f ca="1"/>
        <v>Paid</v>
      </c>
      <c r="G294" s="104" t="str">
        <f ca="1"/>
        <v>INV-2026-PT Palembang Retail Bersama-281</v>
      </c>
      <c r="H294" s="104">
        <f ca="1"/>
        <v>5402000</v>
      </c>
      <c r="I294" s="104">
        <f ca="1"/>
        <v>0</v>
      </c>
    </row>
    <row r="295" spans="1:9">
      <c r="A295" s="104">
        <f ca="1"/>
        <v>282</v>
      </c>
      <c r="B295" s="104" t="str">
        <f ca="1"/>
        <v>PT Harmoni Store Indonesia</v>
      </c>
      <c r="C295" s="104">
        <f ca="1"/>
        <v>5872000</v>
      </c>
      <c r="D295" s="104">
        <f ca="1"/>
        <v>46221</v>
      </c>
      <c r="E295" s="104">
        <f ca="1"/>
        <v>46251</v>
      </c>
      <c r="F295" s="104" t="str">
        <f ca="1"/>
        <v>Paid</v>
      </c>
      <c r="G295" s="104" t="str">
        <f ca="1"/>
        <v>INV-2026-PT Harmoni Store Indonesia-282</v>
      </c>
      <c r="H295" s="104">
        <f ca="1"/>
        <v>5872000</v>
      </c>
      <c r="I295" s="104">
        <f ca="1"/>
        <v>0</v>
      </c>
    </row>
    <row r="296" spans="1:9">
      <c r="A296" s="104">
        <f ca="1"/>
        <v>283</v>
      </c>
      <c r="B296" s="104" t="str">
        <f ca="1"/>
        <v>PT Lestari Lifestyle Retail</v>
      </c>
      <c r="C296" s="104">
        <f ca="1"/>
        <v>3979000</v>
      </c>
      <c r="D296" s="104">
        <f ca="1"/>
        <v>46074</v>
      </c>
      <c r="E296" s="104">
        <f ca="1"/>
        <v>46104</v>
      </c>
      <c r="F296" s="104" t="str">
        <f ca="1"/>
        <v>Unpaid</v>
      </c>
      <c r="G296" s="104" t="str">
        <f ca="1"/>
        <v>INV-2026-PT Lestari Lifestyle Retail-283</v>
      </c>
      <c r="H296" s="104">
        <f ca="1"/>
        <v>0</v>
      </c>
      <c r="I296" s="104">
        <f ca="1"/>
        <v>3979000</v>
      </c>
    </row>
    <row r="297" spans="1:9">
      <c r="A297" s="104">
        <f ca="1"/>
        <v>284</v>
      </c>
      <c r="B297" s="104" t="str">
        <f ca="1"/>
        <v>PT Surya Niaga Surabaya</v>
      </c>
      <c r="C297" s="104">
        <f ca="1"/>
        <v>3092000</v>
      </c>
      <c r="D297" s="104">
        <f ca="1"/>
        <v>46129</v>
      </c>
      <c r="E297" s="104">
        <f ca="1"/>
        <v>46159</v>
      </c>
      <c r="F297" s="104" t="str">
        <f ca="1"/>
        <v>Partial</v>
      </c>
      <c r="G297" s="104" t="str">
        <f ca="1"/>
        <v>INV-2026-PT Surya Niaga Surabaya-284</v>
      </c>
      <c r="H297" s="104">
        <f ca="1"/>
        <v>2319000</v>
      </c>
      <c r="I297" s="104">
        <f ca="1"/>
        <v>773000</v>
      </c>
    </row>
    <row r="298" spans="1:9">
      <c r="A298" s="104">
        <f ca="1"/>
        <v>285</v>
      </c>
      <c r="B298" s="104" t="str">
        <f ca="1"/>
        <v>PT Sinar Karya Abadi</v>
      </c>
      <c r="C298" s="104">
        <f ca="1"/>
        <v>3383000</v>
      </c>
      <c r="D298" s="104">
        <f ca="1"/>
        <v>46250</v>
      </c>
      <c r="E298" s="104">
        <f ca="1"/>
        <v>46264</v>
      </c>
      <c r="F298" s="104" t="str">
        <f ca="1"/>
        <v>Paid</v>
      </c>
      <c r="G298" s="104" t="str">
        <f ca="1"/>
        <v>INV-2026-PT Sinar Karya Abadi-285</v>
      </c>
      <c r="H298" s="104">
        <f ca="1"/>
        <v>3383000</v>
      </c>
      <c r="I298" s="104">
        <f ca="1"/>
        <v>0</v>
      </c>
    </row>
    <row r="299" spans="1:9">
      <c r="A299" s="104">
        <f ca="1"/>
        <v>286</v>
      </c>
      <c r="B299" s="104" t="str">
        <f ca="1"/>
        <v>PT Makassar Retail Utama</v>
      </c>
      <c r="C299" s="104">
        <f ca="1"/>
        <v>500000</v>
      </c>
      <c r="D299" s="104">
        <f ca="1"/>
        <v>46128</v>
      </c>
      <c r="E299" s="104">
        <f ca="1"/>
        <v>46158</v>
      </c>
      <c r="F299" s="104" t="str">
        <f ca="1"/>
        <v>Paid</v>
      </c>
      <c r="G299" s="104" t="str">
        <f ca="1"/>
        <v>INV-2026-PT Makassar Retail Utama-286</v>
      </c>
      <c r="H299" s="104">
        <f ca="1"/>
        <v>500000</v>
      </c>
      <c r="I299" s="104">
        <f ca="1"/>
        <v>0</v>
      </c>
    </row>
    <row r="300" spans="1:9">
      <c r="A300" s="104">
        <f ca="1"/>
        <v>287</v>
      </c>
      <c r="B300" s="104" t="str">
        <f ca="1"/>
        <v>PT Harmoni Store Indonesia</v>
      </c>
      <c r="C300" s="104">
        <f ca="1"/>
        <v>1701000</v>
      </c>
      <c r="D300" s="104">
        <f ca="1"/>
        <v>46087</v>
      </c>
      <c r="E300" s="104">
        <f ca="1"/>
        <v>46117</v>
      </c>
      <c r="F300" s="104" t="str">
        <f ca="1"/>
        <v>Paid</v>
      </c>
      <c r="G300" s="104" t="str">
        <f ca="1"/>
        <v>INV-2026-PT Harmoni Store Indonesia-287</v>
      </c>
      <c r="H300" s="104">
        <f ca="1"/>
        <v>1701000</v>
      </c>
      <c r="I300" s="104">
        <f ca="1"/>
        <v>0</v>
      </c>
    </row>
    <row r="301" spans="1:9">
      <c r="A301" s="104">
        <f ca="1"/>
        <v>288</v>
      </c>
      <c r="B301" s="104" t="str">
        <f ca="1"/>
        <v>PT Bintang Retail Nusantara</v>
      </c>
      <c r="C301" s="104">
        <f ca="1"/>
        <v>4587000</v>
      </c>
      <c r="D301" s="104">
        <f ca="1"/>
        <v>46047</v>
      </c>
      <c r="E301" s="104">
        <f ca="1"/>
        <v>46092</v>
      </c>
      <c r="F301" s="104" t="str">
        <f ca="1"/>
        <v>Paid</v>
      </c>
      <c r="G301" s="104" t="str">
        <f ca="1"/>
        <v>INV-2026-PT Bintang Retail Nusantara-288</v>
      </c>
      <c r="H301" s="104">
        <f ca="1"/>
        <v>4587000</v>
      </c>
      <c r="I301" s="104">
        <f ca="1"/>
        <v>0</v>
      </c>
    </row>
    <row r="302" spans="1:9">
      <c r="A302" s="104">
        <f ca="1"/>
        <v>289</v>
      </c>
      <c r="B302" s="104" t="str">
        <f ca="1"/>
        <v>PT Balikpapan Retailindo</v>
      </c>
      <c r="C302" s="104">
        <f ca="1"/>
        <v>8378000</v>
      </c>
      <c r="D302" s="104">
        <f ca="1"/>
        <v>46107</v>
      </c>
      <c r="E302" s="104">
        <f ca="1"/>
        <v>46152</v>
      </c>
      <c r="F302" s="104" t="str">
        <f ca="1"/>
        <v>Paid</v>
      </c>
      <c r="G302" s="104" t="str">
        <f ca="1"/>
        <v>INV-2026-PT Balikpapan Retailindo-289</v>
      </c>
      <c r="H302" s="104">
        <f ca="1"/>
        <v>8378000</v>
      </c>
      <c r="I302" s="104">
        <f ca="1"/>
        <v>0</v>
      </c>
    </row>
    <row r="303" spans="1:9">
      <c r="A303" s="104">
        <f ca="1"/>
        <v>290</v>
      </c>
      <c r="B303" s="104" t="str">
        <f ca="1"/>
        <v>PT Karya Mitra Retail</v>
      </c>
      <c r="C303" s="104">
        <f ca="1"/>
        <v>5428000</v>
      </c>
      <c r="D303" s="104">
        <f ca="1"/>
        <v>46040</v>
      </c>
      <c r="E303" s="104">
        <f ca="1"/>
        <v>46070</v>
      </c>
      <c r="F303" s="104" t="str">
        <f ca="1"/>
        <v>Partial</v>
      </c>
      <c r="G303" s="104" t="str">
        <f ca="1"/>
        <v>INV-2026-PT Karya Mitra Retail-290</v>
      </c>
      <c r="H303" s="104">
        <f ca="1"/>
        <v>3257000</v>
      </c>
      <c r="I303" s="104">
        <f ca="1"/>
        <v>2171000</v>
      </c>
    </row>
    <row r="304" spans="1:9">
      <c r="A304" s="104">
        <f ca="1"/>
        <v>291</v>
      </c>
      <c r="B304" s="104" t="str">
        <f ca="1"/>
        <v>PT Surya Niaga Surabaya</v>
      </c>
      <c r="C304" s="104">
        <f ca="1"/>
        <v>3838000</v>
      </c>
      <c r="D304" s="104">
        <f ca="1"/>
        <v>46238</v>
      </c>
      <c r="E304" s="104">
        <f ca="1"/>
        <v>46283</v>
      </c>
      <c r="F304" s="104" t="str">
        <f ca="1"/>
        <v>Paid</v>
      </c>
      <c r="G304" s="104" t="str">
        <f ca="1"/>
        <v>INV-2026-PT Surya Niaga Surabaya-291</v>
      </c>
      <c r="H304" s="104">
        <f ca="1"/>
        <v>3838000</v>
      </c>
      <c r="I304" s="104">
        <f ca="1"/>
        <v>0</v>
      </c>
    </row>
    <row r="305" spans="1:9">
      <c r="A305" s="104">
        <f ca="1"/>
        <v>292</v>
      </c>
      <c r="B305" s="104" t="str">
        <f ca="1"/>
        <v>PT Jogja Retail Makmur</v>
      </c>
      <c r="C305" s="104">
        <f ca="1"/>
        <v>4553000</v>
      </c>
      <c r="D305" s="104">
        <f ca="1"/>
        <v>46205</v>
      </c>
      <c r="E305" s="104">
        <f ca="1"/>
        <v>46250</v>
      </c>
      <c r="F305" s="104" t="str">
        <f ca="1"/>
        <v>Paid</v>
      </c>
      <c r="G305" s="104" t="str">
        <f ca="1"/>
        <v>INV-2026-PT Jogja Retail Makmur-292</v>
      </c>
      <c r="H305" s="104">
        <f ca="1"/>
        <v>4553000</v>
      </c>
      <c r="I305" s="104">
        <f ca="1"/>
        <v>0</v>
      </c>
    </row>
    <row r="306" spans="1:9">
      <c r="A306" s="104">
        <f ca="1"/>
        <v>293</v>
      </c>
      <c r="B306" s="104" t="str">
        <f ca="1"/>
        <v>PT Pontianak Niaga Abadi</v>
      </c>
      <c r="C306" s="104">
        <f ca="1"/>
        <v>6236000</v>
      </c>
      <c r="D306" s="104">
        <f ca="1"/>
        <v>46125</v>
      </c>
      <c r="E306" s="104">
        <f ca="1"/>
        <v>46155</v>
      </c>
      <c r="F306" s="104" t="str">
        <f ca="1"/>
        <v>Paid</v>
      </c>
      <c r="G306" s="104" t="str">
        <f ca="1"/>
        <v>INV-2026-PT Pontianak Niaga Abadi-293</v>
      </c>
      <c r="H306" s="104">
        <f ca="1"/>
        <v>6236000</v>
      </c>
      <c r="I306" s="104">
        <f ca="1"/>
        <v>0</v>
      </c>
    </row>
    <row r="307" spans="1:9">
      <c r="A307" s="104">
        <f ca="1"/>
        <v>294</v>
      </c>
      <c r="B307" s="104" t="str">
        <f ca="1"/>
        <v>PT Surya Niaga Surabaya</v>
      </c>
      <c r="C307" s="104">
        <f ca="1"/>
        <v>2068000</v>
      </c>
      <c r="D307" s="104">
        <f ca="1"/>
        <v>46093</v>
      </c>
      <c r="E307" s="104">
        <f ca="1"/>
        <v>46107</v>
      </c>
      <c r="F307" s="104" t="str">
        <f ca="1"/>
        <v>Partial</v>
      </c>
      <c r="G307" s="104" t="str">
        <f ca="1"/>
        <v>INV-2026-PT Surya Niaga Surabaya-294</v>
      </c>
      <c r="H307" s="104">
        <f ca="1"/>
        <v>1241000</v>
      </c>
      <c r="I307" s="104">
        <f ca="1"/>
        <v>827000</v>
      </c>
    </row>
    <row r="308" spans="1:9">
      <c r="A308" s="104">
        <f ca="1"/>
        <v>295</v>
      </c>
      <c r="B308" s="104" t="str">
        <f ca="1"/>
        <v>PT Sinar Karya Abadi</v>
      </c>
      <c r="C308" s="104">
        <f ca="1"/>
        <v>2693000</v>
      </c>
      <c r="D308" s="104">
        <f ca="1"/>
        <v>46251</v>
      </c>
      <c r="E308" s="104">
        <f ca="1"/>
        <v>46281</v>
      </c>
      <c r="F308" s="104" t="str">
        <f ca="1"/>
        <v>Paid</v>
      </c>
      <c r="G308" s="104" t="str">
        <f ca="1"/>
        <v>INV-2026-PT Sinar Karya Abadi-295</v>
      </c>
      <c r="H308" s="104">
        <f ca="1"/>
        <v>2693000</v>
      </c>
      <c r="I308" s="104">
        <f ca="1"/>
        <v>0</v>
      </c>
    </row>
    <row r="309" spans="1:9">
      <c r="A309" s="104">
        <f ca="1"/>
        <v>296</v>
      </c>
      <c r="B309" s="104" t="str">
        <f ca="1"/>
        <v>PT Manado Lifestyle Center</v>
      </c>
      <c r="C309" s="104">
        <f ca="1"/>
        <v>4023000</v>
      </c>
      <c r="D309" s="104">
        <f ca="1"/>
        <v>46076</v>
      </c>
      <c r="E309" s="104">
        <f ca="1"/>
        <v>46090</v>
      </c>
      <c r="F309" s="104" t="str">
        <f ca="1"/>
        <v>Paid</v>
      </c>
      <c r="G309" s="104" t="str">
        <f ca="1"/>
        <v>INV-2026-PT Manado Lifestyle Center-296</v>
      </c>
      <c r="H309" s="104">
        <f ca="1"/>
        <v>4023000</v>
      </c>
      <c r="I309" s="104">
        <f ca="1"/>
        <v>0</v>
      </c>
    </row>
    <row r="310" spans="1:9">
      <c r="A310" s="104">
        <f ca="1"/>
        <v>297</v>
      </c>
      <c r="B310" s="104" t="str">
        <f ca="1"/>
        <v>PT Balikpapan Retailindo</v>
      </c>
      <c r="C310" s="104">
        <f ca="1"/>
        <v>6848000</v>
      </c>
      <c r="D310" s="104">
        <f ca="1"/>
        <v>46154</v>
      </c>
      <c r="E310" s="104">
        <f ca="1"/>
        <v>46184</v>
      </c>
      <c r="F310" s="104" t="str">
        <f ca="1"/>
        <v>Paid</v>
      </c>
      <c r="G310" s="104" t="str">
        <f ca="1"/>
        <v>INV-2026-PT Balikpapan Retailindo-297</v>
      </c>
      <c r="H310" s="104">
        <f ca="1"/>
        <v>6848000</v>
      </c>
      <c r="I310" s="104">
        <f ca="1"/>
        <v>0</v>
      </c>
    </row>
    <row r="311" spans="1:9">
      <c r="A311" s="104">
        <f ca="1"/>
        <v>298</v>
      </c>
      <c r="B311" s="104" t="str">
        <f ca="1"/>
        <v>PT Surya Niaga Surabaya</v>
      </c>
      <c r="C311" s="104">
        <f ca="1"/>
        <v>894000</v>
      </c>
      <c r="D311" s="104">
        <f ca="1"/>
        <v>46149</v>
      </c>
      <c r="E311" s="104">
        <f ca="1"/>
        <v>46179</v>
      </c>
      <c r="F311" s="104" t="str">
        <f ca="1"/>
        <v>Partial</v>
      </c>
      <c r="G311" s="104" t="str">
        <f ca="1"/>
        <v>INV-2026-PT Surya Niaga Surabaya-298</v>
      </c>
      <c r="H311" s="104">
        <f ca="1"/>
        <v>670000</v>
      </c>
      <c r="I311" s="104">
        <f ca="1"/>
        <v>224000</v>
      </c>
    </row>
    <row r="312" spans="1:9">
      <c r="A312" s="104">
        <f ca="1"/>
        <v>299</v>
      </c>
      <c r="B312" s="104" t="str">
        <f ca="1"/>
        <v>PT Surya Niaga Surabaya</v>
      </c>
      <c r="C312" s="104">
        <f ca="1"/>
        <v>4687000</v>
      </c>
      <c r="D312" s="104">
        <f ca="1"/>
        <v>46176</v>
      </c>
      <c r="E312" s="104">
        <f ca="1"/>
        <v>46206</v>
      </c>
      <c r="F312" s="104" t="str">
        <f ca="1"/>
        <v>Paid</v>
      </c>
      <c r="G312" s="104" t="str">
        <f ca="1"/>
        <v>INV-2026-PT Surya Niaga Surabaya-299</v>
      </c>
      <c r="H312" s="104">
        <f ca="1"/>
        <v>4687000</v>
      </c>
      <c r="I312" s="104">
        <f ca="1"/>
        <v>0</v>
      </c>
    </row>
    <row r="313" spans="1:9">
      <c r="A313" s="104">
        <f ca="1"/>
        <v>300</v>
      </c>
      <c r="B313" s="104" t="str">
        <f ca="1"/>
        <v>PT Jogja Retail Makmur</v>
      </c>
      <c r="C313" s="104">
        <f ca="1"/>
        <v>3300000</v>
      </c>
      <c r="D313" s="104">
        <f ca="1"/>
        <v>46108</v>
      </c>
      <c r="E313" s="104">
        <f ca="1"/>
        <v>46138</v>
      </c>
      <c r="F313" s="104" t="str">
        <f ca="1"/>
        <v>Partial</v>
      </c>
      <c r="G313" s="104" t="str">
        <f ca="1"/>
        <v>INV-2026-PT Jogja Retail Makmur-300</v>
      </c>
      <c r="H313" s="104">
        <f ca="1"/>
        <v>1980000</v>
      </c>
      <c r="I313" s="104">
        <f ca="1"/>
        <v>1320000</v>
      </c>
    </row>
    <row r="314" spans="1:9">
      <c r="A314" s="104">
        <f ca="1"/>
        <v>301</v>
      </c>
      <c r="B314" s="104" t="str">
        <f ca="1"/>
        <v>PT Lestari Lifestyle Retail</v>
      </c>
      <c r="C314" s="104">
        <f ca="1"/>
        <v>1709000</v>
      </c>
      <c r="D314" s="104">
        <f ca="1"/>
        <v>46177</v>
      </c>
      <c r="E314" s="104">
        <f ca="1"/>
        <v>46207</v>
      </c>
      <c r="F314" s="104" t="str">
        <f ca="1"/>
        <v>Paid</v>
      </c>
      <c r="G314" s="104" t="str">
        <f ca="1"/>
        <v>INV-2026-PT Lestari Lifestyle Retail-301</v>
      </c>
      <c r="H314" s="104">
        <f ca="1"/>
        <v>1709000</v>
      </c>
      <c r="I314" s="104">
        <f ca="1"/>
        <v>0</v>
      </c>
    </row>
    <row r="315" spans="1:9">
      <c r="A315" s="104">
        <f ca="1"/>
        <v>302</v>
      </c>
      <c r="B315" s="104" t="str">
        <f ca="1"/>
        <v>PT Arunika Retail Indonesia</v>
      </c>
      <c r="C315" s="104">
        <f ca="1"/>
        <v>1041000</v>
      </c>
      <c r="D315" s="104">
        <f ca="1"/>
        <v>46119</v>
      </c>
      <c r="E315" s="104">
        <f ca="1"/>
        <v>46149</v>
      </c>
      <c r="F315" s="104" t="str">
        <f ca="1"/>
        <v>Partial</v>
      </c>
      <c r="G315" s="104" t="str">
        <f ca="1"/>
        <v>INV-2026-PT Arunika Retail Indonesia-302</v>
      </c>
      <c r="H315" s="104">
        <f ca="1"/>
        <v>312000</v>
      </c>
      <c r="I315" s="104">
        <f ca="1"/>
        <v>729000</v>
      </c>
    </row>
    <row r="316" spans="1:9">
      <c r="A316" s="104">
        <f ca="1"/>
        <v>303</v>
      </c>
      <c r="B316" s="104" t="str">
        <f ca="1"/>
        <v>PT Arunika Retail Indonesia</v>
      </c>
      <c r="C316" s="104">
        <f ca="1"/>
        <v>3069000</v>
      </c>
      <c r="D316" s="104">
        <f ca="1"/>
        <v>46171</v>
      </c>
      <c r="E316" s="104">
        <f ca="1"/>
        <v>46201</v>
      </c>
      <c r="F316" s="104" t="str">
        <f ca="1"/>
        <v>Paid</v>
      </c>
      <c r="G316" s="104" t="str">
        <f ca="1"/>
        <v>INV-2026-PT Arunika Retail Indonesia-303</v>
      </c>
      <c r="H316" s="104">
        <f ca="1"/>
        <v>3069000</v>
      </c>
      <c r="I316" s="104">
        <f ca="1"/>
        <v>0</v>
      </c>
    </row>
    <row r="317" spans="1:9">
      <c r="A317" s="104">
        <f ca="1"/>
        <v>304</v>
      </c>
      <c r="B317" s="104" t="str">
        <f ca="1"/>
        <v>PT Arunika Retail Indonesia</v>
      </c>
      <c r="C317" s="104">
        <f ca="1"/>
        <v>2528000</v>
      </c>
      <c r="D317" s="104">
        <f ca="1"/>
        <v>46195</v>
      </c>
      <c r="E317" s="104">
        <f ca="1"/>
        <v>46225</v>
      </c>
      <c r="F317" s="104" t="str">
        <f ca="1"/>
        <v>Paid</v>
      </c>
      <c r="G317" s="104" t="str">
        <f ca="1"/>
        <v>INV-2026-PT Arunika Retail Indonesia-304</v>
      </c>
      <c r="H317" s="104">
        <f ca="1"/>
        <v>2528000</v>
      </c>
      <c r="I317" s="104">
        <f ca="1"/>
        <v>0</v>
      </c>
    </row>
    <row r="318" spans="1:9">
      <c r="A318" s="104">
        <f ca="1"/>
        <v>305</v>
      </c>
      <c r="B318" s="104" t="str">
        <f ca="1"/>
        <v>PT Prima Retail Bandung</v>
      </c>
      <c r="C318" s="104">
        <f ca="1"/>
        <v>2327000</v>
      </c>
      <c r="D318" s="104">
        <f ca="1"/>
        <v>46035</v>
      </c>
      <c r="E318" s="104">
        <f ca="1"/>
        <v>46065</v>
      </c>
      <c r="F318" s="104" t="str">
        <f ca="1"/>
        <v>Paid</v>
      </c>
      <c r="G318" s="104" t="str">
        <f ca="1"/>
        <v>INV-2026-PT Prima Retail Bandung-305</v>
      </c>
      <c r="H318" s="104">
        <f ca="1"/>
        <v>2327000</v>
      </c>
      <c r="I318" s="104">
        <f ca="1"/>
        <v>0</v>
      </c>
    </row>
    <row r="319" spans="1:9">
      <c r="A319" s="104">
        <f ca="1"/>
        <v>306</v>
      </c>
      <c r="B319" s="104" t="str">
        <f ca="1"/>
        <v>PT Balikpapan Retailindo</v>
      </c>
      <c r="C319" s="104">
        <f ca="1"/>
        <v>2337000</v>
      </c>
      <c r="D319" s="104">
        <f ca="1"/>
        <v>46258</v>
      </c>
      <c r="E319" s="104">
        <f ca="1"/>
        <v>46288</v>
      </c>
      <c r="F319" s="104" t="str">
        <f ca="1"/>
        <v>Unpaid</v>
      </c>
      <c r="G319" s="104" t="str">
        <f ca="1"/>
        <v>INV-2026-PT Balikpapan Retailindo-306</v>
      </c>
      <c r="H319" s="104">
        <f ca="1"/>
        <v>0</v>
      </c>
      <c r="I319" s="104">
        <f ca="1"/>
        <v>2337000</v>
      </c>
    </row>
    <row r="320" spans="1:9">
      <c r="A320" s="104">
        <f ca="1"/>
        <v>307</v>
      </c>
      <c r="B320" s="104" t="str">
        <f ca="1"/>
        <v>PT Arunika Retail Indonesia</v>
      </c>
      <c r="C320" s="104">
        <f ca="1"/>
        <v>5101000</v>
      </c>
      <c r="D320" s="104">
        <f ca="1"/>
        <v>46258</v>
      </c>
      <c r="E320" s="104">
        <f ca="1"/>
        <v>46288</v>
      </c>
      <c r="F320" s="104" t="str">
        <f ca="1"/>
        <v>Unpaid</v>
      </c>
      <c r="G320" s="104" t="str">
        <f ca="1"/>
        <v>INV-2026-PT Arunika Retail Indonesia-307</v>
      </c>
      <c r="H320" s="104">
        <f ca="1"/>
        <v>0</v>
      </c>
      <c r="I320" s="104">
        <f ca="1"/>
        <v>5101000</v>
      </c>
    </row>
    <row r="321" spans="1:9">
      <c r="A321" s="104">
        <f ca="1"/>
        <v>308</v>
      </c>
      <c r="B321" s="104" t="str">
        <f ca="1"/>
        <v>PT Lestari Lifestyle Retail</v>
      </c>
      <c r="C321" s="104">
        <f ca="1"/>
        <v>2956000</v>
      </c>
      <c r="D321" s="104">
        <f ca="1"/>
        <v>46136</v>
      </c>
      <c r="E321" s="104">
        <f ca="1"/>
        <v>46166</v>
      </c>
      <c r="F321" s="104" t="str">
        <f ca="1"/>
        <v>Paid</v>
      </c>
      <c r="G321" s="104" t="str">
        <f ca="1"/>
        <v>INV-2026-PT Lestari Lifestyle Retail-308</v>
      </c>
      <c r="H321" s="104">
        <f ca="1"/>
        <v>2956000</v>
      </c>
      <c r="I321" s="104">
        <f ca="1"/>
        <v>0</v>
      </c>
    </row>
    <row r="322" spans="1:9">
      <c r="A322" s="104">
        <f ca="1"/>
        <v>309</v>
      </c>
      <c r="B322" s="104" t="str">
        <f ca="1"/>
        <v>PT Medan Niaga Sentosa</v>
      </c>
      <c r="C322" s="104">
        <f ca="1"/>
        <v>3582000</v>
      </c>
      <c r="D322" s="104">
        <f ca="1"/>
        <v>46147</v>
      </c>
      <c r="E322" s="104">
        <f ca="1"/>
        <v>46177</v>
      </c>
      <c r="F322" s="104" t="str">
        <f ca="1"/>
        <v>Paid</v>
      </c>
      <c r="G322" s="104" t="str">
        <f ca="1"/>
        <v>INV-2026-PT Medan Niaga Sentosa-309</v>
      </c>
      <c r="H322" s="104">
        <f ca="1"/>
        <v>3582000</v>
      </c>
      <c r="I322" s="104">
        <f ca="1"/>
        <v>0</v>
      </c>
    </row>
    <row r="323" spans="1:9">
      <c r="A323" s="104">
        <f ca="1"/>
        <v>310</v>
      </c>
      <c r="B323" s="104" t="str">
        <f ca="1"/>
        <v>PT Sentra Belanja Jaya</v>
      </c>
      <c r="C323" s="104">
        <f ca="1"/>
        <v>5844000</v>
      </c>
      <c r="D323" s="104">
        <f ca="1"/>
        <v>46123</v>
      </c>
      <c r="E323" s="104">
        <f ca="1"/>
        <v>46153</v>
      </c>
      <c r="F323" s="104" t="str">
        <f ca="1"/>
        <v>Unpaid</v>
      </c>
      <c r="G323" s="104" t="str">
        <f ca="1"/>
        <v>INV-2026-PT Sentra Belanja Jaya-310</v>
      </c>
      <c r="H323" s="104">
        <f ca="1"/>
        <v>0</v>
      </c>
      <c r="I323" s="104">
        <f ca="1"/>
        <v>5844000</v>
      </c>
    </row>
    <row r="324" spans="1:9">
      <c r="A324" s="104">
        <f ca="1"/>
        <v>311</v>
      </c>
      <c r="B324" s="104" t="str">
        <f ca="1"/>
        <v>PT Arunika Retail Indonesia</v>
      </c>
      <c r="C324" s="104">
        <f ca="1"/>
        <v>4241000</v>
      </c>
      <c r="D324" s="104">
        <f ca="1"/>
        <v>46110</v>
      </c>
      <c r="E324" s="104">
        <f ca="1"/>
        <v>46140</v>
      </c>
      <c r="F324" s="104" t="str">
        <f ca="1"/>
        <v>Unpaid</v>
      </c>
      <c r="G324" s="104" t="str">
        <f ca="1"/>
        <v>INV-2026-PT Arunika Retail Indonesia-311</v>
      </c>
      <c r="H324" s="104">
        <f ca="1"/>
        <v>0</v>
      </c>
      <c r="I324" s="104">
        <f ca="1"/>
        <v>4241000</v>
      </c>
    </row>
    <row r="325" spans="1:9">
      <c r="A325" s="104">
        <f ca="1"/>
        <v>312</v>
      </c>
      <c r="B325" s="104" t="str">
        <f ca="1"/>
        <v>PT Pusaka Niaga Mandiri</v>
      </c>
      <c r="C325" s="104">
        <f ca="1"/>
        <v>2887000</v>
      </c>
      <c r="D325" s="104">
        <f ca="1"/>
        <v>46038</v>
      </c>
      <c r="E325" s="104">
        <f ca="1"/>
        <v>46068</v>
      </c>
      <c r="F325" s="104" t="str">
        <f ca="1"/>
        <v>Paid</v>
      </c>
      <c r="G325" s="104" t="str">
        <f ca="1"/>
        <v>INV-2026-PT Pusaka Niaga Mandiri-312</v>
      </c>
      <c r="H325" s="104">
        <f ca="1"/>
        <v>2887000</v>
      </c>
      <c r="I325" s="104">
        <f ca="1"/>
        <v>0</v>
      </c>
    </row>
    <row r="326" spans="1:9">
      <c r="A326" s="104">
        <f ca="1"/>
        <v>313</v>
      </c>
      <c r="B326" s="104" t="str">
        <f ca="1"/>
        <v>PT Jogja Retail Makmur</v>
      </c>
      <c r="C326" s="104">
        <f ca="1"/>
        <v>2371000</v>
      </c>
      <c r="D326" s="104">
        <f ca="1"/>
        <v>46172</v>
      </c>
      <c r="E326" s="104">
        <f ca="1"/>
        <v>46202</v>
      </c>
      <c r="F326" s="104" t="str">
        <f ca="1"/>
        <v>Paid</v>
      </c>
      <c r="G326" s="104" t="str">
        <f ca="1"/>
        <v>INV-2026-PT Jogja Retail Makmur-313</v>
      </c>
      <c r="H326" s="104">
        <f ca="1"/>
        <v>2371000</v>
      </c>
      <c r="I326" s="104">
        <f ca="1"/>
        <v>0</v>
      </c>
    </row>
    <row r="327" spans="1:9">
      <c r="A327" s="104">
        <f ca="1"/>
        <v>314</v>
      </c>
      <c r="B327" s="104" t="str">
        <f ca="1"/>
        <v>PT Balikpapan Retailindo</v>
      </c>
      <c r="C327" s="104">
        <f ca="1"/>
        <v>2782000</v>
      </c>
      <c r="D327" s="104">
        <f ca="1"/>
        <v>46032</v>
      </c>
      <c r="E327" s="104">
        <f ca="1"/>
        <v>46062</v>
      </c>
      <c r="F327" s="104" t="str">
        <f ca="1"/>
        <v>Partial</v>
      </c>
      <c r="G327" s="104" t="str">
        <f ca="1"/>
        <v>INV-2026-PT Balikpapan Retailindo-314</v>
      </c>
      <c r="H327" s="104">
        <f ca="1"/>
        <v>1391000</v>
      </c>
      <c r="I327" s="104">
        <f ca="1"/>
        <v>1391000</v>
      </c>
    </row>
    <row r="328" spans="1:9">
      <c r="A328" s="104">
        <f ca="1"/>
        <v>315</v>
      </c>
      <c r="B328" s="104" t="str">
        <f ca="1"/>
        <v>PT Sentra Belanja Jaya</v>
      </c>
      <c r="C328" s="104">
        <f ca="1"/>
        <v>5942000</v>
      </c>
      <c r="D328" s="104">
        <f ca="1"/>
        <v>46218</v>
      </c>
      <c r="E328" s="104">
        <f ca="1"/>
        <v>46248</v>
      </c>
      <c r="F328" s="104" t="str">
        <f ca="1"/>
        <v>Paid</v>
      </c>
      <c r="G328" s="104" t="str">
        <f ca="1"/>
        <v>INV-2026-PT Sentra Belanja Jaya-315</v>
      </c>
      <c r="H328" s="104">
        <f ca="1"/>
        <v>5942000</v>
      </c>
      <c r="I328" s="104">
        <f ca="1"/>
        <v>0</v>
      </c>
    </row>
    <row r="329" spans="1:9">
      <c r="A329" s="104">
        <f ca="1"/>
        <v>316</v>
      </c>
      <c r="B329" s="104" t="str">
        <f ca="1"/>
        <v>PT Arunika Retail Indonesia</v>
      </c>
      <c r="C329" s="104">
        <f ca="1"/>
        <v>3205000</v>
      </c>
      <c r="D329" s="104">
        <f ca="1"/>
        <v>46039</v>
      </c>
      <c r="E329" s="104">
        <f ca="1"/>
        <v>46053</v>
      </c>
      <c r="F329" s="104" t="str">
        <f ca="1"/>
        <v>Unpaid</v>
      </c>
      <c r="G329" s="104" t="str">
        <f ca="1"/>
        <v>INV-2026-PT Arunika Retail Indonesia-316</v>
      </c>
      <c r="H329" s="104">
        <f ca="1"/>
        <v>0</v>
      </c>
      <c r="I329" s="104">
        <f ca="1"/>
        <v>3205000</v>
      </c>
    </row>
    <row r="330" spans="1:9">
      <c r="A330" s="104">
        <f ca="1"/>
        <v>317</v>
      </c>
      <c r="B330" s="104" t="str">
        <f ca="1"/>
        <v>PT Sinar Karya Abadi</v>
      </c>
      <c r="C330" s="104">
        <f ca="1"/>
        <v>5011000</v>
      </c>
      <c r="D330" s="104">
        <f ca="1"/>
        <v>46233</v>
      </c>
      <c r="E330" s="104">
        <f ca="1"/>
        <v>46263</v>
      </c>
      <c r="F330" s="104" t="str">
        <f ca="1"/>
        <v>Paid</v>
      </c>
      <c r="G330" s="104" t="str">
        <f ca="1"/>
        <v>INV-2026-PT Sinar Karya Abadi-317</v>
      </c>
      <c r="H330" s="104">
        <f ca="1"/>
        <v>5011000</v>
      </c>
      <c r="I330" s="104">
        <f ca="1"/>
        <v>0</v>
      </c>
    </row>
    <row r="331" spans="1:9">
      <c r="A331" s="104">
        <f ca="1"/>
        <v>318</v>
      </c>
      <c r="B331" s="104" t="str">
        <f ca="1"/>
        <v>PT Pekanbaru Home Store</v>
      </c>
      <c r="C331" s="104">
        <f ca="1"/>
        <v>2158000</v>
      </c>
      <c r="D331" s="104">
        <f ca="1"/>
        <v>46181</v>
      </c>
      <c r="E331" s="104">
        <f ca="1"/>
        <v>46211</v>
      </c>
      <c r="F331" s="104" t="str">
        <f ca="1"/>
        <v>Paid</v>
      </c>
      <c r="G331" s="104" t="str">
        <f ca="1"/>
        <v>INV-2026-PT Pekanbaru Home Store-318</v>
      </c>
      <c r="H331" s="104">
        <f ca="1"/>
        <v>2158000</v>
      </c>
      <c r="I331" s="104">
        <f ca="1"/>
        <v>0</v>
      </c>
    </row>
    <row r="332" spans="1:9">
      <c r="A332" s="104">
        <f ca="1"/>
        <v>319</v>
      </c>
      <c r="B332" s="104" t="str">
        <f ca="1"/>
        <v>PT Urban House Indonesia</v>
      </c>
      <c r="C332" s="104">
        <f ca="1"/>
        <v>4962000</v>
      </c>
      <c r="D332" s="104">
        <f ca="1"/>
        <v>46253</v>
      </c>
      <c r="E332" s="104">
        <f ca="1"/>
        <v>46283</v>
      </c>
      <c r="F332" s="104" t="str">
        <f ca="1"/>
        <v>Partial</v>
      </c>
      <c r="G332" s="104" t="str">
        <f ca="1"/>
        <v>INV-2026-PT Urban House Indonesia-319</v>
      </c>
      <c r="H332" s="104">
        <f ca="1"/>
        <v>1489000</v>
      </c>
      <c r="I332" s="104">
        <f ca="1"/>
        <v>3473000</v>
      </c>
    </row>
    <row r="333" spans="1:9">
      <c r="A333" s="104">
        <f ca="1"/>
        <v>320</v>
      </c>
      <c r="B333" s="104" t="str">
        <f ca="1"/>
        <v>PT Bintang Retail Nusantara</v>
      </c>
      <c r="C333" s="104">
        <f ca="1"/>
        <v>1196000</v>
      </c>
      <c r="D333" s="104">
        <f ca="1"/>
        <v>46025</v>
      </c>
      <c r="E333" s="104">
        <f ca="1"/>
        <v>46055</v>
      </c>
      <c r="F333" s="104" t="str">
        <f ca="1"/>
        <v>Paid</v>
      </c>
      <c r="G333" s="104" t="str">
        <f ca="1"/>
        <v>INV-2026-PT Bintang Retail Nusantara-320</v>
      </c>
      <c r="H333" s="104">
        <f ca="1"/>
        <v>1196000</v>
      </c>
      <c r="I333" s="104">
        <f ca="1"/>
        <v>0</v>
      </c>
    </row>
    <row r="334" spans="1:9">
      <c r="A334" s="104">
        <f ca="1"/>
        <v>321</v>
      </c>
      <c r="B334" s="104" t="str">
        <f ca="1"/>
        <v>PT Harmoni Store Indonesia</v>
      </c>
      <c r="C334" s="104">
        <f ca="1"/>
        <v>4333000</v>
      </c>
      <c r="D334" s="104">
        <f ca="1"/>
        <v>46169</v>
      </c>
      <c r="E334" s="104">
        <f ca="1"/>
        <v>46214</v>
      </c>
      <c r="F334" s="104" t="str">
        <f ca="1"/>
        <v>Paid</v>
      </c>
      <c r="G334" s="104" t="str">
        <f ca="1"/>
        <v>INV-2026-PT Harmoni Store Indonesia-321</v>
      </c>
      <c r="H334" s="104">
        <f ca="1"/>
        <v>4333000</v>
      </c>
      <c r="I334" s="104">
        <f ca="1"/>
        <v>0</v>
      </c>
    </row>
    <row r="335" spans="1:9">
      <c r="A335" s="104">
        <f ca="1"/>
        <v>322</v>
      </c>
      <c r="B335" s="104" t="str">
        <f ca="1"/>
        <v>PT Pontianak Niaga Abadi</v>
      </c>
      <c r="C335" s="104">
        <f ca="1"/>
        <v>1397000</v>
      </c>
      <c r="D335" s="104">
        <f ca="1"/>
        <v>46222</v>
      </c>
      <c r="E335" s="104">
        <f ca="1"/>
        <v>46252</v>
      </c>
      <c r="F335" s="104" t="str">
        <f ca="1"/>
        <v>Paid</v>
      </c>
      <c r="G335" s="104" t="str">
        <f ca="1"/>
        <v>INV-2026-PT Pontianak Niaga Abadi-322</v>
      </c>
      <c r="H335" s="104">
        <f ca="1"/>
        <v>1397000</v>
      </c>
      <c r="I335" s="104">
        <f ca="1"/>
        <v>0</v>
      </c>
    </row>
    <row r="336" spans="1:9">
      <c r="A336" s="104">
        <f ca="1"/>
        <v>323</v>
      </c>
      <c r="B336" s="104" t="str">
        <f ca="1"/>
        <v>PT Bali Lifestyle Market</v>
      </c>
      <c r="C336" s="104">
        <f ca="1"/>
        <v>5332000</v>
      </c>
      <c r="D336" s="104">
        <f ca="1"/>
        <v>46225</v>
      </c>
      <c r="E336" s="104">
        <f ca="1"/>
        <v>46239</v>
      </c>
      <c r="F336" s="104" t="str">
        <f ca="1"/>
        <v>Paid</v>
      </c>
      <c r="G336" s="104" t="str">
        <f ca="1"/>
        <v>INV-2026-PT Bali Lifestyle Market-323</v>
      </c>
      <c r="H336" s="104">
        <f ca="1"/>
        <v>5332000</v>
      </c>
      <c r="I336" s="104">
        <f ca="1"/>
        <v>0</v>
      </c>
    </row>
    <row r="337" spans="1:9">
      <c r="A337" s="104">
        <f ca="1"/>
        <v>324</v>
      </c>
      <c r="B337" s="104" t="str">
        <f ca="1"/>
        <v>PT Sinar Karya Abadi</v>
      </c>
      <c r="C337" s="104">
        <f ca="1"/>
        <v>6016000</v>
      </c>
      <c r="D337" s="104">
        <f ca="1"/>
        <v>46264</v>
      </c>
      <c r="E337" s="104">
        <f ca="1"/>
        <v>46309</v>
      </c>
      <c r="F337" s="104" t="str">
        <f ca="1"/>
        <v>Paid</v>
      </c>
      <c r="G337" s="104" t="str">
        <f ca="1"/>
        <v>INV-2026-PT Sinar Karya Abadi-324</v>
      </c>
      <c r="H337" s="104">
        <f ca="1"/>
        <v>6016000</v>
      </c>
      <c r="I337" s="104">
        <f ca="1"/>
        <v>0</v>
      </c>
    </row>
    <row r="338" spans="1:9">
      <c r="A338" s="104">
        <f ca="1"/>
        <v>325</v>
      </c>
      <c r="B338" s="104" t="str">
        <f ca="1"/>
        <v>PT Urban House Indonesia</v>
      </c>
      <c r="C338" s="104">
        <f ca="1"/>
        <v>4393000</v>
      </c>
      <c r="D338" s="104">
        <f ca="1"/>
        <v>46070</v>
      </c>
      <c r="E338" s="104">
        <f ca="1"/>
        <v>46100</v>
      </c>
      <c r="F338" s="104" t="str">
        <f ca="1"/>
        <v>Paid</v>
      </c>
      <c r="G338" s="104" t="str">
        <f ca="1"/>
        <v>INV-2026-PT Urban House Indonesia-325</v>
      </c>
      <c r="H338" s="104">
        <f ca="1"/>
        <v>4393000</v>
      </c>
      <c r="I338" s="104">
        <f ca="1"/>
        <v>0</v>
      </c>
    </row>
    <row r="339" spans="1:9">
      <c r="A339" s="104">
        <f ca="1"/>
        <v>326</v>
      </c>
      <c r="B339" s="104" t="str">
        <f ca="1"/>
        <v>PT Jogja Retail Makmur</v>
      </c>
      <c r="C339" s="104">
        <f ca="1"/>
        <v>4644000</v>
      </c>
      <c r="D339" s="104">
        <f ca="1"/>
        <v>46051</v>
      </c>
      <c r="E339" s="104">
        <f ca="1"/>
        <v>46096</v>
      </c>
      <c r="F339" s="104" t="str">
        <f ca="1"/>
        <v>Partial</v>
      </c>
      <c r="G339" s="104" t="str">
        <f ca="1"/>
        <v>INV-2026-PT Jogja Retail Makmur-326</v>
      </c>
      <c r="H339" s="104">
        <f ca="1"/>
        <v>1858000</v>
      </c>
      <c r="I339" s="104">
        <f ca="1"/>
        <v>2786000</v>
      </c>
    </row>
    <row r="340" spans="1:9">
      <c r="A340" s="104">
        <f ca="1"/>
        <v>327</v>
      </c>
      <c r="B340" s="104" t="str">
        <f ca="1"/>
        <v>PT Prima Retail Bandung</v>
      </c>
      <c r="C340" s="104">
        <f ca="1"/>
        <v>3333000</v>
      </c>
      <c r="D340" s="104">
        <f ca="1"/>
        <v>46211</v>
      </c>
      <c r="E340" s="104">
        <f ca="1"/>
        <v>46256</v>
      </c>
      <c r="F340" s="104" t="str">
        <f ca="1"/>
        <v>Paid</v>
      </c>
      <c r="G340" s="104" t="str">
        <f ca="1"/>
        <v>INV-2026-PT Prima Retail Bandung-327</v>
      </c>
      <c r="H340" s="104">
        <f ca="1"/>
        <v>3333000</v>
      </c>
      <c r="I340" s="104">
        <f ca="1"/>
        <v>0</v>
      </c>
    </row>
    <row r="341" spans="1:9">
      <c r="A341" s="104">
        <f ca="1"/>
        <v>328</v>
      </c>
      <c r="B341" s="104" t="str">
        <f ca="1"/>
        <v>PT Lestari Lifestyle Retail</v>
      </c>
      <c r="C341" s="104">
        <f ca="1"/>
        <v>3816000</v>
      </c>
      <c r="D341" s="104">
        <f ca="1"/>
        <v>46072</v>
      </c>
      <c r="E341" s="104">
        <f ca="1"/>
        <v>46117</v>
      </c>
      <c r="F341" s="104" t="str">
        <f ca="1"/>
        <v>Unpaid</v>
      </c>
      <c r="G341" s="104" t="str">
        <f ca="1"/>
        <v>INV-2026-PT Lestari Lifestyle Retail-328</v>
      </c>
      <c r="H341" s="104">
        <f ca="1"/>
        <v>0</v>
      </c>
      <c r="I341" s="104">
        <f ca="1"/>
        <v>3816000</v>
      </c>
    </row>
    <row r="342" spans="1:9">
      <c r="A342" s="104">
        <f ca="1"/>
        <v>329</v>
      </c>
      <c r="B342" s="104" t="str">
        <f ca="1"/>
        <v>PT XYZ</v>
      </c>
      <c r="C342" s="104">
        <f ca="1"/>
        <v>3631000</v>
      </c>
      <c r="D342" s="104">
        <f ca="1"/>
        <v>46067</v>
      </c>
      <c r="E342" s="104">
        <f ca="1"/>
        <v>46081</v>
      </c>
      <c r="F342" s="104" t="str">
        <f ca="1"/>
        <v>Paid</v>
      </c>
      <c r="G342" s="104" t="str">
        <f ca="1"/>
        <v>INV-2026-PT XYZ-329</v>
      </c>
      <c r="H342" s="104">
        <f ca="1"/>
        <v>3631000</v>
      </c>
      <c r="I342" s="104">
        <f ca="1"/>
        <v>0</v>
      </c>
    </row>
    <row r="343" spans="1:9">
      <c r="A343" s="104">
        <f ca="1"/>
        <v>330</v>
      </c>
      <c r="B343" s="104" t="str">
        <f ca="1"/>
        <v>PT Palembang Retail Bersama</v>
      </c>
      <c r="C343" s="104">
        <f ca="1"/>
        <v>6316000</v>
      </c>
      <c r="D343" s="104">
        <f ca="1"/>
        <v>46259</v>
      </c>
      <c r="E343" s="104">
        <f ca="1"/>
        <v>46273</v>
      </c>
      <c r="F343" s="104" t="str">
        <f ca="1"/>
        <v>Paid</v>
      </c>
      <c r="G343" s="104" t="str">
        <f ca="1"/>
        <v>INV-2026-PT Palembang Retail Bersama-330</v>
      </c>
      <c r="H343" s="104">
        <f ca="1"/>
        <v>6316000</v>
      </c>
      <c r="I343" s="104">
        <f ca="1"/>
        <v>0</v>
      </c>
    </row>
    <row r="344" spans="1:9">
      <c r="A344" s="104">
        <f ca="1"/>
        <v>331</v>
      </c>
      <c r="B344" s="104" t="str">
        <f ca="1"/>
        <v>PT Citra Home Living</v>
      </c>
      <c r="C344" s="104">
        <f ca="1"/>
        <v>5010000</v>
      </c>
      <c r="D344" s="104">
        <f ca="1"/>
        <v>46193</v>
      </c>
      <c r="E344" s="104">
        <f ca="1"/>
        <v>46207</v>
      </c>
      <c r="F344" s="104" t="str">
        <f ca="1"/>
        <v>Paid</v>
      </c>
      <c r="G344" s="104" t="str">
        <f ca="1"/>
        <v>INV-2026-PT Citra Home Living-331</v>
      </c>
      <c r="H344" s="104">
        <f ca="1"/>
        <v>5010000</v>
      </c>
      <c r="I344" s="104">
        <f ca="1"/>
        <v>0</v>
      </c>
    </row>
    <row r="345" spans="1:9">
      <c r="A345" s="104">
        <f ca="1"/>
        <v>332</v>
      </c>
      <c r="B345" s="104" t="str">
        <f ca="1"/>
        <v>PT Nusantara Mart Sejahtera</v>
      </c>
      <c r="C345" s="104">
        <f ca="1"/>
        <v>2485000</v>
      </c>
      <c r="D345" s="104">
        <f ca="1"/>
        <v>46137</v>
      </c>
      <c r="E345" s="104">
        <f ca="1"/>
        <v>46167</v>
      </c>
      <c r="F345" s="104" t="str">
        <f ca="1"/>
        <v>Unpaid</v>
      </c>
      <c r="G345" s="104" t="str">
        <f ca="1"/>
        <v>INV-2026-PT Nusantara Mart Sejahtera-332</v>
      </c>
      <c r="H345" s="104">
        <f ca="1"/>
        <v>0</v>
      </c>
      <c r="I345" s="104">
        <f ca="1"/>
        <v>2485000</v>
      </c>
    </row>
    <row r="346" spans="1:9">
      <c r="A346" s="104">
        <f ca="1"/>
        <v>333</v>
      </c>
      <c r="B346" s="104" t="str">
        <f ca="1"/>
        <v>PT Batam Modern Retail</v>
      </c>
      <c r="C346" s="104">
        <f ca="1"/>
        <v>3462000</v>
      </c>
      <c r="D346" s="104">
        <f ca="1"/>
        <v>46102</v>
      </c>
      <c r="E346" s="104">
        <f ca="1"/>
        <v>46132</v>
      </c>
      <c r="F346" s="104" t="str">
        <f ca="1"/>
        <v>Paid</v>
      </c>
      <c r="G346" s="104" t="str">
        <f ca="1"/>
        <v>INV-2026-PT Batam Modern Retail-333</v>
      </c>
      <c r="H346" s="104">
        <f ca="1"/>
        <v>3462000</v>
      </c>
      <c r="I346" s="104">
        <f ca="1"/>
        <v>0</v>
      </c>
    </row>
    <row r="347" spans="1:9">
      <c r="A347" s="104">
        <f ca="1"/>
        <v>334</v>
      </c>
      <c r="B347" s="104" t="str">
        <f ca="1"/>
        <v>PT Citra Home Living</v>
      </c>
      <c r="C347" s="104">
        <f ca="1"/>
        <v>1627000</v>
      </c>
      <c r="D347" s="104">
        <f ca="1"/>
        <v>46125</v>
      </c>
      <c r="E347" s="104">
        <f ca="1"/>
        <v>46139</v>
      </c>
      <c r="F347" s="104" t="str">
        <f ca="1"/>
        <v>Paid</v>
      </c>
      <c r="G347" s="104" t="str">
        <f ca="1"/>
        <v>INV-2026-PT Citra Home Living-334</v>
      </c>
      <c r="H347" s="104">
        <f ca="1"/>
        <v>1627000</v>
      </c>
      <c r="I347" s="104">
        <f ca="1"/>
        <v>0</v>
      </c>
    </row>
    <row r="348" spans="1:9">
      <c r="A348" s="104">
        <f ca="1"/>
        <v>335</v>
      </c>
      <c r="B348" s="104" t="str">
        <f ca="1"/>
        <v>PT Balikpapan Retailindo</v>
      </c>
      <c r="C348" s="104">
        <f ca="1"/>
        <v>2977000</v>
      </c>
      <c r="D348" s="104">
        <f ca="1"/>
        <v>46229</v>
      </c>
      <c r="E348" s="104">
        <f ca="1"/>
        <v>46259</v>
      </c>
      <c r="F348" s="104" t="str">
        <f ca="1"/>
        <v>Paid</v>
      </c>
      <c r="G348" s="104" t="str">
        <f ca="1"/>
        <v>INV-2026-PT Balikpapan Retailindo-335</v>
      </c>
      <c r="H348" s="104">
        <f ca="1"/>
        <v>2977000</v>
      </c>
      <c r="I348" s="104">
        <f ca="1"/>
        <v>0</v>
      </c>
    </row>
    <row r="349" spans="1:9">
      <c r="A349" s="104">
        <f ca="1"/>
        <v>336</v>
      </c>
      <c r="B349" s="104" t="str">
        <f ca="1"/>
        <v>PT Sentra Belanja Jaya</v>
      </c>
      <c r="C349" s="104">
        <f ca="1"/>
        <v>4320000</v>
      </c>
      <c r="D349" s="104">
        <f ca="1"/>
        <v>46192</v>
      </c>
      <c r="E349" s="104">
        <f ca="1"/>
        <v>46222</v>
      </c>
      <c r="F349" s="104" t="str">
        <f ca="1"/>
        <v>Unpaid</v>
      </c>
      <c r="G349" s="104" t="str">
        <f ca="1"/>
        <v>INV-2026-PT Sentra Belanja Jaya-336</v>
      </c>
      <c r="H349" s="104">
        <f ca="1"/>
        <v>0</v>
      </c>
      <c r="I349" s="104">
        <f ca="1"/>
        <v>4320000</v>
      </c>
    </row>
    <row r="350" spans="1:9">
      <c r="A350" s="104">
        <f ca="1"/>
        <v>337</v>
      </c>
      <c r="B350" s="104" t="str">
        <f ca="1"/>
        <v>PT Manado Lifestyle Center</v>
      </c>
      <c r="C350" s="104">
        <f ca="1"/>
        <v>5239000</v>
      </c>
      <c r="D350" s="104">
        <f ca="1"/>
        <v>46166</v>
      </c>
      <c r="E350" s="104">
        <f ca="1"/>
        <v>46196</v>
      </c>
      <c r="F350" s="104" t="str">
        <f ca="1"/>
        <v>Paid</v>
      </c>
      <c r="G350" s="104" t="str">
        <f ca="1"/>
        <v>INV-2026-PT Manado Lifestyle Center-337</v>
      </c>
      <c r="H350" s="104">
        <f ca="1"/>
        <v>5239000</v>
      </c>
      <c r="I350" s="104">
        <f ca="1"/>
        <v>0</v>
      </c>
    </row>
    <row r="351" spans="1:9">
      <c r="A351" s="104">
        <f ca="1"/>
        <v>338</v>
      </c>
      <c r="B351" s="104" t="str">
        <f ca="1"/>
        <v>PT Pekanbaru Home Store</v>
      </c>
      <c r="C351" s="104">
        <f ca="1"/>
        <v>2166000</v>
      </c>
      <c r="D351" s="104">
        <f ca="1"/>
        <v>46231</v>
      </c>
      <c r="E351" s="104">
        <f ca="1"/>
        <v>46261</v>
      </c>
      <c r="F351" s="104" t="str">
        <f ca="1"/>
        <v>Paid</v>
      </c>
      <c r="G351" s="104" t="str">
        <f ca="1"/>
        <v>INV-2026-PT Pekanbaru Home Store-338</v>
      </c>
      <c r="H351" s="104">
        <f ca="1"/>
        <v>2166000</v>
      </c>
      <c r="I351" s="104">
        <f ca="1"/>
        <v>0</v>
      </c>
    </row>
    <row r="352" spans="1:9">
      <c r="A352" s="104">
        <f ca="1"/>
        <v>339</v>
      </c>
      <c r="B352" s="104" t="str">
        <f ca="1"/>
        <v>PT Pontianak Niaga Abadi</v>
      </c>
      <c r="C352" s="104">
        <f ca="1"/>
        <v>4877000</v>
      </c>
      <c r="D352" s="104">
        <f ca="1"/>
        <v>46091</v>
      </c>
      <c r="E352" s="104">
        <f ca="1"/>
        <v>46121</v>
      </c>
      <c r="F352" s="104" t="str">
        <f ca="1"/>
        <v>Paid</v>
      </c>
      <c r="G352" s="104" t="str">
        <f ca="1"/>
        <v>INV-2026-PT Pontianak Niaga Abadi-339</v>
      </c>
      <c r="H352" s="104">
        <f ca="1"/>
        <v>4877000</v>
      </c>
      <c r="I352" s="104">
        <f ca="1"/>
        <v>0</v>
      </c>
    </row>
    <row r="353" spans="1:9">
      <c r="A353" s="104">
        <f ca="1"/>
        <v>340</v>
      </c>
      <c r="B353" s="104" t="str">
        <f ca="1"/>
        <v>PT Bintang Retail Nusantara</v>
      </c>
      <c r="C353" s="104">
        <f ca="1"/>
        <v>3540000</v>
      </c>
      <c r="D353" s="104">
        <f ca="1"/>
        <v>46177</v>
      </c>
      <c r="E353" s="104">
        <f ca="1"/>
        <v>46222</v>
      </c>
      <c r="F353" s="104" t="str">
        <f ca="1"/>
        <v>Unpaid</v>
      </c>
      <c r="G353" s="104" t="str">
        <f ca="1"/>
        <v>INV-2026-PT Bintang Retail Nusantara-340</v>
      </c>
      <c r="H353" s="104">
        <f ca="1"/>
        <v>0</v>
      </c>
      <c r="I353" s="104">
        <f ca="1"/>
        <v>3540000</v>
      </c>
    </row>
    <row r="354" spans="1:9">
      <c r="A354" s="104">
        <f ca="1"/>
        <v>341</v>
      </c>
      <c r="B354" s="104" t="str">
        <f ca="1"/>
        <v>PT Balikpapan Retailindo</v>
      </c>
      <c r="C354" s="104">
        <f ca="1"/>
        <v>3713000</v>
      </c>
      <c r="D354" s="104">
        <f ca="1"/>
        <v>46271</v>
      </c>
      <c r="E354" s="104">
        <f ca="1"/>
        <v>46301</v>
      </c>
      <c r="F354" s="104" t="str">
        <f ca="1"/>
        <v>Paid</v>
      </c>
      <c r="G354" s="104" t="str">
        <f ca="1"/>
        <v>INV-2026-PT Balikpapan Retailindo-341</v>
      </c>
      <c r="H354" s="104">
        <f ca="1"/>
        <v>3713000</v>
      </c>
      <c r="I354" s="104">
        <f ca="1"/>
        <v>0</v>
      </c>
    </row>
    <row r="355" spans="1:9">
      <c r="A355" s="104">
        <f ca="1"/>
        <v>342</v>
      </c>
      <c r="B355" s="104" t="str">
        <f ca="1"/>
        <v>PT Nusantara Mart Sejahtera</v>
      </c>
      <c r="C355" s="104">
        <f ca="1"/>
        <v>2184000</v>
      </c>
      <c r="D355" s="104">
        <f ca="1"/>
        <v>46184</v>
      </c>
      <c r="E355" s="104">
        <f ca="1"/>
        <v>46214</v>
      </c>
      <c r="F355" s="104" t="str">
        <f ca="1"/>
        <v>Partial</v>
      </c>
      <c r="G355" s="104" t="str">
        <f ca="1"/>
        <v>INV-2026-PT Nusantara Mart Sejahtera-342</v>
      </c>
      <c r="H355" s="104">
        <f ca="1"/>
        <v>546000</v>
      </c>
      <c r="I355" s="104">
        <f ca="1"/>
        <v>1638000</v>
      </c>
    </row>
    <row r="356" spans="1:9">
      <c r="A356" s="104">
        <f ca="1"/>
        <v>343</v>
      </c>
      <c r="B356" s="104" t="str">
        <f ca="1"/>
        <v>PT Prima Retail Bandung</v>
      </c>
      <c r="C356" s="104">
        <f ca="1"/>
        <v>3430000</v>
      </c>
      <c r="D356" s="104">
        <f ca="1"/>
        <v>46061</v>
      </c>
      <c r="E356" s="104">
        <f ca="1"/>
        <v>46091</v>
      </c>
      <c r="F356" s="104" t="str">
        <f ca="1"/>
        <v>Unpaid</v>
      </c>
      <c r="G356" s="104" t="str">
        <f ca="1"/>
        <v>INV-2026-PT Prima Retail Bandung-343</v>
      </c>
      <c r="H356" s="104">
        <f ca="1"/>
        <v>0</v>
      </c>
      <c r="I356" s="104">
        <f ca="1"/>
        <v>3430000</v>
      </c>
    </row>
    <row r="357" spans="1:9">
      <c r="A357" s="104">
        <f ca="1"/>
        <v>344</v>
      </c>
      <c r="B357" s="104" t="str">
        <f ca="1"/>
        <v>PT Urban House Indonesia</v>
      </c>
      <c r="C357" s="104">
        <f ca="1"/>
        <v>4092000</v>
      </c>
      <c r="D357" s="104">
        <f ca="1"/>
        <v>46092</v>
      </c>
      <c r="E357" s="104">
        <f ca="1"/>
        <v>46122</v>
      </c>
      <c r="F357" s="104" t="str">
        <f ca="1"/>
        <v>Paid</v>
      </c>
      <c r="G357" s="104" t="str">
        <f ca="1"/>
        <v>INV-2026-PT Urban House Indonesia-344</v>
      </c>
      <c r="H357" s="104">
        <f ca="1"/>
        <v>4092000</v>
      </c>
      <c r="I357" s="104">
        <f ca="1"/>
        <v>0</v>
      </c>
    </row>
    <row r="358" spans="1:9">
      <c r="A358" s="104">
        <f ca="1"/>
        <v>345</v>
      </c>
      <c r="B358" s="104" t="str">
        <f ca="1"/>
        <v>PT Urban House Indonesia</v>
      </c>
      <c r="C358" s="104">
        <f ca="1"/>
        <v>4857000</v>
      </c>
      <c r="D358" s="104">
        <f ca="1"/>
        <v>46100</v>
      </c>
      <c r="E358" s="104">
        <f ca="1"/>
        <v>46114</v>
      </c>
      <c r="F358" s="104" t="str">
        <f ca="1"/>
        <v>Partial</v>
      </c>
      <c r="G358" s="104" t="str">
        <f ca="1"/>
        <v>INV-2026-PT Urban House Indonesia-345</v>
      </c>
      <c r="H358" s="104">
        <f ca="1"/>
        <v>1943000</v>
      </c>
      <c r="I358" s="104">
        <f ca="1"/>
        <v>2914000</v>
      </c>
    </row>
    <row r="359" spans="1:9">
      <c r="A359" s="104">
        <f ca="1"/>
        <v>346</v>
      </c>
      <c r="B359" s="104" t="str">
        <f ca="1"/>
        <v>PT Harmoni Store Indonesia</v>
      </c>
      <c r="C359" s="104">
        <f ca="1"/>
        <v>5356000</v>
      </c>
      <c r="D359" s="104">
        <f ca="1"/>
        <v>46032</v>
      </c>
      <c r="E359" s="104">
        <f ca="1"/>
        <v>46062</v>
      </c>
      <c r="F359" s="104" t="str">
        <f ca="1"/>
        <v>Paid</v>
      </c>
      <c r="G359" s="104" t="str">
        <f ca="1"/>
        <v>INV-2026-PT Harmoni Store Indonesia-346</v>
      </c>
      <c r="H359" s="104">
        <f ca="1"/>
        <v>5356000</v>
      </c>
      <c r="I359" s="104">
        <f ca="1"/>
        <v>0</v>
      </c>
    </row>
    <row r="360" spans="1:9">
      <c r="A360" s="104">
        <f ca="1"/>
        <v>347</v>
      </c>
      <c r="B360" s="104" t="str">
        <f ca="1"/>
        <v>PT Sinar Karya Abadi</v>
      </c>
      <c r="C360" s="104">
        <f ca="1"/>
        <v>2087000</v>
      </c>
      <c r="D360" s="104">
        <f ca="1"/>
        <v>46150</v>
      </c>
      <c r="E360" s="104">
        <f ca="1"/>
        <v>46195</v>
      </c>
      <c r="F360" s="104" t="str">
        <f ca="1"/>
        <v>Paid</v>
      </c>
      <c r="G360" s="104" t="str">
        <f ca="1"/>
        <v>INV-2026-PT Sinar Karya Abadi-347</v>
      </c>
      <c r="H360" s="104">
        <f ca="1"/>
        <v>2087000</v>
      </c>
      <c r="I360" s="104">
        <f ca="1"/>
        <v>0</v>
      </c>
    </row>
    <row r="361" spans="1:9">
      <c r="A361" s="104">
        <f ca="1"/>
        <v>348</v>
      </c>
      <c r="B361" s="104" t="str">
        <f ca="1"/>
        <v>PT XYZ</v>
      </c>
      <c r="C361" s="104">
        <f ca="1"/>
        <v>2689000</v>
      </c>
      <c r="D361" s="104">
        <f ca="1"/>
        <v>46171</v>
      </c>
      <c r="E361" s="104">
        <f ca="1"/>
        <v>46216</v>
      </c>
      <c r="F361" s="104" t="str">
        <f ca="1"/>
        <v>Paid</v>
      </c>
      <c r="G361" s="104" t="str">
        <f ca="1"/>
        <v>INV-2026-PT XYZ-348</v>
      </c>
      <c r="H361" s="104">
        <f ca="1"/>
        <v>2689000</v>
      </c>
      <c r="I361" s="104">
        <f ca="1"/>
        <v>0</v>
      </c>
    </row>
    <row r="362" spans="1:9">
      <c r="A362" s="104">
        <f ca="1"/>
        <v>349</v>
      </c>
      <c r="B362" s="104" t="str">
        <f ca="1"/>
        <v>PT Manado Lifestyle Center</v>
      </c>
      <c r="C362" s="104">
        <f ca="1"/>
        <v>1988000</v>
      </c>
      <c r="D362" s="104">
        <f ca="1"/>
        <v>46222</v>
      </c>
      <c r="E362" s="104">
        <f ca="1"/>
        <v>46252</v>
      </c>
      <c r="F362" s="104" t="str">
        <f ca="1"/>
        <v>Paid</v>
      </c>
      <c r="G362" s="104" t="str">
        <f ca="1"/>
        <v>INV-2026-PT Manado Lifestyle Center-349</v>
      </c>
      <c r="H362" s="104">
        <f ca="1"/>
        <v>1988000</v>
      </c>
      <c r="I362" s="104">
        <f ca="1"/>
        <v>0</v>
      </c>
    </row>
    <row r="363" spans="1:9">
      <c r="A363" s="104">
        <f ca="1"/>
        <v>350</v>
      </c>
      <c r="B363" s="104" t="str">
        <f ca="1"/>
        <v>PT Balikpapan Retailindo</v>
      </c>
      <c r="C363" s="104">
        <f ca="1"/>
        <v>5187000</v>
      </c>
      <c r="D363" s="104">
        <f ca="1"/>
        <v>46267</v>
      </c>
      <c r="E363" s="104">
        <f ca="1"/>
        <v>46297</v>
      </c>
      <c r="F363" s="104" t="str">
        <f ca="1"/>
        <v>Unpaid</v>
      </c>
      <c r="G363" s="104" t="str">
        <f ca="1"/>
        <v>INV-2026-PT Balikpapan Retailindo-350</v>
      </c>
      <c r="H363" s="104">
        <f ca="1"/>
        <v>0</v>
      </c>
      <c r="I363" s="104">
        <f ca="1"/>
        <v>5187000</v>
      </c>
    </row>
    <row r="364" spans="1:9">
      <c r="A364" s="104">
        <f ca="1"/>
        <v>351</v>
      </c>
      <c r="B364" s="104" t="str">
        <f ca="1"/>
        <v>PT XYZ</v>
      </c>
      <c r="C364" s="104">
        <f ca="1"/>
        <v>1788000</v>
      </c>
      <c r="D364" s="104">
        <f ca="1"/>
        <v>46047</v>
      </c>
      <c r="E364" s="104">
        <f ca="1"/>
        <v>46092</v>
      </c>
      <c r="F364" s="104" t="str">
        <f ca="1"/>
        <v>Unpaid</v>
      </c>
      <c r="G364" s="104" t="str">
        <f ca="1"/>
        <v>INV-2026-PT XYZ-351</v>
      </c>
      <c r="H364" s="104">
        <f ca="1"/>
        <v>0</v>
      </c>
      <c r="I364" s="104">
        <f ca="1"/>
        <v>1788000</v>
      </c>
    </row>
    <row r="365" spans="1:9">
      <c r="A365" s="104">
        <f ca="1"/>
        <v>352</v>
      </c>
      <c r="B365" s="104" t="str">
        <f ca="1"/>
        <v>PT Urban House Indonesia</v>
      </c>
      <c r="C365" s="104">
        <f ca="1"/>
        <v>4584000</v>
      </c>
      <c r="D365" s="104">
        <f ca="1"/>
        <v>46123</v>
      </c>
      <c r="E365" s="104">
        <f ca="1"/>
        <v>46153</v>
      </c>
      <c r="F365" s="104" t="str">
        <f ca="1"/>
        <v>Paid</v>
      </c>
      <c r="G365" s="104" t="str">
        <f ca="1"/>
        <v>INV-2026-PT Urban House Indonesia-352</v>
      </c>
      <c r="H365" s="104">
        <f ca="1"/>
        <v>4584000</v>
      </c>
      <c r="I365" s="104">
        <f ca="1"/>
        <v>0</v>
      </c>
    </row>
    <row r="366" spans="1:9">
      <c r="A366" s="104">
        <f ca="1"/>
        <v>353</v>
      </c>
      <c r="B366" s="104" t="str">
        <f ca="1"/>
        <v>PT Karya Mitra Retail</v>
      </c>
      <c r="C366" s="104">
        <f ca="1"/>
        <v>2856000</v>
      </c>
      <c r="D366" s="104">
        <f ca="1"/>
        <v>46118</v>
      </c>
      <c r="E366" s="104">
        <f ca="1"/>
        <v>46132</v>
      </c>
      <c r="F366" s="104" t="str">
        <f ca="1"/>
        <v>Paid</v>
      </c>
      <c r="G366" s="104" t="str">
        <f ca="1"/>
        <v>INV-2026-PT Karya Mitra Retail-353</v>
      </c>
      <c r="H366" s="104">
        <f ca="1"/>
        <v>2856000</v>
      </c>
      <c r="I366" s="104">
        <f ca="1"/>
        <v>0</v>
      </c>
    </row>
    <row r="367" spans="1:9">
      <c r="A367" s="104">
        <f ca="1"/>
        <v>354</v>
      </c>
      <c r="B367" s="104" t="str">
        <f ca="1"/>
        <v>PT Makassar Retail Utama</v>
      </c>
      <c r="C367" s="104">
        <f ca="1"/>
        <v>2501000</v>
      </c>
      <c r="D367" s="104">
        <f ca="1"/>
        <v>46093</v>
      </c>
      <c r="E367" s="104">
        <f ca="1"/>
        <v>46123</v>
      </c>
      <c r="F367" s="104" t="str">
        <f ca="1"/>
        <v>Paid</v>
      </c>
      <c r="G367" s="104" t="str">
        <f ca="1"/>
        <v>INV-2026-PT Makassar Retail Utama-354</v>
      </c>
      <c r="H367" s="104">
        <f ca="1"/>
        <v>2501000</v>
      </c>
      <c r="I367" s="104">
        <f ca="1"/>
        <v>0</v>
      </c>
    </row>
    <row r="368" spans="1:9">
      <c r="A368" s="104">
        <f ca="1"/>
        <v>355</v>
      </c>
      <c r="B368" s="104" t="str">
        <f ca="1"/>
        <v>PT Harmoni Store Indonesia</v>
      </c>
      <c r="C368" s="104">
        <f ca="1"/>
        <v>5759000</v>
      </c>
      <c r="D368" s="104">
        <f ca="1"/>
        <v>46127</v>
      </c>
      <c r="E368" s="104">
        <f ca="1"/>
        <v>46141</v>
      </c>
      <c r="F368" s="104" t="str">
        <f ca="1"/>
        <v>Unpaid</v>
      </c>
      <c r="G368" s="104" t="str">
        <f ca="1"/>
        <v>INV-2026-PT Harmoni Store Indonesia-355</v>
      </c>
      <c r="H368" s="104">
        <f ca="1"/>
        <v>0</v>
      </c>
      <c r="I368" s="104">
        <f ca="1"/>
        <v>5759000</v>
      </c>
    </row>
    <row r="369" spans="1:9">
      <c r="A369" s="104">
        <f ca="1"/>
        <v>356</v>
      </c>
      <c r="B369" s="104" t="str">
        <f ca="1"/>
        <v>PT Metro Perkasa Retail</v>
      </c>
      <c r="C369" s="104">
        <f ca="1"/>
        <v>4183000</v>
      </c>
      <c r="D369" s="104">
        <f ca="1"/>
        <v>46186</v>
      </c>
      <c r="E369" s="104">
        <f ca="1"/>
        <v>46231</v>
      </c>
      <c r="F369" s="104" t="str">
        <f ca="1"/>
        <v>Unpaid</v>
      </c>
      <c r="G369" s="104" t="str">
        <f ca="1"/>
        <v>INV-2026-PT Metro Perkasa Retail-356</v>
      </c>
      <c r="H369" s="104">
        <f ca="1"/>
        <v>0</v>
      </c>
      <c r="I369" s="104">
        <f ca="1"/>
        <v>4183000</v>
      </c>
    </row>
    <row r="370" spans="1:9">
      <c r="A370" s="104">
        <f ca="1"/>
        <v>357</v>
      </c>
      <c r="B370" s="104" t="str">
        <f ca="1"/>
        <v>PT Sentra Belanja Jaya</v>
      </c>
      <c r="C370" s="104">
        <f ca="1"/>
        <v>2644000</v>
      </c>
      <c r="D370" s="104">
        <f ca="1"/>
        <v>46231</v>
      </c>
      <c r="E370" s="104">
        <f ca="1"/>
        <v>46276</v>
      </c>
      <c r="F370" s="104" t="str">
        <f ca="1"/>
        <v>Paid</v>
      </c>
      <c r="G370" s="104" t="str">
        <f ca="1"/>
        <v>INV-2026-PT Sentra Belanja Jaya-357</v>
      </c>
      <c r="H370" s="104">
        <f ca="1"/>
        <v>2644000</v>
      </c>
      <c r="I370" s="104">
        <f ca="1"/>
        <v>0</v>
      </c>
    </row>
    <row r="371" spans="1:9">
      <c r="A371" s="104">
        <f ca="1"/>
        <v>358</v>
      </c>
      <c r="B371" s="104" t="str">
        <f ca="1"/>
        <v>PT Balikpapan Retailindo</v>
      </c>
      <c r="C371" s="104">
        <f ca="1"/>
        <v>8055000</v>
      </c>
      <c r="D371" s="104">
        <f ca="1"/>
        <v>46051</v>
      </c>
      <c r="E371" s="104">
        <f ca="1"/>
        <v>46096</v>
      </c>
      <c r="F371" s="104" t="str">
        <f ca="1"/>
        <v>Paid</v>
      </c>
      <c r="G371" s="104" t="str">
        <f ca="1"/>
        <v>INV-2026-PT Balikpapan Retailindo-358</v>
      </c>
      <c r="H371" s="104">
        <f ca="1"/>
        <v>8055000</v>
      </c>
      <c r="I371" s="104">
        <f ca="1"/>
        <v>0</v>
      </c>
    </row>
    <row r="372" spans="1:9">
      <c r="A372" s="104">
        <f ca="1"/>
        <v>359</v>
      </c>
      <c r="B372" s="104" t="str">
        <f ca="1"/>
        <v>PT Bintang Retail Nusantara</v>
      </c>
      <c r="C372" s="104">
        <f ca="1"/>
        <v>4848000</v>
      </c>
      <c r="D372" s="104">
        <f ca="1"/>
        <v>46118</v>
      </c>
      <c r="E372" s="104">
        <f ca="1"/>
        <v>46132</v>
      </c>
      <c r="F372" s="104" t="str">
        <f ca="1"/>
        <v>Paid</v>
      </c>
      <c r="G372" s="104" t="str">
        <f ca="1"/>
        <v>INV-2026-PT Bintang Retail Nusantara-359</v>
      </c>
      <c r="H372" s="104">
        <f ca="1"/>
        <v>4848000</v>
      </c>
      <c r="I372" s="104">
        <f ca="1"/>
        <v>0</v>
      </c>
    </row>
    <row r="373" spans="1:9">
      <c r="A373" s="104">
        <f ca="1"/>
        <v>360</v>
      </c>
      <c r="B373" s="104" t="str">
        <f ca="1"/>
        <v>PT Palembang Retail Bersama</v>
      </c>
      <c r="C373" s="104">
        <f ca="1"/>
        <v>4029000</v>
      </c>
      <c r="D373" s="104">
        <f ca="1"/>
        <v>46084</v>
      </c>
      <c r="E373" s="104">
        <f ca="1"/>
        <v>46114</v>
      </c>
      <c r="F373" s="104" t="str">
        <f ca="1"/>
        <v>Unpaid</v>
      </c>
      <c r="G373" s="104" t="str">
        <f ca="1"/>
        <v>INV-2026-PT Palembang Retail Bersama-360</v>
      </c>
      <c r="H373" s="104">
        <f ca="1"/>
        <v>0</v>
      </c>
      <c r="I373" s="104">
        <f ca="1"/>
        <v>4029000</v>
      </c>
    </row>
    <row r="374" spans="1:9">
      <c r="A374" s="104">
        <f ca="1"/>
        <v>361</v>
      </c>
      <c r="B374" s="104" t="str">
        <f ca="1"/>
        <v>PT Arunika Retail Indonesia</v>
      </c>
      <c r="C374" s="104">
        <f ca="1"/>
        <v>6340000</v>
      </c>
      <c r="D374" s="104">
        <f ca="1"/>
        <v>46246</v>
      </c>
      <c r="E374" s="104">
        <f ca="1"/>
        <v>46276</v>
      </c>
      <c r="F374" s="104" t="str">
        <f ca="1"/>
        <v>Partial</v>
      </c>
      <c r="G374" s="104" t="str">
        <f ca="1"/>
        <v>INV-2026-PT Arunika Retail Indonesia-361</v>
      </c>
      <c r="H374" s="104">
        <f ca="1"/>
        <v>3804000</v>
      </c>
      <c r="I374" s="104">
        <f ca="1"/>
        <v>2536000</v>
      </c>
    </row>
    <row r="375" spans="1:9">
      <c r="A375" s="104">
        <f ca="1"/>
        <v>362</v>
      </c>
      <c r="B375" s="104" t="str">
        <f ca="1"/>
        <v>PT Sinar Karya Abadi</v>
      </c>
      <c r="C375" s="104">
        <f ca="1"/>
        <v>4022000</v>
      </c>
      <c r="D375" s="104">
        <f ca="1"/>
        <v>46256</v>
      </c>
      <c r="E375" s="104">
        <f ca="1"/>
        <v>46286</v>
      </c>
      <c r="F375" s="104" t="str">
        <f ca="1"/>
        <v>Partial</v>
      </c>
      <c r="G375" s="104" t="str">
        <f ca="1"/>
        <v>INV-2026-PT Sinar Karya Abadi-362</v>
      </c>
      <c r="H375" s="104">
        <f ca="1"/>
        <v>2815000</v>
      </c>
      <c r="I375" s="104">
        <f ca="1"/>
        <v>1207000</v>
      </c>
    </row>
    <row r="376" spans="1:9">
      <c r="A376" s="104">
        <f ca="1"/>
        <v>363</v>
      </c>
      <c r="B376" s="104" t="str">
        <f ca="1"/>
        <v>PT Arunika Retail Indonesia</v>
      </c>
      <c r="C376" s="104">
        <f ca="1"/>
        <v>5284000</v>
      </c>
      <c r="D376" s="104">
        <f ca="1"/>
        <v>46243</v>
      </c>
      <c r="E376" s="104">
        <f ca="1"/>
        <v>46257</v>
      </c>
      <c r="F376" s="104" t="str">
        <f ca="1"/>
        <v>Paid</v>
      </c>
      <c r="G376" s="104" t="str">
        <f ca="1"/>
        <v>INV-2026-PT Arunika Retail Indonesia-363</v>
      </c>
      <c r="H376" s="104">
        <f ca="1"/>
        <v>5284000</v>
      </c>
      <c r="I376" s="104">
        <f ca="1"/>
        <v>0</v>
      </c>
    </row>
    <row r="377" spans="1:9">
      <c r="A377" s="104">
        <f ca="1"/>
        <v>364</v>
      </c>
      <c r="B377" s="104" t="str">
        <f ca="1"/>
        <v>PT Bintang Retail Nusantara</v>
      </c>
      <c r="C377" s="104">
        <f ca="1"/>
        <v>1145000</v>
      </c>
      <c r="D377" s="104">
        <f ca="1"/>
        <v>46209</v>
      </c>
      <c r="E377" s="104">
        <f ca="1"/>
        <v>46239</v>
      </c>
      <c r="F377" s="104" t="str">
        <f ca="1"/>
        <v>Paid</v>
      </c>
      <c r="G377" s="104" t="str">
        <f ca="1"/>
        <v>INV-2026-PT Bintang Retail Nusantara-364</v>
      </c>
      <c r="H377" s="104">
        <f ca="1"/>
        <v>1145000</v>
      </c>
      <c r="I377" s="104">
        <f ca="1"/>
        <v>0</v>
      </c>
    </row>
    <row r="378" spans="1:9">
      <c r="A378" s="104">
        <f ca="1"/>
        <v>365</v>
      </c>
      <c r="B378" s="104" t="str">
        <f ca="1"/>
        <v>PT Metro Perkasa Retail</v>
      </c>
      <c r="C378" s="104">
        <f ca="1"/>
        <v>4821000</v>
      </c>
      <c r="D378" s="104">
        <f ca="1"/>
        <v>46131</v>
      </c>
      <c r="E378" s="104">
        <f ca="1"/>
        <v>46161</v>
      </c>
      <c r="F378" s="104" t="str">
        <f ca="1"/>
        <v>Unpaid</v>
      </c>
      <c r="G378" s="104" t="str">
        <f ca="1"/>
        <v>INV-2026-PT Metro Perkasa Retail-365</v>
      </c>
      <c r="H378" s="104">
        <f ca="1"/>
        <v>0</v>
      </c>
      <c r="I378" s="104">
        <f ca="1"/>
        <v>4821000</v>
      </c>
    </row>
    <row r="379" spans="1:9">
      <c r="A379" s="104">
        <f ca="1"/>
        <v>366</v>
      </c>
      <c r="B379" s="104" t="str">
        <f ca="1"/>
        <v>PT Pekanbaru Home Store</v>
      </c>
      <c r="C379" s="104">
        <f ca="1"/>
        <v>2638000</v>
      </c>
      <c r="D379" s="104">
        <f ca="1"/>
        <v>46075</v>
      </c>
      <c r="E379" s="104">
        <f ca="1"/>
        <v>46089</v>
      </c>
      <c r="F379" s="104" t="str">
        <f ca="1"/>
        <v>Paid</v>
      </c>
      <c r="G379" s="104" t="str">
        <f ca="1"/>
        <v>INV-2026-PT Pekanbaru Home Store-366</v>
      </c>
      <c r="H379" s="104">
        <f ca="1"/>
        <v>2638000</v>
      </c>
      <c r="I379" s="104">
        <f ca="1"/>
        <v>0</v>
      </c>
    </row>
    <row r="380" spans="1:9">
      <c r="A380" s="104">
        <f ca="1"/>
        <v>367</v>
      </c>
      <c r="B380" s="104" t="str">
        <f ca="1"/>
        <v>PT Citra Home Living</v>
      </c>
      <c r="C380" s="104">
        <f ca="1"/>
        <v>1524000</v>
      </c>
      <c r="D380" s="104">
        <f ca="1"/>
        <v>46130</v>
      </c>
      <c r="E380" s="104">
        <f ca="1"/>
        <v>46144</v>
      </c>
      <c r="F380" s="104" t="str">
        <f ca="1"/>
        <v>Paid</v>
      </c>
      <c r="G380" s="104" t="str">
        <f ca="1"/>
        <v>INV-2026-PT Citra Home Living-367</v>
      </c>
      <c r="H380" s="104">
        <f ca="1"/>
        <v>1524000</v>
      </c>
      <c r="I380" s="104">
        <f ca="1"/>
        <v>0</v>
      </c>
    </row>
    <row r="381" spans="1:9">
      <c r="A381" s="104">
        <f ca="1"/>
        <v>368</v>
      </c>
      <c r="B381" s="104" t="str">
        <f ca="1"/>
        <v>PT Manado Lifestyle Center</v>
      </c>
      <c r="C381" s="104">
        <f ca="1"/>
        <v>1911000</v>
      </c>
      <c r="D381" s="104">
        <f ca="1"/>
        <v>46181</v>
      </c>
      <c r="E381" s="104">
        <f ca="1"/>
        <v>46211</v>
      </c>
      <c r="F381" s="104" t="str">
        <f ca="1"/>
        <v>Paid</v>
      </c>
      <c r="G381" s="104" t="str">
        <f ca="1"/>
        <v>INV-2026-PT Manado Lifestyle Center-368</v>
      </c>
      <c r="H381" s="104">
        <f ca="1"/>
        <v>1911000</v>
      </c>
      <c r="I381" s="104">
        <f ca="1"/>
        <v>0</v>
      </c>
    </row>
    <row r="382" spans="1:9">
      <c r="A382" s="104">
        <f ca="1"/>
        <v>369</v>
      </c>
      <c r="B382" s="104" t="str">
        <f ca="1"/>
        <v>PT Surya Niaga Surabaya</v>
      </c>
      <c r="C382" s="104">
        <f ca="1"/>
        <v>1429000</v>
      </c>
      <c r="D382" s="104">
        <f ca="1"/>
        <v>46205</v>
      </c>
      <c r="E382" s="104">
        <f ca="1"/>
        <v>46235</v>
      </c>
      <c r="F382" s="104" t="str">
        <f ca="1"/>
        <v>Paid</v>
      </c>
      <c r="G382" s="104" t="str">
        <f ca="1"/>
        <v>INV-2026-PT Surya Niaga Surabaya-369</v>
      </c>
      <c r="H382" s="104">
        <f ca="1"/>
        <v>1429000</v>
      </c>
      <c r="I382" s="104">
        <f ca="1"/>
        <v>0</v>
      </c>
    </row>
    <row r="383" spans="1:9">
      <c r="A383" s="104">
        <f ca="1"/>
        <v>370</v>
      </c>
      <c r="B383" s="104" t="str">
        <f ca="1"/>
        <v>PT Karya Mitra Retail</v>
      </c>
      <c r="C383" s="104">
        <f ca="1"/>
        <v>5114000</v>
      </c>
      <c r="D383" s="104">
        <f ca="1"/>
        <v>46165</v>
      </c>
      <c r="E383" s="104">
        <f ca="1"/>
        <v>46195</v>
      </c>
      <c r="F383" s="104" t="str">
        <f ca="1"/>
        <v>Unpaid</v>
      </c>
      <c r="G383" s="104" t="str">
        <f ca="1"/>
        <v>INV-2026-PT Karya Mitra Retail-370</v>
      </c>
      <c r="H383" s="104">
        <f ca="1"/>
        <v>0</v>
      </c>
      <c r="I383" s="104">
        <f ca="1"/>
        <v>5114000</v>
      </c>
    </row>
    <row r="384" spans="1:9">
      <c r="A384" s="104">
        <f ca="1"/>
        <v>371</v>
      </c>
      <c r="B384" s="104" t="str">
        <f ca="1"/>
        <v>PT Karya Mitra Retail</v>
      </c>
      <c r="C384" s="104">
        <f ca="1"/>
        <v>4381000</v>
      </c>
      <c r="D384" s="104">
        <f ca="1"/>
        <v>46084</v>
      </c>
      <c r="E384" s="104">
        <f ca="1"/>
        <v>46114</v>
      </c>
      <c r="F384" s="104" t="str">
        <f ca="1"/>
        <v>Unpaid</v>
      </c>
      <c r="G384" s="104" t="str">
        <f ca="1"/>
        <v>INV-2026-PT Karya Mitra Retail-371</v>
      </c>
      <c r="H384" s="104">
        <f ca="1"/>
        <v>0</v>
      </c>
      <c r="I384" s="104">
        <f ca="1"/>
        <v>4381000</v>
      </c>
    </row>
    <row r="385" spans="1:9">
      <c r="A385" s="104">
        <f ca="1"/>
        <v>372</v>
      </c>
      <c r="B385" s="104" t="str">
        <f ca="1"/>
        <v>PT Batam Modern Retail</v>
      </c>
      <c r="C385" s="104">
        <f ca="1"/>
        <v>3415000</v>
      </c>
      <c r="D385" s="104">
        <f ca="1"/>
        <v>46100</v>
      </c>
      <c r="E385" s="104">
        <f ca="1"/>
        <v>46130</v>
      </c>
      <c r="F385" s="104" t="str">
        <f ca="1"/>
        <v>Paid</v>
      </c>
      <c r="G385" s="104" t="str">
        <f ca="1"/>
        <v>INV-2026-PT Batam Modern Retail-372</v>
      </c>
      <c r="H385" s="104">
        <f ca="1"/>
        <v>3415000</v>
      </c>
      <c r="I385" s="104">
        <f ca="1"/>
        <v>0</v>
      </c>
    </row>
    <row r="386" spans="1:9">
      <c r="A386" s="104">
        <f ca="1"/>
        <v>373</v>
      </c>
      <c r="B386" s="104" t="str">
        <f ca="1"/>
        <v>PT Batam Modern Retail</v>
      </c>
      <c r="C386" s="104">
        <f ca="1"/>
        <v>2064000</v>
      </c>
      <c r="D386" s="104">
        <f ca="1"/>
        <v>46102</v>
      </c>
      <c r="E386" s="104">
        <f ca="1"/>
        <v>46147</v>
      </c>
      <c r="F386" s="104" t="str">
        <f ca="1"/>
        <v>Paid</v>
      </c>
      <c r="G386" s="104" t="str">
        <f ca="1"/>
        <v>INV-2026-PT Batam Modern Retail-373</v>
      </c>
      <c r="H386" s="104">
        <f ca="1"/>
        <v>2064000</v>
      </c>
      <c r="I386" s="104">
        <f ca="1"/>
        <v>0</v>
      </c>
    </row>
    <row r="387" spans="1:9">
      <c r="A387" s="104">
        <f ca="1"/>
        <v>374</v>
      </c>
      <c r="B387" s="104" t="str">
        <f ca="1"/>
        <v>PT Pekanbaru Home Store</v>
      </c>
      <c r="C387" s="104">
        <f ca="1"/>
        <v>6648000</v>
      </c>
      <c r="D387" s="104">
        <f ca="1"/>
        <v>46138</v>
      </c>
      <c r="E387" s="104">
        <f ca="1"/>
        <v>46168</v>
      </c>
      <c r="F387" s="104" t="str">
        <f ca="1"/>
        <v>Paid</v>
      </c>
      <c r="G387" s="104" t="str">
        <f ca="1"/>
        <v>INV-2026-PT Pekanbaru Home Store-374</v>
      </c>
      <c r="H387" s="104">
        <f ca="1"/>
        <v>6648000</v>
      </c>
      <c r="I387" s="104">
        <f ca="1"/>
        <v>0</v>
      </c>
    </row>
    <row r="388" spans="1:9">
      <c r="A388" s="104">
        <f ca="1"/>
        <v>375</v>
      </c>
      <c r="B388" s="104" t="str">
        <f ca="1"/>
        <v>PT Karya Mitra Retail</v>
      </c>
      <c r="C388" s="104">
        <f ca="1"/>
        <v>3254000</v>
      </c>
      <c r="D388" s="104">
        <f ca="1"/>
        <v>46143</v>
      </c>
      <c r="E388" s="104">
        <f ca="1"/>
        <v>46157</v>
      </c>
      <c r="F388" s="104" t="str">
        <f ca="1"/>
        <v>Unpaid</v>
      </c>
      <c r="G388" s="104" t="str">
        <f ca="1"/>
        <v>INV-2026-PT Karya Mitra Retail-375</v>
      </c>
      <c r="H388" s="104">
        <f ca="1"/>
        <v>0</v>
      </c>
      <c r="I388" s="104">
        <f ca="1"/>
        <v>3254000</v>
      </c>
    </row>
    <row r="389" spans="1:9">
      <c r="A389" s="104">
        <f ca="1"/>
        <v>376</v>
      </c>
      <c r="B389" s="104" t="str">
        <f ca="1"/>
        <v>PT Balikpapan Retailindo</v>
      </c>
      <c r="C389" s="104">
        <f ca="1"/>
        <v>5079000</v>
      </c>
      <c r="D389" s="104">
        <f ca="1"/>
        <v>46218</v>
      </c>
      <c r="E389" s="104">
        <f ca="1"/>
        <v>46248</v>
      </c>
      <c r="F389" s="104" t="str">
        <f ca="1"/>
        <v>Unpaid</v>
      </c>
      <c r="G389" s="104" t="str">
        <f ca="1"/>
        <v>INV-2026-PT Balikpapan Retailindo-376</v>
      </c>
      <c r="H389" s="104">
        <f ca="1"/>
        <v>0</v>
      </c>
      <c r="I389" s="104">
        <f ca="1"/>
        <v>5079000</v>
      </c>
    </row>
    <row r="390" spans="1:9">
      <c r="A390" s="104">
        <f ca="1"/>
        <v>377</v>
      </c>
      <c r="B390" s="104" t="str">
        <f ca="1"/>
        <v>PT Pekanbaru Home Store</v>
      </c>
      <c r="C390" s="104">
        <f ca="1"/>
        <v>2886000</v>
      </c>
      <c r="D390" s="104">
        <f ca="1"/>
        <v>46108</v>
      </c>
      <c r="E390" s="104">
        <f ca="1"/>
        <v>46122</v>
      </c>
      <c r="F390" s="104" t="str">
        <f ca="1"/>
        <v>Unpaid</v>
      </c>
      <c r="G390" s="104" t="str">
        <f ca="1"/>
        <v>INV-2026-PT Pekanbaru Home Store-377</v>
      </c>
      <c r="H390" s="104">
        <f ca="1"/>
        <v>0</v>
      </c>
      <c r="I390" s="104">
        <f ca="1"/>
        <v>2886000</v>
      </c>
    </row>
    <row r="391" spans="1:9">
      <c r="A391" s="104">
        <f ca="1"/>
        <v>378</v>
      </c>
      <c r="B391" s="104" t="str">
        <f ca="1"/>
        <v>PT Pusaka Niaga Mandiri</v>
      </c>
      <c r="C391" s="104">
        <f ca="1"/>
        <v>7481000</v>
      </c>
      <c r="D391" s="104">
        <f ca="1"/>
        <v>46147</v>
      </c>
      <c r="E391" s="104">
        <f ca="1"/>
        <v>46177</v>
      </c>
      <c r="F391" s="104" t="str">
        <f ca="1"/>
        <v>Partial</v>
      </c>
      <c r="G391" s="104" t="str">
        <f ca="1"/>
        <v>INV-2026-PT Pusaka Niaga Mandiri-378</v>
      </c>
      <c r="H391" s="104">
        <f ca="1"/>
        <v>1870000</v>
      </c>
      <c r="I391" s="104">
        <f ca="1"/>
        <v>5611000</v>
      </c>
    </row>
    <row r="392" spans="1:9">
      <c r="A392" s="104">
        <f ca="1"/>
        <v>379</v>
      </c>
      <c r="B392" s="104" t="str">
        <f ca="1"/>
        <v>PT Surya Niaga Surabaya</v>
      </c>
      <c r="C392" s="104">
        <f ca="1"/>
        <v>3947000</v>
      </c>
      <c r="D392" s="104">
        <f ca="1"/>
        <v>46194</v>
      </c>
      <c r="E392" s="104">
        <f ca="1"/>
        <v>46224</v>
      </c>
      <c r="F392" s="104" t="str">
        <f ca="1"/>
        <v>Paid</v>
      </c>
      <c r="G392" s="104" t="str">
        <f ca="1"/>
        <v>INV-2026-PT Surya Niaga Surabaya-379</v>
      </c>
      <c r="H392" s="104">
        <f ca="1"/>
        <v>3947000</v>
      </c>
      <c r="I392" s="104">
        <f ca="1"/>
        <v>0</v>
      </c>
    </row>
    <row r="393" spans="1:9">
      <c r="A393" s="104">
        <f ca="1"/>
        <v>380</v>
      </c>
      <c r="B393" s="104" t="str">
        <f ca="1"/>
        <v>PT Arunika Retail Indonesia</v>
      </c>
      <c r="C393" s="104">
        <f ca="1"/>
        <v>4870000</v>
      </c>
      <c r="D393" s="104">
        <f ca="1"/>
        <v>46255</v>
      </c>
      <c r="E393" s="104">
        <f ca="1"/>
        <v>46285</v>
      </c>
      <c r="F393" s="104" t="str">
        <f ca="1"/>
        <v>Partial</v>
      </c>
      <c r="G393" s="104" t="str">
        <f ca="1"/>
        <v>INV-2026-PT Arunika Retail Indonesia-380</v>
      </c>
      <c r="H393" s="104">
        <f ca="1"/>
        <v>1948000</v>
      </c>
      <c r="I393" s="104">
        <f ca="1"/>
        <v>2922000</v>
      </c>
    </row>
    <row r="394" spans="1:9">
      <c r="A394" s="104">
        <f ca="1"/>
        <v>381</v>
      </c>
      <c r="B394" s="104" t="str">
        <f ca="1"/>
        <v>PT Harmoni Store Indonesia</v>
      </c>
      <c r="C394" s="104">
        <f ca="1"/>
        <v>3301000</v>
      </c>
      <c r="D394" s="104">
        <f ca="1"/>
        <v>46119</v>
      </c>
      <c r="E394" s="104">
        <f ca="1"/>
        <v>46149</v>
      </c>
      <c r="F394" s="104" t="str">
        <f ca="1"/>
        <v>Partial</v>
      </c>
      <c r="G394" s="104" t="str">
        <f ca="1"/>
        <v>INV-2026-PT Harmoni Store Indonesia-381</v>
      </c>
      <c r="H394" s="104">
        <f ca="1"/>
        <v>1320000</v>
      </c>
      <c r="I394" s="104">
        <f ca="1"/>
        <v>1981000</v>
      </c>
    </row>
    <row r="395" spans="1:9">
      <c r="A395" s="104">
        <f ca="1"/>
        <v>382</v>
      </c>
      <c r="B395" s="104" t="str">
        <f ca="1"/>
        <v>PT Bali Lifestyle Market</v>
      </c>
      <c r="C395" s="104">
        <f ca="1"/>
        <v>2752000</v>
      </c>
      <c r="D395" s="104">
        <f ca="1"/>
        <v>46177</v>
      </c>
      <c r="E395" s="104">
        <f ca="1"/>
        <v>46207</v>
      </c>
      <c r="F395" s="104" t="str">
        <f ca="1"/>
        <v>Paid</v>
      </c>
      <c r="G395" s="104" t="str">
        <f ca="1"/>
        <v>INV-2026-PT Bali Lifestyle Market-382</v>
      </c>
      <c r="H395" s="104">
        <f ca="1"/>
        <v>2752000</v>
      </c>
      <c r="I395" s="104">
        <f ca="1"/>
        <v>0</v>
      </c>
    </row>
    <row r="396" spans="1:9">
      <c r="A396" s="104">
        <f ca="1"/>
        <v>383</v>
      </c>
      <c r="B396" s="104" t="str">
        <f ca="1"/>
        <v>PT Arunika Retail Indonesia</v>
      </c>
      <c r="C396" s="104">
        <f ca="1"/>
        <v>2268000</v>
      </c>
      <c r="D396" s="104">
        <f ca="1"/>
        <v>46212</v>
      </c>
      <c r="E396" s="104">
        <f ca="1"/>
        <v>46242</v>
      </c>
      <c r="F396" s="104" t="str">
        <f ca="1"/>
        <v>Paid</v>
      </c>
      <c r="G396" s="104" t="str">
        <f ca="1"/>
        <v>INV-2026-PT Arunika Retail Indonesia-383</v>
      </c>
      <c r="H396" s="104">
        <f ca="1"/>
        <v>2268000</v>
      </c>
      <c r="I396" s="104">
        <f ca="1"/>
        <v>0</v>
      </c>
    </row>
    <row r="397" spans="1:9">
      <c r="A397" s="104">
        <f ca="1"/>
        <v>384</v>
      </c>
      <c r="B397" s="104" t="str">
        <f ca="1"/>
        <v>PT Karya Mitra Retail</v>
      </c>
      <c r="C397" s="104">
        <f ca="1"/>
        <v>2865000</v>
      </c>
      <c r="D397" s="104">
        <f ca="1"/>
        <v>46088</v>
      </c>
      <c r="E397" s="104">
        <f ca="1"/>
        <v>46118</v>
      </c>
      <c r="F397" s="104" t="str">
        <f ca="1"/>
        <v>Paid</v>
      </c>
      <c r="G397" s="104" t="str">
        <f ca="1"/>
        <v>INV-2026-PT Karya Mitra Retail-384</v>
      </c>
      <c r="H397" s="104">
        <f ca="1"/>
        <v>2865000</v>
      </c>
      <c r="I397" s="104">
        <f ca="1"/>
        <v>0</v>
      </c>
    </row>
    <row r="398" spans="1:9">
      <c r="A398" s="104">
        <f ca="1"/>
        <v>385</v>
      </c>
      <c r="B398" s="104" t="str">
        <f ca="1"/>
        <v>PT Karya Mitra Retail</v>
      </c>
      <c r="C398" s="104">
        <f ca="1"/>
        <v>1890000</v>
      </c>
      <c r="D398" s="104">
        <f ca="1"/>
        <v>46251</v>
      </c>
      <c r="E398" s="104">
        <f ca="1"/>
        <v>46296</v>
      </c>
      <c r="F398" s="104" t="str">
        <f ca="1"/>
        <v>Partial</v>
      </c>
      <c r="G398" s="104" t="str">
        <f ca="1"/>
        <v>INV-2026-PT Karya Mitra Retail-385</v>
      </c>
      <c r="H398" s="104">
        <f ca="1"/>
        <v>756000</v>
      </c>
      <c r="I398" s="104">
        <f ca="1"/>
        <v>1134000</v>
      </c>
    </row>
    <row r="399" spans="1:9">
      <c r="A399" s="104">
        <f ca="1"/>
        <v>386</v>
      </c>
      <c r="B399" s="104" t="str">
        <f ca="1"/>
        <v>PT XYZ</v>
      </c>
      <c r="C399" s="104">
        <f ca="1"/>
        <v>5273000</v>
      </c>
      <c r="D399" s="104">
        <f ca="1"/>
        <v>46156</v>
      </c>
      <c r="E399" s="104">
        <f ca="1"/>
        <v>46186</v>
      </c>
      <c r="F399" s="104" t="str">
        <f ca="1"/>
        <v>Unpaid</v>
      </c>
      <c r="G399" s="104" t="str">
        <f ca="1"/>
        <v>INV-2026-PT XYZ-386</v>
      </c>
      <c r="H399" s="104">
        <f ca="1"/>
        <v>0</v>
      </c>
      <c r="I399" s="104">
        <f ca="1"/>
        <v>5273000</v>
      </c>
    </row>
    <row r="400" spans="1:9">
      <c r="A400" s="104">
        <f ca="1"/>
        <v>387</v>
      </c>
      <c r="B400" s="104" t="str">
        <f ca="1"/>
        <v>PT Sentra Belanja Jaya</v>
      </c>
      <c r="C400" s="104">
        <f ca="1"/>
        <v>5078000</v>
      </c>
      <c r="D400" s="104">
        <f ca="1"/>
        <v>46175</v>
      </c>
      <c r="E400" s="104">
        <f ca="1"/>
        <v>46205</v>
      </c>
      <c r="F400" s="104" t="str">
        <f ca="1"/>
        <v>Unpaid</v>
      </c>
      <c r="G400" s="104" t="str">
        <f ca="1"/>
        <v>INV-2026-PT Sentra Belanja Jaya-387</v>
      </c>
      <c r="H400" s="104">
        <f ca="1"/>
        <v>0</v>
      </c>
      <c r="I400" s="104">
        <f ca="1"/>
        <v>5078000</v>
      </c>
    </row>
    <row r="401" spans="1:9">
      <c r="A401" s="104">
        <f ca="1"/>
        <v>388</v>
      </c>
      <c r="B401" s="104" t="str">
        <f ca="1"/>
        <v>PT Prima Retail Bandung</v>
      </c>
      <c r="C401" s="104">
        <f ca="1"/>
        <v>1694000</v>
      </c>
      <c r="D401" s="104">
        <f ca="1"/>
        <v>46029</v>
      </c>
      <c r="E401" s="104">
        <f ca="1"/>
        <v>46059</v>
      </c>
      <c r="F401" s="104" t="str">
        <f ca="1"/>
        <v>Paid</v>
      </c>
      <c r="G401" s="104" t="str">
        <f ca="1"/>
        <v>INV-2026-PT Prima Retail Bandung-388</v>
      </c>
      <c r="H401" s="104">
        <f ca="1"/>
        <v>1694000</v>
      </c>
      <c r="I401" s="104">
        <f ca="1"/>
        <v>0</v>
      </c>
    </row>
    <row r="402" spans="1:9">
      <c r="A402" s="104">
        <f ca="1"/>
        <v>389</v>
      </c>
      <c r="B402" s="104" t="str">
        <f ca="1"/>
        <v>PT Pontianak Niaga Abadi</v>
      </c>
      <c r="C402" s="104">
        <f ca="1"/>
        <v>2308000</v>
      </c>
      <c r="D402" s="104">
        <f ca="1"/>
        <v>46122</v>
      </c>
      <c r="E402" s="104">
        <f ca="1"/>
        <v>46152</v>
      </c>
      <c r="F402" s="104" t="str">
        <f ca="1"/>
        <v>Paid</v>
      </c>
      <c r="G402" s="104" t="str">
        <f ca="1"/>
        <v>INV-2026-PT Pontianak Niaga Abadi-389</v>
      </c>
      <c r="H402" s="104">
        <f ca="1"/>
        <v>2308000</v>
      </c>
      <c r="I402" s="104">
        <f ca="1"/>
        <v>0</v>
      </c>
    </row>
    <row r="403" spans="1:9">
      <c r="A403" s="104">
        <f ca="1"/>
        <v>390</v>
      </c>
      <c r="B403" s="104" t="str">
        <f ca="1"/>
        <v>PT Lestari Lifestyle Retail</v>
      </c>
      <c r="C403" s="104">
        <f ca="1"/>
        <v>3490000</v>
      </c>
      <c r="D403" s="104">
        <f ca="1"/>
        <v>46249</v>
      </c>
      <c r="E403" s="104">
        <f ca="1"/>
        <v>46263</v>
      </c>
      <c r="F403" s="104" t="str">
        <f ca="1"/>
        <v>Paid</v>
      </c>
      <c r="G403" s="104" t="str">
        <f ca="1"/>
        <v>INV-2026-PT Lestari Lifestyle Retail-390</v>
      </c>
      <c r="H403" s="104">
        <f ca="1"/>
        <v>3490000</v>
      </c>
      <c r="I403" s="104">
        <f ca="1"/>
        <v>0</v>
      </c>
    </row>
    <row r="404" spans="1:9">
      <c r="A404" s="104">
        <f ca="1"/>
        <v>391</v>
      </c>
      <c r="B404" s="104" t="str">
        <f ca="1"/>
        <v>PT Pekanbaru Home Store</v>
      </c>
      <c r="C404" s="104">
        <f ca="1"/>
        <v>3349000</v>
      </c>
      <c r="D404" s="104">
        <f ca="1"/>
        <v>46079</v>
      </c>
      <c r="E404" s="104">
        <f ca="1"/>
        <v>46093</v>
      </c>
      <c r="F404" s="104" t="str">
        <f ca="1"/>
        <v>Unpaid</v>
      </c>
      <c r="G404" s="104" t="str">
        <f ca="1"/>
        <v>INV-2026-PT Pekanbaru Home Store-391</v>
      </c>
      <c r="H404" s="104">
        <f ca="1"/>
        <v>0</v>
      </c>
      <c r="I404" s="104">
        <f ca="1"/>
        <v>3349000</v>
      </c>
    </row>
    <row r="405" spans="1:9">
      <c r="A405" s="104">
        <f ca="1"/>
        <v>392</v>
      </c>
      <c r="B405" s="104" t="str">
        <f ca="1"/>
        <v>PT Pontianak Niaga Abadi</v>
      </c>
      <c r="C405" s="104">
        <f ca="1"/>
        <v>2642000</v>
      </c>
      <c r="D405" s="104">
        <f ca="1"/>
        <v>46029</v>
      </c>
      <c r="E405" s="104">
        <f ca="1"/>
        <v>46043</v>
      </c>
      <c r="F405" s="104" t="str">
        <f ca="1"/>
        <v>Partial</v>
      </c>
      <c r="G405" s="104" t="str">
        <f ca="1"/>
        <v>INV-2026-PT Pontianak Niaga Abadi-392</v>
      </c>
      <c r="H405" s="104">
        <f ca="1"/>
        <v>1057000</v>
      </c>
      <c r="I405" s="104">
        <f ca="1"/>
        <v>1585000</v>
      </c>
    </row>
    <row r="406" spans="1:9">
      <c r="A406" s="104">
        <f ca="1"/>
        <v>393</v>
      </c>
      <c r="B406" s="104" t="str">
        <f ca="1"/>
        <v>PT Bali Lifestyle Market</v>
      </c>
      <c r="C406" s="104">
        <f ca="1"/>
        <v>4766000</v>
      </c>
      <c r="D406" s="104">
        <f ca="1"/>
        <v>46153</v>
      </c>
      <c r="E406" s="104">
        <f ca="1"/>
        <v>46198</v>
      </c>
      <c r="F406" s="104" t="str">
        <f ca="1"/>
        <v>Paid</v>
      </c>
      <c r="G406" s="104" t="str">
        <f ca="1"/>
        <v>INV-2026-PT Bali Lifestyle Market-393</v>
      </c>
      <c r="H406" s="104">
        <f ca="1"/>
        <v>4766000</v>
      </c>
      <c r="I406" s="104">
        <f ca="1"/>
        <v>0</v>
      </c>
    </row>
    <row r="407" spans="1:9">
      <c r="A407" s="104">
        <f ca="1"/>
        <v>394</v>
      </c>
      <c r="B407" s="104" t="str">
        <f ca="1"/>
        <v>PT Manado Lifestyle Center</v>
      </c>
      <c r="C407" s="104">
        <f ca="1"/>
        <v>4779000</v>
      </c>
      <c r="D407" s="104">
        <f ca="1"/>
        <v>46116</v>
      </c>
      <c r="E407" s="104">
        <f ca="1"/>
        <v>46146</v>
      </c>
      <c r="F407" s="104" t="str">
        <f ca="1"/>
        <v>Paid</v>
      </c>
      <c r="G407" s="104" t="str">
        <f ca="1"/>
        <v>INV-2026-PT Manado Lifestyle Center-394</v>
      </c>
      <c r="H407" s="104">
        <f ca="1"/>
        <v>4779000</v>
      </c>
      <c r="I407" s="104">
        <f ca="1"/>
        <v>0</v>
      </c>
    </row>
    <row r="408" spans="1:9">
      <c r="A408" s="104">
        <f ca="1"/>
        <v>395</v>
      </c>
      <c r="B408" s="104" t="str">
        <f ca="1"/>
        <v>PT Pusaka Niaga Mandiri</v>
      </c>
      <c r="C408" s="104">
        <f ca="1"/>
        <v>1904000</v>
      </c>
      <c r="D408" s="104">
        <f ca="1"/>
        <v>46147</v>
      </c>
      <c r="E408" s="104">
        <f ca="1"/>
        <v>46161</v>
      </c>
      <c r="F408" s="104" t="str">
        <f ca="1"/>
        <v>Paid</v>
      </c>
      <c r="G408" s="104" t="str">
        <f ca="1"/>
        <v>INV-2026-PT Pusaka Niaga Mandiri-395</v>
      </c>
      <c r="H408" s="104">
        <f ca="1"/>
        <v>1904000</v>
      </c>
      <c r="I408" s="104">
        <f ca="1"/>
        <v>0</v>
      </c>
    </row>
    <row r="409" spans="1:9">
      <c r="A409" s="104">
        <f ca="1"/>
        <v>396</v>
      </c>
      <c r="B409" s="104" t="str">
        <f ca="1"/>
        <v>PT Citra Home Living</v>
      </c>
      <c r="C409" s="104">
        <f ca="1"/>
        <v>2072000</v>
      </c>
      <c r="D409" s="104">
        <f ca="1"/>
        <v>46049</v>
      </c>
      <c r="E409" s="104">
        <f ca="1"/>
        <v>46079</v>
      </c>
      <c r="F409" s="104" t="str">
        <f ca="1"/>
        <v>Paid</v>
      </c>
      <c r="G409" s="104" t="str">
        <f ca="1"/>
        <v>INV-2026-PT Citra Home Living-396</v>
      </c>
      <c r="H409" s="104">
        <f ca="1"/>
        <v>2072000</v>
      </c>
      <c r="I409" s="104">
        <f ca="1"/>
        <v>0</v>
      </c>
    </row>
    <row r="410" spans="1:9">
      <c r="A410" s="104">
        <f ca="1"/>
        <v>397</v>
      </c>
      <c r="B410" s="104" t="str">
        <f ca="1"/>
        <v>PT Bintang Retail Nusantara</v>
      </c>
      <c r="C410" s="104">
        <f ca="1"/>
        <v>2733000</v>
      </c>
      <c r="D410" s="104">
        <f ca="1"/>
        <v>46173</v>
      </c>
      <c r="E410" s="104">
        <f ca="1"/>
        <v>46203</v>
      </c>
      <c r="F410" s="104" t="str">
        <f ca="1"/>
        <v>Partial</v>
      </c>
      <c r="G410" s="104" t="str">
        <f ca="1"/>
        <v>INV-2026-PT Bintang Retail Nusantara-397</v>
      </c>
      <c r="H410" s="104">
        <f ca="1"/>
        <v>2050000</v>
      </c>
      <c r="I410" s="104">
        <f ca="1"/>
        <v>683000</v>
      </c>
    </row>
    <row r="411" spans="1:9">
      <c r="A411" s="104">
        <f ca="1"/>
        <v>398</v>
      </c>
      <c r="B411" s="104" t="str">
        <f ca="1"/>
        <v>PT Makassar Retail Utama</v>
      </c>
      <c r="C411" s="104">
        <f ca="1"/>
        <v>238000</v>
      </c>
      <c r="D411" s="104">
        <f ca="1"/>
        <v>46124</v>
      </c>
      <c r="E411" s="104">
        <f ca="1"/>
        <v>46169</v>
      </c>
      <c r="F411" s="104" t="str">
        <f ca="1"/>
        <v>Paid</v>
      </c>
      <c r="G411" s="104" t="str">
        <f ca="1"/>
        <v>INV-2026-PT Makassar Retail Utama-398</v>
      </c>
      <c r="H411" s="104">
        <f ca="1"/>
        <v>238000</v>
      </c>
      <c r="I411" s="104">
        <f ca="1"/>
        <v>0</v>
      </c>
    </row>
    <row r="412" spans="1:9">
      <c r="A412" s="104">
        <f ca="1"/>
        <v>399</v>
      </c>
      <c r="B412" s="104" t="str">
        <f ca="1"/>
        <v>PT Jogja Retail Makmur</v>
      </c>
      <c r="C412" s="104">
        <f ca="1"/>
        <v>3107000</v>
      </c>
      <c r="D412" s="104">
        <f ca="1"/>
        <v>46122</v>
      </c>
      <c r="E412" s="104">
        <f ca="1"/>
        <v>46167</v>
      </c>
      <c r="F412" s="104" t="str">
        <f ca="1"/>
        <v>Unpaid</v>
      </c>
      <c r="G412" s="104" t="str">
        <f ca="1"/>
        <v>INV-2026-PT Jogja Retail Makmur-399</v>
      </c>
      <c r="H412" s="104">
        <f ca="1"/>
        <v>0</v>
      </c>
      <c r="I412" s="104">
        <f ca="1"/>
        <v>3107000</v>
      </c>
    </row>
    <row r="413" spans="1:9">
      <c r="A413" s="104">
        <f ca="1"/>
        <v>400</v>
      </c>
      <c r="B413" s="104" t="str">
        <f ca="1"/>
        <v>PT Arunika Retail Indonesia</v>
      </c>
      <c r="C413" s="104">
        <f ca="1"/>
        <v>3190000</v>
      </c>
      <c r="D413" s="104">
        <f ca="1"/>
        <v>46040</v>
      </c>
      <c r="E413" s="104">
        <f ca="1"/>
        <v>46070</v>
      </c>
      <c r="F413" s="104" t="str">
        <f ca="1"/>
        <v>Paid</v>
      </c>
      <c r="G413" s="104" t="str">
        <f ca="1"/>
        <v>INV-2026-PT Arunika Retail Indonesia-400</v>
      </c>
      <c r="H413" s="104">
        <f ca="1"/>
        <v>3190000</v>
      </c>
      <c r="I413" s="104">
        <f ca="1"/>
        <v>0</v>
      </c>
    </row>
    <row r="414" spans="1:9">
      <c r="A414" s="104">
        <f ca="1"/>
        <v>401</v>
      </c>
      <c r="B414" s="104" t="str">
        <f ca="1"/>
        <v>PT Urban House Indonesia</v>
      </c>
      <c r="C414" s="104">
        <f ca="1"/>
        <v>4132000</v>
      </c>
      <c r="D414" s="104">
        <f ca="1"/>
        <v>46240</v>
      </c>
      <c r="E414" s="104">
        <f ca="1"/>
        <v>46270</v>
      </c>
      <c r="F414" s="104" t="str">
        <f ca="1"/>
        <v>Paid</v>
      </c>
      <c r="G414" s="104" t="str">
        <f ca="1"/>
        <v>INV-2026-PT Urban House Indonesia-401</v>
      </c>
      <c r="H414" s="104">
        <f ca="1"/>
        <v>4132000</v>
      </c>
      <c r="I414" s="104">
        <f ca="1"/>
        <v>0</v>
      </c>
    </row>
    <row r="415" spans="1:9">
      <c r="A415" s="104">
        <f ca="1"/>
        <v>402</v>
      </c>
      <c r="B415" s="104" t="str">
        <f ca="1"/>
        <v>PT Pekanbaru Home Store</v>
      </c>
      <c r="C415" s="104">
        <f ca="1"/>
        <v>3125000</v>
      </c>
      <c r="D415" s="104">
        <f ca="1"/>
        <v>46205</v>
      </c>
      <c r="E415" s="104">
        <f ca="1"/>
        <v>46219</v>
      </c>
      <c r="F415" s="104" t="str">
        <f ca="1"/>
        <v>Paid</v>
      </c>
      <c r="G415" s="104" t="str">
        <f ca="1"/>
        <v>INV-2026-PT Pekanbaru Home Store-402</v>
      </c>
      <c r="H415" s="104">
        <f ca="1"/>
        <v>3125000</v>
      </c>
      <c r="I415" s="104">
        <f ca="1"/>
        <v>0</v>
      </c>
    </row>
    <row r="416" spans="1:9">
      <c r="A416" s="104">
        <f ca="1"/>
        <v>403</v>
      </c>
      <c r="B416" s="104" t="str">
        <f ca="1"/>
        <v>PT Pekanbaru Home Store</v>
      </c>
      <c r="C416" s="104">
        <f ca="1"/>
        <v>2293000</v>
      </c>
      <c r="D416" s="104">
        <f ca="1"/>
        <v>46077</v>
      </c>
      <c r="E416" s="104">
        <f ca="1"/>
        <v>46107</v>
      </c>
      <c r="F416" s="104" t="str">
        <f ca="1"/>
        <v>Unpaid</v>
      </c>
      <c r="G416" s="104" t="str">
        <f ca="1"/>
        <v>INV-2026-PT Pekanbaru Home Store-403</v>
      </c>
      <c r="H416" s="104">
        <f ca="1"/>
        <v>0</v>
      </c>
      <c r="I416" s="104">
        <f ca="1"/>
        <v>2293000</v>
      </c>
    </row>
    <row r="417" spans="1:9">
      <c r="A417" s="104">
        <f ca="1"/>
        <v>404</v>
      </c>
      <c r="B417" s="104" t="str">
        <f ca="1"/>
        <v>PT Pekanbaru Home Store</v>
      </c>
      <c r="C417" s="104">
        <f ca="1"/>
        <v>3044000</v>
      </c>
      <c r="D417" s="104">
        <f ca="1"/>
        <v>46029</v>
      </c>
      <c r="E417" s="104">
        <f ca="1"/>
        <v>46059</v>
      </c>
      <c r="F417" s="104" t="str">
        <f ca="1"/>
        <v>Paid</v>
      </c>
      <c r="G417" s="104" t="str">
        <f ca="1"/>
        <v>INV-2026-PT Pekanbaru Home Store-404</v>
      </c>
      <c r="H417" s="104">
        <f ca="1"/>
        <v>3044000</v>
      </c>
      <c r="I417" s="104">
        <f ca="1"/>
        <v>0</v>
      </c>
    </row>
    <row r="418" spans="1:9">
      <c r="A418" s="104">
        <f ca="1"/>
        <v>405</v>
      </c>
      <c r="B418" s="104" t="str">
        <f ca="1"/>
        <v>PT XYZ</v>
      </c>
      <c r="C418" s="104">
        <f ca="1"/>
        <v>2852000</v>
      </c>
      <c r="D418" s="104">
        <f ca="1"/>
        <v>46089</v>
      </c>
      <c r="E418" s="104">
        <f ca="1"/>
        <v>46119</v>
      </c>
      <c r="F418" s="104" t="str">
        <f ca="1"/>
        <v>Paid</v>
      </c>
      <c r="G418" s="104" t="str">
        <f ca="1"/>
        <v>INV-2026-PT XYZ-405</v>
      </c>
      <c r="H418" s="104">
        <f ca="1"/>
        <v>2852000</v>
      </c>
      <c r="I418" s="104">
        <f ca="1"/>
        <v>0</v>
      </c>
    </row>
    <row r="419" spans="1:9">
      <c r="A419" s="104">
        <f ca="1"/>
        <v>406</v>
      </c>
      <c r="B419" s="104" t="str">
        <f ca="1"/>
        <v>PT Prima Retail Bandung</v>
      </c>
      <c r="C419" s="104">
        <f ca="1"/>
        <v>5993000</v>
      </c>
      <c r="D419" s="104">
        <f ca="1"/>
        <v>46112</v>
      </c>
      <c r="E419" s="104">
        <f ca="1"/>
        <v>46142</v>
      </c>
      <c r="F419" s="104" t="str">
        <f ca="1"/>
        <v>Unpaid</v>
      </c>
      <c r="G419" s="104" t="str">
        <f ca="1"/>
        <v>INV-2026-PT Prima Retail Bandung-406</v>
      </c>
      <c r="H419" s="104">
        <f ca="1"/>
        <v>0</v>
      </c>
      <c r="I419" s="104">
        <f ca="1"/>
        <v>5993000</v>
      </c>
    </row>
    <row r="420" spans="1:9">
      <c r="A420" s="104">
        <f ca="1"/>
        <v>407</v>
      </c>
      <c r="B420" s="104" t="str">
        <f ca="1"/>
        <v>PT Makassar Retail Utama</v>
      </c>
      <c r="C420" s="104">
        <f ca="1"/>
        <v>4489000</v>
      </c>
      <c r="D420" s="104">
        <f ca="1"/>
        <v>46049</v>
      </c>
      <c r="E420" s="104">
        <f ca="1"/>
        <v>46079</v>
      </c>
      <c r="F420" s="104" t="str">
        <f ca="1"/>
        <v>Paid</v>
      </c>
      <c r="G420" s="104" t="str">
        <f ca="1"/>
        <v>INV-2026-PT Makassar Retail Utama-407</v>
      </c>
      <c r="H420" s="104">
        <f ca="1"/>
        <v>4489000</v>
      </c>
      <c r="I420" s="104">
        <f ca="1"/>
        <v>0</v>
      </c>
    </row>
    <row r="421" spans="1:9">
      <c r="A421" s="104">
        <f ca="1"/>
        <v>408</v>
      </c>
      <c r="B421" s="104" t="str">
        <f ca="1"/>
        <v>PT Makassar Retail Utama</v>
      </c>
      <c r="C421" s="104">
        <f ca="1"/>
        <v>6797000</v>
      </c>
      <c r="D421" s="104">
        <f ca="1"/>
        <v>46232</v>
      </c>
      <c r="E421" s="104">
        <f ca="1"/>
        <v>46246</v>
      </c>
      <c r="F421" s="104" t="str">
        <f ca="1"/>
        <v>Paid</v>
      </c>
      <c r="G421" s="104" t="str">
        <f ca="1"/>
        <v>INV-2026-PT Makassar Retail Utama-408</v>
      </c>
      <c r="H421" s="104">
        <f ca="1"/>
        <v>6797000</v>
      </c>
      <c r="I421" s="104">
        <f ca="1"/>
        <v>0</v>
      </c>
    </row>
    <row r="422" spans="1:9">
      <c r="A422" s="104">
        <f ca="1"/>
        <v>409</v>
      </c>
      <c r="B422" s="104" t="str">
        <f ca="1"/>
        <v>PT Pontianak Niaga Abadi</v>
      </c>
      <c r="C422" s="104">
        <f ca="1"/>
        <v>4148000</v>
      </c>
      <c r="D422" s="104">
        <f ca="1"/>
        <v>46039</v>
      </c>
      <c r="E422" s="104">
        <f ca="1"/>
        <v>46069</v>
      </c>
      <c r="F422" s="104" t="str">
        <f ca="1"/>
        <v>Unpaid</v>
      </c>
      <c r="G422" s="104" t="str">
        <f ca="1"/>
        <v>INV-2026-PT Pontianak Niaga Abadi-409</v>
      </c>
      <c r="H422" s="104">
        <f ca="1"/>
        <v>0</v>
      </c>
      <c r="I422" s="104">
        <f ca="1"/>
        <v>4148000</v>
      </c>
    </row>
    <row r="423" spans="1:9">
      <c r="A423" s="104">
        <f ca="1"/>
        <v>410</v>
      </c>
      <c r="B423" s="104" t="str">
        <f ca="1"/>
        <v>PT XYZ</v>
      </c>
      <c r="C423" s="104">
        <f ca="1"/>
        <v>4449000</v>
      </c>
      <c r="D423" s="104">
        <f ca="1"/>
        <v>46092</v>
      </c>
      <c r="E423" s="104">
        <f ca="1"/>
        <v>46122</v>
      </c>
      <c r="F423" s="104" t="str">
        <f ca="1"/>
        <v>Paid</v>
      </c>
      <c r="G423" s="104" t="str">
        <f ca="1"/>
        <v>INV-2026-PT XYZ-410</v>
      </c>
      <c r="H423" s="104">
        <f ca="1"/>
        <v>4449000</v>
      </c>
      <c r="I423" s="104">
        <f ca="1"/>
        <v>0</v>
      </c>
    </row>
    <row r="424" spans="1:9">
      <c r="A424" s="104">
        <f ca="1"/>
        <v>411</v>
      </c>
      <c r="B424" s="104" t="str">
        <f ca="1"/>
        <v>PT Citra Home Living</v>
      </c>
      <c r="C424" s="104">
        <f ca="1"/>
        <v>5214000</v>
      </c>
      <c r="D424" s="104">
        <f ca="1"/>
        <v>46263</v>
      </c>
      <c r="E424" s="104">
        <f ca="1"/>
        <v>46308</v>
      </c>
      <c r="F424" s="104" t="str">
        <f ca="1"/>
        <v>Unpaid</v>
      </c>
      <c r="G424" s="104" t="str">
        <f ca="1"/>
        <v>INV-2026-PT Citra Home Living-411</v>
      </c>
      <c r="H424" s="104">
        <f ca="1"/>
        <v>0</v>
      </c>
      <c r="I424" s="104">
        <f ca="1"/>
        <v>5214000</v>
      </c>
    </row>
    <row r="425" spans="1:9">
      <c r="A425" s="104">
        <f ca="1"/>
        <v>412</v>
      </c>
      <c r="B425" s="104" t="str">
        <f ca="1"/>
        <v>PT Bali Lifestyle Market</v>
      </c>
      <c r="C425" s="104">
        <f ca="1"/>
        <v>3073000</v>
      </c>
      <c r="D425" s="104">
        <f ca="1"/>
        <v>46165</v>
      </c>
      <c r="E425" s="104">
        <f ca="1"/>
        <v>46195</v>
      </c>
      <c r="F425" s="104" t="str">
        <f ca="1"/>
        <v>Unpaid</v>
      </c>
      <c r="G425" s="104" t="str">
        <f ca="1"/>
        <v>INV-2026-PT Bali Lifestyle Market-412</v>
      </c>
      <c r="H425" s="104">
        <f ca="1"/>
        <v>0</v>
      </c>
      <c r="I425" s="104">
        <f ca="1"/>
        <v>3073000</v>
      </c>
    </row>
    <row r="426" spans="1:9">
      <c r="A426" s="104">
        <f ca="1"/>
        <v>413</v>
      </c>
      <c r="B426" s="104" t="str">
        <f ca="1"/>
        <v>PT Prima Retail Bandung</v>
      </c>
      <c r="C426" s="104">
        <f ca="1"/>
        <v>3204000</v>
      </c>
      <c r="D426" s="104">
        <f ca="1"/>
        <v>46071</v>
      </c>
      <c r="E426" s="104">
        <f ca="1"/>
        <v>46101</v>
      </c>
      <c r="F426" s="104" t="str">
        <f ca="1"/>
        <v>Paid</v>
      </c>
      <c r="G426" s="104" t="str">
        <f ca="1"/>
        <v>INV-2026-PT Prima Retail Bandung-413</v>
      </c>
      <c r="H426" s="104">
        <f ca="1"/>
        <v>3204000</v>
      </c>
      <c r="I426" s="104">
        <f ca="1"/>
        <v>0</v>
      </c>
    </row>
    <row r="427" spans="1:9">
      <c r="A427" s="104">
        <f ca="1"/>
        <v>414</v>
      </c>
      <c r="B427" s="104" t="str">
        <f ca="1"/>
        <v>PT Palembang Retail Bersama</v>
      </c>
      <c r="C427" s="104">
        <f ca="1"/>
        <v>5590000</v>
      </c>
      <c r="D427" s="104">
        <f ca="1"/>
        <v>46064</v>
      </c>
      <c r="E427" s="104">
        <f ca="1"/>
        <v>46078</v>
      </c>
      <c r="F427" s="104" t="str">
        <f ca="1"/>
        <v>Paid</v>
      </c>
      <c r="G427" s="104" t="str">
        <f ca="1"/>
        <v>INV-2026-PT Palembang Retail Bersama-414</v>
      </c>
      <c r="H427" s="104">
        <f ca="1"/>
        <v>5590000</v>
      </c>
      <c r="I427" s="104">
        <f ca="1"/>
        <v>0</v>
      </c>
    </row>
    <row r="428" spans="1:9">
      <c r="A428" s="104">
        <f ca="1"/>
        <v>415</v>
      </c>
      <c r="B428" s="104" t="str">
        <f ca="1"/>
        <v>PT Nusantara Mart Sejahtera</v>
      </c>
      <c r="C428" s="104">
        <f ca="1"/>
        <v>774000</v>
      </c>
      <c r="D428" s="104">
        <f ca="1"/>
        <v>46149</v>
      </c>
      <c r="E428" s="104">
        <f ca="1"/>
        <v>46179</v>
      </c>
      <c r="F428" s="104" t="str">
        <f ca="1"/>
        <v>Paid</v>
      </c>
      <c r="G428" s="104" t="str">
        <f ca="1"/>
        <v>INV-2026-PT Nusantara Mart Sejahtera-415</v>
      </c>
      <c r="H428" s="104">
        <f ca="1"/>
        <v>774000</v>
      </c>
      <c r="I428" s="104">
        <f ca="1"/>
        <v>0</v>
      </c>
    </row>
    <row r="429" spans="1:9">
      <c r="A429" s="104">
        <f ca="1"/>
        <v>416</v>
      </c>
      <c r="B429" s="104" t="str">
        <f ca="1"/>
        <v>PT Palembang Retail Bersama</v>
      </c>
      <c r="C429" s="104">
        <f ca="1"/>
        <v>1345000</v>
      </c>
      <c r="D429" s="104">
        <f ca="1"/>
        <v>46085</v>
      </c>
      <c r="E429" s="104">
        <f ca="1"/>
        <v>46115</v>
      </c>
      <c r="F429" s="104" t="str">
        <f ca="1"/>
        <v>Unpaid</v>
      </c>
      <c r="G429" s="104" t="str">
        <f ca="1"/>
        <v>INV-2026-PT Palembang Retail Bersama-416</v>
      </c>
      <c r="H429" s="104">
        <f ca="1"/>
        <v>0</v>
      </c>
      <c r="I429" s="104">
        <f ca="1"/>
        <v>1345000</v>
      </c>
    </row>
    <row r="430" spans="1:9">
      <c r="A430" s="104">
        <f ca="1"/>
        <v>417</v>
      </c>
      <c r="B430" s="104" t="str">
        <f ca="1"/>
        <v>PT Balikpapan Retailindo</v>
      </c>
      <c r="C430" s="104">
        <f ca="1"/>
        <v>6550000</v>
      </c>
      <c r="D430" s="104">
        <f ca="1"/>
        <v>46034</v>
      </c>
      <c r="E430" s="104">
        <f ca="1"/>
        <v>46048</v>
      </c>
      <c r="F430" s="104" t="str">
        <f ca="1"/>
        <v>Paid</v>
      </c>
      <c r="G430" s="104" t="str">
        <f ca="1"/>
        <v>INV-2026-PT Balikpapan Retailindo-417</v>
      </c>
      <c r="H430" s="104">
        <f ca="1"/>
        <v>6550000</v>
      </c>
      <c r="I430" s="104">
        <f ca="1"/>
        <v>0</v>
      </c>
    </row>
    <row r="431" spans="1:9">
      <c r="A431" s="104">
        <f ca="1"/>
        <v>418</v>
      </c>
      <c r="B431" s="104" t="str">
        <f ca="1"/>
        <v>PT XYZ</v>
      </c>
      <c r="C431" s="104">
        <f ca="1"/>
        <v>1470000</v>
      </c>
      <c r="D431" s="104">
        <f ca="1"/>
        <v>46213</v>
      </c>
      <c r="E431" s="104">
        <f ca="1"/>
        <v>46258</v>
      </c>
      <c r="F431" s="104" t="str">
        <f ca="1"/>
        <v>Paid</v>
      </c>
      <c r="G431" s="104" t="str">
        <f ca="1"/>
        <v>INV-2026-PT XYZ-418</v>
      </c>
      <c r="H431" s="104">
        <f ca="1"/>
        <v>1470000</v>
      </c>
      <c r="I431" s="104">
        <f ca="1"/>
        <v>0</v>
      </c>
    </row>
    <row r="432" spans="1:9">
      <c r="A432" s="104">
        <f ca="1"/>
        <v>419</v>
      </c>
      <c r="B432" s="104" t="str">
        <f ca="1"/>
        <v>PT Batam Modern Retail</v>
      </c>
      <c r="C432" s="104">
        <f ca="1"/>
        <v>4993000</v>
      </c>
      <c r="D432" s="104">
        <f ca="1"/>
        <v>46161</v>
      </c>
      <c r="E432" s="104">
        <f ca="1"/>
        <v>46175</v>
      </c>
      <c r="F432" s="104" t="str">
        <f ca="1"/>
        <v>Paid</v>
      </c>
      <c r="G432" s="104" t="str">
        <f ca="1"/>
        <v>INV-2026-PT Batam Modern Retail-419</v>
      </c>
      <c r="H432" s="104">
        <f ca="1"/>
        <v>4993000</v>
      </c>
      <c r="I432" s="104">
        <f ca="1"/>
        <v>0</v>
      </c>
    </row>
    <row r="433" spans="1:9">
      <c r="A433" s="104">
        <f ca="1"/>
        <v>420</v>
      </c>
      <c r="B433" s="104" t="str">
        <f ca="1"/>
        <v>PT XYZ</v>
      </c>
      <c r="C433" s="104">
        <f ca="1"/>
        <v>1421000</v>
      </c>
      <c r="D433" s="104">
        <f ca="1"/>
        <v>46051</v>
      </c>
      <c r="E433" s="104">
        <f ca="1"/>
        <v>46096</v>
      </c>
      <c r="F433" s="104" t="str">
        <f ca="1"/>
        <v>Paid</v>
      </c>
      <c r="G433" s="104" t="str">
        <f ca="1"/>
        <v>INV-2026-PT XYZ-420</v>
      </c>
      <c r="H433" s="104">
        <f ca="1"/>
        <v>1421000</v>
      </c>
      <c r="I433" s="104">
        <f ca="1"/>
        <v>0</v>
      </c>
    </row>
    <row r="434" spans="1:9">
      <c r="A434" s="104">
        <f ca="1"/>
        <v>421</v>
      </c>
      <c r="B434" s="104" t="str">
        <f ca="1"/>
        <v>PT Metro Perkasa Retail</v>
      </c>
      <c r="C434" s="104">
        <f ca="1"/>
        <v>3543000</v>
      </c>
      <c r="D434" s="104">
        <f ca="1"/>
        <v>46162</v>
      </c>
      <c r="E434" s="104">
        <f ca="1"/>
        <v>46192</v>
      </c>
      <c r="F434" s="104" t="str">
        <f ca="1"/>
        <v>Paid</v>
      </c>
      <c r="G434" s="104" t="str">
        <f ca="1"/>
        <v>INV-2026-PT Metro Perkasa Retail-421</v>
      </c>
      <c r="H434" s="104">
        <f ca="1"/>
        <v>3543000</v>
      </c>
      <c r="I434" s="104">
        <f ca="1"/>
        <v>0</v>
      </c>
    </row>
    <row r="435" spans="1:9">
      <c r="A435" s="104">
        <f ca="1"/>
        <v>422</v>
      </c>
      <c r="B435" s="104" t="str">
        <f ca="1"/>
        <v>PT Manado Lifestyle Center</v>
      </c>
      <c r="C435" s="104">
        <f ca="1"/>
        <v>2169000</v>
      </c>
      <c r="D435" s="104">
        <f ca="1"/>
        <v>46140</v>
      </c>
      <c r="E435" s="104">
        <f ca="1"/>
        <v>46170</v>
      </c>
      <c r="F435" s="104" t="str">
        <f ca="1"/>
        <v>Paid</v>
      </c>
      <c r="G435" s="104" t="str">
        <f ca="1"/>
        <v>INV-2026-PT Manado Lifestyle Center-422</v>
      </c>
      <c r="H435" s="104">
        <f ca="1"/>
        <v>2169000</v>
      </c>
      <c r="I435" s="104">
        <f ca="1"/>
        <v>0</v>
      </c>
    </row>
    <row r="436" spans="1:9">
      <c r="A436" s="104">
        <f ca="1"/>
        <v>423</v>
      </c>
      <c r="B436" s="104" t="str">
        <f ca="1"/>
        <v>PT Urban House Indonesia</v>
      </c>
      <c r="C436" s="104">
        <f ca="1"/>
        <v>2778000</v>
      </c>
      <c r="D436" s="104">
        <f ca="1"/>
        <v>46253</v>
      </c>
      <c r="E436" s="104">
        <f ca="1"/>
        <v>46283</v>
      </c>
      <c r="F436" s="104" t="str">
        <f ca="1"/>
        <v>Unpaid</v>
      </c>
      <c r="G436" s="104" t="str">
        <f ca="1"/>
        <v>INV-2026-PT Urban House Indonesia-423</v>
      </c>
      <c r="H436" s="104">
        <f ca="1"/>
        <v>0</v>
      </c>
      <c r="I436" s="104">
        <f ca="1"/>
        <v>2778000</v>
      </c>
    </row>
    <row r="437" spans="1:9">
      <c r="A437" s="104">
        <f ca="1"/>
        <v>424</v>
      </c>
      <c r="B437" s="104" t="str">
        <f ca="1"/>
        <v>PT Medan Niaga Sentosa</v>
      </c>
      <c r="C437" s="104">
        <f ca="1"/>
        <v>3259000</v>
      </c>
      <c r="D437" s="104">
        <f ca="1"/>
        <v>46085</v>
      </c>
      <c r="E437" s="104">
        <f ca="1"/>
        <v>46099</v>
      </c>
      <c r="F437" s="104" t="str">
        <f ca="1"/>
        <v>Paid</v>
      </c>
      <c r="G437" s="104" t="str">
        <f ca="1"/>
        <v>INV-2026-PT Medan Niaga Sentosa-424</v>
      </c>
      <c r="H437" s="104">
        <f ca="1"/>
        <v>3259000</v>
      </c>
      <c r="I437" s="104">
        <f ca="1"/>
        <v>0</v>
      </c>
    </row>
    <row r="438" spans="1:9">
      <c r="A438" s="104">
        <f ca="1"/>
        <v>425</v>
      </c>
      <c r="B438" s="104" t="str">
        <f ca="1"/>
        <v>PT Karya Mitra Retail</v>
      </c>
      <c r="C438" s="104">
        <f ca="1"/>
        <v>4344000</v>
      </c>
      <c r="D438" s="104">
        <f ca="1"/>
        <v>46167</v>
      </c>
      <c r="E438" s="104">
        <f ca="1"/>
        <v>46197</v>
      </c>
      <c r="F438" s="104" t="str">
        <f ca="1"/>
        <v>Partial</v>
      </c>
      <c r="G438" s="104" t="str">
        <f ca="1"/>
        <v>INV-2026-PT Karya Mitra Retail-425</v>
      </c>
      <c r="H438" s="104">
        <f ca="1"/>
        <v>1738000</v>
      </c>
      <c r="I438" s="104">
        <f ca="1"/>
        <v>2606000</v>
      </c>
    </row>
    <row r="439" spans="1:9">
      <c r="A439" s="104">
        <f ca="1"/>
        <v>426</v>
      </c>
      <c r="B439" s="104" t="str">
        <f ca="1"/>
        <v>PT Palembang Retail Bersama</v>
      </c>
      <c r="C439" s="104">
        <f ca="1"/>
        <v>3648000</v>
      </c>
      <c r="D439" s="104">
        <f ca="1"/>
        <v>46259</v>
      </c>
      <c r="E439" s="104">
        <f ca="1"/>
        <v>46289</v>
      </c>
      <c r="F439" s="104" t="str">
        <f ca="1"/>
        <v>Paid</v>
      </c>
      <c r="G439" s="104" t="str">
        <f ca="1"/>
        <v>INV-2026-PT Palembang Retail Bersama-426</v>
      </c>
      <c r="H439" s="104">
        <f ca="1"/>
        <v>3648000</v>
      </c>
      <c r="I439" s="104">
        <f ca="1"/>
        <v>0</v>
      </c>
    </row>
    <row r="440" spans="1:9">
      <c r="A440" s="104">
        <f ca="1"/>
        <v>427</v>
      </c>
      <c r="B440" s="104" t="str">
        <f ca="1"/>
        <v>PT Jogja Retail Makmur</v>
      </c>
      <c r="C440" s="104">
        <f ca="1"/>
        <v>2884000</v>
      </c>
      <c r="D440" s="104">
        <f ca="1"/>
        <v>46190</v>
      </c>
      <c r="E440" s="104">
        <f ca="1"/>
        <v>46220</v>
      </c>
      <c r="F440" s="104" t="str">
        <f ca="1"/>
        <v>Partial</v>
      </c>
      <c r="G440" s="104" t="str">
        <f ca="1"/>
        <v>INV-2026-PT Jogja Retail Makmur-427</v>
      </c>
      <c r="H440" s="104">
        <f ca="1"/>
        <v>865000</v>
      </c>
      <c r="I440" s="104">
        <f ca="1"/>
        <v>2019000</v>
      </c>
    </row>
    <row r="441" spans="1:9">
      <c r="A441" s="104">
        <f ca="1"/>
        <v>428</v>
      </c>
      <c r="B441" s="104" t="str">
        <f ca="1"/>
        <v>PT Bali Lifestyle Market</v>
      </c>
      <c r="C441" s="104">
        <f ca="1"/>
        <v>3770000</v>
      </c>
      <c r="D441" s="104">
        <f ca="1"/>
        <v>46271</v>
      </c>
      <c r="E441" s="104">
        <f ca="1"/>
        <v>46301</v>
      </c>
      <c r="F441" s="104" t="str">
        <f ca="1"/>
        <v>Unpaid</v>
      </c>
      <c r="G441" s="104" t="str">
        <f ca="1"/>
        <v>INV-2026-PT Bali Lifestyle Market-428</v>
      </c>
      <c r="H441" s="104">
        <f ca="1"/>
        <v>0</v>
      </c>
      <c r="I441" s="104">
        <f ca="1"/>
        <v>3770000</v>
      </c>
    </row>
    <row r="442" spans="1:9">
      <c r="A442" s="104">
        <f ca="1"/>
        <v>429</v>
      </c>
      <c r="B442" s="104" t="str">
        <f ca="1"/>
        <v>PT Palembang Retail Bersama</v>
      </c>
      <c r="C442" s="104">
        <f ca="1"/>
        <v>6963000</v>
      </c>
      <c r="D442" s="104">
        <f ca="1"/>
        <v>46067</v>
      </c>
      <c r="E442" s="104">
        <f ca="1"/>
        <v>46081</v>
      </c>
      <c r="F442" s="104" t="str">
        <f ca="1"/>
        <v>Paid</v>
      </c>
      <c r="G442" s="104" t="str">
        <f ca="1"/>
        <v>INV-2026-PT Palembang Retail Bersama-429</v>
      </c>
      <c r="H442" s="104">
        <f ca="1"/>
        <v>6963000</v>
      </c>
      <c r="I442" s="104">
        <f ca="1"/>
        <v>0</v>
      </c>
    </row>
    <row r="443" spans="1:9">
      <c r="A443" s="104">
        <f ca="1"/>
        <v>430</v>
      </c>
      <c r="B443" s="104" t="str">
        <f ca="1"/>
        <v>PT Medan Niaga Sentosa</v>
      </c>
      <c r="C443" s="104">
        <f ca="1"/>
        <v>3037000</v>
      </c>
      <c r="D443" s="104">
        <f ca="1"/>
        <v>46201</v>
      </c>
      <c r="E443" s="104">
        <f ca="1"/>
        <v>46231</v>
      </c>
      <c r="F443" s="104" t="str">
        <f ca="1"/>
        <v>Paid</v>
      </c>
      <c r="G443" s="104" t="str">
        <f ca="1"/>
        <v>INV-2026-PT Medan Niaga Sentosa-430</v>
      </c>
      <c r="H443" s="104">
        <f ca="1"/>
        <v>3037000</v>
      </c>
      <c r="I443" s="104">
        <f ca="1"/>
        <v>0</v>
      </c>
    </row>
    <row r="444" spans="1:9">
      <c r="A444" s="104">
        <f ca="1"/>
        <v>431</v>
      </c>
      <c r="B444" s="104" t="str">
        <f ca="1"/>
        <v>PT Bintang Retail Nusantara</v>
      </c>
      <c r="C444" s="104">
        <f ca="1"/>
        <v>4859000</v>
      </c>
      <c r="D444" s="104">
        <f ca="1"/>
        <v>46264</v>
      </c>
      <c r="E444" s="104">
        <f ca="1"/>
        <v>46294</v>
      </c>
      <c r="F444" s="104" t="str">
        <f ca="1"/>
        <v>Partial</v>
      </c>
      <c r="G444" s="104" t="str">
        <f ca="1"/>
        <v>INV-2026-PT Bintang Retail Nusantara-431</v>
      </c>
      <c r="H444" s="104">
        <f ca="1"/>
        <v>3401000</v>
      </c>
      <c r="I444" s="104">
        <f ca="1"/>
        <v>1458000</v>
      </c>
    </row>
    <row r="445" spans="1:9">
      <c r="A445" s="104">
        <f ca="1"/>
        <v>432</v>
      </c>
      <c r="B445" s="104" t="str">
        <f ca="1"/>
        <v>PT Batam Modern Retail</v>
      </c>
      <c r="C445" s="104">
        <f ca="1"/>
        <v>4864000</v>
      </c>
      <c r="D445" s="104">
        <f ca="1"/>
        <v>46039</v>
      </c>
      <c r="E445" s="104">
        <f ca="1"/>
        <v>46069</v>
      </c>
      <c r="F445" s="104" t="str">
        <f ca="1"/>
        <v>Partial</v>
      </c>
      <c r="G445" s="104" t="str">
        <f ca="1"/>
        <v>INV-2026-PT Batam Modern Retail-432</v>
      </c>
      <c r="H445" s="104">
        <f ca="1"/>
        <v>2918000</v>
      </c>
      <c r="I445" s="104">
        <f ca="1"/>
        <v>1946000</v>
      </c>
    </row>
    <row r="446" spans="1:9">
      <c r="A446" s="104">
        <f ca="1"/>
        <v>433</v>
      </c>
      <c r="B446" s="104" t="str">
        <f ca="1"/>
        <v>PT Karya Mitra Retail</v>
      </c>
      <c r="C446" s="104">
        <f ca="1"/>
        <v>2838000</v>
      </c>
      <c r="D446" s="104">
        <f ca="1"/>
        <v>46198</v>
      </c>
      <c r="E446" s="104">
        <f ca="1"/>
        <v>46228</v>
      </c>
      <c r="F446" s="104" t="str">
        <f ca="1"/>
        <v>Partial</v>
      </c>
      <c r="G446" s="104" t="str">
        <f ca="1"/>
        <v>INV-2026-PT Karya Mitra Retail-433</v>
      </c>
      <c r="H446" s="104">
        <f ca="1"/>
        <v>1987000</v>
      </c>
      <c r="I446" s="104">
        <f ca="1"/>
        <v>851000</v>
      </c>
    </row>
    <row r="447" spans="1:9">
      <c r="A447" s="104">
        <f ca="1"/>
        <v>434</v>
      </c>
      <c r="B447" s="104" t="str">
        <f ca="1"/>
        <v>PT Citra Home Living</v>
      </c>
      <c r="C447" s="104">
        <f ca="1"/>
        <v>4399000</v>
      </c>
      <c r="D447" s="104">
        <f ca="1"/>
        <v>46182</v>
      </c>
      <c r="E447" s="104">
        <f ca="1"/>
        <v>46212</v>
      </c>
      <c r="F447" s="104" t="str">
        <f ca="1"/>
        <v>Paid</v>
      </c>
      <c r="G447" s="104" t="str">
        <f ca="1"/>
        <v>INV-2026-PT Citra Home Living-434</v>
      </c>
      <c r="H447" s="104">
        <f ca="1"/>
        <v>4399000</v>
      </c>
      <c r="I447" s="104">
        <f ca="1"/>
        <v>0</v>
      </c>
    </row>
    <row r="448" spans="1:9">
      <c r="A448" s="104">
        <f ca="1"/>
        <v>435</v>
      </c>
      <c r="B448" s="104" t="str">
        <f ca="1"/>
        <v>PT Citra Home Living</v>
      </c>
      <c r="C448" s="104">
        <f ca="1"/>
        <v>4094000</v>
      </c>
      <c r="D448" s="104">
        <f ca="1"/>
        <v>46025</v>
      </c>
      <c r="E448" s="104">
        <f ca="1"/>
        <v>46055</v>
      </c>
      <c r="F448" s="104" t="str">
        <f ca="1"/>
        <v>Unpaid</v>
      </c>
      <c r="G448" s="104" t="str">
        <f ca="1"/>
        <v>INV-2026-PT Citra Home Living-435</v>
      </c>
      <c r="H448" s="104">
        <f ca="1"/>
        <v>0</v>
      </c>
      <c r="I448" s="104">
        <f ca="1"/>
        <v>4094000</v>
      </c>
    </row>
    <row r="449" spans="1:9">
      <c r="A449" s="104">
        <f ca="1"/>
        <v>436</v>
      </c>
      <c r="B449" s="104" t="str">
        <f ca="1"/>
        <v>PT Makassar Retail Utama</v>
      </c>
      <c r="C449" s="104">
        <f ca="1"/>
        <v>1276000</v>
      </c>
      <c r="D449" s="104">
        <f ca="1"/>
        <v>46064</v>
      </c>
      <c r="E449" s="104">
        <f ca="1"/>
        <v>46078</v>
      </c>
      <c r="F449" s="104" t="str">
        <f ca="1"/>
        <v>Unpaid</v>
      </c>
      <c r="G449" s="104" t="str">
        <f ca="1"/>
        <v>INV-2026-PT Makassar Retail Utama-436</v>
      </c>
      <c r="H449" s="104">
        <f ca="1"/>
        <v>0</v>
      </c>
      <c r="I449" s="104">
        <f ca="1"/>
        <v>1276000</v>
      </c>
    </row>
    <row r="450" spans="1:9">
      <c r="A450" s="104">
        <f ca="1"/>
        <v>437</v>
      </c>
      <c r="B450" s="104" t="str">
        <f ca="1"/>
        <v>PT Nusantara Mart Sejahtera</v>
      </c>
      <c r="C450" s="104">
        <f ca="1"/>
        <v>1071000</v>
      </c>
      <c r="D450" s="104">
        <f ca="1"/>
        <v>46064</v>
      </c>
      <c r="E450" s="104">
        <f ca="1"/>
        <v>46078</v>
      </c>
      <c r="F450" s="104" t="str">
        <f ca="1"/>
        <v>Paid</v>
      </c>
      <c r="G450" s="104" t="str">
        <f ca="1"/>
        <v>INV-2026-PT Nusantara Mart Sejahtera-437</v>
      </c>
      <c r="H450" s="104">
        <f ca="1"/>
        <v>1071000</v>
      </c>
      <c r="I450" s="104">
        <f ca="1"/>
        <v>0</v>
      </c>
    </row>
    <row r="451" spans="1:9">
      <c r="A451" s="104">
        <f ca="1"/>
        <v>438</v>
      </c>
      <c r="B451" s="104" t="str">
        <f ca="1"/>
        <v>PT Bintang Retail Nusantara</v>
      </c>
      <c r="C451" s="104">
        <f ca="1"/>
        <v>2990000</v>
      </c>
      <c r="D451" s="104">
        <f ca="1"/>
        <v>46181</v>
      </c>
      <c r="E451" s="104">
        <f ca="1"/>
        <v>46226</v>
      </c>
      <c r="F451" s="104" t="str">
        <f ca="1"/>
        <v>Paid</v>
      </c>
      <c r="G451" s="104" t="str">
        <f ca="1"/>
        <v>INV-2026-PT Bintang Retail Nusantara-438</v>
      </c>
      <c r="H451" s="104">
        <f ca="1"/>
        <v>2990000</v>
      </c>
      <c r="I451" s="104">
        <f ca="1"/>
        <v>0</v>
      </c>
    </row>
    <row r="452" spans="1:9">
      <c r="A452" s="104">
        <f ca="1"/>
        <v>439</v>
      </c>
      <c r="B452" s="104" t="str">
        <f ca="1"/>
        <v>PT Manado Lifestyle Center</v>
      </c>
      <c r="C452" s="104">
        <f ca="1"/>
        <v>2645000</v>
      </c>
      <c r="D452" s="104">
        <f ca="1"/>
        <v>46207</v>
      </c>
      <c r="E452" s="104">
        <f ca="1"/>
        <v>46237</v>
      </c>
      <c r="F452" s="104" t="str">
        <f ca="1"/>
        <v>Paid</v>
      </c>
      <c r="G452" s="104" t="str">
        <f ca="1"/>
        <v>INV-2026-PT Manado Lifestyle Center-439</v>
      </c>
      <c r="H452" s="104">
        <f ca="1"/>
        <v>2645000</v>
      </c>
      <c r="I452" s="104">
        <f ca="1"/>
        <v>0</v>
      </c>
    </row>
    <row r="453" spans="1:9">
      <c r="A453" s="104">
        <f ca="1"/>
        <v>440</v>
      </c>
      <c r="B453" s="104" t="str">
        <f ca="1"/>
        <v>PT Lestari Lifestyle Retail</v>
      </c>
      <c r="C453" s="104">
        <f ca="1"/>
        <v>2647000</v>
      </c>
      <c r="D453" s="104">
        <f ca="1"/>
        <v>46056</v>
      </c>
      <c r="E453" s="104">
        <f ca="1"/>
        <v>46070</v>
      </c>
      <c r="F453" s="104" t="str">
        <f ca="1"/>
        <v>Paid</v>
      </c>
      <c r="G453" s="104" t="str">
        <f ca="1"/>
        <v>INV-2026-PT Lestari Lifestyle Retail-440</v>
      </c>
      <c r="H453" s="104">
        <f ca="1"/>
        <v>2647000</v>
      </c>
      <c r="I453" s="104">
        <f ca="1"/>
        <v>0</v>
      </c>
    </row>
    <row r="454" spans="1:9">
      <c r="A454" s="104">
        <f ca="1"/>
        <v>441</v>
      </c>
      <c r="B454" s="104" t="str">
        <f ca="1"/>
        <v>PT Lestari Lifestyle Retail</v>
      </c>
      <c r="C454" s="104">
        <f ca="1"/>
        <v>3409000</v>
      </c>
      <c r="D454" s="104">
        <f ca="1"/>
        <v>46122</v>
      </c>
      <c r="E454" s="104">
        <f ca="1"/>
        <v>46152</v>
      </c>
      <c r="F454" s="104" t="str">
        <f ca="1"/>
        <v>Partial</v>
      </c>
      <c r="G454" s="104" t="str">
        <f ca="1"/>
        <v>INV-2026-PT Lestari Lifestyle Retail-441</v>
      </c>
      <c r="H454" s="104">
        <f ca="1"/>
        <v>1364000</v>
      </c>
      <c r="I454" s="104">
        <f ca="1"/>
        <v>2045000</v>
      </c>
    </row>
    <row r="455" spans="1:9">
      <c r="A455" s="104">
        <f ca="1"/>
        <v>442</v>
      </c>
      <c r="B455" s="104" t="str">
        <f ca="1"/>
        <v>PT Harmoni Store Indonesia</v>
      </c>
      <c r="C455" s="104">
        <f ca="1"/>
        <v>3156000</v>
      </c>
      <c r="D455" s="104">
        <f ca="1"/>
        <v>46048</v>
      </c>
      <c r="E455" s="104">
        <f ca="1"/>
        <v>46093</v>
      </c>
      <c r="F455" s="104" t="str">
        <f ca="1"/>
        <v>Paid</v>
      </c>
      <c r="G455" s="104" t="str">
        <f ca="1"/>
        <v>INV-2026-PT Harmoni Store Indonesia-442</v>
      </c>
      <c r="H455" s="104">
        <f ca="1"/>
        <v>3156000</v>
      </c>
      <c r="I455" s="104">
        <f ca="1"/>
        <v>0</v>
      </c>
    </row>
    <row r="456" spans="1:9">
      <c r="A456" s="104">
        <f ca="1"/>
        <v>443</v>
      </c>
      <c r="B456" s="104" t="str">
        <f ca="1"/>
        <v>PT Palembang Retail Bersama</v>
      </c>
      <c r="C456" s="104">
        <f ca="1"/>
        <v>2956000</v>
      </c>
      <c r="D456" s="104">
        <f ca="1"/>
        <v>46246</v>
      </c>
      <c r="E456" s="104">
        <f ca="1"/>
        <v>46260</v>
      </c>
      <c r="F456" s="104" t="str">
        <f ca="1"/>
        <v>Paid</v>
      </c>
      <c r="G456" s="104" t="str">
        <f ca="1"/>
        <v>INV-2026-PT Palembang Retail Bersama-443</v>
      </c>
      <c r="H456" s="104">
        <f ca="1"/>
        <v>2956000</v>
      </c>
      <c r="I456" s="104">
        <f ca="1"/>
        <v>0</v>
      </c>
    </row>
    <row r="457" spans="1:9">
      <c r="A457" s="104">
        <f ca="1"/>
        <v>444</v>
      </c>
      <c r="B457" s="104" t="str">
        <f ca="1"/>
        <v>PT Medan Niaga Sentosa</v>
      </c>
      <c r="C457" s="104">
        <f ca="1"/>
        <v>4458000</v>
      </c>
      <c r="D457" s="104">
        <f ca="1"/>
        <v>46250</v>
      </c>
      <c r="E457" s="104">
        <f ca="1"/>
        <v>46280</v>
      </c>
      <c r="F457" s="104" t="str">
        <f ca="1"/>
        <v>Unpaid</v>
      </c>
      <c r="G457" s="104" t="str">
        <f ca="1"/>
        <v>INV-2026-PT Medan Niaga Sentosa-444</v>
      </c>
      <c r="H457" s="104">
        <f ca="1"/>
        <v>0</v>
      </c>
      <c r="I457" s="104">
        <f ca="1"/>
        <v>4458000</v>
      </c>
    </row>
    <row r="458" spans="1:9">
      <c r="A458" s="104">
        <f ca="1"/>
        <v>445</v>
      </c>
      <c r="B458" s="104" t="str">
        <f ca="1"/>
        <v>PT Bali Lifestyle Market</v>
      </c>
      <c r="C458" s="104">
        <f ca="1"/>
        <v>6858000</v>
      </c>
      <c r="D458" s="104">
        <f ca="1"/>
        <v>46197</v>
      </c>
      <c r="E458" s="104">
        <f ca="1"/>
        <v>46242</v>
      </c>
      <c r="F458" s="104" t="str">
        <f ca="1"/>
        <v>Partial</v>
      </c>
      <c r="G458" s="104" t="str">
        <f ca="1"/>
        <v>INV-2026-PT Bali Lifestyle Market-445</v>
      </c>
      <c r="H458" s="104">
        <f ca="1"/>
        <v>3429000</v>
      </c>
      <c r="I458" s="104">
        <f ca="1"/>
        <v>3429000</v>
      </c>
    </row>
    <row r="459" spans="1:9">
      <c r="A459" s="104">
        <f ca="1"/>
        <v>446</v>
      </c>
      <c r="B459" s="104" t="str">
        <f ca="1"/>
        <v>PT Sinar Karya Abadi</v>
      </c>
      <c r="C459" s="104">
        <f ca="1"/>
        <v>6207000</v>
      </c>
      <c r="D459" s="104">
        <f ca="1"/>
        <v>46082</v>
      </c>
      <c r="E459" s="104">
        <f ca="1"/>
        <v>46112</v>
      </c>
      <c r="F459" s="104" t="str">
        <f ca="1"/>
        <v>Paid</v>
      </c>
      <c r="G459" s="104" t="str">
        <f ca="1"/>
        <v>INV-2026-PT Sinar Karya Abadi-446</v>
      </c>
      <c r="H459" s="104">
        <f ca="1"/>
        <v>6207000</v>
      </c>
      <c r="I459" s="104">
        <f ca="1"/>
        <v>0</v>
      </c>
    </row>
    <row r="460" spans="1:9">
      <c r="A460" s="104">
        <f ca="1"/>
        <v>447</v>
      </c>
      <c r="B460" s="104" t="str">
        <f ca="1"/>
        <v>PT Batam Modern Retail</v>
      </c>
      <c r="C460" s="104">
        <f ca="1"/>
        <v>2783000</v>
      </c>
      <c r="D460" s="104">
        <f ca="1"/>
        <v>46186</v>
      </c>
      <c r="E460" s="104">
        <f ca="1"/>
        <v>46216</v>
      </c>
      <c r="F460" s="104" t="str">
        <f ca="1"/>
        <v>Paid</v>
      </c>
      <c r="G460" s="104" t="str">
        <f ca="1"/>
        <v>INV-2026-PT Batam Modern Retail-447</v>
      </c>
      <c r="H460" s="104">
        <f ca="1"/>
        <v>2783000</v>
      </c>
      <c r="I460" s="104">
        <f ca="1"/>
        <v>0</v>
      </c>
    </row>
    <row r="461" spans="1:9">
      <c r="A461" s="104">
        <f ca="1"/>
        <v>448</v>
      </c>
      <c r="B461" s="104" t="str">
        <f ca="1"/>
        <v>PT Citra Home Living</v>
      </c>
      <c r="C461" s="104">
        <f ca="1"/>
        <v>1799000</v>
      </c>
      <c r="D461" s="104">
        <f ca="1"/>
        <v>46070</v>
      </c>
      <c r="E461" s="104">
        <f ca="1"/>
        <v>46100</v>
      </c>
      <c r="F461" s="104" t="str">
        <f ca="1"/>
        <v>Paid</v>
      </c>
      <c r="G461" s="104" t="str">
        <f ca="1"/>
        <v>INV-2026-PT Citra Home Living-448</v>
      </c>
      <c r="H461" s="104">
        <f ca="1"/>
        <v>1799000</v>
      </c>
      <c r="I461" s="104">
        <f ca="1"/>
        <v>0</v>
      </c>
    </row>
    <row r="462" spans="1:9">
      <c r="A462" s="104">
        <f ca="1"/>
        <v>449</v>
      </c>
      <c r="B462" s="104" t="str">
        <f ca="1"/>
        <v>PT Balikpapan Retailindo</v>
      </c>
      <c r="C462" s="104">
        <f ca="1"/>
        <v>2593000</v>
      </c>
      <c r="D462" s="104">
        <f ca="1"/>
        <v>46204</v>
      </c>
      <c r="E462" s="104">
        <f ca="1"/>
        <v>46234</v>
      </c>
      <c r="F462" s="104" t="str">
        <f ca="1"/>
        <v>Paid</v>
      </c>
      <c r="G462" s="104" t="str">
        <f ca="1"/>
        <v>INV-2026-PT Balikpapan Retailindo-449</v>
      </c>
      <c r="H462" s="104">
        <f ca="1"/>
        <v>2593000</v>
      </c>
      <c r="I462" s="104">
        <f ca="1"/>
        <v>0</v>
      </c>
    </row>
    <row r="463" spans="1:9">
      <c r="A463" s="104">
        <f ca="1"/>
        <v>450</v>
      </c>
      <c r="B463" s="104" t="str">
        <f ca="1"/>
        <v>PT Harmoni Store Indonesia</v>
      </c>
      <c r="C463" s="104">
        <f ca="1"/>
        <v>3643000</v>
      </c>
      <c r="D463" s="104">
        <f ca="1"/>
        <v>46179</v>
      </c>
      <c r="E463" s="104">
        <f ca="1"/>
        <v>46209</v>
      </c>
      <c r="F463" s="104" t="str">
        <f ca="1"/>
        <v>Partial</v>
      </c>
      <c r="G463" s="104" t="str">
        <f ca="1"/>
        <v>INV-2026-PT Harmoni Store Indonesia-450</v>
      </c>
      <c r="H463" s="104">
        <f ca="1"/>
        <v>1093000</v>
      </c>
      <c r="I463" s="104">
        <f ca="1"/>
        <v>2550000</v>
      </c>
    </row>
    <row r="464" spans="1:9">
      <c r="A464" s="104">
        <f ca="1"/>
        <v>451</v>
      </c>
      <c r="B464" s="104" t="str">
        <f ca="1"/>
        <v>PT Bintang Retail Nusantara</v>
      </c>
      <c r="C464" s="104">
        <f ca="1"/>
        <v>6850000</v>
      </c>
      <c r="D464" s="104">
        <f ca="1"/>
        <v>46076</v>
      </c>
      <c r="E464" s="104">
        <f ca="1"/>
        <v>46121</v>
      </c>
      <c r="F464" s="104" t="str">
        <f ca="1"/>
        <v>Paid</v>
      </c>
      <c r="G464" s="104" t="str">
        <f ca="1"/>
        <v>INV-2026-PT Bintang Retail Nusantara-451</v>
      </c>
      <c r="H464" s="104">
        <f ca="1"/>
        <v>6850000</v>
      </c>
      <c r="I464" s="104">
        <f ca="1"/>
        <v>0</v>
      </c>
    </row>
    <row r="465" spans="1:9">
      <c r="A465" s="104">
        <f ca="1"/>
        <v>452</v>
      </c>
      <c r="B465" s="104" t="str">
        <f ca="1"/>
        <v>PT XYZ</v>
      </c>
      <c r="C465" s="104">
        <f ca="1"/>
        <v>2707000</v>
      </c>
      <c r="D465" s="104">
        <f ca="1"/>
        <v>46258</v>
      </c>
      <c r="E465" s="104">
        <f ca="1"/>
        <v>46288</v>
      </c>
      <c r="F465" s="104" t="str">
        <f ca="1"/>
        <v>Unpaid</v>
      </c>
      <c r="G465" s="104" t="str">
        <f ca="1"/>
        <v>INV-2026-PT XYZ-452</v>
      </c>
      <c r="H465" s="104">
        <f ca="1"/>
        <v>0</v>
      </c>
      <c r="I465" s="104">
        <f ca="1"/>
        <v>2707000</v>
      </c>
    </row>
    <row r="466" spans="1:9">
      <c r="A466" s="104">
        <f ca="1"/>
        <v>453</v>
      </c>
      <c r="B466" s="104" t="str">
        <f ca="1"/>
        <v>PT Pekanbaru Home Store</v>
      </c>
      <c r="C466" s="104">
        <f ca="1"/>
        <v>6042000</v>
      </c>
      <c r="D466" s="104">
        <f ca="1"/>
        <v>46179</v>
      </c>
      <c r="E466" s="104">
        <f ca="1"/>
        <v>46224</v>
      </c>
      <c r="F466" s="104" t="str">
        <f ca="1"/>
        <v>Partial</v>
      </c>
      <c r="G466" s="104" t="str">
        <f ca="1"/>
        <v>INV-2026-PT Pekanbaru Home Store-453</v>
      </c>
      <c r="H466" s="104">
        <f ca="1"/>
        <v>2417000</v>
      </c>
      <c r="I466" s="104">
        <f ca="1"/>
        <v>3625000</v>
      </c>
    </row>
    <row r="467" spans="1:9">
      <c r="A467" s="104">
        <f ca="1"/>
        <v>454</v>
      </c>
      <c r="B467" s="104" t="str">
        <f ca="1"/>
        <v>PT Metro Perkasa Retail</v>
      </c>
      <c r="C467" s="104">
        <f ca="1"/>
        <v>1823000</v>
      </c>
      <c r="D467" s="104">
        <f ca="1"/>
        <v>46225</v>
      </c>
      <c r="E467" s="104">
        <f ca="1"/>
        <v>46255</v>
      </c>
      <c r="F467" s="104" t="str">
        <f ca="1"/>
        <v>Paid</v>
      </c>
      <c r="G467" s="104" t="str">
        <f ca="1"/>
        <v>INV-2026-PT Metro Perkasa Retail-454</v>
      </c>
      <c r="H467" s="104">
        <f ca="1"/>
        <v>1823000</v>
      </c>
      <c r="I467" s="104">
        <f ca="1"/>
        <v>0</v>
      </c>
    </row>
    <row r="468" spans="1:9">
      <c r="A468" s="104">
        <f ca="1"/>
        <v>455</v>
      </c>
      <c r="B468" s="104" t="str">
        <f ca="1"/>
        <v>PT Bali Lifestyle Market</v>
      </c>
      <c r="C468" s="104">
        <f ca="1"/>
        <v>875000</v>
      </c>
      <c r="D468" s="104">
        <f ca="1"/>
        <v>46041</v>
      </c>
      <c r="E468" s="104">
        <f ca="1"/>
        <v>46055</v>
      </c>
      <c r="F468" s="104" t="str">
        <f ca="1"/>
        <v>Paid</v>
      </c>
      <c r="G468" s="104" t="str">
        <f ca="1"/>
        <v>INV-2026-PT Bali Lifestyle Market-455</v>
      </c>
      <c r="H468" s="104">
        <f ca="1"/>
        <v>875000</v>
      </c>
      <c r="I468" s="104">
        <f ca="1"/>
        <v>0</v>
      </c>
    </row>
    <row r="469" spans="1:9">
      <c r="A469" s="104">
        <f ca="1"/>
        <v>456</v>
      </c>
      <c r="B469" s="104" t="str">
        <f ca="1"/>
        <v>PT XYZ</v>
      </c>
      <c r="C469" s="104">
        <f ca="1"/>
        <v>784000</v>
      </c>
      <c r="D469" s="104">
        <f ca="1"/>
        <v>46109</v>
      </c>
      <c r="E469" s="104">
        <f ca="1"/>
        <v>46139</v>
      </c>
      <c r="F469" s="104" t="str">
        <f ca="1"/>
        <v>Unpaid</v>
      </c>
      <c r="G469" s="104" t="str">
        <f ca="1"/>
        <v>INV-2026-PT XYZ-456</v>
      </c>
      <c r="H469" s="104">
        <f ca="1"/>
        <v>0</v>
      </c>
      <c r="I469" s="104">
        <f ca="1"/>
        <v>784000</v>
      </c>
    </row>
    <row r="470" spans="1:9">
      <c r="A470" s="104">
        <f ca="1"/>
        <v>457</v>
      </c>
      <c r="B470" s="104" t="str">
        <f ca="1"/>
        <v>PT Bali Lifestyle Market</v>
      </c>
      <c r="C470" s="104">
        <f ca="1"/>
        <v>2093000</v>
      </c>
      <c r="D470" s="104">
        <f ca="1"/>
        <v>46190</v>
      </c>
      <c r="E470" s="104">
        <f ca="1"/>
        <v>46220</v>
      </c>
      <c r="F470" s="104" t="str">
        <f ca="1"/>
        <v>Paid</v>
      </c>
      <c r="G470" s="104" t="str">
        <f ca="1"/>
        <v>INV-2026-PT Bali Lifestyle Market-457</v>
      </c>
      <c r="H470" s="104">
        <f ca="1"/>
        <v>2093000</v>
      </c>
      <c r="I470" s="104">
        <f ca="1"/>
        <v>0</v>
      </c>
    </row>
    <row r="471" spans="1:9">
      <c r="A471" s="104">
        <f ca="1"/>
        <v>458</v>
      </c>
      <c r="B471" s="104" t="str">
        <f ca="1"/>
        <v>PT Jogja Retail Makmur</v>
      </c>
      <c r="C471" s="104">
        <f ca="1"/>
        <v>6553000</v>
      </c>
      <c r="D471" s="104">
        <f ca="1"/>
        <v>46109</v>
      </c>
      <c r="E471" s="104">
        <f ca="1"/>
        <v>46154</v>
      </c>
      <c r="F471" s="104" t="str">
        <f ca="1"/>
        <v>Paid</v>
      </c>
      <c r="G471" s="104" t="str">
        <f ca="1"/>
        <v>INV-2026-PT Jogja Retail Makmur-458</v>
      </c>
      <c r="H471" s="104">
        <f ca="1"/>
        <v>6553000</v>
      </c>
      <c r="I471" s="104">
        <f ca="1"/>
        <v>0</v>
      </c>
    </row>
    <row r="472" spans="1:9">
      <c r="A472" s="104">
        <f ca="1"/>
        <v>459</v>
      </c>
      <c r="B472" s="104" t="str">
        <f ca="1"/>
        <v>PT Citra Home Living</v>
      </c>
      <c r="C472" s="104">
        <f ca="1"/>
        <v>5328000</v>
      </c>
      <c r="D472" s="104">
        <f ca="1"/>
        <v>46042</v>
      </c>
      <c r="E472" s="104">
        <f ca="1"/>
        <v>46072</v>
      </c>
      <c r="F472" s="104" t="str">
        <f ca="1"/>
        <v>Partial</v>
      </c>
      <c r="G472" s="104" t="str">
        <f ca="1"/>
        <v>INV-2026-PT Citra Home Living-459</v>
      </c>
      <c r="H472" s="104">
        <f ca="1"/>
        <v>3996000</v>
      </c>
      <c r="I472" s="104">
        <f ca="1"/>
        <v>1332000</v>
      </c>
    </row>
    <row r="473" spans="1:9">
      <c r="A473" s="104">
        <f ca="1"/>
        <v>460</v>
      </c>
      <c r="B473" s="104" t="str">
        <f ca="1"/>
        <v>PT Palembang Retail Bersama</v>
      </c>
      <c r="C473" s="104">
        <f ca="1"/>
        <v>4233000</v>
      </c>
      <c r="D473" s="104">
        <f ca="1"/>
        <v>46139</v>
      </c>
      <c r="E473" s="104">
        <f ca="1"/>
        <v>46153</v>
      </c>
      <c r="F473" s="104" t="str">
        <f ca="1"/>
        <v>Paid</v>
      </c>
      <c r="G473" s="104" t="str">
        <f ca="1"/>
        <v>INV-2026-PT Palembang Retail Bersama-460</v>
      </c>
      <c r="H473" s="104">
        <f ca="1"/>
        <v>4233000</v>
      </c>
      <c r="I473" s="104">
        <f ca="1"/>
        <v>0</v>
      </c>
    </row>
    <row r="474" spans="1:9">
      <c r="A474" s="104">
        <f ca="1"/>
        <v>461</v>
      </c>
      <c r="B474" s="104" t="str">
        <f ca="1"/>
        <v>PT Citra Home Living</v>
      </c>
      <c r="C474" s="104">
        <f ca="1"/>
        <v>3301000</v>
      </c>
      <c r="D474" s="104">
        <f ca="1"/>
        <v>46194</v>
      </c>
      <c r="E474" s="104">
        <f ca="1"/>
        <v>46224</v>
      </c>
      <c r="F474" s="104" t="str">
        <f ca="1"/>
        <v>Paid</v>
      </c>
      <c r="G474" s="104" t="str">
        <f ca="1"/>
        <v>INV-2026-PT Citra Home Living-461</v>
      </c>
      <c r="H474" s="104">
        <f ca="1"/>
        <v>3301000</v>
      </c>
      <c r="I474" s="104">
        <f ca="1"/>
        <v>0</v>
      </c>
    </row>
    <row r="475" spans="1:9">
      <c r="A475" s="104">
        <f ca="1"/>
        <v>462</v>
      </c>
      <c r="B475" s="104" t="str">
        <f ca="1"/>
        <v>PT Bali Lifestyle Market</v>
      </c>
      <c r="C475" s="104">
        <f ca="1"/>
        <v>4761000</v>
      </c>
      <c r="D475" s="104">
        <f ca="1"/>
        <v>46137</v>
      </c>
      <c r="E475" s="104">
        <f ca="1"/>
        <v>46182</v>
      </c>
      <c r="F475" s="104" t="str">
        <f ca="1"/>
        <v>Partial</v>
      </c>
      <c r="G475" s="104" t="str">
        <f ca="1"/>
        <v>INV-2026-PT Bali Lifestyle Market-462</v>
      </c>
      <c r="H475" s="104">
        <f ca="1"/>
        <v>1190000</v>
      </c>
      <c r="I475" s="104">
        <f ca="1"/>
        <v>3571000</v>
      </c>
    </row>
    <row r="476" spans="1:9">
      <c r="A476" s="104">
        <f ca="1"/>
        <v>463</v>
      </c>
      <c r="B476" s="104" t="str">
        <f ca="1"/>
        <v>PT Lestari Lifestyle Retail</v>
      </c>
      <c r="C476" s="104">
        <f ca="1"/>
        <v>3151000</v>
      </c>
      <c r="D476" s="104">
        <f ca="1"/>
        <v>46272</v>
      </c>
      <c r="E476" s="104">
        <f ca="1"/>
        <v>46302</v>
      </c>
      <c r="F476" s="104" t="str">
        <f ca="1"/>
        <v>Unpaid</v>
      </c>
      <c r="G476" s="104" t="str">
        <f ca="1"/>
        <v>INV-2026-PT Lestari Lifestyle Retail-463</v>
      </c>
      <c r="H476" s="104">
        <f ca="1"/>
        <v>0</v>
      </c>
      <c r="I476" s="104">
        <f ca="1"/>
        <v>3151000</v>
      </c>
    </row>
    <row r="477" spans="1:9">
      <c r="A477" s="104">
        <f ca="1"/>
        <v>464</v>
      </c>
      <c r="B477" s="104" t="str">
        <f ca="1"/>
        <v>PT Urban House Indonesia</v>
      </c>
      <c r="C477" s="104">
        <f ca="1"/>
        <v>4049000</v>
      </c>
      <c r="D477" s="104">
        <f ca="1"/>
        <v>46224</v>
      </c>
      <c r="E477" s="104">
        <f ca="1"/>
        <v>46254</v>
      </c>
      <c r="F477" s="104" t="str">
        <f ca="1"/>
        <v>Unpaid</v>
      </c>
      <c r="G477" s="104" t="str">
        <f ca="1"/>
        <v>INV-2026-PT Urban House Indonesia-464</v>
      </c>
      <c r="H477" s="104">
        <f ca="1"/>
        <v>0</v>
      </c>
      <c r="I477" s="104">
        <f ca="1"/>
        <v>4049000</v>
      </c>
    </row>
    <row r="478" spans="1:9">
      <c r="A478" s="104">
        <f ca="1"/>
        <v>465</v>
      </c>
      <c r="B478" s="104" t="str">
        <f ca="1"/>
        <v>PT Pontianak Niaga Abadi</v>
      </c>
      <c r="C478" s="104">
        <f ca="1"/>
        <v>5004000</v>
      </c>
      <c r="D478" s="104">
        <f ca="1"/>
        <v>46244</v>
      </c>
      <c r="E478" s="104">
        <f ca="1"/>
        <v>46274</v>
      </c>
      <c r="F478" s="104" t="str">
        <f ca="1"/>
        <v>Paid</v>
      </c>
      <c r="G478" s="104" t="str">
        <f ca="1"/>
        <v>INV-2026-PT Pontianak Niaga Abadi-465</v>
      </c>
      <c r="H478" s="104">
        <f ca="1"/>
        <v>5004000</v>
      </c>
      <c r="I478" s="104">
        <f ca="1"/>
        <v>0</v>
      </c>
    </row>
    <row r="479" spans="1:9">
      <c r="A479" s="104">
        <f ca="1"/>
        <v>466</v>
      </c>
      <c r="B479" s="104" t="str">
        <f ca="1"/>
        <v>PT Citra Home Living</v>
      </c>
      <c r="C479" s="104">
        <f ca="1"/>
        <v>7768000</v>
      </c>
      <c r="D479" s="104">
        <f ca="1"/>
        <v>46150</v>
      </c>
      <c r="E479" s="104">
        <f ca="1"/>
        <v>46195</v>
      </c>
      <c r="F479" s="104" t="str">
        <f ca="1"/>
        <v>Paid</v>
      </c>
      <c r="G479" s="104" t="str">
        <f ca="1"/>
        <v>INV-2026-PT Citra Home Living-466</v>
      </c>
      <c r="H479" s="104">
        <f ca="1"/>
        <v>7768000</v>
      </c>
      <c r="I479" s="104">
        <f ca="1"/>
        <v>0</v>
      </c>
    </row>
    <row r="480" spans="1:9">
      <c r="A480" s="104">
        <f ca="1"/>
        <v>467</v>
      </c>
      <c r="B480" s="104" t="str">
        <f ca="1"/>
        <v>PT Lestari Lifestyle Retail</v>
      </c>
      <c r="C480" s="104">
        <f ca="1"/>
        <v>4353000</v>
      </c>
      <c r="D480" s="104">
        <f ca="1"/>
        <v>46203</v>
      </c>
      <c r="E480" s="104">
        <f ca="1"/>
        <v>46217</v>
      </c>
      <c r="F480" s="104" t="str">
        <f ca="1"/>
        <v>Partial</v>
      </c>
      <c r="G480" s="104" t="str">
        <f ca="1"/>
        <v>INV-2026-PT Lestari Lifestyle Retail-467</v>
      </c>
      <c r="H480" s="104">
        <f ca="1"/>
        <v>2612000</v>
      </c>
      <c r="I480" s="104">
        <f ca="1"/>
        <v>1741000</v>
      </c>
    </row>
    <row r="481" spans="1:9">
      <c r="A481" s="104">
        <f ca="1"/>
        <v>468</v>
      </c>
      <c r="B481" s="104" t="str">
        <f ca="1"/>
        <v>PT Pontianak Niaga Abadi</v>
      </c>
      <c r="C481" s="104">
        <f ca="1"/>
        <v>2284000</v>
      </c>
      <c r="D481" s="104">
        <f ca="1"/>
        <v>46084</v>
      </c>
      <c r="E481" s="104">
        <f ca="1"/>
        <v>46114</v>
      </c>
      <c r="F481" s="104" t="str">
        <f ca="1"/>
        <v>Paid</v>
      </c>
      <c r="G481" s="104" t="str">
        <f ca="1"/>
        <v>INV-2026-PT Pontianak Niaga Abadi-468</v>
      </c>
      <c r="H481" s="104">
        <f ca="1"/>
        <v>2284000</v>
      </c>
      <c r="I481" s="104">
        <f ca="1"/>
        <v>0</v>
      </c>
    </row>
    <row r="482" spans="1:9">
      <c r="A482" s="104">
        <f ca="1"/>
        <v>469</v>
      </c>
      <c r="B482" s="104" t="str">
        <f ca="1"/>
        <v>PT Makassar Retail Utama</v>
      </c>
      <c r="C482" s="104">
        <f ca="1"/>
        <v>5648000</v>
      </c>
      <c r="D482" s="104">
        <f ca="1"/>
        <v>46178</v>
      </c>
      <c r="E482" s="104">
        <f ca="1"/>
        <v>46208</v>
      </c>
      <c r="F482" s="104" t="str">
        <f ca="1"/>
        <v>Unpaid</v>
      </c>
      <c r="G482" s="104" t="str">
        <f ca="1"/>
        <v>INV-2026-PT Makassar Retail Utama-469</v>
      </c>
      <c r="H482" s="104">
        <f ca="1"/>
        <v>0</v>
      </c>
      <c r="I482" s="104">
        <f ca="1"/>
        <v>5648000</v>
      </c>
    </row>
    <row r="483" spans="1:9">
      <c r="A483" s="104">
        <f ca="1"/>
        <v>470</v>
      </c>
      <c r="B483" s="104" t="str">
        <f ca="1"/>
        <v>PT Jogja Retail Makmur</v>
      </c>
      <c r="C483" s="104">
        <f ca="1"/>
        <v>4328000</v>
      </c>
      <c r="D483" s="104">
        <f ca="1"/>
        <v>46210</v>
      </c>
      <c r="E483" s="104">
        <f ca="1"/>
        <v>46224</v>
      </c>
      <c r="F483" s="104" t="str">
        <f ca="1"/>
        <v>Partial</v>
      </c>
      <c r="G483" s="104" t="str">
        <f ca="1"/>
        <v>INV-2026-PT Jogja Retail Makmur-470</v>
      </c>
      <c r="H483" s="104">
        <f ca="1"/>
        <v>3030000</v>
      </c>
      <c r="I483" s="104">
        <f ca="1"/>
        <v>1298000</v>
      </c>
    </row>
    <row r="484" spans="1:9">
      <c r="A484" s="104">
        <f ca="1"/>
        <v>471</v>
      </c>
      <c r="B484" s="104" t="str">
        <f ca="1"/>
        <v>PT Prima Retail Bandung</v>
      </c>
      <c r="C484" s="104">
        <f ca="1"/>
        <v>1686000</v>
      </c>
      <c r="D484" s="104">
        <f ca="1"/>
        <v>46129</v>
      </c>
      <c r="E484" s="104">
        <f ca="1"/>
        <v>46159</v>
      </c>
      <c r="F484" s="104" t="str">
        <f ca="1"/>
        <v>Paid</v>
      </c>
      <c r="G484" s="104" t="str">
        <f ca="1"/>
        <v>INV-2026-PT Prima Retail Bandung-471</v>
      </c>
      <c r="H484" s="104">
        <f ca="1"/>
        <v>1686000</v>
      </c>
      <c r="I484" s="104">
        <f ca="1"/>
        <v>0</v>
      </c>
    </row>
    <row r="485" spans="1:9">
      <c r="A485" s="104">
        <f ca="1"/>
        <v>472</v>
      </c>
      <c r="B485" s="104" t="str">
        <f ca="1"/>
        <v>PT Nusantara Mart Sejahtera</v>
      </c>
      <c r="C485" s="104">
        <f ca="1"/>
        <v>3669000</v>
      </c>
      <c r="D485" s="104">
        <f ca="1"/>
        <v>46186</v>
      </c>
      <c r="E485" s="104">
        <f ca="1"/>
        <v>46216</v>
      </c>
      <c r="F485" s="104" t="str">
        <f ca="1"/>
        <v>Paid</v>
      </c>
      <c r="G485" s="104" t="str">
        <f ca="1"/>
        <v>INV-2026-PT Nusantara Mart Sejahtera-472</v>
      </c>
      <c r="H485" s="104">
        <f ca="1"/>
        <v>3669000</v>
      </c>
      <c r="I485" s="104">
        <f ca="1"/>
        <v>0</v>
      </c>
    </row>
    <row r="486" spans="1:9">
      <c r="A486" s="104">
        <f ca="1"/>
        <v>473</v>
      </c>
      <c r="B486" s="104" t="str">
        <f ca="1"/>
        <v>PT Surya Niaga Surabaya</v>
      </c>
      <c r="C486" s="104">
        <f ca="1"/>
        <v>2788000</v>
      </c>
      <c r="D486" s="104">
        <f ca="1"/>
        <v>46232</v>
      </c>
      <c r="E486" s="104">
        <f ca="1"/>
        <v>46262</v>
      </c>
      <c r="F486" s="104" t="str">
        <f ca="1"/>
        <v>Partial</v>
      </c>
      <c r="G486" s="104" t="str">
        <f ca="1"/>
        <v>INV-2026-PT Surya Niaga Surabaya-473</v>
      </c>
      <c r="H486" s="104">
        <f ca="1"/>
        <v>1115000</v>
      </c>
      <c r="I486" s="104">
        <f ca="1"/>
        <v>1673000</v>
      </c>
    </row>
    <row r="487" spans="1:9">
      <c r="A487" s="104">
        <f ca="1"/>
        <v>474</v>
      </c>
      <c r="B487" s="104" t="str">
        <f ca="1"/>
        <v>PT Pontianak Niaga Abadi</v>
      </c>
      <c r="C487" s="104">
        <f ca="1"/>
        <v>2449000</v>
      </c>
      <c r="D487" s="104">
        <f ca="1"/>
        <v>46240</v>
      </c>
      <c r="E487" s="104">
        <f ca="1"/>
        <v>46270</v>
      </c>
      <c r="F487" s="104" t="str">
        <f ca="1"/>
        <v>Paid</v>
      </c>
      <c r="G487" s="104" t="str">
        <f ca="1"/>
        <v>INV-2026-PT Pontianak Niaga Abadi-474</v>
      </c>
      <c r="H487" s="104">
        <f ca="1"/>
        <v>2449000</v>
      </c>
      <c r="I487" s="104">
        <f ca="1"/>
        <v>0</v>
      </c>
    </row>
    <row r="488" spans="1:9">
      <c r="A488" s="104">
        <f ca="1"/>
        <v>475</v>
      </c>
      <c r="B488" s="104" t="str">
        <f ca="1"/>
        <v>PT Balikpapan Retailindo</v>
      </c>
      <c r="C488" s="104">
        <f ca="1"/>
        <v>7378000</v>
      </c>
      <c r="D488" s="104">
        <f ca="1"/>
        <v>46255</v>
      </c>
      <c r="E488" s="104">
        <f ca="1"/>
        <v>46285</v>
      </c>
      <c r="F488" s="104" t="str">
        <f ca="1"/>
        <v>Paid</v>
      </c>
      <c r="G488" s="104" t="str">
        <f ca="1"/>
        <v>INV-2026-PT Balikpapan Retailindo-475</v>
      </c>
      <c r="H488" s="104">
        <f ca="1"/>
        <v>7378000</v>
      </c>
      <c r="I488" s="104">
        <f ca="1"/>
        <v>0</v>
      </c>
    </row>
    <row r="489" spans="1:9">
      <c r="A489" s="104">
        <f ca="1"/>
        <v>476</v>
      </c>
      <c r="B489" s="104" t="str">
        <f ca="1"/>
        <v>PT Surya Niaga Surabaya</v>
      </c>
      <c r="C489" s="104">
        <f ca="1"/>
        <v>2146000</v>
      </c>
      <c r="D489" s="104">
        <f ca="1"/>
        <v>46167</v>
      </c>
      <c r="E489" s="104">
        <f ca="1"/>
        <v>46197</v>
      </c>
      <c r="F489" s="104" t="str">
        <f ca="1"/>
        <v>Paid</v>
      </c>
      <c r="G489" s="104" t="str">
        <f ca="1"/>
        <v>INV-2026-PT Surya Niaga Surabaya-476</v>
      </c>
      <c r="H489" s="104">
        <f ca="1"/>
        <v>2146000</v>
      </c>
      <c r="I489" s="104">
        <f ca="1"/>
        <v>0</v>
      </c>
    </row>
    <row r="490" spans="1:9">
      <c r="A490" s="104">
        <f ca="1"/>
        <v>477</v>
      </c>
      <c r="B490" s="104" t="str">
        <f ca="1"/>
        <v>PT Bintang Retail Nusantara</v>
      </c>
      <c r="C490" s="104">
        <f ca="1"/>
        <v>2905000</v>
      </c>
      <c r="D490" s="104">
        <f ca="1"/>
        <v>46225</v>
      </c>
      <c r="E490" s="104">
        <f ca="1"/>
        <v>46255</v>
      </c>
      <c r="F490" s="104" t="str">
        <f ca="1"/>
        <v>Unpaid</v>
      </c>
      <c r="G490" s="104" t="str">
        <f ca="1"/>
        <v>INV-2026-PT Bintang Retail Nusantara-477</v>
      </c>
      <c r="H490" s="104">
        <f ca="1"/>
        <v>0</v>
      </c>
      <c r="I490" s="104">
        <f ca="1"/>
        <v>2905000</v>
      </c>
    </row>
    <row r="491" spans="1:9">
      <c r="A491" s="104">
        <f ca="1"/>
        <v>478</v>
      </c>
      <c r="B491" s="104" t="str">
        <f ca="1"/>
        <v>PT Bintang Retail Nusantara</v>
      </c>
      <c r="C491" s="104">
        <f ca="1"/>
        <v>3074000</v>
      </c>
      <c r="D491" s="104">
        <f ca="1"/>
        <v>46213</v>
      </c>
      <c r="E491" s="104">
        <f ca="1"/>
        <v>46243</v>
      </c>
      <c r="F491" s="104" t="str">
        <f ca="1"/>
        <v>Paid</v>
      </c>
      <c r="G491" s="104" t="str">
        <f ca="1"/>
        <v>INV-2026-PT Bintang Retail Nusantara-478</v>
      </c>
      <c r="H491" s="104">
        <f ca="1"/>
        <v>3074000</v>
      </c>
      <c r="I491" s="104">
        <f ca="1"/>
        <v>0</v>
      </c>
    </row>
    <row r="492" spans="1:9">
      <c r="A492" s="104">
        <f ca="1"/>
        <v>479</v>
      </c>
      <c r="B492" s="104" t="str">
        <f ca="1"/>
        <v>PT Bali Lifestyle Market</v>
      </c>
      <c r="C492" s="104">
        <f ca="1"/>
        <v>2943000</v>
      </c>
      <c r="D492" s="104">
        <f ca="1"/>
        <v>46264</v>
      </c>
      <c r="E492" s="104">
        <f ca="1"/>
        <v>46278</v>
      </c>
      <c r="F492" s="104" t="str">
        <f ca="1"/>
        <v>Paid</v>
      </c>
      <c r="G492" s="104" t="str">
        <f ca="1"/>
        <v>INV-2026-PT Bali Lifestyle Market-479</v>
      </c>
      <c r="H492" s="104">
        <f ca="1"/>
        <v>2943000</v>
      </c>
      <c r="I492" s="104">
        <f ca="1"/>
        <v>0</v>
      </c>
    </row>
    <row r="493" spans="1:9">
      <c r="A493" s="104">
        <f ca="1"/>
        <v>480</v>
      </c>
      <c r="B493" s="104" t="str">
        <f ca="1"/>
        <v>PT Surya Niaga Surabaya</v>
      </c>
      <c r="C493" s="104">
        <f ca="1"/>
        <v>1598000</v>
      </c>
      <c r="D493" s="104">
        <f ca="1"/>
        <v>46122</v>
      </c>
      <c r="E493" s="104">
        <f ca="1"/>
        <v>46152</v>
      </c>
      <c r="F493" s="104" t="str">
        <f ca="1"/>
        <v>Unpaid</v>
      </c>
      <c r="G493" s="104" t="str">
        <f ca="1"/>
        <v>INV-2026-PT Surya Niaga Surabaya-480</v>
      </c>
      <c r="H493" s="104">
        <f ca="1"/>
        <v>0</v>
      </c>
      <c r="I493" s="104">
        <f ca="1"/>
        <v>1598000</v>
      </c>
    </row>
    <row r="494" spans="1:9">
      <c r="A494" s="104">
        <f ca="1"/>
        <v>481</v>
      </c>
      <c r="B494" s="104" t="str">
        <f ca="1"/>
        <v>PT Sentra Belanja Jaya</v>
      </c>
      <c r="C494" s="104">
        <f ca="1"/>
        <v>3408000</v>
      </c>
      <c r="D494" s="104">
        <f ca="1"/>
        <v>46093</v>
      </c>
      <c r="E494" s="104">
        <f ca="1"/>
        <v>46107</v>
      </c>
      <c r="F494" s="104" t="str">
        <f ca="1"/>
        <v>Paid</v>
      </c>
      <c r="G494" s="104" t="str">
        <f ca="1"/>
        <v>INV-2026-PT Sentra Belanja Jaya-481</v>
      </c>
      <c r="H494" s="104">
        <f ca="1"/>
        <v>3408000</v>
      </c>
      <c r="I494" s="104">
        <f ca="1"/>
        <v>0</v>
      </c>
    </row>
    <row r="495" spans="1:9">
      <c r="A495" s="104">
        <f ca="1"/>
        <v>482</v>
      </c>
      <c r="B495" s="104" t="str">
        <f ca="1"/>
        <v>PT Prima Retail Bandung</v>
      </c>
      <c r="C495" s="104">
        <f ca="1"/>
        <v>5423000</v>
      </c>
      <c r="D495" s="104">
        <f ca="1"/>
        <v>46136</v>
      </c>
      <c r="E495" s="104">
        <f ca="1"/>
        <v>46166</v>
      </c>
      <c r="F495" s="104" t="str">
        <f ca="1"/>
        <v>Unpaid</v>
      </c>
      <c r="G495" s="104" t="str">
        <f ca="1"/>
        <v>INV-2026-PT Prima Retail Bandung-482</v>
      </c>
      <c r="H495" s="104">
        <f ca="1"/>
        <v>0</v>
      </c>
      <c r="I495" s="104">
        <f ca="1"/>
        <v>5423000</v>
      </c>
    </row>
    <row r="496" spans="1:9">
      <c r="A496" s="104">
        <f ca="1"/>
        <v>483</v>
      </c>
      <c r="B496" s="104" t="str">
        <f ca="1"/>
        <v>PT Palembang Retail Bersama</v>
      </c>
      <c r="C496" s="104">
        <f ca="1"/>
        <v>4718000</v>
      </c>
      <c r="D496" s="104">
        <f ca="1"/>
        <v>46039</v>
      </c>
      <c r="E496" s="104">
        <f ca="1"/>
        <v>46053</v>
      </c>
      <c r="F496" s="104" t="str">
        <f ca="1"/>
        <v>Paid</v>
      </c>
      <c r="G496" s="104" t="str">
        <f ca="1"/>
        <v>INV-2026-PT Palembang Retail Bersama-483</v>
      </c>
      <c r="H496" s="104">
        <f ca="1"/>
        <v>4718000</v>
      </c>
      <c r="I496" s="104">
        <f ca="1"/>
        <v>0</v>
      </c>
    </row>
    <row r="497" spans="1:9">
      <c r="A497" s="104">
        <f ca="1"/>
        <v>484</v>
      </c>
      <c r="B497" s="104" t="str">
        <f ca="1"/>
        <v>PT Medan Niaga Sentosa</v>
      </c>
      <c r="C497" s="104">
        <f ca="1"/>
        <v>1095000</v>
      </c>
      <c r="D497" s="104">
        <f ca="1"/>
        <v>46073</v>
      </c>
      <c r="E497" s="104">
        <f ca="1"/>
        <v>46103</v>
      </c>
      <c r="F497" s="104" t="str">
        <f ca="1"/>
        <v>Paid</v>
      </c>
      <c r="G497" s="104" t="str">
        <f ca="1"/>
        <v>INV-2026-PT Medan Niaga Sentosa-484</v>
      </c>
      <c r="H497" s="104">
        <f ca="1"/>
        <v>1095000</v>
      </c>
      <c r="I497" s="104">
        <f ca="1"/>
        <v>0</v>
      </c>
    </row>
    <row r="498" spans="1:9">
      <c r="A498" s="104">
        <f ca="1"/>
        <v>485</v>
      </c>
      <c r="B498" s="104" t="str">
        <f ca="1"/>
        <v>PT Surya Niaga Surabaya</v>
      </c>
      <c r="C498" s="104">
        <f ca="1"/>
        <v>7370000</v>
      </c>
      <c r="D498" s="104">
        <f ca="1"/>
        <v>46169</v>
      </c>
      <c r="E498" s="104">
        <f ca="1"/>
        <v>46199</v>
      </c>
      <c r="F498" s="104" t="str">
        <f ca="1"/>
        <v>Paid</v>
      </c>
      <c r="G498" s="104" t="str">
        <f ca="1"/>
        <v>INV-2026-PT Surya Niaga Surabaya-485</v>
      </c>
      <c r="H498" s="104">
        <f ca="1"/>
        <v>7370000</v>
      </c>
      <c r="I498" s="104">
        <f ca="1"/>
        <v>0</v>
      </c>
    </row>
    <row r="499" spans="1:9">
      <c r="A499" s="104">
        <f ca="1"/>
        <v>486</v>
      </c>
      <c r="B499" s="104" t="str">
        <f ca="1"/>
        <v>PT Pontianak Niaga Abadi</v>
      </c>
      <c r="C499" s="104">
        <f ca="1"/>
        <v>3364000</v>
      </c>
      <c r="D499" s="104">
        <f ca="1"/>
        <v>46098</v>
      </c>
      <c r="E499" s="104">
        <f ca="1"/>
        <v>46128</v>
      </c>
      <c r="F499" s="104" t="str">
        <f ca="1"/>
        <v>Paid</v>
      </c>
      <c r="G499" s="104" t="str">
        <f ca="1"/>
        <v>INV-2026-PT Pontianak Niaga Abadi-486</v>
      </c>
      <c r="H499" s="104">
        <f ca="1"/>
        <v>3364000</v>
      </c>
      <c r="I499" s="104">
        <f ca="1"/>
        <v>0</v>
      </c>
    </row>
    <row r="500" spans="1:9">
      <c r="A500" s="104">
        <f ca="1"/>
        <v>487</v>
      </c>
      <c r="B500" s="104" t="str">
        <f ca="1"/>
        <v>PT XYZ</v>
      </c>
      <c r="C500" s="104">
        <f ca="1"/>
        <v>2610000</v>
      </c>
      <c r="D500" s="104">
        <f ca="1"/>
        <v>46273</v>
      </c>
      <c r="E500" s="104">
        <f ca="1"/>
        <v>46303</v>
      </c>
      <c r="F500" s="104" t="str">
        <f ca="1"/>
        <v>Paid</v>
      </c>
      <c r="G500" s="104" t="str">
        <f ca="1"/>
        <v>INV-2026-PT XYZ-487</v>
      </c>
      <c r="H500" s="104">
        <f ca="1"/>
        <v>2610000</v>
      </c>
      <c r="I500" s="104">
        <f ca="1"/>
        <v>0</v>
      </c>
    </row>
    <row r="501" spans="1:9">
      <c r="A501" s="104">
        <f ca="1"/>
        <v>488</v>
      </c>
      <c r="B501" s="104" t="str">
        <f ca="1"/>
        <v>PT Karya Mitra Retail</v>
      </c>
      <c r="C501" s="104">
        <f ca="1"/>
        <v>2223000</v>
      </c>
      <c r="D501" s="104">
        <f ca="1"/>
        <v>46233</v>
      </c>
      <c r="E501" s="104">
        <f ca="1"/>
        <v>46263</v>
      </c>
      <c r="F501" s="104" t="str">
        <f ca="1"/>
        <v>Unpaid</v>
      </c>
      <c r="G501" s="104" t="str">
        <f ca="1"/>
        <v>INV-2026-PT Karya Mitra Retail-488</v>
      </c>
      <c r="H501" s="104">
        <f ca="1"/>
        <v>0</v>
      </c>
      <c r="I501" s="104">
        <f ca="1"/>
        <v>2223000</v>
      </c>
    </row>
    <row r="502" spans="1:9">
      <c r="A502" s="104">
        <f ca="1"/>
        <v>489</v>
      </c>
      <c r="B502" s="104" t="str">
        <f ca="1"/>
        <v>PT Surya Niaga Surabaya</v>
      </c>
      <c r="C502" s="104">
        <f ca="1"/>
        <v>7042000</v>
      </c>
      <c r="D502" s="104">
        <f ca="1"/>
        <v>46159</v>
      </c>
      <c r="E502" s="104">
        <f ca="1"/>
        <v>46189</v>
      </c>
      <c r="F502" s="104" t="str">
        <f ca="1"/>
        <v>Paid</v>
      </c>
      <c r="G502" s="104" t="str">
        <f ca="1"/>
        <v>INV-2026-PT Surya Niaga Surabaya-489</v>
      </c>
      <c r="H502" s="104">
        <f ca="1"/>
        <v>7042000</v>
      </c>
      <c r="I502" s="104">
        <f ca="1"/>
        <v>0</v>
      </c>
    </row>
    <row r="503" spans="1:9">
      <c r="A503" s="104">
        <f ca="1"/>
        <v>490</v>
      </c>
      <c r="B503" s="104" t="str">
        <f ca="1"/>
        <v>PT Pusaka Niaga Mandiri</v>
      </c>
      <c r="C503" s="104">
        <f ca="1"/>
        <v>4455000</v>
      </c>
      <c r="D503" s="104">
        <f ca="1"/>
        <v>46193</v>
      </c>
      <c r="E503" s="104">
        <f ca="1"/>
        <v>46223</v>
      </c>
      <c r="F503" s="104" t="str">
        <f ca="1"/>
        <v>Unpaid</v>
      </c>
      <c r="G503" s="104" t="str">
        <f ca="1"/>
        <v>INV-2026-PT Pusaka Niaga Mandiri-490</v>
      </c>
      <c r="H503" s="104">
        <f ca="1"/>
        <v>0</v>
      </c>
      <c r="I503" s="104">
        <f ca="1"/>
        <v>4455000</v>
      </c>
    </row>
    <row r="504" spans="1:9">
      <c r="A504" s="104">
        <f ca="1"/>
        <v>491</v>
      </c>
      <c r="B504" s="104" t="str">
        <f ca="1"/>
        <v>PT Prima Retail Bandung</v>
      </c>
      <c r="C504" s="104">
        <f ca="1"/>
        <v>1531000</v>
      </c>
      <c r="D504" s="104">
        <f ca="1"/>
        <v>46040</v>
      </c>
      <c r="E504" s="104">
        <f ca="1"/>
        <v>46070</v>
      </c>
      <c r="F504" s="104" t="str">
        <f ca="1"/>
        <v>Partial</v>
      </c>
      <c r="G504" s="104" t="str">
        <f ca="1"/>
        <v>INV-2026-PT Prima Retail Bandung-491</v>
      </c>
      <c r="H504" s="104">
        <f ca="1"/>
        <v>1072000</v>
      </c>
      <c r="I504" s="104">
        <f ca="1"/>
        <v>459000</v>
      </c>
    </row>
    <row r="505" spans="1:9">
      <c r="A505" s="104">
        <f ca="1"/>
        <v>492</v>
      </c>
      <c r="B505" s="104" t="str">
        <f ca="1"/>
        <v>PT Manado Lifestyle Center</v>
      </c>
      <c r="C505" s="104">
        <f ca="1"/>
        <v>2917000</v>
      </c>
      <c r="D505" s="104">
        <f ca="1"/>
        <v>46213</v>
      </c>
      <c r="E505" s="104">
        <f ca="1"/>
        <v>46243</v>
      </c>
      <c r="F505" s="104" t="str">
        <f ca="1"/>
        <v>Unpaid</v>
      </c>
      <c r="G505" s="104" t="str">
        <f ca="1"/>
        <v>INV-2026-PT Manado Lifestyle Center-492</v>
      </c>
      <c r="H505" s="104">
        <f ca="1"/>
        <v>0</v>
      </c>
      <c r="I505" s="104">
        <f ca="1"/>
        <v>2917000</v>
      </c>
    </row>
    <row r="506" spans="1:9">
      <c r="A506" s="104">
        <f ca="1"/>
        <v>493</v>
      </c>
      <c r="B506" s="104" t="str">
        <f ca="1"/>
        <v>PT Bali Lifestyle Market</v>
      </c>
      <c r="C506" s="104">
        <f ca="1"/>
        <v>2137000</v>
      </c>
      <c r="D506" s="104">
        <f ca="1"/>
        <v>46205</v>
      </c>
      <c r="E506" s="104">
        <f ca="1"/>
        <v>46235</v>
      </c>
      <c r="F506" s="104" t="str">
        <f ca="1"/>
        <v>Unpaid</v>
      </c>
      <c r="G506" s="104" t="str">
        <f ca="1"/>
        <v>INV-2026-PT Bali Lifestyle Market-493</v>
      </c>
      <c r="H506" s="104">
        <f ca="1"/>
        <v>0</v>
      </c>
      <c r="I506" s="104">
        <f ca="1"/>
        <v>2137000</v>
      </c>
    </row>
    <row r="507" spans="1:9">
      <c r="A507" s="104">
        <f ca="1"/>
        <v>494</v>
      </c>
      <c r="B507" s="104" t="str">
        <f ca="1"/>
        <v>PT Balikpapan Retailindo</v>
      </c>
      <c r="C507" s="104">
        <f ca="1"/>
        <v>396000</v>
      </c>
      <c r="D507" s="104">
        <f ca="1"/>
        <v>46065</v>
      </c>
      <c r="E507" s="104">
        <f ca="1"/>
        <v>46095</v>
      </c>
      <c r="F507" s="104" t="str">
        <f ca="1"/>
        <v>Paid</v>
      </c>
      <c r="G507" s="104" t="str">
        <f ca="1"/>
        <v>INV-2026-PT Balikpapan Retailindo-494</v>
      </c>
      <c r="H507" s="104">
        <f ca="1"/>
        <v>396000</v>
      </c>
      <c r="I507" s="104">
        <f ca="1"/>
        <v>0</v>
      </c>
    </row>
    <row r="508" spans="1:9">
      <c r="A508" s="104">
        <f ca="1"/>
        <v>495</v>
      </c>
      <c r="B508" s="104" t="str">
        <f ca="1"/>
        <v>PT Manado Lifestyle Center</v>
      </c>
      <c r="C508" s="104">
        <f ca="1"/>
        <v>516000</v>
      </c>
      <c r="D508" s="104">
        <f ca="1"/>
        <v>46150</v>
      </c>
      <c r="E508" s="104">
        <f ca="1"/>
        <v>46195</v>
      </c>
      <c r="F508" s="104" t="str">
        <f ca="1"/>
        <v>Paid</v>
      </c>
      <c r="G508" s="104" t="str">
        <f ca="1"/>
        <v>INV-2026-PT Manado Lifestyle Center-495</v>
      </c>
      <c r="H508" s="104">
        <f ca="1"/>
        <v>516000</v>
      </c>
      <c r="I508" s="104">
        <f ca="1"/>
        <v>0</v>
      </c>
    </row>
    <row r="509" spans="1:9">
      <c r="A509" s="104">
        <f ca="1"/>
        <v>496</v>
      </c>
      <c r="B509" s="104" t="str">
        <f ca="1"/>
        <v>PT Citra Home Living</v>
      </c>
      <c r="C509" s="104">
        <f ca="1"/>
        <v>792000</v>
      </c>
      <c r="D509" s="104">
        <f ca="1"/>
        <v>46153</v>
      </c>
      <c r="E509" s="104">
        <f ca="1"/>
        <v>46183</v>
      </c>
      <c r="F509" s="104" t="str">
        <f ca="1"/>
        <v>Unpaid</v>
      </c>
      <c r="G509" s="104" t="str">
        <f ca="1"/>
        <v>INV-2026-PT Citra Home Living-496</v>
      </c>
      <c r="H509" s="104">
        <f ca="1"/>
        <v>0</v>
      </c>
      <c r="I509" s="104">
        <f ca="1"/>
        <v>792000</v>
      </c>
    </row>
    <row r="510" spans="1:9">
      <c r="A510" s="104">
        <f ca="1"/>
        <v>497</v>
      </c>
      <c r="B510" s="104" t="str">
        <f ca="1"/>
        <v>PT Sinar Karya Abadi</v>
      </c>
      <c r="C510" s="104">
        <f ca="1"/>
        <v>5601000</v>
      </c>
      <c r="D510" s="104">
        <f ca="1"/>
        <v>46123</v>
      </c>
      <c r="E510" s="104">
        <f ca="1"/>
        <v>46137</v>
      </c>
      <c r="F510" s="104" t="str">
        <f ca="1"/>
        <v>Paid</v>
      </c>
      <c r="G510" s="104" t="str">
        <f ca="1"/>
        <v>INV-2026-PT Sinar Karya Abadi-497</v>
      </c>
      <c r="H510" s="104">
        <f ca="1"/>
        <v>5601000</v>
      </c>
      <c r="I510" s="104">
        <f ca="1"/>
        <v>0</v>
      </c>
    </row>
    <row r="511" spans="1:9">
      <c r="A511" s="104">
        <f ca="1"/>
        <v>498</v>
      </c>
      <c r="B511" s="104" t="str">
        <f ca="1"/>
        <v>PT Prima Retail Bandung</v>
      </c>
      <c r="C511" s="104">
        <f ca="1"/>
        <v>5964000</v>
      </c>
      <c r="D511" s="104">
        <f ca="1"/>
        <v>46081</v>
      </c>
      <c r="E511" s="104">
        <f ca="1"/>
        <v>46095</v>
      </c>
      <c r="F511" s="104" t="str">
        <f ca="1"/>
        <v>Paid</v>
      </c>
      <c r="G511" s="104" t="str">
        <f ca="1"/>
        <v>INV-2026-PT Prima Retail Bandung-498</v>
      </c>
      <c r="H511" s="104">
        <f ca="1"/>
        <v>5964000</v>
      </c>
      <c r="I511" s="104">
        <f ca="1"/>
        <v>0</v>
      </c>
    </row>
    <row r="512" spans="1:9">
      <c r="A512" s="104">
        <f ca="1"/>
        <v>499</v>
      </c>
      <c r="B512" s="104" t="str">
        <f ca="1"/>
        <v>PT Makassar Retail Utama</v>
      </c>
      <c r="C512" s="104">
        <f ca="1"/>
        <v>3641000</v>
      </c>
      <c r="D512" s="104">
        <f ca="1"/>
        <v>46094</v>
      </c>
      <c r="E512" s="104">
        <f ca="1"/>
        <v>46124</v>
      </c>
      <c r="F512" s="104" t="str">
        <f ca="1"/>
        <v>Unpaid</v>
      </c>
      <c r="G512" s="104" t="str">
        <f ca="1"/>
        <v>INV-2026-PT Makassar Retail Utama-499</v>
      </c>
      <c r="H512" s="104">
        <f ca="1"/>
        <v>0</v>
      </c>
      <c r="I512" s="104">
        <f ca="1"/>
        <v>3641000</v>
      </c>
    </row>
    <row r="513" spans="1:9">
      <c r="A513" s="104">
        <f ca="1"/>
        <v>500</v>
      </c>
      <c r="B513" s="104" t="str">
        <f ca="1"/>
        <v>PT Nusantara Mart Sejahtera</v>
      </c>
      <c r="C513" s="104">
        <f ca="1"/>
        <v>2120000</v>
      </c>
      <c r="D513" s="104">
        <f ca="1"/>
        <v>46247</v>
      </c>
      <c r="E513" s="104">
        <f ca="1"/>
        <v>46277</v>
      </c>
      <c r="F513" s="104" t="str">
        <f ca="1"/>
        <v>Unpaid</v>
      </c>
      <c r="G513" s="104" t="str">
        <f ca="1"/>
        <v>INV-2026-PT Nusantara Mart Sejahtera-500</v>
      </c>
      <c r="H513" s="104">
        <f ca="1"/>
        <v>0</v>
      </c>
      <c r="I513" s="104">
        <f ca="1"/>
        <v>2120000</v>
      </c>
    </row>
    <row r="514" spans="1:9">
      <c r="A514" s="104">
        <f ca="1"/>
        <v>501</v>
      </c>
      <c r="B514" s="104" t="str">
        <f ca="1"/>
        <v>PT Bintang Retail Nusantara</v>
      </c>
      <c r="C514" s="104">
        <f ca="1"/>
        <v>437000</v>
      </c>
      <c r="D514" s="104">
        <f ca="1"/>
        <v>46163</v>
      </c>
      <c r="E514" s="104">
        <f ca="1"/>
        <v>46193</v>
      </c>
      <c r="F514" s="104" t="str">
        <f ca="1"/>
        <v>Partial</v>
      </c>
      <c r="G514" s="104" t="str">
        <f ca="1"/>
        <v>INV-2026-PT Bintang Retail Nusantara-501</v>
      </c>
      <c r="H514" s="104">
        <f ca="1"/>
        <v>328000</v>
      </c>
      <c r="I514" s="104">
        <f ca="1"/>
        <v>109000</v>
      </c>
    </row>
    <row r="515" spans="1:9">
      <c r="A515" s="104">
        <f ca="1"/>
        <v>502</v>
      </c>
      <c r="B515" s="104" t="str">
        <f ca="1"/>
        <v>PT Pusaka Niaga Mandiri</v>
      </c>
      <c r="C515" s="104">
        <f ca="1"/>
        <v>5079000</v>
      </c>
      <c r="D515" s="104">
        <f ca="1"/>
        <v>46134</v>
      </c>
      <c r="E515" s="104">
        <f ca="1"/>
        <v>46164</v>
      </c>
      <c r="F515" s="104" t="str">
        <f ca="1"/>
        <v>Paid</v>
      </c>
      <c r="G515" s="104" t="str">
        <f ca="1"/>
        <v>INV-2026-PT Pusaka Niaga Mandiri-502</v>
      </c>
      <c r="H515" s="104">
        <f ca="1"/>
        <v>5079000</v>
      </c>
      <c r="I515" s="104">
        <f ca="1"/>
        <v>0</v>
      </c>
    </row>
    <row r="516" spans="1:9">
      <c r="A516" s="104">
        <f ca="1"/>
        <v>503</v>
      </c>
      <c r="B516" s="104" t="str">
        <f ca="1"/>
        <v>PT Citra Home Living</v>
      </c>
      <c r="C516" s="104">
        <f ca="1"/>
        <v>3470000</v>
      </c>
      <c r="D516" s="104">
        <f ca="1"/>
        <v>46275</v>
      </c>
      <c r="E516" s="104">
        <f ca="1"/>
        <v>46305</v>
      </c>
      <c r="F516" s="104" t="str">
        <f ca="1"/>
        <v>Unpaid</v>
      </c>
      <c r="G516" s="104" t="str">
        <f ca="1"/>
        <v>INV-2026-PT Citra Home Living-503</v>
      </c>
      <c r="H516" s="104">
        <f ca="1"/>
        <v>0</v>
      </c>
      <c r="I516" s="104">
        <f ca="1"/>
        <v>3470000</v>
      </c>
    </row>
    <row r="517" spans="1:9">
      <c r="A517" s="104">
        <f ca="1"/>
        <v>504</v>
      </c>
      <c r="B517" s="104" t="str">
        <f ca="1"/>
        <v>PT Manado Lifestyle Center</v>
      </c>
      <c r="C517" s="104">
        <f ca="1"/>
        <v>2869000</v>
      </c>
      <c r="D517" s="104">
        <f ca="1"/>
        <v>46198</v>
      </c>
      <c r="E517" s="104">
        <f ca="1"/>
        <v>46228</v>
      </c>
      <c r="F517" s="104" t="str">
        <f ca="1"/>
        <v>Paid</v>
      </c>
      <c r="G517" s="104" t="str">
        <f ca="1"/>
        <v>INV-2026-PT Manado Lifestyle Center-504</v>
      </c>
      <c r="H517" s="104">
        <f ca="1"/>
        <v>2869000</v>
      </c>
      <c r="I517" s="104">
        <f ca="1"/>
        <v>0</v>
      </c>
    </row>
    <row r="518" spans="1:9">
      <c r="A518" s="104">
        <f ca="1"/>
        <v>505</v>
      </c>
      <c r="B518" s="104" t="str">
        <f ca="1"/>
        <v>PT Nusantara Mart Sejahtera</v>
      </c>
      <c r="C518" s="104">
        <f ca="1"/>
        <v>2745000</v>
      </c>
      <c r="D518" s="104">
        <f ca="1"/>
        <v>46172</v>
      </c>
      <c r="E518" s="104">
        <f ca="1"/>
        <v>46202</v>
      </c>
      <c r="F518" s="104" t="str">
        <f ca="1"/>
        <v>Paid</v>
      </c>
      <c r="G518" s="104" t="str">
        <f ca="1"/>
        <v>INV-2026-PT Nusantara Mart Sejahtera-505</v>
      </c>
      <c r="H518" s="104">
        <f ca="1"/>
        <v>2745000</v>
      </c>
      <c r="I518" s="104">
        <f ca="1"/>
        <v>0</v>
      </c>
    </row>
    <row r="519" spans="1:9">
      <c r="A519" s="104">
        <f ca="1"/>
        <v>506</v>
      </c>
      <c r="B519" s="104" t="str">
        <f ca="1"/>
        <v>PT Bali Lifestyle Market</v>
      </c>
      <c r="C519" s="104">
        <f ca="1"/>
        <v>4888000</v>
      </c>
      <c r="D519" s="104">
        <f ca="1"/>
        <v>46245</v>
      </c>
      <c r="E519" s="104">
        <f ca="1"/>
        <v>46259</v>
      </c>
      <c r="F519" s="104" t="str">
        <f ca="1"/>
        <v>Paid</v>
      </c>
      <c r="G519" s="104" t="str">
        <f ca="1"/>
        <v>INV-2026-PT Bali Lifestyle Market-506</v>
      </c>
      <c r="H519" s="104">
        <f ca="1"/>
        <v>4888000</v>
      </c>
      <c r="I519" s="104">
        <f ca="1"/>
        <v>0</v>
      </c>
    </row>
    <row r="520" spans="1:9">
      <c r="A520" s="104">
        <f ca="1"/>
        <v>507</v>
      </c>
      <c r="B520" s="104" t="str">
        <f ca="1"/>
        <v>PT Arunika Retail Indonesia</v>
      </c>
      <c r="C520" s="104">
        <f ca="1"/>
        <v>4351000</v>
      </c>
      <c r="D520" s="104">
        <f ca="1"/>
        <v>46024</v>
      </c>
      <c r="E520" s="104">
        <f ca="1"/>
        <v>46038</v>
      </c>
      <c r="F520" s="104" t="str">
        <f ca="1"/>
        <v>Paid</v>
      </c>
      <c r="G520" s="104" t="str">
        <f ca="1"/>
        <v>INV-2026-PT Arunika Retail Indonesia-507</v>
      </c>
      <c r="H520" s="104">
        <f ca="1"/>
        <v>4351000</v>
      </c>
      <c r="I520" s="104">
        <f ca="1"/>
        <v>0</v>
      </c>
    </row>
    <row r="521" spans="1:9">
      <c r="A521" s="104">
        <f ca="1"/>
        <v>508</v>
      </c>
      <c r="B521" s="104" t="str">
        <f ca="1"/>
        <v>PT Arunika Retail Indonesia</v>
      </c>
      <c r="C521" s="104">
        <f ca="1"/>
        <v>4722000</v>
      </c>
      <c r="D521" s="104">
        <f ca="1"/>
        <v>46026</v>
      </c>
      <c r="E521" s="104">
        <f ca="1"/>
        <v>46056</v>
      </c>
      <c r="F521" s="104" t="str">
        <f ca="1"/>
        <v>Unpaid</v>
      </c>
      <c r="G521" s="104" t="str">
        <f ca="1"/>
        <v>INV-2026-PT Arunika Retail Indonesia-508</v>
      </c>
      <c r="H521" s="104">
        <f ca="1"/>
        <v>0</v>
      </c>
      <c r="I521" s="104">
        <f ca="1"/>
        <v>4722000</v>
      </c>
    </row>
    <row r="522" spans="1:9">
      <c r="A522" s="104">
        <f ca="1"/>
        <v>509</v>
      </c>
      <c r="B522" s="104" t="str">
        <f ca="1"/>
        <v>PT Batam Modern Retail</v>
      </c>
      <c r="C522" s="104">
        <f ca="1"/>
        <v>3309000</v>
      </c>
      <c r="D522" s="104">
        <f ca="1"/>
        <v>46144</v>
      </c>
      <c r="E522" s="104">
        <f ca="1"/>
        <v>46158</v>
      </c>
      <c r="F522" s="104" t="str">
        <f ca="1"/>
        <v>Paid</v>
      </c>
      <c r="G522" s="104" t="str">
        <f ca="1"/>
        <v>INV-2026-PT Batam Modern Retail-509</v>
      </c>
      <c r="H522" s="104">
        <f ca="1"/>
        <v>3309000</v>
      </c>
      <c r="I522" s="104">
        <f ca="1"/>
        <v>0</v>
      </c>
    </row>
    <row r="523" spans="1:9">
      <c r="A523" s="104">
        <f ca="1"/>
        <v>510</v>
      </c>
      <c r="B523" s="104" t="str">
        <f ca="1"/>
        <v>PT Medan Niaga Sentosa</v>
      </c>
      <c r="C523" s="104">
        <f ca="1"/>
        <v>3279000</v>
      </c>
      <c r="D523" s="104">
        <f ca="1"/>
        <v>46060</v>
      </c>
      <c r="E523" s="104">
        <f ca="1"/>
        <v>46090</v>
      </c>
      <c r="F523" s="104" t="str">
        <f ca="1"/>
        <v>Paid</v>
      </c>
      <c r="G523" s="104" t="str">
        <f ca="1"/>
        <v>INV-2026-PT Medan Niaga Sentosa-510</v>
      </c>
      <c r="H523" s="104">
        <f ca="1"/>
        <v>3279000</v>
      </c>
      <c r="I523" s="104">
        <f ca="1"/>
        <v>0</v>
      </c>
    </row>
    <row r="524" spans="1:9">
      <c r="A524" s="104">
        <f ca="1"/>
        <v>511</v>
      </c>
      <c r="B524" s="104" t="str">
        <f ca="1"/>
        <v>PT Makassar Retail Utama</v>
      </c>
      <c r="C524" s="104">
        <f ca="1"/>
        <v>1438000</v>
      </c>
      <c r="D524" s="104">
        <f ca="1"/>
        <v>46184</v>
      </c>
      <c r="E524" s="104">
        <f ca="1"/>
        <v>46198</v>
      </c>
      <c r="F524" s="104" t="str">
        <f ca="1"/>
        <v>Partial</v>
      </c>
      <c r="G524" s="104" t="str">
        <f ca="1"/>
        <v>INV-2026-PT Makassar Retail Utama-511</v>
      </c>
      <c r="H524" s="104">
        <f ca="1"/>
        <v>1007000</v>
      </c>
      <c r="I524" s="104">
        <f ca="1"/>
        <v>431000</v>
      </c>
    </row>
    <row r="525" spans="1:9">
      <c r="A525" s="104">
        <f ca="1"/>
        <v>512</v>
      </c>
      <c r="B525" s="104" t="str">
        <f ca="1"/>
        <v>PT Pontianak Niaga Abadi</v>
      </c>
      <c r="C525" s="104">
        <f ca="1"/>
        <v>7616000</v>
      </c>
      <c r="D525" s="104">
        <f ca="1"/>
        <v>46185</v>
      </c>
      <c r="E525" s="104">
        <f ca="1"/>
        <v>46199</v>
      </c>
      <c r="F525" s="104" t="str">
        <f ca="1"/>
        <v>Paid</v>
      </c>
      <c r="G525" s="104" t="str">
        <f ca="1"/>
        <v>INV-2026-PT Pontianak Niaga Abadi-512</v>
      </c>
      <c r="H525" s="104">
        <f ca="1"/>
        <v>7616000</v>
      </c>
      <c r="I525" s="104">
        <f ca="1"/>
        <v>0</v>
      </c>
    </row>
    <row r="526" spans="1:9">
      <c r="A526" s="104">
        <f ca="1"/>
        <v>513</v>
      </c>
      <c r="B526" s="104" t="str">
        <f ca="1"/>
        <v>PT Citra Home Living</v>
      </c>
      <c r="C526" s="104">
        <f ca="1"/>
        <v>4192000</v>
      </c>
      <c r="D526" s="104">
        <f ca="1"/>
        <v>46056</v>
      </c>
      <c r="E526" s="104">
        <f ca="1"/>
        <v>46086</v>
      </c>
      <c r="F526" s="104" t="str">
        <f ca="1"/>
        <v>Unpaid</v>
      </c>
      <c r="G526" s="104" t="str">
        <f ca="1"/>
        <v>INV-2026-PT Citra Home Living-513</v>
      </c>
      <c r="H526" s="104">
        <f ca="1"/>
        <v>0</v>
      </c>
      <c r="I526" s="104">
        <f ca="1"/>
        <v>4192000</v>
      </c>
    </row>
    <row r="527" spans="1:9">
      <c r="A527" s="104">
        <f ca="1"/>
        <v>514</v>
      </c>
      <c r="B527" s="104" t="str">
        <f ca="1"/>
        <v>PT Sinar Karya Abadi</v>
      </c>
      <c r="C527" s="104">
        <f ca="1"/>
        <v>6054000</v>
      </c>
      <c r="D527" s="104">
        <f ca="1"/>
        <v>46050</v>
      </c>
      <c r="E527" s="104">
        <f ca="1"/>
        <v>46080</v>
      </c>
      <c r="F527" s="104" t="str">
        <f ca="1"/>
        <v>Paid</v>
      </c>
      <c r="G527" s="104" t="str">
        <f ca="1"/>
        <v>INV-2026-PT Sinar Karya Abadi-514</v>
      </c>
      <c r="H527" s="104">
        <f ca="1"/>
        <v>6054000</v>
      </c>
      <c r="I527" s="104">
        <f ca="1"/>
        <v>0</v>
      </c>
    </row>
    <row r="528" spans="1:9">
      <c r="A528" s="104">
        <f ca="1"/>
        <v>515</v>
      </c>
      <c r="B528" s="104" t="str">
        <f ca="1"/>
        <v>PT Nusantara Mart Sejahtera</v>
      </c>
      <c r="C528" s="104">
        <f ca="1"/>
        <v>4349000</v>
      </c>
      <c r="D528" s="104">
        <f ca="1"/>
        <v>46219</v>
      </c>
      <c r="E528" s="104">
        <f ca="1"/>
        <v>46249</v>
      </c>
      <c r="F528" s="104" t="str">
        <f ca="1"/>
        <v>Partial</v>
      </c>
      <c r="G528" s="104" t="str">
        <f ca="1"/>
        <v>INV-2026-PT Nusantara Mart Sejahtera-515</v>
      </c>
      <c r="H528" s="104">
        <f ca="1"/>
        <v>3044000</v>
      </c>
      <c r="I528" s="104">
        <f ca="1"/>
        <v>1305000</v>
      </c>
    </row>
    <row r="529" spans="1:9">
      <c r="A529" s="104">
        <f ca="1"/>
        <v>516</v>
      </c>
      <c r="B529" s="104" t="str">
        <f ca="1"/>
        <v>PT Pusaka Niaga Mandiri</v>
      </c>
      <c r="C529" s="104">
        <f ca="1"/>
        <v>3311000</v>
      </c>
      <c r="D529" s="104">
        <f ca="1"/>
        <v>46224</v>
      </c>
      <c r="E529" s="104">
        <f ca="1"/>
        <v>46269</v>
      </c>
      <c r="F529" s="104" t="str">
        <f ca="1"/>
        <v>Paid</v>
      </c>
      <c r="G529" s="104" t="str">
        <f ca="1"/>
        <v>INV-2026-PT Pusaka Niaga Mandiri-516</v>
      </c>
      <c r="H529" s="104">
        <f ca="1"/>
        <v>3311000</v>
      </c>
      <c r="I529" s="104">
        <f ca="1"/>
        <v>0</v>
      </c>
    </row>
    <row r="530" spans="1:9">
      <c r="A530" s="104">
        <f ca="1"/>
        <v>517</v>
      </c>
      <c r="B530" s="104" t="str">
        <f ca="1"/>
        <v>PT Manado Lifestyle Center</v>
      </c>
      <c r="C530" s="104">
        <f ca="1"/>
        <v>2489000</v>
      </c>
      <c r="D530" s="104">
        <f ca="1"/>
        <v>46118</v>
      </c>
      <c r="E530" s="104">
        <f ca="1"/>
        <v>46148</v>
      </c>
      <c r="F530" s="104" t="str">
        <f ca="1"/>
        <v>Unpaid</v>
      </c>
      <c r="G530" s="104" t="str">
        <f ca="1"/>
        <v>INV-2026-PT Manado Lifestyle Center-517</v>
      </c>
      <c r="H530" s="104">
        <f ca="1"/>
        <v>0</v>
      </c>
      <c r="I530" s="104">
        <f ca="1"/>
        <v>2489000</v>
      </c>
    </row>
    <row r="531" spans="1:9">
      <c r="A531" s="104">
        <f ca="1"/>
        <v>518</v>
      </c>
      <c r="B531" s="104" t="str">
        <f ca="1"/>
        <v>PT Lestari Lifestyle Retail</v>
      </c>
      <c r="C531" s="104">
        <f ca="1"/>
        <v>2355000</v>
      </c>
      <c r="D531" s="104">
        <f ca="1"/>
        <v>46052</v>
      </c>
      <c r="E531" s="104">
        <f ca="1"/>
        <v>46082</v>
      </c>
      <c r="F531" s="104" t="str">
        <f ca="1"/>
        <v>Paid</v>
      </c>
      <c r="G531" s="104" t="str">
        <f ca="1"/>
        <v>INV-2026-PT Lestari Lifestyle Retail-518</v>
      </c>
      <c r="H531" s="104">
        <f ca="1"/>
        <v>2355000</v>
      </c>
      <c r="I531" s="104">
        <f ca="1"/>
        <v>0</v>
      </c>
    </row>
    <row r="532" spans="1:9">
      <c r="A532" s="104">
        <f ca="1"/>
        <v>519</v>
      </c>
      <c r="B532" s="104" t="str">
        <f ca="1"/>
        <v>PT Bintang Retail Nusantara</v>
      </c>
      <c r="C532" s="104">
        <f ca="1"/>
        <v>2506000</v>
      </c>
      <c r="D532" s="104">
        <f ca="1"/>
        <v>46094</v>
      </c>
      <c r="E532" s="104">
        <f ca="1"/>
        <v>46124</v>
      </c>
      <c r="F532" s="104" t="str">
        <f ca="1"/>
        <v>Paid</v>
      </c>
      <c r="G532" s="104" t="str">
        <f ca="1"/>
        <v>INV-2026-PT Bintang Retail Nusantara-519</v>
      </c>
      <c r="H532" s="104">
        <f ca="1"/>
        <v>2506000</v>
      </c>
      <c r="I532" s="104">
        <f ca="1"/>
        <v>0</v>
      </c>
    </row>
    <row r="533" spans="1:9">
      <c r="A533" s="104">
        <f ca="1"/>
        <v>520</v>
      </c>
      <c r="B533" s="104" t="str">
        <f ca="1"/>
        <v>PT Batam Modern Retail</v>
      </c>
      <c r="C533" s="104">
        <f ca="1"/>
        <v>2093000</v>
      </c>
      <c r="D533" s="104">
        <f ca="1"/>
        <v>46178</v>
      </c>
      <c r="E533" s="104">
        <f ca="1"/>
        <v>46208</v>
      </c>
      <c r="F533" s="104" t="str">
        <f ca="1"/>
        <v>Unpaid</v>
      </c>
      <c r="G533" s="104" t="str">
        <f ca="1"/>
        <v>INV-2026-PT Batam Modern Retail-520</v>
      </c>
      <c r="H533" s="104">
        <f ca="1"/>
        <v>0</v>
      </c>
      <c r="I533" s="104">
        <f ca="1"/>
        <v>2093000</v>
      </c>
    </row>
    <row r="534" spans="1:9">
      <c r="A534" s="104">
        <f ca="1"/>
        <v>521</v>
      </c>
      <c r="B534" s="104" t="str">
        <f ca="1"/>
        <v>PT Sentra Belanja Jaya</v>
      </c>
      <c r="C534" s="104">
        <f ca="1"/>
        <v>4844000</v>
      </c>
      <c r="D534" s="104">
        <f ca="1"/>
        <v>46092</v>
      </c>
      <c r="E534" s="104">
        <f ca="1"/>
        <v>46122</v>
      </c>
      <c r="F534" s="104" t="str">
        <f ca="1"/>
        <v>Paid</v>
      </c>
      <c r="G534" s="104" t="str">
        <f ca="1"/>
        <v>INV-2026-PT Sentra Belanja Jaya-521</v>
      </c>
      <c r="H534" s="104">
        <f ca="1"/>
        <v>4844000</v>
      </c>
      <c r="I534" s="104">
        <f ca="1"/>
        <v>0</v>
      </c>
    </row>
    <row r="535" spans="1:9">
      <c r="A535" s="104">
        <f ca="1"/>
        <v>522</v>
      </c>
      <c r="B535" s="104" t="str">
        <f ca="1"/>
        <v>PT Urban House Indonesia</v>
      </c>
      <c r="C535" s="104">
        <f ca="1"/>
        <v>3306000</v>
      </c>
      <c r="D535" s="104">
        <f ca="1"/>
        <v>46166</v>
      </c>
      <c r="E535" s="104">
        <f ca="1"/>
        <v>46180</v>
      </c>
      <c r="F535" s="104" t="str">
        <f ca="1"/>
        <v>Paid</v>
      </c>
      <c r="G535" s="104" t="str">
        <f ca="1"/>
        <v>INV-2026-PT Urban House Indonesia-522</v>
      </c>
      <c r="H535" s="104">
        <f ca="1"/>
        <v>3306000</v>
      </c>
      <c r="I535" s="104">
        <f ca="1"/>
        <v>0</v>
      </c>
    </row>
    <row r="536" spans="1:9">
      <c r="A536" s="104">
        <f ca="1"/>
        <v>523</v>
      </c>
      <c r="B536" s="104" t="str">
        <f ca="1"/>
        <v>PT Nusantara Mart Sejahtera</v>
      </c>
      <c r="C536" s="104">
        <f ca="1"/>
        <v>4498000</v>
      </c>
      <c r="D536" s="104">
        <f ca="1"/>
        <v>46133</v>
      </c>
      <c r="E536" s="104">
        <f ca="1"/>
        <v>46163</v>
      </c>
      <c r="F536" s="104" t="str">
        <f ca="1"/>
        <v>Paid</v>
      </c>
      <c r="G536" s="104" t="str">
        <f ca="1"/>
        <v>INV-2026-PT Nusantara Mart Sejahtera-523</v>
      </c>
      <c r="H536" s="104">
        <f ca="1"/>
        <v>4498000</v>
      </c>
      <c r="I536" s="104">
        <f ca="1"/>
        <v>0</v>
      </c>
    </row>
    <row r="537" spans="1:9">
      <c r="A537" s="104">
        <f ca="1"/>
        <v>524</v>
      </c>
      <c r="B537" s="104" t="str">
        <f ca="1"/>
        <v>PT Prima Retail Bandung</v>
      </c>
      <c r="C537" s="104">
        <f ca="1"/>
        <v>1551000</v>
      </c>
      <c r="D537" s="104">
        <f ca="1"/>
        <v>46055</v>
      </c>
      <c r="E537" s="104">
        <f ca="1"/>
        <v>46085</v>
      </c>
      <c r="F537" s="104" t="str">
        <f ca="1"/>
        <v>Unpaid</v>
      </c>
      <c r="G537" s="104" t="str">
        <f ca="1"/>
        <v>INV-2026-PT Prima Retail Bandung-524</v>
      </c>
      <c r="H537" s="104">
        <f ca="1"/>
        <v>0</v>
      </c>
      <c r="I537" s="104">
        <f ca="1"/>
        <v>1551000</v>
      </c>
    </row>
    <row r="538" spans="1:9">
      <c r="A538" s="104">
        <f ca="1"/>
        <v>525</v>
      </c>
      <c r="B538" s="104" t="str">
        <f ca="1"/>
        <v>PT Medan Niaga Sentosa</v>
      </c>
      <c r="C538" s="104">
        <f ca="1"/>
        <v>2147000</v>
      </c>
      <c r="D538" s="104">
        <f ca="1"/>
        <v>46225</v>
      </c>
      <c r="E538" s="104">
        <f ca="1"/>
        <v>46270</v>
      </c>
      <c r="F538" s="104" t="str">
        <f ca="1"/>
        <v>Unpaid</v>
      </c>
      <c r="G538" s="104" t="str">
        <f ca="1"/>
        <v>INV-2026-PT Medan Niaga Sentosa-525</v>
      </c>
      <c r="H538" s="104">
        <f ca="1"/>
        <v>0</v>
      </c>
      <c r="I538" s="104">
        <f ca="1"/>
        <v>2147000</v>
      </c>
    </row>
    <row r="539" spans="1:9">
      <c r="A539" s="104">
        <f ca="1"/>
        <v>526</v>
      </c>
      <c r="B539" s="104" t="str">
        <f ca="1"/>
        <v>PT Prima Retail Bandung</v>
      </c>
      <c r="C539" s="104">
        <f ca="1"/>
        <v>6382000</v>
      </c>
      <c r="D539" s="104">
        <f ca="1"/>
        <v>46076</v>
      </c>
      <c r="E539" s="104">
        <f ca="1"/>
        <v>46121</v>
      </c>
      <c r="F539" s="104" t="str">
        <f ca="1"/>
        <v>Paid</v>
      </c>
      <c r="G539" s="104" t="str">
        <f ca="1"/>
        <v>INV-2026-PT Prima Retail Bandung-526</v>
      </c>
      <c r="H539" s="104">
        <f ca="1"/>
        <v>6382000</v>
      </c>
      <c r="I539" s="104">
        <f ca="1"/>
        <v>0</v>
      </c>
    </row>
    <row r="540" spans="1:9">
      <c r="A540" s="104">
        <f ca="1"/>
        <v>527</v>
      </c>
      <c r="B540" s="104" t="str">
        <f ca="1"/>
        <v>PT Jogja Retail Makmur</v>
      </c>
      <c r="C540" s="104">
        <f ca="1"/>
        <v>3682000</v>
      </c>
      <c r="D540" s="104">
        <f ca="1"/>
        <v>46192</v>
      </c>
      <c r="E540" s="104">
        <f ca="1"/>
        <v>46222</v>
      </c>
      <c r="F540" s="104" t="str">
        <f ca="1"/>
        <v>Paid</v>
      </c>
      <c r="G540" s="104" t="str">
        <f ca="1"/>
        <v>INV-2026-PT Jogja Retail Makmur-527</v>
      </c>
      <c r="H540" s="104">
        <f ca="1"/>
        <v>3682000</v>
      </c>
      <c r="I540" s="104">
        <f ca="1"/>
        <v>0</v>
      </c>
    </row>
    <row r="541" spans="1:9">
      <c r="A541" s="104">
        <f ca="1"/>
        <v>528</v>
      </c>
      <c r="B541" s="104" t="str">
        <f ca="1"/>
        <v>PT Sinar Karya Abadi</v>
      </c>
      <c r="C541" s="104">
        <f ca="1"/>
        <v>4671000</v>
      </c>
      <c r="D541" s="104">
        <f ca="1"/>
        <v>46205</v>
      </c>
      <c r="E541" s="104">
        <f ca="1"/>
        <v>46235</v>
      </c>
      <c r="F541" s="104" t="str">
        <f ca="1"/>
        <v>Paid</v>
      </c>
      <c r="G541" s="104" t="str">
        <f ca="1"/>
        <v>INV-2026-PT Sinar Karya Abadi-528</v>
      </c>
      <c r="H541" s="104">
        <f ca="1"/>
        <v>4671000</v>
      </c>
      <c r="I541" s="104">
        <f ca="1"/>
        <v>0</v>
      </c>
    </row>
    <row r="542" spans="1:9">
      <c r="A542" s="104">
        <f ca="1"/>
        <v>529</v>
      </c>
      <c r="B542" s="104" t="str">
        <f ca="1"/>
        <v>PT Sinar Karya Abadi</v>
      </c>
      <c r="C542" s="104">
        <f ca="1"/>
        <v>3778000</v>
      </c>
      <c r="D542" s="104">
        <f ca="1"/>
        <v>46109</v>
      </c>
      <c r="E542" s="104">
        <f ca="1"/>
        <v>46139</v>
      </c>
      <c r="F542" s="104" t="str">
        <f ca="1"/>
        <v>Paid</v>
      </c>
      <c r="G542" s="104" t="str">
        <f ca="1"/>
        <v>INV-2026-PT Sinar Karya Abadi-529</v>
      </c>
      <c r="H542" s="104">
        <f ca="1"/>
        <v>3778000</v>
      </c>
      <c r="I542" s="104">
        <f ca="1"/>
        <v>0</v>
      </c>
    </row>
    <row r="543" spans="1:9">
      <c r="A543" s="104">
        <f ca="1"/>
        <v>530</v>
      </c>
      <c r="B543" s="104" t="str">
        <f ca="1"/>
        <v>PT Palembang Retail Bersama</v>
      </c>
      <c r="C543" s="104">
        <f ca="1"/>
        <v>3196000</v>
      </c>
      <c r="D543" s="104">
        <f ca="1"/>
        <v>46167</v>
      </c>
      <c r="E543" s="104">
        <f ca="1"/>
        <v>46197</v>
      </c>
      <c r="F543" s="104" t="str">
        <f ca="1"/>
        <v>Paid</v>
      </c>
      <c r="G543" s="104" t="str">
        <f ca="1"/>
        <v>INV-2026-PT Palembang Retail Bersama-530</v>
      </c>
      <c r="H543" s="104">
        <f ca="1"/>
        <v>3196000</v>
      </c>
      <c r="I543" s="104">
        <f ca="1"/>
        <v>0</v>
      </c>
    </row>
    <row r="544" spans="1:9">
      <c r="A544" s="104">
        <f ca="1"/>
        <v>531</v>
      </c>
      <c r="B544" s="104" t="str">
        <f ca="1"/>
        <v>PT Nusantara Mart Sejahtera</v>
      </c>
      <c r="C544" s="104">
        <f ca="1"/>
        <v>4189000</v>
      </c>
      <c r="D544" s="104">
        <f ca="1"/>
        <v>46158</v>
      </c>
      <c r="E544" s="104">
        <f ca="1"/>
        <v>46188</v>
      </c>
      <c r="F544" s="104" t="str">
        <f ca="1"/>
        <v>Partial</v>
      </c>
      <c r="G544" s="104" t="str">
        <f ca="1"/>
        <v>INV-2026-PT Nusantara Mart Sejahtera-531</v>
      </c>
      <c r="H544" s="104">
        <f ca="1"/>
        <v>3142000</v>
      </c>
      <c r="I544" s="104">
        <f ca="1"/>
        <v>1047000</v>
      </c>
    </row>
    <row r="545" spans="1:9">
      <c r="A545" s="104">
        <f ca="1"/>
        <v>532</v>
      </c>
      <c r="B545" s="104" t="str">
        <f ca="1"/>
        <v>PT Palembang Retail Bersama</v>
      </c>
      <c r="C545" s="104">
        <f ca="1"/>
        <v>4185000</v>
      </c>
      <c r="D545" s="104">
        <f ca="1"/>
        <v>46121</v>
      </c>
      <c r="E545" s="104">
        <f ca="1"/>
        <v>46151</v>
      </c>
      <c r="F545" s="104" t="str">
        <f ca="1"/>
        <v>Paid</v>
      </c>
      <c r="G545" s="104" t="str">
        <f ca="1"/>
        <v>INV-2026-PT Palembang Retail Bersama-532</v>
      </c>
      <c r="H545" s="104">
        <f ca="1"/>
        <v>4185000</v>
      </c>
      <c r="I545" s="104">
        <f ca="1"/>
        <v>0</v>
      </c>
    </row>
    <row r="546" spans="1:9">
      <c r="A546" s="104">
        <f ca="1"/>
        <v>533</v>
      </c>
      <c r="B546" s="104" t="str">
        <f ca="1"/>
        <v>PT Bintang Retail Nusantara</v>
      </c>
      <c r="C546" s="104">
        <f ca="1"/>
        <v>6205000</v>
      </c>
      <c r="D546" s="104">
        <f ca="1"/>
        <v>46026</v>
      </c>
      <c r="E546" s="104">
        <f ca="1"/>
        <v>46056</v>
      </c>
      <c r="F546" s="104" t="str">
        <f ca="1"/>
        <v>Paid</v>
      </c>
      <c r="G546" s="104" t="str">
        <f ca="1"/>
        <v>INV-2026-PT Bintang Retail Nusantara-533</v>
      </c>
      <c r="H546" s="104">
        <f ca="1"/>
        <v>6205000</v>
      </c>
      <c r="I546" s="104">
        <f ca="1"/>
        <v>0</v>
      </c>
    </row>
    <row r="547" spans="1:9">
      <c r="A547" s="104">
        <f ca="1"/>
        <v>534</v>
      </c>
      <c r="B547" s="104" t="str">
        <f ca="1"/>
        <v>PT Urban House Indonesia</v>
      </c>
      <c r="C547" s="104">
        <f ca="1"/>
        <v>2991000</v>
      </c>
      <c r="D547" s="104">
        <f ca="1"/>
        <v>46170</v>
      </c>
      <c r="E547" s="104">
        <f ca="1"/>
        <v>46200</v>
      </c>
      <c r="F547" s="104" t="str">
        <f ca="1"/>
        <v>Paid</v>
      </c>
      <c r="G547" s="104" t="str">
        <f ca="1"/>
        <v>INV-2026-PT Urban House Indonesia-534</v>
      </c>
      <c r="H547" s="104">
        <f ca="1"/>
        <v>2991000</v>
      </c>
      <c r="I547" s="104">
        <f ca="1"/>
        <v>0</v>
      </c>
    </row>
    <row r="548" spans="1:9">
      <c r="A548" s="104">
        <f ca="1"/>
        <v>535</v>
      </c>
      <c r="B548" s="104" t="str">
        <f ca="1"/>
        <v>PT Citra Home Living</v>
      </c>
      <c r="C548" s="104">
        <f ca="1"/>
        <v>3619000</v>
      </c>
      <c r="D548" s="104">
        <f ca="1"/>
        <v>46237</v>
      </c>
      <c r="E548" s="104">
        <f ca="1"/>
        <v>46267</v>
      </c>
      <c r="F548" s="104" t="str">
        <f ca="1"/>
        <v>Paid</v>
      </c>
      <c r="G548" s="104" t="str">
        <f ca="1"/>
        <v>INV-2026-PT Citra Home Living-535</v>
      </c>
      <c r="H548" s="104">
        <f ca="1"/>
        <v>3619000</v>
      </c>
      <c r="I548" s="104">
        <f ca="1"/>
        <v>0</v>
      </c>
    </row>
    <row r="549" spans="1:9">
      <c r="A549" s="104">
        <f ca="1"/>
        <v>536</v>
      </c>
      <c r="B549" s="104" t="str">
        <f ca="1"/>
        <v>PT Harmoni Store Indonesia</v>
      </c>
      <c r="C549" s="104">
        <f ca="1"/>
        <v>3835000</v>
      </c>
      <c r="D549" s="104">
        <f ca="1"/>
        <v>46090</v>
      </c>
      <c r="E549" s="104">
        <f ca="1"/>
        <v>46135</v>
      </c>
      <c r="F549" s="104" t="str">
        <f ca="1"/>
        <v>Unpaid</v>
      </c>
      <c r="G549" s="104" t="str">
        <f ca="1"/>
        <v>INV-2026-PT Harmoni Store Indonesia-536</v>
      </c>
      <c r="H549" s="104">
        <f ca="1"/>
        <v>0</v>
      </c>
      <c r="I549" s="104">
        <f ca="1"/>
        <v>3835000</v>
      </c>
    </row>
    <row r="550" spans="1:9">
      <c r="A550" s="104">
        <f ca="1"/>
        <v>537</v>
      </c>
      <c r="B550" s="104" t="str">
        <f ca="1"/>
        <v>PT Medan Niaga Sentosa</v>
      </c>
      <c r="C550" s="104">
        <f ca="1"/>
        <v>2391000</v>
      </c>
      <c r="D550" s="104">
        <f ca="1"/>
        <v>46170</v>
      </c>
      <c r="E550" s="104">
        <f ca="1"/>
        <v>46184</v>
      </c>
      <c r="F550" s="104" t="str">
        <f ca="1"/>
        <v>Paid</v>
      </c>
      <c r="G550" s="104" t="str">
        <f ca="1"/>
        <v>INV-2026-PT Medan Niaga Sentosa-537</v>
      </c>
      <c r="H550" s="104">
        <f ca="1"/>
        <v>2391000</v>
      </c>
      <c r="I550" s="104">
        <f ca="1"/>
        <v>0</v>
      </c>
    </row>
    <row r="551" spans="1:9">
      <c r="A551" s="104">
        <f ca="1"/>
        <v>538</v>
      </c>
      <c r="B551" s="104" t="str">
        <f ca="1"/>
        <v>PT Palembang Retail Bersama</v>
      </c>
      <c r="C551" s="104">
        <f ca="1"/>
        <v>5682000</v>
      </c>
      <c r="D551" s="104">
        <f ca="1"/>
        <v>46245</v>
      </c>
      <c r="E551" s="104">
        <f ca="1"/>
        <v>46275</v>
      </c>
      <c r="F551" s="104" t="str">
        <f ca="1"/>
        <v>Paid</v>
      </c>
      <c r="G551" s="104" t="str">
        <f ca="1"/>
        <v>INV-2026-PT Palembang Retail Bersama-538</v>
      </c>
      <c r="H551" s="104">
        <f ca="1"/>
        <v>5682000</v>
      </c>
      <c r="I551" s="104">
        <f ca="1"/>
        <v>0</v>
      </c>
    </row>
    <row r="552" spans="1:9">
      <c r="A552" s="104">
        <f ca="1"/>
        <v>539</v>
      </c>
      <c r="B552" s="104" t="str">
        <f ca="1"/>
        <v>PT Bali Lifestyle Market</v>
      </c>
      <c r="C552" s="104">
        <f ca="1"/>
        <v>3015000</v>
      </c>
      <c r="D552" s="104">
        <f ca="1"/>
        <v>46160</v>
      </c>
      <c r="E552" s="104">
        <f ca="1"/>
        <v>46174</v>
      </c>
      <c r="F552" s="104" t="str">
        <f ca="1"/>
        <v>Paid</v>
      </c>
      <c r="G552" s="104" t="str">
        <f ca="1"/>
        <v>INV-2026-PT Bali Lifestyle Market-539</v>
      </c>
      <c r="H552" s="104">
        <f ca="1"/>
        <v>3015000</v>
      </c>
      <c r="I552" s="104">
        <f ca="1"/>
        <v>0</v>
      </c>
    </row>
    <row r="553" spans="1:9">
      <c r="A553" s="104">
        <f ca="1"/>
        <v>540</v>
      </c>
      <c r="B553" s="104" t="str">
        <f ca="1"/>
        <v>PT XYZ</v>
      </c>
      <c r="C553" s="104">
        <f ca="1"/>
        <v>3075000</v>
      </c>
      <c r="D553" s="104">
        <f ca="1"/>
        <v>46264</v>
      </c>
      <c r="E553" s="104">
        <f ca="1"/>
        <v>46278</v>
      </c>
      <c r="F553" s="104" t="str">
        <f ca="1"/>
        <v>Unpaid</v>
      </c>
      <c r="G553" s="104" t="str">
        <f ca="1"/>
        <v>INV-2026-PT XYZ-540</v>
      </c>
      <c r="H553" s="104">
        <f ca="1"/>
        <v>0</v>
      </c>
      <c r="I553" s="104">
        <f ca="1"/>
        <v>3075000</v>
      </c>
    </row>
    <row r="554" spans="1:9">
      <c r="A554" s="104">
        <f ca="1"/>
        <v>541</v>
      </c>
      <c r="B554" s="104" t="str">
        <f ca="1"/>
        <v>PT Palembang Retail Bersama</v>
      </c>
      <c r="C554" s="104">
        <f ca="1"/>
        <v>4305000</v>
      </c>
      <c r="D554" s="104">
        <f ca="1"/>
        <v>46223</v>
      </c>
      <c r="E554" s="104">
        <f ca="1"/>
        <v>46253</v>
      </c>
      <c r="F554" s="104" t="str">
        <f ca="1"/>
        <v>Partial</v>
      </c>
      <c r="G554" s="104" t="str">
        <f ca="1"/>
        <v>INV-2026-PT Palembang Retail Bersama-541</v>
      </c>
      <c r="H554" s="104">
        <f ca="1"/>
        <v>1722000</v>
      </c>
      <c r="I554" s="104">
        <f ca="1"/>
        <v>2583000</v>
      </c>
    </row>
    <row r="555" spans="1:9">
      <c r="A555" s="104">
        <f ca="1"/>
        <v>542</v>
      </c>
      <c r="B555" s="104" t="str">
        <f ca="1"/>
        <v>PT Pekanbaru Home Store</v>
      </c>
      <c r="C555" s="104">
        <f ca="1"/>
        <v>7052000</v>
      </c>
      <c r="D555" s="104">
        <f ca="1"/>
        <v>46069</v>
      </c>
      <c r="E555" s="104">
        <f ca="1"/>
        <v>46099</v>
      </c>
      <c r="F555" s="104" t="str">
        <f ca="1"/>
        <v>Unpaid</v>
      </c>
      <c r="G555" s="104" t="str">
        <f ca="1"/>
        <v>INV-2026-PT Pekanbaru Home Store-542</v>
      </c>
      <c r="H555" s="104">
        <f ca="1"/>
        <v>0</v>
      </c>
      <c r="I555" s="104">
        <f ca="1"/>
        <v>7052000</v>
      </c>
    </row>
    <row r="556" spans="1:9">
      <c r="A556" s="104">
        <f ca="1"/>
        <v>543</v>
      </c>
      <c r="B556" s="104" t="str">
        <f ca="1"/>
        <v>PT Batam Modern Retail</v>
      </c>
      <c r="C556" s="104">
        <f ca="1"/>
        <v>1966000</v>
      </c>
      <c r="D556" s="104">
        <f ca="1"/>
        <v>46048</v>
      </c>
      <c r="E556" s="104">
        <f ca="1"/>
        <v>46093</v>
      </c>
      <c r="F556" s="104" t="str">
        <f ca="1"/>
        <v>Paid</v>
      </c>
      <c r="G556" s="104" t="str">
        <f ca="1"/>
        <v>INV-2026-PT Batam Modern Retail-543</v>
      </c>
      <c r="H556" s="104">
        <f ca="1"/>
        <v>1966000</v>
      </c>
      <c r="I556" s="104">
        <f ca="1"/>
        <v>0</v>
      </c>
    </row>
    <row r="557" spans="1:9">
      <c r="A557" s="104">
        <f ca="1"/>
        <v>544</v>
      </c>
      <c r="B557" s="104" t="str">
        <f ca="1"/>
        <v>PT Batam Modern Retail</v>
      </c>
      <c r="C557" s="104">
        <f ca="1"/>
        <v>2639000</v>
      </c>
      <c r="D557" s="104">
        <f ca="1"/>
        <v>46085</v>
      </c>
      <c r="E557" s="104">
        <f ca="1"/>
        <v>46099</v>
      </c>
      <c r="F557" s="104" t="str">
        <f ca="1"/>
        <v>Paid</v>
      </c>
      <c r="G557" s="104" t="str">
        <f ca="1"/>
        <v>INV-2026-PT Batam Modern Retail-544</v>
      </c>
      <c r="H557" s="104">
        <f ca="1"/>
        <v>2639000</v>
      </c>
      <c r="I557" s="104">
        <f ca="1"/>
        <v>0</v>
      </c>
    </row>
    <row r="558" spans="1:9">
      <c r="A558" s="104">
        <f ca="1"/>
        <v>545</v>
      </c>
      <c r="B558" s="104" t="str">
        <f ca="1"/>
        <v>PT Palembang Retail Bersama</v>
      </c>
      <c r="C558" s="104">
        <f ca="1"/>
        <v>4836000</v>
      </c>
      <c r="D558" s="104">
        <f ca="1"/>
        <v>46119</v>
      </c>
      <c r="E558" s="104">
        <f ca="1"/>
        <v>46149</v>
      </c>
      <c r="F558" s="104" t="str">
        <f ca="1"/>
        <v>Unpaid</v>
      </c>
      <c r="G558" s="104" t="str">
        <f ca="1"/>
        <v>INV-2026-PT Palembang Retail Bersama-545</v>
      </c>
      <c r="H558" s="104">
        <f ca="1"/>
        <v>0</v>
      </c>
      <c r="I558" s="104">
        <f ca="1"/>
        <v>4836000</v>
      </c>
    </row>
    <row r="559" spans="1:9">
      <c r="A559" s="104">
        <f ca="1"/>
        <v>546</v>
      </c>
      <c r="B559" s="104" t="str">
        <f ca="1"/>
        <v>PT Bali Lifestyle Market</v>
      </c>
      <c r="C559" s="104">
        <f ca="1"/>
        <v>2248000</v>
      </c>
      <c r="D559" s="104">
        <f ca="1"/>
        <v>46265</v>
      </c>
      <c r="E559" s="104">
        <f ca="1"/>
        <v>46295</v>
      </c>
      <c r="F559" s="104" t="str">
        <f ca="1"/>
        <v>Paid</v>
      </c>
      <c r="G559" s="104" t="str">
        <f ca="1"/>
        <v>INV-2026-PT Bali Lifestyle Market-546</v>
      </c>
      <c r="H559" s="104">
        <f ca="1"/>
        <v>2248000</v>
      </c>
      <c r="I559" s="104">
        <f ca="1"/>
        <v>0</v>
      </c>
    </row>
    <row r="560" spans="1:9">
      <c r="A560" s="104">
        <f ca="1"/>
        <v>547</v>
      </c>
      <c r="B560" s="104" t="str">
        <f ca="1"/>
        <v>PT Makassar Retail Utama</v>
      </c>
      <c r="C560" s="104">
        <f ca="1"/>
        <v>5052000</v>
      </c>
      <c r="D560" s="104">
        <f ca="1"/>
        <v>46174</v>
      </c>
      <c r="E560" s="104">
        <f ca="1"/>
        <v>46219</v>
      </c>
      <c r="F560" s="104" t="str">
        <f ca="1"/>
        <v>Unpaid</v>
      </c>
      <c r="G560" s="104" t="str">
        <f ca="1"/>
        <v>INV-2026-PT Makassar Retail Utama-547</v>
      </c>
      <c r="H560" s="104">
        <f ca="1"/>
        <v>0</v>
      </c>
      <c r="I560" s="104">
        <f ca="1"/>
        <v>5052000</v>
      </c>
    </row>
    <row r="561" spans="1:9">
      <c r="A561" s="104">
        <f ca="1"/>
        <v>548</v>
      </c>
      <c r="B561" s="104" t="str">
        <f ca="1"/>
        <v>PT Pontianak Niaga Abadi</v>
      </c>
      <c r="C561" s="104">
        <f ca="1"/>
        <v>2395000</v>
      </c>
      <c r="D561" s="104">
        <f ca="1"/>
        <v>46138</v>
      </c>
      <c r="E561" s="104">
        <f ca="1"/>
        <v>46183</v>
      </c>
      <c r="F561" s="104" t="str">
        <f ca="1"/>
        <v>Paid</v>
      </c>
      <c r="G561" s="104" t="str">
        <f ca="1"/>
        <v>INV-2026-PT Pontianak Niaga Abadi-548</v>
      </c>
      <c r="H561" s="104">
        <f ca="1"/>
        <v>2395000</v>
      </c>
      <c r="I561" s="104">
        <f ca="1"/>
        <v>0</v>
      </c>
    </row>
    <row r="562" spans="1:9">
      <c r="A562" s="104">
        <f ca="1"/>
        <v>549</v>
      </c>
      <c r="B562" s="104" t="str">
        <f ca="1"/>
        <v>PT Balikpapan Retailindo</v>
      </c>
      <c r="C562" s="104">
        <f ca="1"/>
        <v>3284000</v>
      </c>
      <c r="D562" s="104">
        <f ca="1"/>
        <v>46219</v>
      </c>
      <c r="E562" s="104">
        <f ca="1"/>
        <v>46249</v>
      </c>
      <c r="F562" s="104" t="str">
        <f ca="1"/>
        <v>Paid</v>
      </c>
      <c r="G562" s="104" t="str">
        <f ca="1"/>
        <v>INV-2026-PT Balikpapan Retailindo-549</v>
      </c>
      <c r="H562" s="104">
        <f ca="1"/>
        <v>3284000</v>
      </c>
      <c r="I562" s="104">
        <f ca="1"/>
        <v>0</v>
      </c>
    </row>
    <row r="563" spans="1:9">
      <c r="A563" s="104">
        <f ca="1"/>
        <v>550</v>
      </c>
      <c r="B563" s="104" t="str">
        <f ca="1"/>
        <v>PT Medan Niaga Sentosa</v>
      </c>
      <c r="C563" s="104">
        <f ca="1"/>
        <v>4474000</v>
      </c>
      <c r="D563" s="104">
        <f ca="1"/>
        <v>46259</v>
      </c>
      <c r="E563" s="104">
        <f ca="1"/>
        <v>46289</v>
      </c>
      <c r="F563" s="104" t="str">
        <f ca="1"/>
        <v>Partial</v>
      </c>
      <c r="G563" s="104" t="str">
        <f ca="1"/>
        <v>INV-2026-PT Medan Niaga Sentosa-550</v>
      </c>
      <c r="H563" s="104">
        <f ca="1"/>
        <v>3356000</v>
      </c>
      <c r="I563" s="104">
        <f ca="1"/>
        <v>1118000</v>
      </c>
    </row>
    <row r="564" spans="1:9">
      <c r="A564" s="104">
        <f ca="1"/>
        <v>551</v>
      </c>
      <c r="B564" s="104" t="str">
        <f ca="1"/>
        <v>PT Citra Home Living</v>
      </c>
      <c r="C564" s="104">
        <f ca="1"/>
        <v>6576000</v>
      </c>
      <c r="D564" s="104">
        <f ca="1"/>
        <v>46187</v>
      </c>
      <c r="E564" s="104">
        <f ca="1"/>
        <v>46201</v>
      </c>
      <c r="F564" s="104" t="str">
        <f ca="1"/>
        <v>Paid</v>
      </c>
      <c r="G564" s="104" t="str">
        <f ca="1"/>
        <v>INV-2026-PT Citra Home Living-551</v>
      </c>
      <c r="H564" s="104">
        <f ca="1"/>
        <v>6576000</v>
      </c>
      <c r="I564" s="104">
        <f ca="1"/>
        <v>0</v>
      </c>
    </row>
    <row r="565" spans="1:9">
      <c r="A565" s="104">
        <f ca="1"/>
        <v>552</v>
      </c>
      <c r="B565" s="104" t="str">
        <f ca="1"/>
        <v>PT Sentra Belanja Jaya</v>
      </c>
      <c r="C565" s="104">
        <f ca="1"/>
        <v>4500000</v>
      </c>
      <c r="D565" s="104">
        <f ca="1"/>
        <v>46250</v>
      </c>
      <c r="E565" s="104">
        <f ca="1"/>
        <v>46264</v>
      </c>
      <c r="F565" s="104" t="str">
        <f ca="1"/>
        <v>Paid</v>
      </c>
      <c r="G565" s="104" t="str">
        <f ca="1"/>
        <v>INV-2026-PT Sentra Belanja Jaya-552</v>
      </c>
      <c r="H565" s="104">
        <f ca="1"/>
        <v>4500000</v>
      </c>
      <c r="I565" s="104">
        <f ca="1"/>
        <v>0</v>
      </c>
    </row>
    <row r="566" spans="1:9">
      <c r="A566" s="104">
        <f ca="1"/>
        <v>553</v>
      </c>
      <c r="B566" s="104" t="str">
        <f ca="1"/>
        <v>PT Nusantara Mart Sejahtera</v>
      </c>
      <c r="C566" s="104">
        <f ca="1"/>
        <v>2379000</v>
      </c>
      <c r="D566" s="104">
        <f ca="1"/>
        <v>46050</v>
      </c>
      <c r="E566" s="104">
        <f ca="1"/>
        <v>46080</v>
      </c>
      <c r="F566" s="104" t="str">
        <f ca="1"/>
        <v>Partial</v>
      </c>
      <c r="G566" s="104" t="str">
        <f ca="1"/>
        <v>INV-2026-PT Nusantara Mart Sejahtera-553</v>
      </c>
      <c r="H566" s="104">
        <f ca="1"/>
        <v>1427000</v>
      </c>
      <c r="I566" s="104">
        <f ca="1"/>
        <v>952000</v>
      </c>
    </row>
    <row r="567" spans="1:9">
      <c r="A567" s="104">
        <f ca="1"/>
        <v>554</v>
      </c>
      <c r="B567" s="104" t="str">
        <f ca="1"/>
        <v>PT Pekanbaru Home Store</v>
      </c>
      <c r="C567" s="104">
        <f ca="1"/>
        <v>3556000</v>
      </c>
      <c r="D567" s="104">
        <f ca="1"/>
        <v>46175</v>
      </c>
      <c r="E567" s="104">
        <f ca="1"/>
        <v>46205</v>
      </c>
      <c r="F567" s="104" t="str">
        <f ca="1"/>
        <v>Paid</v>
      </c>
      <c r="G567" s="104" t="str">
        <f ca="1"/>
        <v>INV-2026-PT Pekanbaru Home Store-554</v>
      </c>
      <c r="H567" s="104">
        <f ca="1"/>
        <v>3556000</v>
      </c>
      <c r="I567" s="104">
        <f ca="1"/>
        <v>0</v>
      </c>
    </row>
    <row r="568" spans="1:9">
      <c r="A568" s="104">
        <f ca="1"/>
        <v>555</v>
      </c>
      <c r="B568" s="104" t="str">
        <f ca="1"/>
        <v>PT Lestari Lifestyle Retail</v>
      </c>
      <c r="C568" s="104">
        <f ca="1"/>
        <v>4736000</v>
      </c>
      <c r="D568" s="104">
        <f ca="1"/>
        <v>46203</v>
      </c>
      <c r="E568" s="104">
        <f ca="1"/>
        <v>46233</v>
      </c>
      <c r="F568" s="104" t="str">
        <f ca="1"/>
        <v>Partial</v>
      </c>
      <c r="G568" s="104" t="str">
        <f ca="1"/>
        <v>INV-2026-PT Lestari Lifestyle Retail-555</v>
      </c>
      <c r="H568" s="104">
        <f ca="1"/>
        <v>2842000</v>
      </c>
      <c r="I568" s="104">
        <f ca="1"/>
        <v>1894000</v>
      </c>
    </row>
    <row r="569" spans="1:9">
      <c r="A569" s="104">
        <f ca="1"/>
        <v>556</v>
      </c>
      <c r="B569" s="104" t="str">
        <f ca="1"/>
        <v>PT Lestari Lifestyle Retail</v>
      </c>
      <c r="C569" s="104">
        <f ca="1"/>
        <v>3241000</v>
      </c>
      <c r="D569" s="104">
        <f ca="1"/>
        <v>46186</v>
      </c>
      <c r="E569" s="104">
        <f ca="1"/>
        <v>46216</v>
      </c>
      <c r="F569" s="104" t="str">
        <f ca="1"/>
        <v>Paid</v>
      </c>
      <c r="G569" s="104" t="str">
        <f ca="1"/>
        <v>INV-2026-PT Lestari Lifestyle Retail-556</v>
      </c>
      <c r="H569" s="104">
        <f ca="1"/>
        <v>3241000</v>
      </c>
      <c r="I569" s="104">
        <f ca="1"/>
        <v>0</v>
      </c>
    </row>
    <row r="570" spans="1:9">
      <c r="A570" s="104">
        <f ca="1"/>
        <v>557</v>
      </c>
      <c r="B570" s="104" t="str">
        <f ca="1"/>
        <v>PT Harmoni Store Indonesia</v>
      </c>
      <c r="C570" s="104">
        <f ca="1"/>
        <v>1701000</v>
      </c>
      <c r="D570" s="104">
        <f ca="1"/>
        <v>46047</v>
      </c>
      <c r="E570" s="104">
        <f ca="1"/>
        <v>46077</v>
      </c>
      <c r="F570" s="104" t="str">
        <f ca="1"/>
        <v>Partial</v>
      </c>
      <c r="G570" s="104" t="str">
        <f ca="1"/>
        <v>INV-2026-PT Harmoni Store Indonesia-557</v>
      </c>
      <c r="H570" s="104">
        <f ca="1"/>
        <v>850000</v>
      </c>
      <c r="I570" s="104">
        <f ca="1"/>
        <v>851000</v>
      </c>
    </row>
    <row r="571" spans="1:9">
      <c r="A571" s="104">
        <f ca="1"/>
        <v>558</v>
      </c>
      <c r="B571" s="104" t="str">
        <f ca="1"/>
        <v>PT Makassar Retail Utama</v>
      </c>
      <c r="C571" s="104">
        <f ca="1"/>
        <v>5854000</v>
      </c>
      <c r="D571" s="104">
        <f ca="1"/>
        <v>46046</v>
      </c>
      <c r="E571" s="104">
        <f ca="1"/>
        <v>46076</v>
      </c>
      <c r="F571" s="104" t="str">
        <f ca="1"/>
        <v>Paid</v>
      </c>
      <c r="G571" s="104" t="str">
        <f ca="1"/>
        <v>INV-2026-PT Makassar Retail Utama-558</v>
      </c>
      <c r="H571" s="104">
        <f ca="1"/>
        <v>5854000</v>
      </c>
      <c r="I571" s="104">
        <f ca="1"/>
        <v>0</v>
      </c>
    </row>
    <row r="572" spans="1:9">
      <c r="A572" s="104">
        <f ca="1"/>
        <v>559</v>
      </c>
      <c r="B572" s="104" t="str">
        <f ca="1"/>
        <v>PT Urban House Indonesia</v>
      </c>
      <c r="C572" s="104">
        <f ca="1"/>
        <v>2596000</v>
      </c>
      <c r="D572" s="104">
        <f ca="1"/>
        <v>46036</v>
      </c>
      <c r="E572" s="104">
        <f ca="1"/>
        <v>46066</v>
      </c>
      <c r="F572" s="104" t="str">
        <f ca="1"/>
        <v>Paid</v>
      </c>
      <c r="G572" s="104" t="str">
        <f ca="1"/>
        <v>INV-2026-PT Urban House Indonesia-559</v>
      </c>
      <c r="H572" s="104">
        <f ca="1"/>
        <v>2596000</v>
      </c>
      <c r="I572" s="104">
        <f ca="1"/>
        <v>0</v>
      </c>
    </row>
    <row r="573" spans="1:9">
      <c r="A573" s="104">
        <f ca="1"/>
        <v>560</v>
      </c>
      <c r="B573" s="104" t="str">
        <f ca="1"/>
        <v>PT Jogja Retail Makmur</v>
      </c>
      <c r="C573" s="104">
        <f ca="1"/>
        <v>1183000</v>
      </c>
      <c r="D573" s="104">
        <f ca="1"/>
        <v>46197</v>
      </c>
      <c r="E573" s="104">
        <f ca="1"/>
        <v>46211</v>
      </c>
      <c r="F573" s="104" t="str">
        <f ca="1"/>
        <v>Paid</v>
      </c>
      <c r="G573" s="104" t="str">
        <f ca="1"/>
        <v>INV-2026-PT Jogja Retail Makmur-560</v>
      </c>
      <c r="H573" s="104">
        <f ca="1"/>
        <v>1183000</v>
      </c>
      <c r="I573" s="104">
        <f ca="1"/>
        <v>0</v>
      </c>
    </row>
    <row r="574" spans="1:9">
      <c r="A574" s="104">
        <f ca="1"/>
        <v>561</v>
      </c>
      <c r="B574" s="104" t="str">
        <f ca="1"/>
        <v>PT Pekanbaru Home Store</v>
      </c>
      <c r="C574" s="104">
        <f ca="1"/>
        <v>5127000</v>
      </c>
      <c r="D574" s="104">
        <f ca="1"/>
        <v>46081</v>
      </c>
      <c r="E574" s="104">
        <f ca="1"/>
        <v>46111</v>
      </c>
      <c r="F574" s="104" t="str">
        <f ca="1"/>
        <v>Paid</v>
      </c>
      <c r="G574" s="104" t="str">
        <f ca="1"/>
        <v>INV-2026-PT Pekanbaru Home Store-561</v>
      </c>
      <c r="H574" s="104">
        <f ca="1"/>
        <v>5127000</v>
      </c>
      <c r="I574" s="104">
        <f ca="1"/>
        <v>0</v>
      </c>
    </row>
    <row r="575" spans="1:9">
      <c r="A575" s="104">
        <f ca="1"/>
        <v>562</v>
      </c>
      <c r="B575" s="104" t="str">
        <f ca="1"/>
        <v>PT Sentra Belanja Jaya</v>
      </c>
      <c r="C575" s="104">
        <f ca="1"/>
        <v>2728000</v>
      </c>
      <c r="D575" s="104">
        <f ca="1"/>
        <v>46258</v>
      </c>
      <c r="E575" s="104">
        <f ca="1"/>
        <v>46303</v>
      </c>
      <c r="F575" s="104" t="str">
        <f ca="1"/>
        <v>Unpaid</v>
      </c>
      <c r="G575" s="104" t="str">
        <f ca="1"/>
        <v>INV-2026-PT Sentra Belanja Jaya-562</v>
      </c>
      <c r="H575" s="104">
        <f ca="1"/>
        <v>0</v>
      </c>
      <c r="I575" s="104">
        <f ca="1"/>
        <v>2728000</v>
      </c>
    </row>
    <row r="576" spans="1:9">
      <c r="A576" s="104">
        <f ca="1"/>
        <v>563</v>
      </c>
      <c r="B576" s="104" t="str">
        <f ca="1"/>
        <v>PT Pekanbaru Home Store</v>
      </c>
      <c r="C576" s="104">
        <f ca="1"/>
        <v>4310000</v>
      </c>
      <c r="D576" s="104">
        <f ca="1"/>
        <v>46269</v>
      </c>
      <c r="E576" s="104">
        <f ca="1"/>
        <v>46299</v>
      </c>
      <c r="F576" s="104" t="str">
        <f ca="1"/>
        <v>Partial</v>
      </c>
      <c r="G576" s="104" t="str">
        <f ca="1"/>
        <v>INV-2026-PT Pekanbaru Home Store-563</v>
      </c>
      <c r="H576" s="104">
        <f ca="1"/>
        <v>3017000</v>
      </c>
      <c r="I576" s="104">
        <f ca="1"/>
        <v>1293000</v>
      </c>
    </row>
    <row r="577" spans="1:9">
      <c r="A577" s="104">
        <f ca="1"/>
        <v>564</v>
      </c>
      <c r="B577" s="104" t="str">
        <f ca="1"/>
        <v>PT Pontianak Niaga Abadi</v>
      </c>
      <c r="C577" s="104">
        <f ca="1"/>
        <v>598000</v>
      </c>
      <c r="D577" s="104">
        <f ca="1"/>
        <v>46038</v>
      </c>
      <c r="E577" s="104">
        <f ca="1"/>
        <v>46068</v>
      </c>
      <c r="F577" s="104" t="str">
        <f ca="1"/>
        <v>Paid</v>
      </c>
      <c r="G577" s="104" t="str">
        <f ca="1"/>
        <v>INV-2026-PT Pontianak Niaga Abadi-564</v>
      </c>
      <c r="H577" s="104">
        <f ca="1"/>
        <v>598000</v>
      </c>
      <c r="I577" s="104">
        <f ca="1"/>
        <v>0</v>
      </c>
    </row>
    <row r="578" spans="1:9">
      <c r="A578" s="104">
        <f ca="1"/>
        <v>565</v>
      </c>
      <c r="B578" s="104" t="str">
        <f ca="1"/>
        <v>PT Bali Lifestyle Market</v>
      </c>
      <c r="C578" s="104">
        <f ca="1"/>
        <v>2922000</v>
      </c>
      <c r="D578" s="104">
        <f ca="1"/>
        <v>46178</v>
      </c>
      <c r="E578" s="104">
        <f ca="1"/>
        <v>46208</v>
      </c>
      <c r="F578" s="104" t="str">
        <f ca="1"/>
        <v>Paid</v>
      </c>
      <c r="G578" s="104" t="str">
        <f ca="1"/>
        <v>INV-2026-PT Bali Lifestyle Market-565</v>
      </c>
      <c r="H578" s="104">
        <f ca="1"/>
        <v>2922000</v>
      </c>
      <c r="I578" s="104">
        <f ca="1"/>
        <v>0</v>
      </c>
    </row>
    <row r="579" spans="1:9">
      <c r="A579" s="104">
        <f ca="1"/>
        <v>566</v>
      </c>
      <c r="B579" s="104" t="str">
        <f ca="1"/>
        <v>PT Pusaka Niaga Mandiri</v>
      </c>
      <c r="C579" s="104">
        <f ca="1"/>
        <v>3392000</v>
      </c>
      <c r="D579" s="104">
        <f ca="1"/>
        <v>46067</v>
      </c>
      <c r="E579" s="104">
        <f ca="1"/>
        <v>46097</v>
      </c>
      <c r="F579" s="104" t="str">
        <f ca="1"/>
        <v>Paid</v>
      </c>
      <c r="G579" s="104" t="str">
        <f ca="1"/>
        <v>INV-2026-PT Pusaka Niaga Mandiri-566</v>
      </c>
      <c r="H579" s="104">
        <f ca="1"/>
        <v>3392000</v>
      </c>
      <c r="I579" s="104">
        <f ca="1"/>
        <v>0</v>
      </c>
    </row>
    <row r="580" spans="1:9">
      <c r="A580" s="104">
        <f ca="1"/>
        <v>567</v>
      </c>
      <c r="B580" s="104" t="str">
        <f ca="1"/>
        <v>PT Batam Modern Retail</v>
      </c>
      <c r="C580" s="104">
        <f ca="1"/>
        <v>2843000</v>
      </c>
      <c r="D580" s="104">
        <f ca="1"/>
        <v>46049</v>
      </c>
      <c r="E580" s="104">
        <f ca="1"/>
        <v>46079</v>
      </c>
      <c r="F580" s="104" t="str">
        <f ca="1"/>
        <v>Paid</v>
      </c>
      <c r="G580" s="104" t="str">
        <f ca="1"/>
        <v>INV-2026-PT Batam Modern Retail-567</v>
      </c>
      <c r="H580" s="104">
        <f ca="1"/>
        <v>2843000</v>
      </c>
      <c r="I580" s="104">
        <f ca="1"/>
        <v>0</v>
      </c>
    </row>
    <row r="581" spans="1:9">
      <c r="A581" s="104">
        <f ca="1"/>
        <v>568</v>
      </c>
      <c r="B581" s="104" t="str">
        <f ca="1"/>
        <v>PT Jogja Retail Makmur</v>
      </c>
      <c r="C581" s="104">
        <f ca="1"/>
        <v>3782000</v>
      </c>
      <c r="D581" s="104">
        <f ca="1"/>
        <v>46264</v>
      </c>
      <c r="E581" s="104">
        <f ca="1"/>
        <v>46278</v>
      </c>
      <c r="F581" s="104" t="str">
        <f ca="1"/>
        <v>Unpaid</v>
      </c>
      <c r="G581" s="104" t="str">
        <f ca="1"/>
        <v>INV-2026-PT Jogja Retail Makmur-568</v>
      </c>
      <c r="H581" s="104">
        <f ca="1"/>
        <v>0</v>
      </c>
      <c r="I581" s="104">
        <f ca="1"/>
        <v>3782000</v>
      </c>
    </row>
    <row r="582" spans="1:9">
      <c r="A582" s="104">
        <f ca="1"/>
        <v>569</v>
      </c>
      <c r="B582" s="104" t="str">
        <f ca="1"/>
        <v>PT Citra Home Living</v>
      </c>
      <c r="C582" s="104">
        <f ca="1"/>
        <v>1594000</v>
      </c>
      <c r="D582" s="104">
        <f ca="1"/>
        <v>46147</v>
      </c>
      <c r="E582" s="104">
        <f ca="1"/>
        <v>46177</v>
      </c>
      <c r="F582" s="104" t="str">
        <f ca="1"/>
        <v>Paid</v>
      </c>
      <c r="G582" s="104" t="str">
        <f ca="1"/>
        <v>INV-2026-PT Citra Home Living-569</v>
      </c>
      <c r="H582" s="104">
        <f ca="1"/>
        <v>1594000</v>
      </c>
      <c r="I582" s="104">
        <f ca="1"/>
        <v>0</v>
      </c>
    </row>
    <row r="583" spans="1:9">
      <c r="A583" s="104">
        <f ca="1"/>
        <v>570</v>
      </c>
      <c r="B583" s="104" t="str">
        <f ca="1"/>
        <v>PT Citra Home Living</v>
      </c>
      <c r="C583" s="104">
        <f ca="1"/>
        <v>3144000</v>
      </c>
      <c r="D583" s="104">
        <f ca="1"/>
        <v>46136</v>
      </c>
      <c r="E583" s="104">
        <f ca="1"/>
        <v>46166</v>
      </c>
      <c r="F583" s="104" t="str">
        <f ca="1"/>
        <v>Paid</v>
      </c>
      <c r="G583" s="104" t="str">
        <f ca="1"/>
        <v>INV-2026-PT Citra Home Living-570</v>
      </c>
      <c r="H583" s="104">
        <f ca="1"/>
        <v>3144000</v>
      </c>
      <c r="I583" s="104">
        <f ca="1"/>
        <v>0</v>
      </c>
    </row>
    <row r="584" spans="1:9">
      <c r="A584" s="104">
        <f ca="1"/>
        <v>571</v>
      </c>
      <c r="B584" s="104" t="str">
        <f ca="1"/>
        <v>PT Surya Niaga Surabaya</v>
      </c>
      <c r="C584" s="104">
        <f ca="1"/>
        <v>4542000</v>
      </c>
      <c r="D584" s="104">
        <f ca="1"/>
        <v>46154</v>
      </c>
      <c r="E584" s="104">
        <f ca="1"/>
        <v>46199</v>
      </c>
      <c r="F584" s="104" t="str">
        <f ca="1"/>
        <v>Unpaid</v>
      </c>
      <c r="G584" s="104" t="str">
        <f ca="1"/>
        <v>INV-2026-PT Surya Niaga Surabaya-571</v>
      </c>
      <c r="H584" s="104">
        <f ca="1"/>
        <v>0</v>
      </c>
      <c r="I584" s="104">
        <f ca="1"/>
        <v>4542000</v>
      </c>
    </row>
    <row r="585" spans="1:9">
      <c r="A585" s="104">
        <f ca="1"/>
        <v>572</v>
      </c>
      <c r="B585" s="104" t="str">
        <f ca="1"/>
        <v>PT Bintang Retail Nusantara</v>
      </c>
      <c r="C585" s="104">
        <f ca="1"/>
        <v>2285000</v>
      </c>
      <c r="D585" s="104">
        <f ca="1"/>
        <v>46218</v>
      </c>
      <c r="E585" s="104">
        <f ca="1"/>
        <v>46248</v>
      </c>
      <c r="F585" s="104" t="str">
        <f ca="1"/>
        <v>Paid</v>
      </c>
      <c r="G585" s="104" t="str">
        <f ca="1"/>
        <v>INV-2026-PT Bintang Retail Nusantara-572</v>
      </c>
      <c r="H585" s="104">
        <f ca="1"/>
        <v>2285000</v>
      </c>
      <c r="I585" s="104">
        <f ca="1"/>
        <v>0</v>
      </c>
    </row>
    <row r="586" spans="1:9">
      <c r="A586" s="104">
        <f ca="1"/>
        <v>573</v>
      </c>
      <c r="B586" s="104" t="str">
        <f ca="1"/>
        <v>PT Harmoni Store Indonesia</v>
      </c>
      <c r="C586" s="104">
        <f ca="1"/>
        <v>2985000</v>
      </c>
      <c r="D586" s="104">
        <f ca="1"/>
        <v>46039</v>
      </c>
      <c r="E586" s="104">
        <f ca="1"/>
        <v>46084</v>
      </c>
      <c r="F586" s="104" t="str">
        <f ca="1"/>
        <v>Paid</v>
      </c>
      <c r="G586" s="104" t="str">
        <f ca="1"/>
        <v>INV-2026-PT Harmoni Store Indonesia-573</v>
      </c>
      <c r="H586" s="104">
        <f ca="1"/>
        <v>2985000</v>
      </c>
      <c r="I586" s="104">
        <f ca="1"/>
        <v>0</v>
      </c>
    </row>
    <row r="587" spans="1:9">
      <c r="A587" s="104">
        <f ca="1"/>
        <v>574</v>
      </c>
      <c r="B587" s="104" t="str">
        <f ca="1"/>
        <v>PT Jogja Retail Makmur</v>
      </c>
      <c r="C587" s="104">
        <f ca="1"/>
        <v>5571000</v>
      </c>
      <c r="D587" s="104">
        <f ca="1"/>
        <v>46061</v>
      </c>
      <c r="E587" s="104">
        <f ca="1"/>
        <v>46106</v>
      </c>
      <c r="F587" s="104" t="str">
        <f ca="1"/>
        <v>Paid</v>
      </c>
      <c r="G587" s="104" t="str">
        <f ca="1"/>
        <v>INV-2026-PT Jogja Retail Makmur-574</v>
      </c>
      <c r="H587" s="104">
        <f ca="1"/>
        <v>5571000</v>
      </c>
      <c r="I587" s="104">
        <f ca="1"/>
        <v>0</v>
      </c>
    </row>
    <row r="588" spans="1:9">
      <c r="A588" s="104">
        <f ca="1"/>
        <v>575</v>
      </c>
      <c r="B588" s="104" t="str">
        <f ca="1"/>
        <v>PT Lestari Lifestyle Retail</v>
      </c>
      <c r="C588" s="104">
        <f ca="1"/>
        <v>5491000</v>
      </c>
      <c r="D588" s="104">
        <f ca="1"/>
        <v>46030</v>
      </c>
      <c r="E588" s="104">
        <f ca="1"/>
        <v>46060</v>
      </c>
      <c r="F588" s="104" t="str">
        <f ca="1"/>
        <v>Paid</v>
      </c>
      <c r="G588" s="104" t="str">
        <f ca="1"/>
        <v>INV-2026-PT Lestari Lifestyle Retail-575</v>
      </c>
      <c r="H588" s="104">
        <f ca="1"/>
        <v>5491000</v>
      </c>
      <c r="I588" s="104">
        <f ca="1"/>
        <v>0</v>
      </c>
    </row>
    <row r="589" spans="1:9">
      <c r="A589" s="104">
        <f ca="1"/>
        <v>576</v>
      </c>
      <c r="B589" s="104" t="str">
        <f ca="1"/>
        <v>PT XYZ</v>
      </c>
      <c r="C589" s="104">
        <f ca="1"/>
        <v>1152000</v>
      </c>
      <c r="D589" s="104">
        <f ca="1"/>
        <v>46198</v>
      </c>
      <c r="E589" s="104">
        <f ca="1"/>
        <v>46228</v>
      </c>
      <c r="F589" s="104" t="str">
        <f ca="1"/>
        <v>Unpaid</v>
      </c>
      <c r="G589" s="104" t="str">
        <f ca="1"/>
        <v>INV-2026-PT XYZ-576</v>
      </c>
      <c r="H589" s="104">
        <f ca="1"/>
        <v>0</v>
      </c>
      <c r="I589" s="104">
        <f ca="1"/>
        <v>1152000</v>
      </c>
    </row>
    <row r="590" spans="1:9">
      <c r="A590" s="104">
        <f ca="1"/>
        <v>577</v>
      </c>
      <c r="B590" s="104" t="str">
        <f ca="1"/>
        <v>PT Batam Modern Retail</v>
      </c>
      <c r="C590" s="104">
        <f ca="1"/>
        <v>4238000</v>
      </c>
      <c r="D590" s="104">
        <f ca="1"/>
        <v>46069</v>
      </c>
      <c r="E590" s="104">
        <f ca="1"/>
        <v>46099</v>
      </c>
      <c r="F590" s="104" t="str">
        <f ca="1"/>
        <v>Unpaid</v>
      </c>
      <c r="G590" s="104" t="str">
        <f ca="1"/>
        <v>INV-2026-PT Batam Modern Retail-577</v>
      </c>
      <c r="H590" s="104">
        <f ca="1"/>
        <v>0</v>
      </c>
      <c r="I590" s="104">
        <f ca="1"/>
        <v>4238000</v>
      </c>
    </row>
    <row r="591" spans="1:9">
      <c r="A591" s="104">
        <f ca="1"/>
        <v>578</v>
      </c>
      <c r="B591" s="104" t="str">
        <f ca="1"/>
        <v>PT Prima Retail Bandung</v>
      </c>
      <c r="C591" s="104">
        <f ca="1"/>
        <v>1548000</v>
      </c>
      <c r="D591" s="104">
        <f ca="1"/>
        <v>46209</v>
      </c>
      <c r="E591" s="104">
        <f ca="1"/>
        <v>46239</v>
      </c>
      <c r="F591" s="104" t="str">
        <f ca="1"/>
        <v>Unpaid</v>
      </c>
      <c r="G591" s="104" t="str">
        <f ca="1"/>
        <v>INV-2026-PT Prima Retail Bandung-578</v>
      </c>
      <c r="H591" s="104">
        <f ca="1"/>
        <v>0</v>
      </c>
      <c r="I591" s="104">
        <f ca="1"/>
        <v>1548000</v>
      </c>
    </row>
    <row r="592" spans="1:9">
      <c r="A592" s="104">
        <f ca="1"/>
        <v>579</v>
      </c>
      <c r="B592" s="104" t="str">
        <f ca="1"/>
        <v>PT Prima Retail Bandung</v>
      </c>
      <c r="C592" s="104">
        <f ca="1"/>
        <v>5284000</v>
      </c>
      <c r="D592" s="104">
        <f ca="1"/>
        <v>46131</v>
      </c>
      <c r="E592" s="104">
        <f ca="1"/>
        <v>46161</v>
      </c>
      <c r="F592" s="104" t="str">
        <f ca="1"/>
        <v>Paid</v>
      </c>
      <c r="G592" s="104" t="str">
        <f ca="1"/>
        <v>INV-2026-PT Prima Retail Bandung-579</v>
      </c>
      <c r="H592" s="104">
        <f ca="1"/>
        <v>5284000</v>
      </c>
      <c r="I592" s="104">
        <f ca="1"/>
        <v>0</v>
      </c>
    </row>
    <row r="593" spans="1:9">
      <c r="A593" s="104">
        <f ca="1"/>
        <v>580</v>
      </c>
      <c r="B593" s="104" t="str">
        <f ca="1"/>
        <v>PT Pusaka Niaga Mandiri</v>
      </c>
      <c r="C593" s="104">
        <f ca="1"/>
        <v>2186000</v>
      </c>
      <c r="D593" s="104">
        <f ca="1"/>
        <v>46241</v>
      </c>
      <c r="E593" s="104">
        <f ca="1"/>
        <v>46271</v>
      </c>
      <c r="F593" s="104" t="str">
        <f ca="1"/>
        <v>Paid</v>
      </c>
      <c r="G593" s="104" t="str">
        <f ca="1"/>
        <v>INV-2026-PT Pusaka Niaga Mandiri-580</v>
      </c>
      <c r="H593" s="104">
        <f ca="1"/>
        <v>2186000</v>
      </c>
      <c r="I593" s="104">
        <f ca="1"/>
        <v>0</v>
      </c>
    </row>
    <row r="594" spans="1:9">
      <c r="A594" s="104">
        <f ca="1"/>
        <v>581</v>
      </c>
      <c r="B594" s="104" t="str">
        <f ca="1"/>
        <v>PT Nusantara Mart Sejahtera</v>
      </c>
      <c r="C594" s="104">
        <f ca="1"/>
        <v>3436000</v>
      </c>
      <c r="D594" s="104">
        <f ca="1"/>
        <v>46086</v>
      </c>
      <c r="E594" s="104">
        <f ca="1"/>
        <v>46100</v>
      </c>
      <c r="F594" s="104" t="str">
        <f ca="1"/>
        <v>Paid</v>
      </c>
      <c r="G594" s="104" t="str">
        <f ca="1"/>
        <v>INV-2026-PT Nusantara Mart Sejahtera-581</v>
      </c>
      <c r="H594" s="104">
        <f ca="1"/>
        <v>3436000</v>
      </c>
      <c r="I594" s="104">
        <f ca="1"/>
        <v>0</v>
      </c>
    </row>
    <row r="595" spans="1:9">
      <c r="A595" s="104">
        <f ca="1"/>
        <v>582</v>
      </c>
      <c r="B595" s="104" t="str">
        <f ca="1"/>
        <v>PT Arunika Retail Indonesia</v>
      </c>
      <c r="C595" s="104">
        <f ca="1"/>
        <v>3232000</v>
      </c>
      <c r="D595" s="104">
        <f ca="1"/>
        <v>46277</v>
      </c>
      <c r="E595" s="104">
        <f ca="1"/>
        <v>46307</v>
      </c>
      <c r="F595" s="104" t="str">
        <f ca="1"/>
        <v>Partial</v>
      </c>
      <c r="G595" s="104" t="str">
        <f ca="1"/>
        <v>INV-2026-PT Arunika Retail Indonesia-582</v>
      </c>
      <c r="H595" s="104">
        <f ca="1"/>
        <v>2424000</v>
      </c>
      <c r="I595" s="104">
        <f ca="1"/>
        <v>808000</v>
      </c>
    </row>
    <row r="596" spans="1:9">
      <c r="A596" s="104">
        <f ca="1"/>
        <v>583</v>
      </c>
      <c r="B596" s="104" t="str">
        <f ca="1"/>
        <v>PT Batam Modern Retail</v>
      </c>
      <c r="C596" s="104">
        <f ca="1"/>
        <v>3839000</v>
      </c>
      <c r="D596" s="104">
        <f ca="1"/>
        <v>46234</v>
      </c>
      <c r="E596" s="104">
        <f ca="1"/>
        <v>46279</v>
      </c>
      <c r="F596" s="104" t="str">
        <f ca="1"/>
        <v>Unpaid</v>
      </c>
      <c r="G596" s="104" t="str">
        <f ca="1"/>
        <v>INV-2026-PT Batam Modern Retail-583</v>
      </c>
      <c r="H596" s="104">
        <f ca="1"/>
        <v>0</v>
      </c>
      <c r="I596" s="104">
        <f ca="1"/>
        <v>3839000</v>
      </c>
    </row>
    <row r="597" spans="1:9">
      <c r="A597" s="104">
        <f ca="1"/>
        <v>584</v>
      </c>
      <c r="B597" s="104" t="str">
        <f ca="1"/>
        <v>PT Arunika Retail Indonesia</v>
      </c>
      <c r="C597" s="104">
        <f ca="1"/>
        <v>7789000</v>
      </c>
      <c r="D597" s="104">
        <f ca="1"/>
        <v>46145</v>
      </c>
      <c r="E597" s="104">
        <f ca="1"/>
        <v>46175</v>
      </c>
      <c r="F597" s="104" t="str">
        <f ca="1"/>
        <v>Paid</v>
      </c>
      <c r="G597" s="104" t="str">
        <f ca="1"/>
        <v>INV-2026-PT Arunika Retail Indonesia-584</v>
      </c>
      <c r="H597" s="104">
        <f ca="1"/>
        <v>7789000</v>
      </c>
      <c r="I597" s="104">
        <f ca="1"/>
        <v>0</v>
      </c>
    </row>
    <row r="598" spans="1:9">
      <c r="A598" s="104">
        <f ca="1"/>
        <v>585</v>
      </c>
      <c r="B598" s="104" t="str">
        <f ca="1"/>
        <v>PT XYZ</v>
      </c>
      <c r="C598" s="104">
        <f ca="1"/>
        <v>6898000</v>
      </c>
      <c r="D598" s="104">
        <f ca="1"/>
        <v>46036</v>
      </c>
      <c r="E598" s="104">
        <f ca="1"/>
        <v>46066</v>
      </c>
      <c r="F598" s="104" t="str">
        <f ca="1"/>
        <v>Paid</v>
      </c>
      <c r="G598" s="104" t="str">
        <f ca="1"/>
        <v>INV-2026-PT XYZ-585</v>
      </c>
      <c r="H598" s="104">
        <f ca="1"/>
        <v>6898000</v>
      </c>
      <c r="I598" s="104">
        <f ca="1"/>
        <v>0</v>
      </c>
    </row>
    <row r="599" spans="1:9">
      <c r="A599" s="104">
        <f ca="1"/>
        <v>586</v>
      </c>
      <c r="B599" s="104" t="str">
        <f ca="1"/>
        <v>PT Medan Niaga Sentosa</v>
      </c>
      <c r="C599" s="104">
        <f ca="1"/>
        <v>2533000</v>
      </c>
      <c r="D599" s="104">
        <f ca="1"/>
        <v>46070</v>
      </c>
      <c r="E599" s="104">
        <f ca="1"/>
        <v>46115</v>
      </c>
      <c r="F599" s="104" t="str">
        <f ca="1"/>
        <v>Paid</v>
      </c>
      <c r="G599" s="104" t="str">
        <f ca="1"/>
        <v>INV-2026-PT Medan Niaga Sentosa-586</v>
      </c>
      <c r="H599" s="104">
        <f ca="1"/>
        <v>2533000</v>
      </c>
      <c r="I599" s="104">
        <f ca="1"/>
        <v>0</v>
      </c>
    </row>
    <row r="600" spans="1:9">
      <c r="A600" s="104">
        <f ca="1"/>
        <v>587</v>
      </c>
      <c r="B600" s="104" t="str">
        <f ca="1"/>
        <v>PT Surya Niaga Surabaya</v>
      </c>
      <c r="C600" s="104">
        <f ca="1"/>
        <v>1745000</v>
      </c>
      <c r="D600" s="104">
        <f ca="1"/>
        <v>46257</v>
      </c>
      <c r="E600" s="104">
        <f ca="1"/>
        <v>46287</v>
      </c>
      <c r="F600" s="104" t="str">
        <f ca="1"/>
        <v>Paid</v>
      </c>
      <c r="G600" s="104" t="str">
        <f ca="1"/>
        <v>INV-2026-PT Surya Niaga Surabaya-587</v>
      </c>
      <c r="H600" s="104">
        <f ca="1"/>
        <v>1745000</v>
      </c>
      <c r="I600" s="104">
        <f ca="1"/>
        <v>0</v>
      </c>
    </row>
    <row r="601" spans="1:9">
      <c r="A601" s="104">
        <f ca="1"/>
        <v>588</v>
      </c>
      <c r="B601" s="104" t="str">
        <f ca="1"/>
        <v>PT Prima Retail Bandung</v>
      </c>
      <c r="C601" s="104">
        <f ca="1"/>
        <v>7631000</v>
      </c>
      <c r="D601" s="104">
        <f ca="1"/>
        <v>46237</v>
      </c>
      <c r="E601" s="104">
        <f ca="1"/>
        <v>46251</v>
      </c>
      <c r="F601" s="104" t="str">
        <f ca="1"/>
        <v>Paid</v>
      </c>
      <c r="G601" s="104" t="str">
        <f ca="1"/>
        <v>INV-2026-PT Prima Retail Bandung-588</v>
      </c>
      <c r="H601" s="104">
        <f ca="1"/>
        <v>7631000</v>
      </c>
      <c r="I601" s="104">
        <f ca="1"/>
        <v>0</v>
      </c>
    </row>
    <row r="602" spans="1:9">
      <c r="A602" s="104">
        <f ca="1"/>
        <v>589</v>
      </c>
      <c r="B602" s="104" t="str">
        <f ca="1"/>
        <v>PT Pusaka Niaga Mandiri</v>
      </c>
      <c r="C602" s="104">
        <f ca="1"/>
        <v>4023000</v>
      </c>
      <c r="D602" s="104">
        <f ca="1"/>
        <v>46059</v>
      </c>
      <c r="E602" s="104">
        <f ca="1"/>
        <v>46073</v>
      </c>
      <c r="F602" s="104" t="str">
        <f ca="1"/>
        <v>Paid</v>
      </c>
      <c r="G602" s="104" t="str">
        <f ca="1"/>
        <v>INV-2026-PT Pusaka Niaga Mandiri-589</v>
      </c>
      <c r="H602" s="104">
        <f ca="1"/>
        <v>4023000</v>
      </c>
      <c r="I602" s="104">
        <f ca="1"/>
        <v>0</v>
      </c>
    </row>
    <row r="603" spans="1:9">
      <c r="A603" s="104">
        <f ca="1"/>
        <v>590</v>
      </c>
      <c r="B603" s="104" t="str">
        <f ca="1"/>
        <v>PT Pusaka Niaga Mandiri</v>
      </c>
      <c r="C603" s="104">
        <f ca="1"/>
        <v>1439000</v>
      </c>
      <c r="D603" s="104">
        <f ca="1"/>
        <v>46264</v>
      </c>
      <c r="E603" s="104">
        <f ca="1"/>
        <v>46294</v>
      </c>
      <c r="F603" s="104" t="str">
        <f ca="1"/>
        <v>Unpaid</v>
      </c>
      <c r="G603" s="104" t="str">
        <f ca="1"/>
        <v>INV-2026-PT Pusaka Niaga Mandiri-590</v>
      </c>
      <c r="H603" s="104">
        <f ca="1"/>
        <v>0</v>
      </c>
      <c r="I603" s="104">
        <f ca="1"/>
        <v>1439000</v>
      </c>
    </row>
    <row r="604" spans="1:9">
      <c r="A604" s="104">
        <f ca="1"/>
        <v>591</v>
      </c>
      <c r="B604" s="104" t="str">
        <f ca="1"/>
        <v>PT Lestari Lifestyle Retail</v>
      </c>
      <c r="C604" s="104">
        <f ca="1"/>
        <v>1397000</v>
      </c>
      <c r="D604" s="104">
        <f ca="1"/>
        <v>46096</v>
      </c>
      <c r="E604" s="104">
        <f ca="1"/>
        <v>46110</v>
      </c>
      <c r="F604" s="104" t="str">
        <f ca="1"/>
        <v>Paid</v>
      </c>
      <c r="G604" s="104" t="str">
        <f ca="1"/>
        <v>INV-2026-PT Lestari Lifestyle Retail-591</v>
      </c>
      <c r="H604" s="104">
        <f ca="1"/>
        <v>1397000</v>
      </c>
      <c r="I604" s="104">
        <f ca="1"/>
        <v>0</v>
      </c>
    </row>
    <row r="605" spans="1:9">
      <c r="A605" s="104">
        <f ca="1"/>
        <v>592</v>
      </c>
      <c r="B605" s="104" t="str">
        <f ca="1"/>
        <v>PT Citra Home Living</v>
      </c>
      <c r="C605" s="104">
        <f ca="1"/>
        <v>1290000</v>
      </c>
      <c r="D605" s="104">
        <f ca="1"/>
        <v>46103</v>
      </c>
      <c r="E605" s="104">
        <f ca="1"/>
        <v>46117</v>
      </c>
      <c r="F605" s="104" t="str">
        <f ca="1"/>
        <v>Paid</v>
      </c>
      <c r="G605" s="104" t="str">
        <f ca="1"/>
        <v>INV-2026-PT Citra Home Living-592</v>
      </c>
      <c r="H605" s="104">
        <f ca="1"/>
        <v>1290000</v>
      </c>
      <c r="I605" s="104">
        <f ca="1"/>
        <v>0</v>
      </c>
    </row>
    <row r="606" spans="1:9">
      <c r="A606" s="104">
        <f ca="1"/>
        <v>593</v>
      </c>
      <c r="B606" s="104" t="str">
        <f ca="1"/>
        <v>PT Palembang Retail Bersama</v>
      </c>
      <c r="C606" s="104">
        <f ca="1"/>
        <v>3703000</v>
      </c>
      <c r="D606" s="104">
        <f ca="1"/>
        <v>46225</v>
      </c>
      <c r="E606" s="104">
        <f ca="1"/>
        <v>46255</v>
      </c>
      <c r="F606" s="104" t="str">
        <f ca="1"/>
        <v>Paid</v>
      </c>
      <c r="G606" s="104" t="str">
        <f ca="1"/>
        <v>INV-2026-PT Palembang Retail Bersama-593</v>
      </c>
      <c r="H606" s="104">
        <f ca="1"/>
        <v>3703000</v>
      </c>
      <c r="I606" s="104">
        <f ca="1"/>
        <v>0</v>
      </c>
    </row>
    <row r="607" spans="1:9">
      <c r="A607" s="104">
        <f ca="1"/>
        <v>594</v>
      </c>
      <c r="B607" s="104" t="str">
        <f ca="1"/>
        <v>PT Sentra Belanja Jaya</v>
      </c>
      <c r="C607" s="104">
        <f ca="1"/>
        <v>2938000</v>
      </c>
      <c r="D607" s="104">
        <f ca="1"/>
        <v>46023</v>
      </c>
      <c r="E607" s="104">
        <f ca="1"/>
        <v>46037</v>
      </c>
      <c r="F607" s="104" t="str">
        <f ca="1"/>
        <v>Paid</v>
      </c>
      <c r="G607" s="104" t="str">
        <f ca="1"/>
        <v>INV-2026-PT Sentra Belanja Jaya-594</v>
      </c>
      <c r="H607" s="104">
        <f ca="1"/>
        <v>2938000</v>
      </c>
      <c r="I607" s="104">
        <f ca="1"/>
        <v>0</v>
      </c>
    </row>
    <row r="608" spans="1:9">
      <c r="A608" s="104">
        <f ca="1"/>
        <v>595</v>
      </c>
      <c r="B608" s="104" t="str">
        <f ca="1"/>
        <v>PT Palembang Retail Bersama</v>
      </c>
      <c r="C608" s="104">
        <f ca="1"/>
        <v>5556000</v>
      </c>
      <c r="D608" s="104">
        <f ca="1"/>
        <v>46055</v>
      </c>
      <c r="E608" s="104">
        <f ca="1"/>
        <v>46085</v>
      </c>
      <c r="F608" s="104" t="str">
        <f ca="1"/>
        <v>Paid</v>
      </c>
      <c r="G608" s="104" t="str">
        <f ca="1"/>
        <v>INV-2026-PT Palembang Retail Bersama-595</v>
      </c>
      <c r="H608" s="104">
        <f ca="1"/>
        <v>5556000</v>
      </c>
      <c r="I608" s="104">
        <f ca="1"/>
        <v>0</v>
      </c>
    </row>
    <row r="609" spans="1:9">
      <c r="A609" s="104">
        <f ca="1"/>
        <v>596</v>
      </c>
      <c r="B609" s="104" t="str">
        <f ca="1"/>
        <v>PT Balikpapan Retailindo</v>
      </c>
      <c r="C609" s="104">
        <f ca="1"/>
        <v>5223000</v>
      </c>
      <c r="D609" s="104">
        <f ca="1"/>
        <v>46141</v>
      </c>
      <c r="E609" s="104">
        <f ca="1"/>
        <v>46171</v>
      </c>
      <c r="F609" s="104" t="str">
        <f ca="1"/>
        <v>Paid</v>
      </c>
      <c r="G609" s="104" t="str">
        <f ca="1"/>
        <v>INV-2026-PT Balikpapan Retailindo-596</v>
      </c>
      <c r="H609" s="104">
        <f ca="1"/>
        <v>5223000</v>
      </c>
      <c r="I609" s="104">
        <f ca="1"/>
        <v>0</v>
      </c>
    </row>
    <row r="610" spans="1:9">
      <c r="A610" s="104">
        <f ca="1"/>
        <v>597</v>
      </c>
      <c r="B610" s="104" t="str">
        <f ca="1"/>
        <v>PT Bali Lifestyle Market</v>
      </c>
      <c r="C610" s="104">
        <f ca="1"/>
        <v>5897000</v>
      </c>
      <c r="D610" s="104">
        <f ca="1"/>
        <v>46278</v>
      </c>
      <c r="E610" s="104">
        <f ca="1"/>
        <v>46308</v>
      </c>
      <c r="F610" s="104" t="str">
        <f ca="1"/>
        <v>Partial</v>
      </c>
      <c r="G610" s="104" t="str">
        <f ca="1"/>
        <v>INV-2026-PT Bali Lifestyle Market-597</v>
      </c>
      <c r="H610" s="104">
        <f ca="1"/>
        <v>2948000</v>
      </c>
      <c r="I610" s="104">
        <f ca="1"/>
        <v>2949000</v>
      </c>
    </row>
    <row r="611" spans="1:9">
      <c r="A611" s="104">
        <f ca="1"/>
        <v>598</v>
      </c>
      <c r="B611" s="104" t="str">
        <f ca="1"/>
        <v>PT Metro Perkasa Retail</v>
      </c>
      <c r="C611" s="104">
        <f ca="1"/>
        <v>2789000</v>
      </c>
      <c r="D611" s="104">
        <f ca="1"/>
        <v>46234</v>
      </c>
      <c r="E611" s="104">
        <f ca="1"/>
        <v>46264</v>
      </c>
      <c r="F611" s="104" t="str">
        <f ca="1"/>
        <v>Paid</v>
      </c>
      <c r="G611" s="104" t="str">
        <f ca="1"/>
        <v>INV-2026-PT Metro Perkasa Retail-598</v>
      </c>
      <c r="H611" s="104">
        <f ca="1"/>
        <v>2789000</v>
      </c>
      <c r="I611" s="104">
        <f ca="1"/>
        <v>0</v>
      </c>
    </row>
    <row r="612" spans="1:9">
      <c r="A612" s="104">
        <f ca="1"/>
        <v>599</v>
      </c>
      <c r="B612" s="104" t="str">
        <f ca="1"/>
        <v>PT Balikpapan Retailindo</v>
      </c>
      <c r="C612" s="104">
        <f ca="1"/>
        <v>636000</v>
      </c>
      <c r="D612" s="104">
        <f ca="1"/>
        <v>46137</v>
      </c>
      <c r="E612" s="104">
        <f ca="1"/>
        <v>46151</v>
      </c>
      <c r="F612" s="104" t="str">
        <f ca="1"/>
        <v>Paid</v>
      </c>
      <c r="G612" s="104" t="str">
        <f ca="1"/>
        <v>INV-2026-PT Balikpapan Retailindo-599</v>
      </c>
      <c r="H612" s="104">
        <f ca="1"/>
        <v>636000</v>
      </c>
      <c r="I612" s="104">
        <f ca="1"/>
        <v>0</v>
      </c>
    </row>
    <row r="613" spans="1:9">
      <c r="A613" s="104">
        <f ca="1"/>
        <v>600</v>
      </c>
      <c r="B613" s="104" t="str">
        <f ca="1"/>
        <v>PT XYZ</v>
      </c>
      <c r="C613" s="104">
        <f ca="1"/>
        <v>1786000</v>
      </c>
      <c r="D613" s="104">
        <f ca="1"/>
        <v>46237</v>
      </c>
      <c r="E613" s="104">
        <f ca="1"/>
        <v>46267</v>
      </c>
      <c r="F613" s="104" t="str">
        <f ca="1"/>
        <v>Paid</v>
      </c>
      <c r="G613" s="104" t="str">
        <f ca="1"/>
        <v>INV-2026-PT XYZ-600</v>
      </c>
      <c r="H613" s="104">
        <f ca="1"/>
        <v>1786000</v>
      </c>
      <c r="I613" s="104">
        <f ca="1"/>
        <v>0</v>
      </c>
    </row>
    <row r="614" spans="1:9">
      <c r="A614" s="104">
        <f ca="1"/>
        <v>601</v>
      </c>
      <c r="B614" s="104" t="str">
        <f ca="1"/>
        <v>PT Batam Modern Retail</v>
      </c>
      <c r="C614" s="104">
        <f ca="1"/>
        <v>1350000</v>
      </c>
      <c r="D614" s="104">
        <f ca="1"/>
        <v>46048</v>
      </c>
      <c r="E614" s="104">
        <f ca="1"/>
        <v>46078</v>
      </c>
      <c r="F614" s="104" t="str">
        <f ca="1"/>
        <v>Unpaid</v>
      </c>
      <c r="G614" s="104" t="str">
        <f ca="1"/>
        <v>INV-2026-PT Batam Modern Retail-601</v>
      </c>
      <c r="H614" s="104">
        <f ca="1"/>
        <v>0</v>
      </c>
      <c r="I614" s="104">
        <f ca="1"/>
        <v>1350000</v>
      </c>
    </row>
    <row r="615" spans="1:9">
      <c r="A615" s="104">
        <f ca="1"/>
        <v>602</v>
      </c>
      <c r="B615" s="104" t="str">
        <f ca="1"/>
        <v>PT Urban House Indonesia</v>
      </c>
      <c r="C615" s="104">
        <f ca="1"/>
        <v>3869000</v>
      </c>
      <c r="D615" s="104">
        <f ca="1"/>
        <v>46080</v>
      </c>
      <c r="E615" s="104">
        <f ca="1"/>
        <v>46125</v>
      </c>
      <c r="F615" s="104" t="str">
        <f ca="1"/>
        <v>Unpaid</v>
      </c>
      <c r="G615" s="104" t="str">
        <f ca="1"/>
        <v>INV-2026-PT Urban House Indonesia-602</v>
      </c>
      <c r="H615" s="104">
        <f ca="1"/>
        <v>0</v>
      </c>
      <c r="I615" s="104">
        <f ca="1"/>
        <v>3869000</v>
      </c>
    </row>
    <row r="616" spans="1:9">
      <c r="A616" s="104">
        <f ca="1"/>
        <v>603</v>
      </c>
      <c r="B616" s="104" t="str">
        <f ca="1"/>
        <v>PT Jogja Retail Makmur</v>
      </c>
      <c r="C616" s="104">
        <f ca="1"/>
        <v>3704000</v>
      </c>
      <c r="D616" s="104">
        <f ca="1"/>
        <v>46092</v>
      </c>
      <c r="E616" s="104">
        <f ca="1"/>
        <v>46137</v>
      </c>
      <c r="F616" s="104" t="str">
        <f ca="1"/>
        <v>Paid</v>
      </c>
      <c r="G616" s="104" t="str">
        <f ca="1"/>
        <v>INV-2026-PT Jogja Retail Makmur-603</v>
      </c>
      <c r="H616" s="104">
        <f ca="1"/>
        <v>3704000</v>
      </c>
      <c r="I616" s="104">
        <f ca="1"/>
        <v>0</v>
      </c>
    </row>
    <row r="617" spans="1:9">
      <c r="A617" s="104">
        <f ca="1"/>
        <v>604</v>
      </c>
      <c r="B617" s="104" t="str">
        <f ca="1"/>
        <v>PT Balikpapan Retailindo</v>
      </c>
      <c r="C617" s="104">
        <f ca="1"/>
        <v>375000</v>
      </c>
      <c r="D617" s="104">
        <f ca="1"/>
        <v>46058</v>
      </c>
      <c r="E617" s="104">
        <f ca="1"/>
        <v>46103</v>
      </c>
      <c r="F617" s="104" t="str">
        <f ca="1"/>
        <v>Paid</v>
      </c>
      <c r="G617" s="104" t="str">
        <f ca="1"/>
        <v>INV-2026-PT Balikpapan Retailindo-604</v>
      </c>
      <c r="H617" s="104">
        <f ca="1"/>
        <v>375000</v>
      </c>
      <c r="I617" s="104">
        <f ca="1"/>
        <v>0</v>
      </c>
    </row>
    <row r="618" spans="1:9">
      <c r="A618" s="104">
        <f ca="1"/>
        <v>605</v>
      </c>
      <c r="B618" s="104" t="str">
        <f ca="1"/>
        <v>PT Bintang Retail Nusantara</v>
      </c>
      <c r="C618" s="104">
        <f ca="1"/>
        <v>5603000</v>
      </c>
      <c r="D618" s="104">
        <f ca="1"/>
        <v>46134</v>
      </c>
      <c r="E618" s="104">
        <f ca="1"/>
        <v>46164</v>
      </c>
      <c r="F618" s="104" t="str">
        <f ca="1"/>
        <v>Paid</v>
      </c>
      <c r="G618" s="104" t="str">
        <f ca="1"/>
        <v>INV-2026-PT Bintang Retail Nusantara-605</v>
      </c>
      <c r="H618" s="104">
        <f ca="1"/>
        <v>5603000</v>
      </c>
      <c r="I618" s="104">
        <f ca="1"/>
        <v>0</v>
      </c>
    </row>
    <row r="619" spans="1:9">
      <c r="A619" s="104">
        <f ca="1"/>
        <v>606</v>
      </c>
      <c r="B619" s="104" t="str">
        <f ca="1"/>
        <v>PT Palembang Retail Bersama</v>
      </c>
      <c r="C619" s="104">
        <f ca="1"/>
        <v>3231000</v>
      </c>
      <c r="D619" s="104">
        <f ca="1"/>
        <v>46236</v>
      </c>
      <c r="E619" s="104">
        <f ca="1"/>
        <v>46281</v>
      </c>
      <c r="F619" s="104" t="str">
        <f ca="1"/>
        <v>Partial</v>
      </c>
      <c r="G619" s="104" t="str">
        <f ca="1"/>
        <v>INV-2026-PT Palembang Retail Bersama-606</v>
      </c>
      <c r="H619" s="104">
        <f ca="1"/>
        <v>969000</v>
      </c>
      <c r="I619" s="104">
        <f ca="1"/>
        <v>2262000</v>
      </c>
    </row>
    <row r="620" spans="1:9">
      <c r="A620" s="104">
        <f ca="1"/>
        <v>607</v>
      </c>
      <c r="B620" s="104" t="str">
        <f ca="1"/>
        <v>PT Pontianak Niaga Abadi</v>
      </c>
      <c r="C620" s="104">
        <f ca="1"/>
        <v>4881000</v>
      </c>
      <c r="D620" s="104">
        <f ca="1"/>
        <v>46271</v>
      </c>
      <c r="E620" s="104">
        <f ca="1"/>
        <v>46301</v>
      </c>
      <c r="F620" s="104" t="str">
        <f ca="1"/>
        <v>Unpaid</v>
      </c>
      <c r="G620" s="104" t="str">
        <f ca="1"/>
        <v>INV-2026-PT Pontianak Niaga Abadi-607</v>
      </c>
      <c r="H620" s="104">
        <f ca="1"/>
        <v>0</v>
      </c>
      <c r="I620" s="104">
        <f ca="1"/>
        <v>4881000</v>
      </c>
    </row>
    <row r="621" spans="1:9">
      <c r="A621" s="104">
        <f ca="1"/>
        <v>608</v>
      </c>
      <c r="B621" s="104" t="str">
        <f ca="1"/>
        <v>PT Pusaka Niaga Mandiri</v>
      </c>
      <c r="C621" s="104">
        <f ca="1"/>
        <v>2960000</v>
      </c>
      <c r="D621" s="104">
        <f ca="1"/>
        <v>46150</v>
      </c>
      <c r="E621" s="104">
        <f ca="1"/>
        <v>46180</v>
      </c>
      <c r="F621" s="104" t="str">
        <f ca="1"/>
        <v>Paid</v>
      </c>
      <c r="G621" s="104" t="str">
        <f ca="1"/>
        <v>INV-2026-PT Pusaka Niaga Mandiri-608</v>
      </c>
      <c r="H621" s="104">
        <f ca="1"/>
        <v>2960000</v>
      </c>
      <c r="I621" s="104">
        <f ca="1"/>
        <v>0</v>
      </c>
    </row>
    <row r="622" spans="1:9">
      <c r="A622" s="104">
        <f ca="1"/>
        <v>609</v>
      </c>
      <c r="B622" s="104" t="str">
        <f ca="1"/>
        <v>PT Arunika Retail Indonesia</v>
      </c>
      <c r="C622" s="104">
        <f ca="1"/>
        <v>3002000</v>
      </c>
      <c r="D622" s="104">
        <f ca="1"/>
        <v>46147</v>
      </c>
      <c r="E622" s="104">
        <f ca="1"/>
        <v>46161</v>
      </c>
      <c r="F622" s="104" t="str">
        <f ca="1"/>
        <v>Partial</v>
      </c>
      <c r="G622" s="104" t="str">
        <f ca="1"/>
        <v>INV-2026-PT Arunika Retail Indonesia-609</v>
      </c>
      <c r="H622" s="104">
        <f ca="1"/>
        <v>750000</v>
      </c>
      <c r="I622" s="104">
        <f ca="1"/>
        <v>2252000</v>
      </c>
    </row>
    <row r="623" spans="1:9">
      <c r="A623" s="104">
        <f ca="1"/>
        <v>610</v>
      </c>
      <c r="B623" s="104" t="str">
        <f ca="1"/>
        <v>PT Pusaka Niaga Mandiri</v>
      </c>
      <c r="C623" s="104">
        <f ca="1"/>
        <v>2836000</v>
      </c>
      <c r="D623" s="104">
        <f ca="1"/>
        <v>46225</v>
      </c>
      <c r="E623" s="104">
        <f ca="1"/>
        <v>46239</v>
      </c>
      <c r="F623" s="104" t="str">
        <f ca="1"/>
        <v>Paid</v>
      </c>
      <c r="G623" s="104" t="str">
        <f ca="1"/>
        <v>INV-2026-PT Pusaka Niaga Mandiri-610</v>
      </c>
      <c r="H623" s="104">
        <f ca="1"/>
        <v>2836000</v>
      </c>
      <c r="I623" s="104">
        <f ca="1"/>
        <v>0</v>
      </c>
    </row>
    <row r="624" spans="1:9">
      <c r="A624" s="104">
        <f ca="1"/>
        <v>611</v>
      </c>
      <c r="B624" s="104" t="str">
        <f ca="1"/>
        <v>PT Lestari Lifestyle Retail</v>
      </c>
      <c r="C624" s="104">
        <f ca="1"/>
        <v>5652000</v>
      </c>
      <c r="D624" s="104">
        <f ca="1"/>
        <v>46197</v>
      </c>
      <c r="E624" s="104">
        <f ca="1"/>
        <v>46227</v>
      </c>
      <c r="F624" s="104" t="str">
        <f ca="1"/>
        <v>Paid</v>
      </c>
      <c r="G624" s="104" t="str">
        <f ca="1"/>
        <v>INV-2026-PT Lestari Lifestyle Retail-611</v>
      </c>
      <c r="H624" s="104">
        <f ca="1"/>
        <v>5652000</v>
      </c>
      <c r="I624" s="104">
        <f ca="1"/>
        <v>0</v>
      </c>
    </row>
    <row r="625" spans="1:9">
      <c r="A625" s="104">
        <f ca="1"/>
        <v>612</v>
      </c>
      <c r="B625" s="104" t="str">
        <f ca="1"/>
        <v>PT Sentra Belanja Jaya</v>
      </c>
      <c r="C625" s="104">
        <f ca="1"/>
        <v>3805000</v>
      </c>
      <c r="D625" s="104">
        <f ca="1"/>
        <v>46253</v>
      </c>
      <c r="E625" s="104">
        <f ca="1"/>
        <v>46298</v>
      </c>
      <c r="F625" s="104" t="str">
        <f ca="1"/>
        <v>Unpaid</v>
      </c>
      <c r="G625" s="104" t="str">
        <f ca="1"/>
        <v>INV-2026-PT Sentra Belanja Jaya-612</v>
      </c>
      <c r="H625" s="104">
        <f ca="1"/>
        <v>0</v>
      </c>
      <c r="I625" s="104">
        <f ca="1"/>
        <v>3805000</v>
      </c>
    </row>
    <row r="626" spans="1:9">
      <c r="A626" s="104">
        <f ca="1"/>
        <v>613</v>
      </c>
      <c r="B626" s="104" t="str">
        <f ca="1"/>
        <v>PT Citra Home Living</v>
      </c>
      <c r="C626" s="104">
        <f ca="1"/>
        <v>1882000</v>
      </c>
      <c r="D626" s="104">
        <f ca="1"/>
        <v>46206</v>
      </c>
      <c r="E626" s="104">
        <f ca="1"/>
        <v>46220</v>
      </c>
      <c r="F626" s="104" t="str">
        <f ca="1"/>
        <v>Unpaid</v>
      </c>
      <c r="G626" s="104" t="str">
        <f ca="1"/>
        <v>INV-2026-PT Citra Home Living-613</v>
      </c>
      <c r="H626" s="104">
        <f ca="1"/>
        <v>0</v>
      </c>
      <c r="I626" s="104">
        <f ca="1"/>
        <v>1882000</v>
      </c>
    </row>
    <row r="627" spans="1:9">
      <c r="A627" s="104">
        <f ca="1"/>
        <v>614</v>
      </c>
      <c r="B627" s="104" t="str">
        <f ca="1"/>
        <v>PT Balikpapan Retailindo</v>
      </c>
      <c r="C627" s="104">
        <f ca="1"/>
        <v>3578000</v>
      </c>
      <c r="D627" s="104">
        <f ca="1"/>
        <v>46098</v>
      </c>
      <c r="E627" s="104">
        <f ca="1"/>
        <v>46112</v>
      </c>
      <c r="F627" s="104" t="str">
        <f ca="1"/>
        <v>Paid</v>
      </c>
      <c r="G627" s="104" t="str">
        <f ca="1"/>
        <v>INV-2026-PT Balikpapan Retailindo-614</v>
      </c>
      <c r="H627" s="104">
        <f ca="1"/>
        <v>3578000</v>
      </c>
      <c r="I627" s="104">
        <f ca="1"/>
        <v>0</v>
      </c>
    </row>
    <row r="628" spans="1:9">
      <c r="A628" s="104">
        <f ca="1"/>
        <v>615</v>
      </c>
      <c r="B628" s="104" t="str">
        <f ca="1"/>
        <v>PT Balikpapan Retailindo</v>
      </c>
      <c r="C628" s="104">
        <f ca="1"/>
        <v>2480000</v>
      </c>
      <c r="D628" s="104">
        <f ca="1"/>
        <v>46125</v>
      </c>
      <c r="E628" s="104">
        <f ca="1"/>
        <v>46155</v>
      </c>
      <c r="F628" s="104" t="str">
        <f ca="1"/>
        <v>Paid</v>
      </c>
      <c r="G628" s="104" t="str">
        <f ca="1"/>
        <v>INV-2026-PT Balikpapan Retailindo-615</v>
      </c>
      <c r="H628" s="104">
        <f ca="1"/>
        <v>2480000</v>
      </c>
      <c r="I628" s="104">
        <f ca="1"/>
        <v>0</v>
      </c>
    </row>
    <row r="629" spans="1:9">
      <c r="A629" s="104">
        <f ca="1"/>
        <v>616</v>
      </c>
      <c r="B629" s="104" t="str">
        <f ca="1"/>
        <v>PT Palembang Retail Bersama</v>
      </c>
      <c r="C629" s="104">
        <f ca="1"/>
        <v>2607000</v>
      </c>
      <c r="D629" s="104">
        <f ca="1"/>
        <v>46275</v>
      </c>
      <c r="E629" s="104">
        <f ca="1"/>
        <v>46305</v>
      </c>
      <c r="F629" s="104" t="str">
        <f ca="1"/>
        <v>Paid</v>
      </c>
      <c r="G629" s="104" t="str">
        <f ca="1"/>
        <v>INV-2026-PT Palembang Retail Bersama-616</v>
      </c>
      <c r="H629" s="104">
        <f ca="1"/>
        <v>2607000</v>
      </c>
      <c r="I629" s="104">
        <f ca="1"/>
        <v>0</v>
      </c>
    </row>
    <row r="630" spans="1:9">
      <c r="A630" s="104">
        <f ca="1"/>
        <v>617</v>
      </c>
      <c r="B630" s="104" t="str">
        <f ca="1"/>
        <v>PT Lestari Lifestyle Retail</v>
      </c>
      <c r="C630" s="104">
        <f ca="1"/>
        <v>2449000</v>
      </c>
      <c r="D630" s="104">
        <f ca="1"/>
        <v>46105</v>
      </c>
      <c r="E630" s="104">
        <f ca="1"/>
        <v>46119</v>
      </c>
      <c r="F630" s="104" t="str">
        <f ca="1"/>
        <v>Paid</v>
      </c>
      <c r="G630" s="104" t="str">
        <f ca="1"/>
        <v>INV-2026-PT Lestari Lifestyle Retail-617</v>
      </c>
      <c r="H630" s="104">
        <f ca="1"/>
        <v>2449000</v>
      </c>
      <c r="I630" s="104">
        <f ca="1"/>
        <v>0</v>
      </c>
    </row>
    <row r="631" spans="1:9">
      <c r="A631" s="104">
        <f ca="1"/>
        <v>618</v>
      </c>
      <c r="B631" s="104" t="str">
        <f ca="1"/>
        <v>PT Surya Niaga Surabaya</v>
      </c>
      <c r="C631" s="104">
        <f ca="1"/>
        <v>3696000</v>
      </c>
      <c r="D631" s="104">
        <f ca="1"/>
        <v>46266</v>
      </c>
      <c r="E631" s="104">
        <f ca="1"/>
        <v>46296</v>
      </c>
      <c r="F631" s="104" t="str">
        <f ca="1"/>
        <v>Paid</v>
      </c>
      <c r="G631" s="104" t="str">
        <f ca="1"/>
        <v>INV-2026-PT Surya Niaga Surabaya-618</v>
      </c>
      <c r="H631" s="104">
        <f ca="1"/>
        <v>3696000</v>
      </c>
      <c r="I631" s="104">
        <f ca="1"/>
        <v>0</v>
      </c>
    </row>
    <row r="632" spans="1:9">
      <c r="A632" s="104">
        <f ca="1"/>
        <v>619</v>
      </c>
      <c r="B632" s="104" t="str">
        <f ca="1"/>
        <v>PT Jogja Retail Makmur</v>
      </c>
      <c r="C632" s="104">
        <f ca="1"/>
        <v>2024000</v>
      </c>
      <c r="D632" s="104">
        <f ca="1"/>
        <v>46263</v>
      </c>
      <c r="E632" s="104">
        <f ca="1"/>
        <v>46277</v>
      </c>
      <c r="F632" s="104" t="str">
        <f ca="1"/>
        <v>Paid</v>
      </c>
      <c r="G632" s="104" t="str">
        <f ca="1"/>
        <v>INV-2026-PT Jogja Retail Makmur-619</v>
      </c>
      <c r="H632" s="104">
        <f ca="1"/>
        <v>2024000</v>
      </c>
      <c r="I632" s="104">
        <f ca="1"/>
        <v>0</v>
      </c>
    </row>
    <row r="633" spans="1:9">
      <c r="A633" s="104">
        <f ca="1"/>
        <v>620</v>
      </c>
      <c r="B633" s="104" t="str">
        <f ca="1"/>
        <v>PT Jogja Retail Makmur</v>
      </c>
      <c r="C633" s="104">
        <f ca="1"/>
        <v>4533000</v>
      </c>
      <c r="D633" s="104">
        <f ca="1"/>
        <v>46206</v>
      </c>
      <c r="E633" s="104">
        <f ca="1"/>
        <v>46236</v>
      </c>
      <c r="F633" s="104" t="str">
        <f ca="1"/>
        <v>Unpaid</v>
      </c>
      <c r="G633" s="104" t="str">
        <f ca="1"/>
        <v>INV-2026-PT Jogja Retail Makmur-620</v>
      </c>
      <c r="H633" s="104">
        <f ca="1"/>
        <v>0</v>
      </c>
      <c r="I633" s="104">
        <f ca="1"/>
        <v>4533000</v>
      </c>
    </row>
    <row r="634" spans="1:9">
      <c r="A634" s="104">
        <f ca="1"/>
        <v>621</v>
      </c>
      <c r="B634" s="104" t="str">
        <f ca="1"/>
        <v>PT Batam Modern Retail</v>
      </c>
      <c r="C634" s="104">
        <f ca="1"/>
        <v>1190000</v>
      </c>
      <c r="D634" s="104">
        <f ca="1"/>
        <v>46063</v>
      </c>
      <c r="E634" s="104">
        <f ca="1"/>
        <v>46093</v>
      </c>
      <c r="F634" s="104" t="str">
        <f ca="1"/>
        <v>Paid</v>
      </c>
      <c r="G634" s="104" t="str">
        <f ca="1"/>
        <v>INV-2026-PT Batam Modern Retail-621</v>
      </c>
      <c r="H634" s="104">
        <f ca="1"/>
        <v>1190000</v>
      </c>
      <c r="I634" s="104">
        <f ca="1"/>
        <v>0</v>
      </c>
    </row>
    <row r="635" spans="1:9">
      <c r="A635" s="104">
        <f ca="1"/>
        <v>622</v>
      </c>
      <c r="B635" s="104" t="str">
        <f ca="1"/>
        <v>PT Harmoni Store Indonesia</v>
      </c>
      <c r="C635" s="104">
        <f ca="1"/>
        <v>4940000</v>
      </c>
      <c r="D635" s="104">
        <f ca="1"/>
        <v>46247</v>
      </c>
      <c r="E635" s="104">
        <f ca="1"/>
        <v>46277</v>
      </c>
      <c r="F635" s="104" t="str">
        <f ca="1"/>
        <v>Partial</v>
      </c>
      <c r="G635" s="104" t="str">
        <f ca="1"/>
        <v>INV-2026-PT Harmoni Store Indonesia-622</v>
      </c>
      <c r="H635" s="104">
        <f ca="1"/>
        <v>3458000</v>
      </c>
      <c r="I635" s="104">
        <f ca="1"/>
        <v>1482000</v>
      </c>
    </row>
    <row r="636" spans="1:9">
      <c r="A636" s="104">
        <f ca="1"/>
        <v>623</v>
      </c>
      <c r="B636" s="104" t="str">
        <f ca="1"/>
        <v>PT Batam Modern Retail</v>
      </c>
      <c r="C636" s="104">
        <f ca="1"/>
        <v>1510000</v>
      </c>
      <c r="D636" s="104">
        <f ca="1"/>
        <v>46246</v>
      </c>
      <c r="E636" s="104">
        <f ca="1"/>
        <v>46260</v>
      </c>
      <c r="F636" s="104" t="str">
        <f ca="1"/>
        <v>Paid</v>
      </c>
      <c r="G636" s="104" t="str">
        <f ca="1"/>
        <v>INV-2026-PT Batam Modern Retail-623</v>
      </c>
      <c r="H636" s="104">
        <f ca="1"/>
        <v>1510000</v>
      </c>
      <c r="I636" s="104">
        <f ca="1"/>
        <v>0</v>
      </c>
    </row>
    <row r="637" spans="1:9">
      <c r="A637" s="104">
        <f ca="1"/>
        <v>624</v>
      </c>
      <c r="B637" s="104" t="str">
        <f ca="1"/>
        <v>PT Balikpapan Retailindo</v>
      </c>
      <c r="C637" s="104">
        <f ca="1"/>
        <v>3841000</v>
      </c>
      <c r="D637" s="104">
        <f ca="1"/>
        <v>46131</v>
      </c>
      <c r="E637" s="104">
        <f ca="1"/>
        <v>46161</v>
      </c>
      <c r="F637" s="104" t="str">
        <f ca="1"/>
        <v>Unpaid</v>
      </c>
      <c r="G637" s="104" t="str">
        <f ca="1"/>
        <v>INV-2026-PT Balikpapan Retailindo-624</v>
      </c>
      <c r="H637" s="104">
        <f ca="1"/>
        <v>0</v>
      </c>
      <c r="I637" s="104">
        <f ca="1"/>
        <v>3841000</v>
      </c>
    </row>
    <row r="638" spans="1:9">
      <c r="A638" s="104">
        <f ca="1"/>
        <v>625</v>
      </c>
      <c r="B638" s="104" t="str">
        <f ca="1"/>
        <v>PT Bali Lifestyle Market</v>
      </c>
      <c r="C638" s="104">
        <f ca="1"/>
        <v>3963000</v>
      </c>
      <c r="D638" s="104">
        <f ca="1"/>
        <v>46222</v>
      </c>
      <c r="E638" s="104">
        <f ca="1"/>
        <v>46236</v>
      </c>
      <c r="F638" s="104" t="str">
        <f ca="1"/>
        <v>Paid</v>
      </c>
      <c r="G638" s="104" t="str">
        <f ca="1"/>
        <v>INV-2026-PT Bali Lifestyle Market-625</v>
      </c>
      <c r="H638" s="104">
        <f ca="1"/>
        <v>3963000</v>
      </c>
      <c r="I638" s="104">
        <f ca="1"/>
        <v>0</v>
      </c>
    </row>
    <row r="639" spans="1:9">
      <c r="A639" s="104">
        <f ca="1"/>
        <v>626</v>
      </c>
      <c r="B639" s="104" t="str">
        <f ca="1"/>
        <v>PT Nusantara Mart Sejahtera</v>
      </c>
      <c r="C639" s="104">
        <f ca="1"/>
        <v>2541000</v>
      </c>
      <c r="D639" s="104">
        <f ca="1"/>
        <v>46097</v>
      </c>
      <c r="E639" s="104">
        <f ca="1"/>
        <v>46127</v>
      </c>
      <c r="F639" s="104" t="str">
        <f ca="1"/>
        <v>Paid</v>
      </c>
      <c r="G639" s="104" t="str">
        <f ca="1"/>
        <v>INV-2026-PT Nusantara Mart Sejahtera-626</v>
      </c>
      <c r="H639" s="104">
        <f ca="1"/>
        <v>2541000</v>
      </c>
      <c r="I639" s="104">
        <f ca="1"/>
        <v>0</v>
      </c>
    </row>
    <row r="640" spans="1:9">
      <c r="A640" s="104">
        <f ca="1"/>
        <v>627</v>
      </c>
      <c r="B640" s="104" t="str">
        <f ca="1"/>
        <v>PT Surya Niaga Surabaya</v>
      </c>
      <c r="C640" s="104">
        <f ca="1"/>
        <v>945000</v>
      </c>
      <c r="D640" s="104">
        <f ca="1"/>
        <v>46068</v>
      </c>
      <c r="E640" s="104">
        <f ca="1"/>
        <v>46098</v>
      </c>
      <c r="F640" s="104" t="str">
        <f ca="1"/>
        <v>Paid</v>
      </c>
      <c r="G640" s="104" t="str">
        <f ca="1"/>
        <v>INV-2026-PT Surya Niaga Surabaya-627</v>
      </c>
      <c r="H640" s="104">
        <f ca="1"/>
        <v>945000</v>
      </c>
      <c r="I640" s="104">
        <f ca="1"/>
        <v>0</v>
      </c>
    </row>
    <row r="641" spans="1:9">
      <c r="A641" s="104">
        <f ca="1"/>
        <v>628</v>
      </c>
      <c r="B641" s="104" t="str">
        <f ca="1"/>
        <v>PT Metro Perkasa Retail</v>
      </c>
      <c r="C641" s="104">
        <f ca="1"/>
        <v>4322000</v>
      </c>
      <c r="D641" s="104">
        <f ca="1"/>
        <v>46071</v>
      </c>
      <c r="E641" s="104">
        <f ca="1"/>
        <v>46116</v>
      </c>
      <c r="F641" s="104" t="str">
        <f ca="1"/>
        <v>Paid</v>
      </c>
      <c r="G641" s="104" t="str">
        <f ca="1"/>
        <v>INV-2026-PT Metro Perkasa Retail-628</v>
      </c>
      <c r="H641" s="104">
        <f ca="1"/>
        <v>4322000</v>
      </c>
      <c r="I641" s="104">
        <f ca="1"/>
        <v>0</v>
      </c>
    </row>
    <row r="642" spans="1:9">
      <c r="A642" s="104">
        <f ca="1"/>
        <v>629</v>
      </c>
      <c r="B642" s="104" t="str">
        <f ca="1"/>
        <v>PT Urban House Indonesia</v>
      </c>
      <c r="C642" s="104">
        <f ca="1"/>
        <v>6782000</v>
      </c>
      <c r="D642" s="104">
        <f ca="1"/>
        <v>46191</v>
      </c>
      <c r="E642" s="104">
        <f ca="1"/>
        <v>46221</v>
      </c>
      <c r="F642" s="104" t="str">
        <f ca="1"/>
        <v>Unpaid</v>
      </c>
      <c r="G642" s="104" t="str">
        <f ca="1"/>
        <v>INV-2026-PT Urban House Indonesia-629</v>
      </c>
      <c r="H642" s="104">
        <f ca="1"/>
        <v>0</v>
      </c>
      <c r="I642" s="104">
        <f ca="1"/>
        <v>6782000</v>
      </c>
    </row>
    <row r="643" spans="1:9">
      <c r="A643" s="104">
        <f ca="1"/>
        <v>630</v>
      </c>
      <c r="B643" s="104" t="str">
        <f ca="1"/>
        <v>PT Balikpapan Retailindo</v>
      </c>
      <c r="C643" s="104">
        <f ca="1"/>
        <v>3053000</v>
      </c>
      <c r="D643" s="104">
        <f ca="1"/>
        <v>46143</v>
      </c>
      <c r="E643" s="104">
        <f ca="1"/>
        <v>46188</v>
      </c>
      <c r="F643" s="104" t="str">
        <f ca="1"/>
        <v>Paid</v>
      </c>
      <c r="G643" s="104" t="str">
        <f ca="1"/>
        <v>INV-2026-PT Balikpapan Retailindo-630</v>
      </c>
      <c r="H643" s="104">
        <f ca="1"/>
        <v>3053000</v>
      </c>
      <c r="I643" s="104">
        <f ca="1"/>
        <v>0</v>
      </c>
    </row>
    <row r="644" spans="1:9">
      <c r="A644" s="104">
        <f ca="1"/>
        <v>631</v>
      </c>
      <c r="B644" s="104" t="str">
        <f ca="1"/>
        <v>PT Metro Perkasa Retail</v>
      </c>
      <c r="C644" s="104">
        <f ca="1"/>
        <v>7715000</v>
      </c>
      <c r="D644" s="104">
        <f ca="1"/>
        <v>46227</v>
      </c>
      <c r="E644" s="104">
        <f ca="1"/>
        <v>46257</v>
      </c>
      <c r="F644" s="104" t="str">
        <f ca="1"/>
        <v>Paid</v>
      </c>
      <c r="G644" s="104" t="str">
        <f ca="1"/>
        <v>INV-2026-PT Metro Perkasa Retail-631</v>
      </c>
      <c r="H644" s="104">
        <f ca="1"/>
        <v>7715000</v>
      </c>
      <c r="I644" s="104">
        <f ca="1"/>
        <v>0</v>
      </c>
    </row>
    <row r="645" spans="1:9">
      <c r="A645" s="104">
        <f ca="1"/>
        <v>632</v>
      </c>
      <c r="B645" s="104" t="str">
        <f ca="1"/>
        <v>PT Nusantara Mart Sejahtera</v>
      </c>
      <c r="C645" s="104">
        <f ca="1"/>
        <v>2801000</v>
      </c>
      <c r="D645" s="104">
        <f ca="1"/>
        <v>46214</v>
      </c>
      <c r="E645" s="104">
        <f ca="1"/>
        <v>46259</v>
      </c>
      <c r="F645" s="104" t="str">
        <f ca="1"/>
        <v>Partial</v>
      </c>
      <c r="G645" s="104" t="str">
        <f ca="1"/>
        <v>INV-2026-PT Nusantara Mart Sejahtera-632</v>
      </c>
      <c r="H645" s="104">
        <f ca="1"/>
        <v>1400000</v>
      </c>
      <c r="I645" s="104">
        <f ca="1"/>
        <v>1401000</v>
      </c>
    </row>
    <row r="646" spans="1:9">
      <c r="A646" s="104">
        <f ca="1"/>
        <v>633</v>
      </c>
      <c r="B646" s="104" t="str">
        <f ca="1"/>
        <v>PT Nusantara Mart Sejahtera</v>
      </c>
      <c r="C646" s="104">
        <f ca="1"/>
        <v>4802000</v>
      </c>
      <c r="D646" s="104">
        <f ca="1"/>
        <v>46253</v>
      </c>
      <c r="E646" s="104">
        <f ca="1"/>
        <v>46283</v>
      </c>
      <c r="F646" s="104" t="str">
        <f ca="1"/>
        <v>Unpaid</v>
      </c>
      <c r="G646" s="104" t="str">
        <f ca="1"/>
        <v>INV-2026-PT Nusantara Mart Sejahtera-633</v>
      </c>
      <c r="H646" s="104">
        <f ca="1"/>
        <v>0</v>
      </c>
      <c r="I646" s="104">
        <f ca="1"/>
        <v>4802000</v>
      </c>
    </row>
    <row r="647" spans="1:9">
      <c r="A647" s="104">
        <f ca="1"/>
        <v>634</v>
      </c>
      <c r="B647" s="104" t="str">
        <f ca="1"/>
        <v>PT Metro Perkasa Retail</v>
      </c>
      <c r="C647" s="104">
        <f ca="1"/>
        <v>2032000</v>
      </c>
      <c r="D647" s="104">
        <f ca="1"/>
        <v>46257</v>
      </c>
      <c r="E647" s="104">
        <f ca="1"/>
        <v>46287</v>
      </c>
      <c r="F647" s="104" t="str">
        <f ca="1"/>
        <v>Partial</v>
      </c>
      <c r="G647" s="104" t="str">
        <f ca="1"/>
        <v>INV-2026-PT Metro Perkasa Retail-634</v>
      </c>
      <c r="H647" s="104">
        <f ca="1"/>
        <v>1016000</v>
      </c>
      <c r="I647" s="104">
        <f ca="1"/>
        <v>1016000</v>
      </c>
    </row>
    <row r="648" spans="1:9">
      <c r="A648" s="104">
        <f ca="1"/>
        <v>635</v>
      </c>
      <c r="B648" s="104" t="str">
        <f ca="1"/>
        <v>PT Harmoni Store Indonesia</v>
      </c>
      <c r="C648" s="104">
        <f ca="1"/>
        <v>4014000</v>
      </c>
      <c r="D648" s="104">
        <f ca="1"/>
        <v>46191</v>
      </c>
      <c r="E648" s="104">
        <f ca="1"/>
        <v>46221</v>
      </c>
      <c r="F648" s="104" t="str">
        <f ca="1"/>
        <v>Paid</v>
      </c>
      <c r="G648" s="104" t="str">
        <f ca="1"/>
        <v>INV-2026-PT Harmoni Store Indonesia-635</v>
      </c>
      <c r="H648" s="104">
        <f ca="1"/>
        <v>4014000</v>
      </c>
      <c r="I648" s="104">
        <f ca="1"/>
        <v>0</v>
      </c>
    </row>
    <row r="649" spans="1:9">
      <c r="A649" s="104">
        <f ca="1"/>
        <v>636</v>
      </c>
      <c r="B649" s="104" t="str">
        <f ca="1"/>
        <v>PT Batam Modern Retail</v>
      </c>
      <c r="C649" s="104">
        <f ca="1"/>
        <v>5789000</v>
      </c>
      <c r="D649" s="104">
        <f ca="1"/>
        <v>46191</v>
      </c>
      <c r="E649" s="104">
        <f ca="1"/>
        <v>46221</v>
      </c>
      <c r="F649" s="104" t="str">
        <f ca="1"/>
        <v>Paid</v>
      </c>
      <c r="G649" s="104" t="str">
        <f ca="1"/>
        <v>INV-2026-PT Batam Modern Retail-636</v>
      </c>
      <c r="H649" s="104">
        <f ca="1"/>
        <v>5789000</v>
      </c>
      <c r="I649" s="104">
        <f ca="1"/>
        <v>0</v>
      </c>
    </row>
    <row r="650" spans="1:9">
      <c r="A650" s="104">
        <f ca="1"/>
        <v>637</v>
      </c>
      <c r="B650" s="104" t="str">
        <f ca="1"/>
        <v>PT Prima Retail Bandung</v>
      </c>
      <c r="C650" s="104">
        <f ca="1"/>
        <v>567000</v>
      </c>
      <c r="D650" s="104">
        <f ca="1"/>
        <v>46216</v>
      </c>
      <c r="E650" s="104">
        <f ca="1"/>
        <v>46246</v>
      </c>
      <c r="F650" s="104" t="str">
        <f ca="1"/>
        <v>Paid</v>
      </c>
      <c r="G650" s="104" t="str">
        <f ca="1"/>
        <v>INV-2026-PT Prima Retail Bandung-637</v>
      </c>
      <c r="H650" s="104">
        <f ca="1"/>
        <v>567000</v>
      </c>
      <c r="I650" s="104">
        <f ca="1"/>
        <v>0</v>
      </c>
    </row>
    <row r="651" spans="1:9">
      <c r="A651" s="104">
        <f ca="1"/>
        <v>638</v>
      </c>
      <c r="B651" s="104" t="str">
        <f ca="1"/>
        <v>PT Balikpapan Retailindo</v>
      </c>
      <c r="C651" s="104">
        <f ca="1"/>
        <v>5534000</v>
      </c>
      <c r="D651" s="104">
        <f ca="1"/>
        <v>46234</v>
      </c>
      <c r="E651" s="104">
        <f ca="1"/>
        <v>46264</v>
      </c>
      <c r="F651" s="104" t="str">
        <f ca="1"/>
        <v>Paid</v>
      </c>
      <c r="G651" s="104" t="str">
        <f ca="1"/>
        <v>INV-2026-PT Balikpapan Retailindo-638</v>
      </c>
      <c r="H651" s="104">
        <f ca="1"/>
        <v>5534000</v>
      </c>
      <c r="I651" s="104">
        <f ca="1"/>
        <v>0</v>
      </c>
    </row>
    <row r="652" spans="1:9">
      <c r="A652" s="104">
        <f ca="1"/>
        <v>639</v>
      </c>
      <c r="B652" s="104" t="str">
        <f ca="1"/>
        <v>PT Karya Mitra Retail</v>
      </c>
      <c r="C652" s="104">
        <f ca="1"/>
        <v>7406000</v>
      </c>
      <c r="D652" s="104">
        <f ca="1"/>
        <v>46095</v>
      </c>
      <c r="E652" s="104">
        <f ca="1"/>
        <v>46125</v>
      </c>
      <c r="F652" s="104" t="str">
        <f ca="1"/>
        <v>Paid</v>
      </c>
      <c r="G652" s="104" t="str">
        <f ca="1"/>
        <v>INV-2026-PT Karya Mitra Retail-639</v>
      </c>
      <c r="H652" s="104">
        <f ca="1"/>
        <v>7406000</v>
      </c>
      <c r="I652" s="104">
        <f ca="1"/>
        <v>0</v>
      </c>
    </row>
    <row r="653" spans="1:9">
      <c r="A653" s="104">
        <f ca="1"/>
        <v>640</v>
      </c>
      <c r="B653" s="104" t="str">
        <f ca="1"/>
        <v>PT Bali Lifestyle Market</v>
      </c>
      <c r="C653" s="104">
        <f ca="1"/>
        <v>4929000</v>
      </c>
      <c r="D653" s="104">
        <f ca="1"/>
        <v>46056</v>
      </c>
      <c r="E653" s="104">
        <f ca="1"/>
        <v>46086</v>
      </c>
      <c r="F653" s="104" t="str">
        <f ca="1"/>
        <v>Paid</v>
      </c>
      <c r="G653" s="104" t="str">
        <f ca="1"/>
        <v>INV-2026-PT Bali Lifestyle Market-640</v>
      </c>
      <c r="H653" s="104">
        <f ca="1"/>
        <v>4929000</v>
      </c>
      <c r="I653" s="104">
        <f ca="1"/>
        <v>0</v>
      </c>
    </row>
    <row r="654" spans="1:9">
      <c r="A654" s="104">
        <f ca="1"/>
        <v>641</v>
      </c>
      <c r="B654" s="104" t="str">
        <f ca="1"/>
        <v>PT Pusaka Niaga Mandiri</v>
      </c>
      <c r="C654" s="104">
        <f ca="1"/>
        <v>4926000</v>
      </c>
      <c r="D654" s="104">
        <f ca="1"/>
        <v>46104</v>
      </c>
      <c r="E654" s="104">
        <f ca="1"/>
        <v>46118</v>
      </c>
      <c r="F654" s="104" t="str">
        <f ca="1"/>
        <v>Paid</v>
      </c>
      <c r="G654" s="104" t="str">
        <f ca="1"/>
        <v>INV-2026-PT Pusaka Niaga Mandiri-641</v>
      </c>
      <c r="H654" s="104">
        <f ca="1"/>
        <v>4926000</v>
      </c>
      <c r="I654" s="104">
        <f ca="1"/>
        <v>0</v>
      </c>
    </row>
    <row r="655" spans="1:9">
      <c r="A655" s="104">
        <f ca="1"/>
        <v>642</v>
      </c>
      <c r="B655" s="104" t="str">
        <f ca="1"/>
        <v>PT Jogja Retail Makmur</v>
      </c>
      <c r="C655" s="104">
        <f ca="1"/>
        <v>1250000</v>
      </c>
      <c r="D655" s="104">
        <f ca="1"/>
        <v>46115</v>
      </c>
      <c r="E655" s="104">
        <f ca="1"/>
        <v>46145</v>
      </c>
      <c r="F655" s="104" t="str">
        <f ca="1"/>
        <v>Paid</v>
      </c>
      <c r="G655" s="104" t="str">
        <f ca="1"/>
        <v>INV-2026-PT Jogja Retail Makmur-642</v>
      </c>
      <c r="H655" s="104">
        <f ca="1"/>
        <v>1250000</v>
      </c>
      <c r="I655" s="104">
        <f ca="1"/>
        <v>0</v>
      </c>
    </row>
    <row r="656" spans="1:9">
      <c r="A656" s="104">
        <f ca="1"/>
        <v>643</v>
      </c>
      <c r="B656" s="104" t="str">
        <f ca="1"/>
        <v>PT Prima Retail Bandung</v>
      </c>
      <c r="C656" s="104">
        <f ca="1"/>
        <v>5666000</v>
      </c>
      <c r="D656" s="104">
        <f ca="1"/>
        <v>46080</v>
      </c>
      <c r="E656" s="104">
        <f ca="1"/>
        <v>46110</v>
      </c>
      <c r="F656" s="104" t="str">
        <f ca="1"/>
        <v>Unpaid</v>
      </c>
      <c r="G656" s="104" t="str">
        <f ca="1"/>
        <v>INV-2026-PT Prima Retail Bandung-643</v>
      </c>
      <c r="H656" s="104">
        <f ca="1"/>
        <v>0</v>
      </c>
      <c r="I656" s="104">
        <f ca="1"/>
        <v>5666000</v>
      </c>
    </row>
    <row r="657" spans="1:9">
      <c r="A657" s="104">
        <f ca="1"/>
        <v>644</v>
      </c>
      <c r="B657" s="104" t="str">
        <f ca="1"/>
        <v>PT Karya Mitra Retail</v>
      </c>
      <c r="C657" s="104">
        <f ca="1"/>
        <v>4174000</v>
      </c>
      <c r="D657" s="104">
        <f ca="1"/>
        <v>46264</v>
      </c>
      <c r="E657" s="104">
        <f ca="1"/>
        <v>46294</v>
      </c>
      <c r="F657" s="104" t="str">
        <f ca="1"/>
        <v>Unpaid</v>
      </c>
      <c r="G657" s="104" t="str">
        <f ca="1"/>
        <v>INV-2026-PT Karya Mitra Retail-644</v>
      </c>
      <c r="H657" s="104">
        <f ca="1"/>
        <v>0</v>
      </c>
      <c r="I657" s="104">
        <f ca="1"/>
        <v>4174000</v>
      </c>
    </row>
    <row r="658" spans="1:9">
      <c r="A658" s="104">
        <f ca="1"/>
        <v>645</v>
      </c>
      <c r="B658" s="104" t="str">
        <f ca="1"/>
        <v>PT Metro Perkasa Retail</v>
      </c>
      <c r="C658" s="104">
        <f ca="1"/>
        <v>5835000</v>
      </c>
      <c r="D658" s="104">
        <f ca="1"/>
        <v>46115</v>
      </c>
      <c r="E658" s="104">
        <f ca="1"/>
        <v>46145</v>
      </c>
      <c r="F658" s="104" t="str">
        <f ca="1"/>
        <v>Paid</v>
      </c>
      <c r="G658" s="104" t="str">
        <f ca="1"/>
        <v>INV-2026-PT Metro Perkasa Retail-645</v>
      </c>
      <c r="H658" s="104">
        <f ca="1"/>
        <v>5835000</v>
      </c>
      <c r="I658" s="104">
        <f ca="1"/>
        <v>0</v>
      </c>
    </row>
    <row r="659" spans="1:9">
      <c r="A659" s="104">
        <f ca="1"/>
        <v>646</v>
      </c>
      <c r="B659" s="104" t="str">
        <f ca="1"/>
        <v>PT Nusantara Mart Sejahtera</v>
      </c>
      <c r="C659" s="104">
        <f ca="1"/>
        <v>4030000</v>
      </c>
      <c r="D659" s="104">
        <f ca="1"/>
        <v>46251</v>
      </c>
      <c r="E659" s="104">
        <f ca="1"/>
        <v>46265</v>
      </c>
      <c r="F659" s="104" t="str">
        <f ca="1"/>
        <v>Paid</v>
      </c>
      <c r="G659" s="104" t="str">
        <f ca="1"/>
        <v>INV-2026-PT Nusantara Mart Sejahtera-646</v>
      </c>
      <c r="H659" s="104">
        <f ca="1"/>
        <v>4030000</v>
      </c>
      <c r="I659" s="104">
        <f ca="1"/>
        <v>0</v>
      </c>
    </row>
    <row r="660" spans="1:9">
      <c r="A660" s="104">
        <f ca="1"/>
        <v>647</v>
      </c>
      <c r="B660" s="104" t="str">
        <f ca="1"/>
        <v>PT Arunika Retail Indonesia</v>
      </c>
      <c r="C660" s="104">
        <f ca="1"/>
        <v>3045000</v>
      </c>
      <c r="D660" s="104">
        <f ca="1"/>
        <v>46207</v>
      </c>
      <c r="E660" s="104">
        <f ca="1"/>
        <v>46237</v>
      </c>
      <c r="F660" s="104" t="str">
        <f ca="1"/>
        <v>Paid</v>
      </c>
      <c r="G660" s="104" t="str">
        <f ca="1"/>
        <v>INV-2026-PT Arunika Retail Indonesia-647</v>
      </c>
      <c r="H660" s="104">
        <f ca="1"/>
        <v>3045000</v>
      </c>
      <c r="I660" s="104">
        <f ca="1"/>
        <v>0</v>
      </c>
    </row>
    <row r="661" spans="1:9">
      <c r="A661" s="104">
        <f ca="1"/>
        <v>648</v>
      </c>
      <c r="B661" s="104" t="str">
        <f ca="1"/>
        <v>PT Jogja Retail Makmur</v>
      </c>
      <c r="C661" s="104">
        <f ca="1"/>
        <v>4136000</v>
      </c>
      <c r="D661" s="104">
        <f ca="1"/>
        <v>46201</v>
      </c>
      <c r="E661" s="104">
        <f ca="1"/>
        <v>46215</v>
      </c>
      <c r="F661" s="104" t="str">
        <f ca="1"/>
        <v>Paid</v>
      </c>
      <c r="G661" s="104" t="str">
        <f ca="1"/>
        <v>INV-2026-PT Jogja Retail Makmur-648</v>
      </c>
      <c r="H661" s="104">
        <f ca="1"/>
        <v>4136000</v>
      </c>
      <c r="I661" s="104">
        <f ca="1"/>
        <v>0</v>
      </c>
    </row>
    <row r="662" spans="1:9">
      <c r="A662" s="104">
        <f ca="1"/>
        <v>649</v>
      </c>
      <c r="B662" s="104" t="str">
        <f ca="1"/>
        <v>PT Jogja Retail Makmur</v>
      </c>
      <c r="C662" s="104">
        <f ca="1"/>
        <v>8467000</v>
      </c>
      <c r="D662" s="104">
        <f ca="1"/>
        <v>46177</v>
      </c>
      <c r="E662" s="104">
        <f ca="1"/>
        <v>46207</v>
      </c>
      <c r="F662" s="104" t="str">
        <f ca="1"/>
        <v>Unpaid</v>
      </c>
      <c r="G662" s="104" t="str">
        <f ca="1"/>
        <v>INV-2026-PT Jogja Retail Makmur-649</v>
      </c>
      <c r="H662" s="104">
        <f ca="1"/>
        <v>0</v>
      </c>
      <c r="I662" s="104">
        <f ca="1"/>
        <v>8467000</v>
      </c>
    </row>
    <row r="663" spans="1:9">
      <c r="A663" s="104">
        <f ca="1"/>
        <v>650</v>
      </c>
      <c r="B663" s="104" t="str">
        <f ca="1"/>
        <v>PT Nusantara Mart Sejahtera</v>
      </c>
      <c r="C663" s="104">
        <f ca="1"/>
        <v>3333000</v>
      </c>
      <c r="D663" s="104">
        <f ca="1"/>
        <v>46043</v>
      </c>
      <c r="E663" s="104">
        <f ca="1"/>
        <v>46073</v>
      </c>
      <c r="F663" s="104" t="str">
        <f ca="1"/>
        <v>Paid</v>
      </c>
      <c r="G663" s="104" t="str">
        <f ca="1"/>
        <v>INV-2026-PT Nusantara Mart Sejahtera-650</v>
      </c>
      <c r="H663" s="104">
        <f ca="1"/>
        <v>3333000</v>
      </c>
      <c r="I663" s="104">
        <f ca="1"/>
        <v>0</v>
      </c>
    </row>
    <row r="664" spans="1:9">
      <c r="A664" s="104">
        <f ca="1"/>
        <v>651</v>
      </c>
      <c r="B664" s="104" t="str">
        <f ca="1"/>
        <v>PT Metro Perkasa Retail</v>
      </c>
      <c r="C664" s="104">
        <f ca="1"/>
        <v>893000</v>
      </c>
      <c r="D664" s="104">
        <f ca="1"/>
        <v>46204</v>
      </c>
      <c r="E664" s="104">
        <f ca="1"/>
        <v>46234</v>
      </c>
      <c r="F664" s="104" t="str">
        <f ca="1"/>
        <v>Paid</v>
      </c>
      <c r="G664" s="104" t="str">
        <f ca="1"/>
        <v>INV-2026-PT Metro Perkasa Retail-651</v>
      </c>
      <c r="H664" s="104">
        <f ca="1"/>
        <v>893000</v>
      </c>
      <c r="I664" s="104">
        <f ca="1"/>
        <v>0</v>
      </c>
    </row>
    <row r="665" spans="1:9">
      <c r="A665" s="104">
        <f ca="1"/>
        <v>652</v>
      </c>
      <c r="B665" s="104" t="str">
        <f ca="1"/>
        <v>PT Karya Mitra Retail</v>
      </c>
      <c r="C665" s="104">
        <f ca="1"/>
        <v>3366000</v>
      </c>
      <c r="D665" s="104">
        <f ca="1"/>
        <v>46268</v>
      </c>
      <c r="E665" s="104">
        <f ca="1"/>
        <v>46298</v>
      </c>
      <c r="F665" s="104" t="str">
        <f ca="1"/>
        <v>Paid</v>
      </c>
      <c r="G665" s="104" t="str">
        <f ca="1"/>
        <v>INV-2026-PT Karya Mitra Retail-652</v>
      </c>
      <c r="H665" s="104">
        <f ca="1"/>
        <v>3366000</v>
      </c>
      <c r="I665" s="104">
        <f ca="1"/>
        <v>0</v>
      </c>
    </row>
    <row r="666" spans="1:9">
      <c r="A666" s="104">
        <f ca="1"/>
        <v>653</v>
      </c>
      <c r="B666" s="104" t="str">
        <f ca="1"/>
        <v>PT Sinar Karya Abadi</v>
      </c>
      <c r="C666" s="104">
        <f ca="1"/>
        <v>4050000</v>
      </c>
      <c r="D666" s="104">
        <f ca="1"/>
        <v>46088</v>
      </c>
      <c r="E666" s="104">
        <f ca="1"/>
        <v>46102</v>
      </c>
      <c r="F666" s="104" t="str">
        <f ca="1"/>
        <v>Paid</v>
      </c>
      <c r="G666" s="104" t="str">
        <f ca="1"/>
        <v>INV-2026-PT Sinar Karya Abadi-653</v>
      </c>
      <c r="H666" s="104">
        <f ca="1"/>
        <v>4050000</v>
      </c>
      <c r="I666" s="104">
        <f ca="1"/>
        <v>0</v>
      </c>
    </row>
    <row r="667" spans="1:9">
      <c r="A667" s="104">
        <f ca="1"/>
        <v>654</v>
      </c>
      <c r="B667" s="104" t="str">
        <f ca="1"/>
        <v>PT Sinar Karya Abadi</v>
      </c>
      <c r="C667" s="104">
        <f ca="1"/>
        <v>4474000</v>
      </c>
      <c r="D667" s="104">
        <f ca="1"/>
        <v>46041</v>
      </c>
      <c r="E667" s="104">
        <f ca="1"/>
        <v>46086</v>
      </c>
      <c r="F667" s="104" t="str">
        <f ca="1"/>
        <v>Partial</v>
      </c>
      <c r="G667" s="104" t="str">
        <f ca="1"/>
        <v>INV-2026-PT Sinar Karya Abadi-654</v>
      </c>
      <c r="H667" s="104">
        <f ca="1"/>
        <v>1342000</v>
      </c>
      <c r="I667" s="104">
        <f ca="1"/>
        <v>3132000</v>
      </c>
    </row>
    <row r="668" spans="1:9">
      <c r="A668" s="104">
        <f ca="1"/>
        <v>655</v>
      </c>
      <c r="B668" s="104" t="str">
        <f ca="1"/>
        <v>PT Balikpapan Retailindo</v>
      </c>
      <c r="C668" s="104">
        <f ca="1"/>
        <v>1793000</v>
      </c>
      <c r="D668" s="104">
        <f ca="1"/>
        <v>46175</v>
      </c>
      <c r="E668" s="104">
        <f ca="1"/>
        <v>46205</v>
      </c>
      <c r="F668" s="104" t="str">
        <f ca="1"/>
        <v>Unpaid</v>
      </c>
      <c r="G668" s="104" t="str">
        <f ca="1"/>
        <v>INV-2026-PT Balikpapan Retailindo-655</v>
      </c>
      <c r="H668" s="104">
        <f ca="1"/>
        <v>0</v>
      </c>
      <c r="I668" s="104">
        <f ca="1"/>
        <v>1793000</v>
      </c>
    </row>
    <row r="669" spans="1:9">
      <c r="A669" s="104">
        <f ca="1"/>
        <v>656</v>
      </c>
      <c r="B669" s="104" t="str">
        <f ca="1"/>
        <v>PT Nusantara Mart Sejahtera</v>
      </c>
      <c r="C669" s="104">
        <f ca="1"/>
        <v>4411000</v>
      </c>
      <c r="D669" s="104">
        <f ca="1"/>
        <v>46271</v>
      </c>
      <c r="E669" s="104">
        <f ca="1"/>
        <v>46285</v>
      </c>
      <c r="F669" s="104" t="str">
        <f ca="1"/>
        <v>Paid</v>
      </c>
      <c r="G669" s="104" t="str">
        <f ca="1"/>
        <v>INV-2026-PT Nusantara Mart Sejahtera-656</v>
      </c>
      <c r="H669" s="104">
        <f ca="1"/>
        <v>4411000</v>
      </c>
      <c r="I669" s="104">
        <f ca="1"/>
        <v>0</v>
      </c>
    </row>
    <row r="670" spans="1:9">
      <c r="A670" s="104">
        <f ca="1"/>
        <v>657</v>
      </c>
      <c r="B670" s="104" t="str">
        <f ca="1"/>
        <v>PT Bintang Retail Nusantara</v>
      </c>
      <c r="C670" s="104">
        <f ca="1"/>
        <v>4867000</v>
      </c>
      <c r="D670" s="104">
        <f ca="1"/>
        <v>46159</v>
      </c>
      <c r="E670" s="104">
        <f ca="1"/>
        <v>46189</v>
      </c>
      <c r="F670" s="104" t="str">
        <f ca="1"/>
        <v>Paid</v>
      </c>
      <c r="G670" s="104" t="str">
        <f ca="1"/>
        <v>INV-2026-PT Bintang Retail Nusantara-657</v>
      </c>
      <c r="H670" s="104">
        <f ca="1"/>
        <v>4867000</v>
      </c>
      <c r="I670" s="104">
        <f ca="1"/>
        <v>0</v>
      </c>
    </row>
    <row r="671" spans="1:9">
      <c r="A671" s="104">
        <f ca="1"/>
        <v>658</v>
      </c>
      <c r="B671" s="104" t="str">
        <f ca="1"/>
        <v>PT Medan Niaga Sentosa</v>
      </c>
      <c r="C671" s="104">
        <f ca="1"/>
        <v>1739000</v>
      </c>
      <c r="D671" s="104">
        <f ca="1"/>
        <v>46026</v>
      </c>
      <c r="E671" s="104">
        <f ca="1"/>
        <v>46056</v>
      </c>
      <c r="F671" s="104" t="str">
        <f ca="1"/>
        <v>Paid</v>
      </c>
      <c r="G671" s="104" t="str">
        <f ca="1"/>
        <v>INV-2026-PT Medan Niaga Sentosa-658</v>
      </c>
      <c r="H671" s="104">
        <f ca="1"/>
        <v>1739000</v>
      </c>
      <c r="I671" s="104">
        <f ca="1"/>
        <v>0</v>
      </c>
    </row>
    <row r="672" spans="1:9">
      <c r="A672" s="104">
        <f ca="1"/>
        <v>659</v>
      </c>
      <c r="B672" s="104" t="str">
        <f ca="1"/>
        <v>PT Nusantara Mart Sejahtera</v>
      </c>
      <c r="C672" s="104">
        <f ca="1"/>
        <v>5410000</v>
      </c>
      <c r="D672" s="104">
        <f ca="1"/>
        <v>46110</v>
      </c>
      <c r="E672" s="104">
        <f ca="1"/>
        <v>46140</v>
      </c>
      <c r="F672" s="104" t="str">
        <f ca="1"/>
        <v>Paid</v>
      </c>
      <c r="G672" s="104" t="str">
        <f ca="1"/>
        <v>INV-2026-PT Nusantara Mart Sejahtera-659</v>
      </c>
      <c r="H672" s="104">
        <f ca="1"/>
        <v>5410000</v>
      </c>
      <c r="I672" s="104">
        <f ca="1"/>
        <v>0</v>
      </c>
    </row>
    <row r="673" spans="1:9">
      <c r="A673" s="104">
        <f ca="1"/>
        <v>660</v>
      </c>
      <c r="B673" s="104" t="str">
        <f ca="1"/>
        <v>PT Bintang Retail Nusantara</v>
      </c>
      <c r="C673" s="104">
        <f ca="1"/>
        <v>2093000</v>
      </c>
      <c r="D673" s="104">
        <f ca="1"/>
        <v>46053</v>
      </c>
      <c r="E673" s="104">
        <f ca="1"/>
        <v>46083</v>
      </c>
      <c r="F673" s="104" t="str">
        <f ca="1"/>
        <v>Paid</v>
      </c>
      <c r="G673" s="104" t="str">
        <f ca="1"/>
        <v>INV-2026-PT Bintang Retail Nusantara-660</v>
      </c>
      <c r="H673" s="104">
        <f ca="1"/>
        <v>2093000</v>
      </c>
      <c r="I673" s="104">
        <f ca="1"/>
        <v>0</v>
      </c>
    </row>
    <row r="674" spans="1:9">
      <c r="A674" s="104">
        <f ca="1"/>
        <v>661</v>
      </c>
      <c r="B674" s="104" t="str">
        <f ca="1"/>
        <v>PT Manado Lifestyle Center</v>
      </c>
      <c r="C674" s="104">
        <f ca="1"/>
        <v>5182000</v>
      </c>
      <c r="D674" s="104">
        <f ca="1"/>
        <v>46047</v>
      </c>
      <c r="E674" s="104">
        <f ca="1"/>
        <v>46077</v>
      </c>
      <c r="F674" s="104" t="str">
        <f ca="1"/>
        <v>Paid</v>
      </c>
      <c r="G674" s="104" t="str">
        <f ca="1"/>
        <v>INV-2026-PT Manado Lifestyle Center-661</v>
      </c>
      <c r="H674" s="104">
        <f ca="1"/>
        <v>5182000</v>
      </c>
      <c r="I674" s="104">
        <f ca="1"/>
        <v>0</v>
      </c>
    </row>
    <row r="675" spans="1:9">
      <c r="A675" s="104">
        <f ca="1"/>
        <v>662</v>
      </c>
      <c r="B675" s="104" t="str">
        <f ca="1"/>
        <v>PT Harmoni Store Indonesia</v>
      </c>
      <c r="C675" s="104">
        <f ca="1"/>
        <v>5582000</v>
      </c>
      <c r="D675" s="104">
        <f ca="1"/>
        <v>46120</v>
      </c>
      <c r="E675" s="104">
        <f ca="1"/>
        <v>46165</v>
      </c>
      <c r="F675" s="104" t="str">
        <f ca="1"/>
        <v>Paid</v>
      </c>
      <c r="G675" s="104" t="str">
        <f ca="1"/>
        <v>INV-2026-PT Harmoni Store Indonesia-662</v>
      </c>
      <c r="H675" s="104">
        <f ca="1"/>
        <v>5582000</v>
      </c>
      <c r="I675" s="104">
        <f ca="1"/>
        <v>0</v>
      </c>
    </row>
    <row r="676" spans="1:9">
      <c r="A676" s="104">
        <f ca="1"/>
        <v>663</v>
      </c>
      <c r="B676" s="104" t="str">
        <f ca="1"/>
        <v>PT Palembang Retail Bersama</v>
      </c>
      <c r="C676" s="104">
        <f ca="1"/>
        <v>4140000</v>
      </c>
      <c r="D676" s="104">
        <f ca="1"/>
        <v>46034</v>
      </c>
      <c r="E676" s="104">
        <f ca="1"/>
        <v>46064</v>
      </c>
      <c r="F676" s="104" t="str">
        <f ca="1"/>
        <v>Paid</v>
      </c>
      <c r="G676" s="104" t="str">
        <f ca="1"/>
        <v>INV-2026-PT Palembang Retail Bersama-663</v>
      </c>
      <c r="H676" s="104">
        <f ca="1"/>
        <v>4140000</v>
      </c>
      <c r="I676" s="104">
        <f ca="1"/>
        <v>0</v>
      </c>
    </row>
    <row r="677" spans="1:9">
      <c r="A677" s="104">
        <f ca="1"/>
        <v>664</v>
      </c>
      <c r="B677" s="104" t="str">
        <f ca="1"/>
        <v>PT Pontianak Niaga Abadi</v>
      </c>
      <c r="C677" s="104">
        <f ca="1"/>
        <v>3876000</v>
      </c>
      <c r="D677" s="104">
        <f ca="1"/>
        <v>46146</v>
      </c>
      <c r="E677" s="104">
        <f ca="1"/>
        <v>46160</v>
      </c>
      <c r="F677" s="104" t="str">
        <f ca="1"/>
        <v>Partial</v>
      </c>
      <c r="G677" s="104" t="str">
        <f ca="1"/>
        <v>INV-2026-PT Pontianak Niaga Abadi-664</v>
      </c>
      <c r="H677" s="104">
        <f ca="1"/>
        <v>1163000</v>
      </c>
      <c r="I677" s="104">
        <f ca="1"/>
        <v>2713000</v>
      </c>
    </row>
    <row r="678" spans="1:9">
      <c r="A678" s="104">
        <f ca="1"/>
        <v>665</v>
      </c>
      <c r="B678" s="104" t="str">
        <f ca="1"/>
        <v>PT Bintang Retail Nusantara</v>
      </c>
      <c r="C678" s="104">
        <f ca="1"/>
        <v>1892000</v>
      </c>
      <c r="D678" s="104">
        <f ca="1"/>
        <v>46244</v>
      </c>
      <c r="E678" s="104">
        <f ca="1"/>
        <v>46274</v>
      </c>
      <c r="F678" s="104" t="str">
        <f ca="1"/>
        <v>Paid</v>
      </c>
      <c r="G678" s="104" t="str">
        <f ca="1"/>
        <v>INV-2026-PT Bintang Retail Nusantara-665</v>
      </c>
      <c r="H678" s="104">
        <f ca="1"/>
        <v>1892000</v>
      </c>
      <c r="I678" s="104">
        <f ca="1"/>
        <v>0</v>
      </c>
    </row>
    <row r="679" spans="1:9">
      <c r="A679" s="104">
        <f ca="1"/>
        <v>666</v>
      </c>
      <c r="B679" s="104" t="str">
        <f ca="1"/>
        <v>PT Balikpapan Retailindo</v>
      </c>
      <c r="C679" s="104">
        <f ca="1"/>
        <v>2476000</v>
      </c>
      <c r="D679" s="104">
        <f ca="1"/>
        <v>46033</v>
      </c>
      <c r="E679" s="104">
        <f ca="1"/>
        <v>46078</v>
      </c>
      <c r="F679" s="104" t="str">
        <f ca="1"/>
        <v>Paid</v>
      </c>
      <c r="G679" s="104" t="str">
        <f ca="1"/>
        <v>INV-2026-PT Balikpapan Retailindo-666</v>
      </c>
      <c r="H679" s="104">
        <f ca="1"/>
        <v>2476000</v>
      </c>
      <c r="I679" s="104">
        <f ca="1"/>
        <v>0</v>
      </c>
    </row>
    <row r="680" spans="1:9">
      <c r="A680" s="104">
        <f ca="1"/>
        <v>667</v>
      </c>
      <c r="B680" s="104" t="str">
        <f ca="1"/>
        <v>PT Metro Perkasa Retail</v>
      </c>
      <c r="C680" s="104">
        <f ca="1"/>
        <v>7857000</v>
      </c>
      <c r="D680" s="104">
        <f ca="1"/>
        <v>46155</v>
      </c>
      <c r="E680" s="104">
        <f ca="1"/>
        <v>46200</v>
      </c>
      <c r="F680" s="104" t="str">
        <f ca="1"/>
        <v>Partial</v>
      </c>
      <c r="G680" s="104" t="str">
        <f ca="1"/>
        <v>INV-2026-PT Metro Perkasa Retail-667</v>
      </c>
      <c r="H680" s="104">
        <f ca="1"/>
        <v>5500000</v>
      </c>
      <c r="I680" s="104">
        <f ca="1"/>
        <v>2357000</v>
      </c>
    </row>
    <row r="681" spans="1:9">
      <c r="A681" s="104">
        <f ca="1"/>
        <v>668</v>
      </c>
      <c r="B681" s="104" t="str">
        <f ca="1"/>
        <v>PT Palembang Retail Bersama</v>
      </c>
      <c r="C681" s="104">
        <f ca="1"/>
        <v>1889000</v>
      </c>
      <c r="D681" s="104">
        <f ca="1"/>
        <v>46036</v>
      </c>
      <c r="E681" s="104">
        <f ca="1"/>
        <v>46050</v>
      </c>
      <c r="F681" s="104" t="str">
        <f ca="1"/>
        <v>Paid</v>
      </c>
      <c r="G681" s="104" t="str">
        <f ca="1"/>
        <v>INV-2026-PT Palembang Retail Bersama-668</v>
      </c>
      <c r="H681" s="104">
        <f ca="1"/>
        <v>1889000</v>
      </c>
      <c r="I681" s="104">
        <f ca="1"/>
        <v>0</v>
      </c>
    </row>
    <row r="682" spans="1:9">
      <c r="A682" s="104">
        <f ca="1"/>
        <v>669</v>
      </c>
      <c r="B682" s="104" t="str">
        <f ca="1"/>
        <v>PT Harmoni Store Indonesia</v>
      </c>
      <c r="C682" s="104">
        <f ca="1"/>
        <v>4695000</v>
      </c>
      <c r="D682" s="104">
        <f ca="1"/>
        <v>46100</v>
      </c>
      <c r="E682" s="104">
        <f ca="1"/>
        <v>46130</v>
      </c>
      <c r="F682" s="104" t="str">
        <f ca="1"/>
        <v>Paid</v>
      </c>
      <c r="G682" s="104" t="str">
        <f ca="1"/>
        <v>INV-2026-PT Harmoni Store Indonesia-669</v>
      </c>
      <c r="H682" s="104">
        <f ca="1"/>
        <v>4695000</v>
      </c>
      <c r="I682" s="104">
        <f ca="1"/>
        <v>0</v>
      </c>
    </row>
    <row r="683" spans="1:9">
      <c r="A683" s="104">
        <f ca="1"/>
        <v>670</v>
      </c>
      <c r="B683" s="104" t="str">
        <f ca="1"/>
        <v>PT Manado Lifestyle Center</v>
      </c>
      <c r="C683" s="104">
        <f ca="1"/>
        <v>2055000</v>
      </c>
      <c r="D683" s="104">
        <f ca="1"/>
        <v>46188</v>
      </c>
      <c r="E683" s="104">
        <f ca="1"/>
        <v>46218</v>
      </c>
      <c r="F683" s="104" t="str">
        <f ca="1"/>
        <v>Paid</v>
      </c>
      <c r="G683" s="104" t="str">
        <f ca="1"/>
        <v>INV-2026-PT Manado Lifestyle Center-670</v>
      </c>
      <c r="H683" s="104">
        <f ca="1"/>
        <v>2055000</v>
      </c>
      <c r="I683" s="104">
        <f ca="1"/>
        <v>0</v>
      </c>
    </row>
    <row r="684" spans="1:9">
      <c r="A684" s="104">
        <f ca="1"/>
        <v>671</v>
      </c>
      <c r="B684" s="104" t="str">
        <f ca="1"/>
        <v>PT Lestari Lifestyle Retail</v>
      </c>
      <c r="C684" s="104">
        <f ca="1"/>
        <v>4358000</v>
      </c>
      <c r="D684" s="104">
        <f ca="1"/>
        <v>46157</v>
      </c>
      <c r="E684" s="104">
        <f ca="1"/>
        <v>46187</v>
      </c>
      <c r="F684" s="104" t="str">
        <f ca="1"/>
        <v>Paid</v>
      </c>
      <c r="G684" s="104" t="str">
        <f ca="1"/>
        <v>INV-2026-PT Lestari Lifestyle Retail-671</v>
      </c>
      <c r="H684" s="104">
        <f ca="1"/>
        <v>4358000</v>
      </c>
      <c r="I684" s="104">
        <f ca="1"/>
        <v>0</v>
      </c>
    </row>
    <row r="685" spans="1:9">
      <c r="A685" s="104">
        <f ca="1"/>
        <v>672</v>
      </c>
      <c r="B685" s="104" t="str">
        <f ca="1"/>
        <v>PT Sentra Belanja Jaya</v>
      </c>
      <c r="C685" s="104">
        <f ca="1"/>
        <v>2880000</v>
      </c>
      <c r="D685" s="104">
        <f ca="1"/>
        <v>46256</v>
      </c>
      <c r="E685" s="104">
        <f ca="1"/>
        <v>46286</v>
      </c>
      <c r="F685" s="104" t="str">
        <f ca="1"/>
        <v>Partial</v>
      </c>
      <c r="G685" s="104" t="str">
        <f ca="1"/>
        <v>INV-2026-PT Sentra Belanja Jaya-672</v>
      </c>
      <c r="H685" s="104">
        <f ca="1"/>
        <v>2016000</v>
      </c>
      <c r="I685" s="104">
        <f ca="1"/>
        <v>864000</v>
      </c>
    </row>
    <row r="686" spans="1:9">
      <c r="A686" s="104">
        <f ca="1"/>
        <v>673</v>
      </c>
      <c r="B686" s="104" t="str">
        <f ca="1"/>
        <v>PT Medan Niaga Sentosa</v>
      </c>
      <c r="C686" s="104">
        <f ca="1"/>
        <v>487000</v>
      </c>
      <c r="D686" s="104">
        <f ca="1"/>
        <v>46088</v>
      </c>
      <c r="E686" s="104">
        <f ca="1"/>
        <v>46102</v>
      </c>
      <c r="F686" s="104" t="str">
        <f ca="1"/>
        <v>Paid</v>
      </c>
      <c r="G686" s="104" t="str">
        <f ca="1"/>
        <v>INV-2026-PT Medan Niaga Sentosa-673</v>
      </c>
      <c r="H686" s="104">
        <f ca="1"/>
        <v>487000</v>
      </c>
      <c r="I686" s="104">
        <f ca="1"/>
        <v>0</v>
      </c>
    </row>
    <row r="687" spans="1:9">
      <c r="A687" s="104">
        <f ca="1"/>
        <v>674</v>
      </c>
      <c r="B687" s="104" t="str">
        <f ca="1"/>
        <v>PT Arunika Retail Indonesia</v>
      </c>
      <c r="C687" s="104">
        <f ca="1"/>
        <v>2334000</v>
      </c>
      <c r="D687" s="104">
        <f ca="1"/>
        <v>46221</v>
      </c>
      <c r="E687" s="104">
        <f ca="1"/>
        <v>46251</v>
      </c>
      <c r="F687" s="104" t="str">
        <f ca="1"/>
        <v>Paid</v>
      </c>
      <c r="G687" s="104" t="str">
        <f ca="1"/>
        <v>INV-2026-PT Arunika Retail Indonesia-674</v>
      </c>
      <c r="H687" s="104">
        <f ca="1"/>
        <v>2334000</v>
      </c>
      <c r="I687" s="104">
        <f ca="1"/>
        <v>0</v>
      </c>
    </row>
    <row r="688" spans="1:9">
      <c r="A688" s="104">
        <f ca="1"/>
        <v>675</v>
      </c>
      <c r="B688" s="104" t="str">
        <f ca="1"/>
        <v>PT Palembang Retail Bersama</v>
      </c>
      <c r="C688" s="104">
        <f ca="1"/>
        <v>5913000</v>
      </c>
      <c r="D688" s="104">
        <f ca="1"/>
        <v>46143</v>
      </c>
      <c r="E688" s="104">
        <f ca="1"/>
        <v>46188</v>
      </c>
      <c r="F688" s="104" t="str">
        <f ca="1"/>
        <v>Unpaid</v>
      </c>
      <c r="G688" s="104" t="str">
        <f ca="1"/>
        <v>INV-2026-PT Palembang Retail Bersama-675</v>
      </c>
      <c r="H688" s="104">
        <f ca="1"/>
        <v>0</v>
      </c>
      <c r="I688" s="104">
        <f ca="1"/>
        <v>5913000</v>
      </c>
    </row>
    <row r="689" spans="1:9">
      <c r="A689" s="104">
        <f ca="1"/>
        <v>676</v>
      </c>
      <c r="B689" s="104" t="str">
        <f ca="1"/>
        <v>PT Sentra Belanja Jaya</v>
      </c>
      <c r="C689" s="104">
        <f ca="1"/>
        <v>3246000</v>
      </c>
      <c r="D689" s="104">
        <f ca="1"/>
        <v>46266</v>
      </c>
      <c r="E689" s="104">
        <f ca="1"/>
        <v>46296</v>
      </c>
      <c r="F689" s="104" t="str">
        <f ca="1"/>
        <v>Partial</v>
      </c>
      <c r="G689" s="104" t="str">
        <f ca="1"/>
        <v>INV-2026-PT Sentra Belanja Jaya-676</v>
      </c>
      <c r="H689" s="104">
        <f ca="1"/>
        <v>1623000</v>
      </c>
      <c r="I689" s="104">
        <f ca="1"/>
        <v>1623000</v>
      </c>
    </row>
    <row r="690" spans="1:9">
      <c r="A690" s="104">
        <f ca="1"/>
        <v>677</v>
      </c>
      <c r="B690" s="104" t="str">
        <f ca="1"/>
        <v>PT Batam Modern Retail</v>
      </c>
      <c r="C690" s="104">
        <f ca="1"/>
        <v>4538000</v>
      </c>
      <c r="D690" s="104">
        <f ca="1"/>
        <v>46264</v>
      </c>
      <c r="E690" s="104">
        <f ca="1"/>
        <v>46294</v>
      </c>
      <c r="F690" s="104" t="str">
        <f ca="1"/>
        <v>Unpaid</v>
      </c>
      <c r="G690" s="104" t="str">
        <f ca="1"/>
        <v>INV-2026-PT Batam Modern Retail-677</v>
      </c>
      <c r="H690" s="104">
        <f ca="1"/>
        <v>0</v>
      </c>
      <c r="I690" s="104">
        <f ca="1"/>
        <v>4538000</v>
      </c>
    </row>
    <row r="691" spans="1:9">
      <c r="A691" s="104">
        <f ca="1"/>
        <v>678</v>
      </c>
      <c r="B691" s="104" t="str">
        <f ca="1"/>
        <v>PT Citra Home Living</v>
      </c>
      <c r="C691" s="104">
        <f ca="1"/>
        <v>3782000</v>
      </c>
      <c r="D691" s="104">
        <f ca="1"/>
        <v>46256</v>
      </c>
      <c r="E691" s="104">
        <f ca="1"/>
        <v>46286</v>
      </c>
      <c r="F691" s="104" t="str">
        <f ca="1"/>
        <v>Partial</v>
      </c>
      <c r="G691" s="104" t="str">
        <f ca="1"/>
        <v>INV-2026-PT Citra Home Living-678</v>
      </c>
      <c r="H691" s="104">
        <f ca="1"/>
        <v>1891000</v>
      </c>
      <c r="I691" s="104">
        <f ca="1"/>
        <v>1891000</v>
      </c>
    </row>
    <row r="692" spans="1:9">
      <c r="A692" s="104">
        <f ca="1"/>
        <v>679</v>
      </c>
      <c r="B692" s="104" t="str">
        <f ca="1"/>
        <v>PT Urban House Indonesia</v>
      </c>
      <c r="C692" s="104">
        <f ca="1"/>
        <v>1917000</v>
      </c>
      <c r="D692" s="104">
        <f ca="1"/>
        <v>46037</v>
      </c>
      <c r="E692" s="104">
        <f ca="1"/>
        <v>46082</v>
      </c>
      <c r="F692" s="104" t="str">
        <f ca="1"/>
        <v>Paid</v>
      </c>
      <c r="G692" s="104" t="str">
        <f ca="1"/>
        <v>INV-2026-PT Urban House Indonesia-679</v>
      </c>
      <c r="H692" s="104">
        <f ca="1"/>
        <v>1917000</v>
      </c>
      <c r="I692" s="104">
        <f ca="1"/>
        <v>0</v>
      </c>
    </row>
    <row r="693" spans="1:9">
      <c r="A693" s="104">
        <f ca="1"/>
        <v>680</v>
      </c>
      <c r="B693" s="104" t="str">
        <f ca="1"/>
        <v>PT Pekanbaru Home Store</v>
      </c>
      <c r="C693" s="104">
        <f ca="1"/>
        <v>1637000</v>
      </c>
      <c r="D693" s="104">
        <f ca="1"/>
        <v>46052</v>
      </c>
      <c r="E693" s="104">
        <f ca="1"/>
        <v>46066</v>
      </c>
      <c r="F693" s="104" t="str">
        <f ca="1"/>
        <v>Unpaid</v>
      </c>
      <c r="G693" s="104" t="str">
        <f ca="1"/>
        <v>INV-2026-PT Pekanbaru Home Store-680</v>
      </c>
      <c r="H693" s="104">
        <f ca="1"/>
        <v>0</v>
      </c>
      <c r="I693" s="104">
        <f ca="1"/>
        <v>1637000</v>
      </c>
    </row>
    <row r="694" spans="1:9">
      <c r="A694" s="104">
        <f ca="1"/>
        <v>681</v>
      </c>
      <c r="B694" s="104" t="str">
        <f ca="1"/>
        <v>PT Bali Lifestyle Market</v>
      </c>
      <c r="C694" s="104">
        <f ca="1"/>
        <v>4742000</v>
      </c>
      <c r="D694" s="104">
        <f ca="1"/>
        <v>46239</v>
      </c>
      <c r="E694" s="104">
        <f ca="1"/>
        <v>46284</v>
      </c>
      <c r="F694" s="104" t="str">
        <f ca="1"/>
        <v>Unpaid</v>
      </c>
      <c r="G694" s="104" t="str">
        <f ca="1"/>
        <v>INV-2026-PT Bali Lifestyle Market-681</v>
      </c>
      <c r="H694" s="104">
        <f ca="1"/>
        <v>0</v>
      </c>
      <c r="I694" s="104">
        <f ca="1"/>
        <v>4742000</v>
      </c>
    </row>
    <row r="695" spans="1:9">
      <c r="A695" s="104">
        <f ca="1"/>
        <v>682</v>
      </c>
      <c r="B695" s="104" t="str">
        <f ca="1"/>
        <v>PT Medan Niaga Sentosa</v>
      </c>
      <c r="C695" s="104">
        <f ca="1"/>
        <v>3533000</v>
      </c>
      <c r="D695" s="104">
        <f ca="1"/>
        <v>46102</v>
      </c>
      <c r="E695" s="104">
        <f ca="1"/>
        <v>46132</v>
      </c>
      <c r="F695" s="104" t="str">
        <f ca="1"/>
        <v>Paid</v>
      </c>
      <c r="G695" s="104" t="str">
        <f ca="1"/>
        <v>INV-2026-PT Medan Niaga Sentosa-682</v>
      </c>
      <c r="H695" s="104">
        <f ca="1"/>
        <v>3533000</v>
      </c>
      <c r="I695" s="104">
        <f ca="1"/>
        <v>0</v>
      </c>
    </row>
    <row r="696" spans="1:9">
      <c r="A696" s="104">
        <f ca="1"/>
        <v>683</v>
      </c>
      <c r="B696" s="104" t="str">
        <f ca="1"/>
        <v>PT XYZ</v>
      </c>
      <c r="C696" s="104">
        <f ca="1"/>
        <v>1392000</v>
      </c>
      <c r="D696" s="104">
        <f ca="1"/>
        <v>46117</v>
      </c>
      <c r="E696" s="104">
        <f ca="1"/>
        <v>46147</v>
      </c>
      <c r="F696" s="104" t="str">
        <f ca="1"/>
        <v>Unpaid</v>
      </c>
      <c r="G696" s="104" t="str">
        <f ca="1"/>
        <v>INV-2026-PT XYZ-683</v>
      </c>
      <c r="H696" s="104">
        <f ca="1"/>
        <v>0</v>
      </c>
      <c r="I696" s="104">
        <f ca="1"/>
        <v>1392000</v>
      </c>
    </row>
    <row r="697" spans="1:9">
      <c r="A697" s="104">
        <f ca="1"/>
        <v>684</v>
      </c>
      <c r="B697" s="104" t="str">
        <f ca="1"/>
        <v>PT Prima Retail Bandung</v>
      </c>
      <c r="C697" s="104">
        <f ca="1"/>
        <v>5655000</v>
      </c>
      <c r="D697" s="104">
        <f ca="1"/>
        <v>46101</v>
      </c>
      <c r="E697" s="104">
        <f ca="1"/>
        <v>46131</v>
      </c>
      <c r="F697" s="104" t="str">
        <f ca="1"/>
        <v>Partial</v>
      </c>
      <c r="G697" s="104" t="str">
        <f ca="1"/>
        <v>INV-2026-PT Prima Retail Bandung-684</v>
      </c>
      <c r="H697" s="104">
        <f ca="1"/>
        <v>3393000</v>
      </c>
      <c r="I697" s="104">
        <f ca="1"/>
        <v>2262000</v>
      </c>
    </row>
    <row r="698" spans="1:9">
      <c r="A698" s="104">
        <f ca="1"/>
        <v>685</v>
      </c>
      <c r="B698" s="104" t="str">
        <f ca="1"/>
        <v>PT Nusantara Mart Sejahtera</v>
      </c>
      <c r="C698" s="104">
        <f ca="1"/>
        <v>4102000</v>
      </c>
      <c r="D698" s="104">
        <f ca="1"/>
        <v>46191</v>
      </c>
      <c r="E698" s="104">
        <f ca="1"/>
        <v>46221</v>
      </c>
      <c r="F698" s="104" t="str">
        <f ca="1"/>
        <v>Paid</v>
      </c>
      <c r="G698" s="104" t="str">
        <f ca="1"/>
        <v>INV-2026-PT Nusantara Mart Sejahtera-685</v>
      </c>
      <c r="H698" s="104">
        <f ca="1"/>
        <v>4102000</v>
      </c>
      <c r="I698" s="104">
        <f ca="1"/>
        <v>0</v>
      </c>
    </row>
    <row r="699" spans="1:9">
      <c r="A699" s="104">
        <f ca="1"/>
        <v>686</v>
      </c>
      <c r="B699" s="104" t="str">
        <f ca="1"/>
        <v>PT Nusantara Mart Sejahtera</v>
      </c>
      <c r="C699" s="104">
        <f ca="1"/>
        <v>4537000</v>
      </c>
      <c r="D699" s="104">
        <f ca="1"/>
        <v>46064</v>
      </c>
      <c r="E699" s="104">
        <f ca="1"/>
        <v>46094</v>
      </c>
      <c r="F699" s="104" t="str">
        <f ca="1"/>
        <v>Unpaid</v>
      </c>
      <c r="G699" s="104" t="str">
        <f ca="1"/>
        <v>INV-2026-PT Nusantara Mart Sejahtera-686</v>
      </c>
      <c r="H699" s="104">
        <f ca="1"/>
        <v>0</v>
      </c>
      <c r="I699" s="104">
        <f ca="1"/>
        <v>4537000</v>
      </c>
    </row>
    <row r="700" spans="1:9">
      <c r="A700" s="104">
        <f ca="1"/>
        <v>687</v>
      </c>
      <c r="B700" s="104" t="str">
        <f ca="1"/>
        <v>PT Lestari Lifestyle Retail</v>
      </c>
      <c r="C700" s="104">
        <f ca="1"/>
        <v>3691000</v>
      </c>
      <c r="D700" s="104">
        <f ca="1"/>
        <v>46154</v>
      </c>
      <c r="E700" s="104">
        <f ca="1"/>
        <v>46184</v>
      </c>
      <c r="F700" s="104" t="str">
        <f ca="1"/>
        <v>Paid</v>
      </c>
      <c r="G700" s="104" t="str">
        <f ca="1"/>
        <v>INV-2026-PT Lestari Lifestyle Retail-687</v>
      </c>
      <c r="H700" s="104">
        <f ca="1"/>
        <v>3691000</v>
      </c>
      <c r="I700" s="104">
        <f ca="1"/>
        <v>0</v>
      </c>
    </row>
    <row r="701" spans="1:9">
      <c r="A701" s="104">
        <f ca="1"/>
        <v>688</v>
      </c>
      <c r="B701" s="104" t="str">
        <f ca="1"/>
        <v>PT Palembang Retail Bersama</v>
      </c>
      <c r="C701" s="104">
        <f ca="1"/>
        <v>4857000</v>
      </c>
      <c r="D701" s="104">
        <f ca="1"/>
        <v>46118</v>
      </c>
      <c r="E701" s="104">
        <f ca="1"/>
        <v>46163</v>
      </c>
      <c r="F701" s="104" t="str">
        <f ca="1"/>
        <v>Paid</v>
      </c>
      <c r="G701" s="104" t="str">
        <f ca="1"/>
        <v>INV-2026-PT Palembang Retail Bersama-688</v>
      </c>
      <c r="H701" s="104">
        <f ca="1"/>
        <v>4857000</v>
      </c>
      <c r="I701" s="104">
        <f ca="1"/>
        <v>0</v>
      </c>
    </row>
    <row r="702" spans="1:9">
      <c r="A702" s="104">
        <f ca="1"/>
        <v>689</v>
      </c>
      <c r="B702" s="104" t="str">
        <f ca="1"/>
        <v>PT Pontianak Niaga Abadi</v>
      </c>
      <c r="C702" s="104">
        <f ca="1"/>
        <v>4879000</v>
      </c>
      <c r="D702" s="104">
        <f ca="1"/>
        <v>46112</v>
      </c>
      <c r="E702" s="104">
        <f ca="1"/>
        <v>46142</v>
      </c>
      <c r="F702" s="104" t="str">
        <f ca="1"/>
        <v>Paid</v>
      </c>
      <c r="G702" s="104" t="str">
        <f ca="1"/>
        <v>INV-2026-PT Pontianak Niaga Abadi-689</v>
      </c>
      <c r="H702" s="104">
        <f ca="1"/>
        <v>4879000</v>
      </c>
      <c r="I702" s="104">
        <f ca="1"/>
        <v>0</v>
      </c>
    </row>
    <row r="703" spans="1:9">
      <c r="A703" s="104">
        <f ca="1"/>
        <v>690</v>
      </c>
      <c r="B703" s="104" t="str">
        <f ca="1"/>
        <v>PT Jogja Retail Makmur</v>
      </c>
      <c r="C703" s="104">
        <f ca="1"/>
        <v>5467000</v>
      </c>
      <c r="D703" s="104">
        <f ca="1"/>
        <v>46075</v>
      </c>
      <c r="E703" s="104">
        <f ca="1"/>
        <v>46105</v>
      </c>
      <c r="F703" s="104" t="str">
        <f ca="1"/>
        <v>Paid</v>
      </c>
      <c r="G703" s="104" t="str">
        <f ca="1"/>
        <v>INV-2026-PT Jogja Retail Makmur-690</v>
      </c>
      <c r="H703" s="104">
        <f ca="1"/>
        <v>5467000</v>
      </c>
      <c r="I703" s="104">
        <f ca="1"/>
        <v>0</v>
      </c>
    </row>
    <row r="704" spans="1:9">
      <c r="A704" s="104">
        <f ca="1"/>
        <v>691</v>
      </c>
      <c r="B704" s="104" t="str">
        <f ca="1"/>
        <v>PT Harmoni Store Indonesia</v>
      </c>
      <c r="C704" s="104">
        <f ca="1"/>
        <v>5947000</v>
      </c>
      <c r="D704" s="104">
        <f ca="1"/>
        <v>46252</v>
      </c>
      <c r="E704" s="104">
        <f ca="1"/>
        <v>46297</v>
      </c>
      <c r="F704" s="104" t="str">
        <f ca="1"/>
        <v>Paid</v>
      </c>
      <c r="G704" s="104" t="str">
        <f ca="1"/>
        <v>INV-2026-PT Harmoni Store Indonesia-691</v>
      </c>
      <c r="H704" s="104">
        <f ca="1"/>
        <v>5947000</v>
      </c>
      <c r="I704" s="104">
        <f ca="1"/>
        <v>0</v>
      </c>
    </row>
    <row r="705" spans="1:9">
      <c r="A705" s="104">
        <f ca="1"/>
        <v>692</v>
      </c>
      <c r="B705" s="104" t="str">
        <f ca="1"/>
        <v>PT Lestari Lifestyle Retail</v>
      </c>
      <c r="C705" s="104">
        <f ca="1"/>
        <v>5289000</v>
      </c>
      <c r="D705" s="104">
        <f ca="1"/>
        <v>46028</v>
      </c>
      <c r="E705" s="104">
        <f ca="1"/>
        <v>46073</v>
      </c>
      <c r="F705" s="104" t="str">
        <f ca="1"/>
        <v>Paid</v>
      </c>
      <c r="G705" s="104" t="str">
        <f ca="1"/>
        <v>INV-2026-PT Lestari Lifestyle Retail-692</v>
      </c>
      <c r="H705" s="104">
        <f ca="1"/>
        <v>5289000</v>
      </c>
      <c r="I705" s="104">
        <f ca="1"/>
        <v>0</v>
      </c>
    </row>
    <row r="706" spans="1:9">
      <c r="A706" s="104">
        <f ca="1"/>
        <v>693</v>
      </c>
      <c r="B706" s="104" t="str">
        <f ca="1"/>
        <v>PT Manado Lifestyle Center</v>
      </c>
      <c r="C706" s="104">
        <f ca="1"/>
        <v>4273000</v>
      </c>
      <c r="D706" s="104">
        <f ca="1"/>
        <v>46100</v>
      </c>
      <c r="E706" s="104">
        <f ca="1"/>
        <v>46145</v>
      </c>
      <c r="F706" s="104" t="str">
        <f ca="1"/>
        <v>Unpaid</v>
      </c>
      <c r="G706" s="104" t="str">
        <f ca="1"/>
        <v>INV-2026-PT Manado Lifestyle Center-693</v>
      </c>
      <c r="H706" s="104">
        <f ca="1"/>
        <v>0</v>
      </c>
      <c r="I706" s="104">
        <f ca="1"/>
        <v>4273000</v>
      </c>
    </row>
    <row r="707" spans="1:9">
      <c r="A707" s="104">
        <f ca="1"/>
        <v>694</v>
      </c>
      <c r="B707" s="104" t="str">
        <f ca="1"/>
        <v>PT Sentra Belanja Jaya</v>
      </c>
      <c r="C707" s="104">
        <f ca="1"/>
        <v>4530000</v>
      </c>
      <c r="D707" s="104">
        <f ca="1"/>
        <v>46045</v>
      </c>
      <c r="E707" s="104">
        <f ca="1"/>
        <v>46075</v>
      </c>
      <c r="F707" s="104" t="str">
        <f ca="1"/>
        <v>Partial</v>
      </c>
      <c r="G707" s="104" t="str">
        <f ca="1"/>
        <v>INV-2026-PT Sentra Belanja Jaya-694</v>
      </c>
      <c r="H707" s="104">
        <f ca="1"/>
        <v>2718000</v>
      </c>
      <c r="I707" s="104">
        <f ca="1"/>
        <v>1812000</v>
      </c>
    </row>
    <row r="708" spans="1:9">
      <c r="A708" s="104">
        <f ca="1"/>
        <v>695</v>
      </c>
      <c r="B708" s="104" t="str">
        <f ca="1"/>
        <v>PT Lestari Lifestyle Retail</v>
      </c>
      <c r="C708" s="104">
        <f ca="1"/>
        <v>3109000</v>
      </c>
      <c r="D708" s="104">
        <f ca="1"/>
        <v>46046</v>
      </c>
      <c r="E708" s="104">
        <f ca="1"/>
        <v>46060</v>
      </c>
      <c r="F708" s="104" t="str">
        <f ca="1"/>
        <v>Paid</v>
      </c>
      <c r="G708" s="104" t="str">
        <f ca="1"/>
        <v>INV-2026-PT Lestari Lifestyle Retail-695</v>
      </c>
      <c r="H708" s="104">
        <f ca="1"/>
        <v>3109000</v>
      </c>
      <c r="I708" s="104">
        <f ca="1"/>
        <v>0</v>
      </c>
    </row>
    <row r="709" spans="1:9">
      <c r="A709" s="104">
        <f ca="1"/>
        <v>696</v>
      </c>
      <c r="B709" s="104" t="str">
        <f ca="1"/>
        <v>PT Citra Home Living</v>
      </c>
      <c r="C709" s="104">
        <f ca="1"/>
        <v>2223000</v>
      </c>
      <c r="D709" s="104">
        <f ca="1"/>
        <v>46024</v>
      </c>
      <c r="E709" s="104">
        <f ca="1"/>
        <v>46038</v>
      </c>
      <c r="F709" s="104" t="str">
        <f ca="1"/>
        <v>Unpaid</v>
      </c>
      <c r="G709" s="104" t="str">
        <f ca="1"/>
        <v>INV-2026-PT Citra Home Living-696</v>
      </c>
      <c r="H709" s="104">
        <f ca="1"/>
        <v>0</v>
      </c>
      <c r="I709" s="104">
        <f ca="1"/>
        <v>2223000</v>
      </c>
    </row>
    <row r="710" spans="1:9">
      <c r="A710" s="104">
        <f ca="1"/>
        <v>697</v>
      </c>
      <c r="B710" s="104" t="str">
        <f ca="1"/>
        <v>PT Lestari Lifestyle Retail</v>
      </c>
      <c r="C710" s="104">
        <f ca="1"/>
        <v>498000</v>
      </c>
      <c r="D710" s="104">
        <f ca="1"/>
        <v>46268</v>
      </c>
      <c r="E710" s="104">
        <f ca="1"/>
        <v>46298</v>
      </c>
      <c r="F710" s="104" t="str">
        <f ca="1"/>
        <v>Unpaid</v>
      </c>
      <c r="G710" s="104" t="str">
        <f ca="1"/>
        <v>INV-2026-PT Lestari Lifestyle Retail-697</v>
      </c>
      <c r="H710" s="104">
        <f ca="1"/>
        <v>0</v>
      </c>
      <c r="I710" s="104">
        <f ca="1"/>
        <v>498000</v>
      </c>
    </row>
    <row r="711" spans="1:9">
      <c r="A711" s="104">
        <f ca="1"/>
        <v>698</v>
      </c>
      <c r="B711" s="104" t="str">
        <f ca="1"/>
        <v>PT Bali Lifestyle Market</v>
      </c>
      <c r="C711" s="104">
        <f ca="1"/>
        <v>2457000</v>
      </c>
      <c r="D711" s="104">
        <f ca="1"/>
        <v>46181</v>
      </c>
      <c r="E711" s="104">
        <f ca="1"/>
        <v>46211</v>
      </c>
      <c r="F711" s="104" t="str">
        <f ca="1"/>
        <v>Unpaid</v>
      </c>
      <c r="G711" s="104" t="str">
        <f ca="1"/>
        <v>INV-2026-PT Bali Lifestyle Market-698</v>
      </c>
      <c r="H711" s="104">
        <f ca="1"/>
        <v>0</v>
      </c>
      <c r="I711" s="104">
        <f ca="1"/>
        <v>2457000</v>
      </c>
    </row>
    <row r="712" spans="1:9">
      <c r="A712" s="104">
        <f ca="1"/>
        <v>699</v>
      </c>
      <c r="B712" s="104" t="str">
        <f ca="1"/>
        <v>PT Pekanbaru Home Store</v>
      </c>
      <c r="C712" s="104">
        <f ca="1"/>
        <v>4002000</v>
      </c>
      <c r="D712" s="104">
        <f ca="1"/>
        <v>46101</v>
      </c>
      <c r="E712" s="104">
        <f ca="1"/>
        <v>46131</v>
      </c>
      <c r="F712" s="104" t="str">
        <f ca="1"/>
        <v>Partial</v>
      </c>
      <c r="G712" s="104" t="str">
        <f ca="1"/>
        <v>INV-2026-PT Pekanbaru Home Store-699</v>
      </c>
      <c r="H712" s="104">
        <f ca="1"/>
        <v>3002000</v>
      </c>
      <c r="I712" s="104">
        <f ca="1"/>
        <v>1000000</v>
      </c>
    </row>
    <row r="713" spans="1:9">
      <c r="A713" s="104">
        <f ca="1"/>
        <v>700</v>
      </c>
      <c r="B713" s="104" t="str">
        <f ca="1"/>
        <v>PT Jogja Retail Makmur</v>
      </c>
      <c r="C713" s="104">
        <f ca="1"/>
        <v>2414000</v>
      </c>
      <c r="D713" s="104">
        <f ca="1"/>
        <v>46138</v>
      </c>
      <c r="E713" s="104">
        <f ca="1"/>
        <v>46168</v>
      </c>
      <c r="F713" s="104" t="str">
        <f ca="1"/>
        <v>Paid</v>
      </c>
      <c r="G713" s="104" t="str">
        <f ca="1"/>
        <v>INV-2026-PT Jogja Retail Makmur-700</v>
      </c>
      <c r="H713" s="104">
        <f ca="1"/>
        <v>2414000</v>
      </c>
      <c r="I713" s="104">
        <f ca="1"/>
        <v>0</v>
      </c>
    </row>
    <row r="714" spans="1:9">
      <c r="A714" s="104">
        <f ca="1"/>
        <v>701</v>
      </c>
      <c r="B714" s="104" t="str">
        <f ca="1"/>
        <v>PT XYZ</v>
      </c>
      <c r="C714" s="104">
        <f ca="1"/>
        <v>1888000</v>
      </c>
      <c r="D714" s="104">
        <f ca="1"/>
        <v>46158</v>
      </c>
      <c r="E714" s="104">
        <f ca="1"/>
        <v>46188</v>
      </c>
      <c r="F714" s="104" t="str">
        <f ca="1"/>
        <v>Partial</v>
      </c>
      <c r="G714" s="104" t="str">
        <f ca="1"/>
        <v>INV-2026-PT XYZ-701</v>
      </c>
      <c r="H714" s="104">
        <f ca="1"/>
        <v>472000</v>
      </c>
      <c r="I714" s="104">
        <f ca="1"/>
        <v>1416000</v>
      </c>
    </row>
    <row r="715" spans="1:9">
      <c r="A715" s="104">
        <f ca="1"/>
        <v>702</v>
      </c>
      <c r="B715" s="104" t="str">
        <f ca="1"/>
        <v>PT Manado Lifestyle Center</v>
      </c>
      <c r="C715" s="104">
        <f ca="1"/>
        <v>2032000</v>
      </c>
      <c r="D715" s="104">
        <f ca="1"/>
        <v>46100</v>
      </c>
      <c r="E715" s="104">
        <f ca="1"/>
        <v>46145</v>
      </c>
      <c r="F715" s="104" t="str">
        <f ca="1"/>
        <v>Partial</v>
      </c>
      <c r="G715" s="104" t="str">
        <f ca="1"/>
        <v>INV-2026-PT Manado Lifestyle Center-702</v>
      </c>
      <c r="H715" s="104">
        <f ca="1"/>
        <v>1219000</v>
      </c>
      <c r="I715" s="104">
        <f ca="1"/>
        <v>813000</v>
      </c>
    </row>
    <row r="716" spans="1:9">
      <c r="A716" s="104">
        <f ca="1"/>
        <v>703</v>
      </c>
      <c r="B716" s="104" t="str">
        <f ca="1"/>
        <v>PT Jogja Retail Makmur</v>
      </c>
      <c r="C716" s="104">
        <f ca="1"/>
        <v>5522000</v>
      </c>
      <c r="D716" s="104">
        <f ca="1"/>
        <v>46123</v>
      </c>
      <c r="E716" s="104">
        <f ca="1"/>
        <v>46153</v>
      </c>
      <c r="F716" s="104" t="str">
        <f ca="1"/>
        <v>Paid</v>
      </c>
      <c r="G716" s="104" t="str">
        <f ca="1"/>
        <v>INV-2026-PT Jogja Retail Makmur-703</v>
      </c>
      <c r="H716" s="104">
        <f ca="1"/>
        <v>5522000</v>
      </c>
      <c r="I716" s="104">
        <f ca="1"/>
        <v>0</v>
      </c>
    </row>
    <row r="717" spans="1:9">
      <c r="A717" s="104">
        <f ca="1"/>
        <v>704</v>
      </c>
      <c r="B717" s="104" t="str">
        <f ca="1"/>
        <v>PT Citra Home Living</v>
      </c>
      <c r="C717" s="104">
        <f ca="1"/>
        <v>675000</v>
      </c>
      <c r="D717" s="104">
        <f ca="1"/>
        <v>46084</v>
      </c>
      <c r="E717" s="104">
        <f ca="1"/>
        <v>46114</v>
      </c>
      <c r="F717" s="104" t="str">
        <f ca="1"/>
        <v>Paid</v>
      </c>
      <c r="G717" s="104" t="str">
        <f ca="1"/>
        <v>INV-2026-PT Citra Home Living-704</v>
      </c>
      <c r="H717" s="104">
        <f ca="1"/>
        <v>675000</v>
      </c>
      <c r="I717" s="104">
        <f ca="1"/>
        <v>0</v>
      </c>
    </row>
    <row r="718" spans="1:9">
      <c r="A718" s="104">
        <f ca="1"/>
        <v>705</v>
      </c>
      <c r="B718" s="104" t="str">
        <f ca="1"/>
        <v>PT Urban House Indonesia</v>
      </c>
      <c r="C718" s="104">
        <f ca="1"/>
        <v>6526000</v>
      </c>
      <c r="D718" s="104">
        <f ca="1"/>
        <v>46234</v>
      </c>
      <c r="E718" s="104">
        <f ca="1"/>
        <v>46264</v>
      </c>
      <c r="F718" s="104" t="str">
        <f ca="1"/>
        <v>Paid</v>
      </c>
      <c r="G718" s="104" t="str">
        <f ca="1"/>
        <v>INV-2026-PT Urban House Indonesia-705</v>
      </c>
      <c r="H718" s="104">
        <f ca="1"/>
        <v>6526000</v>
      </c>
      <c r="I718" s="104">
        <f ca="1"/>
        <v>0</v>
      </c>
    </row>
    <row r="719" spans="1:9">
      <c r="A719" s="104">
        <f ca="1"/>
        <v>706</v>
      </c>
      <c r="B719" s="104" t="str">
        <f ca="1"/>
        <v>PT XYZ</v>
      </c>
      <c r="C719" s="104">
        <f ca="1"/>
        <v>4664000</v>
      </c>
      <c r="D719" s="104">
        <f ca="1"/>
        <v>46136</v>
      </c>
      <c r="E719" s="104">
        <f ca="1"/>
        <v>46166</v>
      </c>
      <c r="F719" s="104" t="str">
        <f ca="1"/>
        <v>Unpaid</v>
      </c>
      <c r="G719" s="104" t="str">
        <f ca="1"/>
        <v>INV-2026-PT XYZ-706</v>
      </c>
      <c r="H719" s="104">
        <f ca="1"/>
        <v>0</v>
      </c>
      <c r="I719" s="104">
        <f ca="1"/>
        <v>4664000</v>
      </c>
    </row>
    <row r="720" spans="1:9">
      <c r="A720" s="104">
        <f ca="1"/>
        <v>707</v>
      </c>
      <c r="B720" s="104" t="str">
        <f ca="1"/>
        <v>PT Bintang Retail Nusantara</v>
      </c>
      <c r="C720" s="104">
        <f ca="1"/>
        <v>1270000</v>
      </c>
      <c r="D720" s="104">
        <f ca="1"/>
        <v>46027</v>
      </c>
      <c r="E720" s="104">
        <f ca="1"/>
        <v>46072</v>
      </c>
      <c r="F720" s="104" t="str">
        <f ca="1"/>
        <v>Paid</v>
      </c>
      <c r="G720" s="104" t="str">
        <f ca="1"/>
        <v>INV-2026-PT Bintang Retail Nusantara-707</v>
      </c>
      <c r="H720" s="104">
        <f ca="1"/>
        <v>1270000</v>
      </c>
      <c r="I720" s="104">
        <f ca="1"/>
        <v>0</v>
      </c>
    </row>
    <row r="721" spans="1:9">
      <c r="A721" s="104">
        <f ca="1"/>
        <v>708</v>
      </c>
      <c r="B721" s="104" t="str">
        <f ca="1"/>
        <v>PT Urban House Indonesia</v>
      </c>
      <c r="C721" s="104">
        <f ca="1"/>
        <v>2513000</v>
      </c>
      <c r="D721" s="104">
        <f ca="1"/>
        <v>46165</v>
      </c>
      <c r="E721" s="104">
        <f ca="1"/>
        <v>46179</v>
      </c>
      <c r="F721" s="104" t="str">
        <f ca="1"/>
        <v>Paid</v>
      </c>
      <c r="G721" s="104" t="str">
        <f ca="1"/>
        <v>INV-2026-PT Urban House Indonesia-708</v>
      </c>
      <c r="H721" s="104">
        <f ca="1"/>
        <v>2513000</v>
      </c>
      <c r="I721" s="104">
        <f ca="1"/>
        <v>0</v>
      </c>
    </row>
    <row r="722" spans="1:9">
      <c r="A722" s="104">
        <f ca="1"/>
        <v>709</v>
      </c>
      <c r="B722" s="104" t="str">
        <f ca="1"/>
        <v>PT Palembang Retail Bersama</v>
      </c>
      <c r="C722" s="104">
        <f ca="1"/>
        <v>6187000</v>
      </c>
      <c r="D722" s="104">
        <f ca="1"/>
        <v>46182</v>
      </c>
      <c r="E722" s="104">
        <f ca="1"/>
        <v>46212</v>
      </c>
      <c r="F722" s="104" t="str">
        <f ca="1"/>
        <v>Paid</v>
      </c>
      <c r="G722" s="104" t="str">
        <f ca="1"/>
        <v>INV-2026-PT Palembang Retail Bersama-709</v>
      </c>
      <c r="H722" s="104">
        <f ca="1"/>
        <v>6187000</v>
      </c>
      <c r="I722" s="104">
        <f ca="1"/>
        <v>0</v>
      </c>
    </row>
    <row r="723" spans="1:9">
      <c r="A723" s="104">
        <f ca="1"/>
        <v>710</v>
      </c>
      <c r="B723" s="104" t="str">
        <f ca="1"/>
        <v>PT Metro Perkasa Retail</v>
      </c>
      <c r="C723" s="104">
        <f ca="1"/>
        <v>7082000</v>
      </c>
      <c r="D723" s="104">
        <f ca="1"/>
        <v>46151</v>
      </c>
      <c r="E723" s="104">
        <f ca="1"/>
        <v>46165</v>
      </c>
      <c r="F723" s="104" t="str">
        <f ca="1"/>
        <v>Unpaid</v>
      </c>
      <c r="G723" s="104" t="str">
        <f ca="1"/>
        <v>INV-2026-PT Metro Perkasa Retail-710</v>
      </c>
      <c r="H723" s="104">
        <f ca="1"/>
        <v>0</v>
      </c>
      <c r="I723" s="104">
        <f ca="1"/>
        <v>7082000</v>
      </c>
    </row>
    <row r="724" spans="1:9">
      <c r="A724" s="104">
        <f ca="1"/>
        <v>711</v>
      </c>
      <c r="B724" s="104" t="str">
        <f ca="1"/>
        <v>PT Sentra Belanja Jaya</v>
      </c>
      <c r="C724" s="104">
        <f ca="1"/>
        <v>4895000</v>
      </c>
      <c r="D724" s="104">
        <f ca="1"/>
        <v>46196</v>
      </c>
      <c r="E724" s="104">
        <f ca="1"/>
        <v>46226</v>
      </c>
      <c r="F724" s="104" t="str">
        <f ca="1"/>
        <v>Paid</v>
      </c>
      <c r="G724" s="104" t="str">
        <f ca="1"/>
        <v>INV-2026-PT Sentra Belanja Jaya-711</v>
      </c>
      <c r="H724" s="104">
        <f ca="1"/>
        <v>4895000</v>
      </c>
      <c r="I724" s="104">
        <f ca="1"/>
        <v>0</v>
      </c>
    </row>
    <row r="725" spans="1:9">
      <c r="A725" s="104">
        <f ca="1"/>
        <v>712</v>
      </c>
      <c r="B725" s="104" t="str">
        <f ca="1"/>
        <v>PT Bintang Retail Nusantara</v>
      </c>
      <c r="C725" s="104">
        <f ca="1"/>
        <v>5197000</v>
      </c>
      <c r="D725" s="104">
        <f ca="1"/>
        <v>46086</v>
      </c>
      <c r="E725" s="104">
        <f ca="1"/>
        <v>46116</v>
      </c>
      <c r="F725" s="104" t="str">
        <f ca="1"/>
        <v>Paid</v>
      </c>
      <c r="G725" s="104" t="str">
        <f ca="1"/>
        <v>INV-2026-PT Bintang Retail Nusantara-712</v>
      </c>
      <c r="H725" s="104">
        <f ca="1"/>
        <v>5197000</v>
      </c>
      <c r="I725" s="104">
        <f ca="1"/>
        <v>0</v>
      </c>
    </row>
    <row r="726" spans="1:9">
      <c r="A726" s="104">
        <f ca="1"/>
        <v>713</v>
      </c>
      <c r="B726" s="104" t="str">
        <f ca="1"/>
        <v>PT Arunika Retail Indonesia</v>
      </c>
      <c r="C726" s="104">
        <f ca="1"/>
        <v>1094000</v>
      </c>
      <c r="D726" s="104">
        <f ca="1"/>
        <v>46207</v>
      </c>
      <c r="E726" s="104">
        <f ca="1"/>
        <v>46252</v>
      </c>
      <c r="F726" s="104" t="str">
        <f ca="1"/>
        <v>Paid</v>
      </c>
      <c r="G726" s="104" t="str">
        <f ca="1"/>
        <v>INV-2026-PT Arunika Retail Indonesia-713</v>
      </c>
      <c r="H726" s="104">
        <f ca="1"/>
        <v>1094000</v>
      </c>
      <c r="I726" s="104">
        <f ca="1"/>
        <v>0</v>
      </c>
    </row>
    <row r="727" spans="1:9">
      <c r="A727" s="104">
        <f ca="1"/>
        <v>714</v>
      </c>
      <c r="B727" s="104" t="str">
        <f ca="1"/>
        <v>PT Citra Home Living</v>
      </c>
      <c r="C727" s="104">
        <f ca="1"/>
        <v>4829000</v>
      </c>
      <c r="D727" s="104">
        <f ca="1"/>
        <v>46051</v>
      </c>
      <c r="E727" s="104">
        <f ca="1"/>
        <v>46081</v>
      </c>
      <c r="F727" s="104" t="str">
        <f ca="1"/>
        <v>Partial</v>
      </c>
      <c r="G727" s="104" t="str">
        <f ca="1"/>
        <v>INV-2026-PT Citra Home Living-714</v>
      </c>
      <c r="H727" s="104">
        <f ca="1"/>
        <v>3380000</v>
      </c>
      <c r="I727" s="104">
        <f ca="1"/>
        <v>1449000</v>
      </c>
    </row>
    <row r="728" spans="1:9">
      <c r="A728" s="104">
        <f ca="1"/>
        <v>715</v>
      </c>
      <c r="B728" s="104" t="str">
        <f ca="1"/>
        <v>PT Prima Retail Bandung</v>
      </c>
      <c r="C728" s="104">
        <f ca="1"/>
        <v>1104000</v>
      </c>
      <c r="D728" s="104">
        <f ca="1"/>
        <v>46205</v>
      </c>
      <c r="E728" s="104">
        <f ca="1"/>
        <v>46235</v>
      </c>
      <c r="F728" s="104" t="str">
        <f ca="1"/>
        <v>Paid</v>
      </c>
      <c r="G728" s="104" t="str">
        <f ca="1"/>
        <v>INV-2026-PT Prima Retail Bandung-715</v>
      </c>
      <c r="H728" s="104">
        <f ca="1"/>
        <v>1104000</v>
      </c>
      <c r="I728" s="104">
        <f ca="1"/>
        <v>0</v>
      </c>
    </row>
    <row r="729" spans="1:9">
      <c r="A729" s="104">
        <f ca="1"/>
        <v>716</v>
      </c>
      <c r="B729" s="104" t="str">
        <f ca="1"/>
        <v>PT XYZ</v>
      </c>
      <c r="C729" s="104">
        <f ca="1"/>
        <v>3731000</v>
      </c>
      <c r="D729" s="104">
        <f ca="1"/>
        <v>46117</v>
      </c>
      <c r="E729" s="104">
        <f ca="1"/>
        <v>46147</v>
      </c>
      <c r="F729" s="104" t="str">
        <f ca="1"/>
        <v>Paid</v>
      </c>
      <c r="G729" s="104" t="str">
        <f ca="1"/>
        <v>INV-2026-PT XYZ-716</v>
      </c>
      <c r="H729" s="104">
        <f ca="1"/>
        <v>3731000</v>
      </c>
      <c r="I729" s="104">
        <f ca="1"/>
        <v>0</v>
      </c>
    </row>
    <row r="730" spans="1:9">
      <c r="A730" s="104">
        <f ca="1"/>
        <v>717</v>
      </c>
      <c r="B730" s="104" t="str">
        <f ca="1"/>
        <v>PT Palembang Retail Bersama</v>
      </c>
      <c r="C730" s="104">
        <f ca="1"/>
        <v>4863000</v>
      </c>
      <c r="D730" s="104">
        <f ca="1"/>
        <v>46193</v>
      </c>
      <c r="E730" s="104">
        <f ca="1"/>
        <v>46223</v>
      </c>
      <c r="F730" s="104" t="str">
        <f ca="1"/>
        <v>Paid</v>
      </c>
      <c r="G730" s="104" t="str">
        <f ca="1"/>
        <v>INV-2026-PT Palembang Retail Bersama-717</v>
      </c>
      <c r="H730" s="104">
        <f ca="1"/>
        <v>4863000</v>
      </c>
      <c r="I730" s="104">
        <f ca="1"/>
        <v>0</v>
      </c>
    </row>
    <row r="731" spans="1:9">
      <c r="A731" s="104">
        <f ca="1"/>
        <v>718</v>
      </c>
      <c r="B731" s="104" t="str">
        <f ca="1"/>
        <v>PT Nusantara Mart Sejahtera</v>
      </c>
      <c r="C731" s="104">
        <f ca="1"/>
        <v>378000</v>
      </c>
      <c r="D731" s="104">
        <f ca="1"/>
        <v>46136</v>
      </c>
      <c r="E731" s="104">
        <f ca="1"/>
        <v>46150</v>
      </c>
      <c r="F731" s="104" t="str">
        <f ca="1"/>
        <v>Unpaid</v>
      </c>
      <c r="G731" s="104" t="str">
        <f ca="1"/>
        <v>INV-2026-PT Nusantara Mart Sejahtera-718</v>
      </c>
      <c r="H731" s="104">
        <f ca="1"/>
        <v>0</v>
      </c>
      <c r="I731" s="104">
        <f ca="1"/>
        <v>378000</v>
      </c>
    </row>
    <row r="732" spans="1:9">
      <c r="A732" s="104">
        <f ca="1"/>
        <v>719</v>
      </c>
      <c r="B732" s="104" t="str">
        <f ca="1"/>
        <v>PT Citra Home Living</v>
      </c>
      <c r="C732" s="104">
        <f ca="1"/>
        <v>2929000</v>
      </c>
      <c r="D732" s="104">
        <f ca="1"/>
        <v>46275</v>
      </c>
      <c r="E732" s="104">
        <f ca="1"/>
        <v>46305</v>
      </c>
      <c r="F732" s="104" t="str">
        <f ca="1"/>
        <v>Unpaid</v>
      </c>
      <c r="G732" s="104" t="str">
        <f ca="1"/>
        <v>INV-2026-PT Citra Home Living-719</v>
      </c>
      <c r="H732" s="104">
        <f ca="1"/>
        <v>0</v>
      </c>
      <c r="I732" s="104">
        <f ca="1"/>
        <v>2929000</v>
      </c>
    </row>
    <row r="733" spans="1:9">
      <c r="A733" s="104">
        <f ca="1"/>
        <v>720</v>
      </c>
      <c r="B733" s="104" t="str">
        <f ca="1"/>
        <v>PT Metro Perkasa Retail</v>
      </c>
      <c r="C733" s="104">
        <f ca="1"/>
        <v>3685000</v>
      </c>
      <c r="D733" s="104">
        <f ca="1"/>
        <v>46030</v>
      </c>
      <c r="E733" s="104">
        <f ca="1"/>
        <v>46044</v>
      </c>
      <c r="F733" s="104" t="str">
        <f ca="1"/>
        <v>Paid</v>
      </c>
      <c r="G733" s="104" t="str">
        <f ca="1"/>
        <v>INV-2026-PT Metro Perkasa Retail-720</v>
      </c>
      <c r="H733" s="104">
        <f ca="1"/>
        <v>3685000</v>
      </c>
      <c r="I733" s="104">
        <f ca="1"/>
        <v>0</v>
      </c>
    </row>
    <row r="734" spans="1:9">
      <c r="A734" s="104">
        <f ca="1"/>
        <v>721</v>
      </c>
      <c r="B734" s="104" t="str">
        <f ca="1"/>
        <v>PT XYZ</v>
      </c>
      <c r="C734" s="104">
        <f ca="1"/>
        <v>1761000</v>
      </c>
      <c r="D734" s="104">
        <f ca="1"/>
        <v>46226</v>
      </c>
      <c r="E734" s="104">
        <f ca="1"/>
        <v>46271</v>
      </c>
      <c r="F734" s="104" t="str">
        <f ca="1"/>
        <v>Unpaid</v>
      </c>
      <c r="G734" s="104" t="str">
        <f ca="1"/>
        <v>INV-2026-PT XYZ-721</v>
      </c>
      <c r="H734" s="104">
        <f ca="1"/>
        <v>0</v>
      </c>
      <c r="I734" s="104">
        <f ca="1"/>
        <v>1761000</v>
      </c>
    </row>
    <row r="735" spans="1:9">
      <c r="A735" s="104">
        <f ca="1"/>
        <v>722</v>
      </c>
      <c r="B735" s="104" t="str">
        <f ca="1"/>
        <v>PT Palembang Retail Bersama</v>
      </c>
      <c r="C735" s="104">
        <f ca="1"/>
        <v>3726000</v>
      </c>
      <c r="D735" s="104">
        <f ca="1"/>
        <v>46090</v>
      </c>
      <c r="E735" s="104">
        <f ca="1"/>
        <v>46104</v>
      </c>
      <c r="F735" s="104" t="str">
        <f ca="1"/>
        <v>Paid</v>
      </c>
      <c r="G735" s="104" t="str">
        <f ca="1"/>
        <v>INV-2026-PT Palembang Retail Bersama-722</v>
      </c>
      <c r="H735" s="104">
        <f ca="1"/>
        <v>3726000</v>
      </c>
      <c r="I735" s="104">
        <f ca="1"/>
        <v>0</v>
      </c>
    </row>
    <row r="736" spans="1:9">
      <c r="A736" s="104">
        <f ca="1"/>
        <v>723</v>
      </c>
      <c r="B736" s="104" t="str">
        <f ca="1"/>
        <v>PT Arunika Retail Indonesia</v>
      </c>
      <c r="C736" s="104">
        <f ca="1"/>
        <v>4007000</v>
      </c>
      <c r="D736" s="104">
        <f ca="1"/>
        <v>46114</v>
      </c>
      <c r="E736" s="104">
        <f ca="1"/>
        <v>46128</v>
      </c>
      <c r="F736" s="104" t="str">
        <f ca="1"/>
        <v>Unpaid</v>
      </c>
      <c r="G736" s="104" t="str">
        <f ca="1"/>
        <v>INV-2026-PT Arunika Retail Indonesia-723</v>
      </c>
      <c r="H736" s="104">
        <f ca="1"/>
        <v>0</v>
      </c>
      <c r="I736" s="104">
        <f ca="1"/>
        <v>4007000</v>
      </c>
    </row>
    <row r="737" spans="1:9">
      <c r="A737" s="104">
        <f ca="1"/>
        <v>724</v>
      </c>
      <c r="B737" s="104" t="str">
        <f ca="1"/>
        <v>PT Makassar Retail Utama</v>
      </c>
      <c r="C737" s="104">
        <f ca="1"/>
        <v>4677000</v>
      </c>
      <c r="D737" s="104">
        <f ca="1"/>
        <v>46240</v>
      </c>
      <c r="E737" s="104">
        <f ca="1"/>
        <v>46254</v>
      </c>
      <c r="F737" s="104" t="str">
        <f ca="1"/>
        <v>Paid</v>
      </c>
      <c r="G737" s="104" t="str">
        <f ca="1"/>
        <v>INV-2026-PT Makassar Retail Utama-724</v>
      </c>
      <c r="H737" s="104">
        <f ca="1"/>
        <v>4677000</v>
      </c>
      <c r="I737" s="104">
        <f ca="1"/>
        <v>0</v>
      </c>
    </row>
    <row r="738" spans="1:9">
      <c r="A738" s="104">
        <f ca="1"/>
        <v>725</v>
      </c>
      <c r="B738" s="104" t="str">
        <f ca="1"/>
        <v>PT Pekanbaru Home Store</v>
      </c>
      <c r="C738" s="104">
        <f ca="1"/>
        <v>2581000</v>
      </c>
      <c r="D738" s="104">
        <f ca="1"/>
        <v>46119</v>
      </c>
      <c r="E738" s="104">
        <f ca="1"/>
        <v>46149</v>
      </c>
      <c r="F738" s="104" t="str">
        <f ca="1"/>
        <v>Paid</v>
      </c>
      <c r="G738" s="104" t="str">
        <f ca="1"/>
        <v>INV-2026-PT Pekanbaru Home Store-725</v>
      </c>
      <c r="H738" s="104">
        <f ca="1"/>
        <v>2581000</v>
      </c>
      <c r="I738" s="104">
        <f ca="1"/>
        <v>0</v>
      </c>
    </row>
    <row r="739" spans="1:9">
      <c r="A739" s="104">
        <f ca="1"/>
        <v>726</v>
      </c>
      <c r="B739" s="104" t="str">
        <f ca="1"/>
        <v>PT Nusantara Mart Sejahtera</v>
      </c>
      <c r="C739" s="104">
        <f ca="1"/>
        <v>5314000</v>
      </c>
      <c r="D739" s="104">
        <f ca="1"/>
        <v>46271</v>
      </c>
      <c r="E739" s="104">
        <f ca="1"/>
        <v>46316</v>
      </c>
      <c r="F739" s="104" t="str">
        <f ca="1"/>
        <v>Unpaid</v>
      </c>
      <c r="G739" s="104" t="str">
        <f ca="1"/>
        <v>INV-2026-PT Nusantara Mart Sejahtera-726</v>
      </c>
      <c r="H739" s="104">
        <f ca="1"/>
        <v>0</v>
      </c>
      <c r="I739" s="104">
        <f ca="1"/>
        <v>5314000</v>
      </c>
    </row>
    <row r="740" spans="1:9">
      <c r="A740" s="104">
        <f ca="1"/>
        <v>727</v>
      </c>
      <c r="B740" s="104" t="str">
        <f ca="1"/>
        <v>PT Lestari Lifestyle Retail</v>
      </c>
      <c r="C740" s="104">
        <f ca="1"/>
        <v>6284000</v>
      </c>
      <c r="D740" s="104">
        <f ca="1"/>
        <v>46080</v>
      </c>
      <c r="E740" s="104">
        <f ca="1"/>
        <v>46110</v>
      </c>
      <c r="F740" s="104" t="str">
        <f ca="1"/>
        <v>Unpaid</v>
      </c>
      <c r="G740" s="104" t="str">
        <f ca="1"/>
        <v>INV-2026-PT Lestari Lifestyle Retail-727</v>
      </c>
      <c r="H740" s="104">
        <f ca="1"/>
        <v>0</v>
      </c>
      <c r="I740" s="104">
        <f ca="1"/>
        <v>6284000</v>
      </c>
    </row>
    <row r="741" spans="1:9">
      <c r="A741" s="104">
        <f ca="1"/>
        <v>728</v>
      </c>
      <c r="B741" s="104" t="str">
        <f ca="1"/>
        <v>PT Citra Home Living</v>
      </c>
      <c r="C741" s="104">
        <f ca="1"/>
        <v>1189000</v>
      </c>
      <c r="D741" s="104">
        <f ca="1"/>
        <v>46217</v>
      </c>
      <c r="E741" s="104">
        <f ca="1"/>
        <v>46262</v>
      </c>
      <c r="F741" s="104" t="str">
        <f ca="1"/>
        <v>Paid</v>
      </c>
      <c r="G741" s="104" t="str">
        <f ca="1"/>
        <v>INV-2026-PT Citra Home Living-728</v>
      </c>
      <c r="H741" s="104">
        <f ca="1"/>
        <v>1189000</v>
      </c>
      <c r="I741" s="104">
        <f ca="1"/>
        <v>0</v>
      </c>
    </row>
    <row r="742" spans="1:9">
      <c r="A742" s="104">
        <f ca="1"/>
        <v>729</v>
      </c>
      <c r="B742" s="104" t="str">
        <f ca="1"/>
        <v>PT Medan Niaga Sentosa</v>
      </c>
      <c r="C742" s="104">
        <f ca="1"/>
        <v>2496000</v>
      </c>
      <c r="D742" s="104">
        <f ca="1"/>
        <v>46051</v>
      </c>
      <c r="E742" s="104">
        <f ca="1"/>
        <v>46065</v>
      </c>
      <c r="F742" s="104" t="str">
        <f ca="1"/>
        <v>Paid</v>
      </c>
      <c r="G742" s="104" t="str">
        <f ca="1"/>
        <v>INV-2026-PT Medan Niaga Sentosa-729</v>
      </c>
      <c r="H742" s="104">
        <f ca="1"/>
        <v>2496000</v>
      </c>
      <c r="I742" s="104">
        <f ca="1"/>
        <v>0</v>
      </c>
    </row>
    <row r="743" spans="1:9">
      <c r="A743" s="104">
        <f ca="1"/>
        <v>730</v>
      </c>
      <c r="B743" s="104" t="str">
        <f ca="1"/>
        <v>PT Bintang Retail Nusantara</v>
      </c>
      <c r="C743" s="104">
        <f ca="1"/>
        <v>1750000</v>
      </c>
      <c r="D743" s="104">
        <f ca="1"/>
        <v>46158</v>
      </c>
      <c r="E743" s="104">
        <f ca="1"/>
        <v>46188</v>
      </c>
      <c r="F743" s="104" t="str">
        <f ca="1"/>
        <v>Paid</v>
      </c>
      <c r="G743" s="104" t="str">
        <f ca="1"/>
        <v>INV-2026-PT Bintang Retail Nusantara-730</v>
      </c>
      <c r="H743" s="104">
        <f ca="1"/>
        <v>1750000</v>
      </c>
      <c r="I743" s="104">
        <f ca="1"/>
        <v>0</v>
      </c>
    </row>
    <row r="744" spans="1:9">
      <c r="A744" s="104">
        <f ca="1"/>
        <v>731</v>
      </c>
      <c r="B744" s="104" t="str">
        <f ca="1"/>
        <v>PT Sentra Belanja Jaya</v>
      </c>
      <c r="C744" s="104">
        <f ca="1"/>
        <v>7123000</v>
      </c>
      <c r="D744" s="104">
        <f ca="1"/>
        <v>46024</v>
      </c>
      <c r="E744" s="104">
        <f ca="1"/>
        <v>46054</v>
      </c>
      <c r="F744" s="104" t="str">
        <f ca="1"/>
        <v>Paid</v>
      </c>
      <c r="G744" s="104" t="str">
        <f ca="1"/>
        <v>INV-2026-PT Sentra Belanja Jaya-731</v>
      </c>
      <c r="H744" s="104">
        <f ca="1"/>
        <v>7123000</v>
      </c>
      <c r="I744" s="104">
        <f ca="1"/>
        <v>0</v>
      </c>
    </row>
    <row r="745" spans="1:9">
      <c r="A745" s="104">
        <f ca="1"/>
        <v>732</v>
      </c>
      <c r="B745" s="104" t="str">
        <f ca="1"/>
        <v>PT Pekanbaru Home Store</v>
      </c>
      <c r="C745" s="104">
        <f ca="1"/>
        <v>5737000</v>
      </c>
      <c r="D745" s="104">
        <f ca="1"/>
        <v>46144</v>
      </c>
      <c r="E745" s="104">
        <f ca="1"/>
        <v>46174</v>
      </c>
      <c r="F745" s="104" t="str">
        <f ca="1"/>
        <v>Paid</v>
      </c>
      <c r="G745" s="104" t="str">
        <f ca="1"/>
        <v>INV-2026-PT Pekanbaru Home Store-732</v>
      </c>
      <c r="H745" s="104">
        <f ca="1"/>
        <v>5737000</v>
      </c>
      <c r="I745" s="104">
        <f ca="1"/>
        <v>0</v>
      </c>
    </row>
    <row r="746" spans="1:9">
      <c r="A746" s="104">
        <f ca="1"/>
        <v>733</v>
      </c>
      <c r="B746" s="104" t="str">
        <f ca="1"/>
        <v>PT Makassar Retail Utama</v>
      </c>
      <c r="C746" s="104">
        <f ca="1"/>
        <v>1534000</v>
      </c>
      <c r="D746" s="104">
        <f ca="1"/>
        <v>46076</v>
      </c>
      <c r="E746" s="104">
        <f ca="1"/>
        <v>46106</v>
      </c>
      <c r="F746" s="104" t="str">
        <f ca="1"/>
        <v>Paid</v>
      </c>
      <c r="G746" s="104" t="str">
        <f ca="1"/>
        <v>INV-2026-PT Makassar Retail Utama-733</v>
      </c>
      <c r="H746" s="104">
        <f ca="1"/>
        <v>1534000</v>
      </c>
      <c r="I746" s="104">
        <f ca="1"/>
        <v>0</v>
      </c>
    </row>
    <row r="747" spans="1:9">
      <c r="A747" s="104">
        <f ca="1"/>
        <v>734</v>
      </c>
      <c r="B747" s="104" t="str">
        <f ca="1"/>
        <v>PT Lestari Lifestyle Retail</v>
      </c>
      <c r="C747" s="104">
        <f ca="1"/>
        <v>8204000</v>
      </c>
      <c r="D747" s="104">
        <f ca="1"/>
        <v>46033</v>
      </c>
      <c r="E747" s="104">
        <f ca="1"/>
        <v>46063</v>
      </c>
      <c r="F747" s="104" t="str">
        <f ca="1"/>
        <v>Paid</v>
      </c>
      <c r="G747" s="104" t="str">
        <f ca="1"/>
        <v>INV-2026-PT Lestari Lifestyle Retail-734</v>
      </c>
      <c r="H747" s="104">
        <f ca="1"/>
        <v>8204000</v>
      </c>
      <c r="I747" s="104">
        <f ca="1"/>
        <v>0</v>
      </c>
    </row>
    <row r="748" spans="1:9">
      <c r="A748" s="104">
        <f ca="1"/>
        <v>735</v>
      </c>
      <c r="B748" s="104" t="str">
        <f ca="1"/>
        <v>PT Metro Perkasa Retail</v>
      </c>
      <c r="C748" s="104">
        <f ca="1"/>
        <v>3709000</v>
      </c>
      <c r="D748" s="104">
        <f ca="1"/>
        <v>46185</v>
      </c>
      <c r="E748" s="104">
        <f ca="1"/>
        <v>46215</v>
      </c>
      <c r="F748" s="104" t="str">
        <f ca="1"/>
        <v>Paid</v>
      </c>
      <c r="G748" s="104" t="str">
        <f ca="1"/>
        <v>INV-2026-PT Metro Perkasa Retail-735</v>
      </c>
      <c r="H748" s="104">
        <f ca="1"/>
        <v>3709000</v>
      </c>
      <c r="I748" s="104">
        <f ca="1"/>
        <v>0</v>
      </c>
    </row>
    <row r="749" spans="1:9">
      <c r="A749" s="104">
        <f ca="1"/>
        <v>736</v>
      </c>
      <c r="B749" s="104" t="str">
        <f ca="1"/>
        <v>PT Arunika Retail Indonesia</v>
      </c>
      <c r="C749" s="104">
        <f ca="1"/>
        <v>3167000</v>
      </c>
      <c r="D749" s="104">
        <f ca="1"/>
        <v>46144</v>
      </c>
      <c r="E749" s="104">
        <f ca="1"/>
        <v>46174</v>
      </c>
      <c r="F749" s="104" t="str">
        <f ca="1"/>
        <v>Paid</v>
      </c>
      <c r="G749" s="104" t="str">
        <f ca="1"/>
        <v>INV-2026-PT Arunika Retail Indonesia-736</v>
      </c>
      <c r="H749" s="104">
        <f ca="1"/>
        <v>3167000</v>
      </c>
      <c r="I749" s="104">
        <f ca="1"/>
        <v>0</v>
      </c>
    </row>
    <row r="750" spans="1:9">
      <c r="A750" s="104">
        <f ca="1"/>
        <v>737</v>
      </c>
      <c r="B750" s="104" t="str">
        <f ca="1"/>
        <v>PT Sinar Karya Abadi</v>
      </c>
      <c r="C750" s="104">
        <f ca="1"/>
        <v>7066000</v>
      </c>
      <c r="D750" s="104">
        <f ca="1"/>
        <v>46027</v>
      </c>
      <c r="E750" s="104">
        <f ca="1"/>
        <v>46072</v>
      </c>
      <c r="F750" s="104" t="str">
        <f ca="1"/>
        <v>Unpaid</v>
      </c>
      <c r="G750" s="104" t="str">
        <f ca="1"/>
        <v>INV-2026-PT Sinar Karya Abadi-737</v>
      </c>
      <c r="H750" s="104">
        <f ca="1"/>
        <v>0</v>
      </c>
      <c r="I750" s="104">
        <f ca="1"/>
        <v>7066000</v>
      </c>
    </row>
    <row r="751" spans="1:9">
      <c r="A751" s="104">
        <f ca="1"/>
        <v>738</v>
      </c>
      <c r="B751" s="104" t="str">
        <f ca="1"/>
        <v>PT Prima Retail Bandung</v>
      </c>
      <c r="C751" s="104">
        <f ca="1"/>
        <v>4708000</v>
      </c>
      <c r="D751" s="104">
        <f ca="1"/>
        <v>46255</v>
      </c>
      <c r="E751" s="104">
        <f ca="1"/>
        <v>46300</v>
      </c>
      <c r="F751" s="104" t="str">
        <f ca="1"/>
        <v>Partial</v>
      </c>
      <c r="G751" s="104" t="str">
        <f ca="1"/>
        <v>INV-2026-PT Prima Retail Bandung-738</v>
      </c>
      <c r="H751" s="104">
        <f ca="1"/>
        <v>1883000</v>
      </c>
      <c r="I751" s="104">
        <f ca="1"/>
        <v>2825000</v>
      </c>
    </row>
    <row r="752" spans="1:9">
      <c r="A752" s="104">
        <f ca="1"/>
        <v>739</v>
      </c>
      <c r="B752" s="104" t="str">
        <f ca="1"/>
        <v>PT Balikpapan Retailindo</v>
      </c>
      <c r="C752" s="104">
        <f ca="1"/>
        <v>5321000</v>
      </c>
      <c r="D752" s="104">
        <f ca="1"/>
        <v>46153</v>
      </c>
      <c r="E752" s="104">
        <f ca="1"/>
        <v>46183</v>
      </c>
      <c r="F752" s="104" t="str">
        <f ca="1"/>
        <v>Paid</v>
      </c>
      <c r="G752" s="104" t="str">
        <f ca="1"/>
        <v>INV-2026-PT Balikpapan Retailindo-739</v>
      </c>
      <c r="H752" s="104">
        <f ca="1"/>
        <v>5321000</v>
      </c>
      <c r="I752" s="104">
        <f ca="1"/>
        <v>0</v>
      </c>
    </row>
    <row r="753" spans="1:9">
      <c r="A753" s="104">
        <f ca="1"/>
        <v>740</v>
      </c>
      <c r="B753" s="104" t="str">
        <f ca="1"/>
        <v>PT Sentra Belanja Jaya</v>
      </c>
      <c r="C753" s="104">
        <f ca="1"/>
        <v>3802000</v>
      </c>
      <c r="D753" s="104">
        <f ca="1"/>
        <v>46078</v>
      </c>
      <c r="E753" s="104">
        <f ca="1"/>
        <v>46108</v>
      </c>
      <c r="F753" s="104" t="str">
        <f ca="1"/>
        <v>Partial</v>
      </c>
      <c r="G753" s="104" t="str">
        <f ca="1"/>
        <v>INV-2026-PT Sentra Belanja Jaya-740</v>
      </c>
      <c r="H753" s="104">
        <f ca="1"/>
        <v>1901000</v>
      </c>
      <c r="I753" s="104">
        <f ca="1"/>
        <v>1901000</v>
      </c>
    </row>
    <row r="754" spans="1:9">
      <c r="A754" s="104">
        <f ca="1"/>
        <v>741</v>
      </c>
      <c r="B754" s="104" t="str">
        <f ca="1"/>
        <v>PT Makassar Retail Utama</v>
      </c>
      <c r="C754" s="104">
        <f ca="1"/>
        <v>5744000</v>
      </c>
      <c r="D754" s="104">
        <f ca="1"/>
        <v>46098</v>
      </c>
      <c r="E754" s="104">
        <f ca="1"/>
        <v>46128</v>
      </c>
      <c r="F754" s="104" t="str">
        <f ca="1"/>
        <v>Paid</v>
      </c>
      <c r="G754" s="104" t="str">
        <f ca="1"/>
        <v>INV-2026-PT Makassar Retail Utama-741</v>
      </c>
      <c r="H754" s="104">
        <f ca="1"/>
        <v>5744000</v>
      </c>
      <c r="I754" s="104">
        <f ca="1"/>
        <v>0</v>
      </c>
    </row>
    <row r="755" spans="1:9">
      <c r="A755" s="104">
        <f ca="1"/>
        <v>742</v>
      </c>
      <c r="B755" s="104" t="str">
        <f ca="1"/>
        <v>PT Medan Niaga Sentosa</v>
      </c>
      <c r="C755" s="104">
        <f ca="1"/>
        <v>4362000</v>
      </c>
      <c r="D755" s="104">
        <f ca="1"/>
        <v>46112</v>
      </c>
      <c r="E755" s="104">
        <f ca="1"/>
        <v>46142</v>
      </c>
      <c r="F755" s="104" t="str">
        <f ca="1"/>
        <v>Unpaid</v>
      </c>
      <c r="G755" s="104" t="str">
        <f ca="1"/>
        <v>INV-2026-PT Medan Niaga Sentosa-742</v>
      </c>
      <c r="H755" s="104">
        <f ca="1"/>
        <v>0</v>
      </c>
      <c r="I755" s="104">
        <f ca="1"/>
        <v>4362000</v>
      </c>
    </row>
    <row r="756" spans="1:9">
      <c r="A756" s="104">
        <f ca="1"/>
        <v>743</v>
      </c>
      <c r="B756" s="104" t="str">
        <f ca="1"/>
        <v>PT Urban House Indonesia</v>
      </c>
      <c r="C756" s="104">
        <f ca="1"/>
        <v>1098000</v>
      </c>
      <c r="D756" s="104">
        <f ca="1"/>
        <v>46209</v>
      </c>
      <c r="E756" s="104">
        <f ca="1"/>
        <v>46239</v>
      </c>
      <c r="F756" s="104" t="str">
        <f ca="1"/>
        <v>Paid</v>
      </c>
      <c r="G756" s="104" t="str">
        <f ca="1"/>
        <v>INV-2026-PT Urban House Indonesia-743</v>
      </c>
      <c r="H756" s="104">
        <f ca="1"/>
        <v>1098000</v>
      </c>
      <c r="I756" s="104">
        <f ca="1"/>
        <v>0</v>
      </c>
    </row>
    <row r="757" spans="1:9">
      <c r="A757" s="104">
        <f ca="1"/>
        <v>744</v>
      </c>
      <c r="B757" s="104" t="str">
        <f ca="1"/>
        <v>PT Karya Mitra Retail</v>
      </c>
      <c r="C757" s="104">
        <f ca="1"/>
        <v>6400000</v>
      </c>
      <c r="D757" s="104">
        <f ca="1"/>
        <v>46167</v>
      </c>
      <c r="E757" s="104">
        <f ca="1"/>
        <v>46197</v>
      </c>
      <c r="F757" s="104" t="str">
        <f ca="1"/>
        <v>Partial</v>
      </c>
      <c r="G757" s="104" t="str">
        <f ca="1"/>
        <v>INV-2026-PT Karya Mitra Retail-744</v>
      </c>
      <c r="H757" s="104">
        <f ca="1"/>
        <v>3840000</v>
      </c>
      <c r="I757" s="104">
        <f ca="1"/>
        <v>2560000</v>
      </c>
    </row>
    <row r="758" spans="1:9">
      <c r="A758" s="104">
        <f ca="1"/>
        <v>745</v>
      </c>
      <c r="B758" s="104" t="str">
        <f ca="1"/>
        <v>PT Sentra Belanja Jaya</v>
      </c>
      <c r="C758" s="104">
        <f ca="1"/>
        <v>2210000</v>
      </c>
      <c r="D758" s="104">
        <f ca="1"/>
        <v>46258</v>
      </c>
      <c r="E758" s="104">
        <f ca="1"/>
        <v>46303</v>
      </c>
      <c r="F758" s="104" t="str">
        <f ca="1"/>
        <v>Paid</v>
      </c>
      <c r="G758" s="104" t="str">
        <f ca="1"/>
        <v>INV-2026-PT Sentra Belanja Jaya-745</v>
      </c>
      <c r="H758" s="104">
        <f ca="1"/>
        <v>2210000</v>
      </c>
      <c r="I758" s="104">
        <f ca="1"/>
        <v>0</v>
      </c>
    </row>
    <row r="759" spans="1:9">
      <c r="A759" s="104">
        <f ca="1"/>
        <v>746</v>
      </c>
      <c r="B759" s="104" t="str">
        <f ca="1"/>
        <v>PT Lestari Lifestyle Retail</v>
      </c>
      <c r="C759" s="104">
        <f ca="1"/>
        <v>4112000</v>
      </c>
      <c r="D759" s="104">
        <f ca="1"/>
        <v>46163</v>
      </c>
      <c r="E759" s="104">
        <f ca="1"/>
        <v>46193</v>
      </c>
      <c r="F759" s="104" t="str">
        <f ca="1"/>
        <v>Paid</v>
      </c>
      <c r="G759" s="104" t="str">
        <f ca="1"/>
        <v>INV-2026-PT Lestari Lifestyle Retail-746</v>
      </c>
      <c r="H759" s="104">
        <f ca="1"/>
        <v>4112000</v>
      </c>
      <c r="I759" s="104">
        <f ca="1"/>
        <v>0</v>
      </c>
    </row>
    <row r="760" spans="1:9">
      <c r="A760" s="104">
        <f ca="1"/>
        <v>747</v>
      </c>
      <c r="B760" s="104" t="str">
        <f ca="1"/>
        <v>PT Medan Niaga Sentosa</v>
      </c>
      <c r="C760" s="104">
        <f ca="1"/>
        <v>3050000</v>
      </c>
      <c r="D760" s="104">
        <f ca="1"/>
        <v>46124</v>
      </c>
      <c r="E760" s="104">
        <f ca="1"/>
        <v>46154</v>
      </c>
      <c r="F760" s="104" t="str">
        <f ca="1"/>
        <v>Unpaid</v>
      </c>
      <c r="G760" s="104" t="str">
        <f ca="1"/>
        <v>INV-2026-PT Medan Niaga Sentosa-747</v>
      </c>
      <c r="H760" s="104">
        <f ca="1"/>
        <v>0</v>
      </c>
      <c r="I760" s="104">
        <f ca="1"/>
        <v>3050000</v>
      </c>
    </row>
    <row r="761" spans="1:9">
      <c r="A761" s="104">
        <f ca="1"/>
        <v>748</v>
      </c>
      <c r="B761" s="104" t="str">
        <f ca="1"/>
        <v>PT Sinar Karya Abadi</v>
      </c>
      <c r="C761" s="104">
        <f ca="1"/>
        <v>4778000</v>
      </c>
      <c r="D761" s="104">
        <f ca="1"/>
        <v>46078</v>
      </c>
      <c r="E761" s="104">
        <f ca="1"/>
        <v>46108</v>
      </c>
      <c r="F761" s="104" t="str">
        <f ca="1"/>
        <v>Paid</v>
      </c>
      <c r="G761" s="104" t="str">
        <f ca="1"/>
        <v>INV-2026-PT Sinar Karya Abadi-748</v>
      </c>
      <c r="H761" s="104">
        <f ca="1"/>
        <v>4778000</v>
      </c>
      <c r="I761" s="104">
        <f ca="1"/>
        <v>0</v>
      </c>
    </row>
    <row r="762" spans="1:9">
      <c r="A762" s="104">
        <f ca="1"/>
        <v>749</v>
      </c>
      <c r="B762" s="104" t="str">
        <f ca="1"/>
        <v>PT Karya Mitra Retail</v>
      </c>
      <c r="C762" s="104">
        <f ca="1"/>
        <v>1978000</v>
      </c>
      <c r="D762" s="104">
        <f ca="1"/>
        <v>46027</v>
      </c>
      <c r="E762" s="104">
        <f ca="1"/>
        <v>46072</v>
      </c>
      <c r="F762" s="104" t="str">
        <f ca="1"/>
        <v>Unpaid</v>
      </c>
      <c r="G762" s="104" t="str">
        <f ca="1"/>
        <v>INV-2026-PT Karya Mitra Retail-749</v>
      </c>
      <c r="H762" s="104">
        <f ca="1"/>
        <v>0</v>
      </c>
      <c r="I762" s="104">
        <f ca="1"/>
        <v>1978000</v>
      </c>
    </row>
    <row r="763" spans="1:9">
      <c r="A763" s="104">
        <f ca="1"/>
        <v>750</v>
      </c>
      <c r="B763" s="104" t="str">
        <f ca="1"/>
        <v>PT Nusantara Mart Sejahtera</v>
      </c>
      <c r="C763" s="104">
        <f ca="1"/>
        <v>4977000</v>
      </c>
      <c r="D763" s="104">
        <f ca="1"/>
        <v>46140</v>
      </c>
      <c r="E763" s="104">
        <f ca="1"/>
        <v>46170</v>
      </c>
      <c r="F763" s="104" t="str">
        <f ca="1"/>
        <v>Unpaid</v>
      </c>
      <c r="G763" s="104" t="str">
        <f ca="1"/>
        <v>INV-2026-PT Nusantara Mart Sejahtera-750</v>
      </c>
      <c r="H763" s="104">
        <f ca="1"/>
        <v>0</v>
      </c>
      <c r="I763" s="104">
        <f ca="1"/>
        <v>4977000</v>
      </c>
    </row>
    <row r="764" spans="1:9">
      <c r="A764" s="104">
        <f ca="1"/>
        <v>751</v>
      </c>
      <c r="B764" s="104" t="str">
        <f ca="1"/>
        <v>PT Jogja Retail Makmur</v>
      </c>
      <c r="C764" s="104">
        <f ca="1"/>
        <v>4074000</v>
      </c>
      <c r="D764" s="104">
        <f ca="1"/>
        <v>46241</v>
      </c>
      <c r="E764" s="104">
        <f ca="1"/>
        <v>46271</v>
      </c>
      <c r="F764" s="104" t="str">
        <f ca="1"/>
        <v>Paid</v>
      </c>
      <c r="G764" s="104" t="str">
        <f ca="1"/>
        <v>INV-2026-PT Jogja Retail Makmur-751</v>
      </c>
      <c r="H764" s="104">
        <f ca="1"/>
        <v>4074000</v>
      </c>
      <c r="I764" s="104">
        <f ca="1"/>
        <v>0</v>
      </c>
    </row>
    <row r="765" spans="1:9">
      <c r="A765" s="104">
        <f ca="1"/>
        <v>752</v>
      </c>
      <c r="B765" s="104" t="str">
        <f ca="1"/>
        <v>PT Jogja Retail Makmur</v>
      </c>
      <c r="C765" s="104">
        <f ca="1"/>
        <v>3794000</v>
      </c>
      <c r="D765" s="104">
        <f ca="1"/>
        <v>46125</v>
      </c>
      <c r="E765" s="104">
        <f ca="1"/>
        <v>46139</v>
      </c>
      <c r="F765" s="104" t="str">
        <f ca="1"/>
        <v>Unpaid</v>
      </c>
      <c r="G765" s="104" t="str">
        <f ca="1"/>
        <v>INV-2026-PT Jogja Retail Makmur-752</v>
      </c>
      <c r="H765" s="104">
        <f ca="1"/>
        <v>0</v>
      </c>
      <c r="I765" s="104">
        <f ca="1"/>
        <v>3794000</v>
      </c>
    </row>
    <row r="766" spans="1:9">
      <c r="A766" s="104">
        <f ca="1"/>
        <v>753</v>
      </c>
      <c r="B766" s="104" t="str">
        <f ca="1"/>
        <v>PT Prima Retail Bandung</v>
      </c>
      <c r="C766" s="104">
        <f ca="1"/>
        <v>2748000</v>
      </c>
      <c r="D766" s="104">
        <f ca="1"/>
        <v>46274</v>
      </c>
      <c r="E766" s="104">
        <f ca="1"/>
        <v>46304</v>
      </c>
      <c r="F766" s="104" t="str">
        <f ca="1"/>
        <v>Unpaid</v>
      </c>
      <c r="G766" s="104" t="str">
        <f ca="1"/>
        <v>INV-2026-PT Prima Retail Bandung-753</v>
      </c>
      <c r="H766" s="104">
        <f ca="1"/>
        <v>0</v>
      </c>
      <c r="I766" s="104">
        <f ca="1"/>
        <v>2748000</v>
      </c>
    </row>
    <row r="767" spans="1:9">
      <c r="A767" s="104">
        <f ca="1"/>
        <v>754</v>
      </c>
      <c r="B767" s="104" t="str">
        <f ca="1"/>
        <v>PT Balikpapan Retailindo</v>
      </c>
      <c r="C767" s="104">
        <f ca="1"/>
        <v>1331000</v>
      </c>
      <c r="D767" s="104">
        <f ca="1"/>
        <v>46275</v>
      </c>
      <c r="E767" s="104">
        <f ca="1"/>
        <v>46305</v>
      </c>
      <c r="F767" s="104" t="str">
        <f ca="1"/>
        <v>Paid</v>
      </c>
      <c r="G767" s="104" t="str">
        <f ca="1"/>
        <v>INV-2026-PT Balikpapan Retailindo-754</v>
      </c>
      <c r="H767" s="104">
        <f ca="1"/>
        <v>1331000</v>
      </c>
      <c r="I767" s="104">
        <f ca="1"/>
        <v>0</v>
      </c>
    </row>
    <row r="768" spans="1:9">
      <c r="A768" s="104">
        <f ca="1"/>
        <v>755</v>
      </c>
      <c r="B768" s="104" t="str">
        <f ca="1"/>
        <v>PT Bali Lifestyle Market</v>
      </c>
      <c r="C768" s="104">
        <f ca="1"/>
        <v>3932000</v>
      </c>
      <c r="D768" s="104">
        <f ca="1"/>
        <v>46042</v>
      </c>
      <c r="E768" s="104">
        <f ca="1"/>
        <v>46072</v>
      </c>
      <c r="F768" s="104" t="str">
        <f ca="1"/>
        <v>Unpaid</v>
      </c>
      <c r="G768" s="104" t="str">
        <f ca="1"/>
        <v>INV-2026-PT Bali Lifestyle Market-755</v>
      </c>
      <c r="H768" s="104">
        <f ca="1"/>
        <v>0</v>
      </c>
      <c r="I768" s="104">
        <f ca="1"/>
        <v>3932000</v>
      </c>
    </row>
    <row r="769" spans="1:9">
      <c r="A769" s="104">
        <f ca="1"/>
        <v>756</v>
      </c>
      <c r="B769" s="104" t="str">
        <f ca="1"/>
        <v>PT Sentra Belanja Jaya</v>
      </c>
      <c r="C769" s="104">
        <f ca="1"/>
        <v>3332000</v>
      </c>
      <c r="D769" s="104">
        <f ca="1"/>
        <v>46073</v>
      </c>
      <c r="E769" s="104">
        <f ca="1"/>
        <v>46103</v>
      </c>
      <c r="F769" s="104" t="str">
        <f ca="1"/>
        <v>Partial</v>
      </c>
      <c r="G769" s="104" t="str">
        <f ca="1"/>
        <v>INV-2026-PT Sentra Belanja Jaya-756</v>
      </c>
      <c r="H769" s="104">
        <f ca="1"/>
        <v>2499000</v>
      </c>
      <c r="I769" s="104">
        <f ca="1"/>
        <v>833000</v>
      </c>
    </row>
    <row r="770" spans="1:9">
      <c r="A770" s="104">
        <f ca="1"/>
        <v>757</v>
      </c>
      <c r="B770" s="104" t="str">
        <f ca="1"/>
        <v>PT Bali Lifestyle Market</v>
      </c>
      <c r="C770" s="104">
        <f ca="1"/>
        <v>4392000</v>
      </c>
      <c r="D770" s="104">
        <f ca="1"/>
        <v>46232</v>
      </c>
      <c r="E770" s="104">
        <f ca="1"/>
        <v>46277</v>
      </c>
      <c r="F770" s="104" t="str">
        <f ca="1"/>
        <v>Paid</v>
      </c>
      <c r="G770" s="104" t="str">
        <f ca="1"/>
        <v>INV-2026-PT Bali Lifestyle Market-757</v>
      </c>
      <c r="H770" s="104">
        <f ca="1"/>
        <v>4392000</v>
      </c>
      <c r="I770" s="104">
        <f ca="1"/>
        <v>0</v>
      </c>
    </row>
    <row r="771" spans="1:9">
      <c r="A771" s="104">
        <f ca="1"/>
        <v>758</v>
      </c>
      <c r="B771" s="104" t="str">
        <f ca="1"/>
        <v>PT Balikpapan Retailindo</v>
      </c>
      <c r="C771" s="104">
        <f ca="1"/>
        <v>1194000</v>
      </c>
      <c r="D771" s="104">
        <f ca="1"/>
        <v>46110</v>
      </c>
      <c r="E771" s="104">
        <f ca="1"/>
        <v>46140</v>
      </c>
      <c r="F771" s="104" t="str">
        <f ca="1"/>
        <v>Paid</v>
      </c>
      <c r="G771" s="104" t="str">
        <f ca="1"/>
        <v>INV-2026-PT Balikpapan Retailindo-758</v>
      </c>
      <c r="H771" s="104">
        <f ca="1"/>
        <v>1194000</v>
      </c>
      <c r="I771" s="104">
        <f ca="1"/>
        <v>0</v>
      </c>
    </row>
    <row r="772" spans="1:9">
      <c r="A772" s="104">
        <f ca="1"/>
        <v>759</v>
      </c>
      <c r="B772" s="104" t="str">
        <f ca="1"/>
        <v>PT Pusaka Niaga Mandiri</v>
      </c>
      <c r="C772" s="104">
        <f ca="1"/>
        <v>623000</v>
      </c>
      <c r="D772" s="104">
        <f ca="1"/>
        <v>46162</v>
      </c>
      <c r="E772" s="104">
        <f ca="1"/>
        <v>46192</v>
      </c>
      <c r="F772" s="104" t="str">
        <f ca="1"/>
        <v>Paid</v>
      </c>
      <c r="G772" s="104" t="str">
        <f ca="1"/>
        <v>INV-2026-PT Pusaka Niaga Mandiri-759</v>
      </c>
      <c r="H772" s="104">
        <f ca="1"/>
        <v>623000</v>
      </c>
      <c r="I772" s="104">
        <f ca="1"/>
        <v>0</v>
      </c>
    </row>
    <row r="773" spans="1:9">
      <c r="A773" s="104">
        <f ca="1"/>
        <v>760</v>
      </c>
      <c r="B773" s="104" t="str">
        <f ca="1"/>
        <v>PT Urban House Indonesia</v>
      </c>
      <c r="C773" s="104">
        <f ca="1"/>
        <v>556000</v>
      </c>
      <c r="D773" s="104">
        <f ca="1"/>
        <v>46242</v>
      </c>
      <c r="E773" s="104">
        <f ca="1"/>
        <v>46256</v>
      </c>
      <c r="F773" s="104" t="str">
        <f ca="1"/>
        <v>Paid</v>
      </c>
      <c r="G773" s="104" t="str">
        <f ca="1"/>
        <v>INV-2026-PT Urban House Indonesia-760</v>
      </c>
      <c r="H773" s="104">
        <f ca="1"/>
        <v>556000</v>
      </c>
      <c r="I773" s="104">
        <f ca="1"/>
        <v>0</v>
      </c>
    </row>
    <row r="774" spans="1:9">
      <c r="A774" s="104">
        <f ca="1"/>
        <v>761</v>
      </c>
      <c r="B774" s="104" t="str">
        <f ca="1"/>
        <v>PT Citra Home Living</v>
      </c>
      <c r="C774" s="104">
        <f ca="1"/>
        <v>7093000</v>
      </c>
      <c r="D774" s="104">
        <f ca="1"/>
        <v>46054</v>
      </c>
      <c r="E774" s="104">
        <f ca="1"/>
        <v>46084</v>
      </c>
      <c r="F774" s="104" t="str">
        <f ca="1"/>
        <v>Unpaid</v>
      </c>
      <c r="G774" s="104" t="str">
        <f ca="1"/>
        <v>INV-2026-PT Citra Home Living-761</v>
      </c>
      <c r="H774" s="104">
        <f ca="1"/>
        <v>0</v>
      </c>
      <c r="I774" s="104">
        <f ca="1"/>
        <v>7093000</v>
      </c>
    </row>
    <row r="775" spans="1:9">
      <c r="A775" s="104">
        <f ca="1"/>
        <v>762</v>
      </c>
      <c r="B775" s="104" t="str">
        <f ca="1"/>
        <v>PT Nusantara Mart Sejahtera</v>
      </c>
      <c r="C775" s="104">
        <f ca="1"/>
        <v>1668000</v>
      </c>
      <c r="D775" s="104">
        <f ca="1"/>
        <v>46214</v>
      </c>
      <c r="E775" s="104">
        <f ca="1"/>
        <v>46244</v>
      </c>
      <c r="F775" s="104" t="str">
        <f ca="1"/>
        <v>Paid</v>
      </c>
      <c r="G775" s="104" t="str">
        <f ca="1"/>
        <v>INV-2026-PT Nusantara Mart Sejahtera-762</v>
      </c>
      <c r="H775" s="104">
        <f ca="1"/>
        <v>1668000</v>
      </c>
      <c r="I775" s="104">
        <f ca="1"/>
        <v>0</v>
      </c>
    </row>
    <row r="776" spans="1:9">
      <c r="A776" s="104">
        <f ca="1"/>
        <v>763</v>
      </c>
      <c r="B776" s="104" t="str">
        <f ca="1"/>
        <v>PT Jogja Retail Makmur</v>
      </c>
      <c r="C776" s="104">
        <f ca="1"/>
        <v>2135000</v>
      </c>
      <c r="D776" s="104">
        <f ca="1"/>
        <v>46115</v>
      </c>
      <c r="E776" s="104">
        <f ca="1"/>
        <v>46145</v>
      </c>
      <c r="F776" s="104" t="str">
        <f ca="1"/>
        <v>Unpaid</v>
      </c>
      <c r="G776" s="104" t="str">
        <f ca="1"/>
        <v>INV-2026-PT Jogja Retail Makmur-763</v>
      </c>
      <c r="H776" s="104">
        <f ca="1"/>
        <v>0</v>
      </c>
      <c r="I776" s="104">
        <f ca="1"/>
        <v>2135000</v>
      </c>
    </row>
    <row r="777" spans="1:9">
      <c r="A777" s="104">
        <f ca="1"/>
        <v>764</v>
      </c>
      <c r="B777" s="104" t="str">
        <f ca="1"/>
        <v>PT Prima Retail Bandung</v>
      </c>
      <c r="C777" s="104">
        <f ca="1"/>
        <v>8203000</v>
      </c>
      <c r="D777" s="104">
        <f ca="1"/>
        <v>46097</v>
      </c>
      <c r="E777" s="104">
        <f ca="1"/>
        <v>46127</v>
      </c>
      <c r="F777" s="104" t="str">
        <f ca="1"/>
        <v>Paid</v>
      </c>
      <c r="G777" s="104" t="str">
        <f ca="1"/>
        <v>INV-2026-PT Prima Retail Bandung-764</v>
      </c>
      <c r="H777" s="104">
        <f ca="1"/>
        <v>8203000</v>
      </c>
      <c r="I777" s="104">
        <f ca="1"/>
        <v>0</v>
      </c>
    </row>
    <row r="778" spans="1:9">
      <c r="A778" s="104">
        <f ca="1"/>
        <v>765</v>
      </c>
      <c r="B778" s="104" t="str">
        <f ca="1"/>
        <v>PT XYZ</v>
      </c>
      <c r="C778" s="104">
        <f ca="1"/>
        <v>5993000</v>
      </c>
      <c r="D778" s="104">
        <f ca="1"/>
        <v>46174</v>
      </c>
      <c r="E778" s="104">
        <f ca="1"/>
        <v>46204</v>
      </c>
      <c r="F778" s="104" t="str">
        <f ca="1"/>
        <v>Paid</v>
      </c>
      <c r="G778" s="104" t="str">
        <f ca="1"/>
        <v>INV-2026-PT XYZ-765</v>
      </c>
      <c r="H778" s="104">
        <f ca="1"/>
        <v>5993000</v>
      </c>
      <c r="I778" s="104">
        <f ca="1"/>
        <v>0</v>
      </c>
    </row>
    <row r="779" spans="1:9">
      <c r="A779" s="104">
        <f ca="1"/>
        <v>766</v>
      </c>
      <c r="B779" s="104" t="str">
        <f ca="1"/>
        <v>PT Bali Lifestyle Market</v>
      </c>
      <c r="C779" s="104">
        <f ca="1"/>
        <v>1112000</v>
      </c>
      <c r="D779" s="104">
        <f ca="1"/>
        <v>46146</v>
      </c>
      <c r="E779" s="104">
        <f ca="1"/>
        <v>46176</v>
      </c>
      <c r="F779" s="104" t="str">
        <f ca="1"/>
        <v>Paid</v>
      </c>
      <c r="G779" s="104" t="str">
        <f ca="1"/>
        <v>INV-2026-PT Bali Lifestyle Market-766</v>
      </c>
      <c r="H779" s="104">
        <f ca="1"/>
        <v>1112000</v>
      </c>
      <c r="I779" s="104">
        <f ca="1"/>
        <v>0</v>
      </c>
    </row>
    <row r="780" spans="1:9">
      <c r="A780" s="104">
        <f ca="1"/>
        <v>767</v>
      </c>
      <c r="B780" s="104" t="str">
        <f ca="1"/>
        <v>PT Balikpapan Retailindo</v>
      </c>
      <c r="C780" s="104">
        <f ca="1"/>
        <v>4467000</v>
      </c>
      <c r="D780" s="104">
        <f ca="1"/>
        <v>46041</v>
      </c>
      <c r="E780" s="104">
        <f ca="1"/>
        <v>46071</v>
      </c>
      <c r="F780" s="104" t="str">
        <f ca="1"/>
        <v>Paid</v>
      </c>
      <c r="G780" s="104" t="str">
        <f ca="1"/>
        <v>INV-2026-PT Balikpapan Retailindo-767</v>
      </c>
      <c r="H780" s="104">
        <f ca="1"/>
        <v>4467000</v>
      </c>
      <c r="I780" s="104">
        <f ca="1"/>
        <v>0</v>
      </c>
    </row>
    <row r="781" spans="1:9">
      <c r="A781" s="104">
        <f ca="1"/>
        <v>768</v>
      </c>
      <c r="B781" s="104" t="str">
        <f ca="1"/>
        <v>PT Makassar Retail Utama</v>
      </c>
      <c r="C781" s="104">
        <f ca="1"/>
        <v>3998000</v>
      </c>
      <c r="D781" s="104">
        <f ca="1"/>
        <v>46090</v>
      </c>
      <c r="E781" s="104">
        <f ca="1"/>
        <v>46120</v>
      </c>
      <c r="F781" s="104" t="str">
        <f ca="1"/>
        <v>Unpaid</v>
      </c>
      <c r="G781" s="104" t="str">
        <f ca="1"/>
        <v>INV-2026-PT Makassar Retail Utama-768</v>
      </c>
      <c r="H781" s="104">
        <f ca="1"/>
        <v>0</v>
      </c>
      <c r="I781" s="104">
        <f ca="1"/>
        <v>3998000</v>
      </c>
    </row>
    <row r="782" spans="1:9">
      <c r="A782" s="104">
        <f ca="1"/>
        <v>769</v>
      </c>
      <c r="B782" s="104" t="str">
        <f ca="1"/>
        <v>PT Sinar Karya Abadi</v>
      </c>
      <c r="C782" s="104">
        <f ca="1"/>
        <v>6192000</v>
      </c>
      <c r="D782" s="104">
        <f ca="1"/>
        <v>46205</v>
      </c>
      <c r="E782" s="104">
        <f ca="1"/>
        <v>46235</v>
      </c>
      <c r="F782" s="104" t="str">
        <f ca="1"/>
        <v>Unpaid</v>
      </c>
      <c r="G782" s="104" t="str">
        <f ca="1"/>
        <v>INV-2026-PT Sinar Karya Abadi-769</v>
      </c>
      <c r="H782" s="104">
        <f ca="1"/>
        <v>0</v>
      </c>
      <c r="I782" s="104">
        <f ca="1"/>
        <v>6192000</v>
      </c>
    </row>
    <row r="783" spans="1:9">
      <c r="A783" s="104">
        <f ca="1"/>
        <v>770</v>
      </c>
      <c r="B783" s="104" t="str">
        <f ca="1"/>
        <v>PT Bintang Retail Nusantara</v>
      </c>
      <c r="C783" s="104">
        <f ca="1"/>
        <v>3855000</v>
      </c>
      <c r="D783" s="104">
        <f ca="1"/>
        <v>46135</v>
      </c>
      <c r="E783" s="104">
        <f ca="1"/>
        <v>46165</v>
      </c>
      <c r="F783" s="104" t="str">
        <f ca="1"/>
        <v>Paid</v>
      </c>
      <c r="G783" s="104" t="str">
        <f ca="1"/>
        <v>INV-2026-PT Bintang Retail Nusantara-770</v>
      </c>
      <c r="H783" s="104">
        <f ca="1"/>
        <v>3855000</v>
      </c>
      <c r="I783" s="104">
        <f ca="1"/>
        <v>0</v>
      </c>
    </row>
    <row r="784" spans="1:9">
      <c r="A784" s="104">
        <f ca="1"/>
        <v>771</v>
      </c>
      <c r="B784" s="104" t="str">
        <f ca="1"/>
        <v>PT Prima Retail Bandung</v>
      </c>
      <c r="C784" s="104">
        <f ca="1"/>
        <v>3487000</v>
      </c>
      <c r="D784" s="104">
        <f ca="1"/>
        <v>46070</v>
      </c>
      <c r="E784" s="104">
        <f ca="1"/>
        <v>46100</v>
      </c>
      <c r="F784" s="104" t="str">
        <f ca="1"/>
        <v>Unpaid</v>
      </c>
      <c r="G784" s="104" t="str">
        <f ca="1"/>
        <v>INV-2026-PT Prima Retail Bandung-771</v>
      </c>
      <c r="H784" s="104">
        <f ca="1"/>
        <v>0</v>
      </c>
      <c r="I784" s="104">
        <f ca="1"/>
        <v>3487000</v>
      </c>
    </row>
    <row r="785" spans="1:9">
      <c r="A785" s="104">
        <f ca="1"/>
        <v>772</v>
      </c>
      <c r="B785" s="104" t="str">
        <f ca="1"/>
        <v>PT Bintang Retail Nusantara</v>
      </c>
      <c r="C785" s="104">
        <f ca="1"/>
        <v>3582000</v>
      </c>
      <c r="D785" s="104">
        <f ca="1"/>
        <v>46167</v>
      </c>
      <c r="E785" s="104">
        <f ca="1"/>
        <v>46197</v>
      </c>
      <c r="F785" s="104" t="str">
        <f ca="1"/>
        <v>Partial</v>
      </c>
      <c r="G785" s="104" t="str">
        <f ca="1"/>
        <v>INV-2026-PT Bintang Retail Nusantara-772</v>
      </c>
      <c r="H785" s="104">
        <f ca="1"/>
        <v>2686000</v>
      </c>
      <c r="I785" s="104">
        <f ca="1"/>
        <v>896000</v>
      </c>
    </row>
    <row r="786" spans="1:9">
      <c r="A786" s="104">
        <f ca="1"/>
        <v>773</v>
      </c>
      <c r="B786" s="104" t="str">
        <f ca="1"/>
        <v>PT Lestari Lifestyle Retail</v>
      </c>
      <c r="C786" s="104">
        <f ca="1"/>
        <v>3508000</v>
      </c>
      <c r="D786" s="104">
        <f ca="1"/>
        <v>46025</v>
      </c>
      <c r="E786" s="104">
        <f ca="1"/>
        <v>46055</v>
      </c>
      <c r="F786" s="104" t="str">
        <f ca="1"/>
        <v>Paid</v>
      </c>
      <c r="G786" s="104" t="str">
        <f ca="1"/>
        <v>INV-2026-PT Lestari Lifestyle Retail-773</v>
      </c>
      <c r="H786" s="104">
        <f ca="1"/>
        <v>3508000</v>
      </c>
      <c r="I786" s="104">
        <f ca="1"/>
        <v>0</v>
      </c>
    </row>
    <row r="787" spans="1:9">
      <c r="A787" s="104">
        <f ca="1"/>
        <v>774</v>
      </c>
      <c r="B787" s="104" t="str">
        <f ca="1"/>
        <v>PT Nusantara Mart Sejahtera</v>
      </c>
      <c r="C787" s="104">
        <f ca="1"/>
        <v>3485000</v>
      </c>
      <c r="D787" s="104">
        <f ca="1"/>
        <v>46041</v>
      </c>
      <c r="E787" s="104">
        <f ca="1"/>
        <v>46071</v>
      </c>
      <c r="F787" s="104" t="str">
        <f ca="1"/>
        <v>Paid</v>
      </c>
      <c r="G787" s="104" t="str">
        <f ca="1"/>
        <v>INV-2026-PT Nusantara Mart Sejahtera-774</v>
      </c>
      <c r="H787" s="104">
        <f ca="1"/>
        <v>3485000</v>
      </c>
      <c r="I787" s="104">
        <f ca="1"/>
        <v>0</v>
      </c>
    </row>
    <row r="788" spans="1:9">
      <c r="A788" s="104">
        <f ca="1"/>
        <v>775</v>
      </c>
      <c r="B788" s="104" t="str">
        <f ca="1"/>
        <v>PT Lestari Lifestyle Retail</v>
      </c>
      <c r="C788" s="104">
        <f ca="1"/>
        <v>5001000</v>
      </c>
      <c r="D788" s="104">
        <f ca="1"/>
        <v>46227</v>
      </c>
      <c r="E788" s="104">
        <f ca="1"/>
        <v>46257</v>
      </c>
      <c r="F788" s="104" t="str">
        <f ca="1"/>
        <v>Paid</v>
      </c>
      <c r="G788" s="104" t="str">
        <f ca="1"/>
        <v>INV-2026-PT Lestari Lifestyle Retail-775</v>
      </c>
      <c r="H788" s="104">
        <f ca="1"/>
        <v>5001000</v>
      </c>
      <c r="I788" s="104">
        <f ca="1"/>
        <v>0</v>
      </c>
    </row>
    <row r="789" spans="1:9">
      <c r="A789" s="104">
        <f ca="1"/>
        <v>776</v>
      </c>
      <c r="B789" s="104" t="str">
        <f ca="1"/>
        <v>PT Batam Modern Retail</v>
      </c>
      <c r="C789" s="104">
        <f ca="1"/>
        <v>1666000</v>
      </c>
      <c r="D789" s="104">
        <f ca="1"/>
        <v>46140</v>
      </c>
      <c r="E789" s="104">
        <f ca="1"/>
        <v>46170</v>
      </c>
      <c r="F789" s="104" t="str">
        <f ca="1"/>
        <v>Paid</v>
      </c>
      <c r="G789" s="104" t="str">
        <f ca="1"/>
        <v>INV-2026-PT Batam Modern Retail-776</v>
      </c>
      <c r="H789" s="104">
        <f ca="1"/>
        <v>1666000</v>
      </c>
      <c r="I789" s="104">
        <f ca="1"/>
        <v>0</v>
      </c>
    </row>
    <row r="790" spans="1:9">
      <c r="A790" s="104">
        <f ca="1"/>
        <v>777</v>
      </c>
      <c r="B790" s="104" t="str">
        <f ca="1"/>
        <v>PT Bintang Retail Nusantara</v>
      </c>
      <c r="C790" s="104">
        <f ca="1"/>
        <v>5342000</v>
      </c>
      <c r="D790" s="104">
        <f ca="1"/>
        <v>46207</v>
      </c>
      <c r="E790" s="104">
        <f ca="1"/>
        <v>46237</v>
      </c>
      <c r="F790" s="104" t="str">
        <f ca="1"/>
        <v>Unpaid</v>
      </c>
      <c r="G790" s="104" t="str">
        <f ca="1"/>
        <v>INV-2026-PT Bintang Retail Nusantara-777</v>
      </c>
      <c r="H790" s="104">
        <f ca="1"/>
        <v>0</v>
      </c>
      <c r="I790" s="104">
        <f ca="1"/>
        <v>5342000</v>
      </c>
    </row>
    <row r="791" spans="1:9">
      <c r="A791" s="104">
        <f ca="1"/>
        <v>778</v>
      </c>
      <c r="B791" s="104" t="str">
        <f ca="1"/>
        <v>PT Prima Retail Bandung</v>
      </c>
      <c r="C791" s="104">
        <f ca="1"/>
        <v>8184000</v>
      </c>
      <c r="D791" s="104">
        <f ca="1"/>
        <v>46111</v>
      </c>
      <c r="E791" s="104">
        <f ca="1"/>
        <v>46141</v>
      </c>
      <c r="F791" s="104" t="str">
        <f ca="1"/>
        <v>Paid</v>
      </c>
      <c r="G791" s="104" t="str">
        <f ca="1"/>
        <v>INV-2026-PT Prima Retail Bandung-778</v>
      </c>
      <c r="H791" s="104">
        <f ca="1"/>
        <v>8184000</v>
      </c>
      <c r="I791" s="104">
        <f ca="1"/>
        <v>0</v>
      </c>
    </row>
    <row r="792" spans="1:9">
      <c r="A792" s="104">
        <f ca="1"/>
        <v>779</v>
      </c>
      <c r="B792" s="104" t="str">
        <f ca="1"/>
        <v>PT Batam Modern Retail</v>
      </c>
      <c r="C792" s="104">
        <f ca="1"/>
        <v>4404000</v>
      </c>
      <c r="D792" s="104">
        <f ca="1"/>
        <v>46183</v>
      </c>
      <c r="E792" s="104">
        <f ca="1"/>
        <v>46197</v>
      </c>
      <c r="F792" s="104" t="str">
        <f ca="1"/>
        <v>Paid</v>
      </c>
      <c r="G792" s="104" t="str">
        <f ca="1"/>
        <v>INV-2026-PT Batam Modern Retail-779</v>
      </c>
      <c r="H792" s="104">
        <f ca="1"/>
        <v>4404000</v>
      </c>
      <c r="I792" s="104">
        <f ca="1"/>
        <v>0</v>
      </c>
    </row>
    <row r="793" spans="1:9">
      <c r="A793" s="104">
        <f ca="1"/>
        <v>780</v>
      </c>
      <c r="B793" s="104" t="str">
        <f ca="1"/>
        <v>PT Bintang Retail Nusantara</v>
      </c>
      <c r="C793" s="104">
        <f ca="1"/>
        <v>3522000</v>
      </c>
      <c r="D793" s="104">
        <f ca="1"/>
        <v>46256</v>
      </c>
      <c r="E793" s="104">
        <f ca="1"/>
        <v>46286</v>
      </c>
      <c r="F793" s="104" t="str">
        <f ca="1"/>
        <v>Unpaid</v>
      </c>
      <c r="G793" s="104" t="str">
        <f ca="1"/>
        <v>INV-2026-PT Bintang Retail Nusantara-780</v>
      </c>
      <c r="H793" s="104">
        <f ca="1"/>
        <v>0</v>
      </c>
      <c r="I793" s="104">
        <f ca="1"/>
        <v>3522000</v>
      </c>
    </row>
    <row r="794" spans="1:9">
      <c r="A794" s="104">
        <f ca="1"/>
        <v>781</v>
      </c>
      <c r="B794" s="104" t="str">
        <f ca="1"/>
        <v>PT Palembang Retail Bersama</v>
      </c>
      <c r="C794" s="104">
        <f ca="1"/>
        <v>1495000</v>
      </c>
      <c r="D794" s="104">
        <f ca="1"/>
        <v>46047</v>
      </c>
      <c r="E794" s="104">
        <f ca="1"/>
        <v>46077</v>
      </c>
      <c r="F794" s="104" t="str">
        <f ca="1"/>
        <v>Paid</v>
      </c>
      <c r="G794" s="104" t="str">
        <f ca="1"/>
        <v>INV-2026-PT Palembang Retail Bersama-781</v>
      </c>
      <c r="H794" s="104">
        <f ca="1"/>
        <v>1495000</v>
      </c>
      <c r="I794" s="104">
        <f ca="1"/>
        <v>0</v>
      </c>
    </row>
    <row r="795" spans="1:9">
      <c r="A795" s="104">
        <f ca="1"/>
        <v>782</v>
      </c>
      <c r="B795" s="104" t="str">
        <f ca="1"/>
        <v>PT Lestari Lifestyle Retail</v>
      </c>
      <c r="C795" s="104">
        <f ca="1"/>
        <v>6789000</v>
      </c>
      <c r="D795" s="104">
        <f ca="1"/>
        <v>46061</v>
      </c>
      <c r="E795" s="104">
        <f ca="1"/>
        <v>46091</v>
      </c>
      <c r="F795" s="104" t="str">
        <f ca="1"/>
        <v>Partial</v>
      </c>
      <c r="G795" s="104" t="str">
        <f ca="1"/>
        <v>INV-2026-PT Lestari Lifestyle Retail-782</v>
      </c>
      <c r="H795" s="104">
        <f ca="1"/>
        <v>3394000</v>
      </c>
      <c r="I795" s="104">
        <f ca="1"/>
        <v>3395000</v>
      </c>
    </row>
    <row r="796" spans="1:9">
      <c r="A796" s="104">
        <f ca="1"/>
        <v>783</v>
      </c>
      <c r="B796" s="104" t="str">
        <f ca="1"/>
        <v>PT Harmoni Store Indonesia</v>
      </c>
      <c r="C796" s="104">
        <f ca="1"/>
        <v>6723000</v>
      </c>
      <c r="D796" s="104">
        <f ca="1"/>
        <v>46277</v>
      </c>
      <c r="E796" s="104">
        <f ca="1"/>
        <v>46307</v>
      </c>
      <c r="F796" s="104" t="str">
        <f ca="1"/>
        <v>Paid</v>
      </c>
      <c r="G796" s="104" t="str">
        <f ca="1"/>
        <v>INV-2026-PT Harmoni Store Indonesia-783</v>
      </c>
      <c r="H796" s="104">
        <f ca="1"/>
        <v>6723000</v>
      </c>
      <c r="I796" s="104">
        <f ca="1"/>
        <v>0</v>
      </c>
    </row>
    <row r="797" spans="1:9">
      <c r="A797" s="104">
        <f ca="1"/>
        <v>784</v>
      </c>
      <c r="B797" s="104" t="str">
        <f ca="1"/>
        <v>PT Metro Perkasa Retail</v>
      </c>
      <c r="C797" s="104">
        <f ca="1"/>
        <v>8880000</v>
      </c>
      <c r="D797" s="104">
        <f ca="1"/>
        <v>46253</v>
      </c>
      <c r="E797" s="104">
        <f ca="1"/>
        <v>46283</v>
      </c>
      <c r="F797" s="104" t="str">
        <f ca="1"/>
        <v>Partial</v>
      </c>
      <c r="G797" s="104" t="str">
        <f ca="1"/>
        <v>INV-2026-PT Metro Perkasa Retail-784</v>
      </c>
      <c r="H797" s="104">
        <f ca="1"/>
        <v>4440000</v>
      </c>
      <c r="I797" s="104">
        <f ca="1"/>
        <v>4440000</v>
      </c>
    </row>
    <row r="798" spans="1:9">
      <c r="A798" s="104">
        <f ca="1"/>
        <v>785</v>
      </c>
      <c r="B798" s="104" t="str">
        <f ca="1"/>
        <v>PT Metro Perkasa Retail</v>
      </c>
      <c r="C798" s="104">
        <f ca="1"/>
        <v>2262000</v>
      </c>
      <c r="D798" s="104">
        <f ca="1"/>
        <v>46063</v>
      </c>
      <c r="E798" s="104">
        <f ca="1"/>
        <v>46093</v>
      </c>
      <c r="F798" s="104" t="str">
        <f ca="1"/>
        <v>Partial</v>
      </c>
      <c r="G798" s="104" t="str">
        <f ca="1"/>
        <v>INV-2026-PT Metro Perkasa Retail-785</v>
      </c>
      <c r="H798" s="104">
        <f ca="1"/>
        <v>1357000</v>
      </c>
      <c r="I798" s="104">
        <f ca="1"/>
        <v>905000</v>
      </c>
    </row>
    <row r="799" spans="1:9">
      <c r="A799" s="104">
        <f ca="1"/>
        <v>786</v>
      </c>
      <c r="B799" s="104" t="str">
        <f ca="1"/>
        <v>PT Nusantara Mart Sejahtera</v>
      </c>
      <c r="C799" s="104">
        <f ca="1"/>
        <v>3486000</v>
      </c>
      <c r="D799" s="104">
        <f ca="1"/>
        <v>46251</v>
      </c>
      <c r="E799" s="104">
        <f ca="1"/>
        <v>46281</v>
      </c>
      <c r="F799" s="104" t="str">
        <f ca="1"/>
        <v>Unpaid</v>
      </c>
      <c r="G799" s="104" t="str">
        <f ca="1"/>
        <v>INV-2026-PT Nusantara Mart Sejahtera-786</v>
      </c>
      <c r="H799" s="104">
        <f ca="1"/>
        <v>0</v>
      </c>
      <c r="I799" s="104">
        <f ca="1"/>
        <v>3486000</v>
      </c>
    </row>
    <row r="800" spans="1:9">
      <c r="A800" s="104">
        <f ca="1"/>
        <v>787</v>
      </c>
      <c r="B800" s="104" t="str">
        <f ca="1"/>
        <v>PT Harmoni Store Indonesia</v>
      </c>
      <c r="C800" s="104">
        <f ca="1"/>
        <v>7031000</v>
      </c>
      <c r="D800" s="104">
        <f ca="1"/>
        <v>46230</v>
      </c>
      <c r="E800" s="104">
        <f ca="1"/>
        <v>46260</v>
      </c>
      <c r="F800" s="104" t="str">
        <f ca="1"/>
        <v>Paid</v>
      </c>
      <c r="G800" s="104" t="str">
        <f ca="1"/>
        <v>INV-2026-PT Harmoni Store Indonesia-787</v>
      </c>
      <c r="H800" s="104">
        <f ca="1"/>
        <v>7031000</v>
      </c>
      <c r="I800" s="104">
        <f ca="1"/>
        <v>0</v>
      </c>
    </row>
    <row r="801" spans="1:9">
      <c r="A801" s="104">
        <f ca="1"/>
        <v>788</v>
      </c>
      <c r="B801" s="104" t="str">
        <f ca="1"/>
        <v>PT Sinar Karya Abadi</v>
      </c>
      <c r="C801" s="104">
        <f ca="1"/>
        <v>3088000</v>
      </c>
      <c r="D801" s="104">
        <f ca="1"/>
        <v>46241</v>
      </c>
      <c r="E801" s="104">
        <f ca="1"/>
        <v>46255</v>
      </c>
      <c r="F801" s="104" t="str">
        <f ca="1"/>
        <v>Paid</v>
      </c>
      <c r="G801" s="104" t="str">
        <f ca="1"/>
        <v>INV-2026-PT Sinar Karya Abadi-788</v>
      </c>
      <c r="H801" s="104">
        <f ca="1"/>
        <v>3088000</v>
      </c>
      <c r="I801" s="104">
        <f ca="1"/>
        <v>0</v>
      </c>
    </row>
    <row r="802" spans="1:9">
      <c r="A802" s="104">
        <f ca="1"/>
        <v>789</v>
      </c>
      <c r="B802" s="104" t="str">
        <f ca="1"/>
        <v>PT Nusantara Mart Sejahtera</v>
      </c>
      <c r="C802" s="104">
        <f ca="1"/>
        <v>3682000</v>
      </c>
      <c r="D802" s="104">
        <f ca="1"/>
        <v>46232</v>
      </c>
      <c r="E802" s="104">
        <f ca="1"/>
        <v>46262</v>
      </c>
      <c r="F802" s="104" t="str">
        <f ca="1"/>
        <v>Paid</v>
      </c>
      <c r="G802" s="104" t="str">
        <f ca="1"/>
        <v>INV-2026-PT Nusantara Mart Sejahtera-789</v>
      </c>
      <c r="H802" s="104">
        <f ca="1"/>
        <v>3682000</v>
      </c>
      <c r="I802" s="104">
        <f ca="1"/>
        <v>0</v>
      </c>
    </row>
    <row r="803" spans="1:9">
      <c r="A803" s="104">
        <f ca="1"/>
        <v>790</v>
      </c>
      <c r="B803" s="104" t="str">
        <f ca="1"/>
        <v>PT Pusaka Niaga Mandiri</v>
      </c>
      <c r="C803" s="104">
        <f ca="1"/>
        <v>3268000</v>
      </c>
      <c r="D803" s="104">
        <f ca="1"/>
        <v>46190</v>
      </c>
      <c r="E803" s="104">
        <f ca="1"/>
        <v>46204</v>
      </c>
      <c r="F803" s="104" t="str">
        <f ca="1"/>
        <v>Paid</v>
      </c>
      <c r="G803" s="104" t="str">
        <f ca="1"/>
        <v>INV-2026-PT Pusaka Niaga Mandiri-790</v>
      </c>
      <c r="H803" s="104">
        <f ca="1"/>
        <v>3268000</v>
      </c>
      <c r="I803" s="104">
        <f ca="1"/>
        <v>0</v>
      </c>
    </row>
    <row r="804" spans="1:9">
      <c r="A804" s="104">
        <f ca="1"/>
        <v>791</v>
      </c>
      <c r="B804" s="104" t="str">
        <f ca="1"/>
        <v>PT Arunika Retail Indonesia</v>
      </c>
      <c r="C804" s="104">
        <f ca="1"/>
        <v>7508000</v>
      </c>
      <c r="D804" s="104">
        <f ca="1"/>
        <v>46122</v>
      </c>
      <c r="E804" s="104">
        <f ca="1"/>
        <v>46152</v>
      </c>
      <c r="F804" s="104" t="str">
        <f ca="1"/>
        <v>Partial</v>
      </c>
      <c r="G804" s="104" t="str">
        <f ca="1"/>
        <v>INV-2026-PT Arunika Retail Indonesia-791</v>
      </c>
      <c r="H804" s="104">
        <f ca="1"/>
        <v>1877000</v>
      </c>
      <c r="I804" s="104">
        <f ca="1"/>
        <v>5631000</v>
      </c>
    </row>
    <row r="805" spans="1:9">
      <c r="A805" s="104">
        <f ca="1"/>
        <v>792</v>
      </c>
      <c r="B805" s="104" t="str">
        <f ca="1"/>
        <v>PT Citra Home Living</v>
      </c>
      <c r="C805" s="104">
        <f ca="1"/>
        <v>3687000</v>
      </c>
      <c r="D805" s="104">
        <f ca="1"/>
        <v>46044</v>
      </c>
      <c r="E805" s="104">
        <f ca="1"/>
        <v>46074</v>
      </c>
      <c r="F805" s="104" t="str">
        <f ca="1"/>
        <v>Unpaid</v>
      </c>
      <c r="G805" s="104" t="str">
        <f ca="1"/>
        <v>INV-2026-PT Citra Home Living-792</v>
      </c>
      <c r="H805" s="104">
        <f ca="1"/>
        <v>0</v>
      </c>
      <c r="I805" s="104">
        <f ca="1"/>
        <v>3687000</v>
      </c>
    </row>
    <row r="806" spans="1:9">
      <c r="A806" s="104">
        <f ca="1"/>
        <v>793</v>
      </c>
      <c r="B806" s="104" t="str">
        <f ca="1"/>
        <v>PT Sinar Karya Abadi</v>
      </c>
      <c r="C806" s="104">
        <f ca="1"/>
        <v>3759000</v>
      </c>
      <c r="D806" s="104">
        <f ca="1"/>
        <v>46158</v>
      </c>
      <c r="E806" s="104">
        <f ca="1"/>
        <v>46188</v>
      </c>
      <c r="F806" s="104" t="str">
        <f ca="1"/>
        <v>Paid</v>
      </c>
      <c r="G806" s="104" t="str">
        <f ca="1"/>
        <v>INV-2026-PT Sinar Karya Abadi-793</v>
      </c>
      <c r="H806" s="104">
        <f ca="1"/>
        <v>3759000</v>
      </c>
      <c r="I806" s="104">
        <f ca="1"/>
        <v>0</v>
      </c>
    </row>
    <row r="807" spans="1:9">
      <c r="A807" s="104">
        <f ca="1"/>
        <v>794</v>
      </c>
      <c r="B807" s="104" t="str">
        <f ca="1"/>
        <v>PT Pusaka Niaga Mandiri</v>
      </c>
      <c r="C807" s="104">
        <f ca="1"/>
        <v>4038000</v>
      </c>
      <c r="D807" s="104">
        <f ca="1"/>
        <v>46252</v>
      </c>
      <c r="E807" s="104">
        <f ca="1"/>
        <v>46282</v>
      </c>
      <c r="F807" s="104" t="str">
        <f ca="1"/>
        <v>Paid</v>
      </c>
      <c r="G807" s="104" t="str">
        <f ca="1"/>
        <v>INV-2026-PT Pusaka Niaga Mandiri-794</v>
      </c>
      <c r="H807" s="104">
        <f ca="1"/>
        <v>4038000</v>
      </c>
      <c r="I807" s="104">
        <f ca="1"/>
        <v>0</v>
      </c>
    </row>
    <row r="808" spans="1:9">
      <c r="A808" s="104">
        <f ca="1"/>
        <v>795</v>
      </c>
      <c r="B808" s="104" t="str">
        <f ca="1"/>
        <v>PT Pontianak Niaga Abadi</v>
      </c>
      <c r="C808" s="104">
        <f ca="1"/>
        <v>2772000</v>
      </c>
      <c r="D808" s="104">
        <f ca="1"/>
        <v>46043</v>
      </c>
      <c r="E808" s="104">
        <f ca="1"/>
        <v>46073</v>
      </c>
      <c r="F808" s="104" t="str">
        <f ca="1"/>
        <v>Partial</v>
      </c>
      <c r="G808" s="104" t="str">
        <f ca="1"/>
        <v>INV-2026-PT Pontianak Niaga Abadi-795</v>
      </c>
      <c r="H808" s="104">
        <f ca="1"/>
        <v>693000</v>
      </c>
      <c r="I808" s="104">
        <f ca="1"/>
        <v>2079000</v>
      </c>
    </row>
    <row r="809" spans="1:9">
      <c r="A809" s="104">
        <f ca="1"/>
        <v>796</v>
      </c>
      <c r="B809" s="104" t="str">
        <f ca="1"/>
        <v>PT Balikpapan Retailindo</v>
      </c>
      <c r="C809" s="104">
        <f ca="1"/>
        <v>4000000</v>
      </c>
      <c r="D809" s="104">
        <f ca="1"/>
        <v>46204</v>
      </c>
      <c r="E809" s="104">
        <f ca="1"/>
        <v>46249</v>
      </c>
      <c r="F809" s="104" t="str">
        <f ca="1"/>
        <v>Unpaid</v>
      </c>
      <c r="G809" s="104" t="str">
        <f ca="1"/>
        <v>INV-2026-PT Balikpapan Retailindo-796</v>
      </c>
      <c r="H809" s="104">
        <f ca="1"/>
        <v>0</v>
      </c>
      <c r="I809" s="104">
        <f ca="1"/>
        <v>4000000</v>
      </c>
    </row>
    <row r="810" spans="1:9">
      <c r="A810" s="104">
        <f ca="1"/>
        <v>797</v>
      </c>
      <c r="B810" s="104" t="str">
        <f ca="1"/>
        <v>PT XYZ</v>
      </c>
      <c r="C810" s="104">
        <f ca="1"/>
        <v>3154000</v>
      </c>
      <c r="D810" s="104">
        <f ca="1"/>
        <v>46197</v>
      </c>
      <c r="E810" s="104">
        <f ca="1"/>
        <v>46227</v>
      </c>
      <c r="F810" s="104" t="str">
        <f ca="1"/>
        <v>Paid</v>
      </c>
      <c r="G810" s="104" t="str">
        <f ca="1"/>
        <v>INV-2026-PT XYZ-797</v>
      </c>
      <c r="H810" s="104">
        <f ca="1"/>
        <v>3154000</v>
      </c>
      <c r="I810" s="104">
        <f ca="1"/>
        <v>0</v>
      </c>
    </row>
    <row r="811" spans="1:9">
      <c r="A811" s="104">
        <f ca="1"/>
        <v>798</v>
      </c>
      <c r="B811" s="104" t="str">
        <f ca="1"/>
        <v>PT Lestari Lifestyle Retail</v>
      </c>
      <c r="C811" s="104">
        <f ca="1"/>
        <v>2268000</v>
      </c>
      <c r="D811" s="104">
        <f ca="1"/>
        <v>46234</v>
      </c>
      <c r="E811" s="104">
        <f ca="1"/>
        <v>46264</v>
      </c>
      <c r="F811" s="104" t="str">
        <f ca="1"/>
        <v>Paid</v>
      </c>
      <c r="G811" s="104" t="str">
        <f ca="1"/>
        <v>INV-2026-PT Lestari Lifestyle Retail-798</v>
      </c>
      <c r="H811" s="104">
        <f ca="1"/>
        <v>2268000</v>
      </c>
      <c r="I811" s="104">
        <f ca="1"/>
        <v>0</v>
      </c>
    </row>
    <row r="812" spans="1:9">
      <c r="A812" s="104">
        <f ca="1"/>
        <v>799</v>
      </c>
      <c r="B812" s="104" t="str">
        <f ca="1"/>
        <v>PT Metro Perkasa Retail</v>
      </c>
      <c r="C812" s="104">
        <f ca="1"/>
        <v>3756000</v>
      </c>
      <c r="D812" s="104">
        <f ca="1"/>
        <v>46085</v>
      </c>
      <c r="E812" s="104">
        <f ca="1"/>
        <v>46099</v>
      </c>
      <c r="F812" s="104" t="str">
        <f ca="1"/>
        <v>Paid</v>
      </c>
      <c r="G812" s="104" t="str">
        <f ca="1"/>
        <v>INV-2026-PT Metro Perkasa Retail-799</v>
      </c>
      <c r="H812" s="104">
        <f ca="1"/>
        <v>3756000</v>
      </c>
      <c r="I812" s="104">
        <f ca="1"/>
        <v>0</v>
      </c>
    </row>
    <row r="813" spans="1:9">
      <c r="A813" s="104">
        <f ca="1"/>
        <v>800</v>
      </c>
      <c r="B813" s="104" t="str">
        <f ca="1"/>
        <v>PT Medan Niaga Sentosa</v>
      </c>
      <c r="C813" s="104">
        <f ca="1"/>
        <v>3359000</v>
      </c>
      <c r="D813" s="104">
        <f ca="1"/>
        <v>46140</v>
      </c>
      <c r="E813" s="104">
        <f ca="1"/>
        <v>46185</v>
      </c>
      <c r="F813" s="104" t="str">
        <f ca="1"/>
        <v>Partial</v>
      </c>
      <c r="G813" s="104" t="str">
        <f ca="1"/>
        <v>INV-2026-PT Medan Niaga Sentosa-800</v>
      </c>
      <c r="H813" s="104">
        <f ca="1"/>
        <v>1680000</v>
      </c>
      <c r="I813" s="104">
        <f ca="1"/>
        <v>1679000</v>
      </c>
    </row>
    <row r="814" spans="1:9">
      <c r="A814" s="104">
        <f ca="1"/>
        <v>801</v>
      </c>
      <c r="B814" s="104" t="str">
        <f ca="1"/>
        <v>PT XYZ</v>
      </c>
      <c r="C814" s="104">
        <f ca="1"/>
        <v>5845000</v>
      </c>
      <c r="D814" s="104">
        <f ca="1"/>
        <v>46272</v>
      </c>
      <c r="E814" s="104">
        <f ca="1"/>
        <v>46302</v>
      </c>
      <c r="F814" s="104" t="str">
        <f ca="1"/>
        <v>Unpaid</v>
      </c>
      <c r="G814" s="104" t="str">
        <f ca="1"/>
        <v>INV-2026-PT XYZ-801</v>
      </c>
      <c r="H814" s="104">
        <f ca="1"/>
        <v>0</v>
      </c>
      <c r="I814" s="104">
        <f ca="1"/>
        <v>5845000</v>
      </c>
    </row>
    <row r="815" spans="1:9">
      <c r="A815" s="104">
        <f ca="1"/>
        <v>802</v>
      </c>
      <c r="B815" s="104" t="str">
        <f ca="1"/>
        <v>PT Manado Lifestyle Center</v>
      </c>
      <c r="C815" s="104">
        <f ca="1"/>
        <v>1794000</v>
      </c>
      <c r="D815" s="104">
        <f ca="1"/>
        <v>46193</v>
      </c>
      <c r="E815" s="104">
        <f ca="1"/>
        <v>46223</v>
      </c>
      <c r="F815" s="104" t="str">
        <f ca="1"/>
        <v>Paid</v>
      </c>
      <c r="G815" s="104" t="str">
        <f ca="1"/>
        <v>INV-2026-PT Manado Lifestyle Center-802</v>
      </c>
      <c r="H815" s="104">
        <f ca="1"/>
        <v>1794000</v>
      </c>
      <c r="I815" s="104">
        <f ca="1"/>
        <v>0</v>
      </c>
    </row>
    <row r="816" spans="1:9">
      <c r="A816" s="104">
        <f ca="1"/>
        <v>803</v>
      </c>
      <c r="B816" s="104" t="str">
        <f ca="1"/>
        <v>PT Jogja Retail Makmur</v>
      </c>
      <c r="C816" s="104">
        <f ca="1"/>
        <v>3854000</v>
      </c>
      <c r="D816" s="104">
        <f ca="1"/>
        <v>46214</v>
      </c>
      <c r="E816" s="104">
        <f ca="1"/>
        <v>46244</v>
      </c>
      <c r="F816" s="104" t="str">
        <f ca="1"/>
        <v>Unpaid</v>
      </c>
      <c r="G816" s="104" t="str">
        <f ca="1"/>
        <v>INV-2026-PT Jogja Retail Makmur-803</v>
      </c>
      <c r="H816" s="104">
        <f ca="1"/>
        <v>0</v>
      </c>
      <c r="I816" s="104">
        <f ca="1"/>
        <v>3854000</v>
      </c>
    </row>
    <row r="817" spans="1:9">
      <c r="A817" s="104">
        <f ca="1"/>
        <v>804</v>
      </c>
      <c r="B817" s="104" t="str">
        <f ca="1"/>
        <v>PT Bintang Retail Nusantara</v>
      </c>
      <c r="C817" s="104">
        <f ca="1"/>
        <v>3783000</v>
      </c>
      <c r="D817" s="104">
        <f ca="1"/>
        <v>46229</v>
      </c>
      <c r="E817" s="104">
        <f ca="1"/>
        <v>46259</v>
      </c>
      <c r="F817" s="104" t="str">
        <f ca="1"/>
        <v>Paid</v>
      </c>
      <c r="G817" s="104" t="str">
        <f ca="1"/>
        <v>INV-2026-PT Bintang Retail Nusantara-804</v>
      </c>
      <c r="H817" s="104">
        <f ca="1"/>
        <v>3783000</v>
      </c>
      <c r="I817" s="104">
        <f ca="1"/>
        <v>0</v>
      </c>
    </row>
    <row r="818" spans="1:9">
      <c r="A818" s="104">
        <f ca="1"/>
        <v>805</v>
      </c>
      <c r="B818" s="104" t="str">
        <f ca="1"/>
        <v>PT Arunika Retail Indonesia</v>
      </c>
      <c r="C818" s="104">
        <f ca="1"/>
        <v>1171000</v>
      </c>
      <c r="D818" s="104">
        <f ca="1"/>
        <v>46045</v>
      </c>
      <c r="E818" s="104">
        <f ca="1"/>
        <v>46075</v>
      </c>
      <c r="F818" s="104" t="str">
        <f ca="1"/>
        <v>Paid</v>
      </c>
      <c r="G818" s="104" t="str">
        <f ca="1"/>
        <v>INV-2026-PT Arunika Retail Indonesia-805</v>
      </c>
      <c r="H818" s="104">
        <f ca="1"/>
        <v>1171000</v>
      </c>
      <c r="I818" s="104">
        <f ca="1"/>
        <v>0</v>
      </c>
    </row>
    <row r="819" spans="1:9">
      <c r="A819" s="104">
        <f ca="1"/>
        <v>806</v>
      </c>
      <c r="B819" s="104" t="str">
        <f ca="1"/>
        <v>PT Batam Modern Retail</v>
      </c>
      <c r="C819" s="104">
        <f ca="1"/>
        <v>891000</v>
      </c>
      <c r="D819" s="104">
        <f ca="1"/>
        <v>46159</v>
      </c>
      <c r="E819" s="104">
        <f ca="1"/>
        <v>46173</v>
      </c>
      <c r="F819" s="104" t="str">
        <f ca="1"/>
        <v>Paid</v>
      </c>
      <c r="G819" s="104" t="str">
        <f ca="1"/>
        <v>INV-2026-PT Batam Modern Retail-806</v>
      </c>
      <c r="H819" s="104">
        <f ca="1"/>
        <v>891000</v>
      </c>
      <c r="I819" s="104">
        <f ca="1"/>
        <v>0</v>
      </c>
    </row>
    <row r="820" spans="1:9">
      <c r="A820" s="104">
        <f ca="1"/>
        <v>807</v>
      </c>
      <c r="B820" s="104" t="str">
        <f ca="1"/>
        <v>PT Sinar Karya Abadi</v>
      </c>
      <c r="C820" s="104">
        <f ca="1"/>
        <v>5382000</v>
      </c>
      <c r="D820" s="104">
        <f ca="1"/>
        <v>46236</v>
      </c>
      <c r="E820" s="104">
        <f ca="1"/>
        <v>46266</v>
      </c>
      <c r="F820" s="104" t="str">
        <f ca="1"/>
        <v>Unpaid</v>
      </c>
      <c r="G820" s="104" t="str">
        <f ca="1"/>
        <v>INV-2026-PT Sinar Karya Abadi-807</v>
      </c>
      <c r="H820" s="104">
        <f ca="1"/>
        <v>0</v>
      </c>
      <c r="I820" s="104">
        <f ca="1"/>
        <v>5382000</v>
      </c>
    </row>
    <row r="821" spans="1:9">
      <c r="A821" s="104">
        <f ca="1"/>
        <v>808</v>
      </c>
      <c r="B821" s="104" t="str">
        <f ca="1"/>
        <v>PT Pusaka Niaga Mandiri</v>
      </c>
      <c r="C821" s="104">
        <f ca="1"/>
        <v>2170000</v>
      </c>
      <c r="D821" s="104">
        <f ca="1"/>
        <v>46179</v>
      </c>
      <c r="E821" s="104">
        <f ca="1"/>
        <v>46209</v>
      </c>
      <c r="F821" s="104" t="str">
        <f ca="1"/>
        <v>Paid</v>
      </c>
      <c r="G821" s="104" t="str">
        <f ca="1"/>
        <v>INV-2026-PT Pusaka Niaga Mandiri-808</v>
      </c>
      <c r="H821" s="104">
        <f ca="1"/>
        <v>2170000</v>
      </c>
      <c r="I821" s="104">
        <f ca="1"/>
        <v>0</v>
      </c>
    </row>
    <row r="822" spans="1:9">
      <c r="A822" s="104">
        <f ca="1"/>
        <v>809</v>
      </c>
      <c r="B822" s="104" t="str">
        <f ca="1"/>
        <v>PT Prima Retail Bandung</v>
      </c>
      <c r="C822" s="104">
        <f ca="1"/>
        <v>2872000</v>
      </c>
      <c r="D822" s="104">
        <f ca="1"/>
        <v>46082</v>
      </c>
      <c r="E822" s="104">
        <f ca="1"/>
        <v>46096</v>
      </c>
      <c r="F822" s="104" t="str">
        <f ca="1"/>
        <v>Paid</v>
      </c>
      <c r="G822" s="104" t="str">
        <f ca="1"/>
        <v>INV-2026-PT Prima Retail Bandung-809</v>
      </c>
      <c r="H822" s="104">
        <f ca="1"/>
        <v>2872000</v>
      </c>
      <c r="I822" s="104">
        <f ca="1"/>
        <v>0</v>
      </c>
    </row>
    <row r="823" spans="1:9">
      <c r="A823" s="104">
        <f ca="1"/>
        <v>810</v>
      </c>
      <c r="B823" s="104" t="str">
        <f ca="1"/>
        <v>PT Pekanbaru Home Store</v>
      </c>
      <c r="C823" s="104">
        <f ca="1"/>
        <v>378000</v>
      </c>
      <c r="D823" s="104">
        <f ca="1"/>
        <v>46135</v>
      </c>
      <c r="E823" s="104">
        <f ca="1"/>
        <v>46165</v>
      </c>
      <c r="F823" s="104" t="str">
        <f ca="1"/>
        <v>Paid</v>
      </c>
      <c r="G823" s="104" t="str">
        <f ca="1"/>
        <v>INV-2026-PT Pekanbaru Home Store-810</v>
      </c>
      <c r="H823" s="104">
        <f ca="1"/>
        <v>378000</v>
      </c>
      <c r="I823" s="104">
        <f ca="1"/>
        <v>0</v>
      </c>
    </row>
    <row r="824" spans="1:9">
      <c r="A824" s="104">
        <f ca="1"/>
        <v>811</v>
      </c>
      <c r="B824" s="104" t="str">
        <f ca="1"/>
        <v>PT Lestari Lifestyle Retail</v>
      </c>
      <c r="C824" s="104">
        <f ca="1"/>
        <v>5283000</v>
      </c>
      <c r="D824" s="104">
        <f ca="1"/>
        <v>46189</v>
      </c>
      <c r="E824" s="104">
        <f ca="1"/>
        <v>46219</v>
      </c>
      <c r="F824" s="104" t="str">
        <f ca="1"/>
        <v>Paid</v>
      </c>
      <c r="G824" s="104" t="str">
        <f ca="1"/>
        <v>INV-2026-PT Lestari Lifestyle Retail-811</v>
      </c>
      <c r="H824" s="104">
        <f ca="1"/>
        <v>5283000</v>
      </c>
      <c r="I824" s="104">
        <f ca="1"/>
        <v>0</v>
      </c>
    </row>
    <row r="825" spans="1:9">
      <c r="A825" s="104">
        <f ca="1"/>
        <v>812</v>
      </c>
      <c r="B825" s="104" t="str">
        <f ca="1"/>
        <v>PT Makassar Retail Utama</v>
      </c>
      <c r="C825" s="104">
        <f ca="1"/>
        <v>3139000</v>
      </c>
      <c r="D825" s="104">
        <f ca="1"/>
        <v>46041</v>
      </c>
      <c r="E825" s="104">
        <f ca="1"/>
        <v>46071</v>
      </c>
      <c r="F825" s="104" t="str">
        <f ca="1"/>
        <v>Paid</v>
      </c>
      <c r="G825" s="104" t="str">
        <f ca="1"/>
        <v>INV-2026-PT Makassar Retail Utama-812</v>
      </c>
      <c r="H825" s="104">
        <f ca="1"/>
        <v>3139000</v>
      </c>
      <c r="I825" s="104">
        <f ca="1"/>
        <v>0</v>
      </c>
    </row>
    <row r="826" spans="1:9">
      <c r="A826" s="104">
        <f ca="1"/>
        <v>813</v>
      </c>
      <c r="B826" s="104" t="str">
        <f ca="1"/>
        <v>PT Arunika Retail Indonesia</v>
      </c>
      <c r="C826" s="104">
        <f ca="1"/>
        <v>3346000</v>
      </c>
      <c r="D826" s="104">
        <f ca="1"/>
        <v>46041</v>
      </c>
      <c r="E826" s="104">
        <f ca="1"/>
        <v>46071</v>
      </c>
      <c r="F826" s="104" t="str">
        <f ca="1"/>
        <v>Unpaid</v>
      </c>
      <c r="G826" s="104" t="str">
        <f ca="1"/>
        <v>INV-2026-PT Arunika Retail Indonesia-813</v>
      </c>
      <c r="H826" s="104">
        <f ca="1"/>
        <v>0</v>
      </c>
      <c r="I826" s="104">
        <f ca="1"/>
        <v>3346000</v>
      </c>
    </row>
    <row r="827" spans="1:9">
      <c r="A827" s="104">
        <f ca="1"/>
        <v>814</v>
      </c>
      <c r="B827" s="104" t="str">
        <f ca="1"/>
        <v>PT Medan Niaga Sentosa</v>
      </c>
      <c r="C827" s="104">
        <f ca="1"/>
        <v>4186000</v>
      </c>
      <c r="D827" s="104">
        <f ca="1"/>
        <v>46253</v>
      </c>
      <c r="E827" s="104">
        <f ca="1"/>
        <v>46267</v>
      </c>
      <c r="F827" s="104" t="str">
        <f ca="1"/>
        <v>Paid</v>
      </c>
      <c r="G827" s="104" t="str">
        <f ca="1"/>
        <v>INV-2026-PT Medan Niaga Sentosa-814</v>
      </c>
      <c r="H827" s="104">
        <f ca="1"/>
        <v>4186000</v>
      </c>
      <c r="I827" s="104">
        <f ca="1"/>
        <v>0</v>
      </c>
    </row>
    <row r="828" spans="1:9">
      <c r="A828" s="104">
        <f ca="1"/>
        <v>815</v>
      </c>
      <c r="B828" s="104" t="str">
        <f ca="1"/>
        <v>PT Surya Niaga Surabaya</v>
      </c>
      <c r="C828" s="104">
        <f ca="1"/>
        <v>4082000</v>
      </c>
      <c r="D828" s="104">
        <f ca="1"/>
        <v>46147</v>
      </c>
      <c r="E828" s="104">
        <f ca="1"/>
        <v>46161</v>
      </c>
      <c r="F828" s="104" t="str">
        <f ca="1"/>
        <v>Unpaid</v>
      </c>
      <c r="G828" s="104" t="str">
        <f ca="1"/>
        <v>INV-2026-PT Surya Niaga Surabaya-815</v>
      </c>
      <c r="H828" s="104">
        <f ca="1"/>
        <v>0</v>
      </c>
      <c r="I828" s="104">
        <f ca="1"/>
        <v>4082000</v>
      </c>
    </row>
    <row r="829" spans="1:9">
      <c r="A829" s="104">
        <f ca="1"/>
        <v>816</v>
      </c>
      <c r="B829" s="104" t="str">
        <f ca="1"/>
        <v>PT Surya Niaga Surabaya</v>
      </c>
      <c r="C829" s="104">
        <f ca="1"/>
        <v>2966000</v>
      </c>
      <c r="D829" s="104">
        <f ca="1"/>
        <v>46270</v>
      </c>
      <c r="E829" s="104">
        <f ca="1"/>
        <v>46300</v>
      </c>
      <c r="F829" s="104" t="str">
        <f ca="1"/>
        <v>Unpaid</v>
      </c>
      <c r="G829" s="104" t="str">
        <f ca="1"/>
        <v>INV-2026-PT Surya Niaga Surabaya-816</v>
      </c>
      <c r="H829" s="104">
        <f ca="1"/>
        <v>0</v>
      </c>
      <c r="I829" s="104">
        <f ca="1"/>
        <v>2966000</v>
      </c>
    </row>
    <row r="830" spans="1:9">
      <c r="A830" s="104">
        <f ca="1"/>
        <v>817</v>
      </c>
      <c r="B830" s="104" t="str">
        <f ca="1"/>
        <v>PT Pusaka Niaga Mandiri</v>
      </c>
      <c r="C830" s="104">
        <f ca="1"/>
        <v>816000</v>
      </c>
      <c r="D830" s="104">
        <f ca="1"/>
        <v>46073</v>
      </c>
      <c r="E830" s="104">
        <f ca="1"/>
        <v>46103</v>
      </c>
      <c r="F830" s="104" t="str">
        <f ca="1"/>
        <v>Paid</v>
      </c>
      <c r="G830" s="104" t="str">
        <f ca="1"/>
        <v>INV-2026-PT Pusaka Niaga Mandiri-817</v>
      </c>
      <c r="H830" s="104">
        <f ca="1"/>
        <v>816000</v>
      </c>
      <c r="I830" s="104">
        <f ca="1"/>
        <v>0</v>
      </c>
    </row>
    <row r="831" spans="1:9">
      <c r="A831" s="104">
        <f ca="1"/>
        <v>818</v>
      </c>
      <c r="B831" s="104" t="str">
        <f ca="1"/>
        <v>PT Harmoni Store Indonesia</v>
      </c>
      <c r="C831" s="104">
        <f ca="1"/>
        <v>7886000</v>
      </c>
      <c r="D831" s="104">
        <f ca="1"/>
        <v>46205</v>
      </c>
      <c r="E831" s="104">
        <f ca="1"/>
        <v>46235</v>
      </c>
      <c r="F831" s="104" t="str">
        <f ca="1"/>
        <v>Partial</v>
      </c>
      <c r="G831" s="104" t="str">
        <f ca="1"/>
        <v>INV-2026-PT Harmoni Store Indonesia-818</v>
      </c>
      <c r="H831" s="104">
        <f ca="1"/>
        <v>4732000</v>
      </c>
      <c r="I831" s="104">
        <f ca="1"/>
        <v>3154000</v>
      </c>
    </row>
    <row r="832" spans="1:9">
      <c r="A832" s="104">
        <f ca="1"/>
        <v>819</v>
      </c>
      <c r="B832" s="104" t="str">
        <f ca="1"/>
        <v>PT Palembang Retail Bersama</v>
      </c>
      <c r="C832" s="104">
        <f ca="1"/>
        <v>4656000</v>
      </c>
      <c r="D832" s="104">
        <f ca="1"/>
        <v>46252</v>
      </c>
      <c r="E832" s="104">
        <f ca="1"/>
        <v>46282</v>
      </c>
      <c r="F832" s="104" t="str">
        <f ca="1"/>
        <v>Unpaid</v>
      </c>
      <c r="G832" s="104" t="str">
        <f ca="1"/>
        <v>INV-2026-PT Palembang Retail Bersama-819</v>
      </c>
      <c r="H832" s="104">
        <f ca="1"/>
        <v>0</v>
      </c>
      <c r="I832" s="104">
        <f ca="1"/>
        <v>4656000</v>
      </c>
    </row>
    <row r="833" spans="1:9">
      <c r="A833" s="104">
        <f ca="1"/>
        <v>820</v>
      </c>
      <c r="B833" s="104" t="str">
        <f ca="1"/>
        <v>PT Makassar Retail Utama</v>
      </c>
      <c r="C833" s="104">
        <f ca="1"/>
        <v>3261000</v>
      </c>
      <c r="D833" s="104">
        <f ca="1"/>
        <v>46250</v>
      </c>
      <c r="E833" s="104">
        <f ca="1"/>
        <v>46280</v>
      </c>
      <c r="F833" s="104" t="str">
        <f ca="1"/>
        <v>Unpaid</v>
      </c>
      <c r="G833" s="104" t="str">
        <f ca="1"/>
        <v>INV-2026-PT Makassar Retail Utama-820</v>
      </c>
      <c r="H833" s="104">
        <f ca="1"/>
        <v>0</v>
      </c>
      <c r="I833" s="104">
        <f ca="1"/>
        <v>3261000</v>
      </c>
    </row>
    <row r="834" spans="1:9">
      <c r="A834" s="104">
        <f ca="1"/>
        <v>821</v>
      </c>
      <c r="B834" s="104" t="str">
        <f ca="1"/>
        <v>PT Bintang Retail Nusantara</v>
      </c>
      <c r="C834" s="104">
        <f ca="1"/>
        <v>3274000</v>
      </c>
      <c r="D834" s="104">
        <f ca="1"/>
        <v>46217</v>
      </c>
      <c r="E834" s="104">
        <f ca="1"/>
        <v>46247</v>
      </c>
      <c r="F834" s="104" t="str">
        <f ca="1"/>
        <v>Paid</v>
      </c>
      <c r="G834" s="104" t="str">
        <f ca="1"/>
        <v>INV-2026-PT Bintang Retail Nusantara-821</v>
      </c>
      <c r="H834" s="104">
        <f ca="1"/>
        <v>3274000</v>
      </c>
      <c r="I834" s="104">
        <f ca="1"/>
        <v>0</v>
      </c>
    </row>
    <row r="835" spans="1:9">
      <c r="A835" s="104">
        <f ca="1"/>
        <v>822</v>
      </c>
      <c r="B835" s="104" t="str">
        <f ca="1"/>
        <v>PT Balikpapan Retailindo</v>
      </c>
      <c r="C835" s="104">
        <f ca="1"/>
        <v>3299000</v>
      </c>
      <c r="D835" s="104">
        <f ca="1"/>
        <v>46094</v>
      </c>
      <c r="E835" s="104">
        <f ca="1"/>
        <v>46124</v>
      </c>
      <c r="F835" s="104" t="str">
        <f ca="1"/>
        <v>Paid</v>
      </c>
      <c r="G835" s="104" t="str">
        <f ca="1"/>
        <v>INV-2026-PT Balikpapan Retailindo-822</v>
      </c>
      <c r="H835" s="104">
        <f ca="1"/>
        <v>3299000</v>
      </c>
      <c r="I835" s="104">
        <f ca="1"/>
        <v>0</v>
      </c>
    </row>
    <row r="836" spans="1:9">
      <c r="A836" s="104">
        <f ca="1"/>
        <v>823</v>
      </c>
      <c r="B836" s="104" t="str">
        <f ca="1"/>
        <v>PT Palembang Retail Bersama</v>
      </c>
      <c r="C836" s="104">
        <f ca="1"/>
        <v>3990000</v>
      </c>
      <c r="D836" s="104">
        <f ca="1"/>
        <v>46110</v>
      </c>
      <c r="E836" s="104">
        <f ca="1"/>
        <v>46155</v>
      </c>
      <c r="F836" s="104" t="str">
        <f ca="1"/>
        <v>Paid</v>
      </c>
      <c r="G836" s="104" t="str">
        <f ca="1"/>
        <v>INV-2026-PT Palembang Retail Bersama-823</v>
      </c>
      <c r="H836" s="104">
        <f ca="1"/>
        <v>3990000</v>
      </c>
      <c r="I836" s="104">
        <f ca="1"/>
        <v>0</v>
      </c>
    </row>
    <row r="837" spans="1:9">
      <c r="A837" s="104">
        <f ca="1"/>
        <v>824</v>
      </c>
      <c r="B837" s="104" t="str">
        <f ca="1"/>
        <v>PT Citra Home Living</v>
      </c>
      <c r="C837" s="104">
        <f ca="1"/>
        <v>1746000</v>
      </c>
      <c r="D837" s="104">
        <f ca="1"/>
        <v>46180</v>
      </c>
      <c r="E837" s="104">
        <f ca="1"/>
        <v>46210</v>
      </c>
      <c r="F837" s="104" t="str">
        <f ca="1"/>
        <v>Partial</v>
      </c>
      <c r="G837" s="104" t="str">
        <f ca="1"/>
        <v>INV-2026-PT Citra Home Living-824</v>
      </c>
      <c r="H837" s="104">
        <f ca="1"/>
        <v>698000</v>
      </c>
      <c r="I837" s="104">
        <f ca="1"/>
        <v>1048000</v>
      </c>
    </row>
    <row r="838" spans="1:9">
      <c r="A838" s="104">
        <f ca="1"/>
        <v>825</v>
      </c>
      <c r="B838" s="104" t="str">
        <f ca="1"/>
        <v>PT Manado Lifestyle Center</v>
      </c>
      <c r="C838" s="104">
        <f ca="1"/>
        <v>5803000</v>
      </c>
      <c r="D838" s="104">
        <f ca="1"/>
        <v>46196</v>
      </c>
      <c r="E838" s="104">
        <f ca="1"/>
        <v>46226</v>
      </c>
      <c r="F838" s="104" t="str">
        <f ca="1"/>
        <v>Paid</v>
      </c>
      <c r="G838" s="104" t="str">
        <f ca="1"/>
        <v>INV-2026-PT Manado Lifestyle Center-825</v>
      </c>
      <c r="H838" s="104">
        <f ca="1"/>
        <v>5803000</v>
      </c>
      <c r="I838" s="104">
        <f ca="1"/>
        <v>0</v>
      </c>
    </row>
    <row r="839" spans="1:9">
      <c r="A839" s="104">
        <f ca="1"/>
        <v>826</v>
      </c>
      <c r="B839" s="104" t="str">
        <f ca="1"/>
        <v>PT Batam Modern Retail</v>
      </c>
      <c r="C839" s="104">
        <f ca="1"/>
        <v>1500000</v>
      </c>
      <c r="D839" s="104">
        <f ca="1"/>
        <v>46075</v>
      </c>
      <c r="E839" s="104">
        <f ca="1"/>
        <v>46120</v>
      </c>
      <c r="F839" s="104" t="str">
        <f ca="1"/>
        <v>Paid</v>
      </c>
      <c r="G839" s="104" t="str">
        <f ca="1"/>
        <v>INV-2026-PT Batam Modern Retail-826</v>
      </c>
      <c r="H839" s="104">
        <f ca="1"/>
        <v>1500000</v>
      </c>
      <c r="I839" s="104">
        <f ca="1"/>
        <v>0</v>
      </c>
    </row>
    <row r="840" spans="1:9">
      <c r="A840" s="104">
        <f ca="1"/>
        <v>827</v>
      </c>
      <c r="B840" s="104" t="str">
        <f ca="1"/>
        <v>PT Manado Lifestyle Center</v>
      </c>
      <c r="C840" s="104">
        <f ca="1"/>
        <v>2208000</v>
      </c>
      <c r="D840" s="104">
        <f ca="1"/>
        <v>46044</v>
      </c>
      <c r="E840" s="104">
        <f ca="1"/>
        <v>46074</v>
      </c>
      <c r="F840" s="104" t="str">
        <f ca="1"/>
        <v>Paid</v>
      </c>
      <c r="G840" s="104" t="str">
        <f ca="1"/>
        <v>INV-2026-PT Manado Lifestyle Center-827</v>
      </c>
      <c r="H840" s="104">
        <f ca="1"/>
        <v>2208000</v>
      </c>
      <c r="I840" s="104">
        <f ca="1"/>
        <v>0</v>
      </c>
    </row>
    <row r="841" spans="1:9">
      <c r="A841" s="104">
        <f ca="1"/>
        <v>828</v>
      </c>
      <c r="B841" s="104" t="str">
        <f ca="1"/>
        <v>PT Bintang Retail Nusantara</v>
      </c>
      <c r="C841" s="104">
        <f ca="1"/>
        <v>2706000</v>
      </c>
      <c r="D841" s="104">
        <f ca="1"/>
        <v>46151</v>
      </c>
      <c r="E841" s="104">
        <f ca="1"/>
        <v>46165</v>
      </c>
      <c r="F841" s="104" t="str">
        <f ca="1"/>
        <v>Paid</v>
      </c>
      <c r="G841" s="104" t="str">
        <f ca="1"/>
        <v>INV-2026-PT Bintang Retail Nusantara-828</v>
      </c>
      <c r="H841" s="104">
        <f ca="1"/>
        <v>2706000</v>
      </c>
      <c r="I841" s="104">
        <f ca="1"/>
        <v>0</v>
      </c>
    </row>
    <row r="842" spans="1:9">
      <c r="A842" s="104">
        <f ca="1"/>
        <v>829</v>
      </c>
      <c r="B842" s="104" t="str">
        <f ca="1"/>
        <v>PT Metro Perkasa Retail</v>
      </c>
      <c r="C842" s="104">
        <f ca="1"/>
        <v>5151000</v>
      </c>
      <c r="D842" s="104">
        <f ca="1"/>
        <v>46113</v>
      </c>
      <c r="E842" s="104">
        <f ca="1"/>
        <v>46143</v>
      </c>
      <c r="F842" s="104" t="str">
        <f ca="1"/>
        <v>Paid</v>
      </c>
      <c r="G842" s="104" t="str">
        <f ca="1"/>
        <v>INV-2026-PT Metro Perkasa Retail-829</v>
      </c>
      <c r="H842" s="104">
        <f ca="1"/>
        <v>5151000</v>
      </c>
      <c r="I842" s="104">
        <f ca="1"/>
        <v>0</v>
      </c>
    </row>
    <row r="843" spans="1:9">
      <c r="A843" s="104">
        <f ca="1"/>
        <v>830</v>
      </c>
      <c r="B843" s="104" t="str">
        <f ca="1"/>
        <v>PT Metro Perkasa Retail</v>
      </c>
      <c r="C843" s="104">
        <f ca="1"/>
        <v>1843000</v>
      </c>
      <c r="D843" s="104">
        <f ca="1"/>
        <v>46032</v>
      </c>
      <c r="E843" s="104">
        <f ca="1"/>
        <v>46046</v>
      </c>
      <c r="F843" s="104" t="str">
        <f ca="1"/>
        <v>Partial</v>
      </c>
      <c r="G843" s="104" t="str">
        <f ca="1"/>
        <v>INV-2026-PT Metro Perkasa Retail-830</v>
      </c>
      <c r="H843" s="104">
        <f ca="1"/>
        <v>1106000</v>
      </c>
      <c r="I843" s="104">
        <f ca="1"/>
        <v>737000</v>
      </c>
    </row>
    <row r="844" spans="1:9">
      <c r="A844" s="104">
        <f ca="1"/>
        <v>831</v>
      </c>
      <c r="B844" s="104" t="str">
        <f ca="1"/>
        <v>PT Arunika Retail Indonesia</v>
      </c>
      <c r="C844" s="104">
        <f ca="1"/>
        <v>1715000</v>
      </c>
      <c r="D844" s="104">
        <f ca="1"/>
        <v>46103</v>
      </c>
      <c r="E844" s="104">
        <f ca="1"/>
        <v>46133</v>
      </c>
      <c r="F844" s="104" t="str">
        <f ca="1"/>
        <v>Paid</v>
      </c>
      <c r="G844" s="104" t="str">
        <f ca="1"/>
        <v>INV-2026-PT Arunika Retail Indonesia-831</v>
      </c>
      <c r="H844" s="104">
        <f ca="1"/>
        <v>1715000</v>
      </c>
      <c r="I844" s="104">
        <f ca="1"/>
        <v>0</v>
      </c>
    </row>
    <row r="845" spans="1:9">
      <c r="A845" s="104">
        <f ca="1"/>
        <v>832</v>
      </c>
      <c r="B845" s="104" t="str">
        <f ca="1"/>
        <v>PT Jogja Retail Makmur</v>
      </c>
      <c r="C845" s="104">
        <f ca="1"/>
        <v>4075000</v>
      </c>
      <c r="D845" s="104">
        <f ca="1"/>
        <v>46073</v>
      </c>
      <c r="E845" s="104">
        <f ca="1"/>
        <v>46103</v>
      </c>
      <c r="F845" s="104" t="str">
        <f ca="1"/>
        <v>Paid</v>
      </c>
      <c r="G845" s="104" t="str">
        <f ca="1"/>
        <v>INV-2026-PT Jogja Retail Makmur-832</v>
      </c>
      <c r="H845" s="104">
        <f ca="1"/>
        <v>4075000</v>
      </c>
      <c r="I845" s="104">
        <f ca="1"/>
        <v>0</v>
      </c>
    </row>
    <row r="846" spans="1:9">
      <c r="A846" s="104">
        <f ca="1"/>
        <v>833</v>
      </c>
      <c r="B846" s="104" t="str">
        <f ca="1"/>
        <v>PT XYZ</v>
      </c>
      <c r="C846" s="104">
        <f ca="1"/>
        <v>7226000</v>
      </c>
      <c r="D846" s="104">
        <f ca="1"/>
        <v>46110</v>
      </c>
      <c r="E846" s="104">
        <f ca="1"/>
        <v>46124</v>
      </c>
      <c r="F846" s="104" t="str">
        <f ca="1"/>
        <v>Paid</v>
      </c>
      <c r="G846" s="104" t="str">
        <f ca="1"/>
        <v>INV-2026-PT XYZ-833</v>
      </c>
      <c r="H846" s="104">
        <f ca="1"/>
        <v>7226000</v>
      </c>
      <c r="I846" s="104">
        <f ca="1"/>
        <v>0</v>
      </c>
    </row>
    <row r="847" spans="1:9">
      <c r="A847" s="104">
        <f ca="1"/>
        <v>834</v>
      </c>
      <c r="B847" s="104" t="str">
        <f ca="1"/>
        <v>PT Lestari Lifestyle Retail</v>
      </c>
      <c r="C847" s="104">
        <f ca="1"/>
        <v>3132000</v>
      </c>
      <c r="D847" s="104">
        <f ca="1"/>
        <v>46256</v>
      </c>
      <c r="E847" s="104">
        <f ca="1"/>
        <v>46286</v>
      </c>
      <c r="F847" s="104" t="str">
        <f ca="1"/>
        <v>Unpaid</v>
      </c>
      <c r="G847" s="104" t="str">
        <f ca="1"/>
        <v>INV-2026-PT Lestari Lifestyle Retail-834</v>
      </c>
      <c r="H847" s="104">
        <f ca="1"/>
        <v>0</v>
      </c>
      <c r="I847" s="104">
        <f ca="1"/>
        <v>3132000</v>
      </c>
    </row>
    <row r="848" spans="1:9">
      <c r="A848" s="104">
        <f ca="1"/>
        <v>835</v>
      </c>
      <c r="B848" s="104" t="str">
        <f ca="1"/>
        <v>PT Manado Lifestyle Center</v>
      </c>
      <c r="C848" s="104">
        <f ca="1"/>
        <v>3962000</v>
      </c>
      <c r="D848" s="104">
        <f ca="1"/>
        <v>46093</v>
      </c>
      <c r="E848" s="104">
        <f ca="1"/>
        <v>46138</v>
      </c>
      <c r="F848" s="104" t="str">
        <f ca="1"/>
        <v>Paid</v>
      </c>
      <c r="G848" s="104" t="str">
        <f ca="1"/>
        <v>INV-2026-PT Manado Lifestyle Center-835</v>
      </c>
      <c r="H848" s="104">
        <f ca="1"/>
        <v>3962000</v>
      </c>
      <c r="I848" s="104">
        <f ca="1"/>
        <v>0</v>
      </c>
    </row>
    <row r="849" spans="1:9">
      <c r="A849" s="104">
        <f ca="1"/>
        <v>836</v>
      </c>
      <c r="B849" s="104" t="str">
        <f ca="1"/>
        <v>PT Palembang Retail Bersama</v>
      </c>
      <c r="C849" s="104">
        <f ca="1"/>
        <v>3441000</v>
      </c>
      <c r="D849" s="104">
        <f ca="1"/>
        <v>46047</v>
      </c>
      <c r="E849" s="104">
        <f ca="1"/>
        <v>46077</v>
      </c>
      <c r="F849" s="104" t="str">
        <f ca="1"/>
        <v>Paid</v>
      </c>
      <c r="G849" s="104" t="str">
        <f ca="1"/>
        <v>INV-2026-PT Palembang Retail Bersama-836</v>
      </c>
      <c r="H849" s="104">
        <f ca="1"/>
        <v>3441000</v>
      </c>
      <c r="I849" s="104">
        <f ca="1"/>
        <v>0</v>
      </c>
    </row>
    <row r="850" spans="1:9">
      <c r="A850" s="104">
        <f ca="1"/>
        <v>837</v>
      </c>
      <c r="B850" s="104" t="str">
        <f ca="1"/>
        <v>PT Karya Mitra Retail</v>
      </c>
      <c r="C850" s="104">
        <f ca="1"/>
        <v>5259000</v>
      </c>
      <c r="D850" s="104">
        <f ca="1"/>
        <v>46225</v>
      </c>
      <c r="E850" s="104">
        <f ca="1"/>
        <v>46255</v>
      </c>
      <c r="F850" s="104" t="str">
        <f ca="1"/>
        <v>Partial</v>
      </c>
      <c r="G850" s="104" t="str">
        <f ca="1"/>
        <v>INV-2026-PT Karya Mitra Retail-837</v>
      </c>
      <c r="H850" s="104">
        <f ca="1"/>
        <v>2630000</v>
      </c>
      <c r="I850" s="104">
        <f ca="1"/>
        <v>2629000</v>
      </c>
    </row>
    <row r="851" spans="1:9">
      <c r="A851" s="104">
        <f ca="1"/>
        <v>838</v>
      </c>
      <c r="B851" s="104" t="str">
        <f ca="1"/>
        <v>PT Makassar Retail Utama</v>
      </c>
      <c r="C851" s="104">
        <f ca="1"/>
        <v>387000</v>
      </c>
      <c r="D851" s="104">
        <f ca="1"/>
        <v>46063</v>
      </c>
      <c r="E851" s="104">
        <f ca="1"/>
        <v>46093</v>
      </c>
      <c r="F851" s="104" t="str">
        <f ca="1"/>
        <v>Paid</v>
      </c>
      <c r="G851" s="104" t="str">
        <f ca="1"/>
        <v>INV-2026-PT Makassar Retail Utama-838</v>
      </c>
      <c r="H851" s="104">
        <f ca="1"/>
        <v>387000</v>
      </c>
      <c r="I851" s="104">
        <f ca="1"/>
        <v>0</v>
      </c>
    </row>
    <row r="852" spans="1:9">
      <c r="A852" s="104">
        <f ca="1"/>
        <v>839</v>
      </c>
      <c r="B852" s="104" t="str">
        <f ca="1"/>
        <v>PT Sentra Belanja Jaya</v>
      </c>
      <c r="C852" s="104">
        <f ca="1"/>
        <v>2180000</v>
      </c>
      <c r="D852" s="104">
        <f ca="1"/>
        <v>46188</v>
      </c>
      <c r="E852" s="104">
        <f ca="1"/>
        <v>46218</v>
      </c>
      <c r="F852" s="104" t="str">
        <f ca="1"/>
        <v>Paid</v>
      </c>
      <c r="G852" s="104" t="str">
        <f ca="1"/>
        <v>INV-2026-PT Sentra Belanja Jaya-839</v>
      </c>
      <c r="H852" s="104">
        <f ca="1"/>
        <v>2180000</v>
      </c>
      <c r="I852" s="104">
        <f ca="1"/>
        <v>0</v>
      </c>
    </row>
    <row r="853" spans="1:9">
      <c r="A853" s="104">
        <f ca="1"/>
        <v>840</v>
      </c>
      <c r="B853" s="104" t="str">
        <f ca="1"/>
        <v>PT Batam Modern Retail</v>
      </c>
      <c r="C853" s="104">
        <f ca="1"/>
        <v>159000</v>
      </c>
      <c r="D853" s="104">
        <f ca="1"/>
        <v>46162</v>
      </c>
      <c r="E853" s="104">
        <f ca="1"/>
        <v>46192</v>
      </c>
      <c r="F853" s="104" t="str">
        <f ca="1"/>
        <v>Paid</v>
      </c>
      <c r="G853" s="104" t="str">
        <f ca="1"/>
        <v>INV-2026-PT Batam Modern Retail-840</v>
      </c>
      <c r="H853" s="104">
        <f ca="1"/>
        <v>159000</v>
      </c>
      <c r="I853" s="104">
        <f ca="1"/>
        <v>0</v>
      </c>
    </row>
    <row r="854" spans="1:9">
      <c r="A854" s="104">
        <f ca="1"/>
        <v>841</v>
      </c>
      <c r="B854" s="104" t="str">
        <f ca="1"/>
        <v>PT Harmoni Store Indonesia</v>
      </c>
      <c r="C854" s="104">
        <f ca="1"/>
        <v>3682000</v>
      </c>
      <c r="D854" s="104">
        <f ca="1"/>
        <v>46170</v>
      </c>
      <c r="E854" s="104">
        <f ca="1"/>
        <v>46200</v>
      </c>
      <c r="F854" s="104" t="str">
        <f ca="1"/>
        <v>Paid</v>
      </c>
      <c r="G854" s="104" t="str">
        <f ca="1"/>
        <v>INV-2026-PT Harmoni Store Indonesia-841</v>
      </c>
      <c r="H854" s="104">
        <f ca="1"/>
        <v>3682000</v>
      </c>
      <c r="I854" s="104">
        <f ca="1"/>
        <v>0</v>
      </c>
    </row>
    <row r="855" spans="1:9">
      <c r="A855" s="104">
        <f ca="1"/>
        <v>842</v>
      </c>
      <c r="B855" s="104" t="str">
        <f ca="1"/>
        <v>PT Nusantara Mart Sejahtera</v>
      </c>
      <c r="C855" s="104">
        <f ca="1"/>
        <v>2658000</v>
      </c>
      <c r="D855" s="104">
        <f ca="1"/>
        <v>46262</v>
      </c>
      <c r="E855" s="104">
        <f ca="1"/>
        <v>46292</v>
      </c>
      <c r="F855" s="104" t="str">
        <f ca="1"/>
        <v>Paid</v>
      </c>
      <c r="G855" s="104" t="str">
        <f ca="1"/>
        <v>INV-2026-PT Nusantara Mart Sejahtera-842</v>
      </c>
      <c r="H855" s="104">
        <f ca="1"/>
        <v>2658000</v>
      </c>
      <c r="I855" s="104">
        <f ca="1"/>
        <v>0</v>
      </c>
    </row>
    <row r="856" spans="1:9">
      <c r="A856" s="104">
        <f ca="1"/>
        <v>843</v>
      </c>
      <c r="B856" s="104" t="str">
        <f ca="1"/>
        <v>PT Arunika Retail Indonesia</v>
      </c>
      <c r="C856" s="104">
        <f ca="1"/>
        <v>846000</v>
      </c>
      <c r="D856" s="104">
        <f ca="1"/>
        <v>46198</v>
      </c>
      <c r="E856" s="104">
        <f ca="1"/>
        <v>46243</v>
      </c>
      <c r="F856" s="104" t="str">
        <f ca="1"/>
        <v>Unpaid</v>
      </c>
      <c r="G856" s="104" t="str">
        <f ca="1"/>
        <v>INV-2026-PT Arunika Retail Indonesia-843</v>
      </c>
      <c r="H856" s="104">
        <f ca="1"/>
        <v>0</v>
      </c>
      <c r="I856" s="104">
        <f ca="1"/>
        <v>846000</v>
      </c>
    </row>
    <row r="857" spans="1:9">
      <c r="A857" s="104">
        <f ca="1"/>
        <v>844</v>
      </c>
      <c r="B857" s="104" t="str">
        <f ca="1"/>
        <v>PT Surya Niaga Surabaya</v>
      </c>
      <c r="C857" s="104">
        <f ca="1"/>
        <v>2177000</v>
      </c>
      <c r="D857" s="104">
        <f ca="1"/>
        <v>46049</v>
      </c>
      <c r="E857" s="104">
        <f ca="1"/>
        <v>46079</v>
      </c>
      <c r="F857" s="104" t="str">
        <f ca="1"/>
        <v>Paid</v>
      </c>
      <c r="G857" s="104" t="str">
        <f ca="1"/>
        <v>INV-2026-PT Surya Niaga Surabaya-844</v>
      </c>
      <c r="H857" s="104">
        <f ca="1"/>
        <v>2177000</v>
      </c>
      <c r="I857" s="104">
        <f ca="1"/>
        <v>0</v>
      </c>
    </row>
    <row r="858" spans="1:9">
      <c r="A858" s="104">
        <f ca="1"/>
        <v>845</v>
      </c>
      <c r="B858" s="104" t="str">
        <f ca="1"/>
        <v>PT Lestari Lifestyle Retail</v>
      </c>
      <c r="C858" s="104">
        <f ca="1"/>
        <v>2722000</v>
      </c>
      <c r="D858" s="104">
        <f ca="1"/>
        <v>46124</v>
      </c>
      <c r="E858" s="104">
        <f ca="1"/>
        <v>46154</v>
      </c>
      <c r="F858" s="104" t="str">
        <f ca="1"/>
        <v>Paid</v>
      </c>
      <c r="G858" s="104" t="str">
        <f ca="1"/>
        <v>INV-2026-PT Lestari Lifestyle Retail-845</v>
      </c>
      <c r="H858" s="104">
        <f ca="1"/>
        <v>2722000</v>
      </c>
      <c r="I858" s="104">
        <f ca="1"/>
        <v>0</v>
      </c>
    </row>
    <row r="859" spans="1:9">
      <c r="A859" s="104">
        <f ca="1"/>
        <v>846</v>
      </c>
      <c r="B859" s="104" t="str">
        <f ca="1"/>
        <v>PT Prima Retail Bandung</v>
      </c>
      <c r="C859" s="104">
        <f ca="1"/>
        <v>4436000</v>
      </c>
      <c r="D859" s="104">
        <f ca="1"/>
        <v>46265</v>
      </c>
      <c r="E859" s="104">
        <f ca="1"/>
        <v>46295</v>
      </c>
      <c r="F859" s="104" t="str">
        <f ca="1"/>
        <v>Partial</v>
      </c>
      <c r="G859" s="104" t="str">
        <f ca="1"/>
        <v>INV-2026-PT Prima Retail Bandung-846</v>
      </c>
      <c r="H859" s="104">
        <f ca="1"/>
        <v>2662000</v>
      </c>
      <c r="I859" s="104">
        <f ca="1"/>
        <v>1774000</v>
      </c>
    </row>
    <row r="860" spans="1:9">
      <c r="A860" s="104">
        <f ca="1"/>
        <v>847</v>
      </c>
      <c r="B860" s="104" t="str">
        <f ca="1"/>
        <v>PT Palembang Retail Bersama</v>
      </c>
      <c r="C860" s="104">
        <f ca="1"/>
        <v>3760000</v>
      </c>
      <c r="D860" s="104">
        <f ca="1"/>
        <v>46125</v>
      </c>
      <c r="E860" s="104">
        <f ca="1"/>
        <v>46170</v>
      </c>
      <c r="F860" s="104" t="str">
        <f ca="1"/>
        <v>Paid</v>
      </c>
      <c r="G860" s="104" t="str">
        <f ca="1"/>
        <v>INV-2026-PT Palembang Retail Bersama-847</v>
      </c>
      <c r="H860" s="104">
        <f ca="1"/>
        <v>3760000</v>
      </c>
      <c r="I860" s="104">
        <f ca="1"/>
        <v>0</v>
      </c>
    </row>
    <row r="861" spans="1:9">
      <c r="A861" s="104">
        <f ca="1"/>
        <v>848</v>
      </c>
      <c r="B861" s="104" t="str">
        <f ca="1"/>
        <v>PT Harmoni Store Indonesia</v>
      </c>
      <c r="C861" s="104">
        <f ca="1"/>
        <v>3459000</v>
      </c>
      <c r="D861" s="104">
        <f ca="1"/>
        <v>46065</v>
      </c>
      <c r="E861" s="104">
        <f ca="1"/>
        <v>46095</v>
      </c>
      <c r="F861" s="104" t="str">
        <f ca="1"/>
        <v>Partial</v>
      </c>
      <c r="G861" s="104" t="str">
        <f ca="1"/>
        <v>INV-2026-PT Harmoni Store Indonesia-848</v>
      </c>
      <c r="H861" s="104">
        <f ca="1"/>
        <v>1730000</v>
      </c>
      <c r="I861" s="104">
        <f ca="1"/>
        <v>1729000</v>
      </c>
    </row>
    <row r="862" spans="1:9">
      <c r="A862" s="104">
        <f ca="1"/>
        <v>849</v>
      </c>
      <c r="B862" s="104" t="str">
        <f ca="1"/>
        <v>PT Jogja Retail Makmur</v>
      </c>
      <c r="C862" s="104">
        <f ca="1"/>
        <v>1796000</v>
      </c>
      <c r="D862" s="104">
        <f ca="1"/>
        <v>46256</v>
      </c>
      <c r="E862" s="104">
        <f ca="1"/>
        <v>46286</v>
      </c>
      <c r="F862" s="104" t="str">
        <f ca="1"/>
        <v>Partial</v>
      </c>
      <c r="G862" s="104" t="str">
        <f ca="1"/>
        <v>INV-2026-PT Jogja Retail Makmur-849</v>
      </c>
      <c r="H862" s="104">
        <f ca="1"/>
        <v>718000</v>
      </c>
      <c r="I862" s="104">
        <f ca="1"/>
        <v>1078000</v>
      </c>
    </row>
    <row r="863" spans="1:9">
      <c r="A863" s="104">
        <f ca="1"/>
        <v>850</v>
      </c>
      <c r="B863" s="104" t="str">
        <f ca="1"/>
        <v>PT Makassar Retail Utama</v>
      </c>
      <c r="C863" s="104">
        <f ca="1"/>
        <v>4057000</v>
      </c>
      <c r="D863" s="104">
        <f ca="1"/>
        <v>46179</v>
      </c>
      <c r="E863" s="104">
        <f ca="1"/>
        <v>46209</v>
      </c>
      <c r="F863" s="104" t="str">
        <f ca="1"/>
        <v>Paid</v>
      </c>
      <c r="G863" s="104" t="str">
        <f ca="1"/>
        <v>INV-2026-PT Makassar Retail Utama-850</v>
      </c>
      <c r="H863" s="104">
        <f ca="1"/>
        <v>4057000</v>
      </c>
      <c r="I863" s="104">
        <f ca="1"/>
        <v>0</v>
      </c>
    </row>
    <row r="864" spans="1:9">
      <c r="A864" s="104">
        <f ca="1"/>
        <v>851</v>
      </c>
      <c r="B864" s="104" t="str">
        <f ca="1"/>
        <v>PT Pontianak Niaga Abadi</v>
      </c>
      <c r="C864" s="104">
        <f ca="1"/>
        <v>3749000</v>
      </c>
      <c r="D864" s="104">
        <f ca="1"/>
        <v>46043</v>
      </c>
      <c r="E864" s="104">
        <f ca="1"/>
        <v>46073</v>
      </c>
      <c r="F864" s="104" t="str">
        <f ca="1"/>
        <v>Paid</v>
      </c>
      <c r="G864" s="104" t="str">
        <f ca="1"/>
        <v>INV-2026-PT Pontianak Niaga Abadi-851</v>
      </c>
      <c r="H864" s="104">
        <f ca="1"/>
        <v>3749000</v>
      </c>
      <c r="I864" s="104">
        <f ca="1"/>
        <v>0</v>
      </c>
    </row>
    <row r="865" spans="1:9">
      <c r="A865" s="104">
        <f ca="1"/>
        <v>852</v>
      </c>
      <c r="B865" s="104" t="str">
        <f ca="1"/>
        <v>PT Sentra Belanja Jaya</v>
      </c>
      <c r="C865" s="104">
        <f ca="1"/>
        <v>2349000</v>
      </c>
      <c r="D865" s="104">
        <f ca="1"/>
        <v>46137</v>
      </c>
      <c r="E865" s="104">
        <f ca="1"/>
        <v>46167</v>
      </c>
      <c r="F865" s="104" t="str">
        <f ca="1"/>
        <v>Paid</v>
      </c>
      <c r="G865" s="104" t="str">
        <f ca="1"/>
        <v>INV-2026-PT Sentra Belanja Jaya-852</v>
      </c>
      <c r="H865" s="104">
        <f ca="1"/>
        <v>2349000</v>
      </c>
      <c r="I865" s="104">
        <f ca="1"/>
        <v>0</v>
      </c>
    </row>
    <row r="866" spans="1:9">
      <c r="A866" s="104">
        <f ca="1"/>
        <v>853</v>
      </c>
      <c r="B866" s="104" t="str">
        <f ca="1"/>
        <v>PT Makassar Retail Utama</v>
      </c>
      <c r="C866" s="104">
        <f ca="1"/>
        <v>3797000</v>
      </c>
      <c r="D866" s="104">
        <f ca="1"/>
        <v>46240</v>
      </c>
      <c r="E866" s="104">
        <f ca="1"/>
        <v>46270</v>
      </c>
      <c r="F866" s="104" t="str">
        <f ca="1"/>
        <v>Paid</v>
      </c>
      <c r="G866" s="104" t="str">
        <f ca="1"/>
        <v>INV-2026-PT Makassar Retail Utama-853</v>
      </c>
      <c r="H866" s="104">
        <f ca="1"/>
        <v>3797000</v>
      </c>
      <c r="I866" s="104">
        <f ca="1"/>
        <v>0</v>
      </c>
    </row>
    <row r="867" spans="1:9">
      <c r="A867" s="104">
        <f ca="1"/>
        <v>854</v>
      </c>
      <c r="B867" s="104" t="str">
        <f ca="1"/>
        <v>PT Lestari Lifestyle Retail</v>
      </c>
      <c r="C867" s="104">
        <f ca="1"/>
        <v>1637000</v>
      </c>
      <c r="D867" s="104">
        <f ca="1"/>
        <v>46260</v>
      </c>
      <c r="E867" s="104">
        <f ca="1"/>
        <v>46305</v>
      </c>
      <c r="F867" s="104" t="str">
        <f ca="1"/>
        <v>Unpaid</v>
      </c>
      <c r="G867" s="104" t="str">
        <f ca="1"/>
        <v>INV-2026-PT Lestari Lifestyle Retail-854</v>
      </c>
      <c r="H867" s="104">
        <f ca="1"/>
        <v>0</v>
      </c>
      <c r="I867" s="104">
        <f ca="1"/>
        <v>1637000</v>
      </c>
    </row>
    <row r="868" spans="1:9">
      <c r="A868" s="104">
        <f ca="1"/>
        <v>855</v>
      </c>
      <c r="B868" s="104" t="str">
        <f ca="1"/>
        <v>PT Harmoni Store Indonesia</v>
      </c>
      <c r="C868" s="104">
        <f ca="1"/>
        <v>1250000</v>
      </c>
      <c r="D868" s="104">
        <f ca="1"/>
        <v>46252</v>
      </c>
      <c r="E868" s="104">
        <f ca="1"/>
        <v>46282</v>
      </c>
      <c r="F868" s="104" t="str">
        <f ca="1"/>
        <v>Paid</v>
      </c>
      <c r="G868" s="104" t="str">
        <f ca="1"/>
        <v>INV-2026-PT Harmoni Store Indonesia-855</v>
      </c>
      <c r="H868" s="104">
        <f ca="1"/>
        <v>1250000</v>
      </c>
      <c r="I868" s="104">
        <f ca="1"/>
        <v>0</v>
      </c>
    </row>
    <row r="869" spans="1:9">
      <c r="A869" s="104">
        <f ca="1"/>
        <v>856</v>
      </c>
      <c r="B869" s="104" t="str">
        <f ca="1"/>
        <v>PT Harmoni Store Indonesia</v>
      </c>
      <c r="C869" s="104">
        <f ca="1"/>
        <v>1709000</v>
      </c>
      <c r="D869" s="104">
        <f ca="1"/>
        <v>46087</v>
      </c>
      <c r="E869" s="104">
        <f ca="1"/>
        <v>46101</v>
      </c>
      <c r="F869" s="104" t="str">
        <f ca="1"/>
        <v>Unpaid</v>
      </c>
      <c r="G869" s="104" t="str">
        <f ca="1"/>
        <v>INV-2026-PT Harmoni Store Indonesia-856</v>
      </c>
      <c r="H869" s="104">
        <f ca="1"/>
        <v>0</v>
      </c>
      <c r="I869" s="104">
        <f ca="1"/>
        <v>1709000</v>
      </c>
    </row>
    <row r="870" spans="1:9">
      <c r="A870" s="104">
        <f ca="1"/>
        <v>857</v>
      </c>
      <c r="B870" s="104" t="str">
        <f ca="1"/>
        <v>PT Urban House Indonesia</v>
      </c>
      <c r="C870" s="104">
        <f ca="1"/>
        <v>1448000</v>
      </c>
      <c r="D870" s="104">
        <f ca="1"/>
        <v>46051</v>
      </c>
      <c r="E870" s="104">
        <f ca="1"/>
        <v>46081</v>
      </c>
      <c r="F870" s="104" t="str">
        <f ca="1"/>
        <v>Paid</v>
      </c>
      <c r="G870" s="104" t="str">
        <f ca="1"/>
        <v>INV-2026-PT Urban House Indonesia-857</v>
      </c>
      <c r="H870" s="104">
        <f ca="1"/>
        <v>1448000</v>
      </c>
      <c r="I870" s="104">
        <f ca="1"/>
        <v>0</v>
      </c>
    </row>
    <row r="871" spans="1:9">
      <c r="A871" s="104">
        <f ca="1"/>
        <v>858</v>
      </c>
      <c r="B871" s="104" t="str">
        <f ca="1"/>
        <v>PT Makassar Retail Utama</v>
      </c>
      <c r="C871" s="104">
        <f ca="1"/>
        <v>4328000</v>
      </c>
      <c r="D871" s="104">
        <f ca="1"/>
        <v>46057</v>
      </c>
      <c r="E871" s="104">
        <f ca="1"/>
        <v>46087</v>
      </c>
      <c r="F871" s="104" t="str">
        <f ca="1"/>
        <v>Partial</v>
      </c>
      <c r="G871" s="104" t="str">
        <f ca="1"/>
        <v>INV-2026-PT Makassar Retail Utama-858</v>
      </c>
      <c r="H871" s="104">
        <f ca="1"/>
        <v>1298000</v>
      </c>
      <c r="I871" s="104">
        <f ca="1"/>
        <v>3030000</v>
      </c>
    </row>
    <row r="872" spans="1:9">
      <c r="A872" s="104">
        <f ca="1"/>
        <v>859</v>
      </c>
      <c r="B872" s="104" t="str">
        <f ca="1"/>
        <v>PT Pontianak Niaga Abadi</v>
      </c>
      <c r="C872" s="104">
        <f ca="1"/>
        <v>7142000</v>
      </c>
      <c r="D872" s="104">
        <f ca="1"/>
        <v>46233</v>
      </c>
      <c r="E872" s="104">
        <f ca="1"/>
        <v>46263</v>
      </c>
      <c r="F872" s="104" t="str">
        <f ca="1"/>
        <v>Paid</v>
      </c>
      <c r="G872" s="104" t="str">
        <f ca="1"/>
        <v>INV-2026-PT Pontianak Niaga Abadi-859</v>
      </c>
      <c r="H872" s="104">
        <f ca="1"/>
        <v>7142000</v>
      </c>
      <c r="I872" s="104">
        <f ca="1"/>
        <v>0</v>
      </c>
    </row>
    <row r="873" spans="1:9">
      <c r="A873" s="104">
        <f ca="1"/>
        <v>860</v>
      </c>
      <c r="B873" s="104" t="str">
        <f ca="1"/>
        <v>PT Sentra Belanja Jaya</v>
      </c>
      <c r="C873" s="104">
        <f ca="1"/>
        <v>3763000</v>
      </c>
      <c r="D873" s="104">
        <f ca="1"/>
        <v>46142</v>
      </c>
      <c r="E873" s="104">
        <f ca="1"/>
        <v>46172</v>
      </c>
      <c r="F873" s="104" t="str">
        <f ca="1"/>
        <v>Partial</v>
      </c>
      <c r="G873" s="104" t="str">
        <f ca="1"/>
        <v>INV-2026-PT Sentra Belanja Jaya-860</v>
      </c>
      <c r="H873" s="104">
        <f ca="1"/>
        <v>1882000</v>
      </c>
      <c r="I873" s="104">
        <f ca="1"/>
        <v>1881000</v>
      </c>
    </row>
    <row r="874" spans="1:9">
      <c r="A874" s="104">
        <f ca="1"/>
        <v>861</v>
      </c>
      <c r="B874" s="104" t="str">
        <f ca="1"/>
        <v>PT Pekanbaru Home Store</v>
      </c>
      <c r="C874" s="104">
        <f ca="1"/>
        <v>1455000</v>
      </c>
      <c r="D874" s="104">
        <f ca="1"/>
        <v>46106</v>
      </c>
      <c r="E874" s="104">
        <f ca="1"/>
        <v>46136</v>
      </c>
      <c r="F874" s="104" t="str">
        <f ca="1"/>
        <v>Paid</v>
      </c>
      <c r="G874" s="104" t="str">
        <f ca="1"/>
        <v>INV-2026-PT Pekanbaru Home Store-861</v>
      </c>
      <c r="H874" s="104">
        <f ca="1"/>
        <v>1455000</v>
      </c>
      <c r="I874" s="104">
        <f ca="1"/>
        <v>0</v>
      </c>
    </row>
    <row r="875" spans="1:9">
      <c r="A875" s="104">
        <f ca="1"/>
        <v>862</v>
      </c>
      <c r="B875" s="104" t="str">
        <f ca="1"/>
        <v>PT Balikpapan Retailindo</v>
      </c>
      <c r="C875" s="104">
        <f ca="1"/>
        <v>5418000</v>
      </c>
      <c r="D875" s="104">
        <f ca="1"/>
        <v>46135</v>
      </c>
      <c r="E875" s="104">
        <f ca="1"/>
        <v>46165</v>
      </c>
      <c r="F875" s="104" t="str">
        <f ca="1"/>
        <v>Paid</v>
      </c>
      <c r="G875" s="104" t="str">
        <f ca="1"/>
        <v>INV-2026-PT Balikpapan Retailindo-862</v>
      </c>
      <c r="H875" s="104">
        <f ca="1"/>
        <v>5418000</v>
      </c>
      <c r="I875" s="104">
        <f ca="1"/>
        <v>0</v>
      </c>
    </row>
    <row r="876" spans="1:9">
      <c r="A876" s="104">
        <f ca="1"/>
        <v>863</v>
      </c>
      <c r="B876" s="104" t="str">
        <f ca="1"/>
        <v>PT XYZ</v>
      </c>
      <c r="C876" s="104">
        <f ca="1"/>
        <v>3000000</v>
      </c>
      <c r="D876" s="104">
        <f ca="1"/>
        <v>46212</v>
      </c>
      <c r="E876" s="104">
        <f ca="1"/>
        <v>46257</v>
      </c>
      <c r="F876" s="104" t="str">
        <f ca="1"/>
        <v>Paid</v>
      </c>
      <c r="G876" s="104" t="str">
        <f ca="1"/>
        <v>INV-2026-PT XYZ-863</v>
      </c>
      <c r="H876" s="104">
        <f ca="1"/>
        <v>3000000</v>
      </c>
      <c r="I876" s="104">
        <f ca="1"/>
        <v>0</v>
      </c>
    </row>
    <row r="877" spans="1:9">
      <c r="A877" s="104">
        <f ca="1"/>
        <v>864</v>
      </c>
      <c r="B877" s="104" t="str">
        <f ca="1"/>
        <v>PT Pekanbaru Home Store</v>
      </c>
      <c r="C877" s="104">
        <f ca="1"/>
        <v>2140000</v>
      </c>
      <c r="D877" s="104">
        <f ca="1"/>
        <v>46144</v>
      </c>
      <c r="E877" s="104">
        <f ca="1"/>
        <v>46174</v>
      </c>
      <c r="F877" s="104" t="str">
        <f ca="1"/>
        <v>Paid</v>
      </c>
      <c r="G877" s="104" t="str">
        <f ca="1"/>
        <v>INV-2026-PT Pekanbaru Home Store-864</v>
      </c>
      <c r="H877" s="104">
        <f ca="1"/>
        <v>2140000</v>
      </c>
      <c r="I877" s="104">
        <f ca="1"/>
        <v>0</v>
      </c>
    </row>
    <row r="878" spans="1:9">
      <c r="A878" s="104">
        <f ca="1"/>
        <v>865</v>
      </c>
      <c r="B878" s="104" t="str">
        <f ca="1"/>
        <v>PT Arunika Retail Indonesia</v>
      </c>
      <c r="C878" s="104">
        <f ca="1"/>
        <v>4178000</v>
      </c>
      <c r="D878" s="104">
        <f ca="1"/>
        <v>46093</v>
      </c>
      <c r="E878" s="104">
        <f ca="1"/>
        <v>46107</v>
      </c>
      <c r="F878" s="104" t="str">
        <f ca="1"/>
        <v>Unpaid</v>
      </c>
      <c r="G878" s="104" t="str">
        <f ca="1"/>
        <v>INV-2026-PT Arunika Retail Indonesia-865</v>
      </c>
      <c r="H878" s="104">
        <f ca="1"/>
        <v>0</v>
      </c>
      <c r="I878" s="104">
        <f ca="1"/>
        <v>4178000</v>
      </c>
    </row>
    <row r="879" spans="1:9">
      <c r="A879" s="104">
        <f ca="1"/>
        <v>866</v>
      </c>
      <c r="B879" s="104" t="str">
        <f ca="1"/>
        <v>PT Pusaka Niaga Mandiri</v>
      </c>
      <c r="C879" s="104">
        <f ca="1"/>
        <v>4022000</v>
      </c>
      <c r="D879" s="104">
        <f ca="1"/>
        <v>46118</v>
      </c>
      <c r="E879" s="104">
        <f ca="1"/>
        <v>46148</v>
      </c>
      <c r="F879" s="104" t="str">
        <f ca="1"/>
        <v>Partial</v>
      </c>
      <c r="G879" s="104" t="str">
        <f ca="1"/>
        <v>INV-2026-PT Pusaka Niaga Mandiri-866</v>
      </c>
      <c r="H879" s="104">
        <f ca="1"/>
        <v>2815000</v>
      </c>
      <c r="I879" s="104">
        <f ca="1"/>
        <v>1207000</v>
      </c>
    </row>
    <row r="880" spans="1:9">
      <c r="A880" s="104">
        <f ca="1"/>
        <v>867</v>
      </c>
      <c r="B880" s="104" t="str">
        <f ca="1"/>
        <v>PT Harmoni Store Indonesia</v>
      </c>
      <c r="C880" s="104">
        <f ca="1"/>
        <v>4585000</v>
      </c>
      <c r="D880" s="104">
        <f ca="1"/>
        <v>46170</v>
      </c>
      <c r="E880" s="104">
        <f ca="1"/>
        <v>46184</v>
      </c>
      <c r="F880" s="104" t="str">
        <f ca="1"/>
        <v>Paid</v>
      </c>
      <c r="G880" s="104" t="str">
        <f ca="1"/>
        <v>INV-2026-PT Harmoni Store Indonesia-867</v>
      </c>
      <c r="H880" s="104">
        <f ca="1"/>
        <v>4585000</v>
      </c>
      <c r="I880" s="104">
        <f ca="1"/>
        <v>0</v>
      </c>
    </row>
    <row r="881" spans="1:9">
      <c r="A881" s="104">
        <f ca="1"/>
        <v>868</v>
      </c>
      <c r="B881" s="104" t="str">
        <f ca="1"/>
        <v>PT Pontianak Niaga Abadi</v>
      </c>
      <c r="C881" s="104">
        <f ca="1"/>
        <v>3954000</v>
      </c>
      <c r="D881" s="104">
        <f ca="1"/>
        <v>46039</v>
      </c>
      <c r="E881" s="104">
        <f ca="1"/>
        <v>46084</v>
      </c>
      <c r="F881" s="104" t="str">
        <f ca="1"/>
        <v>Unpaid</v>
      </c>
      <c r="G881" s="104" t="str">
        <f ca="1"/>
        <v>INV-2026-PT Pontianak Niaga Abadi-868</v>
      </c>
      <c r="H881" s="104">
        <f ca="1"/>
        <v>0</v>
      </c>
      <c r="I881" s="104">
        <f ca="1"/>
        <v>3954000</v>
      </c>
    </row>
    <row r="882" spans="1:9">
      <c r="A882" s="104">
        <f ca="1"/>
        <v>869</v>
      </c>
      <c r="B882" s="104" t="str">
        <f ca="1"/>
        <v>PT Harmoni Store Indonesia</v>
      </c>
      <c r="C882" s="104">
        <f ca="1"/>
        <v>2850000</v>
      </c>
      <c r="D882" s="104">
        <f ca="1"/>
        <v>46175</v>
      </c>
      <c r="E882" s="104">
        <f ca="1"/>
        <v>46205</v>
      </c>
      <c r="F882" s="104" t="str">
        <f ca="1"/>
        <v>Paid</v>
      </c>
      <c r="G882" s="104" t="str">
        <f ca="1"/>
        <v>INV-2026-PT Harmoni Store Indonesia-869</v>
      </c>
      <c r="H882" s="104">
        <f ca="1"/>
        <v>2850000</v>
      </c>
      <c r="I882" s="104">
        <f ca="1"/>
        <v>0</v>
      </c>
    </row>
    <row r="883" spans="1:9">
      <c r="A883" s="104">
        <f ca="1"/>
        <v>870</v>
      </c>
      <c r="B883" s="104" t="str">
        <f ca="1"/>
        <v>PT Makassar Retail Utama</v>
      </c>
      <c r="C883" s="104">
        <f ca="1"/>
        <v>2259000</v>
      </c>
      <c r="D883" s="104">
        <f ca="1"/>
        <v>46115</v>
      </c>
      <c r="E883" s="104">
        <f ca="1"/>
        <v>46145</v>
      </c>
      <c r="F883" s="104" t="str">
        <f ca="1"/>
        <v>Unpaid</v>
      </c>
      <c r="G883" s="104" t="str">
        <f ca="1"/>
        <v>INV-2026-PT Makassar Retail Utama-870</v>
      </c>
      <c r="H883" s="104">
        <f ca="1"/>
        <v>0</v>
      </c>
      <c r="I883" s="104">
        <f ca="1"/>
        <v>2259000</v>
      </c>
    </row>
    <row r="884" spans="1:9">
      <c r="A884" s="104">
        <f ca="1"/>
        <v>871</v>
      </c>
      <c r="B884" s="104" t="str">
        <f ca="1"/>
        <v>PT Medan Niaga Sentosa</v>
      </c>
      <c r="C884" s="104">
        <f ca="1"/>
        <v>3137000</v>
      </c>
      <c r="D884" s="104">
        <f ca="1"/>
        <v>46080</v>
      </c>
      <c r="E884" s="104">
        <f ca="1"/>
        <v>46110</v>
      </c>
      <c r="F884" s="104" t="str">
        <f ca="1"/>
        <v>Paid</v>
      </c>
      <c r="G884" s="104" t="str">
        <f ca="1"/>
        <v>INV-2026-PT Medan Niaga Sentosa-871</v>
      </c>
      <c r="H884" s="104">
        <f ca="1"/>
        <v>3137000</v>
      </c>
      <c r="I884" s="104">
        <f ca="1"/>
        <v>0</v>
      </c>
    </row>
    <row r="885" spans="1:9">
      <c r="A885" s="104">
        <f ca="1"/>
        <v>872</v>
      </c>
      <c r="B885" s="104" t="str">
        <f ca="1"/>
        <v>PT Bintang Retail Nusantara</v>
      </c>
      <c r="C885" s="104">
        <f ca="1"/>
        <v>4700000</v>
      </c>
      <c r="D885" s="104">
        <f ca="1"/>
        <v>46151</v>
      </c>
      <c r="E885" s="104">
        <f ca="1"/>
        <v>46165</v>
      </c>
      <c r="F885" s="104" t="str">
        <f ca="1"/>
        <v>Paid</v>
      </c>
      <c r="G885" s="104" t="str">
        <f ca="1"/>
        <v>INV-2026-PT Bintang Retail Nusantara-872</v>
      </c>
      <c r="H885" s="104">
        <f ca="1"/>
        <v>4700000</v>
      </c>
      <c r="I885" s="104">
        <f ca="1"/>
        <v>0</v>
      </c>
    </row>
    <row r="886" spans="1:9">
      <c r="A886" s="104">
        <f ca="1"/>
        <v>873</v>
      </c>
      <c r="B886" s="104" t="str">
        <f ca="1"/>
        <v>PT Urban House Indonesia</v>
      </c>
      <c r="C886" s="104">
        <f ca="1"/>
        <v>2266000</v>
      </c>
      <c r="D886" s="104">
        <f ca="1"/>
        <v>46152</v>
      </c>
      <c r="E886" s="104">
        <f ca="1"/>
        <v>46166</v>
      </c>
      <c r="F886" s="104" t="str">
        <f ca="1"/>
        <v>Unpaid</v>
      </c>
      <c r="G886" s="104" t="str">
        <f ca="1"/>
        <v>INV-2026-PT Urban House Indonesia-873</v>
      </c>
      <c r="H886" s="104">
        <f ca="1"/>
        <v>0</v>
      </c>
      <c r="I886" s="104">
        <f ca="1"/>
        <v>2266000</v>
      </c>
    </row>
    <row r="887" spans="1:9">
      <c r="A887" s="104">
        <f ca="1"/>
        <v>874</v>
      </c>
      <c r="B887" s="104" t="str">
        <f ca="1"/>
        <v>PT XYZ</v>
      </c>
      <c r="C887" s="104">
        <f ca="1"/>
        <v>2598000</v>
      </c>
      <c r="D887" s="104">
        <f ca="1"/>
        <v>46150</v>
      </c>
      <c r="E887" s="104">
        <f ca="1"/>
        <v>46195</v>
      </c>
      <c r="F887" s="104" t="str">
        <f ca="1"/>
        <v>Unpaid</v>
      </c>
      <c r="G887" s="104" t="str">
        <f ca="1"/>
        <v>INV-2026-PT XYZ-874</v>
      </c>
      <c r="H887" s="104">
        <f ca="1"/>
        <v>0</v>
      </c>
      <c r="I887" s="104">
        <f ca="1"/>
        <v>2598000</v>
      </c>
    </row>
    <row r="888" spans="1:9">
      <c r="A888" s="104">
        <f ca="1"/>
        <v>875</v>
      </c>
      <c r="B888" s="104" t="str">
        <f ca="1"/>
        <v>PT Lestari Lifestyle Retail</v>
      </c>
      <c r="C888" s="104">
        <f ca="1"/>
        <v>2301000</v>
      </c>
      <c r="D888" s="104">
        <f ca="1"/>
        <v>46198</v>
      </c>
      <c r="E888" s="104">
        <f ca="1"/>
        <v>46228</v>
      </c>
      <c r="F888" s="104" t="str">
        <f ca="1"/>
        <v>Paid</v>
      </c>
      <c r="G888" s="104" t="str">
        <f ca="1"/>
        <v>INV-2026-PT Lestari Lifestyle Retail-875</v>
      </c>
      <c r="H888" s="104">
        <f ca="1"/>
        <v>2301000</v>
      </c>
      <c r="I888" s="104">
        <f ca="1"/>
        <v>0</v>
      </c>
    </row>
    <row r="889" spans="1:9">
      <c r="A889" s="104">
        <f ca="1"/>
        <v>876</v>
      </c>
      <c r="B889" s="104" t="str">
        <f ca="1"/>
        <v>PT Nusantara Mart Sejahtera</v>
      </c>
      <c r="C889" s="104">
        <f ca="1"/>
        <v>2211000</v>
      </c>
      <c r="D889" s="104">
        <f ca="1"/>
        <v>46164</v>
      </c>
      <c r="E889" s="104">
        <f ca="1"/>
        <v>46194</v>
      </c>
      <c r="F889" s="104" t="str">
        <f ca="1"/>
        <v>Unpaid</v>
      </c>
      <c r="G889" s="104" t="str">
        <f ca="1"/>
        <v>INV-2026-PT Nusantara Mart Sejahtera-876</v>
      </c>
      <c r="H889" s="104">
        <f ca="1"/>
        <v>0</v>
      </c>
      <c r="I889" s="104">
        <f ca="1"/>
        <v>2211000</v>
      </c>
    </row>
    <row r="890" spans="1:9">
      <c r="A890" s="104">
        <f ca="1"/>
        <v>877</v>
      </c>
      <c r="B890" s="104" t="str">
        <f ca="1"/>
        <v>PT Manado Lifestyle Center</v>
      </c>
      <c r="C890" s="104">
        <f ca="1"/>
        <v>3674000</v>
      </c>
      <c r="D890" s="104">
        <f ca="1"/>
        <v>46027</v>
      </c>
      <c r="E890" s="104">
        <f ca="1"/>
        <v>46057</v>
      </c>
      <c r="F890" s="104" t="str">
        <f ca="1"/>
        <v>Paid</v>
      </c>
      <c r="G890" s="104" t="str">
        <f ca="1"/>
        <v>INV-2026-PT Manado Lifestyle Center-877</v>
      </c>
      <c r="H890" s="104">
        <f ca="1"/>
        <v>3674000</v>
      </c>
      <c r="I890" s="104">
        <f ca="1"/>
        <v>0</v>
      </c>
    </row>
    <row r="891" spans="1:9">
      <c r="A891" s="104">
        <f ca="1"/>
        <v>878</v>
      </c>
      <c r="B891" s="104" t="str">
        <f ca="1"/>
        <v>PT Karya Mitra Retail</v>
      </c>
      <c r="C891" s="104">
        <f ca="1"/>
        <v>1495000</v>
      </c>
      <c r="D891" s="104">
        <f ca="1"/>
        <v>46232</v>
      </c>
      <c r="E891" s="104">
        <f ca="1"/>
        <v>46262</v>
      </c>
      <c r="F891" s="104" t="str">
        <f ca="1"/>
        <v>Partial</v>
      </c>
      <c r="G891" s="104" t="str">
        <f ca="1"/>
        <v>INV-2026-PT Karya Mitra Retail-878</v>
      </c>
      <c r="H891" s="104">
        <f ca="1"/>
        <v>748000</v>
      </c>
      <c r="I891" s="104">
        <f ca="1"/>
        <v>747000</v>
      </c>
    </row>
    <row r="892" spans="1:9">
      <c r="A892" s="104">
        <f ca="1"/>
        <v>879</v>
      </c>
      <c r="B892" s="104" t="str">
        <f ca="1"/>
        <v>PT Surya Niaga Surabaya</v>
      </c>
      <c r="C892" s="104">
        <f ca="1"/>
        <v>6232000</v>
      </c>
      <c r="D892" s="104">
        <f ca="1"/>
        <v>46028</v>
      </c>
      <c r="E892" s="104">
        <f ca="1"/>
        <v>46073</v>
      </c>
      <c r="F892" s="104" t="str">
        <f ca="1"/>
        <v>Paid</v>
      </c>
      <c r="G892" s="104" t="str">
        <f ca="1"/>
        <v>INV-2026-PT Surya Niaga Surabaya-879</v>
      </c>
      <c r="H892" s="104">
        <f ca="1"/>
        <v>6232000</v>
      </c>
      <c r="I892" s="104">
        <f ca="1"/>
        <v>0</v>
      </c>
    </row>
    <row r="893" spans="1:9">
      <c r="A893" s="104">
        <f ca="1"/>
        <v>880</v>
      </c>
      <c r="B893" s="104" t="str">
        <f ca="1"/>
        <v>PT Manado Lifestyle Center</v>
      </c>
      <c r="C893" s="104">
        <f ca="1"/>
        <v>10231000</v>
      </c>
      <c r="D893" s="104">
        <f ca="1"/>
        <v>46119</v>
      </c>
      <c r="E893" s="104">
        <f ca="1"/>
        <v>46149</v>
      </c>
      <c r="F893" s="104" t="str">
        <f ca="1"/>
        <v>Unpaid</v>
      </c>
      <c r="G893" s="104" t="str">
        <f ca="1"/>
        <v>INV-2026-PT Manado Lifestyle Center-880</v>
      </c>
      <c r="H893" s="104">
        <f ca="1"/>
        <v>0</v>
      </c>
      <c r="I893" s="104">
        <f ca="1"/>
        <v>10231000</v>
      </c>
    </row>
    <row r="894" spans="1:9">
      <c r="A894" s="104">
        <f ca="1"/>
        <v>881</v>
      </c>
      <c r="B894" s="104" t="str">
        <f ca="1"/>
        <v>PT Batam Modern Retail</v>
      </c>
      <c r="C894" s="104">
        <f ca="1"/>
        <v>3139000</v>
      </c>
      <c r="D894" s="104">
        <f ca="1"/>
        <v>46029</v>
      </c>
      <c r="E894" s="104">
        <f ca="1"/>
        <v>46043</v>
      </c>
      <c r="F894" s="104" t="str">
        <f ca="1"/>
        <v>Paid</v>
      </c>
      <c r="G894" s="104" t="str">
        <f ca="1"/>
        <v>INV-2026-PT Batam Modern Retail-881</v>
      </c>
      <c r="H894" s="104">
        <f ca="1"/>
        <v>3139000</v>
      </c>
      <c r="I894" s="104">
        <f ca="1"/>
        <v>0</v>
      </c>
    </row>
    <row r="895" spans="1:9">
      <c r="A895" s="104">
        <f ca="1"/>
        <v>882</v>
      </c>
      <c r="B895" s="104" t="str">
        <f ca="1"/>
        <v>PT Harmoni Store Indonesia</v>
      </c>
      <c r="C895" s="104">
        <f ca="1"/>
        <v>5388000</v>
      </c>
      <c r="D895" s="104">
        <f ca="1"/>
        <v>46129</v>
      </c>
      <c r="E895" s="104">
        <f ca="1"/>
        <v>46159</v>
      </c>
      <c r="F895" s="104" t="str">
        <f ca="1"/>
        <v>Paid</v>
      </c>
      <c r="G895" s="104" t="str">
        <f ca="1"/>
        <v>INV-2026-PT Harmoni Store Indonesia-882</v>
      </c>
      <c r="H895" s="104">
        <f ca="1"/>
        <v>5388000</v>
      </c>
      <c r="I895" s="104">
        <f ca="1"/>
        <v>0</v>
      </c>
    </row>
    <row r="896" spans="1:9">
      <c r="A896" s="104">
        <f ca="1"/>
        <v>883</v>
      </c>
      <c r="B896" s="104" t="str">
        <f ca="1"/>
        <v>PT Batam Modern Retail</v>
      </c>
      <c r="C896" s="104">
        <f ca="1"/>
        <v>4152000</v>
      </c>
      <c r="D896" s="104">
        <f ca="1"/>
        <v>46244</v>
      </c>
      <c r="E896" s="104">
        <f ca="1"/>
        <v>46274</v>
      </c>
      <c r="F896" s="104" t="str">
        <f ca="1"/>
        <v>Unpaid</v>
      </c>
      <c r="G896" s="104" t="str">
        <f ca="1"/>
        <v>INV-2026-PT Batam Modern Retail-883</v>
      </c>
      <c r="H896" s="104">
        <f ca="1"/>
        <v>0</v>
      </c>
      <c r="I896" s="104">
        <f ca="1"/>
        <v>4152000</v>
      </c>
    </row>
    <row r="897" spans="1:9">
      <c r="A897" s="104">
        <f ca="1"/>
        <v>884</v>
      </c>
      <c r="B897" s="104" t="str">
        <f ca="1"/>
        <v>PT Nusantara Mart Sejahtera</v>
      </c>
      <c r="C897" s="104">
        <f ca="1"/>
        <v>3096000</v>
      </c>
      <c r="D897" s="104">
        <f ca="1"/>
        <v>46027</v>
      </c>
      <c r="E897" s="104">
        <f ca="1"/>
        <v>46057</v>
      </c>
      <c r="F897" s="104" t="str">
        <f ca="1"/>
        <v>Paid</v>
      </c>
      <c r="G897" s="104" t="str">
        <f ca="1"/>
        <v>INV-2026-PT Nusantara Mart Sejahtera-884</v>
      </c>
      <c r="H897" s="104">
        <f ca="1"/>
        <v>3096000</v>
      </c>
      <c r="I897" s="104">
        <f ca="1"/>
        <v>0</v>
      </c>
    </row>
    <row r="898" spans="1:9">
      <c r="A898" s="104">
        <f ca="1"/>
        <v>885</v>
      </c>
      <c r="B898" s="104" t="str">
        <f ca="1"/>
        <v>PT XYZ</v>
      </c>
      <c r="C898" s="104">
        <f ca="1"/>
        <v>1539000</v>
      </c>
      <c r="D898" s="104">
        <f ca="1"/>
        <v>46189</v>
      </c>
      <c r="E898" s="104">
        <f ca="1"/>
        <v>46219</v>
      </c>
      <c r="F898" s="104" t="str">
        <f ca="1"/>
        <v>Unpaid</v>
      </c>
      <c r="G898" s="104" t="str">
        <f ca="1"/>
        <v>INV-2026-PT XYZ-885</v>
      </c>
      <c r="H898" s="104">
        <f ca="1"/>
        <v>0</v>
      </c>
      <c r="I898" s="104">
        <f ca="1"/>
        <v>1539000</v>
      </c>
    </row>
    <row r="899" spans="1:9">
      <c r="A899" s="104">
        <f ca="1"/>
        <v>886</v>
      </c>
      <c r="B899" s="104" t="str">
        <f ca="1"/>
        <v>PT Arunika Retail Indonesia</v>
      </c>
      <c r="C899" s="104">
        <f ca="1"/>
        <v>1132000</v>
      </c>
      <c r="D899" s="104">
        <f ca="1"/>
        <v>46097</v>
      </c>
      <c r="E899" s="104">
        <f ca="1"/>
        <v>46127</v>
      </c>
      <c r="F899" s="104" t="str">
        <f ca="1"/>
        <v>Unpaid</v>
      </c>
      <c r="G899" s="104" t="str">
        <f ca="1"/>
        <v>INV-2026-PT Arunika Retail Indonesia-886</v>
      </c>
      <c r="H899" s="104">
        <f ca="1"/>
        <v>0</v>
      </c>
      <c r="I899" s="104">
        <f ca="1"/>
        <v>1132000</v>
      </c>
    </row>
    <row r="900" spans="1:9">
      <c r="A900" s="104">
        <f ca="1"/>
        <v>887</v>
      </c>
      <c r="B900" s="104" t="str">
        <f ca="1"/>
        <v>PT Bintang Retail Nusantara</v>
      </c>
      <c r="C900" s="104">
        <f ca="1"/>
        <v>1017000</v>
      </c>
      <c r="D900" s="104">
        <f ca="1"/>
        <v>46241</v>
      </c>
      <c r="E900" s="104">
        <f ca="1"/>
        <v>46255</v>
      </c>
      <c r="F900" s="104" t="str">
        <f ca="1"/>
        <v>Paid</v>
      </c>
      <c r="G900" s="104" t="str">
        <f ca="1"/>
        <v>INV-2026-PT Bintang Retail Nusantara-887</v>
      </c>
      <c r="H900" s="104">
        <f ca="1"/>
        <v>1017000</v>
      </c>
      <c r="I900" s="104">
        <f ca="1"/>
        <v>0</v>
      </c>
    </row>
    <row r="901" spans="1:9">
      <c r="A901" s="104">
        <f ca="1"/>
        <v>888</v>
      </c>
      <c r="B901" s="104" t="str">
        <f ca="1"/>
        <v>PT Pusaka Niaga Mandiri</v>
      </c>
      <c r="C901" s="104">
        <f ca="1"/>
        <v>6241000</v>
      </c>
      <c r="D901" s="104">
        <f ca="1"/>
        <v>46267</v>
      </c>
      <c r="E901" s="104">
        <f ca="1"/>
        <v>46297</v>
      </c>
      <c r="F901" s="104" t="str">
        <f ca="1"/>
        <v>Paid</v>
      </c>
      <c r="G901" s="104" t="str">
        <f ca="1"/>
        <v>INV-2026-PT Pusaka Niaga Mandiri-888</v>
      </c>
      <c r="H901" s="104">
        <f ca="1"/>
        <v>6241000</v>
      </c>
      <c r="I901" s="104">
        <f ca="1"/>
        <v>0</v>
      </c>
    </row>
    <row r="902" spans="1:9">
      <c r="A902" s="104">
        <f ca="1"/>
        <v>889</v>
      </c>
      <c r="B902" s="104" t="str">
        <f ca="1"/>
        <v>PT Bintang Retail Nusantara</v>
      </c>
      <c r="C902" s="104">
        <f ca="1"/>
        <v>2299000</v>
      </c>
      <c r="D902" s="104">
        <f ca="1"/>
        <v>46236</v>
      </c>
      <c r="E902" s="104">
        <f ca="1"/>
        <v>46266</v>
      </c>
      <c r="F902" s="104" t="str">
        <f ca="1"/>
        <v>Paid</v>
      </c>
      <c r="G902" s="104" t="str">
        <f ca="1"/>
        <v>INV-2026-PT Bintang Retail Nusantara-889</v>
      </c>
      <c r="H902" s="104">
        <f ca="1"/>
        <v>2299000</v>
      </c>
      <c r="I902" s="104">
        <f ca="1"/>
        <v>0</v>
      </c>
    </row>
    <row r="903" spans="1:9">
      <c r="A903" s="104">
        <f ca="1"/>
        <v>890</v>
      </c>
      <c r="B903" s="104" t="str">
        <f ca="1"/>
        <v>PT Surya Niaga Surabaya</v>
      </c>
      <c r="C903" s="104">
        <f ca="1"/>
        <v>7471000</v>
      </c>
      <c r="D903" s="104">
        <f ca="1"/>
        <v>46032</v>
      </c>
      <c r="E903" s="104">
        <f ca="1"/>
        <v>46077</v>
      </c>
      <c r="F903" s="104" t="str">
        <f ca="1"/>
        <v>Paid</v>
      </c>
      <c r="G903" s="104" t="str">
        <f ca="1"/>
        <v>INV-2026-PT Surya Niaga Surabaya-890</v>
      </c>
      <c r="H903" s="104">
        <f ca="1"/>
        <v>7471000</v>
      </c>
      <c r="I903" s="104">
        <f ca="1"/>
        <v>0</v>
      </c>
    </row>
    <row r="904" spans="1:9">
      <c r="A904" s="104">
        <f ca="1"/>
        <v>891</v>
      </c>
      <c r="B904" s="104" t="str">
        <f ca="1"/>
        <v>PT Prima Retail Bandung</v>
      </c>
      <c r="C904" s="104">
        <f ca="1"/>
        <v>3366000</v>
      </c>
      <c r="D904" s="104">
        <f ca="1"/>
        <v>46266</v>
      </c>
      <c r="E904" s="104">
        <f ca="1"/>
        <v>46311</v>
      </c>
      <c r="F904" s="104" t="str">
        <f ca="1"/>
        <v>Unpaid</v>
      </c>
      <c r="G904" s="104" t="str">
        <f ca="1"/>
        <v>INV-2026-PT Prima Retail Bandung-891</v>
      </c>
      <c r="H904" s="104">
        <f ca="1"/>
        <v>0</v>
      </c>
      <c r="I904" s="104">
        <f ca="1"/>
        <v>3366000</v>
      </c>
    </row>
    <row r="905" spans="1:9">
      <c r="A905" s="104">
        <f ca="1"/>
        <v>892</v>
      </c>
      <c r="B905" s="104" t="str">
        <f ca="1"/>
        <v>PT Metro Perkasa Retail</v>
      </c>
      <c r="C905" s="104">
        <f ca="1"/>
        <v>6054000</v>
      </c>
      <c r="D905" s="104">
        <f ca="1"/>
        <v>46062</v>
      </c>
      <c r="E905" s="104">
        <f ca="1"/>
        <v>46092</v>
      </c>
      <c r="F905" s="104" t="str">
        <f ca="1"/>
        <v>Partial</v>
      </c>
      <c r="G905" s="104" t="str">
        <f ca="1"/>
        <v>INV-2026-PT Metro Perkasa Retail-892</v>
      </c>
      <c r="H905" s="104">
        <f ca="1"/>
        <v>2422000</v>
      </c>
      <c r="I905" s="104">
        <f ca="1"/>
        <v>3632000</v>
      </c>
    </row>
    <row r="906" spans="1:9">
      <c r="A906" s="104">
        <f ca="1"/>
        <v>893</v>
      </c>
      <c r="B906" s="104" t="str">
        <f ca="1"/>
        <v>PT Prima Retail Bandung</v>
      </c>
      <c r="C906" s="104">
        <f ca="1"/>
        <v>5682000</v>
      </c>
      <c r="D906" s="104">
        <f ca="1"/>
        <v>46277</v>
      </c>
      <c r="E906" s="104">
        <f ca="1"/>
        <v>46307</v>
      </c>
      <c r="F906" s="104" t="str">
        <f ca="1"/>
        <v>Partial</v>
      </c>
      <c r="G906" s="104" t="str">
        <f ca="1"/>
        <v>INV-2026-PT Prima Retail Bandung-893</v>
      </c>
      <c r="H906" s="104">
        <f ca="1"/>
        <v>3409000</v>
      </c>
      <c r="I906" s="104">
        <f ca="1"/>
        <v>2273000</v>
      </c>
    </row>
    <row r="907" spans="1:9">
      <c r="A907" s="104">
        <f ca="1"/>
        <v>894</v>
      </c>
      <c r="B907" s="104" t="str">
        <f ca="1"/>
        <v>PT Batam Modern Retail</v>
      </c>
      <c r="C907" s="104">
        <f ca="1"/>
        <v>1455000</v>
      </c>
      <c r="D907" s="104">
        <f ca="1"/>
        <v>46243</v>
      </c>
      <c r="E907" s="104">
        <f ca="1"/>
        <v>46273</v>
      </c>
      <c r="F907" s="104" t="str">
        <f ca="1"/>
        <v>Paid</v>
      </c>
      <c r="G907" s="104" t="str">
        <f ca="1"/>
        <v>INV-2026-PT Batam Modern Retail-894</v>
      </c>
      <c r="H907" s="104">
        <f ca="1"/>
        <v>1455000</v>
      </c>
      <c r="I907" s="104">
        <f ca="1"/>
        <v>0</v>
      </c>
    </row>
    <row r="908" spans="1:9">
      <c r="A908" s="104">
        <f ca="1"/>
        <v>895</v>
      </c>
      <c r="B908" s="104" t="str">
        <f ca="1"/>
        <v>PT Pontianak Niaga Abadi</v>
      </c>
      <c r="C908" s="104">
        <f ca="1"/>
        <v>1548000</v>
      </c>
      <c r="D908" s="104">
        <f ca="1"/>
        <v>46248</v>
      </c>
      <c r="E908" s="104">
        <f ca="1"/>
        <v>46278</v>
      </c>
      <c r="F908" s="104" t="str">
        <f ca="1"/>
        <v>Unpaid</v>
      </c>
      <c r="G908" s="104" t="str">
        <f ca="1"/>
        <v>INV-2026-PT Pontianak Niaga Abadi-895</v>
      </c>
      <c r="H908" s="104">
        <f ca="1"/>
        <v>0</v>
      </c>
      <c r="I908" s="104">
        <f ca="1"/>
        <v>1548000</v>
      </c>
    </row>
    <row r="909" spans="1:9">
      <c r="A909" s="104">
        <f ca="1"/>
        <v>896</v>
      </c>
      <c r="B909" s="104" t="str">
        <f ca="1"/>
        <v>PT Citra Home Living</v>
      </c>
      <c r="C909" s="104">
        <f ca="1"/>
        <v>4009000</v>
      </c>
      <c r="D909" s="104">
        <f ca="1"/>
        <v>46069</v>
      </c>
      <c r="E909" s="104">
        <f ca="1"/>
        <v>46099</v>
      </c>
      <c r="F909" s="104" t="str">
        <f ca="1"/>
        <v>Unpaid</v>
      </c>
      <c r="G909" s="104" t="str">
        <f ca="1"/>
        <v>INV-2026-PT Citra Home Living-896</v>
      </c>
      <c r="H909" s="104">
        <f ca="1"/>
        <v>0</v>
      </c>
      <c r="I909" s="104">
        <f ca="1"/>
        <v>4009000</v>
      </c>
    </row>
    <row r="910" spans="1:9">
      <c r="A910" s="104">
        <f ca="1"/>
        <v>897</v>
      </c>
      <c r="B910" s="104" t="str">
        <f ca="1"/>
        <v>PT Pontianak Niaga Abadi</v>
      </c>
      <c r="C910" s="104">
        <f ca="1"/>
        <v>2090000</v>
      </c>
      <c r="D910" s="104">
        <f ca="1"/>
        <v>46180</v>
      </c>
      <c r="E910" s="104">
        <f ca="1"/>
        <v>46194</v>
      </c>
      <c r="F910" s="104" t="str">
        <f ca="1"/>
        <v>Partial</v>
      </c>
      <c r="G910" s="104" t="str">
        <f ca="1"/>
        <v>INV-2026-PT Pontianak Niaga Abadi-897</v>
      </c>
      <c r="H910" s="104">
        <f ca="1"/>
        <v>627000</v>
      </c>
      <c r="I910" s="104">
        <f ca="1"/>
        <v>1463000</v>
      </c>
    </row>
    <row r="911" spans="1:9">
      <c r="A911" s="104">
        <f ca="1"/>
        <v>898</v>
      </c>
      <c r="B911" s="104" t="str">
        <f ca="1"/>
        <v>PT Pekanbaru Home Store</v>
      </c>
      <c r="C911" s="104">
        <f ca="1"/>
        <v>4330000</v>
      </c>
      <c r="D911" s="104">
        <f ca="1"/>
        <v>46262</v>
      </c>
      <c r="E911" s="104">
        <f ca="1"/>
        <v>46276</v>
      </c>
      <c r="F911" s="104" t="str">
        <f ca="1"/>
        <v>Unpaid</v>
      </c>
      <c r="G911" s="104" t="str">
        <f ca="1"/>
        <v>INV-2026-PT Pekanbaru Home Store-898</v>
      </c>
      <c r="H911" s="104">
        <f ca="1"/>
        <v>0</v>
      </c>
      <c r="I911" s="104">
        <f ca="1"/>
        <v>4330000</v>
      </c>
    </row>
    <row r="912" spans="1:9">
      <c r="A912" s="104">
        <f ca="1"/>
        <v>899</v>
      </c>
      <c r="B912" s="104" t="str">
        <f ca="1"/>
        <v>PT Nusantara Mart Sejahtera</v>
      </c>
      <c r="C912" s="104">
        <f ca="1"/>
        <v>2881000</v>
      </c>
      <c r="D912" s="104">
        <f ca="1"/>
        <v>46272</v>
      </c>
      <c r="E912" s="104">
        <f ca="1"/>
        <v>46302</v>
      </c>
      <c r="F912" s="104" t="str">
        <f ca="1"/>
        <v>Unpaid</v>
      </c>
      <c r="G912" s="104" t="str">
        <f ca="1"/>
        <v>INV-2026-PT Nusantara Mart Sejahtera-899</v>
      </c>
      <c r="H912" s="104">
        <f ca="1"/>
        <v>0</v>
      </c>
      <c r="I912" s="104">
        <f ca="1"/>
        <v>2881000</v>
      </c>
    </row>
    <row r="913" spans="1:9">
      <c r="A913" s="104">
        <f ca="1"/>
        <v>900</v>
      </c>
      <c r="B913" s="104" t="str">
        <f ca="1"/>
        <v>PT Arunika Retail Indonesia</v>
      </c>
      <c r="C913" s="104">
        <f ca="1"/>
        <v>1689000</v>
      </c>
      <c r="D913" s="104">
        <f ca="1"/>
        <v>46042</v>
      </c>
      <c r="E913" s="104">
        <f ca="1"/>
        <v>46072</v>
      </c>
      <c r="F913" s="104" t="str">
        <f ca="1"/>
        <v>Unpaid</v>
      </c>
      <c r="G913" s="104" t="str">
        <f ca="1"/>
        <v>INV-2026-PT Arunika Retail Indonesia-900</v>
      </c>
      <c r="H913" s="104">
        <f ca="1"/>
        <v>0</v>
      </c>
      <c r="I913" s="104">
        <f ca="1"/>
        <v>1689000</v>
      </c>
    </row>
    <row r="914" spans="1:9">
      <c r="A914" s="104">
        <f ca="1"/>
        <v>901</v>
      </c>
      <c r="B914" s="104" t="str">
        <f ca="1"/>
        <v>PT Arunika Retail Indonesia</v>
      </c>
      <c r="C914" s="104">
        <f ca="1"/>
        <v>3856000</v>
      </c>
      <c r="D914" s="104">
        <f ca="1"/>
        <v>46106</v>
      </c>
      <c r="E914" s="104">
        <f ca="1"/>
        <v>46136</v>
      </c>
      <c r="F914" s="104" t="str">
        <f ca="1"/>
        <v>Paid</v>
      </c>
      <c r="G914" s="104" t="str">
        <f ca="1"/>
        <v>INV-2026-PT Arunika Retail Indonesia-901</v>
      </c>
      <c r="H914" s="104">
        <f ca="1"/>
        <v>3856000</v>
      </c>
      <c r="I914" s="104">
        <f ca="1"/>
        <v>0</v>
      </c>
    </row>
    <row r="915" spans="1:9">
      <c r="A915" s="104">
        <f ca="1"/>
        <v>902</v>
      </c>
      <c r="B915" s="104" t="str">
        <f ca="1"/>
        <v>PT Urban House Indonesia</v>
      </c>
      <c r="C915" s="104">
        <f ca="1"/>
        <v>6117000</v>
      </c>
      <c r="D915" s="104">
        <f ca="1"/>
        <v>46081</v>
      </c>
      <c r="E915" s="104">
        <f ca="1"/>
        <v>46111</v>
      </c>
      <c r="F915" s="104" t="str">
        <f ca="1"/>
        <v>Paid</v>
      </c>
      <c r="G915" s="104" t="str">
        <f ca="1"/>
        <v>INV-2026-PT Urban House Indonesia-902</v>
      </c>
      <c r="H915" s="104">
        <f ca="1"/>
        <v>6117000</v>
      </c>
      <c r="I915" s="104">
        <f ca="1"/>
        <v>0</v>
      </c>
    </row>
    <row r="916" spans="1:9">
      <c r="A916" s="104">
        <f ca="1"/>
        <v>903</v>
      </c>
      <c r="B916" s="104" t="str">
        <f ca="1"/>
        <v>PT Prima Retail Bandung</v>
      </c>
      <c r="C916" s="104">
        <f ca="1"/>
        <v>6545000</v>
      </c>
      <c r="D916" s="104">
        <f ca="1"/>
        <v>46061</v>
      </c>
      <c r="E916" s="104">
        <f ca="1"/>
        <v>46091</v>
      </c>
      <c r="F916" s="104" t="str">
        <f ca="1"/>
        <v>Paid</v>
      </c>
      <c r="G916" s="104" t="str">
        <f ca="1"/>
        <v>INV-2026-PT Prima Retail Bandung-903</v>
      </c>
      <c r="H916" s="104">
        <f ca="1"/>
        <v>6545000</v>
      </c>
      <c r="I916" s="104">
        <f ca="1"/>
        <v>0</v>
      </c>
    </row>
    <row r="917" spans="1:9">
      <c r="A917" s="104">
        <f ca="1"/>
        <v>904</v>
      </c>
      <c r="B917" s="104" t="str">
        <f ca="1"/>
        <v>PT Balikpapan Retailindo</v>
      </c>
      <c r="C917" s="104">
        <f ca="1"/>
        <v>3858000</v>
      </c>
      <c r="D917" s="104">
        <f ca="1"/>
        <v>46202</v>
      </c>
      <c r="E917" s="104">
        <f ca="1"/>
        <v>46247</v>
      </c>
      <c r="F917" s="104" t="str">
        <f ca="1"/>
        <v>Paid</v>
      </c>
      <c r="G917" s="104" t="str">
        <f ca="1"/>
        <v>INV-2026-PT Balikpapan Retailindo-904</v>
      </c>
      <c r="H917" s="104">
        <f ca="1"/>
        <v>3858000</v>
      </c>
      <c r="I917" s="104">
        <f ca="1"/>
        <v>0</v>
      </c>
    </row>
    <row r="918" spans="1:9">
      <c r="A918" s="104">
        <f ca="1"/>
        <v>905</v>
      </c>
      <c r="B918" s="104" t="str">
        <f ca="1"/>
        <v>PT Harmoni Store Indonesia</v>
      </c>
      <c r="C918" s="104">
        <f ca="1"/>
        <v>1651000</v>
      </c>
      <c r="D918" s="104">
        <f ca="1"/>
        <v>46072</v>
      </c>
      <c r="E918" s="104">
        <f ca="1"/>
        <v>46086</v>
      </c>
      <c r="F918" s="104" t="str">
        <f ca="1"/>
        <v>Paid</v>
      </c>
      <c r="G918" s="104" t="str">
        <f ca="1"/>
        <v>INV-2026-PT Harmoni Store Indonesia-905</v>
      </c>
      <c r="H918" s="104">
        <f ca="1"/>
        <v>1651000</v>
      </c>
      <c r="I918" s="104">
        <f ca="1"/>
        <v>0</v>
      </c>
    </row>
    <row r="919" spans="1:9">
      <c r="A919" s="104">
        <f ca="1"/>
        <v>906</v>
      </c>
      <c r="B919" s="104" t="str">
        <f ca="1"/>
        <v>PT Surya Niaga Surabaya</v>
      </c>
      <c r="C919" s="104">
        <f ca="1"/>
        <v>3009000</v>
      </c>
      <c r="D919" s="104">
        <f ca="1"/>
        <v>46185</v>
      </c>
      <c r="E919" s="104">
        <f ca="1"/>
        <v>46215</v>
      </c>
      <c r="F919" s="104" t="str">
        <f ca="1"/>
        <v>Paid</v>
      </c>
      <c r="G919" s="104" t="str">
        <f ca="1"/>
        <v>INV-2026-PT Surya Niaga Surabaya-906</v>
      </c>
      <c r="H919" s="104">
        <f ca="1"/>
        <v>3009000</v>
      </c>
      <c r="I919" s="104">
        <f ca="1"/>
        <v>0</v>
      </c>
    </row>
    <row r="920" spans="1:9">
      <c r="A920" s="104">
        <f ca="1"/>
        <v>907</v>
      </c>
      <c r="B920" s="104" t="str">
        <f ca="1"/>
        <v>PT Harmoni Store Indonesia</v>
      </c>
      <c r="C920" s="104">
        <f ca="1"/>
        <v>2639000</v>
      </c>
      <c r="D920" s="104">
        <f ca="1"/>
        <v>46070</v>
      </c>
      <c r="E920" s="104">
        <f ca="1"/>
        <v>46100</v>
      </c>
      <c r="F920" s="104" t="str">
        <f ca="1"/>
        <v>Partial</v>
      </c>
      <c r="G920" s="104" t="str">
        <f ca="1"/>
        <v>INV-2026-PT Harmoni Store Indonesia-907</v>
      </c>
      <c r="H920" s="104">
        <f ca="1"/>
        <v>660000</v>
      </c>
      <c r="I920" s="104">
        <f ca="1"/>
        <v>1979000</v>
      </c>
    </row>
    <row r="921" spans="1:9">
      <c r="A921" s="104">
        <f ca="1"/>
        <v>908</v>
      </c>
      <c r="B921" s="104" t="str">
        <f ca="1"/>
        <v>PT Makassar Retail Utama</v>
      </c>
      <c r="C921" s="104">
        <f ca="1"/>
        <v>3061000</v>
      </c>
      <c r="D921" s="104">
        <f ca="1"/>
        <v>46259</v>
      </c>
      <c r="E921" s="104">
        <f ca="1"/>
        <v>46289</v>
      </c>
      <c r="F921" s="104" t="str">
        <f ca="1"/>
        <v>Unpaid</v>
      </c>
      <c r="G921" s="104" t="str">
        <f ca="1"/>
        <v>INV-2026-PT Makassar Retail Utama-908</v>
      </c>
      <c r="H921" s="104">
        <f ca="1"/>
        <v>0</v>
      </c>
      <c r="I921" s="104">
        <f ca="1"/>
        <v>3061000</v>
      </c>
    </row>
    <row r="922" spans="1:9">
      <c r="A922" s="104">
        <f ca="1"/>
        <v>909</v>
      </c>
      <c r="B922" s="104" t="str">
        <f ca="1"/>
        <v>PT XYZ</v>
      </c>
      <c r="C922" s="104">
        <f ca="1"/>
        <v>4161000</v>
      </c>
      <c r="D922" s="104">
        <f ca="1"/>
        <v>46092</v>
      </c>
      <c r="E922" s="104">
        <f ca="1"/>
        <v>46106</v>
      </c>
      <c r="F922" s="104" t="str">
        <f ca="1"/>
        <v>Partial</v>
      </c>
      <c r="G922" s="104" t="str">
        <f ca="1"/>
        <v>INV-2026-PT XYZ-909</v>
      </c>
      <c r="H922" s="104">
        <f ca="1"/>
        <v>2913000</v>
      </c>
      <c r="I922" s="104">
        <f ca="1"/>
        <v>1248000</v>
      </c>
    </row>
    <row r="923" spans="1:9">
      <c r="A923" s="104">
        <f ca="1"/>
        <v>910</v>
      </c>
      <c r="B923" s="104" t="str">
        <f ca="1"/>
        <v>PT Manado Lifestyle Center</v>
      </c>
      <c r="C923" s="104">
        <f ca="1"/>
        <v>4064000</v>
      </c>
      <c r="D923" s="104">
        <f ca="1"/>
        <v>46116</v>
      </c>
      <c r="E923" s="104">
        <f ca="1"/>
        <v>46146</v>
      </c>
      <c r="F923" s="104" t="str">
        <f ca="1"/>
        <v>Paid</v>
      </c>
      <c r="G923" s="104" t="str">
        <f ca="1"/>
        <v>INV-2026-PT Manado Lifestyle Center-910</v>
      </c>
      <c r="H923" s="104">
        <f ca="1"/>
        <v>4064000</v>
      </c>
      <c r="I923" s="104">
        <f ca="1"/>
        <v>0</v>
      </c>
    </row>
    <row r="924" spans="1:9">
      <c r="A924" s="104">
        <f ca="1"/>
        <v>911</v>
      </c>
      <c r="B924" s="104" t="str">
        <f ca="1"/>
        <v>PT Prima Retail Bandung</v>
      </c>
      <c r="C924" s="104">
        <f ca="1"/>
        <v>1529000</v>
      </c>
      <c r="D924" s="104">
        <f ca="1"/>
        <v>46097</v>
      </c>
      <c r="E924" s="104">
        <f ca="1"/>
        <v>46111</v>
      </c>
      <c r="F924" s="104" t="str">
        <f ca="1"/>
        <v>Paid</v>
      </c>
      <c r="G924" s="104" t="str">
        <f ca="1"/>
        <v>INV-2026-PT Prima Retail Bandung-911</v>
      </c>
      <c r="H924" s="104">
        <f ca="1"/>
        <v>1529000</v>
      </c>
      <c r="I924" s="104">
        <f ca="1"/>
        <v>0</v>
      </c>
    </row>
    <row r="925" spans="1:9">
      <c r="A925" s="104">
        <f ca="1"/>
        <v>912</v>
      </c>
      <c r="B925" s="104" t="str">
        <f ca="1"/>
        <v>PT Sentra Belanja Jaya</v>
      </c>
      <c r="C925" s="104">
        <f ca="1"/>
        <v>2925000</v>
      </c>
      <c r="D925" s="104">
        <f ca="1"/>
        <v>46211</v>
      </c>
      <c r="E925" s="104">
        <f ca="1"/>
        <v>46241</v>
      </c>
      <c r="F925" s="104" t="str">
        <f ca="1"/>
        <v>Partial</v>
      </c>
      <c r="G925" s="104" t="str">
        <f ca="1"/>
        <v>INV-2026-PT Sentra Belanja Jaya-912</v>
      </c>
      <c r="H925" s="104">
        <f ca="1"/>
        <v>878000</v>
      </c>
      <c r="I925" s="104">
        <f ca="1"/>
        <v>2047000</v>
      </c>
    </row>
    <row r="926" spans="1:9">
      <c r="A926" s="104">
        <f ca="1"/>
        <v>913</v>
      </c>
      <c r="B926" s="104" t="str">
        <f ca="1"/>
        <v>PT Balikpapan Retailindo</v>
      </c>
      <c r="C926" s="104">
        <f ca="1"/>
        <v>1590000</v>
      </c>
      <c r="D926" s="104">
        <f ca="1"/>
        <v>46191</v>
      </c>
      <c r="E926" s="104">
        <f ca="1"/>
        <v>46236</v>
      </c>
      <c r="F926" s="104" t="str">
        <f ca="1"/>
        <v>Paid</v>
      </c>
      <c r="G926" s="104" t="str">
        <f ca="1"/>
        <v>INV-2026-PT Balikpapan Retailindo-913</v>
      </c>
      <c r="H926" s="104">
        <f ca="1"/>
        <v>1590000</v>
      </c>
      <c r="I926" s="104">
        <f ca="1"/>
        <v>0</v>
      </c>
    </row>
    <row r="927" spans="1:9">
      <c r="A927" s="104">
        <f ca="1"/>
        <v>914</v>
      </c>
      <c r="B927" s="104" t="str">
        <f ca="1"/>
        <v>PT Palembang Retail Bersama</v>
      </c>
      <c r="C927" s="104">
        <f ca="1"/>
        <v>2115000</v>
      </c>
      <c r="D927" s="104">
        <f ca="1"/>
        <v>46164</v>
      </c>
      <c r="E927" s="104">
        <f ca="1"/>
        <v>46194</v>
      </c>
      <c r="F927" s="104" t="str">
        <f ca="1"/>
        <v>Paid</v>
      </c>
      <c r="G927" s="104" t="str">
        <f ca="1"/>
        <v>INV-2026-PT Palembang Retail Bersama-914</v>
      </c>
      <c r="H927" s="104">
        <f ca="1"/>
        <v>2115000</v>
      </c>
      <c r="I927" s="104">
        <f ca="1"/>
        <v>0</v>
      </c>
    </row>
    <row r="928" spans="1:9">
      <c r="A928" s="104">
        <f ca="1"/>
        <v>915</v>
      </c>
      <c r="B928" s="104" t="str">
        <f ca="1"/>
        <v>PT Nusantara Mart Sejahtera</v>
      </c>
      <c r="C928" s="104">
        <f ca="1"/>
        <v>4931000</v>
      </c>
      <c r="D928" s="104">
        <f ca="1"/>
        <v>46108</v>
      </c>
      <c r="E928" s="104">
        <f ca="1"/>
        <v>46153</v>
      </c>
      <c r="F928" s="104" t="str">
        <f ca="1"/>
        <v>Paid</v>
      </c>
      <c r="G928" s="104" t="str">
        <f ca="1"/>
        <v>INV-2026-PT Nusantara Mart Sejahtera-915</v>
      </c>
      <c r="H928" s="104">
        <f ca="1"/>
        <v>4931000</v>
      </c>
      <c r="I928" s="104">
        <f ca="1"/>
        <v>0</v>
      </c>
    </row>
    <row r="929" spans="1:9">
      <c r="A929" s="104">
        <f ca="1"/>
        <v>916</v>
      </c>
      <c r="B929" s="104" t="str">
        <f ca="1"/>
        <v>PT Arunika Retail Indonesia</v>
      </c>
      <c r="C929" s="104">
        <f ca="1"/>
        <v>6983000</v>
      </c>
      <c r="D929" s="104">
        <f ca="1"/>
        <v>46221</v>
      </c>
      <c r="E929" s="104">
        <f ca="1"/>
        <v>46251</v>
      </c>
      <c r="F929" s="104" t="str">
        <f ca="1"/>
        <v>Paid</v>
      </c>
      <c r="G929" s="104" t="str">
        <f ca="1"/>
        <v>INV-2026-PT Arunika Retail Indonesia-916</v>
      </c>
      <c r="H929" s="104">
        <f ca="1"/>
        <v>6983000</v>
      </c>
      <c r="I929" s="104">
        <f ca="1"/>
        <v>0</v>
      </c>
    </row>
    <row r="930" spans="1:9">
      <c r="A930" s="104">
        <f ca="1"/>
        <v>917</v>
      </c>
      <c r="B930" s="104" t="str">
        <f ca="1"/>
        <v>PT Manado Lifestyle Center</v>
      </c>
      <c r="C930" s="104">
        <f ca="1"/>
        <v>5820000</v>
      </c>
      <c r="D930" s="104">
        <f ca="1"/>
        <v>46244</v>
      </c>
      <c r="E930" s="104">
        <f ca="1"/>
        <v>46258</v>
      </c>
      <c r="F930" s="104" t="str">
        <f ca="1"/>
        <v>Unpaid</v>
      </c>
      <c r="G930" s="104" t="str">
        <f ca="1"/>
        <v>INV-2026-PT Manado Lifestyle Center-917</v>
      </c>
      <c r="H930" s="104">
        <f ca="1"/>
        <v>0</v>
      </c>
      <c r="I930" s="104">
        <f ca="1"/>
        <v>5820000</v>
      </c>
    </row>
    <row r="931" spans="1:9">
      <c r="A931" s="104">
        <f ca="1"/>
        <v>918</v>
      </c>
      <c r="B931" s="104" t="str">
        <f ca="1"/>
        <v>PT Makassar Retail Utama</v>
      </c>
      <c r="C931" s="104">
        <f ca="1"/>
        <v>2458000</v>
      </c>
      <c r="D931" s="104">
        <f ca="1"/>
        <v>46147</v>
      </c>
      <c r="E931" s="104">
        <f ca="1"/>
        <v>46177</v>
      </c>
      <c r="F931" s="104" t="str">
        <f ca="1"/>
        <v>Unpaid</v>
      </c>
      <c r="G931" s="104" t="str">
        <f ca="1"/>
        <v>INV-2026-PT Makassar Retail Utama-918</v>
      </c>
      <c r="H931" s="104">
        <f ca="1"/>
        <v>0</v>
      </c>
      <c r="I931" s="104">
        <f ca="1"/>
        <v>2458000</v>
      </c>
    </row>
    <row r="932" spans="1:9">
      <c r="A932" s="104">
        <f ca="1"/>
        <v>919</v>
      </c>
      <c r="B932" s="104" t="str">
        <f ca="1"/>
        <v>PT Manado Lifestyle Center</v>
      </c>
      <c r="C932" s="104">
        <f ca="1"/>
        <v>9183000</v>
      </c>
      <c r="D932" s="104">
        <f ca="1"/>
        <v>46165</v>
      </c>
      <c r="E932" s="104">
        <f ca="1"/>
        <v>46210</v>
      </c>
      <c r="F932" s="104" t="str">
        <f ca="1"/>
        <v>Paid</v>
      </c>
      <c r="G932" s="104" t="str">
        <f ca="1"/>
        <v>INV-2026-PT Manado Lifestyle Center-919</v>
      </c>
      <c r="H932" s="104">
        <f ca="1"/>
        <v>9183000</v>
      </c>
      <c r="I932" s="104">
        <f ca="1"/>
        <v>0</v>
      </c>
    </row>
    <row r="933" spans="1:9">
      <c r="A933" s="104">
        <f ca="1"/>
        <v>920</v>
      </c>
      <c r="B933" s="104" t="str">
        <f ca="1"/>
        <v>PT Urban House Indonesia</v>
      </c>
      <c r="C933" s="104">
        <f ca="1"/>
        <v>6336000</v>
      </c>
      <c r="D933" s="104">
        <f ca="1"/>
        <v>46217</v>
      </c>
      <c r="E933" s="104">
        <f ca="1"/>
        <v>46247</v>
      </c>
      <c r="F933" s="104" t="str">
        <f ca="1"/>
        <v>Paid</v>
      </c>
      <c r="G933" s="104" t="str">
        <f ca="1"/>
        <v>INV-2026-PT Urban House Indonesia-920</v>
      </c>
      <c r="H933" s="104">
        <f ca="1"/>
        <v>6336000</v>
      </c>
      <c r="I933" s="104">
        <f ca="1"/>
        <v>0</v>
      </c>
    </row>
    <row r="934" spans="1:9">
      <c r="A934" s="104">
        <f ca="1"/>
        <v>921</v>
      </c>
      <c r="B934" s="104" t="str">
        <f ca="1"/>
        <v>PT Arunika Retail Indonesia</v>
      </c>
      <c r="C934" s="104">
        <f ca="1"/>
        <v>3691000</v>
      </c>
      <c r="D934" s="104">
        <f ca="1"/>
        <v>46259</v>
      </c>
      <c r="E934" s="104">
        <f ca="1"/>
        <v>46273</v>
      </c>
      <c r="F934" s="104" t="str">
        <f ca="1"/>
        <v>Paid</v>
      </c>
      <c r="G934" s="104" t="str">
        <f ca="1"/>
        <v>INV-2026-PT Arunika Retail Indonesia-921</v>
      </c>
      <c r="H934" s="104">
        <f ca="1"/>
        <v>3691000</v>
      </c>
      <c r="I934" s="104">
        <f ca="1"/>
        <v>0</v>
      </c>
    </row>
    <row r="935" spans="1:9">
      <c r="A935" s="104">
        <f ca="1"/>
        <v>922</v>
      </c>
      <c r="B935" s="104" t="str">
        <f ca="1"/>
        <v>PT Citra Home Living</v>
      </c>
      <c r="C935" s="104">
        <f ca="1"/>
        <v>3470000</v>
      </c>
      <c r="D935" s="104">
        <f ca="1"/>
        <v>46079</v>
      </c>
      <c r="E935" s="104">
        <f ca="1"/>
        <v>46109</v>
      </c>
      <c r="F935" s="104" t="str">
        <f ca="1"/>
        <v>Paid</v>
      </c>
      <c r="G935" s="104" t="str">
        <f ca="1"/>
        <v>INV-2026-PT Citra Home Living-922</v>
      </c>
      <c r="H935" s="104">
        <f ca="1"/>
        <v>3470000</v>
      </c>
      <c r="I935" s="104">
        <f ca="1"/>
        <v>0</v>
      </c>
    </row>
    <row r="936" spans="1:9">
      <c r="A936" s="104">
        <f ca="1"/>
        <v>923</v>
      </c>
      <c r="B936" s="104" t="str">
        <f ca="1"/>
        <v>PT Medan Niaga Sentosa</v>
      </c>
      <c r="C936" s="104">
        <f ca="1"/>
        <v>5324000</v>
      </c>
      <c r="D936" s="104">
        <f ca="1"/>
        <v>46275</v>
      </c>
      <c r="E936" s="104">
        <f ca="1"/>
        <v>46305</v>
      </c>
      <c r="F936" s="104" t="str">
        <f ca="1"/>
        <v>Paid</v>
      </c>
      <c r="G936" s="104" t="str">
        <f ca="1"/>
        <v>INV-2026-PT Medan Niaga Sentosa-923</v>
      </c>
      <c r="H936" s="104">
        <f ca="1"/>
        <v>5324000</v>
      </c>
      <c r="I936" s="104">
        <f ca="1"/>
        <v>0</v>
      </c>
    </row>
    <row r="937" spans="1:9">
      <c r="A937" s="104">
        <f ca="1"/>
        <v>924</v>
      </c>
      <c r="B937" s="104" t="str">
        <f ca="1"/>
        <v>PT Karya Mitra Retail</v>
      </c>
      <c r="C937" s="104">
        <f ca="1"/>
        <v>3073000</v>
      </c>
      <c r="D937" s="104">
        <f ca="1"/>
        <v>46106</v>
      </c>
      <c r="E937" s="104">
        <f ca="1"/>
        <v>46151</v>
      </c>
      <c r="F937" s="104" t="str">
        <f ca="1"/>
        <v>Unpaid</v>
      </c>
      <c r="G937" s="104" t="str">
        <f ca="1"/>
        <v>INV-2026-PT Karya Mitra Retail-924</v>
      </c>
      <c r="H937" s="104">
        <f ca="1"/>
        <v>0</v>
      </c>
      <c r="I937" s="104">
        <f ca="1"/>
        <v>3073000</v>
      </c>
    </row>
    <row r="938" spans="1:9">
      <c r="A938" s="104">
        <f ca="1"/>
        <v>925</v>
      </c>
      <c r="B938" s="104" t="str">
        <f ca="1"/>
        <v>PT Bali Lifestyle Market</v>
      </c>
      <c r="C938" s="104">
        <f ca="1"/>
        <v>4130000</v>
      </c>
      <c r="D938" s="104">
        <f ca="1"/>
        <v>46207</v>
      </c>
      <c r="E938" s="104">
        <f ca="1"/>
        <v>46252</v>
      </c>
      <c r="F938" s="104" t="str">
        <f ca="1"/>
        <v>Paid</v>
      </c>
      <c r="G938" s="104" t="str">
        <f ca="1"/>
        <v>INV-2026-PT Bali Lifestyle Market-925</v>
      </c>
      <c r="H938" s="104">
        <f ca="1"/>
        <v>4130000</v>
      </c>
      <c r="I938" s="104">
        <f ca="1"/>
        <v>0</v>
      </c>
    </row>
    <row r="939" spans="1:9">
      <c r="A939" s="104">
        <f ca="1"/>
        <v>926</v>
      </c>
      <c r="B939" s="104" t="str">
        <f ca="1"/>
        <v>PT Karya Mitra Retail</v>
      </c>
      <c r="C939" s="104">
        <f ca="1"/>
        <v>1631000</v>
      </c>
      <c r="D939" s="104">
        <f ca="1"/>
        <v>46078</v>
      </c>
      <c r="E939" s="104">
        <f ca="1"/>
        <v>46108</v>
      </c>
      <c r="F939" s="104" t="str">
        <f ca="1"/>
        <v>Paid</v>
      </c>
      <c r="G939" s="104" t="str">
        <f ca="1"/>
        <v>INV-2026-PT Karya Mitra Retail-926</v>
      </c>
      <c r="H939" s="104">
        <f ca="1"/>
        <v>1631000</v>
      </c>
      <c r="I939" s="104">
        <f ca="1"/>
        <v>0</v>
      </c>
    </row>
    <row r="940" spans="1:9">
      <c r="A940" s="104">
        <f ca="1"/>
        <v>927</v>
      </c>
      <c r="B940" s="104" t="str">
        <f ca="1"/>
        <v>PT Surya Niaga Surabaya</v>
      </c>
      <c r="C940" s="104">
        <f ca="1"/>
        <v>1647000</v>
      </c>
      <c r="D940" s="104">
        <f ca="1"/>
        <v>46219</v>
      </c>
      <c r="E940" s="104">
        <f ca="1"/>
        <v>46249</v>
      </c>
      <c r="F940" s="104" t="str">
        <f ca="1"/>
        <v>Paid</v>
      </c>
      <c r="G940" s="104" t="str">
        <f ca="1"/>
        <v>INV-2026-PT Surya Niaga Surabaya-927</v>
      </c>
      <c r="H940" s="104">
        <f ca="1"/>
        <v>1647000</v>
      </c>
      <c r="I940" s="104">
        <f ca="1"/>
        <v>0</v>
      </c>
    </row>
    <row r="941" spans="1:9">
      <c r="A941" s="104">
        <f ca="1"/>
        <v>928</v>
      </c>
      <c r="B941" s="104" t="str">
        <f ca="1"/>
        <v>PT Sinar Karya Abadi</v>
      </c>
      <c r="C941" s="104">
        <f ca="1"/>
        <v>1391000</v>
      </c>
      <c r="D941" s="104">
        <f ca="1"/>
        <v>46158</v>
      </c>
      <c r="E941" s="104">
        <f ca="1"/>
        <v>46188</v>
      </c>
      <c r="F941" s="104" t="str">
        <f ca="1"/>
        <v>Paid</v>
      </c>
      <c r="G941" s="104" t="str">
        <f ca="1"/>
        <v>INV-2026-PT Sinar Karya Abadi-928</v>
      </c>
      <c r="H941" s="104">
        <f ca="1"/>
        <v>1391000</v>
      </c>
      <c r="I941" s="104">
        <f ca="1"/>
        <v>0</v>
      </c>
    </row>
    <row r="942" spans="1:9">
      <c r="A942" s="104">
        <f ca="1"/>
        <v>929</v>
      </c>
      <c r="B942" s="104" t="str">
        <f ca="1"/>
        <v>PT Bintang Retail Nusantara</v>
      </c>
      <c r="C942" s="104">
        <f ca="1"/>
        <v>2468000</v>
      </c>
      <c r="D942" s="104">
        <f ca="1"/>
        <v>46026</v>
      </c>
      <c r="E942" s="104">
        <f ca="1"/>
        <v>46071</v>
      </c>
      <c r="F942" s="104" t="str">
        <f ca="1"/>
        <v>Unpaid</v>
      </c>
      <c r="G942" s="104" t="str">
        <f ca="1"/>
        <v>INV-2026-PT Bintang Retail Nusantara-929</v>
      </c>
      <c r="H942" s="104">
        <f ca="1"/>
        <v>0</v>
      </c>
      <c r="I942" s="104">
        <f ca="1"/>
        <v>2468000</v>
      </c>
    </row>
    <row r="943" spans="1:9">
      <c r="A943" s="104">
        <f ca="1"/>
        <v>930</v>
      </c>
      <c r="B943" s="104" t="str">
        <f ca="1"/>
        <v>PT Balikpapan Retailindo</v>
      </c>
      <c r="C943" s="104">
        <f ca="1"/>
        <v>5043000</v>
      </c>
      <c r="D943" s="104">
        <f ca="1"/>
        <v>46024</v>
      </c>
      <c r="E943" s="104">
        <f ca="1"/>
        <v>46069</v>
      </c>
      <c r="F943" s="104" t="str">
        <f ca="1"/>
        <v>Unpaid</v>
      </c>
      <c r="G943" s="104" t="str">
        <f ca="1"/>
        <v>INV-2026-PT Balikpapan Retailindo-930</v>
      </c>
      <c r="H943" s="104">
        <f ca="1"/>
        <v>0</v>
      </c>
      <c r="I943" s="104">
        <f ca="1"/>
        <v>5043000</v>
      </c>
    </row>
    <row r="944" spans="1:9">
      <c r="A944" s="104">
        <f ca="1"/>
        <v>931</v>
      </c>
      <c r="B944" s="104" t="str">
        <f ca="1"/>
        <v>PT Karya Mitra Retail</v>
      </c>
      <c r="C944" s="104">
        <f ca="1"/>
        <v>1098000</v>
      </c>
      <c r="D944" s="104">
        <f ca="1"/>
        <v>46034</v>
      </c>
      <c r="E944" s="104">
        <f ca="1"/>
        <v>46064</v>
      </c>
      <c r="F944" s="104" t="str">
        <f ca="1"/>
        <v>Paid</v>
      </c>
      <c r="G944" s="104" t="str">
        <f ca="1"/>
        <v>INV-2026-PT Karya Mitra Retail-931</v>
      </c>
      <c r="H944" s="104">
        <f ca="1"/>
        <v>1098000</v>
      </c>
      <c r="I944" s="104">
        <f ca="1"/>
        <v>0</v>
      </c>
    </row>
    <row r="945" spans="1:9">
      <c r="A945" s="104">
        <f ca="1"/>
        <v>932</v>
      </c>
      <c r="B945" s="104" t="str">
        <f ca="1"/>
        <v>PT Bintang Retail Nusantara</v>
      </c>
      <c r="C945" s="104">
        <f ca="1"/>
        <v>7191000</v>
      </c>
      <c r="D945" s="104">
        <f ca="1"/>
        <v>46195</v>
      </c>
      <c r="E945" s="104">
        <f ca="1"/>
        <v>46225</v>
      </c>
      <c r="F945" s="104" t="str">
        <f ca="1"/>
        <v>Partial</v>
      </c>
      <c r="G945" s="104" t="str">
        <f ca="1"/>
        <v>INV-2026-PT Bintang Retail Nusantara-932</v>
      </c>
      <c r="H945" s="104">
        <f ca="1"/>
        <v>4315000</v>
      </c>
      <c r="I945" s="104">
        <f ca="1"/>
        <v>2876000</v>
      </c>
    </row>
    <row r="946" spans="1:9">
      <c r="A946" s="104">
        <f ca="1"/>
        <v>933</v>
      </c>
      <c r="B946" s="104" t="str">
        <f ca="1"/>
        <v>PT Karya Mitra Retail</v>
      </c>
      <c r="C946" s="104">
        <f ca="1"/>
        <v>1623000</v>
      </c>
      <c r="D946" s="104">
        <f ca="1"/>
        <v>46071</v>
      </c>
      <c r="E946" s="104">
        <f ca="1"/>
        <v>46101</v>
      </c>
      <c r="F946" s="104" t="str">
        <f ca="1"/>
        <v>Paid</v>
      </c>
      <c r="G946" s="104" t="str">
        <f ca="1"/>
        <v>INV-2026-PT Karya Mitra Retail-933</v>
      </c>
      <c r="H946" s="104">
        <f ca="1"/>
        <v>1623000</v>
      </c>
      <c r="I946" s="104">
        <f ca="1"/>
        <v>0</v>
      </c>
    </row>
    <row r="947" spans="1:9">
      <c r="A947" s="104">
        <f ca="1"/>
        <v>934</v>
      </c>
      <c r="B947" s="104" t="str">
        <f ca="1"/>
        <v>PT Manado Lifestyle Center</v>
      </c>
      <c r="C947" s="104">
        <f ca="1"/>
        <v>954000</v>
      </c>
      <c r="D947" s="104">
        <f ca="1"/>
        <v>46275</v>
      </c>
      <c r="E947" s="104">
        <f ca="1"/>
        <v>46289</v>
      </c>
      <c r="F947" s="104" t="str">
        <f ca="1"/>
        <v>Paid</v>
      </c>
      <c r="G947" s="104" t="str">
        <f ca="1"/>
        <v>INV-2026-PT Manado Lifestyle Center-934</v>
      </c>
      <c r="H947" s="104">
        <f ca="1"/>
        <v>954000</v>
      </c>
      <c r="I947" s="104">
        <f ca="1"/>
        <v>0</v>
      </c>
    </row>
    <row r="948" spans="1:9">
      <c r="A948" s="104">
        <f ca="1"/>
        <v>935</v>
      </c>
      <c r="B948" s="104" t="str">
        <f ca="1"/>
        <v>PT Metro Perkasa Retail</v>
      </c>
      <c r="C948" s="104">
        <f ca="1"/>
        <v>2510000</v>
      </c>
      <c r="D948" s="104">
        <f ca="1"/>
        <v>46273</v>
      </c>
      <c r="E948" s="104">
        <f ca="1"/>
        <v>46303</v>
      </c>
      <c r="F948" s="104" t="str">
        <f ca="1"/>
        <v>Unpaid</v>
      </c>
      <c r="G948" s="104" t="str">
        <f ca="1"/>
        <v>INV-2026-PT Metro Perkasa Retail-935</v>
      </c>
      <c r="H948" s="104">
        <f ca="1"/>
        <v>0</v>
      </c>
      <c r="I948" s="104">
        <f ca="1"/>
        <v>2510000</v>
      </c>
    </row>
    <row r="949" spans="1:9">
      <c r="A949" s="104">
        <f ca="1"/>
        <v>936</v>
      </c>
      <c r="B949" s="104" t="str">
        <f ca="1"/>
        <v>PT Surya Niaga Surabaya</v>
      </c>
      <c r="C949" s="104">
        <f ca="1"/>
        <v>6062000</v>
      </c>
      <c r="D949" s="104">
        <f ca="1"/>
        <v>46025</v>
      </c>
      <c r="E949" s="104">
        <f ca="1"/>
        <v>46070</v>
      </c>
      <c r="F949" s="104" t="str">
        <f ca="1"/>
        <v>Unpaid</v>
      </c>
      <c r="G949" s="104" t="str">
        <f ca="1"/>
        <v>INV-2026-PT Surya Niaga Surabaya-936</v>
      </c>
      <c r="H949" s="104">
        <f ca="1"/>
        <v>0</v>
      </c>
      <c r="I949" s="104">
        <f ca="1"/>
        <v>6062000</v>
      </c>
    </row>
    <row r="950" spans="1:9">
      <c r="A950" s="104">
        <f ca="1"/>
        <v>937</v>
      </c>
      <c r="B950" s="104" t="str">
        <f ca="1"/>
        <v>PT Pusaka Niaga Mandiri</v>
      </c>
      <c r="C950" s="104">
        <f ca="1"/>
        <v>5528000</v>
      </c>
      <c r="D950" s="104">
        <f ca="1"/>
        <v>46134</v>
      </c>
      <c r="E950" s="104">
        <f ca="1"/>
        <v>46148</v>
      </c>
      <c r="F950" s="104" t="str">
        <f ca="1"/>
        <v>Unpaid</v>
      </c>
      <c r="G950" s="104" t="str">
        <f ca="1"/>
        <v>INV-2026-PT Pusaka Niaga Mandiri-937</v>
      </c>
      <c r="H950" s="104">
        <f ca="1"/>
        <v>0</v>
      </c>
      <c r="I950" s="104">
        <f ca="1"/>
        <v>5528000</v>
      </c>
    </row>
    <row r="951" spans="1:9">
      <c r="A951" s="104">
        <f ca="1"/>
        <v>938</v>
      </c>
      <c r="B951" s="104" t="str">
        <f ca="1"/>
        <v>PT Citra Home Living</v>
      </c>
      <c r="C951" s="104">
        <f ca="1"/>
        <v>2989000</v>
      </c>
      <c r="D951" s="104">
        <f ca="1"/>
        <v>46057</v>
      </c>
      <c r="E951" s="104">
        <f ca="1"/>
        <v>46087</v>
      </c>
      <c r="F951" s="104" t="str">
        <f ca="1"/>
        <v>Paid</v>
      </c>
      <c r="G951" s="104" t="str">
        <f ca="1"/>
        <v>INV-2026-PT Citra Home Living-938</v>
      </c>
      <c r="H951" s="104">
        <f ca="1"/>
        <v>2989000</v>
      </c>
      <c r="I951" s="104">
        <f ca="1"/>
        <v>0</v>
      </c>
    </row>
    <row r="952" spans="1:9">
      <c r="A952" s="104">
        <f ca="1"/>
        <v>939</v>
      </c>
      <c r="B952" s="104" t="str">
        <f ca="1"/>
        <v>PT Medan Niaga Sentosa</v>
      </c>
      <c r="C952" s="104">
        <f ca="1"/>
        <v>4481000</v>
      </c>
      <c r="D952" s="104">
        <f ca="1"/>
        <v>46025</v>
      </c>
      <c r="E952" s="104">
        <f ca="1"/>
        <v>46055</v>
      </c>
      <c r="F952" s="104" t="str">
        <f ca="1"/>
        <v>Paid</v>
      </c>
      <c r="G952" s="104" t="str">
        <f ca="1"/>
        <v>INV-2026-PT Medan Niaga Sentosa-939</v>
      </c>
      <c r="H952" s="104">
        <f ca="1"/>
        <v>4481000</v>
      </c>
      <c r="I952" s="104">
        <f ca="1"/>
        <v>0</v>
      </c>
    </row>
    <row r="953" spans="1:9">
      <c r="A953" s="104">
        <f ca="1"/>
        <v>940</v>
      </c>
      <c r="B953" s="104" t="str">
        <f ca="1"/>
        <v>PT Batam Modern Retail</v>
      </c>
      <c r="C953" s="104">
        <f ca="1"/>
        <v>2706000</v>
      </c>
      <c r="D953" s="104">
        <f ca="1"/>
        <v>46037</v>
      </c>
      <c r="E953" s="104">
        <f ca="1"/>
        <v>46051</v>
      </c>
      <c r="F953" s="104" t="str">
        <f ca="1"/>
        <v>Unpaid</v>
      </c>
      <c r="G953" s="104" t="str">
        <f ca="1"/>
        <v>INV-2026-PT Batam Modern Retail-940</v>
      </c>
      <c r="H953" s="104">
        <f ca="1"/>
        <v>0</v>
      </c>
      <c r="I953" s="104">
        <f ca="1"/>
        <v>2706000</v>
      </c>
    </row>
    <row r="954" spans="1:9">
      <c r="A954" s="104">
        <f ca="1"/>
        <v>941</v>
      </c>
      <c r="B954" s="104" t="str">
        <f ca="1"/>
        <v>PT Makassar Retail Utama</v>
      </c>
      <c r="C954" s="104">
        <f ca="1"/>
        <v>7846000</v>
      </c>
      <c r="D954" s="104">
        <f ca="1"/>
        <v>46176</v>
      </c>
      <c r="E954" s="104">
        <f ca="1"/>
        <v>46206</v>
      </c>
      <c r="F954" s="104" t="str">
        <f ca="1"/>
        <v>Unpaid</v>
      </c>
      <c r="G954" s="104" t="str">
        <f ca="1"/>
        <v>INV-2026-PT Makassar Retail Utama-941</v>
      </c>
      <c r="H954" s="104">
        <f ca="1"/>
        <v>0</v>
      </c>
      <c r="I954" s="104">
        <f ca="1"/>
        <v>7846000</v>
      </c>
    </row>
    <row r="955" spans="1:9">
      <c r="A955" s="104">
        <f ca="1"/>
        <v>942</v>
      </c>
      <c r="B955" s="104" t="str">
        <f ca="1"/>
        <v>PT Balikpapan Retailindo</v>
      </c>
      <c r="C955" s="104">
        <f ca="1"/>
        <v>4603000</v>
      </c>
      <c r="D955" s="104">
        <f ca="1"/>
        <v>46226</v>
      </c>
      <c r="E955" s="104">
        <f ca="1"/>
        <v>46271</v>
      </c>
      <c r="F955" s="104" t="str">
        <f ca="1"/>
        <v>Paid</v>
      </c>
      <c r="G955" s="104" t="str">
        <f ca="1"/>
        <v>INV-2026-PT Balikpapan Retailindo-942</v>
      </c>
      <c r="H955" s="104">
        <f ca="1"/>
        <v>4603000</v>
      </c>
      <c r="I955" s="104">
        <f ca="1"/>
        <v>0</v>
      </c>
    </row>
    <row r="956" spans="1:9">
      <c r="A956" s="104">
        <f ca="1"/>
        <v>943</v>
      </c>
      <c r="B956" s="104" t="str">
        <f ca="1"/>
        <v>PT Batam Modern Retail</v>
      </c>
      <c r="C956" s="104">
        <f ca="1"/>
        <v>3423000</v>
      </c>
      <c r="D956" s="104">
        <f ca="1"/>
        <v>46236</v>
      </c>
      <c r="E956" s="104">
        <f ca="1"/>
        <v>46250</v>
      </c>
      <c r="F956" s="104" t="str">
        <f ca="1"/>
        <v>Unpaid</v>
      </c>
      <c r="G956" s="104" t="str">
        <f ca="1"/>
        <v>INV-2026-PT Batam Modern Retail-943</v>
      </c>
      <c r="H956" s="104">
        <f ca="1"/>
        <v>0</v>
      </c>
      <c r="I956" s="104">
        <f ca="1"/>
        <v>3423000</v>
      </c>
    </row>
    <row r="957" spans="1:9">
      <c r="A957" s="104">
        <f ca="1"/>
        <v>944</v>
      </c>
      <c r="B957" s="104" t="str">
        <f ca="1"/>
        <v>PT Balikpapan Retailindo</v>
      </c>
      <c r="C957" s="104">
        <f ca="1"/>
        <v>2764000</v>
      </c>
      <c r="D957" s="104">
        <f ca="1"/>
        <v>46116</v>
      </c>
      <c r="E957" s="104">
        <f ca="1"/>
        <v>46146</v>
      </c>
      <c r="F957" s="104" t="str">
        <f ca="1"/>
        <v>Paid</v>
      </c>
      <c r="G957" s="104" t="str">
        <f ca="1"/>
        <v>INV-2026-PT Balikpapan Retailindo-944</v>
      </c>
      <c r="H957" s="104">
        <f ca="1"/>
        <v>2764000</v>
      </c>
      <c r="I957" s="104">
        <f ca="1"/>
        <v>0</v>
      </c>
    </row>
    <row r="958" spans="1:9">
      <c r="A958" s="104">
        <f ca="1"/>
        <v>945</v>
      </c>
      <c r="B958" s="104" t="str">
        <f ca="1"/>
        <v>PT Bintang Retail Nusantara</v>
      </c>
      <c r="C958" s="104">
        <f ca="1"/>
        <v>2246000</v>
      </c>
      <c r="D958" s="104">
        <f ca="1"/>
        <v>46088</v>
      </c>
      <c r="E958" s="104">
        <f ca="1"/>
        <v>46118</v>
      </c>
      <c r="F958" s="104" t="str">
        <f ca="1"/>
        <v>Unpaid</v>
      </c>
      <c r="G958" s="104" t="str">
        <f ca="1"/>
        <v>INV-2026-PT Bintang Retail Nusantara-945</v>
      </c>
      <c r="H958" s="104">
        <f ca="1"/>
        <v>0</v>
      </c>
      <c r="I958" s="104">
        <f ca="1"/>
        <v>2246000</v>
      </c>
    </row>
    <row r="959" spans="1:9">
      <c r="A959" s="104">
        <f ca="1"/>
        <v>946</v>
      </c>
      <c r="B959" s="104" t="str">
        <f ca="1"/>
        <v>PT Pusaka Niaga Mandiri</v>
      </c>
      <c r="C959" s="104">
        <f ca="1"/>
        <v>3502000</v>
      </c>
      <c r="D959" s="104">
        <f ca="1"/>
        <v>46225</v>
      </c>
      <c r="E959" s="104">
        <f ca="1"/>
        <v>46255</v>
      </c>
      <c r="F959" s="104" t="str">
        <f ca="1"/>
        <v>Paid</v>
      </c>
      <c r="G959" s="104" t="str">
        <f ca="1"/>
        <v>INV-2026-PT Pusaka Niaga Mandiri-946</v>
      </c>
      <c r="H959" s="104">
        <f ca="1"/>
        <v>3502000</v>
      </c>
      <c r="I959" s="104">
        <f ca="1"/>
        <v>0</v>
      </c>
    </row>
    <row r="960" spans="1:9">
      <c r="A960" s="104">
        <f ca="1"/>
        <v>947</v>
      </c>
      <c r="B960" s="104" t="str">
        <f ca="1"/>
        <v>PT Arunika Retail Indonesia</v>
      </c>
      <c r="C960" s="104">
        <f ca="1"/>
        <v>1849000</v>
      </c>
      <c r="D960" s="104">
        <f ca="1"/>
        <v>46176</v>
      </c>
      <c r="E960" s="104">
        <f ca="1"/>
        <v>46206</v>
      </c>
      <c r="F960" s="104" t="str">
        <f ca="1"/>
        <v>Paid</v>
      </c>
      <c r="G960" s="104" t="str">
        <f ca="1"/>
        <v>INV-2026-PT Arunika Retail Indonesia-947</v>
      </c>
      <c r="H960" s="104">
        <f ca="1"/>
        <v>1849000</v>
      </c>
      <c r="I960" s="104">
        <f ca="1"/>
        <v>0</v>
      </c>
    </row>
    <row r="961" spans="1:9">
      <c r="A961" s="104">
        <f ca="1"/>
        <v>948</v>
      </c>
      <c r="B961" s="104" t="str">
        <f ca="1"/>
        <v>PT Medan Niaga Sentosa</v>
      </c>
      <c r="C961" s="104">
        <f ca="1"/>
        <v>2061000</v>
      </c>
      <c r="D961" s="104">
        <f ca="1"/>
        <v>46255</v>
      </c>
      <c r="E961" s="104">
        <f ca="1"/>
        <v>46285</v>
      </c>
      <c r="F961" s="104" t="str">
        <f ca="1"/>
        <v>Partial</v>
      </c>
      <c r="G961" s="104" t="str">
        <f ca="1"/>
        <v>INV-2026-PT Medan Niaga Sentosa-948</v>
      </c>
      <c r="H961" s="104">
        <f ca="1"/>
        <v>618000</v>
      </c>
      <c r="I961" s="104">
        <f ca="1"/>
        <v>1443000</v>
      </c>
    </row>
    <row r="962" spans="1:9">
      <c r="A962" s="104">
        <f ca="1"/>
        <v>949</v>
      </c>
      <c r="B962" s="104" t="str">
        <f ca="1"/>
        <v>PT Manado Lifestyle Center</v>
      </c>
      <c r="C962" s="104">
        <f ca="1"/>
        <v>1512000</v>
      </c>
      <c r="D962" s="104">
        <f ca="1"/>
        <v>46263</v>
      </c>
      <c r="E962" s="104">
        <f ca="1"/>
        <v>46277</v>
      </c>
      <c r="F962" s="104" t="str">
        <f ca="1"/>
        <v>Paid</v>
      </c>
      <c r="G962" s="104" t="str">
        <f ca="1"/>
        <v>INV-2026-PT Manado Lifestyle Center-949</v>
      </c>
      <c r="H962" s="104">
        <f ca="1"/>
        <v>1512000</v>
      </c>
      <c r="I962" s="104">
        <f ca="1"/>
        <v>0</v>
      </c>
    </row>
    <row r="963" spans="1:9">
      <c r="A963" s="104">
        <f ca="1"/>
        <v>950</v>
      </c>
      <c r="B963" s="104" t="str">
        <f ca="1"/>
        <v>PT Karya Mitra Retail</v>
      </c>
      <c r="C963" s="104">
        <f ca="1"/>
        <v>1859000</v>
      </c>
      <c r="D963" s="104">
        <f ca="1"/>
        <v>46200</v>
      </c>
      <c r="E963" s="104">
        <f ca="1"/>
        <v>46230</v>
      </c>
      <c r="F963" s="104" t="str">
        <f ca="1"/>
        <v>Paid</v>
      </c>
      <c r="G963" s="104" t="str">
        <f ca="1"/>
        <v>INV-2026-PT Karya Mitra Retail-950</v>
      </c>
      <c r="H963" s="104">
        <f ca="1"/>
        <v>1859000</v>
      </c>
      <c r="I963" s="104">
        <f ca="1"/>
        <v>0</v>
      </c>
    </row>
    <row r="964" spans="1:9">
      <c r="A964" s="104">
        <f ca="1"/>
        <v>951</v>
      </c>
      <c r="B964" s="104" t="str">
        <f ca="1"/>
        <v>PT Palembang Retail Bersama</v>
      </c>
      <c r="C964" s="104">
        <f ca="1"/>
        <v>396000</v>
      </c>
      <c r="D964" s="104">
        <f ca="1"/>
        <v>46175</v>
      </c>
      <c r="E964" s="104">
        <f ca="1"/>
        <v>46220</v>
      </c>
      <c r="F964" s="104" t="str">
        <f ca="1"/>
        <v>Paid</v>
      </c>
      <c r="G964" s="104" t="str">
        <f ca="1"/>
        <v>INV-2026-PT Palembang Retail Bersama-951</v>
      </c>
      <c r="H964" s="104">
        <f ca="1"/>
        <v>396000</v>
      </c>
      <c r="I964" s="104">
        <f ca="1"/>
        <v>0</v>
      </c>
    </row>
    <row r="965" spans="1:9">
      <c r="A965" s="104">
        <f ca="1"/>
        <v>952</v>
      </c>
      <c r="B965" s="104" t="str">
        <f ca="1"/>
        <v>PT Bali Lifestyle Market</v>
      </c>
      <c r="C965" s="104">
        <f ca="1"/>
        <v>5556000</v>
      </c>
      <c r="D965" s="104">
        <f ca="1"/>
        <v>46090</v>
      </c>
      <c r="E965" s="104">
        <f ca="1"/>
        <v>46120</v>
      </c>
      <c r="F965" s="104" t="str">
        <f ca="1"/>
        <v>Paid</v>
      </c>
      <c r="G965" s="104" t="str">
        <f ca="1"/>
        <v>INV-2026-PT Bali Lifestyle Market-952</v>
      </c>
      <c r="H965" s="104">
        <f ca="1"/>
        <v>5556000</v>
      </c>
      <c r="I965" s="104">
        <f ca="1"/>
        <v>0</v>
      </c>
    </row>
    <row r="966" spans="1:9">
      <c r="A966" s="104">
        <f ca="1"/>
        <v>953</v>
      </c>
      <c r="B966" s="104" t="str">
        <f ca="1"/>
        <v>PT Metro Perkasa Retail</v>
      </c>
      <c r="C966" s="104">
        <f ca="1"/>
        <v>4590000</v>
      </c>
      <c r="D966" s="104">
        <f ca="1"/>
        <v>46183</v>
      </c>
      <c r="E966" s="104">
        <f ca="1"/>
        <v>46228</v>
      </c>
      <c r="F966" s="104" t="str">
        <f ca="1"/>
        <v>Partial</v>
      </c>
      <c r="G966" s="104" t="str">
        <f ca="1"/>
        <v>INV-2026-PT Metro Perkasa Retail-953</v>
      </c>
      <c r="H966" s="104">
        <f ca="1"/>
        <v>1148000</v>
      </c>
      <c r="I966" s="104">
        <f ca="1"/>
        <v>3442000</v>
      </c>
    </row>
    <row r="967" spans="1:9">
      <c r="A967" s="104">
        <f ca="1"/>
        <v>954</v>
      </c>
      <c r="B967" s="104" t="str">
        <f ca="1"/>
        <v>PT Bintang Retail Nusantara</v>
      </c>
      <c r="C967" s="104">
        <f ca="1"/>
        <v>1825000</v>
      </c>
      <c r="D967" s="104">
        <f ca="1"/>
        <v>46029</v>
      </c>
      <c r="E967" s="104">
        <f ca="1"/>
        <v>46059</v>
      </c>
      <c r="F967" s="104" t="str">
        <f ca="1"/>
        <v>Paid</v>
      </c>
      <c r="G967" s="104" t="str">
        <f ca="1"/>
        <v>INV-2026-PT Bintang Retail Nusantara-954</v>
      </c>
      <c r="H967" s="104">
        <f ca="1"/>
        <v>1825000</v>
      </c>
      <c r="I967" s="104">
        <f ca="1"/>
        <v>0</v>
      </c>
    </row>
    <row r="968" spans="1:9">
      <c r="A968" s="104">
        <f ca="1"/>
        <v>955</v>
      </c>
      <c r="B968" s="104" t="str">
        <f ca="1"/>
        <v>PT Urban House Indonesia</v>
      </c>
      <c r="C968" s="104">
        <f ca="1"/>
        <v>1964000</v>
      </c>
      <c r="D968" s="104">
        <f ca="1"/>
        <v>46162</v>
      </c>
      <c r="E968" s="104">
        <f ca="1"/>
        <v>46207</v>
      </c>
      <c r="F968" s="104" t="str">
        <f ca="1"/>
        <v>Unpaid</v>
      </c>
      <c r="G968" s="104" t="str">
        <f ca="1"/>
        <v>INV-2026-PT Urban House Indonesia-955</v>
      </c>
      <c r="H968" s="104">
        <f ca="1"/>
        <v>0</v>
      </c>
      <c r="I968" s="104">
        <f ca="1"/>
        <v>1964000</v>
      </c>
    </row>
    <row r="969" spans="1:9">
      <c r="A969" s="104">
        <f ca="1"/>
        <v>956</v>
      </c>
      <c r="B969" s="104" t="str">
        <f ca="1"/>
        <v>PT Palembang Retail Bersama</v>
      </c>
      <c r="C969" s="104">
        <f ca="1"/>
        <v>8328000</v>
      </c>
      <c r="D969" s="104">
        <f ca="1"/>
        <v>46041</v>
      </c>
      <c r="E969" s="104">
        <f ca="1"/>
        <v>46071</v>
      </c>
      <c r="F969" s="104" t="str">
        <f ca="1"/>
        <v>Paid</v>
      </c>
      <c r="G969" s="104" t="str">
        <f ca="1"/>
        <v>INV-2026-PT Palembang Retail Bersama-956</v>
      </c>
      <c r="H969" s="104">
        <f ca="1"/>
        <v>8328000</v>
      </c>
      <c r="I969" s="104">
        <f ca="1"/>
        <v>0</v>
      </c>
    </row>
    <row r="970" spans="1:9">
      <c r="A970" s="104">
        <f ca="1"/>
        <v>957</v>
      </c>
      <c r="B970" s="104" t="str">
        <f ca="1"/>
        <v>PT Medan Niaga Sentosa</v>
      </c>
      <c r="C970" s="104">
        <f ca="1"/>
        <v>249000</v>
      </c>
      <c r="D970" s="104">
        <f ca="1"/>
        <v>46053</v>
      </c>
      <c r="E970" s="104">
        <f ca="1"/>
        <v>46083</v>
      </c>
      <c r="F970" s="104" t="str">
        <f ca="1"/>
        <v>Paid</v>
      </c>
      <c r="G970" s="104" t="str">
        <f ca="1"/>
        <v>INV-2026-PT Medan Niaga Sentosa-957</v>
      </c>
      <c r="H970" s="104">
        <f ca="1"/>
        <v>249000</v>
      </c>
      <c r="I970" s="104">
        <f ca="1"/>
        <v>0</v>
      </c>
    </row>
    <row r="971" spans="1:9">
      <c r="A971" s="104">
        <f ca="1"/>
        <v>958</v>
      </c>
      <c r="B971" s="104" t="str">
        <f ca="1"/>
        <v>PT Sentra Belanja Jaya</v>
      </c>
      <c r="C971" s="104">
        <f ca="1"/>
        <v>5548000</v>
      </c>
      <c r="D971" s="104">
        <f ca="1"/>
        <v>46030</v>
      </c>
      <c r="E971" s="104">
        <f ca="1"/>
        <v>46060</v>
      </c>
      <c r="F971" s="104" t="str">
        <f ca="1"/>
        <v>Unpaid</v>
      </c>
      <c r="G971" s="104" t="str">
        <f ca="1"/>
        <v>INV-2026-PT Sentra Belanja Jaya-958</v>
      </c>
      <c r="H971" s="104">
        <f ca="1"/>
        <v>0</v>
      </c>
      <c r="I971" s="104">
        <f ca="1"/>
        <v>5548000</v>
      </c>
    </row>
    <row r="972" spans="1:9">
      <c r="A972" s="104">
        <f ca="1"/>
        <v>959</v>
      </c>
      <c r="B972" s="104" t="str">
        <f ca="1"/>
        <v>PT Nusantara Mart Sejahtera</v>
      </c>
      <c r="C972" s="104">
        <f ca="1"/>
        <v>5045000</v>
      </c>
      <c r="D972" s="104">
        <f ca="1"/>
        <v>46133</v>
      </c>
      <c r="E972" s="104">
        <f ca="1"/>
        <v>46163</v>
      </c>
      <c r="F972" s="104" t="str">
        <f ca="1"/>
        <v>Paid</v>
      </c>
      <c r="G972" s="104" t="str">
        <f ca="1"/>
        <v>INV-2026-PT Nusantara Mart Sejahtera-959</v>
      </c>
      <c r="H972" s="104">
        <f ca="1"/>
        <v>5045000</v>
      </c>
      <c r="I972" s="104">
        <f ca="1"/>
        <v>0</v>
      </c>
    </row>
    <row r="973" spans="1:9">
      <c r="A973" s="104">
        <f ca="1"/>
        <v>960</v>
      </c>
      <c r="B973" s="104" t="str">
        <f ca="1"/>
        <v>PT Makassar Retail Utama</v>
      </c>
      <c r="C973" s="104">
        <f ca="1"/>
        <v>4980000</v>
      </c>
      <c r="D973" s="104">
        <f ca="1"/>
        <v>46246</v>
      </c>
      <c r="E973" s="104">
        <f ca="1"/>
        <v>46276</v>
      </c>
      <c r="F973" s="104" t="str">
        <f ca="1"/>
        <v>Paid</v>
      </c>
      <c r="G973" s="104" t="str">
        <f ca="1"/>
        <v>INV-2026-PT Makassar Retail Utama-960</v>
      </c>
      <c r="H973" s="104">
        <f ca="1"/>
        <v>4980000</v>
      </c>
      <c r="I973" s="104">
        <f ca="1"/>
        <v>0</v>
      </c>
    </row>
    <row r="974" spans="1:9">
      <c r="A974" s="104">
        <f ca="1"/>
        <v>961</v>
      </c>
      <c r="B974" s="104" t="str">
        <f ca="1"/>
        <v>PT Sentra Belanja Jaya</v>
      </c>
      <c r="C974" s="104">
        <f ca="1"/>
        <v>9833000</v>
      </c>
      <c r="D974" s="104">
        <f ca="1"/>
        <v>46272</v>
      </c>
      <c r="E974" s="104">
        <f ca="1"/>
        <v>46286</v>
      </c>
      <c r="F974" s="104" t="str">
        <f ca="1"/>
        <v>Paid</v>
      </c>
      <c r="G974" s="104" t="str">
        <f ca="1"/>
        <v>INV-2026-PT Sentra Belanja Jaya-961</v>
      </c>
      <c r="H974" s="104">
        <f ca="1"/>
        <v>9833000</v>
      </c>
      <c r="I974" s="104">
        <f ca="1"/>
        <v>0</v>
      </c>
    </row>
    <row r="975" spans="1:9">
      <c r="A975" s="104">
        <f ca="1"/>
        <v>962</v>
      </c>
      <c r="B975" s="104" t="str">
        <f ca="1"/>
        <v>PT Lestari Lifestyle Retail</v>
      </c>
      <c r="C975" s="104">
        <f ca="1"/>
        <v>1428000</v>
      </c>
      <c r="D975" s="104">
        <f ca="1"/>
        <v>46220</v>
      </c>
      <c r="E975" s="104">
        <f ca="1"/>
        <v>46250</v>
      </c>
      <c r="F975" s="104" t="str">
        <f ca="1"/>
        <v>Paid</v>
      </c>
      <c r="G975" s="104" t="str">
        <f ca="1"/>
        <v>INV-2026-PT Lestari Lifestyle Retail-962</v>
      </c>
      <c r="H975" s="104">
        <f ca="1"/>
        <v>1428000</v>
      </c>
      <c r="I975" s="104">
        <f ca="1"/>
        <v>0</v>
      </c>
    </row>
    <row r="976" spans="1:9">
      <c r="A976" s="104">
        <f ca="1"/>
        <v>963</v>
      </c>
      <c r="B976" s="104" t="str">
        <f ca="1"/>
        <v>PT Makassar Retail Utama</v>
      </c>
      <c r="C976" s="104">
        <f ca="1"/>
        <v>4878000</v>
      </c>
      <c r="D976" s="104">
        <f ca="1"/>
        <v>46090</v>
      </c>
      <c r="E976" s="104">
        <f ca="1"/>
        <v>46120</v>
      </c>
      <c r="F976" s="104" t="str">
        <f ca="1"/>
        <v>Partial</v>
      </c>
      <c r="G976" s="104" t="str">
        <f ca="1"/>
        <v>INV-2026-PT Makassar Retail Utama-963</v>
      </c>
      <c r="H976" s="104">
        <f ca="1"/>
        <v>1220000</v>
      </c>
      <c r="I976" s="104">
        <f ca="1"/>
        <v>3658000</v>
      </c>
    </row>
    <row r="977" spans="1:9">
      <c r="A977" s="104">
        <f ca="1"/>
        <v>964</v>
      </c>
      <c r="B977" s="104" t="str">
        <f ca="1"/>
        <v>PT Batam Modern Retail</v>
      </c>
      <c r="C977" s="104">
        <f ca="1"/>
        <v>4140000</v>
      </c>
      <c r="D977" s="104">
        <f ca="1"/>
        <v>46023</v>
      </c>
      <c r="E977" s="104">
        <f ca="1"/>
        <v>46068</v>
      </c>
      <c r="F977" s="104" t="str">
        <f ca="1"/>
        <v>Unpaid</v>
      </c>
      <c r="G977" s="104" t="str">
        <f ca="1"/>
        <v>INV-2026-PT Batam Modern Retail-964</v>
      </c>
      <c r="H977" s="104">
        <f ca="1"/>
        <v>0</v>
      </c>
      <c r="I977" s="104">
        <f ca="1"/>
        <v>4140000</v>
      </c>
    </row>
    <row r="978" spans="1:9">
      <c r="A978" s="104">
        <f ca="1"/>
        <v>965</v>
      </c>
      <c r="B978" s="104" t="str">
        <f ca="1"/>
        <v>PT Pontianak Niaga Abadi</v>
      </c>
      <c r="C978" s="104">
        <f ca="1"/>
        <v>2764000</v>
      </c>
      <c r="D978" s="104">
        <f ca="1"/>
        <v>46155</v>
      </c>
      <c r="E978" s="104">
        <f ca="1"/>
        <v>46185</v>
      </c>
      <c r="F978" s="104" t="str">
        <f ca="1"/>
        <v>Partial</v>
      </c>
      <c r="G978" s="104" t="str">
        <f ca="1"/>
        <v>INV-2026-PT Pontianak Niaga Abadi-965</v>
      </c>
      <c r="H978" s="104">
        <f ca="1"/>
        <v>1658000</v>
      </c>
      <c r="I978" s="104">
        <f ca="1"/>
        <v>1106000</v>
      </c>
    </row>
    <row r="979" spans="1:9">
      <c r="A979" s="104">
        <f ca="1"/>
        <v>966</v>
      </c>
      <c r="B979" s="104" t="str">
        <f ca="1"/>
        <v>PT Karya Mitra Retail</v>
      </c>
      <c r="C979" s="104">
        <f ca="1"/>
        <v>3888000</v>
      </c>
      <c r="D979" s="104">
        <f ca="1"/>
        <v>46055</v>
      </c>
      <c r="E979" s="104">
        <f ca="1"/>
        <v>46100</v>
      </c>
      <c r="F979" s="104" t="str">
        <f ca="1"/>
        <v>Paid</v>
      </c>
      <c r="G979" s="104" t="str">
        <f ca="1"/>
        <v>INV-2026-PT Karya Mitra Retail-966</v>
      </c>
      <c r="H979" s="104">
        <f ca="1"/>
        <v>3888000</v>
      </c>
      <c r="I979" s="104">
        <f ca="1"/>
        <v>0</v>
      </c>
    </row>
    <row r="980" spans="1:9">
      <c r="A980" s="104">
        <f ca="1"/>
        <v>967</v>
      </c>
      <c r="B980" s="104" t="str">
        <f ca="1"/>
        <v>PT Balikpapan Retailindo</v>
      </c>
      <c r="C980" s="104">
        <f ca="1"/>
        <v>3435000</v>
      </c>
      <c r="D980" s="104">
        <f ca="1"/>
        <v>46109</v>
      </c>
      <c r="E980" s="104">
        <f ca="1"/>
        <v>46139</v>
      </c>
      <c r="F980" s="104" t="str">
        <f ca="1"/>
        <v>Partial</v>
      </c>
      <c r="G980" s="104" t="str">
        <f ca="1"/>
        <v>INV-2026-PT Balikpapan Retailindo-967</v>
      </c>
      <c r="H980" s="104">
        <f ca="1"/>
        <v>1718000</v>
      </c>
      <c r="I980" s="104">
        <f ca="1"/>
        <v>1717000</v>
      </c>
    </row>
    <row r="981" spans="1:9">
      <c r="A981" s="104">
        <f ca="1"/>
        <v>968</v>
      </c>
      <c r="B981" s="104" t="str">
        <f ca="1"/>
        <v>PT Batam Modern Retail</v>
      </c>
      <c r="C981" s="104">
        <f ca="1"/>
        <v>1823000</v>
      </c>
      <c r="D981" s="104">
        <f ca="1"/>
        <v>46144</v>
      </c>
      <c r="E981" s="104">
        <f ca="1"/>
        <v>46174</v>
      </c>
      <c r="F981" s="104" t="str">
        <f ca="1"/>
        <v>Paid</v>
      </c>
      <c r="G981" s="104" t="str">
        <f ca="1"/>
        <v>INV-2026-PT Batam Modern Retail-968</v>
      </c>
      <c r="H981" s="104">
        <f ca="1"/>
        <v>1823000</v>
      </c>
      <c r="I981" s="104">
        <f ca="1"/>
        <v>0</v>
      </c>
    </row>
    <row r="982" spans="1:9">
      <c r="A982" s="104">
        <f ca="1"/>
        <v>969</v>
      </c>
      <c r="B982" s="104" t="str">
        <f ca="1"/>
        <v>PT Surya Niaga Surabaya</v>
      </c>
      <c r="C982" s="104">
        <f ca="1"/>
        <v>5077000</v>
      </c>
      <c r="D982" s="104">
        <f ca="1"/>
        <v>46030</v>
      </c>
      <c r="E982" s="104">
        <f ca="1"/>
        <v>46060</v>
      </c>
      <c r="F982" s="104" t="str">
        <f ca="1"/>
        <v>Unpaid</v>
      </c>
      <c r="G982" s="104" t="str">
        <f ca="1"/>
        <v>INV-2026-PT Surya Niaga Surabaya-969</v>
      </c>
      <c r="H982" s="104">
        <f ca="1"/>
        <v>0</v>
      </c>
      <c r="I982" s="104">
        <f ca="1"/>
        <v>5077000</v>
      </c>
    </row>
    <row r="983" spans="1:9">
      <c r="A983" s="104">
        <f ca="1"/>
        <v>970</v>
      </c>
      <c r="B983" s="104" t="str">
        <f ca="1"/>
        <v>PT Makassar Retail Utama</v>
      </c>
      <c r="C983" s="104">
        <f ca="1"/>
        <v>5247000</v>
      </c>
      <c r="D983" s="104">
        <f ca="1"/>
        <v>46176</v>
      </c>
      <c r="E983" s="104">
        <f ca="1"/>
        <v>46206</v>
      </c>
      <c r="F983" s="104" t="str">
        <f ca="1"/>
        <v>Paid</v>
      </c>
      <c r="G983" s="104" t="str">
        <f ca="1"/>
        <v>INV-2026-PT Makassar Retail Utama-970</v>
      </c>
      <c r="H983" s="104">
        <f ca="1"/>
        <v>5247000</v>
      </c>
      <c r="I983" s="104">
        <f ca="1"/>
        <v>0</v>
      </c>
    </row>
    <row r="984" spans="1:9">
      <c r="A984" s="104">
        <f ca="1"/>
        <v>971</v>
      </c>
      <c r="B984" s="104" t="str">
        <f ca="1"/>
        <v>PT Nusantara Mart Sejahtera</v>
      </c>
      <c r="C984" s="104">
        <f ca="1"/>
        <v>3577000</v>
      </c>
      <c r="D984" s="104">
        <f ca="1"/>
        <v>46209</v>
      </c>
      <c r="E984" s="104">
        <f ca="1"/>
        <v>46239</v>
      </c>
      <c r="F984" s="104" t="str">
        <f ca="1"/>
        <v>Unpaid</v>
      </c>
      <c r="G984" s="104" t="str">
        <f ca="1"/>
        <v>INV-2026-PT Nusantara Mart Sejahtera-971</v>
      </c>
      <c r="H984" s="104">
        <f ca="1"/>
        <v>0</v>
      </c>
      <c r="I984" s="104">
        <f ca="1"/>
        <v>3577000</v>
      </c>
    </row>
    <row r="985" spans="1:9">
      <c r="A985" s="104">
        <f ca="1"/>
        <v>972</v>
      </c>
      <c r="B985" s="104" t="str">
        <f ca="1"/>
        <v>PT Bali Lifestyle Market</v>
      </c>
      <c r="C985" s="104">
        <f ca="1"/>
        <v>8329000</v>
      </c>
      <c r="D985" s="104">
        <f ca="1"/>
        <v>46150</v>
      </c>
      <c r="E985" s="104">
        <f ca="1"/>
        <v>46164</v>
      </c>
      <c r="F985" s="104" t="str">
        <f ca="1"/>
        <v>Unpaid</v>
      </c>
      <c r="G985" s="104" t="str">
        <f ca="1"/>
        <v>INV-2026-PT Bali Lifestyle Market-972</v>
      </c>
      <c r="H985" s="104">
        <f ca="1"/>
        <v>0</v>
      </c>
      <c r="I985" s="104">
        <f ca="1"/>
        <v>8329000</v>
      </c>
    </row>
    <row r="986" spans="1:9">
      <c r="A986" s="104">
        <f ca="1"/>
        <v>973</v>
      </c>
      <c r="B986" s="104" t="str">
        <f ca="1"/>
        <v>PT Sentra Belanja Jaya</v>
      </c>
      <c r="C986" s="104">
        <f ca="1"/>
        <v>3834000</v>
      </c>
      <c r="D986" s="104">
        <f ca="1"/>
        <v>46036</v>
      </c>
      <c r="E986" s="104">
        <f ca="1"/>
        <v>46066</v>
      </c>
      <c r="F986" s="104" t="str">
        <f ca="1"/>
        <v>Paid</v>
      </c>
      <c r="G986" s="104" t="str">
        <f ca="1"/>
        <v>INV-2026-PT Sentra Belanja Jaya-973</v>
      </c>
      <c r="H986" s="104">
        <f ca="1"/>
        <v>3834000</v>
      </c>
      <c r="I986" s="104">
        <f ca="1"/>
        <v>0</v>
      </c>
    </row>
    <row r="987" spans="1:9">
      <c r="A987" s="104">
        <f ca="1"/>
        <v>974</v>
      </c>
      <c r="B987" s="104" t="str">
        <f ca="1"/>
        <v>PT Metro Perkasa Retail</v>
      </c>
      <c r="C987" s="104">
        <f ca="1"/>
        <v>5214000</v>
      </c>
      <c r="D987" s="104">
        <f ca="1"/>
        <v>46101</v>
      </c>
      <c r="E987" s="104">
        <f ca="1"/>
        <v>46131</v>
      </c>
      <c r="F987" s="104" t="str">
        <f ca="1"/>
        <v>Paid</v>
      </c>
      <c r="G987" s="104" t="str">
        <f ca="1"/>
        <v>INV-2026-PT Metro Perkasa Retail-974</v>
      </c>
      <c r="H987" s="104">
        <f ca="1"/>
        <v>5214000</v>
      </c>
      <c r="I987" s="104">
        <f ca="1"/>
        <v>0</v>
      </c>
    </row>
    <row r="988" spans="1:9">
      <c r="A988" s="104">
        <f ca="1"/>
        <v>975</v>
      </c>
      <c r="B988" s="104" t="str">
        <f ca="1"/>
        <v>PT Prima Retail Bandung</v>
      </c>
      <c r="C988" s="104">
        <f ca="1"/>
        <v>3769000</v>
      </c>
      <c r="D988" s="104">
        <f ca="1"/>
        <v>46272</v>
      </c>
      <c r="E988" s="104">
        <f ca="1"/>
        <v>46317</v>
      </c>
      <c r="F988" s="104" t="str">
        <f ca="1"/>
        <v>Unpaid</v>
      </c>
      <c r="G988" s="104" t="str">
        <f ca="1"/>
        <v>INV-2026-PT Prima Retail Bandung-975</v>
      </c>
      <c r="H988" s="104">
        <f ca="1"/>
        <v>0</v>
      </c>
      <c r="I988" s="104">
        <f ca="1"/>
        <v>3769000</v>
      </c>
    </row>
    <row r="989" spans="1:9">
      <c r="A989" s="104">
        <f ca="1"/>
        <v>976</v>
      </c>
      <c r="B989" s="104" t="str">
        <f ca="1"/>
        <v>PT Pusaka Niaga Mandiri</v>
      </c>
      <c r="C989" s="104">
        <f ca="1"/>
        <v>298000</v>
      </c>
      <c r="D989" s="104">
        <f ca="1"/>
        <v>46083</v>
      </c>
      <c r="E989" s="104">
        <f ca="1"/>
        <v>46097</v>
      </c>
      <c r="F989" s="104" t="str">
        <f ca="1"/>
        <v>Paid</v>
      </c>
      <c r="G989" s="104" t="str">
        <f ca="1"/>
        <v>INV-2026-PT Pusaka Niaga Mandiri-976</v>
      </c>
      <c r="H989" s="104">
        <f ca="1"/>
        <v>298000</v>
      </c>
      <c r="I989" s="104">
        <f ca="1"/>
        <v>0</v>
      </c>
    </row>
    <row r="990" spans="1:9">
      <c r="A990" s="104">
        <f ca="1"/>
        <v>977</v>
      </c>
      <c r="B990" s="104" t="str">
        <f ca="1"/>
        <v>PT Batam Modern Retail</v>
      </c>
      <c r="C990" s="104">
        <f ca="1"/>
        <v>3720000</v>
      </c>
      <c r="D990" s="104">
        <f ca="1"/>
        <v>46129</v>
      </c>
      <c r="E990" s="104">
        <f ca="1"/>
        <v>46159</v>
      </c>
      <c r="F990" s="104" t="str">
        <f ca="1"/>
        <v>Partial</v>
      </c>
      <c r="G990" s="104" t="str">
        <f ca="1"/>
        <v>INV-2026-PT Batam Modern Retail-977</v>
      </c>
      <c r="H990" s="104">
        <f ca="1"/>
        <v>2790000</v>
      </c>
      <c r="I990" s="104">
        <f ca="1"/>
        <v>930000</v>
      </c>
    </row>
    <row r="991" spans="1:9">
      <c r="A991" s="104">
        <f ca="1"/>
        <v>978</v>
      </c>
      <c r="B991" s="104" t="str">
        <f ca="1"/>
        <v>PT Karya Mitra Retail</v>
      </c>
      <c r="C991" s="104">
        <f ca="1"/>
        <v>6438000</v>
      </c>
      <c r="D991" s="104">
        <f ca="1"/>
        <v>46050</v>
      </c>
      <c r="E991" s="104">
        <f ca="1"/>
        <v>46080</v>
      </c>
      <c r="F991" s="104" t="str">
        <f ca="1"/>
        <v>Unpaid</v>
      </c>
      <c r="G991" s="104" t="str">
        <f ca="1"/>
        <v>INV-2026-PT Karya Mitra Retail-978</v>
      </c>
      <c r="H991" s="104">
        <f ca="1"/>
        <v>0</v>
      </c>
      <c r="I991" s="104">
        <f ca="1"/>
        <v>6438000</v>
      </c>
    </row>
    <row r="992" spans="1:9">
      <c r="A992" s="104">
        <f ca="1"/>
        <v>979</v>
      </c>
      <c r="B992" s="104" t="str">
        <f ca="1"/>
        <v>PT Arunika Retail Indonesia</v>
      </c>
      <c r="C992" s="104">
        <f ca="1"/>
        <v>7394000</v>
      </c>
      <c r="D992" s="104">
        <f ca="1"/>
        <v>46077</v>
      </c>
      <c r="E992" s="104">
        <f ca="1"/>
        <v>46107</v>
      </c>
      <c r="F992" s="104" t="str">
        <f ca="1"/>
        <v>Paid</v>
      </c>
      <c r="G992" s="104" t="str">
        <f ca="1"/>
        <v>INV-2026-PT Arunika Retail Indonesia-979</v>
      </c>
      <c r="H992" s="104">
        <f ca="1"/>
        <v>7394000</v>
      </c>
      <c r="I992" s="104">
        <f ca="1"/>
        <v>0</v>
      </c>
    </row>
    <row r="993" spans="1:9">
      <c r="A993" s="104">
        <f ca="1"/>
        <v>980</v>
      </c>
      <c r="B993" s="104" t="str">
        <f ca="1"/>
        <v>PT Lestari Lifestyle Retail</v>
      </c>
      <c r="C993" s="104">
        <f ca="1"/>
        <v>6497000</v>
      </c>
      <c r="D993" s="104">
        <f ca="1"/>
        <v>46174</v>
      </c>
      <c r="E993" s="104">
        <f ca="1"/>
        <v>46204</v>
      </c>
      <c r="F993" s="104" t="str">
        <f ca="1"/>
        <v>Paid</v>
      </c>
      <c r="G993" s="104" t="str">
        <f ca="1"/>
        <v>INV-2026-PT Lestari Lifestyle Retail-980</v>
      </c>
      <c r="H993" s="104">
        <f ca="1"/>
        <v>6497000</v>
      </c>
      <c r="I993" s="104">
        <f ca="1"/>
        <v>0</v>
      </c>
    </row>
    <row r="994" spans="1:9">
      <c r="A994" s="104">
        <f ca="1"/>
        <v>981</v>
      </c>
      <c r="B994" s="104" t="str">
        <f ca="1"/>
        <v>PT Batam Modern Retail</v>
      </c>
      <c r="C994" s="104">
        <f ca="1"/>
        <v>693000</v>
      </c>
      <c r="D994" s="104">
        <f ca="1"/>
        <v>46116</v>
      </c>
      <c r="E994" s="104">
        <f ca="1"/>
        <v>46161</v>
      </c>
      <c r="F994" s="104" t="str">
        <f ca="1"/>
        <v>Paid</v>
      </c>
      <c r="G994" s="104" t="str">
        <f ca="1"/>
        <v>INV-2026-PT Batam Modern Retail-981</v>
      </c>
      <c r="H994" s="104">
        <f ca="1"/>
        <v>693000</v>
      </c>
      <c r="I994" s="104">
        <f ca="1"/>
        <v>0</v>
      </c>
    </row>
    <row r="995" spans="1:9">
      <c r="A995" s="104">
        <f ca="1"/>
        <v>982</v>
      </c>
      <c r="B995" s="104" t="str">
        <f ca="1"/>
        <v>PT XYZ</v>
      </c>
      <c r="C995" s="104">
        <f ca="1"/>
        <v>4940000</v>
      </c>
      <c r="D995" s="104">
        <f ca="1"/>
        <v>46110</v>
      </c>
      <c r="E995" s="104">
        <f ca="1"/>
        <v>46155</v>
      </c>
      <c r="F995" s="104" t="str">
        <f ca="1"/>
        <v>Unpaid</v>
      </c>
      <c r="G995" s="104" t="str">
        <f ca="1"/>
        <v>INV-2026-PT XYZ-982</v>
      </c>
      <c r="H995" s="104">
        <f ca="1"/>
        <v>0</v>
      </c>
      <c r="I995" s="104">
        <f ca="1"/>
        <v>4940000</v>
      </c>
    </row>
    <row r="996" spans="1:9">
      <c r="A996" s="104">
        <f ca="1"/>
        <v>983</v>
      </c>
      <c r="B996" s="104" t="str">
        <f ca="1"/>
        <v>PT Nusantara Mart Sejahtera</v>
      </c>
      <c r="C996" s="104">
        <f ca="1"/>
        <v>1000000</v>
      </c>
      <c r="D996" s="104">
        <f ca="1"/>
        <v>46049</v>
      </c>
      <c r="E996" s="104">
        <f ca="1"/>
        <v>46079</v>
      </c>
      <c r="F996" s="104" t="str">
        <f ca="1"/>
        <v>Paid</v>
      </c>
      <c r="G996" s="104" t="str">
        <f ca="1"/>
        <v>INV-2026-PT Nusantara Mart Sejahtera-983</v>
      </c>
      <c r="H996" s="104">
        <f ca="1"/>
        <v>1000000</v>
      </c>
      <c r="I996" s="104">
        <f ca="1"/>
        <v>0</v>
      </c>
    </row>
    <row r="997" spans="1:9">
      <c r="A997" s="104">
        <f ca="1"/>
        <v>984</v>
      </c>
      <c r="B997" s="104" t="str">
        <f ca="1"/>
        <v>PT Sentra Belanja Jaya</v>
      </c>
      <c r="C997" s="104">
        <f ca="1"/>
        <v>2758000</v>
      </c>
      <c r="D997" s="104">
        <f ca="1"/>
        <v>46083</v>
      </c>
      <c r="E997" s="104">
        <f ca="1"/>
        <v>46113</v>
      </c>
      <c r="F997" s="104" t="str">
        <f ca="1"/>
        <v>Partial</v>
      </c>
      <c r="G997" s="104" t="str">
        <f ca="1"/>
        <v>INV-2026-PT Sentra Belanja Jaya-984</v>
      </c>
      <c r="H997" s="104">
        <f ca="1"/>
        <v>1379000</v>
      </c>
      <c r="I997" s="104">
        <f ca="1"/>
        <v>1379000</v>
      </c>
    </row>
    <row r="998" spans="1:9">
      <c r="A998" s="104">
        <f ca="1"/>
        <v>985</v>
      </c>
      <c r="B998" s="104" t="str">
        <f ca="1"/>
        <v>PT Palembang Retail Bersama</v>
      </c>
      <c r="C998" s="104">
        <f ca="1"/>
        <v>189000</v>
      </c>
      <c r="D998" s="104">
        <f ca="1"/>
        <v>46174</v>
      </c>
      <c r="E998" s="104">
        <f ca="1"/>
        <v>46204</v>
      </c>
      <c r="F998" s="104" t="str">
        <f ca="1"/>
        <v>Partial</v>
      </c>
      <c r="G998" s="104" t="str">
        <f ca="1"/>
        <v>INV-2026-PT Palembang Retail Bersama-985</v>
      </c>
      <c r="H998" s="104">
        <f ca="1"/>
        <v>132000</v>
      </c>
      <c r="I998" s="104">
        <f ca="1"/>
        <v>57000</v>
      </c>
    </row>
    <row r="999" spans="1:9">
      <c r="A999" s="104">
        <f ca="1"/>
        <v>986</v>
      </c>
      <c r="B999" s="104" t="str">
        <f ca="1"/>
        <v>PT XYZ</v>
      </c>
      <c r="C999" s="104">
        <f ca="1"/>
        <v>417000</v>
      </c>
      <c r="D999" s="104">
        <f ca="1"/>
        <v>46120</v>
      </c>
      <c r="E999" s="104">
        <f ca="1"/>
        <v>46150</v>
      </c>
      <c r="F999" s="104" t="str">
        <f ca="1"/>
        <v>Paid</v>
      </c>
      <c r="G999" s="104" t="str">
        <f ca="1"/>
        <v>INV-2026-PT XYZ-986</v>
      </c>
      <c r="H999" s="104">
        <f ca="1"/>
        <v>417000</v>
      </c>
      <c r="I999" s="104">
        <f ca="1"/>
        <v>0</v>
      </c>
    </row>
    <row r="1000" spans="1:9">
      <c r="A1000" s="104">
        <f ca="1"/>
        <v>987</v>
      </c>
      <c r="B1000" s="104" t="str">
        <f ca="1"/>
        <v>PT Makassar Retail Utama</v>
      </c>
      <c r="C1000" s="104">
        <f ca="1"/>
        <v>2274000</v>
      </c>
      <c r="D1000" s="104">
        <f ca="1"/>
        <v>46026</v>
      </c>
      <c r="E1000" s="104">
        <f ca="1"/>
        <v>46056</v>
      </c>
      <c r="F1000" s="104" t="str">
        <f ca="1"/>
        <v>Paid</v>
      </c>
      <c r="G1000" s="104" t="str">
        <f ca="1"/>
        <v>INV-2026-PT Makassar Retail Utama-987</v>
      </c>
      <c r="H1000" s="104">
        <f ca="1"/>
        <v>2274000</v>
      </c>
      <c r="I1000" s="104">
        <f ca="1"/>
        <v>0</v>
      </c>
    </row>
    <row r="1001" spans="1:9">
      <c r="A1001" s="104">
        <f ca="1"/>
        <v>988</v>
      </c>
      <c r="B1001" s="104" t="str">
        <f ca="1"/>
        <v>PT Harmoni Store Indonesia</v>
      </c>
      <c r="C1001" s="104">
        <f ca="1"/>
        <v>3596000</v>
      </c>
      <c r="D1001" s="104">
        <f ca="1"/>
        <v>46085</v>
      </c>
      <c r="E1001" s="104">
        <f ca="1"/>
        <v>46099</v>
      </c>
      <c r="F1001" s="104" t="str">
        <f ca="1"/>
        <v>Paid</v>
      </c>
      <c r="G1001" s="104" t="str">
        <f ca="1"/>
        <v>INV-2026-PT Harmoni Store Indonesia-988</v>
      </c>
      <c r="H1001" s="104">
        <f ca="1"/>
        <v>3596000</v>
      </c>
      <c r="I1001" s="104">
        <f ca="1"/>
        <v>0</v>
      </c>
    </row>
    <row r="1002" spans="1:9">
      <c r="A1002" s="104">
        <f ca="1"/>
        <v>989</v>
      </c>
      <c r="B1002" s="104" t="str">
        <f ca="1"/>
        <v>PT Surya Niaga Surabaya</v>
      </c>
      <c r="C1002" s="104">
        <f ca="1"/>
        <v>2267000</v>
      </c>
      <c r="D1002" s="104">
        <f ca="1"/>
        <v>46042</v>
      </c>
      <c r="E1002" s="104">
        <f ca="1"/>
        <v>46072</v>
      </c>
      <c r="F1002" s="104" t="str">
        <f ca="1"/>
        <v>Unpaid</v>
      </c>
      <c r="G1002" s="104" t="str">
        <f ca="1"/>
        <v>INV-2026-PT Surya Niaga Surabaya-989</v>
      </c>
      <c r="H1002" s="104">
        <f ca="1"/>
        <v>0</v>
      </c>
      <c r="I1002" s="104">
        <f ca="1"/>
        <v>2267000</v>
      </c>
    </row>
    <row r="1003" spans="1:9">
      <c r="A1003" s="104">
        <f ca="1"/>
        <v>990</v>
      </c>
      <c r="B1003" s="104" t="str">
        <f ca="1"/>
        <v>PT Metro Perkasa Retail</v>
      </c>
      <c r="C1003" s="104">
        <f ca="1"/>
        <v>1165000</v>
      </c>
      <c r="D1003" s="104">
        <f ca="1"/>
        <v>46243</v>
      </c>
      <c r="E1003" s="104">
        <f ca="1"/>
        <v>46273</v>
      </c>
      <c r="F1003" s="104" t="str">
        <f ca="1"/>
        <v>Partial</v>
      </c>
      <c r="G1003" s="104" t="str">
        <f ca="1"/>
        <v>INV-2026-PT Metro Perkasa Retail-990</v>
      </c>
      <c r="H1003" s="104">
        <f ca="1"/>
        <v>350000</v>
      </c>
      <c r="I1003" s="104">
        <f ca="1"/>
        <v>815000</v>
      </c>
    </row>
    <row r="1004" spans="1:9">
      <c r="A1004" s="104">
        <f ca="1"/>
        <v>991</v>
      </c>
      <c r="B1004" s="104" t="str">
        <f ca="1"/>
        <v>PT Sentra Belanja Jaya</v>
      </c>
      <c r="C1004" s="104">
        <f ca="1"/>
        <v>3462000</v>
      </c>
      <c r="D1004" s="104">
        <f ca="1"/>
        <v>46214</v>
      </c>
      <c r="E1004" s="104">
        <f ca="1"/>
        <v>46244</v>
      </c>
      <c r="F1004" s="104" t="str">
        <f ca="1"/>
        <v>Unpaid</v>
      </c>
      <c r="G1004" s="104" t="str">
        <f ca="1"/>
        <v>INV-2026-PT Sentra Belanja Jaya-991</v>
      </c>
      <c r="H1004" s="104">
        <f ca="1"/>
        <v>0</v>
      </c>
      <c r="I1004" s="104">
        <f ca="1"/>
        <v>3462000</v>
      </c>
    </row>
    <row r="1005" spans="1:9">
      <c r="A1005" s="104">
        <f ca="1"/>
        <v>992</v>
      </c>
      <c r="B1005" s="104" t="str">
        <f ca="1"/>
        <v>PT Medan Niaga Sentosa</v>
      </c>
      <c r="C1005" s="104">
        <f ca="1"/>
        <v>507000</v>
      </c>
      <c r="D1005" s="104">
        <f ca="1"/>
        <v>46053</v>
      </c>
      <c r="E1005" s="104">
        <f ca="1"/>
        <v>46083</v>
      </c>
      <c r="F1005" s="104" t="str">
        <f ca="1"/>
        <v>Partial</v>
      </c>
      <c r="G1005" s="104" t="str">
        <f ca="1"/>
        <v>INV-2026-PT Medan Niaga Sentosa-992</v>
      </c>
      <c r="H1005" s="104">
        <f ca="1"/>
        <v>304000</v>
      </c>
      <c r="I1005" s="104">
        <f ca="1"/>
        <v>203000</v>
      </c>
    </row>
    <row r="1006" spans="1:9">
      <c r="A1006" s="104">
        <f ca="1"/>
        <v>993</v>
      </c>
      <c r="B1006" s="104" t="str">
        <f ca="1"/>
        <v>PT Bintang Retail Nusantara</v>
      </c>
      <c r="C1006" s="104">
        <f ca="1"/>
        <v>3086000</v>
      </c>
      <c r="D1006" s="104">
        <f ca="1"/>
        <v>46276</v>
      </c>
      <c r="E1006" s="104">
        <f ca="1"/>
        <v>46321</v>
      </c>
      <c r="F1006" s="104" t="str">
        <f ca="1"/>
        <v>Paid</v>
      </c>
      <c r="G1006" s="104" t="str">
        <f ca="1"/>
        <v>INV-2026-PT Bintang Retail Nusantara-993</v>
      </c>
      <c r="H1006" s="104">
        <f ca="1"/>
        <v>3086000</v>
      </c>
      <c r="I1006" s="104">
        <f ca="1"/>
        <v>0</v>
      </c>
    </row>
    <row r="1007" spans="1:9">
      <c r="A1007" s="104">
        <f ca="1"/>
        <v>994</v>
      </c>
      <c r="B1007" s="104" t="str">
        <f ca="1"/>
        <v>PT Manado Lifestyle Center</v>
      </c>
      <c r="C1007" s="104">
        <f ca="1"/>
        <v>1528000</v>
      </c>
      <c r="D1007" s="104">
        <f ca="1"/>
        <v>46181</v>
      </c>
      <c r="E1007" s="104">
        <f ca="1"/>
        <v>46211</v>
      </c>
      <c r="F1007" s="104" t="str">
        <f ca="1"/>
        <v>Paid</v>
      </c>
      <c r="G1007" s="104" t="str">
        <f ca="1"/>
        <v>INV-2026-PT Manado Lifestyle Center-994</v>
      </c>
      <c r="H1007" s="104">
        <f ca="1"/>
        <v>1528000</v>
      </c>
      <c r="I1007" s="104">
        <f ca="1"/>
        <v>0</v>
      </c>
    </row>
    <row r="1008" spans="1:9">
      <c r="A1008" s="104">
        <f ca="1"/>
        <v>995</v>
      </c>
      <c r="B1008" s="104" t="str">
        <f ca="1"/>
        <v>PT Pekanbaru Home Store</v>
      </c>
      <c r="C1008" s="104">
        <f ca="1"/>
        <v>3745000</v>
      </c>
      <c r="D1008" s="104">
        <f ca="1"/>
        <v>46187</v>
      </c>
      <c r="E1008" s="104">
        <f ca="1"/>
        <v>46217</v>
      </c>
      <c r="F1008" s="104" t="str">
        <f ca="1"/>
        <v>Partial</v>
      </c>
      <c r="G1008" s="104" t="str">
        <f ca="1"/>
        <v>INV-2026-PT Pekanbaru Home Store-995</v>
      </c>
      <c r="H1008" s="104">
        <f ca="1"/>
        <v>1498000</v>
      </c>
      <c r="I1008" s="104">
        <f ca="1"/>
        <v>2247000</v>
      </c>
    </row>
    <row r="1009" spans="1:9">
      <c r="A1009" s="104">
        <f ca="1"/>
        <v>996</v>
      </c>
      <c r="B1009" s="104" t="str">
        <f ca="1"/>
        <v>PT Bintang Retail Nusantara</v>
      </c>
      <c r="C1009" s="104">
        <f ca="1"/>
        <v>6105000</v>
      </c>
      <c r="D1009" s="104">
        <f ca="1"/>
        <v>46095</v>
      </c>
      <c r="E1009" s="104">
        <f ca="1"/>
        <v>46125</v>
      </c>
      <c r="F1009" s="104" t="str">
        <f ca="1"/>
        <v>Paid</v>
      </c>
      <c r="G1009" s="104" t="str">
        <f ca="1"/>
        <v>INV-2026-PT Bintang Retail Nusantara-996</v>
      </c>
      <c r="H1009" s="104">
        <f ca="1"/>
        <v>6105000</v>
      </c>
      <c r="I1009" s="104">
        <f ca="1"/>
        <v>0</v>
      </c>
    </row>
    <row r="1010" spans="1:9">
      <c r="A1010" s="104">
        <f ca="1"/>
        <v>997</v>
      </c>
      <c r="B1010" s="104" t="str">
        <f ca="1"/>
        <v>PT Lestari Lifestyle Retail</v>
      </c>
      <c r="C1010" s="104">
        <f ca="1"/>
        <v>2326000</v>
      </c>
      <c r="D1010" s="104">
        <f ca="1"/>
        <v>46268</v>
      </c>
      <c r="E1010" s="104">
        <f ca="1"/>
        <v>46313</v>
      </c>
      <c r="F1010" s="104" t="str">
        <f ca="1"/>
        <v>Paid</v>
      </c>
      <c r="G1010" s="104" t="str">
        <f ca="1"/>
        <v>INV-2026-PT Lestari Lifestyle Retail-997</v>
      </c>
      <c r="H1010" s="104">
        <f ca="1"/>
        <v>2326000</v>
      </c>
      <c r="I1010" s="104">
        <f ca="1"/>
        <v>0</v>
      </c>
    </row>
    <row r="1011" spans="1:9">
      <c r="A1011" s="104">
        <f ca="1"/>
        <v>998</v>
      </c>
      <c r="B1011" s="104" t="str">
        <f ca="1"/>
        <v>PT Jogja Retail Makmur</v>
      </c>
      <c r="C1011" s="104">
        <f ca="1"/>
        <v>2854000</v>
      </c>
      <c r="D1011" s="104">
        <f ca="1"/>
        <v>46071</v>
      </c>
      <c r="E1011" s="104">
        <f ca="1"/>
        <v>46101</v>
      </c>
      <c r="F1011" s="104" t="str">
        <f ca="1"/>
        <v>Paid</v>
      </c>
      <c r="G1011" s="104" t="str">
        <f ca="1"/>
        <v>INV-2026-PT Jogja Retail Makmur-998</v>
      </c>
      <c r="H1011" s="104">
        <f ca="1"/>
        <v>2854000</v>
      </c>
      <c r="I1011" s="104">
        <f ca="1"/>
        <v>0</v>
      </c>
    </row>
    <row r="1012" spans="1:9">
      <c r="A1012" s="104">
        <f ca="1"/>
        <v>999</v>
      </c>
      <c r="B1012" s="104" t="str">
        <f ca="1"/>
        <v>PT Lestari Lifestyle Retail</v>
      </c>
      <c r="C1012" s="104">
        <f ca="1"/>
        <v>3818000</v>
      </c>
      <c r="D1012" s="104">
        <f ca="1"/>
        <v>46088</v>
      </c>
      <c r="E1012" s="104">
        <f ca="1"/>
        <v>46133</v>
      </c>
      <c r="F1012" s="104" t="str">
        <f ca="1"/>
        <v>Paid</v>
      </c>
      <c r="G1012" s="104" t="str">
        <f ca="1"/>
        <v>INV-2026-PT Lestari Lifestyle Retail-999</v>
      </c>
      <c r="H1012" s="104">
        <f ca="1"/>
        <v>3818000</v>
      </c>
      <c r="I1012" s="104">
        <f ca="1"/>
        <v>0</v>
      </c>
    </row>
    <row r="1013" spans="1:9">
      <c r="A1013" s="104">
        <f ca="1"/>
        <v>1000</v>
      </c>
      <c r="B1013" s="104" t="str">
        <f ca="1"/>
        <v>PT Bintang Retail Nusantara</v>
      </c>
      <c r="C1013" s="104">
        <f ca="1"/>
        <v>3737000</v>
      </c>
      <c r="D1013" s="104">
        <f ca="1"/>
        <v>46141</v>
      </c>
      <c r="E1013" s="104">
        <f ca="1"/>
        <v>46171</v>
      </c>
      <c r="F1013" s="104" t="str">
        <f ca="1"/>
        <v>Paid</v>
      </c>
      <c r="G1013" s="104" t="str">
        <f ca="1"/>
        <v>INV-2026-PT Bintang Retail Nusantara-1000</v>
      </c>
      <c r="H1013" s="104">
        <f ca="1"/>
        <v>3737000</v>
      </c>
      <c r="I1013" s="104">
        <f ca="1"/>
        <v>0</v>
      </c>
    </row>
    <row r="1014" spans="1:9">
      <c r="A1014" s="104">
        <f ca="1"/>
        <v>1001</v>
      </c>
      <c r="B1014" s="104" t="str">
        <f ca="1"/>
        <v>PT Bali Lifestyle Market</v>
      </c>
      <c r="C1014" s="104">
        <f ca="1"/>
        <v>2135000</v>
      </c>
      <c r="D1014" s="104">
        <f ca="1"/>
        <v>46278</v>
      </c>
      <c r="E1014" s="104">
        <f ca="1"/>
        <v>46292</v>
      </c>
      <c r="F1014" s="104" t="str">
        <f ca="1"/>
        <v>Unpaid</v>
      </c>
      <c r="G1014" s="104" t="str">
        <f ca="1"/>
        <v>INV-2026-PT Bali Lifestyle Market-1001</v>
      </c>
      <c r="H1014" s="104">
        <f ca="1"/>
        <v>0</v>
      </c>
      <c r="I1014" s="104">
        <f ca="1"/>
        <v>2135000</v>
      </c>
    </row>
    <row r="1015" spans="1:9">
      <c r="A1015" s="104">
        <f ca="1"/>
        <v>1002</v>
      </c>
      <c r="B1015" s="104" t="str">
        <f ca="1"/>
        <v>PT Batam Modern Retail</v>
      </c>
      <c r="C1015" s="104">
        <f ca="1"/>
        <v>963000</v>
      </c>
      <c r="D1015" s="104">
        <f ca="1"/>
        <v>46040</v>
      </c>
      <c r="E1015" s="104">
        <f ca="1"/>
        <v>46070</v>
      </c>
      <c r="F1015" s="104" t="str">
        <f ca="1"/>
        <v>Paid</v>
      </c>
      <c r="G1015" s="104" t="str">
        <f ca="1"/>
        <v>INV-2026-PT Batam Modern Retail-1002</v>
      </c>
      <c r="H1015" s="104">
        <f ca="1"/>
        <v>963000</v>
      </c>
      <c r="I1015" s="104">
        <f ca="1"/>
        <v>0</v>
      </c>
    </row>
    <row r="1016" spans="1:9">
      <c r="A1016" s="104">
        <f ca="1"/>
        <v>1003</v>
      </c>
      <c r="B1016" s="104" t="str">
        <f ca="1"/>
        <v>PT Bintang Retail Nusantara</v>
      </c>
      <c r="C1016" s="104">
        <f ca="1"/>
        <v>2566000</v>
      </c>
      <c r="D1016" s="104">
        <f ca="1"/>
        <v>46127</v>
      </c>
      <c r="E1016" s="104">
        <f ca="1"/>
        <v>46157</v>
      </c>
      <c r="F1016" s="104" t="str">
        <f ca="1"/>
        <v>Paid</v>
      </c>
      <c r="G1016" s="104" t="str">
        <f ca="1"/>
        <v>INV-2026-PT Bintang Retail Nusantara-1003</v>
      </c>
      <c r="H1016" s="104">
        <f ca="1"/>
        <v>2566000</v>
      </c>
      <c r="I1016" s="104">
        <f ca="1"/>
        <v>0</v>
      </c>
    </row>
    <row r="1017" spans="1:9">
      <c r="A1017" s="104">
        <f ca="1"/>
        <v>1004</v>
      </c>
      <c r="B1017" s="104" t="str">
        <f ca="1"/>
        <v>PT Prima Retail Bandung</v>
      </c>
      <c r="C1017" s="104">
        <f ca="1"/>
        <v>3626000</v>
      </c>
      <c r="D1017" s="104">
        <f ca="1"/>
        <v>46094</v>
      </c>
      <c r="E1017" s="104">
        <f ca="1"/>
        <v>46124</v>
      </c>
      <c r="F1017" s="104" t="str">
        <f ca="1"/>
        <v>Paid</v>
      </c>
      <c r="G1017" s="104" t="str">
        <f ca="1"/>
        <v>INV-2026-PT Prima Retail Bandung-1004</v>
      </c>
      <c r="H1017" s="104">
        <f ca="1"/>
        <v>3626000</v>
      </c>
      <c r="I1017" s="104">
        <f ca="1"/>
        <v>0</v>
      </c>
    </row>
    <row r="1018" spans="1:9">
      <c r="A1018" s="104">
        <f ca="1"/>
        <v>1005</v>
      </c>
      <c r="B1018" s="104" t="str">
        <f ca="1"/>
        <v>PT Karya Mitra Retail</v>
      </c>
      <c r="C1018" s="104">
        <f ca="1"/>
        <v>1638000</v>
      </c>
      <c r="D1018" s="104">
        <f ca="1"/>
        <v>46133</v>
      </c>
      <c r="E1018" s="104">
        <f ca="1"/>
        <v>46163</v>
      </c>
      <c r="F1018" s="104" t="str">
        <f ca="1"/>
        <v>Paid</v>
      </c>
      <c r="G1018" s="104" t="str">
        <f ca="1"/>
        <v>INV-2026-PT Karya Mitra Retail-1005</v>
      </c>
      <c r="H1018" s="104">
        <f ca="1"/>
        <v>1638000</v>
      </c>
      <c r="I1018" s="104">
        <f ca="1"/>
        <v>0</v>
      </c>
    </row>
    <row r="1019" spans="1:9">
      <c r="A1019" s="104">
        <f ca="1"/>
        <v>1006</v>
      </c>
      <c r="B1019" s="104" t="str">
        <f ca="1"/>
        <v>PT Metro Perkasa Retail</v>
      </c>
      <c r="C1019" s="104">
        <f ca="1"/>
        <v>5441000</v>
      </c>
      <c r="D1019" s="104">
        <f ca="1"/>
        <v>46227</v>
      </c>
      <c r="E1019" s="104">
        <f ca="1"/>
        <v>46241</v>
      </c>
      <c r="F1019" s="104" t="str">
        <f ca="1"/>
        <v>Partial</v>
      </c>
      <c r="G1019" s="104" t="str">
        <f ca="1"/>
        <v>INV-2026-PT Metro Perkasa Retail-1006</v>
      </c>
      <c r="H1019" s="104">
        <f ca="1"/>
        <v>2720000</v>
      </c>
      <c r="I1019" s="104">
        <f ca="1"/>
        <v>2721000</v>
      </c>
    </row>
    <row r="1020" spans="1:9">
      <c r="A1020" s="104">
        <f ca="1"/>
        <v>1007</v>
      </c>
      <c r="B1020" s="104" t="str">
        <f ca="1"/>
        <v>PT Citra Home Living</v>
      </c>
      <c r="C1020" s="104">
        <f ca="1"/>
        <v>1032000</v>
      </c>
      <c r="D1020" s="104">
        <f ca="1"/>
        <v>46057</v>
      </c>
      <c r="E1020" s="104">
        <f ca="1"/>
        <v>46087</v>
      </c>
      <c r="F1020" s="104" t="str">
        <f ca="1"/>
        <v>Paid</v>
      </c>
      <c r="G1020" s="104" t="str">
        <f ca="1"/>
        <v>INV-2026-PT Citra Home Living-1007</v>
      </c>
      <c r="H1020" s="104">
        <f ca="1"/>
        <v>1032000</v>
      </c>
      <c r="I1020" s="104">
        <f ca="1"/>
        <v>0</v>
      </c>
    </row>
    <row r="1021" spans="1:9">
      <c r="A1021" s="104">
        <f ca="1"/>
        <v>1008</v>
      </c>
      <c r="B1021" s="104" t="str">
        <f ca="1"/>
        <v>PT Citra Home Living</v>
      </c>
      <c r="C1021" s="104">
        <f ca="1"/>
        <v>5647000</v>
      </c>
      <c r="D1021" s="104">
        <f ca="1"/>
        <v>46133</v>
      </c>
      <c r="E1021" s="104">
        <f ca="1"/>
        <v>46163</v>
      </c>
      <c r="F1021" s="104" t="str">
        <f ca="1"/>
        <v>Paid</v>
      </c>
      <c r="G1021" s="104" t="str">
        <f ca="1"/>
        <v>INV-2026-PT Citra Home Living-1008</v>
      </c>
      <c r="H1021" s="104">
        <f ca="1"/>
        <v>5647000</v>
      </c>
      <c r="I1021" s="104">
        <f ca="1"/>
        <v>0</v>
      </c>
    </row>
    <row r="1022" spans="1:9">
      <c r="A1022" s="104">
        <f ca="1"/>
        <v>1009</v>
      </c>
      <c r="B1022" s="104" t="str">
        <f ca="1"/>
        <v>PT Manado Lifestyle Center</v>
      </c>
      <c r="C1022" s="104">
        <f ca="1"/>
        <v>3820000</v>
      </c>
      <c r="D1022" s="104">
        <f ca="1"/>
        <v>46265</v>
      </c>
      <c r="E1022" s="104">
        <f ca="1"/>
        <v>46279</v>
      </c>
      <c r="F1022" s="104" t="str">
        <f ca="1"/>
        <v>Unpaid</v>
      </c>
      <c r="G1022" s="104" t="str">
        <f ca="1"/>
        <v>INV-2026-PT Manado Lifestyle Center-1009</v>
      </c>
      <c r="H1022" s="104">
        <f ca="1"/>
        <v>0</v>
      </c>
      <c r="I1022" s="104">
        <f ca="1"/>
        <v>3820000</v>
      </c>
    </row>
    <row r="1023" spans="1:9">
      <c r="A1023" s="104">
        <f ca="1"/>
        <v>1010</v>
      </c>
      <c r="B1023" s="104" t="str">
        <f ca="1"/>
        <v>PT Makassar Retail Utama</v>
      </c>
      <c r="C1023" s="104">
        <f ca="1"/>
        <v>1983000</v>
      </c>
      <c r="D1023" s="104">
        <f ca="1"/>
        <v>46062</v>
      </c>
      <c r="E1023" s="104">
        <f ca="1"/>
        <v>46092</v>
      </c>
      <c r="F1023" s="104" t="str">
        <f ca="1"/>
        <v>Paid</v>
      </c>
      <c r="G1023" s="104" t="str">
        <f ca="1"/>
        <v>INV-2026-PT Makassar Retail Utama-1010</v>
      </c>
      <c r="H1023" s="104">
        <f ca="1"/>
        <v>1983000</v>
      </c>
      <c r="I1023" s="104">
        <f ca="1"/>
        <v>0</v>
      </c>
    </row>
    <row r="1024" spans="1:9">
      <c r="A1024" s="104">
        <f ca="1"/>
        <v>1011</v>
      </c>
      <c r="B1024" s="104" t="str">
        <f ca="1"/>
        <v>PT Surya Niaga Surabaya</v>
      </c>
      <c r="C1024" s="104">
        <f ca="1"/>
        <v>3093000</v>
      </c>
      <c r="D1024" s="104">
        <f ca="1"/>
        <v>46263</v>
      </c>
      <c r="E1024" s="104">
        <f ca="1"/>
        <v>46293</v>
      </c>
      <c r="F1024" s="104" t="str">
        <f ca="1"/>
        <v>Unpaid</v>
      </c>
      <c r="G1024" s="104" t="str">
        <f ca="1"/>
        <v>INV-2026-PT Surya Niaga Surabaya-1011</v>
      </c>
      <c r="H1024" s="104">
        <f ca="1"/>
        <v>0</v>
      </c>
      <c r="I1024" s="104">
        <f ca="1"/>
        <v>3093000</v>
      </c>
    </row>
    <row r="1025" spans="1:9">
      <c r="A1025" s="104">
        <f ca="1"/>
        <v>1012</v>
      </c>
      <c r="B1025" s="104" t="str">
        <f ca="1"/>
        <v>PT Makassar Retail Utama</v>
      </c>
      <c r="C1025" s="104">
        <f ca="1"/>
        <v>3236000</v>
      </c>
      <c r="D1025" s="104">
        <f ca="1"/>
        <v>46255</v>
      </c>
      <c r="E1025" s="104">
        <f ca="1"/>
        <v>46285</v>
      </c>
      <c r="F1025" s="104" t="str">
        <f ca="1"/>
        <v>Paid</v>
      </c>
      <c r="G1025" s="104" t="str">
        <f ca="1"/>
        <v>INV-2026-PT Makassar Retail Utama-1012</v>
      </c>
      <c r="H1025" s="104">
        <f ca="1"/>
        <v>3236000</v>
      </c>
      <c r="I1025" s="104">
        <f ca="1"/>
        <v>0</v>
      </c>
    </row>
    <row r="1026" spans="1:9">
      <c r="A1026" s="104">
        <f ca="1"/>
        <v>1013</v>
      </c>
      <c r="B1026" s="104" t="str">
        <f ca="1"/>
        <v>PT Bali Lifestyle Market</v>
      </c>
      <c r="C1026" s="104">
        <f ca="1"/>
        <v>7046000</v>
      </c>
      <c r="D1026" s="104">
        <f ca="1"/>
        <v>46165</v>
      </c>
      <c r="E1026" s="104">
        <f ca="1"/>
        <v>46179</v>
      </c>
      <c r="F1026" s="104" t="str">
        <f ca="1"/>
        <v>Paid</v>
      </c>
      <c r="G1026" s="104" t="str">
        <f ca="1"/>
        <v>INV-2026-PT Bali Lifestyle Market-1013</v>
      </c>
      <c r="H1026" s="104">
        <f ca="1"/>
        <v>7046000</v>
      </c>
      <c r="I1026" s="104">
        <f ca="1"/>
        <v>0</v>
      </c>
    </row>
    <row r="1027" spans="1:9">
      <c r="A1027" s="104">
        <f ca="1"/>
        <v>1014</v>
      </c>
      <c r="B1027" s="104" t="str">
        <f ca="1"/>
        <v>PT Palembang Retail Bersama</v>
      </c>
      <c r="C1027" s="104">
        <f ca="1"/>
        <v>904000</v>
      </c>
      <c r="D1027" s="104">
        <f ca="1"/>
        <v>46216</v>
      </c>
      <c r="E1027" s="104">
        <f ca="1"/>
        <v>46246</v>
      </c>
      <c r="F1027" s="104" t="str">
        <f ca="1"/>
        <v>Paid</v>
      </c>
      <c r="G1027" s="104" t="str">
        <f ca="1"/>
        <v>INV-2026-PT Palembang Retail Bersama-1014</v>
      </c>
      <c r="H1027" s="104">
        <f ca="1"/>
        <v>904000</v>
      </c>
      <c r="I1027" s="104">
        <f ca="1"/>
        <v>0</v>
      </c>
    </row>
    <row r="1028" spans="1:9">
      <c r="A1028" s="104">
        <f ca="1"/>
        <v>1015</v>
      </c>
      <c r="B1028" s="104" t="str">
        <f ca="1"/>
        <v>PT Balikpapan Retailindo</v>
      </c>
      <c r="C1028" s="104">
        <f ca="1"/>
        <v>3291000</v>
      </c>
      <c r="D1028" s="104">
        <f ca="1"/>
        <v>46111</v>
      </c>
      <c r="E1028" s="104">
        <f ca="1"/>
        <v>46125</v>
      </c>
      <c r="F1028" s="104" t="str">
        <f ca="1"/>
        <v>Paid</v>
      </c>
      <c r="G1028" s="104" t="str">
        <f ca="1"/>
        <v>INV-2026-PT Balikpapan Retailindo-1015</v>
      </c>
      <c r="H1028" s="104">
        <f ca="1"/>
        <v>3291000</v>
      </c>
      <c r="I1028" s="104">
        <f ca="1"/>
        <v>0</v>
      </c>
    </row>
    <row r="1029" spans="1:9">
      <c r="A1029" s="104">
        <f ca="1"/>
        <v>1016</v>
      </c>
      <c r="B1029" s="104" t="str">
        <f ca="1"/>
        <v>PT Arunika Retail Indonesia</v>
      </c>
      <c r="C1029" s="104">
        <f ca="1"/>
        <v>2375000</v>
      </c>
      <c r="D1029" s="104">
        <f ca="1"/>
        <v>46166</v>
      </c>
      <c r="E1029" s="104">
        <f ca="1"/>
        <v>46180</v>
      </c>
      <c r="F1029" s="104" t="str">
        <f ca="1"/>
        <v>Paid</v>
      </c>
      <c r="G1029" s="104" t="str">
        <f ca="1"/>
        <v>INV-2026-PT Arunika Retail Indonesia-1016</v>
      </c>
      <c r="H1029" s="104">
        <f ca="1"/>
        <v>2375000</v>
      </c>
      <c r="I1029" s="104">
        <f ca="1"/>
        <v>0</v>
      </c>
    </row>
    <row r="1030" spans="1:9">
      <c r="A1030" s="104">
        <f ca="1"/>
        <v>1017</v>
      </c>
      <c r="B1030" s="104" t="str">
        <f ca="1"/>
        <v>PT Lestari Lifestyle Retail</v>
      </c>
      <c r="C1030" s="104">
        <f ca="1"/>
        <v>6639000</v>
      </c>
      <c r="D1030" s="104">
        <f ca="1"/>
        <v>46207</v>
      </c>
      <c r="E1030" s="104">
        <f ca="1"/>
        <v>46237</v>
      </c>
      <c r="F1030" s="104" t="str">
        <f ca="1"/>
        <v>Paid</v>
      </c>
      <c r="G1030" s="104" t="str">
        <f ca="1"/>
        <v>INV-2026-PT Lestari Lifestyle Retail-1017</v>
      </c>
      <c r="H1030" s="104">
        <f ca="1"/>
        <v>6639000</v>
      </c>
      <c r="I1030" s="104">
        <f ca="1"/>
        <v>0</v>
      </c>
    </row>
    <row r="1031" spans="1:9">
      <c r="A1031" s="104">
        <f ca="1"/>
        <v>1018</v>
      </c>
      <c r="B1031" s="104" t="str">
        <f ca="1"/>
        <v>PT Pusaka Niaga Mandiri</v>
      </c>
      <c r="C1031" s="104">
        <f ca="1"/>
        <v>1344000</v>
      </c>
      <c r="D1031" s="104">
        <f ca="1"/>
        <v>46140</v>
      </c>
      <c r="E1031" s="104">
        <f ca="1"/>
        <v>46170</v>
      </c>
      <c r="F1031" s="104" t="str">
        <f ca="1"/>
        <v>Partial</v>
      </c>
      <c r="G1031" s="104" t="str">
        <f ca="1"/>
        <v>INV-2026-PT Pusaka Niaga Mandiri-1018</v>
      </c>
      <c r="H1031" s="104">
        <f ca="1"/>
        <v>403000</v>
      </c>
      <c r="I1031" s="104">
        <f ca="1"/>
        <v>941000</v>
      </c>
    </row>
    <row r="1032" spans="1:9">
      <c r="A1032" s="104">
        <f ca="1"/>
        <v>1019</v>
      </c>
      <c r="B1032" s="104" t="str">
        <f ca="1"/>
        <v>PT Jogja Retail Makmur</v>
      </c>
      <c r="C1032" s="104">
        <f ca="1"/>
        <v>4187000</v>
      </c>
      <c r="D1032" s="104">
        <f ca="1"/>
        <v>46184</v>
      </c>
      <c r="E1032" s="104">
        <f ca="1"/>
        <v>46214</v>
      </c>
      <c r="F1032" s="104" t="str">
        <f ca="1"/>
        <v>Unpaid</v>
      </c>
      <c r="G1032" s="104" t="str">
        <f ca="1"/>
        <v>INV-2026-PT Jogja Retail Makmur-1019</v>
      </c>
      <c r="H1032" s="104">
        <f ca="1"/>
        <v>0</v>
      </c>
      <c r="I1032" s="104">
        <f ca="1"/>
        <v>4187000</v>
      </c>
    </row>
    <row r="1033" spans="1:9">
      <c r="A1033" s="104">
        <f ca="1"/>
        <v>1020</v>
      </c>
      <c r="B1033" s="104" t="str">
        <f ca="1"/>
        <v>PT Urban House Indonesia</v>
      </c>
      <c r="C1033" s="104">
        <f ca="1"/>
        <v>3072000</v>
      </c>
      <c r="D1033" s="104">
        <f ca="1"/>
        <v>46051</v>
      </c>
      <c r="E1033" s="104">
        <f ca="1"/>
        <v>46081</v>
      </c>
      <c r="F1033" s="104" t="str">
        <f ca="1"/>
        <v>Paid</v>
      </c>
      <c r="G1033" s="104" t="str">
        <f ca="1"/>
        <v>INV-2026-PT Urban House Indonesia-1020</v>
      </c>
      <c r="H1033" s="104">
        <f ca="1"/>
        <v>3072000</v>
      </c>
      <c r="I1033" s="104">
        <f ca="1"/>
        <v>0</v>
      </c>
    </row>
    <row r="1034" spans="1:9">
      <c r="A1034" s="104">
        <f ca="1"/>
        <v>1021</v>
      </c>
      <c r="B1034" s="104" t="str">
        <f ca="1"/>
        <v>PT Pusaka Niaga Mandiri</v>
      </c>
      <c r="C1034" s="104">
        <f ca="1"/>
        <v>4157000</v>
      </c>
      <c r="D1034" s="104">
        <f ca="1"/>
        <v>46185</v>
      </c>
      <c r="E1034" s="104">
        <f ca="1"/>
        <v>46215</v>
      </c>
      <c r="F1034" s="104" t="str">
        <f ca="1"/>
        <v>Unpaid</v>
      </c>
      <c r="G1034" s="104" t="str">
        <f ca="1"/>
        <v>INV-2026-PT Pusaka Niaga Mandiri-1021</v>
      </c>
      <c r="H1034" s="104">
        <f ca="1"/>
        <v>0</v>
      </c>
      <c r="I1034" s="104">
        <f ca="1"/>
        <v>4157000</v>
      </c>
    </row>
    <row r="1035" spans="1:9">
      <c r="A1035" s="104">
        <f ca="1"/>
        <v>1022</v>
      </c>
      <c r="B1035" s="104" t="str">
        <f ca="1"/>
        <v>PT Medan Niaga Sentosa</v>
      </c>
      <c r="C1035" s="104">
        <f ca="1"/>
        <v>1796000</v>
      </c>
      <c r="D1035" s="104">
        <f ca="1"/>
        <v>46214</v>
      </c>
      <c r="E1035" s="104">
        <f ca="1"/>
        <v>46244</v>
      </c>
      <c r="F1035" s="104" t="str">
        <f ca="1"/>
        <v>Paid</v>
      </c>
      <c r="G1035" s="104" t="str">
        <f ca="1"/>
        <v>INV-2026-PT Medan Niaga Sentosa-1022</v>
      </c>
      <c r="H1035" s="104">
        <f ca="1"/>
        <v>1796000</v>
      </c>
      <c r="I1035" s="104">
        <f ca="1"/>
        <v>0</v>
      </c>
    </row>
    <row r="1036" spans="1:9">
      <c r="A1036" s="104">
        <f ca="1"/>
        <v>1023</v>
      </c>
      <c r="B1036" s="104" t="str">
        <f ca="1"/>
        <v>PT Pontianak Niaga Abadi</v>
      </c>
      <c r="C1036" s="104">
        <f ca="1"/>
        <v>5245000</v>
      </c>
      <c r="D1036" s="104">
        <f ca="1"/>
        <v>46165</v>
      </c>
      <c r="E1036" s="104">
        <f ca="1"/>
        <v>46179</v>
      </c>
      <c r="F1036" s="104" t="str">
        <f ca="1"/>
        <v>Paid</v>
      </c>
      <c r="G1036" s="104" t="str">
        <f ca="1"/>
        <v>INV-2026-PT Pontianak Niaga Abadi-1023</v>
      </c>
      <c r="H1036" s="104">
        <f ca="1"/>
        <v>5245000</v>
      </c>
      <c r="I1036" s="104">
        <f ca="1"/>
        <v>0</v>
      </c>
    </row>
    <row r="1037" spans="1:9">
      <c r="A1037" s="104">
        <f ca="1"/>
        <v>1024</v>
      </c>
      <c r="B1037" s="104" t="str">
        <f ca="1"/>
        <v>PT Bintang Retail Nusantara</v>
      </c>
      <c r="C1037" s="104">
        <f ca="1"/>
        <v>1250000</v>
      </c>
      <c r="D1037" s="104">
        <f ca="1"/>
        <v>46058</v>
      </c>
      <c r="E1037" s="104">
        <f ca="1"/>
        <v>46088</v>
      </c>
      <c r="F1037" s="104" t="str">
        <f ca="1"/>
        <v>Paid</v>
      </c>
      <c r="G1037" s="104" t="str">
        <f ca="1"/>
        <v>INV-2026-PT Bintang Retail Nusantara-1024</v>
      </c>
      <c r="H1037" s="104">
        <f ca="1"/>
        <v>1250000</v>
      </c>
      <c r="I1037" s="104">
        <f ca="1"/>
        <v>0</v>
      </c>
    </row>
    <row r="1038" spans="1:9">
      <c r="A1038" s="104">
        <f ca="1"/>
        <v>1025</v>
      </c>
      <c r="B1038" s="104" t="str">
        <f ca="1"/>
        <v>PT Metro Perkasa Retail</v>
      </c>
      <c r="C1038" s="104">
        <f ca="1"/>
        <v>5428000</v>
      </c>
      <c r="D1038" s="104">
        <f ca="1"/>
        <v>46270</v>
      </c>
      <c r="E1038" s="104">
        <f ca="1"/>
        <v>46300</v>
      </c>
      <c r="F1038" s="104" t="str">
        <f ca="1"/>
        <v>Paid</v>
      </c>
      <c r="G1038" s="104" t="str">
        <f ca="1"/>
        <v>INV-2026-PT Metro Perkasa Retail-1025</v>
      </c>
      <c r="H1038" s="104">
        <f ca="1"/>
        <v>5428000</v>
      </c>
      <c r="I1038" s="104">
        <f ca="1"/>
        <v>0</v>
      </c>
    </row>
    <row r="1039" spans="1:9">
      <c r="A1039" s="104">
        <f ca="1"/>
        <v>1026</v>
      </c>
      <c r="B1039" s="104" t="str">
        <f ca="1"/>
        <v>PT Pusaka Niaga Mandiri</v>
      </c>
      <c r="C1039" s="104">
        <f ca="1"/>
        <v>5330000</v>
      </c>
      <c r="D1039" s="104">
        <f ca="1"/>
        <v>46129</v>
      </c>
      <c r="E1039" s="104">
        <f ca="1"/>
        <v>46159</v>
      </c>
      <c r="F1039" s="104" t="str">
        <f ca="1"/>
        <v>Paid</v>
      </c>
      <c r="G1039" s="104" t="str">
        <f ca="1"/>
        <v>INV-2026-PT Pusaka Niaga Mandiri-1026</v>
      </c>
      <c r="H1039" s="104">
        <f ca="1"/>
        <v>5330000</v>
      </c>
      <c r="I1039" s="104">
        <f ca="1"/>
        <v>0</v>
      </c>
    </row>
    <row r="1040" spans="1:9">
      <c r="A1040" s="104">
        <f ca="1"/>
        <v>1027</v>
      </c>
      <c r="B1040" s="104" t="str">
        <f ca="1"/>
        <v>PT Arunika Retail Indonesia</v>
      </c>
      <c r="C1040" s="104">
        <f ca="1"/>
        <v>4053000</v>
      </c>
      <c r="D1040" s="104">
        <f ca="1"/>
        <v>46246</v>
      </c>
      <c r="E1040" s="104">
        <f ca="1"/>
        <v>46276</v>
      </c>
      <c r="F1040" s="104" t="str">
        <f ca="1"/>
        <v>Unpaid</v>
      </c>
      <c r="G1040" s="104" t="str">
        <f ca="1"/>
        <v>INV-2026-PT Arunika Retail Indonesia-1027</v>
      </c>
      <c r="H1040" s="104">
        <f ca="1"/>
        <v>0</v>
      </c>
      <c r="I1040" s="104">
        <f ca="1"/>
        <v>4053000</v>
      </c>
    </row>
    <row r="1041" spans="1:9">
      <c r="A1041" s="104">
        <f ca="1"/>
        <v>1028</v>
      </c>
      <c r="B1041" s="104" t="str">
        <f ca="1"/>
        <v>PT Makassar Retail Utama</v>
      </c>
      <c r="C1041" s="104">
        <f ca="1"/>
        <v>449000</v>
      </c>
      <c r="D1041" s="104">
        <f ca="1"/>
        <v>46191</v>
      </c>
      <c r="E1041" s="104">
        <f ca="1"/>
        <v>46221</v>
      </c>
      <c r="F1041" s="104" t="str">
        <f ca="1"/>
        <v>Paid</v>
      </c>
      <c r="G1041" s="104" t="str">
        <f ca="1"/>
        <v>INV-2026-PT Makassar Retail Utama-1028</v>
      </c>
      <c r="H1041" s="104">
        <f ca="1"/>
        <v>449000</v>
      </c>
      <c r="I1041" s="104">
        <f ca="1"/>
        <v>0</v>
      </c>
    </row>
    <row r="1042" spans="1:9">
      <c r="A1042" s="104">
        <f ca="1"/>
        <v>1029</v>
      </c>
      <c r="B1042" s="104" t="str">
        <f ca="1"/>
        <v>PT Makassar Retail Utama</v>
      </c>
      <c r="C1042" s="104">
        <f ca="1"/>
        <v>3428000</v>
      </c>
      <c r="D1042" s="104">
        <f ca="1"/>
        <v>46072</v>
      </c>
      <c r="E1042" s="104">
        <f ca="1"/>
        <v>46102</v>
      </c>
      <c r="F1042" s="104" t="str">
        <f ca="1"/>
        <v>Paid</v>
      </c>
      <c r="G1042" s="104" t="str">
        <f ca="1"/>
        <v>INV-2026-PT Makassar Retail Utama-1029</v>
      </c>
      <c r="H1042" s="104">
        <f ca="1"/>
        <v>3428000</v>
      </c>
      <c r="I1042" s="104">
        <f ca="1"/>
        <v>0</v>
      </c>
    </row>
    <row r="1043" spans="1:9">
      <c r="A1043" s="104">
        <f ca="1"/>
        <v>1030</v>
      </c>
      <c r="B1043" s="104" t="str">
        <f ca="1"/>
        <v>PT Balikpapan Retailindo</v>
      </c>
      <c r="C1043" s="104">
        <f ca="1"/>
        <v>4457000</v>
      </c>
      <c r="D1043" s="104">
        <f ca="1"/>
        <v>46062</v>
      </c>
      <c r="E1043" s="104">
        <f ca="1"/>
        <v>46076</v>
      </c>
      <c r="F1043" s="104" t="str">
        <f ca="1"/>
        <v>Paid</v>
      </c>
      <c r="G1043" s="104" t="str">
        <f ca="1"/>
        <v>INV-2026-PT Balikpapan Retailindo-1030</v>
      </c>
      <c r="H1043" s="104">
        <f ca="1"/>
        <v>4457000</v>
      </c>
      <c r="I1043" s="104">
        <f ca="1"/>
        <v>0</v>
      </c>
    </row>
    <row r="1044" spans="1:9">
      <c r="A1044" s="104">
        <f ca="1"/>
        <v>1031</v>
      </c>
      <c r="B1044" s="104" t="str">
        <f ca="1"/>
        <v>PT Makassar Retail Utama</v>
      </c>
      <c r="C1044" s="104">
        <f ca="1"/>
        <v>4435000</v>
      </c>
      <c r="D1044" s="104">
        <f ca="1"/>
        <v>46065</v>
      </c>
      <c r="E1044" s="104">
        <f ca="1"/>
        <v>46095</v>
      </c>
      <c r="F1044" s="104" t="str">
        <f ca="1"/>
        <v>Paid</v>
      </c>
      <c r="G1044" s="104" t="str">
        <f ca="1"/>
        <v>INV-2026-PT Makassar Retail Utama-1031</v>
      </c>
      <c r="H1044" s="104">
        <f ca="1"/>
        <v>4435000</v>
      </c>
      <c r="I1044" s="104">
        <f ca="1"/>
        <v>0</v>
      </c>
    </row>
    <row r="1045" spans="1:9">
      <c r="A1045" s="104">
        <f ca="1"/>
        <v>1032</v>
      </c>
      <c r="B1045" s="104" t="str">
        <f ca="1"/>
        <v>PT Karya Mitra Retail</v>
      </c>
      <c r="C1045" s="104">
        <f ca="1"/>
        <v>7722000</v>
      </c>
      <c r="D1045" s="104">
        <f ca="1"/>
        <v>46132</v>
      </c>
      <c r="E1045" s="104">
        <f ca="1"/>
        <v>46162</v>
      </c>
      <c r="F1045" s="104" t="str">
        <f ca="1"/>
        <v>Paid</v>
      </c>
      <c r="G1045" s="104" t="str">
        <f ca="1"/>
        <v>INV-2026-PT Karya Mitra Retail-1032</v>
      </c>
      <c r="H1045" s="104">
        <f ca="1"/>
        <v>7722000</v>
      </c>
      <c r="I1045" s="104">
        <f ca="1"/>
        <v>0</v>
      </c>
    </row>
    <row r="1046" spans="1:9">
      <c r="A1046" s="104">
        <f ca="1"/>
        <v>1033</v>
      </c>
      <c r="B1046" s="104" t="str">
        <f ca="1"/>
        <v>PT Bintang Retail Nusantara</v>
      </c>
      <c r="C1046" s="104">
        <f ca="1"/>
        <v>5448000</v>
      </c>
      <c r="D1046" s="104">
        <f ca="1"/>
        <v>46096</v>
      </c>
      <c r="E1046" s="104">
        <f ca="1"/>
        <v>46126</v>
      </c>
      <c r="F1046" s="104" t="str">
        <f ca="1"/>
        <v>Unpaid</v>
      </c>
      <c r="G1046" s="104" t="str">
        <f ca="1"/>
        <v>INV-2026-PT Bintang Retail Nusantara-1033</v>
      </c>
      <c r="H1046" s="104">
        <f ca="1"/>
        <v>0</v>
      </c>
      <c r="I1046" s="104">
        <f ca="1"/>
        <v>5448000</v>
      </c>
    </row>
    <row r="1047" spans="1:9">
      <c r="A1047" s="104">
        <f ca="1"/>
        <v>1034</v>
      </c>
      <c r="B1047" s="104" t="str">
        <f ca="1"/>
        <v>PT Manado Lifestyle Center</v>
      </c>
      <c r="C1047" s="104">
        <f ca="1"/>
        <v>8976000</v>
      </c>
      <c r="D1047" s="104">
        <f ca="1"/>
        <v>46230</v>
      </c>
      <c r="E1047" s="104">
        <f ca="1"/>
        <v>46260</v>
      </c>
      <c r="F1047" s="104" t="str">
        <f ca="1"/>
        <v>Unpaid</v>
      </c>
      <c r="G1047" s="104" t="str">
        <f ca="1"/>
        <v>INV-2026-PT Manado Lifestyle Center-1034</v>
      </c>
      <c r="H1047" s="104">
        <f ca="1"/>
        <v>0</v>
      </c>
      <c r="I1047" s="104">
        <f ca="1"/>
        <v>8976000</v>
      </c>
    </row>
    <row r="1048" spans="1:9">
      <c r="A1048" s="104">
        <f ca="1"/>
        <v>1035</v>
      </c>
      <c r="B1048" s="104" t="str">
        <f ca="1"/>
        <v>PT Sinar Karya Abadi</v>
      </c>
      <c r="C1048" s="104">
        <f ca="1"/>
        <v>3498000</v>
      </c>
      <c r="D1048" s="104">
        <f ca="1"/>
        <v>46102</v>
      </c>
      <c r="E1048" s="104">
        <f ca="1"/>
        <v>46132</v>
      </c>
      <c r="F1048" s="104" t="str">
        <f ca="1"/>
        <v>Paid</v>
      </c>
      <c r="G1048" s="104" t="str">
        <f ca="1"/>
        <v>INV-2026-PT Sinar Karya Abadi-1035</v>
      </c>
      <c r="H1048" s="104">
        <f ca="1"/>
        <v>3498000</v>
      </c>
      <c r="I1048" s="104">
        <f ca="1"/>
        <v>0</v>
      </c>
    </row>
    <row r="1049" spans="1:9">
      <c r="A1049" s="104">
        <f ca="1"/>
        <v>1036</v>
      </c>
      <c r="B1049" s="104" t="str">
        <f ca="1"/>
        <v>PT Jogja Retail Makmur</v>
      </c>
      <c r="C1049" s="104">
        <f ca="1"/>
        <v>4014000</v>
      </c>
      <c r="D1049" s="104">
        <f ca="1"/>
        <v>46107</v>
      </c>
      <c r="E1049" s="104">
        <f ca="1"/>
        <v>46152</v>
      </c>
      <c r="F1049" s="104" t="str">
        <f ca="1"/>
        <v>Paid</v>
      </c>
      <c r="G1049" s="104" t="str">
        <f ca="1"/>
        <v>INV-2026-PT Jogja Retail Makmur-1036</v>
      </c>
      <c r="H1049" s="104">
        <f ca="1"/>
        <v>4014000</v>
      </c>
      <c r="I1049" s="104">
        <f ca="1"/>
        <v>0</v>
      </c>
    </row>
    <row r="1050" spans="1:9">
      <c r="A1050" s="104">
        <f ca="1"/>
        <v>1037</v>
      </c>
      <c r="B1050" s="104" t="str">
        <f ca="1"/>
        <v>PT Lestari Lifestyle Retail</v>
      </c>
      <c r="C1050" s="104">
        <f ca="1"/>
        <v>2337000</v>
      </c>
      <c r="D1050" s="104">
        <f ca="1"/>
        <v>46182</v>
      </c>
      <c r="E1050" s="104">
        <f ca="1"/>
        <v>46212</v>
      </c>
      <c r="F1050" s="104" t="str">
        <f ca="1"/>
        <v>Unpaid</v>
      </c>
      <c r="G1050" s="104" t="str">
        <f ca="1"/>
        <v>INV-2026-PT Lestari Lifestyle Retail-1037</v>
      </c>
      <c r="H1050" s="104">
        <f ca="1"/>
        <v>0</v>
      </c>
      <c r="I1050" s="104">
        <f ca="1"/>
        <v>2337000</v>
      </c>
    </row>
    <row r="1051" spans="1:9">
      <c r="A1051" s="104">
        <f ca="1"/>
        <v>1038</v>
      </c>
      <c r="B1051" s="104" t="str">
        <f ca="1"/>
        <v>PT Medan Niaga Sentosa</v>
      </c>
      <c r="C1051" s="104">
        <f ca="1"/>
        <v>4022000</v>
      </c>
      <c r="D1051" s="104">
        <f ca="1"/>
        <v>46271</v>
      </c>
      <c r="E1051" s="104">
        <f ca="1"/>
        <v>46316</v>
      </c>
      <c r="F1051" s="104" t="str">
        <f ca="1"/>
        <v>Unpaid</v>
      </c>
      <c r="G1051" s="104" t="str">
        <f ca="1"/>
        <v>INV-2026-PT Medan Niaga Sentosa-1038</v>
      </c>
      <c r="H1051" s="104">
        <f ca="1"/>
        <v>0</v>
      </c>
      <c r="I1051" s="104">
        <f ca="1"/>
        <v>4022000</v>
      </c>
    </row>
    <row r="1052" spans="1:9">
      <c r="A1052" s="104">
        <f ca="1"/>
        <v>1039</v>
      </c>
      <c r="B1052" s="104" t="str">
        <f ca="1"/>
        <v>PT XYZ</v>
      </c>
      <c r="C1052" s="104">
        <f ca="1"/>
        <v>5874000</v>
      </c>
      <c r="D1052" s="104">
        <f ca="1"/>
        <v>46149</v>
      </c>
      <c r="E1052" s="104">
        <f ca="1"/>
        <v>46179</v>
      </c>
      <c r="F1052" s="104" t="str">
        <f ca="1"/>
        <v>Paid</v>
      </c>
      <c r="G1052" s="104" t="str">
        <f ca="1"/>
        <v>INV-2026-PT XYZ-1039</v>
      </c>
      <c r="H1052" s="104">
        <f ca="1"/>
        <v>5874000</v>
      </c>
      <c r="I1052" s="104">
        <f ca="1"/>
        <v>0</v>
      </c>
    </row>
    <row r="1053" spans="1:9">
      <c r="A1053" s="104">
        <f ca="1"/>
        <v>1040</v>
      </c>
      <c r="B1053" s="104" t="str">
        <f ca="1"/>
        <v>PT Lestari Lifestyle Retail</v>
      </c>
      <c r="C1053" s="104">
        <f ca="1"/>
        <v>2662000</v>
      </c>
      <c r="D1053" s="104">
        <f ca="1"/>
        <v>46132</v>
      </c>
      <c r="E1053" s="104">
        <f ca="1"/>
        <v>46162</v>
      </c>
      <c r="F1053" s="104" t="str">
        <f ca="1"/>
        <v>Paid</v>
      </c>
      <c r="G1053" s="104" t="str">
        <f ca="1"/>
        <v>INV-2026-PT Lestari Lifestyle Retail-1040</v>
      </c>
      <c r="H1053" s="104">
        <f ca="1"/>
        <v>2662000</v>
      </c>
      <c r="I1053" s="104">
        <f ca="1"/>
        <v>0</v>
      </c>
    </row>
    <row r="1054" spans="1:9">
      <c r="A1054" s="104">
        <f ca="1"/>
        <v>1041</v>
      </c>
      <c r="B1054" s="104" t="str">
        <f ca="1"/>
        <v>PT Batam Modern Retail</v>
      </c>
      <c r="C1054" s="104">
        <f ca="1"/>
        <v>3896000</v>
      </c>
      <c r="D1054" s="104">
        <f ca="1"/>
        <v>46264</v>
      </c>
      <c r="E1054" s="104">
        <f ca="1"/>
        <v>46294</v>
      </c>
      <c r="F1054" s="104" t="str">
        <f ca="1"/>
        <v>Paid</v>
      </c>
      <c r="G1054" s="104" t="str">
        <f ca="1"/>
        <v>INV-2026-PT Batam Modern Retail-1041</v>
      </c>
      <c r="H1054" s="104">
        <f ca="1"/>
        <v>3896000</v>
      </c>
      <c r="I1054" s="104">
        <f ca="1"/>
        <v>0</v>
      </c>
    </row>
    <row r="1055" spans="1:9">
      <c r="A1055" s="104">
        <f ca="1"/>
        <v>1042</v>
      </c>
      <c r="B1055" s="104" t="str">
        <f ca="1"/>
        <v>PT Palembang Retail Bersama</v>
      </c>
      <c r="C1055" s="104">
        <f ca="1"/>
        <v>3043000</v>
      </c>
      <c r="D1055" s="104">
        <f ca="1"/>
        <v>46137</v>
      </c>
      <c r="E1055" s="104">
        <f ca="1"/>
        <v>46167</v>
      </c>
      <c r="F1055" s="104" t="str">
        <f ca="1"/>
        <v>Paid</v>
      </c>
      <c r="G1055" s="104" t="str">
        <f ca="1"/>
        <v>INV-2026-PT Palembang Retail Bersama-1042</v>
      </c>
      <c r="H1055" s="104">
        <f ca="1"/>
        <v>3043000</v>
      </c>
      <c r="I1055" s="104">
        <f ca="1"/>
        <v>0</v>
      </c>
    </row>
    <row r="1056" spans="1:9">
      <c r="A1056" s="104">
        <f ca="1"/>
        <v>1043</v>
      </c>
      <c r="B1056" s="104" t="str">
        <f ca="1"/>
        <v>PT Surya Niaga Surabaya</v>
      </c>
      <c r="C1056" s="104">
        <f ca="1"/>
        <v>4426000</v>
      </c>
      <c r="D1056" s="104">
        <f ca="1"/>
        <v>46131</v>
      </c>
      <c r="E1056" s="104">
        <f ca="1"/>
        <v>46161</v>
      </c>
      <c r="F1056" s="104" t="str">
        <f ca="1"/>
        <v>Paid</v>
      </c>
      <c r="G1056" s="104" t="str">
        <f ca="1"/>
        <v>INV-2026-PT Surya Niaga Surabaya-1043</v>
      </c>
      <c r="H1056" s="104">
        <f ca="1"/>
        <v>4426000</v>
      </c>
      <c r="I1056" s="104">
        <f ca="1"/>
        <v>0</v>
      </c>
    </row>
    <row r="1057" spans="1:9">
      <c r="A1057" s="104">
        <f ca="1"/>
        <v>1044</v>
      </c>
      <c r="B1057" s="104" t="str">
        <f ca="1"/>
        <v>PT Bintang Retail Nusantara</v>
      </c>
      <c r="C1057" s="104">
        <f ca="1"/>
        <v>1378000</v>
      </c>
      <c r="D1057" s="104">
        <f ca="1"/>
        <v>46132</v>
      </c>
      <c r="E1057" s="104">
        <f ca="1"/>
        <v>46177</v>
      </c>
      <c r="F1057" s="104" t="str">
        <f ca="1"/>
        <v>Paid</v>
      </c>
      <c r="G1057" s="104" t="str">
        <f ca="1"/>
        <v>INV-2026-PT Bintang Retail Nusantara-1044</v>
      </c>
      <c r="H1057" s="104">
        <f ca="1"/>
        <v>1378000</v>
      </c>
      <c r="I1057" s="104">
        <f ca="1"/>
        <v>0</v>
      </c>
    </row>
    <row r="1058" spans="1:9">
      <c r="A1058" s="104">
        <f ca="1"/>
        <v>1045</v>
      </c>
      <c r="B1058" s="104" t="str">
        <f ca="1"/>
        <v>PT Nusantara Mart Sejahtera</v>
      </c>
      <c r="C1058" s="104">
        <f ca="1"/>
        <v>5771000</v>
      </c>
      <c r="D1058" s="104">
        <f ca="1"/>
        <v>46254</v>
      </c>
      <c r="E1058" s="104">
        <f ca="1"/>
        <v>46284</v>
      </c>
      <c r="F1058" s="104" t="str">
        <f ca="1"/>
        <v>Unpaid</v>
      </c>
      <c r="G1058" s="104" t="str">
        <f ca="1"/>
        <v>INV-2026-PT Nusantara Mart Sejahtera-1045</v>
      </c>
      <c r="H1058" s="104">
        <f ca="1"/>
        <v>0</v>
      </c>
      <c r="I1058" s="104">
        <f ca="1"/>
        <v>5771000</v>
      </c>
    </row>
    <row r="1059" spans="1:9">
      <c r="A1059" s="104">
        <f ca="1"/>
        <v>1046</v>
      </c>
      <c r="B1059" s="104" t="str">
        <f ca="1"/>
        <v>PT Arunika Retail Indonesia</v>
      </c>
      <c r="C1059" s="104">
        <f ca="1"/>
        <v>1972000</v>
      </c>
      <c r="D1059" s="104">
        <f ca="1"/>
        <v>46059</v>
      </c>
      <c r="E1059" s="104">
        <f ca="1"/>
        <v>46089</v>
      </c>
      <c r="F1059" s="104" t="str">
        <f ca="1"/>
        <v>Paid</v>
      </c>
      <c r="G1059" s="104" t="str">
        <f ca="1"/>
        <v>INV-2026-PT Arunika Retail Indonesia-1046</v>
      </c>
      <c r="H1059" s="104">
        <f ca="1"/>
        <v>1972000</v>
      </c>
      <c r="I1059" s="104">
        <f ca="1"/>
        <v>0</v>
      </c>
    </row>
    <row r="1060" spans="1:9">
      <c r="A1060" s="104">
        <f ca="1"/>
        <v>1047</v>
      </c>
      <c r="B1060" s="104" t="str">
        <f ca="1"/>
        <v>PT Lestari Lifestyle Retail</v>
      </c>
      <c r="C1060" s="104">
        <f ca="1"/>
        <v>4170000</v>
      </c>
      <c r="D1060" s="104">
        <f ca="1"/>
        <v>46258</v>
      </c>
      <c r="E1060" s="104">
        <f ca="1"/>
        <v>46272</v>
      </c>
      <c r="F1060" s="104" t="str">
        <f ca="1"/>
        <v>Paid</v>
      </c>
      <c r="G1060" s="104" t="str">
        <f ca="1"/>
        <v>INV-2026-PT Lestari Lifestyle Retail-1047</v>
      </c>
      <c r="H1060" s="104">
        <f ca="1"/>
        <v>4170000</v>
      </c>
      <c r="I1060" s="104">
        <f ca="1"/>
        <v>0</v>
      </c>
    </row>
    <row r="1061" spans="1:9">
      <c r="A1061" s="104">
        <f ca="1"/>
        <v>1048</v>
      </c>
      <c r="B1061" s="104" t="str">
        <f ca="1"/>
        <v>PT Nusantara Mart Sejahtera</v>
      </c>
      <c r="C1061" s="104">
        <f ca="1"/>
        <v>2761000</v>
      </c>
      <c r="D1061" s="104">
        <f ca="1"/>
        <v>46122</v>
      </c>
      <c r="E1061" s="104">
        <f ca="1"/>
        <v>46152</v>
      </c>
      <c r="F1061" s="104" t="str">
        <f ca="1"/>
        <v>Partial</v>
      </c>
      <c r="G1061" s="104" t="str">
        <f ca="1"/>
        <v>INV-2026-PT Nusantara Mart Sejahtera-1048</v>
      </c>
      <c r="H1061" s="104">
        <f ca="1"/>
        <v>690000</v>
      </c>
      <c r="I1061" s="104">
        <f ca="1"/>
        <v>2071000</v>
      </c>
    </row>
    <row r="1062" spans="1:9">
      <c r="A1062" s="104">
        <f ca="1"/>
        <v>1049</v>
      </c>
      <c r="B1062" s="104" t="str">
        <f ca="1"/>
        <v>PT Surya Niaga Surabaya</v>
      </c>
      <c r="C1062" s="104">
        <f ca="1"/>
        <v>6858000</v>
      </c>
      <c r="D1062" s="104">
        <f ca="1"/>
        <v>46176</v>
      </c>
      <c r="E1062" s="104">
        <f ca="1"/>
        <v>46206</v>
      </c>
      <c r="F1062" s="104" t="str">
        <f ca="1"/>
        <v>Partial</v>
      </c>
      <c r="G1062" s="104" t="str">
        <f ca="1"/>
        <v>INV-2026-PT Surya Niaga Surabaya-1049</v>
      </c>
      <c r="H1062" s="104">
        <f ca="1"/>
        <v>4115000</v>
      </c>
      <c r="I1062" s="104">
        <f ca="1"/>
        <v>2743000</v>
      </c>
    </row>
    <row r="1063" spans="1:9">
      <c r="A1063" s="104">
        <f ca="1"/>
        <v>1050</v>
      </c>
      <c r="B1063" s="104" t="str">
        <f ca="1"/>
        <v>PT Bali Lifestyle Market</v>
      </c>
      <c r="C1063" s="104">
        <f ca="1"/>
        <v>4673000</v>
      </c>
      <c r="D1063" s="104">
        <f ca="1"/>
        <v>46146</v>
      </c>
      <c r="E1063" s="104">
        <f ca="1"/>
        <v>46176</v>
      </c>
      <c r="F1063" s="104" t="str">
        <f ca="1"/>
        <v>Unpaid</v>
      </c>
      <c r="G1063" s="104" t="str">
        <f ca="1"/>
        <v>INV-2026-PT Bali Lifestyle Market-1050</v>
      </c>
      <c r="H1063" s="104">
        <f ca="1"/>
        <v>0</v>
      </c>
      <c r="I1063" s="104">
        <f ca="1"/>
        <v>4673000</v>
      </c>
    </row>
    <row r="1064" spans="1:9">
      <c r="A1064" s="104">
        <f ca="1"/>
        <v>1051</v>
      </c>
      <c r="B1064" s="104" t="str">
        <f ca="1"/>
        <v>PT Bintang Retail Nusantara</v>
      </c>
      <c r="C1064" s="104">
        <f ca="1"/>
        <v>1910000</v>
      </c>
      <c r="D1064" s="104">
        <f ca="1"/>
        <v>46195</v>
      </c>
      <c r="E1064" s="104">
        <f ca="1"/>
        <v>46225</v>
      </c>
      <c r="F1064" s="104" t="str">
        <f ca="1"/>
        <v>Paid</v>
      </c>
      <c r="G1064" s="104" t="str">
        <f ca="1"/>
        <v>INV-2026-PT Bintang Retail Nusantara-1051</v>
      </c>
      <c r="H1064" s="104">
        <f ca="1"/>
        <v>1910000</v>
      </c>
      <c r="I1064" s="104">
        <f ca="1"/>
        <v>0</v>
      </c>
    </row>
    <row r="1065" spans="1:9">
      <c r="A1065" s="104">
        <f ca="1"/>
        <v>1052</v>
      </c>
      <c r="B1065" s="104" t="str">
        <f ca="1"/>
        <v>PT Surya Niaga Surabaya</v>
      </c>
      <c r="C1065" s="104">
        <f ca="1"/>
        <v>4063000</v>
      </c>
      <c r="D1065" s="104">
        <f ca="1"/>
        <v>46109</v>
      </c>
      <c r="E1065" s="104">
        <f ca="1"/>
        <v>46139</v>
      </c>
      <c r="F1065" s="104" t="str">
        <f ca="1"/>
        <v>Paid</v>
      </c>
      <c r="G1065" s="104" t="str">
        <f ca="1"/>
        <v>INV-2026-PT Surya Niaga Surabaya-1052</v>
      </c>
      <c r="H1065" s="104">
        <f ca="1"/>
        <v>4063000</v>
      </c>
      <c r="I1065" s="104">
        <f ca="1"/>
        <v>0</v>
      </c>
    </row>
    <row r="1066" spans="1:9">
      <c r="A1066" s="104">
        <f ca="1"/>
        <v>1053</v>
      </c>
      <c r="B1066" s="104" t="str">
        <f ca="1"/>
        <v>PT XYZ</v>
      </c>
      <c r="C1066" s="104">
        <f ca="1"/>
        <v>3713000</v>
      </c>
      <c r="D1066" s="104">
        <f ca="1"/>
        <v>46192</v>
      </c>
      <c r="E1066" s="104">
        <f ca="1"/>
        <v>46222</v>
      </c>
      <c r="F1066" s="104" t="str">
        <f ca="1"/>
        <v>Paid</v>
      </c>
      <c r="G1066" s="104" t="str">
        <f ca="1"/>
        <v>INV-2026-PT XYZ-1053</v>
      </c>
      <c r="H1066" s="104">
        <f ca="1"/>
        <v>3713000</v>
      </c>
      <c r="I1066" s="104">
        <f ca="1"/>
        <v>0</v>
      </c>
    </row>
    <row r="1067" spans="1:9">
      <c r="A1067" s="104">
        <f ca="1"/>
        <v>1054</v>
      </c>
      <c r="B1067" s="104" t="str">
        <f ca="1"/>
        <v>PT Bali Lifestyle Market</v>
      </c>
      <c r="C1067" s="104">
        <f ca="1"/>
        <v>3462000</v>
      </c>
      <c r="D1067" s="104">
        <f ca="1"/>
        <v>46127</v>
      </c>
      <c r="E1067" s="104">
        <f ca="1"/>
        <v>46172</v>
      </c>
      <c r="F1067" s="104" t="str">
        <f ca="1"/>
        <v>Paid</v>
      </c>
      <c r="G1067" s="104" t="str">
        <f ca="1"/>
        <v>INV-2026-PT Bali Lifestyle Market-1054</v>
      </c>
      <c r="H1067" s="104">
        <f ca="1"/>
        <v>3462000</v>
      </c>
      <c r="I1067" s="104">
        <f ca="1"/>
        <v>0</v>
      </c>
    </row>
    <row r="1068" spans="1:9">
      <c r="A1068" s="104">
        <f ca="1"/>
        <v>1055</v>
      </c>
      <c r="B1068" s="104" t="str">
        <f ca="1"/>
        <v>PT Pontianak Niaga Abadi</v>
      </c>
      <c r="C1068" s="104">
        <f ca="1"/>
        <v>7006000</v>
      </c>
      <c r="D1068" s="104">
        <f ca="1"/>
        <v>46177</v>
      </c>
      <c r="E1068" s="104">
        <f ca="1"/>
        <v>46207</v>
      </c>
      <c r="F1068" s="104" t="str">
        <f ca="1"/>
        <v>Paid</v>
      </c>
      <c r="G1068" s="104" t="str">
        <f ca="1"/>
        <v>INV-2026-PT Pontianak Niaga Abadi-1055</v>
      </c>
      <c r="H1068" s="104">
        <f ca="1"/>
        <v>7006000</v>
      </c>
      <c r="I1068" s="104">
        <f ca="1"/>
        <v>0</v>
      </c>
    </row>
    <row r="1069" spans="1:9">
      <c r="A1069" s="104">
        <f ca="1"/>
        <v>1056</v>
      </c>
      <c r="B1069" s="104" t="str">
        <f ca="1"/>
        <v>PT Harmoni Store Indonesia</v>
      </c>
      <c r="C1069" s="104">
        <f ca="1"/>
        <v>357000</v>
      </c>
      <c r="D1069" s="104">
        <f ca="1"/>
        <v>46206</v>
      </c>
      <c r="E1069" s="104">
        <f ca="1"/>
        <v>46236</v>
      </c>
      <c r="F1069" s="104" t="str">
        <f ca="1"/>
        <v>Paid</v>
      </c>
      <c r="G1069" s="104" t="str">
        <f ca="1"/>
        <v>INV-2026-PT Harmoni Store Indonesia-1056</v>
      </c>
      <c r="H1069" s="104">
        <f ca="1"/>
        <v>357000</v>
      </c>
      <c r="I1069" s="104">
        <f ca="1"/>
        <v>0</v>
      </c>
    </row>
    <row r="1070" spans="1:9">
      <c r="A1070" s="104">
        <f ca="1"/>
        <v>1057</v>
      </c>
      <c r="B1070" s="104" t="str">
        <f ca="1"/>
        <v>PT Bali Lifestyle Market</v>
      </c>
      <c r="C1070" s="104">
        <f ca="1"/>
        <v>4617000</v>
      </c>
      <c r="D1070" s="104">
        <f ca="1"/>
        <v>46111</v>
      </c>
      <c r="E1070" s="104">
        <f ca="1"/>
        <v>46141</v>
      </c>
      <c r="F1070" s="104" t="str">
        <f ca="1"/>
        <v>Paid</v>
      </c>
      <c r="G1070" s="104" t="str">
        <f ca="1"/>
        <v>INV-2026-PT Bali Lifestyle Market-1057</v>
      </c>
      <c r="H1070" s="104">
        <f ca="1"/>
        <v>4617000</v>
      </c>
      <c r="I1070" s="104">
        <f ca="1"/>
        <v>0</v>
      </c>
    </row>
    <row r="1071" spans="1:9">
      <c r="A1071" s="104">
        <f ca="1"/>
        <v>1058</v>
      </c>
      <c r="B1071" s="104" t="str">
        <f ca="1"/>
        <v>PT Jogja Retail Makmur</v>
      </c>
      <c r="C1071" s="104">
        <f ca="1"/>
        <v>2820000</v>
      </c>
      <c r="D1071" s="104">
        <f ca="1"/>
        <v>46158</v>
      </c>
      <c r="E1071" s="104">
        <f ca="1"/>
        <v>46188</v>
      </c>
      <c r="F1071" s="104" t="str">
        <f ca="1"/>
        <v>Paid</v>
      </c>
      <c r="G1071" s="104" t="str">
        <f ca="1"/>
        <v>INV-2026-PT Jogja Retail Makmur-1058</v>
      </c>
      <c r="H1071" s="104">
        <f ca="1"/>
        <v>2820000</v>
      </c>
      <c r="I1071" s="104">
        <f ca="1"/>
        <v>0</v>
      </c>
    </row>
    <row r="1072" spans="1:9">
      <c r="A1072" s="104">
        <f ca="1"/>
        <v>1059</v>
      </c>
      <c r="B1072" s="104" t="str">
        <f ca="1"/>
        <v>PT Lestari Lifestyle Retail</v>
      </c>
      <c r="C1072" s="104">
        <f ca="1"/>
        <v>1753000</v>
      </c>
      <c r="D1072" s="104">
        <f ca="1"/>
        <v>46029</v>
      </c>
      <c r="E1072" s="104">
        <f ca="1"/>
        <v>46074</v>
      </c>
      <c r="F1072" s="104" t="str">
        <f ca="1"/>
        <v>Paid</v>
      </c>
      <c r="G1072" s="104" t="str">
        <f ca="1"/>
        <v>INV-2026-PT Lestari Lifestyle Retail-1059</v>
      </c>
      <c r="H1072" s="104">
        <f ca="1"/>
        <v>1753000</v>
      </c>
      <c r="I1072" s="104">
        <f ca="1"/>
        <v>0</v>
      </c>
    </row>
    <row r="1073" spans="1:9">
      <c r="A1073" s="104">
        <f ca="1"/>
        <v>1060</v>
      </c>
      <c r="B1073" s="104" t="str">
        <f ca="1"/>
        <v>PT Pekanbaru Home Store</v>
      </c>
      <c r="C1073" s="104">
        <f ca="1"/>
        <v>6714000</v>
      </c>
      <c r="D1073" s="104">
        <f ca="1"/>
        <v>46195</v>
      </c>
      <c r="E1073" s="104">
        <f ca="1"/>
        <v>46209</v>
      </c>
      <c r="F1073" s="104" t="str">
        <f ca="1"/>
        <v>Paid</v>
      </c>
      <c r="G1073" s="104" t="str">
        <f ca="1"/>
        <v>INV-2026-PT Pekanbaru Home Store-1060</v>
      </c>
      <c r="H1073" s="104">
        <f ca="1"/>
        <v>6714000</v>
      </c>
      <c r="I1073" s="104">
        <f ca="1"/>
        <v>0</v>
      </c>
    </row>
    <row r="1074" spans="1:9">
      <c r="A1074" s="104">
        <f ca="1"/>
        <v>1061</v>
      </c>
      <c r="B1074" s="104" t="str">
        <f ca="1"/>
        <v>PT Nusantara Mart Sejahtera</v>
      </c>
      <c r="C1074" s="104">
        <f ca="1"/>
        <v>3567000</v>
      </c>
      <c r="D1074" s="104">
        <f ca="1"/>
        <v>46185</v>
      </c>
      <c r="E1074" s="104">
        <f ca="1"/>
        <v>46215</v>
      </c>
      <c r="F1074" s="104" t="str">
        <f ca="1"/>
        <v>Paid</v>
      </c>
      <c r="G1074" s="104" t="str">
        <f ca="1"/>
        <v>INV-2026-PT Nusantara Mart Sejahtera-1061</v>
      </c>
      <c r="H1074" s="104">
        <f ca="1"/>
        <v>3567000</v>
      </c>
      <c r="I1074" s="104">
        <f ca="1"/>
        <v>0</v>
      </c>
    </row>
    <row r="1075" spans="1:9">
      <c r="A1075" s="104">
        <f ca="1"/>
        <v>1062</v>
      </c>
      <c r="B1075" s="104" t="str">
        <f ca="1"/>
        <v>PT Harmoni Store Indonesia</v>
      </c>
      <c r="C1075" s="104">
        <f ca="1"/>
        <v>4227000</v>
      </c>
      <c r="D1075" s="104">
        <f ca="1"/>
        <v>46214</v>
      </c>
      <c r="E1075" s="104">
        <f ca="1"/>
        <v>46228</v>
      </c>
      <c r="F1075" s="104" t="str">
        <f ca="1"/>
        <v>Unpaid</v>
      </c>
      <c r="G1075" s="104" t="str">
        <f ca="1"/>
        <v>INV-2026-PT Harmoni Store Indonesia-1062</v>
      </c>
      <c r="H1075" s="104">
        <f ca="1"/>
        <v>0</v>
      </c>
      <c r="I1075" s="104">
        <f ca="1"/>
        <v>4227000</v>
      </c>
    </row>
    <row r="1076" spans="1:9">
      <c r="A1076" s="104">
        <f ca="1"/>
        <v>1063</v>
      </c>
      <c r="B1076" s="104" t="str">
        <f ca="1"/>
        <v>PT Harmoni Store Indonesia</v>
      </c>
      <c r="C1076" s="104">
        <f ca="1"/>
        <v>3060000</v>
      </c>
      <c r="D1076" s="104">
        <f ca="1"/>
        <v>46151</v>
      </c>
      <c r="E1076" s="104">
        <f ca="1"/>
        <v>46181</v>
      </c>
      <c r="F1076" s="104" t="str">
        <f ca="1"/>
        <v>Paid</v>
      </c>
      <c r="G1076" s="104" t="str">
        <f ca="1"/>
        <v>INV-2026-PT Harmoni Store Indonesia-1063</v>
      </c>
      <c r="H1076" s="104">
        <f ca="1"/>
        <v>3060000</v>
      </c>
      <c r="I1076" s="104">
        <f ca="1"/>
        <v>0</v>
      </c>
    </row>
    <row r="1077" spans="1:9">
      <c r="A1077" s="104">
        <f ca="1"/>
        <v>1064</v>
      </c>
      <c r="B1077" s="104" t="str">
        <f ca="1"/>
        <v>PT Sinar Karya Abadi</v>
      </c>
      <c r="C1077" s="104">
        <f ca="1"/>
        <v>4946000</v>
      </c>
      <c r="D1077" s="104">
        <f ca="1"/>
        <v>46029</v>
      </c>
      <c r="E1077" s="104">
        <f ca="1"/>
        <v>46059</v>
      </c>
      <c r="F1077" s="104" t="str">
        <f ca="1"/>
        <v>Paid</v>
      </c>
      <c r="G1077" s="104" t="str">
        <f ca="1"/>
        <v>INV-2026-PT Sinar Karya Abadi-1064</v>
      </c>
      <c r="H1077" s="104">
        <f ca="1"/>
        <v>4946000</v>
      </c>
      <c r="I1077" s="104">
        <f ca="1"/>
        <v>0</v>
      </c>
    </row>
    <row r="1078" spans="1:9">
      <c r="A1078" s="104">
        <f ca="1"/>
        <v>1065</v>
      </c>
      <c r="B1078" s="104" t="str">
        <f ca="1"/>
        <v>PT Medan Niaga Sentosa</v>
      </c>
      <c r="C1078" s="104">
        <f ca="1"/>
        <v>3869000</v>
      </c>
      <c r="D1078" s="104">
        <f ca="1"/>
        <v>46268</v>
      </c>
      <c r="E1078" s="104">
        <f ca="1"/>
        <v>46298</v>
      </c>
      <c r="F1078" s="104" t="str">
        <f ca="1"/>
        <v>Partial</v>
      </c>
      <c r="G1078" s="104" t="str">
        <f ca="1"/>
        <v>INV-2026-PT Medan Niaga Sentosa-1065</v>
      </c>
      <c r="H1078" s="104">
        <f ca="1"/>
        <v>2321000</v>
      </c>
      <c r="I1078" s="104">
        <f ca="1"/>
        <v>1548000</v>
      </c>
    </row>
    <row r="1079" spans="1:9">
      <c r="A1079" s="104">
        <f ca="1"/>
        <v>1066</v>
      </c>
      <c r="B1079" s="104" t="str">
        <f ca="1"/>
        <v>PT Manado Lifestyle Center</v>
      </c>
      <c r="C1079" s="104">
        <f ca="1"/>
        <v>3483000</v>
      </c>
      <c r="D1079" s="104">
        <f ca="1"/>
        <v>46027</v>
      </c>
      <c r="E1079" s="104">
        <f ca="1"/>
        <v>46057</v>
      </c>
      <c r="F1079" s="104" t="str">
        <f ca="1"/>
        <v>Paid</v>
      </c>
      <c r="G1079" s="104" t="str">
        <f ca="1"/>
        <v>INV-2026-PT Manado Lifestyle Center-1066</v>
      </c>
      <c r="H1079" s="104">
        <f ca="1"/>
        <v>3483000</v>
      </c>
      <c r="I1079" s="104">
        <f ca="1"/>
        <v>0</v>
      </c>
    </row>
    <row r="1080" spans="1:9">
      <c r="A1080" s="104">
        <f ca="1"/>
        <v>1067</v>
      </c>
      <c r="B1080" s="104" t="str">
        <f ca="1"/>
        <v>PT Pontianak Niaga Abadi</v>
      </c>
      <c r="C1080" s="104">
        <f ca="1"/>
        <v>5909000</v>
      </c>
      <c r="D1080" s="104">
        <f ca="1"/>
        <v>46115</v>
      </c>
      <c r="E1080" s="104">
        <f ca="1"/>
        <v>46145</v>
      </c>
      <c r="F1080" s="104" t="str">
        <f ca="1"/>
        <v>Partial</v>
      </c>
      <c r="G1080" s="104" t="str">
        <f ca="1"/>
        <v>INV-2026-PT Pontianak Niaga Abadi-1067</v>
      </c>
      <c r="H1080" s="104">
        <f ca="1"/>
        <v>2364000</v>
      </c>
      <c r="I1080" s="104">
        <f ca="1"/>
        <v>3545000</v>
      </c>
    </row>
    <row r="1081" spans="1:9">
      <c r="A1081" s="104">
        <f ca="1"/>
        <v>1068</v>
      </c>
      <c r="B1081" s="104" t="str">
        <f ca="1"/>
        <v>PT Prima Retail Bandung</v>
      </c>
      <c r="C1081" s="104">
        <f ca="1"/>
        <v>4956000</v>
      </c>
      <c r="D1081" s="104">
        <f ca="1"/>
        <v>46104</v>
      </c>
      <c r="E1081" s="104">
        <f ca="1"/>
        <v>46149</v>
      </c>
      <c r="F1081" s="104" t="str">
        <f ca="1"/>
        <v>Paid</v>
      </c>
      <c r="G1081" s="104" t="str">
        <f ca="1"/>
        <v>INV-2026-PT Prima Retail Bandung-1068</v>
      </c>
      <c r="H1081" s="104">
        <f ca="1"/>
        <v>4956000</v>
      </c>
      <c r="I1081" s="104">
        <f ca="1"/>
        <v>0</v>
      </c>
    </row>
    <row r="1082" spans="1:9">
      <c r="A1082" s="104">
        <f ca="1"/>
        <v>1069</v>
      </c>
      <c r="B1082" s="104" t="str">
        <f ca="1"/>
        <v>PT Pontianak Niaga Abadi</v>
      </c>
      <c r="C1082" s="104">
        <f ca="1"/>
        <v>2994000</v>
      </c>
      <c r="D1082" s="104">
        <f ca="1"/>
        <v>46030</v>
      </c>
      <c r="E1082" s="104">
        <f ca="1"/>
        <v>46060</v>
      </c>
      <c r="F1082" s="104" t="str">
        <f ca="1"/>
        <v>Partial</v>
      </c>
      <c r="G1082" s="104" t="str">
        <f ca="1"/>
        <v>INV-2026-PT Pontianak Niaga Abadi-1069</v>
      </c>
      <c r="H1082" s="104">
        <f ca="1"/>
        <v>1796000</v>
      </c>
      <c r="I1082" s="104">
        <f ca="1"/>
        <v>1198000</v>
      </c>
    </row>
    <row r="1083" spans="1:9">
      <c r="A1083" s="104">
        <f ca="1"/>
        <v>1070</v>
      </c>
      <c r="B1083" s="104" t="str">
        <f ca="1"/>
        <v>PT Bali Lifestyle Market</v>
      </c>
      <c r="C1083" s="104">
        <f ca="1"/>
        <v>3845000</v>
      </c>
      <c r="D1083" s="104">
        <f ca="1"/>
        <v>46024</v>
      </c>
      <c r="E1083" s="104">
        <f ca="1"/>
        <v>46054</v>
      </c>
      <c r="F1083" s="104" t="str">
        <f ca="1"/>
        <v>Paid</v>
      </c>
      <c r="G1083" s="104" t="str">
        <f ca="1"/>
        <v>INV-2026-PT Bali Lifestyle Market-1070</v>
      </c>
      <c r="H1083" s="104">
        <f ca="1"/>
        <v>3845000</v>
      </c>
      <c r="I1083" s="104">
        <f ca="1"/>
        <v>0</v>
      </c>
    </row>
    <row r="1084" spans="1:9">
      <c r="A1084" s="104">
        <f ca="1"/>
        <v>1071</v>
      </c>
      <c r="B1084" s="104" t="str">
        <f ca="1"/>
        <v>PT Pekanbaru Home Store</v>
      </c>
      <c r="C1084" s="104">
        <f ca="1"/>
        <v>2770000</v>
      </c>
      <c r="D1084" s="104">
        <f ca="1"/>
        <v>46036</v>
      </c>
      <c r="E1084" s="104">
        <f ca="1"/>
        <v>46066</v>
      </c>
      <c r="F1084" s="104" t="str">
        <f ca="1"/>
        <v>Paid</v>
      </c>
      <c r="G1084" s="104" t="str">
        <f ca="1"/>
        <v>INV-2026-PT Pekanbaru Home Store-1071</v>
      </c>
      <c r="H1084" s="104">
        <f ca="1"/>
        <v>2770000</v>
      </c>
      <c r="I1084" s="104">
        <f ca="1"/>
        <v>0</v>
      </c>
    </row>
    <row r="1085" spans="1:9">
      <c r="A1085" s="104">
        <f ca="1"/>
        <v>1072</v>
      </c>
      <c r="B1085" s="104" t="str">
        <f ca="1"/>
        <v>PT Lestari Lifestyle Retail</v>
      </c>
      <c r="C1085" s="104">
        <f ca="1"/>
        <v>417000</v>
      </c>
      <c r="D1085" s="104">
        <f ca="1"/>
        <v>46174</v>
      </c>
      <c r="E1085" s="104">
        <f ca="1"/>
        <v>46188</v>
      </c>
      <c r="F1085" s="104" t="str">
        <f ca="1"/>
        <v>Paid</v>
      </c>
      <c r="G1085" s="104" t="str">
        <f ca="1"/>
        <v>INV-2026-PT Lestari Lifestyle Retail-1072</v>
      </c>
      <c r="H1085" s="104">
        <f ca="1"/>
        <v>417000</v>
      </c>
      <c r="I1085" s="104">
        <f ca="1"/>
        <v>0</v>
      </c>
    </row>
    <row r="1086" spans="1:9">
      <c r="A1086" s="104">
        <f ca="1"/>
        <v>1073</v>
      </c>
      <c r="B1086" s="104" t="str">
        <f ca="1"/>
        <v>PT Metro Perkasa Retail</v>
      </c>
      <c r="C1086" s="104">
        <f ca="1"/>
        <v>2742000</v>
      </c>
      <c r="D1086" s="104">
        <f ca="1"/>
        <v>46036</v>
      </c>
      <c r="E1086" s="104">
        <f ca="1"/>
        <v>46050</v>
      </c>
      <c r="F1086" s="104" t="str">
        <f ca="1"/>
        <v>Paid</v>
      </c>
      <c r="G1086" s="104" t="str">
        <f ca="1"/>
        <v>INV-2026-PT Metro Perkasa Retail-1073</v>
      </c>
      <c r="H1086" s="104">
        <f ca="1"/>
        <v>2742000</v>
      </c>
      <c r="I1086" s="104">
        <f ca="1"/>
        <v>0</v>
      </c>
    </row>
    <row r="1087" spans="1:9">
      <c r="A1087" s="104">
        <f ca="1"/>
        <v>1074</v>
      </c>
      <c r="B1087" s="104" t="str">
        <f ca="1"/>
        <v>PT Urban House Indonesia</v>
      </c>
      <c r="C1087" s="104">
        <f ca="1"/>
        <v>3340000</v>
      </c>
      <c r="D1087" s="104">
        <f ca="1"/>
        <v>46188</v>
      </c>
      <c r="E1087" s="104">
        <f ca="1"/>
        <v>46202</v>
      </c>
      <c r="F1087" s="104" t="str">
        <f ca="1"/>
        <v>Paid</v>
      </c>
      <c r="G1087" s="104" t="str">
        <f ca="1"/>
        <v>INV-2026-PT Urban House Indonesia-1074</v>
      </c>
      <c r="H1087" s="104">
        <f ca="1"/>
        <v>3340000</v>
      </c>
      <c r="I1087" s="104">
        <f ca="1"/>
        <v>0</v>
      </c>
    </row>
    <row r="1088" spans="1:9">
      <c r="A1088" s="104">
        <f ca="1"/>
        <v>1075</v>
      </c>
      <c r="B1088" s="104" t="str">
        <f ca="1"/>
        <v>PT Citra Home Living</v>
      </c>
      <c r="C1088" s="104">
        <f ca="1"/>
        <v>2954000</v>
      </c>
      <c r="D1088" s="104">
        <f ca="1"/>
        <v>46119</v>
      </c>
      <c r="E1088" s="104">
        <f ca="1"/>
        <v>46149</v>
      </c>
      <c r="F1088" s="104" t="str">
        <f ca="1"/>
        <v>Paid</v>
      </c>
      <c r="G1088" s="104" t="str">
        <f ca="1"/>
        <v>INV-2026-PT Citra Home Living-1075</v>
      </c>
      <c r="H1088" s="104">
        <f ca="1"/>
        <v>2954000</v>
      </c>
      <c r="I1088" s="104">
        <f ca="1"/>
        <v>0</v>
      </c>
    </row>
    <row r="1089" spans="1:9">
      <c r="A1089" s="104">
        <f ca="1"/>
        <v>1076</v>
      </c>
      <c r="B1089" s="104" t="str">
        <f ca="1"/>
        <v>PT Surya Niaga Surabaya</v>
      </c>
      <c r="C1089" s="104">
        <f ca="1"/>
        <v>1093000</v>
      </c>
      <c r="D1089" s="104">
        <f ca="1"/>
        <v>46169</v>
      </c>
      <c r="E1089" s="104">
        <f ca="1"/>
        <v>46199</v>
      </c>
      <c r="F1089" s="104" t="str">
        <f ca="1"/>
        <v>Paid</v>
      </c>
      <c r="G1089" s="104" t="str">
        <f ca="1"/>
        <v>INV-2026-PT Surya Niaga Surabaya-1076</v>
      </c>
      <c r="H1089" s="104">
        <f ca="1"/>
        <v>1093000</v>
      </c>
      <c r="I1089" s="104">
        <f ca="1"/>
        <v>0</v>
      </c>
    </row>
    <row r="1090" spans="1:9">
      <c r="A1090" s="104">
        <f ca="1"/>
        <v>1077</v>
      </c>
      <c r="B1090" s="104" t="str">
        <f ca="1"/>
        <v>PT Balikpapan Retailindo</v>
      </c>
      <c r="C1090" s="104">
        <f ca="1"/>
        <v>2517000</v>
      </c>
      <c r="D1090" s="104">
        <f ca="1"/>
        <v>46133</v>
      </c>
      <c r="E1090" s="104">
        <f ca="1"/>
        <v>46163</v>
      </c>
      <c r="F1090" s="104" t="str">
        <f ca="1"/>
        <v>Partial</v>
      </c>
      <c r="G1090" s="104" t="str">
        <f ca="1"/>
        <v>INV-2026-PT Balikpapan Retailindo-1077</v>
      </c>
      <c r="H1090" s="104">
        <f ca="1"/>
        <v>755000</v>
      </c>
      <c r="I1090" s="104">
        <f ca="1"/>
        <v>1762000</v>
      </c>
    </row>
    <row r="1091" spans="1:9">
      <c r="A1091" s="104">
        <f ca="1"/>
        <v>1078</v>
      </c>
      <c r="B1091" s="104" t="str">
        <f ca="1"/>
        <v>PT Citra Home Living</v>
      </c>
      <c r="C1091" s="104">
        <f ca="1"/>
        <v>1691000</v>
      </c>
      <c r="D1091" s="104">
        <f ca="1"/>
        <v>46099</v>
      </c>
      <c r="E1091" s="104">
        <f ca="1"/>
        <v>46129</v>
      </c>
      <c r="F1091" s="104" t="str">
        <f ca="1"/>
        <v>Paid</v>
      </c>
      <c r="G1091" s="104" t="str">
        <f ca="1"/>
        <v>INV-2026-PT Citra Home Living-1078</v>
      </c>
      <c r="H1091" s="104">
        <f ca="1"/>
        <v>1691000</v>
      </c>
      <c r="I1091" s="104">
        <f ca="1"/>
        <v>0</v>
      </c>
    </row>
    <row r="1092" spans="1:9">
      <c r="A1092" s="104">
        <f ca="1"/>
        <v>1079</v>
      </c>
      <c r="B1092" s="104" t="str">
        <f ca="1"/>
        <v>PT Palembang Retail Bersama</v>
      </c>
      <c r="C1092" s="104">
        <f ca="1"/>
        <v>2196000</v>
      </c>
      <c r="D1092" s="104">
        <f ca="1"/>
        <v>46212</v>
      </c>
      <c r="E1092" s="104">
        <f ca="1"/>
        <v>46242</v>
      </c>
      <c r="F1092" s="104" t="str">
        <f ca="1"/>
        <v>Paid</v>
      </c>
      <c r="G1092" s="104" t="str">
        <f ca="1"/>
        <v>INV-2026-PT Palembang Retail Bersama-1079</v>
      </c>
      <c r="H1092" s="104">
        <f ca="1"/>
        <v>2196000</v>
      </c>
      <c r="I1092" s="104">
        <f ca="1"/>
        <v>0</v>
      </c>
    </row>
    <row r="1093" spans="1:9">
      <c r="A1093" s="104">
        <f ca="1"/>
        <v>1080</v>
      </c>
      <c r="B1093" s="104" t="str">
        <f ca="1"/>
        <v>PT Jogja Retail Makmur</v>
      </c>
      <c r="C1093" s="104">
        <f ca="1"/>
        <v>4042000</v>
      </c>
      <c r="D1093" s="104">
        <f ca="1"/>
        <v>46192</v>
      </c>
      <c r="E1093" s="104">
        <f ca="1"/>
        <v>46222</v>
      </c>
      <c r="F1093" s="104" t="str">
        <f ca="1"/>
        <v>Paid</v>
      </c>
      <c r="G1093" s="104" t="str">
        <f ca="1"/>
        <v>INV-2026-PT Jogja Retail Makmur-1080</v>
      </c>
      <c r="H1093" s="104">
        <f ca="1"/>
        <v>4042000</v>
      </c>
      <c r="I1093" s="104">
        <f ca="1"/>
        <v>0</v>
      </c>
    </row>
    <row r="1094" spans="1:9">
      <c r="A1094" s="104">
        <f ca="1"/>
        <v>1081</v>
      </c>
      <c r="B1094" s="104" t="str">
        <f ca="1"/>
        <v>PT Lestari Lifestyle Retail</v>
      </c>
      <c r="C1094" s="104">
        <f ca="1"/>
        <v>6639000</v>
      </c>
      <c r="D1094" s="104">
        <f ca="1"/>
        <v>46273</v>
      </c>
      <c r="E1094" s="104">
        <f ca="1"/>
        <v>46318</v>
      </c>
      <c r="F1094" s="104" t="str">
        <f ca="1"/>
        <v>Unpaid</v>
      </c>
      <c r="G1094" s="104" t="str">
        <f ca="1"/>
        <v>INV-2026-PT Lestari Lifestyle Retail-1081</v>
      </c>
      <c r="H1094" s="104">
        <f ca="1"/>
        <v>0</v>
      </c>
      <c r="I1094" s="104">
        <f ca="1"/>
        <v>6639000</v>
      </c>
    </row>
    <row r="1095" spans="1:9">
      <c r="A1095" s="104">
        <f ca="1"/>
        <v>1082</v>
      </c>
      <c r="B1095" s="104" t="str">
        <f ca="1"/>
        <v>PT Harmoni Store Indonesia</v>
      </c>
      <c r="C1095" s="104">
        <f ca="1"/>
        <v>2606000</v>
      </c>
      <c r="D1095" s="104">
        <f ca="1"/>
        <v>46077</v>
      </c>
      <c r="E1095" s="104">
        <f ca="1"/>
        <v>46122</v>
      </c>
      <c r="F1095" s="104" t="str">
        <f ca="1"/>
        <v>Paid</v>
      </c>
      <c r="G1095" s="104" t="str">
        <f ca="1"/>
        <v>INV-2026-PT Harmoni Store Indonesia-1082</v>
      </c>
      <c r="H1095" s="104">
        <f ca="1"/>
        <v>2606000</v>
      </c>
      <c r="I1095" s="104">
        <f ca="1"/>
        <v>0</v>
      </c>
    </row>
    <row r="1096" spans="1:9">
      <c r="A1096" s="104">
        <f ca="1"/>
        <v>1083</v>
      </c>
      <c r="B1096" s="104" t="str">
        <f ca="1"/>
        <v>PT Urban House Indonesia</v>
      </c>
      <c r="C1096" s="104">
        <f ca="1"/>
        <v>5954000</v>
      </c>
      <c r="D1096" s="104">
        <f ca="1"/>
        <v>46040</v>
      </c>
      <c r="E1096" s="104">
        <f ca="1"/>
        <v>46070</v>
      </c>
      <c r="F1096" s="104" t="str">
        <f ca="1"/>
        <v>Paid</v>
      </c>
      <c r="G1096" s="104" t="str">
        <f ca="1"/>
        <v>INV-2026-PT Urban House Indonesia-1083</v>
      </c>
      <c r="H1096" s="104">
        <f ca="1"/>
        <v>5954000</v>
      </c>
      <c r="I1096" s="104">
        <f ca="1"/>
        <v>0</v>
      </c>
    </row>
    <row r="1097" spans="1:9">
      <c r="A1097" s="104">
        <f ca="1"/>
        <v>1084</v>
      </c>
      <c r="B1097" s="104" t="str">
        <f ca="1"/>
        <v>PT XYZ</v>
      </c>
      <c r="C1097" s="104">
        <f ca="1"/>
        <v>1154000</v>
      </c>
      <c r="D1097" s="104">
        <f ca="1"/>
        <v>46152</v>
      </c>
      <c r="E1097" s="104">
        <f ca="1"/>
        <v>46166</v>
      </c>
      <c r="F1097" s="104" t="str">
        <f ca="1"/>
        <v>Paid</v>
      </c>
      <c r="G1097" s="104" t="str">
        <f ca="1"/>
        <v>INV-2026-PT XYZ-1084</v>
      </c>
      <c r="H1097" s="104">
        <f ca="1"/>
        <v>1154000</v>
      </c>
      <c r="I1097" s="104">
        <f ca="1"/>
        <v>0</v>
      </c>
    </row>
    <row r="1098" spans="1:9">
      <c r="A1098" s="104">
        <f ca="1"/>
        <v>1085</v>
      </c>
      <c r="B1098" s="104" t="str">
        <f ca="1"/>
        <v>PT Urban House Indonesia</v>
      </c>
      <c r="C1098" s="104">
        <f ca="1"/>
        <v>2224000</v>
      </c>
      <c r="D1098" s="104">
        <f ca="1"/>
        <v>46183</v>
      </c>
      <c r="E1098" s="104">
        <f ca="1"/>
        <v>46213</v>
      </c>
      <c r="F1098" s="104" t="str">
        <f ca="1"/>
        <v>Paid</v>
      </c>
      <c r="G1098" s="104" t="str">
        <f ca="1"/>
        <v>INV-2026-PT Urban House Indonesia-1085</v>
      </c>
      <c r="H1098" s="104">
        <f ca="1"/>
        <v>2224000</v>
      </c>
      <c r="I1098" s="104">
        <f ca="1"/>
        <v>0</v>
      </c>
    </row>
    <row r="1099" spans="1:9">
      <c r="A1099" s="104">
        <f ca="1"/>
        <v>1086</v>
      </c>
      <c r="B1099" s="104" t="str">
        <f ca="1"/>
        <v>PT Batam Modern Retail</v>
      </c>
      <c r="C1099" s="104">
        <f ca="1"/>
        <v>2106000</v>
      </c>
      <c r="D1099" s="104">
        <f ca="1"/>
        <v>46213</v>
      </c>
      <c r="E1099" s="104">
        <f ca="1"/>
        <v>46243</v>
      </c>
      <c r="F1099" s="104" t="str">
        <f ca="1"/>
        <v>Paid</v>
      </c>
      <c r="G1099" s="104" t="str">
        <f ca="1"/>
        <v>INV-2026-PT Batam Modern Retail-1086</v>
      </c>
      <c r="H1099" s="104">
        <f ca="1"/>
        <v>2106000</v>
      </c>
      <c r="I1099" s="104">
        <f ca="1"/>
        <v>0</v>
      </c>
    </row>
    <row r="1100" spans="1:9">
      <c r="A1100" s="104">
        <f ca="1"/>
        <v>1087</v>
      </c>
      <c r="B1100" s="104" t="str">
        <f ca="1"/>
        <v>PT Manado Lifestyle Center</v>
      </c>
      <c r="C1100" s="104">
        <f ca="1"/>
        <v>3707000</v>
      </c>
      <c r="D1100" s="104">
        <f ca="1"/>
        <v>46040</v>
      </c>
      <c r="E1100" s="104">
        <f ca="1"/>
        <v>46070</v>
      </c>
      <c r="F1100" s="104" t="str">
        <f ca="1"/>
        <v>Paid</v>
      </c>
      <c r="G1100" s="104" t="str">
        <f ca="1"/>
        <v>INV-2026-PT Manado Lifestyle Center-1087</v>
      </c>
      <c r="H1100" s="104">
        <f ca="1"/>
        <v>3707000</v>
      </c>
      <c r="I1100" s="104">
        <f ca="1"/>
        <v>0</v>
      </c>
    </row>
    <row r="1101" spans="1:9">
      <c r="A1101" s="104">
        <f ca="1"/>
        <v>1088</v>
      </c>
      <c r="B1101" s="104" t="str">
        <f ca="1"/>
        <v>PT Arunika Retail Indonesia</v>
      </c>
      <c r="C1101" s="104">
        <f ca="1"/>
        <v>3169000</v>
      </c>
      <c r="D1101" s="104">
        <f ca="1"/>
        <v>46172</v>
      </c>
      <c r="E1101" s="104">
        <f ca="1"/>
        <v>46186</v>
      </c>
      <c r="F1101" s="104" t="str">
        <f ca="1"/>
        <v>Unpaid</v>
      </c>
      <c r="G1101" s="104" t="str">
        <f ca="1"/>
        <v>INV-2026-PT Arunika Retail Indonesia-1088</v>
      </c>
      <c r="H1101" s="104">
        <f ca="1"/>
        <v>0</v>
      </c>
      <c r="I1101" s="104">
        <f ca="1"/>
        <v>3169000</v>
      </c>
    </row>
    <row r="1102" spans="1:9">
      <c r="A1102" s="104">
        <f ca="1"/>
        <v>1089</v>
      </c>
      <c r="B1102" s="104" t="str">
        <f ca="1"/>
        <v>PT Citra Home Living</v>
      </c>
      <c r="C1102" s="104">
        <f ca="1"/>
        <v>4438000</v>
      </c>
      <c r="D1102" s="104">
        <f ca="1"/>
        <v>46203</v>
      </c>
      <c r="E1102" s="104">
        <f ca="1"/>
        <v>46233</v>
      </c>
      <c r="F1102" s="104" t="str">
        <f ca="1"/>
        <v>Unpaid</v>
      </c>
      <c r="G1102" s="104" t="str">
        <f ca="1"/>
        <v>INV-2026-PT Citra Home Living-1089</v>
      </c>
      <c r="H1102" s="104">
        <f ca="1"/>
        <v>0</v>
      </c>
      <c r="I1102" s="104">
        <f ca="1"/>
        <v>4438000</v>
      </c>
    </row>
    <row r="1103" spans="1:9">
      <c r="A1103" s="104">
        <f ca="1"/>
        <v>1090</v>
      </c>
      <c r="B1103" s="104" t="str">
        <f ca="1"/>
        <v>PT Nusantara Mart Sejahtera</v>
      </c>
      <c r="C1103" s="104">
        <f ca="1"/>
        <v>5633000</v>
      </c>
      <c r="D1103" s="104">
        <f ca="1"/>
        <v>46230</v>
      </c>
      <c r="E1103" s="104">
        <f ca="1"/>
        <v>46260</v>
      </c>
      <c r="F1103" s="104" t="str">
        <f ca="1"/>
        <v>Paid</v>
      </c>
      <c r="G1103" s="104" t="str">
        <f ca="1"/>
        <v>INV-2026-PT Nusantara Mart Sejahtera-1090</v>
      </c>
      <c r="H1103" s="104">
        <f ca="1"/>
        <v>5633000</v>
      </c>
      <c r="I1103" s="104">
        <f ca="1"/>
        <v>0</v>
      </c>
    </row>
    <row r="1104" spans="1:9">
      <c r="A1104" s="104">
        <f ca="1"/>
        <v>1091</v>
      </c>
      <c r="B1104" s="104" t="str">
        <f ca="1"/>
        <v>PT Karya Mitra Retail</v>
      </c>
      <c r="C1104" s="104">
        <f ca="1"/>
        <v>5775000</v>
      </c>
      <c r="D1104" s="104">
        <f ca="1"/>
        <v>46100</v>
      </c>
      <c r="E1104" s="104">
        <f ca="1"/>
        <v>46130</v>
      </c>
      <c r="F1104" s="104" t="str">
        <f ca="1"/>
        <v>Unpaid</v>
      </c>
      <c r="G1104" s="104" t="str">
        <f ca="1"/>
        <v>INV-2026-PT Karya Mitra Retail-1091</v>
      </c>
      <c r="H1104" s="104">
        <f ca="1"/>
        <v>0</v>
      </c>
      <c r="I1104" s="104">
        <f ca="1"/>
        <v>5775000</v>
      </c>
    </row>
    <row r="1105" spans="1:9">
      <c r="A1105" s="104">
        <f ca="1"/>
        <v>1092</v>
      </c>
      <c r="B1105" s="104" t="str">
        <f ca="1"/>
        <v>PT Bali Lifestyle Market</v>
      </c>
      <c r="C1105" s="104">
        <f ca="1"/>
        <v>2542000</v>
      </c>
      <c r="D1105" s="104">
        <f ca="1"/>
        <v>46265</v>
      </c>
      <c r="E1105" s="104">
        <f ca="1"/>
        <v>46295</v>
      </c>
      <c r="F1105" s="104" t="str">
        <f ca="1"/>
        <v>Unpaid</v>
      </c>
      <c r="G1105" s="104" t="str">
        <f ca="1"/>
        <v>INV-2026-PT Bali Lifestyle Market-1092</v>
      </c>
      <c r="H1105" s="104">
        <f ca="1"/>
        <v>0</v>
      </c>
      <c r="I1105" s="104">
        <f ca="1"/>
        <v>2542000</v>
      </c>
    </row>
    <row r="1106" spans="1:9">
      <c r="A1106" s="104">
        <f ca="1"/>
        <v>1093</v>
      </c>
      <c r="B1106" s="104" t="str">
        <f ca="1"/>
        <v>PT Arunika Retail Indonesia</v>
      </c>
      <c r="C1106" s="104">
        <f ca="1"/>
        <v>3959000</v>
      </c>
      <c r="D1106" s="104">
        <f ca="1"/>
        <v>46023</v>
      </c>
      <c r="E1106" s="104">
        <f ca="1"/>
        <v>46037</v>
      </c>
      <c r="F1106" s="104" t="str">
        <f ca="1"/>
        <v>Partial</v>
      </c>
      <c r="G1106" s="104" t="str">
        <f ca="1"/>
        <v>INV-2026-PT Arunika Retail Indonesia-1093</v>
      </c>
      <c r="H1106" s="104">
        <f ca="1"/>
        <v>1188000</v>
      </c>
      <c r="I1106" s="104">
        <f ca="1"/>
        <v>2771000</v>
      </c>
    </row>
    <row r="1107" spans="1:9">
      <c r="A1107" s="104">
        <f ca="1"/>
        <v>1094</v>
      </c>
      <c r="B1107" s="104" t="str">
        <f ca="1"/>
        <v>PT Harmoni Store Indonesia</v>
      </c>
      <c r="C1107" s="104">
        <f ca="1"/>
        <v>5293000</v>
      </c>
      <c r="D1107" s="104">
        <f ca="1"/>
        <v>46184</v>
      </c>
      <c r="E1107" s="104">
        <f ca="1"/>
        <v>46214</v>
      </c>
      <c r="F1107" s="104" t="str">
        <f ca="1"/>
        <v>Unpaid</v>
      </c>
      <c r="G1107" s="104" t="str">
        <f ca="1"/>
        <v>INV-2026-PT Harmoni Store Indonesia-1094</v>
      </c>
      <c r="H1107" s="104">
        <f ca="1"/>
        <v>0</v>
      </c>
      <c r="I1107" s="104">
        <f ca="1"/>
        <v>5293000</v>
      </c>
    </row>
    <row r="1108" spans="1:9">
      <c r="A1108" s="104">
        <f ca="1"/>
        <v>1095</v>
      </c>
      <c r="B1108" s="104" t="str">
        <f ca="1"/>
        <v>PT Urban House Indonesia</v>
      </c>
      <c r="C1108" s="104">
        <f ca="1"/>
        <v>2779000</v>
      </c>
      <c r="D1108" s="104">
        <f ca="1"/>
        <v>46099</v>
      </c>
      <c r="E1108" s="104">
        <f ca="1"/>
        <v>46144</v>
      </c>
      <c r="F1108" s="104" t="str">
        <f ca="1"/>
        <v>Unpaid</v>
      </c>
      <c r="G1108" s="104" t="str">
        <f ca="1"/>
        <v>INV-2026-PT Urban House Indonesia-1095</v>
      </c>
      <c r="H1108" s="104">
        <f ca="1"/>
        <v>0</v>
      </c>
      <c r="I1108" s="104">
        <f ca="1"/>
        <v>2779000</v>
      </c>
    </row>
    <row r="1109" spans="1:9">
      <c r="A1109" s="104">
        <f ca="1"/>
        <v>1096</v>
      </c>
      <c r="B1109" s="104" t="str">
        <f ca="1"/>
        <v>PT Surya Niaga Surabaya</v>
      </c>
      <c r="C1109" s="104">
        <f ca="1"/>
        <v>2742000</v>
      </c>
      <c r="D1109" s="104">
        <f ca="1"/>
        <v>46208</v>
      </c>
      <c r="E1109" s="104">
        <f ca="1"/>
        <v>46238</v>
      </c>
      <c r="F1109" s="104" t="str">
        <f ca="1"/>
        <v>Paid</v>
      </c>
      <c r="G1109" s="104" t="str">
        <f ca="1"/>
        <v>INV-2026-PT Surya Niaga Surabaya-1096</v>
      </c>
      <c r="H1109" s="104">
        <f ca="1"/>
        <v>2742000</v>
      </c>
      <c r="I1109" s="104">
        <f ca="1"/>
        <v>0</v>
      </c>
    </row>
    <row r="1110" spans="1:9">
      <c r="A1110" s="104">
        <f ca="1"/>
        <v>1097</v>
      </c>
      <c r="B1110" s="104" t="str">
        <f ca="1"/>
        <v>PT Sinar Karya Abadi</v>
      </c>
      <c r="C1110" s="104">
        <f ca="1"/>
        <v>2821000</v>
      </c>
      <c r="D1110" s="104">
        <f ca="1"/>
        <v>46144</v>
      </c>
      <c r="E1110" s="104">
        <f ca="1"/>
        <v>46174</v>
      </c>
      <c r="F1110" s="104" t="str">
        <f ca="1"/>
        <v>Paid</v>
      </c>
      <c r="G1110" s="104" t="str">
        <f ca="1"/>
        <v>INV-2026-PT Sinar Karya Abadi-1097</v>
      </c>
      <c r="H1110" s="104">
        <f ca="1"/>
        <v>2821000</v>
      </c>
      <c r="I1110" s="104">
        <f ca="1"/>
        <v>0</v>
      </c>
    </row>
    <row r="1111" spans="1:9">
      <c r="A1111" s="104">
        <f ca="1"/>
        <v>1098</v>
      </c>
      <c r="B1111" s="104" t="str">
        <f ca="1"/>
        <v>PT Batam Modern Retail</v>
      </c>
      <c r="C1111" s="104">
        <f ca="1"/>
        <v>3034000</v>
      </c>
      <c r="D1111" s="104">
        <f ca="1"/>
        <v>46085</v>
      </c>
      <c r="E1111" s="104">
        <f ca="1"/>
        <v>46115</v>
      </c>
      <c r="F1111" s="104" t="str">
        <f ca="1"/>
        <v>Paid</v>
      </c>
      <c r="G1111" s="104" t="str">
        <f ca="1"/>
        <v>INV-2026-PT Batam Modern Retail-1098</v>
      </c>
      <c r="H1111" s="104">
        <f ca="1"/>
        <v>3034000</v>
      </c>
      <c r="I1111" s="104">
        <f ca="1"/>
        <v>0</v>
      </c>
    </row>
    <row r="1112" spans="1:9">
      <c r="A1112" s="104">
        <f ca="1"/>
        <v>1099</v>
      </c>
      <c r="B1112" s="104" t="str">
        <f ca="1"/>
        <v>PT Harmoni Store Indonesia</v>
      </c>
      <c r="C1112" s="104">
        <f ca="1"/>
        <v>2807000</v>
      </c>
      <c r="D1112" s="104">
        <f ca="1"/>
        <v>46055</v>
      </c>
      <c r="E1112" s="104">
        <f ca="1"/>
        <v>46100</v>
      </c>
      <c r="F1112" s="104" t="str">
        <f ca="1"/>
        <v>Paid</v>
      </c>
      <c r="G1112" s="104" t="str">
        <f ca="1"/>
        <v>INV-2026-PT Harmoni Store Indonesia-1099</v>
      </c>
      <c r="H1112" s="104">
        <f ca="1"/>
        <v>2807000</v>
      </c>
      <c r="I1112" s="104">
        <f ca="1"/>
        <v>0</v>
      </c>
    </row>
    <row r="1113" spans="1:9">
      <c r="A1113" s="104">
        <f ca="1"/>
        <v>1100</v>
      </c>
      <c r="B1113" s="104" t="str">
        <f ca="1"/>
        <v>PT Metro Perkasa Retail</v>
      </c>
      <c r="C1113" s="104">
        <f ca="1"/>
        <v>3368000</v>
      </c>
      <c r="D1113" s="104">
        <f ca="1"/>
        <v>46179</v>
      </c>
      <c r="E1113" s="104">
        <f ca="1"/>
        <v>46209</v>
      </c>
      <c r="F1113" s="104" t="str">
        <f ca="1"/>
        <v>Unpaid</v>
      </c>
      <c r="G1113" s="104" t="str">
        <f ca="1"/>
        <v>INV-2026-PT Metro Perkasa Retail-1100</v>
      </c>
      <c r="H1113" s="104">
        <f ca="1"/>
        <v>0</v>
      </c>
      <c r="I1113" s="104">
        <f ca="1"/>
        <v>3368000</v>
      </c>
    </row>
    <row r="1114" spans="1:9">
      <c r="A1114" s="104">
        <f ca="1"/>
        <v>1101</v>
      </c>
      <c r="B1114" s="104" t="str">
        <f ca="1"/>
        <v>PT Nusantara Mart Sejahtera</v>
      </c>
      <c r="C1114" s="104">
        <f ca="1"/>
        <v>3302000</v>
      </c>
      <c r="D1114" s="104">
        <f ca="1"/>
        <v>46051</v>
      </c>
      <c r="E1114" s="104">
        <f ca="1"/>
        <v>46081</v>
      </c>
      <c r="F1114" s="104" t="str">
        <f ca="1"/>
        <v>Paid</v>
      </c>
      <c r="G1114" s="104" t="str">
        <f ca="1"/>
        <v>INV-2026-PT Nusantara Mart Sejahtera-1101</v>
      </c>
      <c r="H1114" s="104">
        <f ca="1"/>
        <v>3302000</v>
      </c>
      <c r="I1114" s="104">
        <f ca="1"/>
        <v>0</v>
      </c>
    </row>
    <row r="1115" spans="1:9">
      <c r="A1115" s="104">
        <f ca="1"/>
        <v>1102</v>
      </c>
      <c r="B1115" s="104" t="str">
        <f ca="1"/>
        <v>PT Metro Perkasa Retail</v>
      </c>
      <c r="C1115" s="104">
        <f ca="1"/>
        <v>3117000</v>
      </c>
      <c r="D1115" s="104">
        <f ca="1"/>
        <v>46237</v>
      </c>
      <c r="E1115" s="104">
        <f ca="1"/>
        <v>46267</v>
      </c>
      <c r="F1115" s="104" t="str">
        <f ca="1"/>
        <v>Partial</v>
      </c>
      <c r="G1115" s="104" t="str">
        <f ca="1"/>
        <v>INV-2026-PT Metro Perkasa Retail-1102</v>
      </c>
      <c r="H1115" s="104">
        <f ca="1"/>
        <v>935000</v>
      </c>
      <c r="I1115" s="104">
        <f ca="1"/>
        <v>2182000</v>
      </c>
    </row>
    <row r="1116" spans="1:9">
      <c r="A1116" s="104">
        <f ca="1"/>
        <v>1103</v>
      </c>
      <c r="B1116" s="104" t="str">
        <f ca="1"/>
        <v>PT Surya Niaga Surabaya</v>
      </c>
      <c r="C1116" s="104">
        <f ca="1"/>
        <v>2312000</v>
      </c>
      <c r="D1116" s="104">
        <f ca="1"/>
        <v>46163</v>
      </c>
      <c r="E1116" s="104">
        <f ca="1"/>
        <v>46177</v>
      </c>
      <c r="F1116" s="104" t="str">
        <f ca="1"/>
        <v>Paid</v>
      </c>
      <c r="G1116" s="104" t="str">
        <f ca="1"/>
        <v>INV-2026-PT Surya Niaga Surabaya-1103</v>
      </c>
      <c r="H1116" s="104">
        <f ca="1"/>
        <v>2312000</v>
      </c>
      <c r="I1116" s="104">
        <f ca="1"/>
        <v>0</v>
      </c>
    </row>
    <row r="1117" spans="1:9">
      <c r="A1117" s="104">
        <f ca="1"/>
        <v>1104</v>
      </c>
      <c r="B1117" s="104" t="str">
        <f ca="1"/>
        <v>PT Bali Lifestyle Market</v>
      </c>
      <c r="C1117" s="104">
        <f ca="1"/>
        <v>7547000</v>
      </c>
      <c r="D1117" s="104">
        <f ca="1"/>
        <v>46264</v>
      </c>
      <c r="E1117" s="104">
        <f ca="1"/>
        <v>46294</v>
      </c>
      <c r="F1117" s="104" t="str">
        <f ca="1"/>
        <v>Unpaid</v>
      </c>
      <c r="G1117" s="104" t="str">
        <f ca="1"/>
        <v>INV-2026-PT Bali Lifestyle Market-1104</v>
      </c>
      <c r="H1117" s="104">
        <f ca="1"/>
        <v>0</v>
      </c>
      <c r="I1117" s="104">
        <f ca="1"/>
        <v>7547000</v>
      </c>
    </row>
    <row r="1118" spans="1:9">
      <c r="A1118" s="104">
        <f ca="1"/>
        <v>1105</v>
      </c>
      <c r="B1118" s="104" t="str">
        <f ca="1"/>
        <v>PT Surya Niaga Surabaya</v>
      </c>
      <c r="C1118" s="104">
        <f ca="1"/>
        <v>2712000</v>
      </c>
      <c r="D1118" s="104">
        <f ca="1"/>
        <v>46027</v>
      </c>
      <c r="E1118" s="104">
        <f ca="1"/>
        <v>46057</v>
      </c>
      <c r="F1118" s="104" t="str">
        <f ca="1"/>
        <v>Paid</v>
      </c>
      <c r="G1118" s="104" t="str">
        <f ca="1"/>
        <v>INV-2026-PT Surya Niaga Surabaya-1105</v>
      </c>
      <c r="H1118" s="104">
        <f ca="1"/>
        <v>2712000</v>
      </c>
      <c r="I1118" s="104">
        <f ca="1"/>
        <v>0</v>
      </c>
    </row>
    <row r="1119" spans="1:9">
      <c r="A1119" s="104">
        <f ca="1"/>
        <v>1106</v>
      </c>
      <c r="B1119" s="104" t="str">
        <f ca="1"/>
        <v>PT Sentra Belanja Jaya</v>
      </c>
      <c r="C1119" s="104">
        <f ca="1"/>
        <v>4324000</v>
      </c>
      <c r="D1119" s="104">
        <f ca="1"/>
        <v>46024</v>
      </c>
      <c r="E1119" s="104">
        <f ca="1"/>
        <v>46054</v>
      </c>
      <c r="F1119" s="104" t="str">
        <f ca="1"/>
        <v>Partial</v>
      </c>
      <c r="G1119" s="104" t="str">
        <f ca="1"/>
        <v>INV-2026-PT Sentra Belanja Jaya-1106</v>
      </c>
      <c r="H1119" s="104">
        <f ca="1"/>
        <v>1730000</v>
      </c>
      <c r="I1119" s="104">
        <f ca="1"/>
        <v>2594000</v>
      </c>
    </row>
    <row r="1120" spans="1:9">
      <c r="A1120" s="104">
        <f ca="1"/>
        <v>1107</v>
      </c>
      <c r="B1120" s="104" t="str">
        <f ca="1"/>
        <v>PT Citra Home Living</v>
      </c>
      <c r="C1120" s="104">
        <f ca="1"/>
        <v>5510000</v>
      </c>
      <c r="D1120" s="104">
        <f ca="1"/>
        <v>46040</v>
      </c>
      <c r="E1120" s="104">
        <f ca="1"/>
        <v>46070</v>
      </c>
      <c r="F1120" s="104" t="str">
        <f ca="1"/>
        <v>Paid</v>
      </c>
      <c r="G1120" s="104" t="str">
        <f ca="1"/>
        <v>INV-2026-PT Citra Home Living-1107</v>
      </c>
      <c r="H1120" s="104">
        <f ca="1"/>
        <v>5510000</v>
      </c>
      <c r="I1120" s="104">
        <f ca="1"/>
        <v>0</v>
      </c>
    </row>
    <row r="1121" spans="1:9">
      <c r="A1121" s="104">
        <f ca="1"/>
        <v>1108</v>
      </c>
      <c r="B1121" s="104" t="str">
        <f ca="1"/>
        <v>PT XYZ</v>
      </c>
      <c r="C1121" s="104">
        <f ca="1"/>
        <v>1490000</v>
      </c>
      <c r="D1121" s="104">
        <f ca="1"/>
        <v>46097</v>
      </c>
      <c r="E1121" s="104">
        <f ca="1"/>
        <v>46142</v>
      </c>
      <c r="F1121" s="104" t="str">
        <f ca="1"/>
        <v>Paid</v>
      </c>
      <c r="G1121" s="104" t="str">
        <f ca="1"/>
        <v>INV-2026-PT XYZ-1108</v>
      </c>
      <c r="H1121" s="104">
        <f ca="1"/>
        <v>1490000</v>
      </c>
      <c r="I1121" s="104">
        <f ca="1"/>
        <v>0</v>
      </c>
    </row>
    <row r="1122" spans="1:9">
      <c r="A1122" s="104">
        <f ca="1"/>
        <v>1109</v>
      </c>
      <c r="B1122" s="104" t="str">
        <f ca="1"/>
        <v>PT Makassar Retail Utama</v>
      </c>
      <c r="C1122" s="104">
        <f ca="1"/>
        <v>4901000</v>
      </c>
      <c r="D1122" s="104">
        <f ca="1"/>
        <v>46151</v>
      </c>
      <c r="E1122" s="104">
        <f ca="1"/>
        <v>46181</v>
      </c>
      <c r="F1122" s="104" t="str">
        <f ca="1"/>
        <v>Partial</v>
      </c>
      <c r="G1122" s="104" t="str">
        <f ca="1"/>
        <v>INV-2026-PT Makassar Retail Utama-1109</v>
      </c>
      <c r="H1122" s="104">
        <f ca="1"/>
        <v>2450000</v>
      </c>
      <c r="I1122" s="104">
        <f ca="1"/>
        <v>2451000</v>
      </c>
    </row>
    <row r="1123" spans="1:9">
      <c r="A1123" s="104">
        <f ca="1"/>
        <v>1110</v>
      </c>
      <c r="B1123" s="104" t="str">
        <f ca="1"/>
        <v>PT Sinar Karya Abadi</v>
      </c>
      <c r="C1123" s="104">
        <f ca="1"/>
        <v>4507000</v>
      </c>
      <c r="D1123" s="104">
        <f ca="1"/>
        <v>46030</v>
      </c>
      <c r="E1123" s="104">
        <f ca="1"/>
        <v>46075</v>
      </c>
      <c r="F1123" s="104" t="str">
        <f ca="1"/>
        <v>Paid</v>
      </c>
      <c r="G1123" s="104" t="str">
        <f ca="1"/>
        <v>INV-2026-PT Sinar Karya Abadi-1110</v>
      </c>
      <c r="H1123" s="104">
        <f ca="1"/>
        <v>4507000</v>
      </c>
      <c r="I1123" s="104">
        <f ca="1"/>
        <v>0</v>
      </c>
    </row>
    <row r="1124" spans="1:9">
      <c r="A1124" s="104">
        <f ca="1"/>
        <v>1111</v>
      </c>
      <c r="B1124" s="104" t="str">
        <f ca="1"/>
        <v>PT Manado Lifestyle Center</v>
      </c>
      <c r="C1124" s="104">
        <f ca="1"/>
        <v>3559000</v>
      </c>
      <c r="D1124" s="104">
        <f ca="1"/>
        <v>46074</v>
      </c>
      <c r="E1124" s="104">
        <f ca="1"/>
        <v>46088</v>
      </c>
      <c r="F1124" s="104" t="str">
        <f ca="1"/>
        <v>Paid</v>
      </c>
      <c r="G1124" s="104" t="str">
        <f ca="1"/>
        <v>INV-2026-PT Manado Lifestyle Center-1111</v>
      </c>
      <c r="H1124" s="104">
        <f ca="1"/>
        <v>3559000</v>
      </c>
      <c r="I1124" s="104">
        <f ca="1"/>
        <v>0</v>
      </c>
    </row>
    <row r="1125" spans="1:9">
      <c r="A1125" s="104">
        <f ca="1"/>
        <v>1112</v>
      </c>
      <c r="B1125" s="104" t="str">
        <f ca="1"/>
        <v>PT Sentra Belanja Jaya</v>
      </c>
      <c r="C1125" s="104">
        <f ca="1"/>
        <v>5461000</v>
      </c>
      <c r="D1125" s="104">
        <f ca="1"/>
        <v>46139</v>
      </c>
      <c r="E1125" s="104">
        <f ca="1"/>
        <v>46184</v>
      </c>
      <c r="F1125" s="104" t="str">
        <f ca="1"/>
        <v>Paid</v>
      </c>
      <c r="G1125" s="104" t="str">
        <f ca="1"/>
        <v>INV-2026-PT Sentra Belanja Jaya-1112</v>
      </c>
      <c r="H1125" s="104">
        <f ca="1"/>
        <v>5461000</v>
      </c>
      <c r="I1125" s="104">
        <f ca="1"/>
        <v>0</v>
      </c>
    </row>
    <row r="1126" spans="1:9">
      <c r="A1126" s="104">
        <f ca="1"/>
        <v>1113</v>
      </c>
      <c r="B1126" s="104" t="str">
        <f ca="1"/>
        <v>PT Urban House Indonesia</v>
      </c>
      <c r="C1126" s="104">
        <f ca="1"/>
        <v>3348000</v>
      </c>
      <c r="D1126" s="104">
        <f ca="1"/>
        <v>46187</v>
      </c>
      <c r="E1126" s="104">
        <f ca="1"/>
        <v>46201</v>
      </c>
      <c r="F1126" s="104" t="str">
        <f ca="1"/>
        <v>Paid</v>
      </c>
      <c r="G1126" s="104" t="str">
        <f ca="1"/>
        <v>INV-2026-PT Urban House Indonesia-1113</v>
      </c>
      <c r="H1126" s="104">
        <f ca="1"/>
        <v>3348000</v>
      </c>
      <c r="I1126" s="104">
        <f ca="1"/>
        <v>0</v>
      </c>
    </row>
    <row r="1127" spans="1:9">
      <c r="A1127" s="104">
        <f ca="1"/>
        <v>1114</v>
      </c>
      <c r="B1127" s="104" t="str">
        <f ca="1"/>
        <v>PT Sentra Belanja Jaya</v>
      </c>
      <c r="C1127" s="104">
        <f ca="1"/>
        <v>4205000</v>
      </c>
      <c r="D1127" s="104">
        <f ca="1"/>
        <v>46127</v>
      </c>
      <c r="E1127" s="104">
        <f ca="1"/>
        <v>46157</v>
      </c>
      <c r="F1127" s="104" t="str">
        <f ca="1"/>
        <v>Paid</v>
      </c>
      <c r="G1127" s="104" t="str">
        <f ca="1"/>
        <v>INV-2026-PT Sentra Belanja Jaya-1114</v>
      </c>
      <c r="H1127" s="104">
        <f ca="1"/>
        <v>4205000</v>
      </c>
      <c r="I1127" s="104">
        <f ca="1"/>
        <v>0</v>
      </c>
    </row>
    <row r="1128" spans="1:9">
      <c r="A1128" s="104">
        <f ca="1"/>
        <v>1115</v>
      </c>
      <c r="B1128" s="104" t="str">
        <f ca="1"/>
        <v>PT Sinar Karya Abadi</v>
      </c>
      <c r="C1128" s="104">
        <f ca="1"/>
        <v>3946000</v>
      </c>
      <c r="D1128" s="104">
        <f ca="1"/>
        <v>46093</v>
      </c>
      <c r="E1128" s="104">
        <f ca="1"/>
        <v>46138</v>
      </c>
      <c r="F1128" s="104" t="str">
        <f ca="1"/>
        <v>Paid</v>
      </c>
      <c r="G1128" s="104" t="str">
        <f ca="1"/>
        <v>INV-2026-PT Sinar Karya Abadi-1115</v>
      </c>
      <c r="H1128" s="104">
        <f ca="1"/>
        <v>3946000</v>
      </c>
      <c r="I1128" s="104">
        <f ca="1"/>
        <v>0</v>
      </c>
    </row>
    <row r="1129" spans="1:9">
      <c r="A1129" s="104">
        <f ca="1"/>
        <v>1116</v>
      </c>
      <c r="B1129" s="104" t="str">
        <f ca="1"/>
        <v>PT Arunika Retail Indonesia</v>
      </c>
      <c r="C1129" s="104">
        <f ca="1"/>
        <v>6067000</v>
      </c>
      <c r="D1129" s="104">
        <f ca="1"/>
        <v>46115</v>
      </c>
      <c r="E1129" s="104">
        <f ca="1"/>
        <v>46145</v>
      </c>
      <c r="F1129" s="104" t="str">
        <f ca="1"/>
        <v>Paid</v>
      </c>
      <c r="G1129" s="104" t="str">
        <f ca="1"/>
        <v>INV-2026-PT Arunika Retail Indonesia-1116</v>
      </c>
      <c r="H1129" s="104">
        <f ca="1"/>
        <v>6067000</v>
      </c>
      <c r="I1129" s="104">
        <f ca="1"/>
        <v>0</v>
      </c>
    </row>
    <row r="1130" spans="1:9">
      <c r="A1130" s="104">
        <f ca="1"/>
        <v>1117</v>
      </c>
      <c r="B1130" s="104" t="str">
        <f ca="1"/>
        <v>PT Citra Home Living</v>
      </c>
      <c r="C1130" s="104">
        <f ca="1"/>
        <v>3915000</v>
      </c>
      <c r="D1130" s="104">
        <f ca="1"/>
        <v>46124</v>
      </c>
      <c r="E1130" s="104">
        <f ca="1"/>
        <v>46154</v>
      </c>
      <c r="F1130" s="104" t="str">
        <f ca="1"/>
        <v>Paid</v>
      </c>
      <c r="G1130" s="104" t="str">
        <f ca="1"/>
        <v>INV-2026-PT Citra Home Living-1117</v>
      </c>
      <c r="H1130" s="104">
        <f ca="1"/>
        <v>3915000</v>
      </c>
      <c r="I1130" s="104">
        <f ca="1"/>
        <v>0</v>
      </c>
    </row>
    <row r="1131" spans="1:9">
      <c r="A1131" s="104">
        <f ca="1"/>
        <v>1118</v>
      </c>
      <c r="B1131" s="104" t="str">
        <f ca="1"/>
        <v>PT Urban House Indonesia</v>
      </c>
      <c r="C1131" s="104">
        <f ca="1"/>
        <v>1494000</v>
      </c>
      <c r="D1131" s="104">
        <f ca="1"/>
        <v>46265</v>
      </c>
      <c r="E1131" s="104">
        <f ca="1"/>
        <v>46295</v>
      </c>
      <c r="F1131" s="104" t="str">
        <f ca="1"/>
        <v>Paid</v>
      </c>
      <c r="G1131" s="104" t="str">
        <f ca="1"/>
        <v>INV-2026-PT Urban House Indonesia-1118</v>
      </c>
      <c r="H1131" s="104">
        <f ca="1"/>
        <v>1494000</v>
      </c>
      <c r="I1131" s="104">
        <f ca="1"/>
        <v>0</v>
      </c>
    </row>
    <row r="1132" spans="1:9">
      <c r="A1132" s="104">
        <f ca="1"/>
        <v>1119</v>
      </c>
      <c r="B1132" s="104" t="str">
        <f ca="1"/>
        <v>PT Pekanbaru Home Store</v>
      </c>
      <c r="C1132" s="104">
        <f ca="1"/>
        <v>5620000</v>
      </c>
      <c r="D1132" s="104">
        <f ca="1"/>
        <v>46271</v>
      </c>
      <c r="E1132" s="104">
        <f ca="1"/>
        <v>46316</v>
      </c>
      <c r="F1132" s="104" t="str">
        <f ca="1"/>
        <v>Unpaid</v>
      </c>
      <c r="G1132" s="104" t="str">
        <f ca="1"/>
        <v>INV-2026-PT Pekanbaru Home Store-1119</v>
      </c>
      <c r="H1132" s="104">
        <f ca="1"/>
        <v>0</v>
      </c>
      <c r="I1132" s="104">
        <f ca="1"/>
        <v>5620000</v>
      </c>
    </row>
    <row r="1133" spans="1:9">
      <c r="A1133" s="104">
        <f ca="1"/>
        <v>1120</v>
      </c>
      <c r="B1133" s="104" t="str">
        <f ca="1"/>
        <v>PT Urban House Indonesia</v>
      </c>
      <c r="C1133" s="104">
        <f ca="1"/>
        <v>4218000</v>
      </c>
      <c r="D1133" s="104">
        <f ca="1"/>
        <v>46234</v>
      </c>
      <c r="E1133" s="104">
        <f ca="1"/>
        <v>46248</v>
      </c>
      <c r="F1133" s="104" t="str">
        <f ca="1"/>
        <v>Unpaid</v>
      </c>
      <c r="G1133" s="104" t="str">
        <f ca="1"/>
        <v>INV-2026-PT Urban House Indonesia-1120</v>
      </c>
      <c r="H1133" s="104">
        <f ca="1"/>
        <v>0</v>
      </c>
      <c r="I1133" s="104">
        <f ca="1"/>
        <v>4218000</v>
      </c>
    </row>
    <row r="1134" spans="1:9">
      <c r="A1134" s="104">
        <f ca="1"/>
        <v>1121</v>
      </c>
      <c r="B1134" s="104" t="str">
        <f ca="1"/>
        <v>PT Balikpapan Retailindo</v>
      </c>
      <c r="C1134" s="104">
        <f ca="1"/>
        <v>5297000</v>
      </c>
      <c r="D1134" s="104">
        <f ca="1"/>
        <v>46205</v>
      </c>
      <c r="E1134" s="104">
        <f ca="1"/>
        <v>46219</v>
      </c>
      <c r="F1134" s="104" t="str">
        <f ca="1"/>
        <v>Unpaid</v>
      </c>
      <c r="G1134" s="104" t="str">
        <f ca="1"/>
        <v>INV-2026-PT Balikpapan Retailindo-1121</v>
      </c>
      <c r="H1134" s="104">
        <f ca="1"/>
        <v>0</v>
      </c>
      <c r="I1134" s="104">
        <f ca="1"/>
        <v>5297000</v>
      </c>
    </row>
    <row r="1135" spans="1:9">
      <c r="A1135" s="104">
        <f ca="1"/>
        <v>1122</v>
      </c>
      <c r="B1135" s="104" t="str">
        <f ca="1"/>
        <v>PT Jogja Retail Makmur</v>
      </c>
      <c r="C1135" s="104">
        <f ca="1"/>
        <v>3531000</v>
      </c>
      <c r="D1135" s="104">
        <f ca="1"/>
        <v>46190</v>
      </c>
      <c r="E1135" s="104">
        <f ca="1"/>
        <v>46220</v>
      </c>
      <c r="F1135" s="104" t="str">
        <f ca="1"/>
        <v>Unpaid</v>
      </c>
      <c r="G1135" s="104" t="str">
        <f ca="1"/>
        <v>INV-2026-PT Jogja Retail Makmur-1122</v>
      </c>
      <c r="H1135" s="104">
        <f ca="1"/>
        <v>0</v>
      </c>
      <c r="I1135" s="104">
        <f ca="1"/>
        <v>3531000</v>
      </c>
    </row>
    <row r="1136" spans="1:9">
      <c r="A1136" s="104">
        <f ca="1"/>
        <v>1123</v>
      </c>
      <c r="B1136" s="104" t="str">
        <f ca="1"/>
        <v>PT Harmoni Store Indonesia</v>
      </c>
      <c r="C1136" s="104">
        <f ca="1"/>
        <v>3436000</v>
      </c>
      <c r="D1136" s="104">
        <f ca="1"/>
        <v>46260</v>
      </c>
      <c r="E1136" s="104">
        <f ca="1"/>
        <v>46274</v>
      </c>
      <c r="F1136" s="104" t="str">
        <f ca="1"/>
        <v>Paid</v>
      </c>
      <c r="G1136" s="104" t="str">
        <f ca="1"/>
        <v>INV-2026-PT Harmoni Store Indonesia-1123</v>
      </c>
      <c r="H1136" s="104">
        <f ca="1"/>
        <v>3436000</v>
      </c>
      <c r="I1136" s="104">
        <f ca="1"/>
        <v>0</v>
      </c>
    </row>
    <row r="1137" spans="1:9">
      <c r="A1137" s="104">
        <f ca="1"/>
        <v>1124</v>
      </c>
      <c r="B1137" s="104" t="str">
        <f ca="1"/>
        <v>PT Arunika Retail Indonesia</v>
      </c>
      <c r="C1137" s="104">
        <f ca="1"/>
        <v>1977000</v>
      </c>
      <c r="D1137" s="104">
        <f ca="1"/>
        <v>46103</v>
      </c>
      <c r="E1137" s="104">
        <f ca="1"/>
        <v>46133</v>
      </c>
      <c r="F1137" s="104" t="str">
        <f ca="1"/>
        <v>Paid</v>
      </c>
      <c r="G1137" s="104" t="str">
        <f ca="1"/>
        <v>INV-2026-PT Arunika Retail Indonesia-1124</v>
      </c>
      <c r="H1137" s="104">
        <f ca="1"/>
        <v>1977000</v>
      </c>
      <c r="I1137" s="104">
        <f ca="1"/>
        <v>0</v>
      </c>
    </row>
    <row r="1138" spans="1:9">
      <c r="A1138" s="104">
        <f ca="1"/>
        <v>1125</v>
      </c>
      <c r="B1138" s="104" t="str">
        <f ca="1"/>
        <v>PT Urban House Indonesia</v>
      </c>
      <c r="C1138" s="104">
        <f ca="1"/>
        <v>4372000</v>
      </c>
      <c r="D1138" s="104">
        <f ca="1"/>
        <v>46222</v>
      </c>
      <c r="E1138" s="104">
        <f ca="1"/>
        <v>46267</v>
      </c>
      <c r="F1138" s="104" t="str">
        <f ca="1"/>
        <v>Paid</v>
      </c>
      <c r="G1138" s="104" t="str">
        <f ca="1"/>
        <v>INV-2026-PT Urban House Indonesia-1125</v>
      </c>
      <c r="H1138" s="104">
        <f ca="1"/>
        <v>4372000</v>
      </c>
      <c r="I1138" s="104">
        <f ca="1"/>
        <v>0</v>
      </c>
    </row>
    <row r="1139" spans="1:9">
      <c r="A1139" s="104">
        <f ca="1"/>
        <v>1126</v>
      </c>
      <c r="B1139" s="104" t="str">
        <f ca="1"/>
        <v>PT Jogja Retail Makmur</v>
      </c>
      <c r="C1139" s="104">
        <f ca="1"/>
        <v>3664000</v>
      </c>
      <c r="D1139" s="104">
        <f ca="1"/>
        <v>46032</v>
      </c>
      <c r="E1139" s="104">
        <f ca="1"/>
        <v>46077</v>
      </c>
      <c r="F1139" s="104" t="str">
        <f ca="1"/>
        <v>Paid</v>
      </c>
      <c r="G1139" s="104" t="str">
        <f ca="1"/>
        <v>INV-2026-PT Jogja Retail Makmur-1126</v>
      </c>
      <c r="H1139" s="104">
        <f ca="1"/>
        <v>3664000</v>
      </c>
      <c r="I1139" s="104">
        <f ca="1"/>
        <v>0</v>
      </c>
    </row>
    <row r="1140" spans="1:9">
      <c r="A1140" s="104">
        <f ca="1"/>
        <v>1127</v>
      </c>
      <c r="B1140" s="104" t="str">
        <f ca="1"/>
        <v>PT Bali Lifestyle Market</v>
      </c>
      <c r="C1140" s="104">
        <f ca="1"/>
        <v>2964000</v>
      </c>
      <c r="D1140" s="104">
        <f ca="1"/>
        <v>46052</v>
      </c>
      <c r="E1140" s="104">
        <f ca="1"/>
        <v>46097</v>
      </c>
      <c r="F1140" s="104" t="str">
        <f ca="1"/>
        <v>Unpaid</v>
      </c>
      <c r="G1140" s="104" t="str">
        <f ca="1"/>
        <v>INV-2026-PT Bali Lifestyle Market-1127</v>
      </c>
      <c r="H1140" s="104">
        <f ca="1"/>
        <v>0</v>
      </c>
      <c r="I1140" s="104">
        <f ca="1"/>
        <v>2964000</v>
      </c>
    </row>
    <row r="1141" spans="1:9">
      <c r="A1141" s="104">
        <f ca="1"/>
        <v>1128</v>
      </c>
      <c r="B1141" s="104" t="str">
        <f ca="1"/>
        <v>PT Arunika Retail Indonesia</v>
      </c>
      <c r="C1141" s="104">
        <f ca="1"/>
        <v>4501000</v>
      </c>
      <c r="D1141" s="104">
        <f ca="1"/>
        <v>46151</v>
      </c>
      <c r="E1141" s="104">
        <f ca="1"/>
        <v>46165</v>
      </c>
      <c r="F1141" s="104" t="str">
        <f ca="1"/>
        <v>Paid</v>
      </c>
      <c r="G1141" s="104" t="str">
        <f ca="1"/>
        <v>INV-2026-PT Arunika Retail Indonesia-1128</v>
      </c>
      <c r="H1141" s="104">
        <f ca="1"/>
        <v>4501000</v>
      </c>
      <c r="I1141" s="104">
        <f ca="1"/>
        <v>0</v>
      </c>
    </row>
    <row r="1142" spans="1:9">
      <c r="A1142" s="104">
        <f ca="1"/>
        <v>1129</v>
      </c>
      <c r="B1142" s="104" t="str">
        <f ca="1"/>
        <v>PT Makassar Retail Utama</v>
      </c>
      <c r="C1142" s="104">
        <f ca="1"/>
        <v>2340000</v>
      </c>
      <c r="D1142" s="104">
        <f ca="1"/>
        <v>46036</v>
      </c>
      <c r="E1142" s="104">
        <f ca="1"/>
        <v>46066</v>
      </c>
      <c r="F1142" s="104" t="str">
        <f ca="1"/>
        <v>Paid</v>
      </c>
      <c r="G1142" s="104" t="str">
        <f ca="1"/>
        <v>INV-2026-PT Makassar Retail Utama-1129</v>
      </c>
      <c r="H1142" s="104">
        <f ca="1"/>
        <v>2340000</v>
      </c>
      <c r="I1142" s="104">
        <f ca="1"/>
        <v>0</v>
      </c>
    </row>
    <row r="1143" spans="1:9">
      <c r="A1143" s="104">
        <f ca="1"/>
        <v>1130</v>
      </c>
      <c r="B1143" s="104" t="str">
        <f ca="1"/>
        <v>PT Sinar Karya Abadi</v>
      </c>
      <c r="C1143" s="104">
        <f ca="1"/>
        <v>2114000</v>
      </c>
      <c r="D1143" s="104">
        <f ca="1"/>
        <v>46049</v>
      </c>
      <c r="E1143" s="104">
        <f ca="1"/>
        <v>46079</v>
      </c>
      <c r="F1143" s="104" t="str">
        <f ca="1"/>
        <v>Paid</v>
      </c>
      <c r="G1143" s="104" t="str">
        <f ca="1"/>
        <v>INV-2026-PT Sinar Karya Abadi-1130</v>
      </c>
      <c r="H1143" s="104">
        <f ca="1"/>
        <v>2114000</v>
      </c>
      <c r="I1143" s="104">
        <f ca="1"/>
        <v>0</v>
      </c>
    </row>
    <row r="1144" spans="1:9">
      <c r="A1144" s="104">
        <f ca="1"/>
        <v>1131</v>
      </c>
      <c r="B1144" s="104" t="str">
        <f ca="1"/>
        <v>PT Pontianak Niaga Abadi</v>
      </c>
      <c r="C1144" s="104">
        <f ca="1"/>
        <v>2503000</v>
      </c>
      <c r="D1144" s="104">
        <f ca="1"/>
        <v>46199</v>
      </c>
      <c r="E1144" s="104">
        <f ca="1"/>
        <v>46213</v>
      </c>
      <c r="F1144" s="104" t="str">
        <f ca="1"/>
        <v>Unpaid</v>
      </c>
      <c r="G1144" s="104" t="str">
        <f ca="1"/>
        <v>INV-2026-PT Pontianak Niaga Abadi-1131</v>
      </c>
      <c r="H1144" s="104">
        <f ca="1"/>
        <v>0</v>
      </c>
      <c r="I1144" s="104">
        <f ca="1"/>
        <v>2503000</v>
      </c>
    </row>
    <row r="1145" spans="1:9">
      <c r="A1145" s="104">
        <f ca="1"/>
        <v>1132</v>
      </c>
      <c r="B1145" s="104" t="str">
        <f ca="1"/>
        <v>PT Pusaka Niaga Mandiri</v>
      </c>
      <c r="C1145" s="104">
        <f ca="1"/>
        <v>2206000</v>
      </c>
      <c r="D1145" s="104">
        <f ca="1"/>
        <v>46254</v>
      </c>
      <c r="E1145" s="104">
        <f ca="1"/>
        <v>46284</v>
      </c>
      <c r="F1145" s="104" t="str">
        <f ca="1"/>
        <v>Unpaid</v>
      </c>
      <c r="G1145" s="104" t="str">
        <f ca="1"/>
        <v>INV-2026-PT Pusaka Niaga Mandiri-1132</v>
      </c>
      <c r="H1145" s="104">
        <f ca="1"/>
        <v>0</v>
      </c>
      <c r="I1145" s="104">
        <f ca="1"/>
        <v>2206000</v>
      </c>
    </row>
    <row r="1146" spans="1:9">
      <c r="A1146" s="104">
        <f ca="1"/>
        <v>1133</v>
      </c>
      <c r="B1146" s="104" t="str">
        <f ca="1"/>
        <v>PT Sentra Belanja Jaya</v>
      </c>
      <c r="C1146" s="104">
        <f ca="1"/>
        <v>2179000</v>
      </c>
      <c r="D1146" s="104">
        <f ca="1"/>
        <v>46085</v>
      </c>
      <c r="E1146" s="104">
        <f ca="1"/>
        <v>46115</v>
      </c>
      <c r="F1146" s="104" t="str">
        <f ca="1"/>
        <v>Unpaid</v>
      </c>
      <c r="G1146" s="104" t="str">
        <f ca="1"/>
        <v>INV-2026-PT Sentra Belanja Jaya-1133</v>
      </c>
      <c r="H1146" s="104">
        <f ca="1"/>
        <v>0</v>
      </c>
      <c r="I1146" s="104">
        <f ca="1"/>
        <v>2179000</v>
      </c>
    </row>
    <row r="1147" spans="1:9">
      <c r="A1147" s="104">
        <f ca="1"/>
        <v>1134</v>
      </c>
      <c r="B1147" s="104" t="str">
        <f ca="1"/>
        <v>PT Prima Retail Bandung</v>
      </c>
      <c r="C1147" s="104">
        <f ca="1"/>
        <v>99000</v>
      </c>
      <c r="D1147" s="104">
        <f ca="1"/>
        <v>46118</v>
      </c>
      <c r="E1147" s="104">
        <f ca="1"/>
        <v>46163</v>
      </c>
      <c r="F1147" s="104" t="str">
        <f ca="1"/>
        <v>Paid</v>
      </c>
      <c r="G1147" s="104" t="str">
        <f ca="1"/>
        <v>INV-2026-PT Prima Retail Bandung-1134</v>
      </c>
      <c r="H1147" s="104">
        <f ca="1"/>
        <v>99000</v>
      </c>
      <c r="I1147" s="104">
        <f ca="1"/>
        <v>0</v>
      </c>
    </row>
    <row r="1148" spans="1:9">
      <c r="A1148" s="104">
        <f ca="1"/>
        <v>1135</v>
      </c>
      <c r="B1148" s="104" t="str">
        <f ca="1"/>
        <v>PT Harmoni Store Indonesia</v>
      </c>
      <c r="C1148" s="104">
        <f ca="1"/>
        <v>3219000</v>
      </c>
      <c r="D1148" s="104">
        <f ca="1"/>
        <v>46166</v>
      </c>
      <c r="E1148" s="104">
        <f ca="1"/>
        <v>46196</v>
      </c>
      <c r="F1148" s="104" t="str">
        <f ca="1"/>
        <v>Paid</v>
      </c>
      <c r="G1148" s="104" t="str">
        <f ca="1"/>
        <v>INV-2026-PT Harmoni Store Indonesia-1135</v>
      </c>
      <c r="H1148" s="104">
        <f ca="1"/>
        <v>3219000</v>
      </c>
      <c r="I1148" s="104">
        <f ca="1"/>
        <v>0</v>
      </c>
    </row>
    <row r="1149" spans="1:9">
      <c r="A1149" s="104">
        <f ca="1"/>
        <v>1136</v>
      </c>
      <c r="B1149" s="104" t="str">
        <f ca="1"/>
        <v>PT Citra Home Living</v>
      </c>
      <c r="C1149" s="104">
        <f ca="1"/>
        <v>2764000</v>
      </c>
      <c r="D1149" s="104">
        <f ca="1"/>
        <v>46115</v>
      </c>
      <c r="E1149" s="104">
        <f ca="1"/>
        <v>46129</v>
      </c>
      <c r="F1149" s="104" t="str">
        <f ca="1"/>
        <v>Paid</v>
      </c>
      <c r="G1149" s="104" t="str">
        <f ca="1"/>
        <v>INV-2026-PT Citra Home Living-1136</v>
      </c>
      <c r="H1149" s="104">
        <f ca="1"/>
        <v>2764000</v>
      </c>
      <c r="I1149" s="104">
        <f ca="1"/>
        <v>0</v>
      </c>
    </row>
    <row r="1150" spans="1:9">
      <c r="A1150" s="104">
        <f ca="1"/>
        <v>1137</v>
      </c>
      <c r="B1150" s="104" t="str">
        <f ca="1"/>
        <v>PT Jogja Retail Makmur</v>
      </c>
      <c r="C1150" s="104">
        <f ca="1"/>
        <v>5486000</v>
      </c>
      <c r="D1150" s="104">
        <f ca="1"/>
        <v>46222</v>
      </c>
      <c r="E1150" s="104">
        <f ca="1"/>
        <v>46267</v>
      </c>
      <c r="F1150" s="104" t="str">
        <f ca="1"/>
        <v>Paid</v>
      </c>
      <c r="G1150" s="104" t="str">
        <f ca="1"/>
        <v>INV-2026-PT Jogja Retail Makmur-1137</v>
      </c>
      <c r="H1150" s="104">
        <f ca="1"/>
        <v>5486000</v>
      </c>
      <c r="I1150" s="104">
        <f ca="1"/>
        <v>0</v>
      </c>
    </row>
    <row r="1151" spans="1:9">
      <c r="A1151" s="104">
        <f ca="1"/>
        <v>1138</v>
      </c>
      <c r="B1151" s="104" t="str">
        <f ca="1"/>
        <v>PT Pusaka Niaga Mandiri</v>
      </c>
      <c r="C1151" s="104">
        <f ca="1"/>
        <v>9624000</v>
      </c>
      <c r="D1151" s="104">
        <f ca="1"/>
        <v>46152</v>
      </c>
      <c r="E1151" s="104">
        <f ca="1"/>
        <v>46197</v>
      </c>
      <c r="F1151" s="104" t="str">
        <f ca="1"/>
        <v>Unpaid</v>
      </c>
      <c r="G1151" s="104" t="str">
        <f ca="1"/>
        <v>INV-2026-PT Pusaka Niaga Mandiri-1138</v>
      </c>
      <c r="H1151" s="104">
        <f ca="1"/>
        <v>0</v>
      </c>
      <c r="I1151" s="104">
        <f ca="1"/>
        <v>9624000</v>
      </c>
    </row>
    <row r="1152" spans="1:9">
      <c r="A1152" s="104">
        <f ca="1"/>
        <v>1139</v>
      </c>
      <c r="B1152" s="104" t="str">
        <f ca="1"/>
        <v>PT Nusantara Mart Sejahtera</v>
      </c>
      <c r="C1152" s="104">
        <f ca="1"/>
        <v>7257000</v>
      </c>
      <c r="D1152" s="104">
        <f ca="1"/>
        <v>46174</v>
      </c>
      <c r="E1152" s="104">
        <f ca="1"/>
        <v>46188</v>
      </c>
      <c r="F1152" s="104" t="str">
        <f ca="1"/>
        <v>Paid</v>
      </c>
      <c r="G1152" s="104" t="str">
        <f ca="1"/>
        <v>INV-2026-PT Nusantara Mart Sejahtera-1139</v>
      </c>
      <c r="H1152" s="104">
        <f ca="1"/>
        <v>7257000</v>
      </c>
      <c r="I1152" s="104">
        <f ca="1"/>
        <v>0</v>
      </c>
    </row>
    <row r="1153" spans="1:9">
      <c r="A1153" s="104">
        <f ca="1"/>
        <v>1140</v>
      </c>
      <c r="B1153" s="104" t="str">
        <f ca="1"/>
        <v>PT Manado Lifestyle Center</v>
      </c>
      <c r="C1153" s="104">
        <f ca="1"/>
        <v>1431000</v>
      </c>
      <c r="D1153" s="104">
        <f ca="1"/>
        <v>46025</v>
      </c>
      <c r="E1153" s="104">
        <f ca="1"/>
        <v>46055</v>
      </c>
      <c r="F1153" s="104" t="str">
        <f ca="1"/>
        <v>Unpaid</v>
      </c>
      <c r="G1153" s="104" t="str">
        <f ca="1"/>
        <v>INV-2026-PT Manado Lifestyle Center-1140</v>
      </c>
      <c r="H1153" s="104">
        <f ca="1"/>
        <v>0</v>
      </c>
      <c r="I1153" s="104">
        <f ca="1"/>
        <v>1431000</v>
      </c>
    </row>
    <row r="1154" spans="1:9">
      <c r="A1154" s="104">
        <f ca="1"/>
        <v>1141</v>
      </c>
      <c r="B1154" s="104" t="str">
        <f ca="1"/>
        <v>PT Arunika Retail Indonesia</v>
      </c>
      <c r="C1154" s="104">
        <f ca="1"/>
        <v>5256000</v>
      </c>
      <c r="D1154" s="104">
        <f ca="1"/>
        <v>46135</v>
      </c>
      <c r="E1154" s="104">
        <f ca="1"/>
        <v>46165</v>
      </c>
      <c r="F1154" s="104" t="str">
        <f ca="1"/>
        <v>Partial</v>
      </c>
      <c r="G1154" s="104" t="str">
        <f ca="1"/>
        <v>INV-2026-PT Arunika Retail Indonesia-1141</v>
      </c>
      <c r="H1154" s="104">
        <f ca="1"/>
        <v>2628000</v>
      </c>
      <c r="I1154" s="104">
        <f ca="1"/>
        <v>2628000</v>
      </c>
    </row>
    <row r="1155" spans="1:9">
      <c r="A1155" s="104">
        <f ca="1"/>
        <v>1142</v>
      </c>
      <c r="B1155" s="104" t="str">
        <f ca="1"/>
        <v>PT Surya Niaga Surabaya</v>
      </c>
      <c r="C1155" s="104">
        <f ca="1"/>
        <v>4779000</v>
      </c>
      <c r="D1155" s="104">
        <f ca="1"/>
        <v>46181</v>
      </c>
      <c r="E1155" s="104">
        <f ca="1"/>
        <v>46211</v>
      </c>
      <c r="F1155" s="104" t="str">
        <f ca="1"/>
        <v>Paid</v>
      </c>
      <c r="G1155" s="104" t="str">
        <f ca="1"/>
        <v>INV-2026-PT Surya Niaga Surabaya-1142</v>
      </c>
      <c r="H1155" s="104">
        <f ca="1"/>
        <v>4779000</v>
      </c>
      <c r="I1155" s="104">
        <f ca="1"/>
        <v>0</v>
      </c>
    </row>
    <row r="1156" spans="1:9">
      <c r="A1156" s="104">
        <f ca="1"/>
        <v>1143</v>
      </c>
      <c r="B1156" s="104" t="str">
        <f ca="1"/>
        <v>PT Palembang Retail Bersama</v>
      </c>
      <c r="C1156" s="104">
        <f ca="1"/>
        <v>477000</v>
      </c>
      <c r="D1156" s="104">
        <f ca="1"/>
        <v>46124</v>
      </c>
      <c r="E1156" s="104">
        <f ca="1"/>
        <v>46138</v>
      </c>
      <c r="F1156" s="104" t="str">
        <f ca="1"/>
        <v>Partial</v>
      </c>
      <c r="G1156" s="104" t="str">
        <f ca="1"/>
        <v>INV-2026-PT Palembang Retail Bersama-1143</v>
      </c>
      <c r="H1156" s="104">
        <f ca="1"/>
        <v>119000</v>
      </c>
      <c r="I1156" s="104">
        <f ca="1"/>
        <v>358000</v>
      </c>
    </row>
    <row r="1157" spans="1:9">
      <c r="A1157" s="104">
        <f ca="1"/>
        <v>1144</v>
      </c>
      <c r="B1157" s="104" t="str">
        <f ca="1"/>
        <v>PT Sinar Karya Abadi</v>
      </c>
      <c r="C1157" s="104">
        <f ca="1"/>
        <v>1891000</v>
      </c>
      <c r="D1157" s="104">
        <f ca="1"/>
        <v>46276</v>
      </c>
      <c r="E1157" s="104">
        <f ca="1"/>
        <v>46321</v>
      </c>
      <c r="F1157" s="104" t="str">
        <f ca="1"/>
        <v>Unpaid</v>
      </c>
      <c r="G1157" s="104" t="str">
        <f ca="1"/>
        <v>INV-2026-PT Sinar Karya Abadi-1144</v>
      </c>
      <c r="H1157" s="104">
        <f ca="1"/>
        <v>0</v>
      </c>
      <c r="I1157" s="104">
        <f ca="1"/>
        <v>1891000</v>
      </c>
    </row>
    <row r="1158" spans="1:9">
      <c r="A1158" s="104">
        <f ca="1"/>
        <v>1145</v>
      </c>
      <c r="B1158" s="104" t="str">
        <f ca="1"/>
        <v>PT Balikpapan Retailindo</v>
      </c>
      <c r="C1158" s="104">
        <f ca="1"/>
        <v>6362000</v>
      </c>
      <c r="D1158" s="104">
        <f ca="1"/>
        <v>46070</v>
      </c>
      <c r="E1158" s="104">
        <f ca="1"/>
        <v>46100</v>
      </c>
      <c r="F1158" s="104" t="str">
        <f ca="1"/>
        <v>Paid</v>
      </c>
      <c r="G1158" s="104" t="str">
        <f ca="1"/>
        <v>INV-2026-PT Balikpapan Retailindo-1145</v>
      </c>
      <c r="H1158" s="104">
        <f ca="1"/>
        <v>6362000</v>
      </c>
      <c r="I1158" s="104">
        <f ca="1"/>
        <v>0</v>
      </c>
    </row>
    <row r="1159" spans="1:9">
      <c r="A1159" s="104">
        <f ca="1"/>
        <v>1146</v>
      </c>
      <c r="B1159" s="104" t="str">
        <f ca="1"/>
        <v>PT Pekanbaru Home Store</v>
      </c>
      <c r="C1159" s="104">
        <f ca="1"/>
        <v>4490000</v>
      </c>
      <c r="D1159" s="104">
        <f ca="1"/>
        <v>46267</v>
      </c>
      <c r="E1159" s="104">
        <f ca="1"/>
        <v>46297</v>
      </c>
      <c r="F1159" s="104" t="str">
        <f ca="1"/>
        <v>Partial</v>
      </c>
      <c r="G1159" s="104" t="str">
        <f ca="1"/>
        <v>INV-2026-PT Pekanbaru Home Store-1146</v>
      </c>
      <c r="H1159" s="104">
        <f ca="1"/>
        <v>2245000</v>
      </c>
      <c r="I1159" s="104">
        <f ca="1"/>
        <v>2245000</v>
      </c>
    </row>
    <row r="1160" spans="1:9">
      <c r="A1160" s="104">
        <f ca="1"/>
        <v>1147</v>
      </c>
      <c r="B1160" s="104" t="str">
        <f ca="1"/>
        <v>PT Harmoni Store Indonesia</v>
      </c>
      <c r="C1160" s="104">
        <f ca="1"/>
        <v>2059000</v>
      </c>
      <c r="D1160" s="104">
        <f ca="1"/>
        <v>46237</v>
      </c>
      <c r="E1160" s="104">
        <f ca="1"/>
        <v>46267</v>
      </c>
      <c r="F1160" s="104" t="str">
        <f ca="1"/>
        <v>Paid</v>
      </c>
      <c r="G1160" s="104" t="str">
        <f ca="1"/>
        <v>INV-2026-PT Harmoni Store Indonesia-1147</v>
      </c>
      <c r="H1160" s="104">
        <f ca="1"/>
        <v>2059000</v>
      </c>
      <c r="I1160" s="104">
        <f ca="1"/>
        <v>0</v>
      </c>
    </row>
    <row r="1161" spans="1:9">
      <c r="A1161" s="104">
        <f ca="1"/>
        <v>1148</v>
      </c>
      <c r="B1161" s="104" t="str">
        <f ca="1"/>
        <v>PT Nusantara Mart Sejahtera</v>
      </c>
      <c r="C1161" s="104">
        <f ca="1"/>
        <v>7248000</v>
      </c>
      <c r="D1161" s="104">
        <f ca="1"/>
        <v>46102</v>
      </c>
      <c r="E1161" s="104">
        <f ca="1"/>
        <v>46132</v>
      </c>
      <c r="F1161" s="104" t="str">
        <f ca="1"/>
        <v>Unpaid</v>
      </c>
      <c r="G1161" s="104" t="str">
        <f ca="1"/>
        <v>INV-2026-PT Nusantara Mart Sejahtera-1148</v>
      </c>
      <c r="H1161" s="104">
        <f ca="1"/>
        <v>0</v>
      </c>
      <c r="I1161" s="104">
        <f ca="1"/>
        <v>7248000</v>
      </c>
    </row>
    <row r="1162" spans="1:9">
      <c r="A1162" s="104">
        <f ca="1"/>
        <v>1149</v>
      </c>
      <c r="B1162" s="104" t="str">
        <f ca="1"/>
        <v>PT Metro Perkasa Retail</v>
      </c>
      <c r="C1162" s="104">
        <f ca="1"/>
        <v>2405000</v>
      </c>
      <c r="D1162" s="104">
        <f ca="1"/>
        <v>46187</v>
      </c>
      <c r="E1162" s="104">
        <f ca="1"/>
        <v>46201</v>
      </c>
      <c r="F1162" s="104" t="str">
        <f ca="1"/>
        <v>Partial</v>
      </c>
      <c r="G1162" s="104" t="str">
        <f ca="1"/>
        <v>INV-2026-PT Metro Perkasa Retail-1149</v>
      </c>
      <c r="H1162" s="104">
        <f ca="1"/>
        <v>601000</v>
      </c>
      <c r="I1162" s="104">
        <f ca="1"/>
        <v>1804000</v>
      </c>
    </row>
    <row r="1163" spans="1:9">
      <c r="A1163" s="104">
        <f ca="1"/>
        <v>1150</v>
      </c>
      <c r="B1163" s="104" t="str">
        <f ca="1"/>
        <v>PT Balikpapan Retailindo</v>
      </c>
      <c r="C1163" s="104">
        <f ca="1"/>
        <v>4246000</v>
      </c>
      <c r="D1163" s="104">
        <f ca="1"/>
        <v>46176</v>
      </c>
      <c r="E1163" s="104">
        <f ca="1"/>
        <v>46190</v>
      </c>
      <c r="F1163" s="104" t="str">
        <f ca="1"/>
        <v>Partial</v>
      </c>
      <c r="G1163" s="104" t="str">
        <f ca="1"/>
        <v>INV-2026-PT Balikpapan Retailindo-1150</v>
      </c>
      <c r="H1163" s="104">
        <f ca="1"/>
        <v>1698000</v>
      </c>
      <c r="I1163" s="104">
        <f ca="1"/>
        <v>2548000</v>
      </c>
    </row>
    <row r="1164" spans="1:9">
      <c r="A1164" s="104">
        <f ca="1"/>
        <v>1151</v>
      </c>
      <c r="B1164" s="104" t="str">
        <f ca="1"/>
        <v>PT Prima Retail Bandung</v>
      </c>
      <c r="C1164" s="104">
        <f ca="1"/>
        <v>4322000</v>
      </c>
      <c r="D1164" s="104">
        <f ca="1"/>
        <v>46196</v>
      </c>
      <c r="E1164" s="104">
        <f ca="1"/>
        <v>46226</v>
      </c>
      <c r="F1164" s="104" t="str">
        <f ca="1"/>
        <v>Paid</v>
      </c>
      <c r="G1164" s="104" t="str">
        <f ca="1"/>
        <v>INV-2026-PT Prima Retail Bandung-1151</v>
      </c>
      <c r="H1164" s="104">
        <f ca="1"/>
        <v>4322000</v>
      </c>
      <c r="I1164" s="104">
        <f ca="1"/>
        <v>0</v>
      </c>
    </row>
    <row r="1165" spans="1:9">
      <c r="A1165" s="104">
        <f ca="1"/>
        <v>1152</v>
      </c>
      <c r="B1165" s="104" t="str">
        <f ca="1"/>
        <v>PT Manado Lifestyle Center</v>
      </c>
      <c r="C1165" s="104">
        <f ca="1"/>
        <v>1697000</v>
      </c>
      <c r="D1165" s="104">
        <f ca="1"/>
        <v>46197</v>
      </c>
      <c r="E1165" s="104">
        <f ca="1"/>
        <v>46211</v>
      </c>
      <c r="F1165" s="104" t="str">
        <f ca="1"/>
        <v>Unpaid</v>
      </c>
      <c r="G1165" s="104" t="str">
        <f ca="1"/>
        <v>INV-2026-PT Manado Lifestyle Center-1152</v>
      </c>
      <c r="H1165" s="104">
        <f ca="1"/>
        <v>0</v>
      </c>
      <c r="I1165" s="104">
        <f ca="1"/>
        <v>1697000</v>
      </c>
    </row>
    <row r="1166" spans="1:9">
      <c r="A1166" s="104">
        <f ca="1"/>
        <v>1153</v>
      </c>
      <c r="B1166" s="104" t="str">
        <f ca="1"/>
        <v>PT Prima Retail Bandung</v>
      </c>
      <c r="C1166" s="104">
        <f ca="1"/>
        <v>3433000</v>
      </c>
      <c r="D1166" s="104">
        <f ca="1"/>
        <v>46235</v>
      </c>
      <c r="E1166" s="104">
        <f ca="1"/>
        <v>46265</v>
      </c>
      <c r="F1166" s="104" t="str">
        <f ca="1"/>
        <v>Partial</v>
      </c>
      <c r="G1166" s="104" t="str">
        <f ca="1"/>
        <v>INV-2026-PT Prima Retail Bandung-1153</v>
      </c>
      <c r="H1166" s="104">
        <f ca="1"/>
        <v>1030000</v>
      </c>
      <c r="I1166" s="104">
        <f ca="1"/>
        <v>2403000</v>
      </c>
    </row>
    <row r="1167" spans="1:9">
      <c r="A1167" s="104">
        <f ca="1"/>
        <v>1154</v>
      </c>
      <c r="B1167" s="104" t="str">
        <f ca="1"/>
        <v>PT Sentra Belanja Jaya</v>
      </c>
      <c r="C1167" s="104">
        <f ca="1"/>
        <v>1290000</v>
      </c>
      <c r="D1167" s="104">
        <f ca="1"/>
        <v>46082</v>
      </c>
      <c r="E1167" s="104">
        <f ca="1"/>
        <v>46112</v>
      </c>
      <c r="F1167" s="104" t="str">
        <f ca="1"/>
        <v>Paid</v>
      </c>
      <c r="G1167" s="104" t="str">
        <f ca="1"/>
        <v>INV-2026-PT Sentra Belanja Jaya-1154</v>
      </c>
      <c r="H1167" s="104">
        <f ca="1"/>
        <v>1290000</v>
      </c>
      <c r="I1167" s="104">
        <f ca="1"/>
        <v>0</v>
      </c>
    </row>
    <row r="1168" spans="1:9">
      <c r="A1168" s="104">
        <f ca="1"/>
        <v>1155</v>
      </c>
      <c r="B1168" s="104" t="str">
        <f ca="1"/>
        <v>PT Bintang Retail Nusantara</v>
      </c>
      <c r="C1168" s="104">
        <f ca="1"/>
        <v>1956000</v>
      </c>
      <c r="D1168" s="104">
        <f ca="1"/>
        <v>46135</v>
      </c>
      <c r="E1168" s="104">
        <f ca="1"/>
        <v>46180</v>
      </c>
      <c r="F1168" s="104" t="str">
        <f ca="1"/>
        <v>Paid</v>
      </c>
      <c r="G1168" s="104" t="str">
        <f ca="1"/>
        <v>INV-2026-PT Bintang Retail Nusantara-1155</v>
      </c>
      <c r="H1168" s="104">
        <f ca="1"/>
        <v>1956000</v>
      </c>
      <c r="I1168" s="104">
        <f ca="1"/>
        <v>0</v>
      </c>
    </row>
    <row r="1169" spans="1:9">
      <c r="A1169" s="104">
        <f ca="1"/>
        <v>1156</v>
      </c>
      <c r="B1169" s="104" t="str">
        <f ca="1"/>
        <v>PT Karya Mitra Retail</v>
      </c>
      <c r="C1169" s="104">
        <f ca="1"/>
        <v>5322000</v>
      </c>
      <c r="D1169" s="104">
        <f ca="1"/>
        <v>46227</v>
      </c>
      <c r="E1169" s="104">
        <f ca="1"/>
        <v>46257</v>
      </c>
      <c r="F1169" s="104" t="str">
        <f ca="1"/>
        <v>Partial</v>
      </c>
      <c r="G1169" s="104" t="str">
        <f ca="1"/>
        <v>INV-2026-PT Karya Mitra Retail-1156</v>
      </c>
      <c r="H1169" s="104">
        <f ca="1"/>
        <v>2661000</v>
      </c>
      <c r="I1169" s="104">
        <f ca="1"/>
        <v>2661000</v>
      </c>
    </row>
    <row r="1170" spans="1:9">
      <c r="A1170" s="104">
        <f ca="1"/>
        <v>1157</v>
      </c>
      <c r="B1170" s="104" t="str">
        <f ca="1"/>
        <v>PT Bali Lifestyle Market</v>
      </c>
      <c r="C1170" s="104">
        <f ca="1"/>
        <v>6003000</v>
      </c>
      <c r="D1170" s="104">
        <f ca="1"/>
        <v>46170</v>
      </c>
      <c r="E1170" s="104">
        <f ca="1"/>
        <v>46200</v>
      </c>
      <c r="F1170" s="104" t="str">
        <f ca="1"/>
        <v>Unpaid</v>
      </c>
      <c r="G1170" s="104" t="str">
        <f ca="1"/>
        <v>INV-2026-PT Bali Lifestyle Market-1157</v>
      </c>
      <c r="H1170" s="104">
        <f ca="1"/>
        <v>0</v>
      </c>
      <c r="I1170" s="104">
        <f ca="1"/>
        <v>6003000</v>
      </c>
    </row>
    <row r="1171" spans="1:9">
      <c r="A1171" s="104">
        <f ca="1"/>
        <v>1158</v>
      </c>
      <c r="B1171" s="104" t="str">
        <f ca="1"/>
        <v>PT Pusaka Niaga Mandiri</v>
      </c>
      <c r="C1171" s="104">
        <f ca="1"/>
        <v>1469000</v>
      </c>
      <c r="D1171" s="104">
        <f ca="1"/>
        <v>46120</v>
      </c>
      <c r="E1171" s="104">
        <f ca="1"/>
        <v>46150</v>
      </c>
      <c r="F1171" s="104" t="str">
        <f ca="1"/>
        <v>Paid</v>
      </c>
      <c r="G1171" s="104" t="str">
        <f ca="1"/>
        <v>INV-2026-PT Pusaka Niaga Mandiri-1158</v>
      </c>
      <c r="H1171" s="104">
        <f ca="1"/>
        <v>1469000</v>
      </c>
      <c r="I1171" s="104">
        <f ca="1"/>
        <v>0</v>
      </c>
    </row>
    <row r="1172" spans="1:9">
      <c r="A1172" s="104">
        <f ca="1"/>
        <v>1159</v>
      </c>
      <c r="B1172" s="104" t="str">
        <f ca="1"/>
        <v>PT Medan Niaga Sentosa</v>
      </c>
      <c r="C1172" s="104">
        <f ca="1"/>
        <v>5396000</v>
      </c>
      <c r="D1172" s="104">
        <f ca="1"/>
        <v>46198</v>
      </c>
      <c r="E1172" s="104">
        <f ca="1"/>
        <v>46228</v>
      </c>
      <c r="F1172" s="104" t="str">
        <f ca="1"/>
        <v>Unpaid</v>
      </c>
      <c r="G1172" s="104" t="str">
        <f ca="1"/>
        <v>INV-2026-PT Medan Niaga Sentosa-1159</v>
      </c>
      <c r="H1172" s="104">
        <f ca="1"/>
        <v>0</v>
      </c>
      <c r="I1172" s="104">
        <f ca="1"/>
        <v>5396000</v>
      </c>
    </row>
    <row r="1173" spans="1:9">
      <c r="A1173" s="104">
        <f ca="1"/>
        <v>1160</v>
      </c>
      <c r="B1173" s="104" t="str">
        <f ca="1"/>
        <v>PT Bintang Retail Nusantara</v>
      </c>
      <c r="C1173" s="104">
        <f ca="1"/>
        <v>4277000</v>
      </c>
      <c r="D1173" s="104">
        <f ca="1"/>
        <v>46107</v>
      </c>
      <c r="E1173" s="104">
        <f ca="1"/>
        <v>46137</v>
      </c>
      <c r="F1173" s="104" t="str">
        <f ca="1"/>
        <v>Paid</v>
      </c>
      <c r="G1173" s="104" t="str">
        <f ca="1"/>
        <v>INV-2026-PT Bintang Retail Nusantara-1160</v>
      </c>
      <c r="H1173" s="104">
        <f ca="1"/>
        <v>4277000</v>
      </c>
      <c r="I1173" s="104">
        <f ca="1"/>
        <v>0</v>
      </c>
    </row>
    <row r="1174" spans="1:9">
      <c r="A1174" s="104">
        <f ca="1"/>
        <v>1161</v>
      </c>
      <c r="B1174" s="104" t="str">
        <f ca="1"/>
        <v>PT Surya Niaga Surabaya</v>
      </c>
      <c r="C1174" s="104">
        <f ca="1"/>
        <v>1033000</v>
      </c>
      <c r="D1174" s="104">
        <f ca="1"/>
        <v>46114</v>
      </c>
      <c r="E1174" s="104">
        <f ca="1"/>
        <v>46144</v>
      </c>
      <c r="F1174" s="104" t="str">
        <f ca="1"/>
        <v>Paid</v>
      </c>
      <c r="G1174" s="104" t="str">
        <f ca="1"/>
        <v>INV-2026-PT Surya Niaga Surabaya-1161</v>
      </c>
      <c r="H1174" s="104">
        <f ca="1"/>
        <v>1033000</v>
      </c>
      <c r="I1174" s="104">
        <f ca="1"/>
        <v>0</v>
      </c>
    </row>
    <row r="1175" spans="1:9">
      <c r="A1175" s="104">
        <f ca="1"/>
        <v>1162</v>
      </c>
      <c r="B1175" s="104" t="str">
        <f ca="1"/>
        <v>PT Metro Perkasa Retail</v>
      </c>
      <c r="C1175" s="104">
        <f ca="1"/>
        <v>4879000</v>
      </c>
      <c r="D1175" s="104">
        <f ca="1"/>
        <v>46210</v>
      </c>
      <c r="E1175" s="104">
        <f ca="1"/>
        <v>46240</v>
      </c>
      <c r="F1175" s="104" t="str">
        <f ca="1"/>
        <v>Unpaid</v>
      </c>
      <c r="G1175" s="104" t="str">
        <f ca="1"/>
        <v>INV-2026-PT Metro Perkasa Retail-1162</v>
      </c>
      <c r="H1175" s="104">
        <f ca="1"/>
        <v>0</v>
      </c>
      <c r="I1175" s="104">
        <f ca="1"/>
        <v>4879000</v>
      </c>
    </row>
    <row r="1176" spans="1:9">
      <c r="A1176" s="104">
        <f ca="1"/>
        <v>1163</v>
      </c>
      <c r="B1176" s="104" t="str">
        <f ca="1"/>
        <v>PT Manado Lifestyle Center</v>
      </c>
      <c r="C1176" s="104">
        <f ca="1"/>
        <v>3062000</v>
      </c>
      <c r="D1176" s="104">
        <f ca="1"/>
        <v>46046</v>
      </c>
      <c r="E1176" s="104">
        <f ca="1"/>
        <v>46076</v>
      </c>
      <c r="F1176" s="104" t="str">
        <f ca="1"/>
        <v>Unpaid</v>
      </c>
      <c r="G1176" s="104" t="str">
        <f ca="1"/>
        <v>INV-2026-PT Manado Lifestyle Center-1163</v>
      </c>
      <c r="H1176" s="104">
        <f ca="1"/>
        <v>0</v>
      </c>
      <c r="I1176" s="104">
        <f ca="1"/>
        <v>3062000</v>
      </c>
    </row>
    <row r="1177" spans="1:9">
      <c r="A1177" s="104">
        <f ca="1"/>
        <v>1164</v>
      </c>
      <c r="B1177" s="104" t="str">
        <f ca="1"/>
        <v>PT Prima Retail Bandung</v>
      </c>
      <c r="C1177" s="104">
        <f ca="1"/>
        <v>2612000</v>
      </c>
      <c r="D1177" s="104">
        <f ca="1"/>
        <v>46155</v>
      </c>
      <c r="E1177" s="104">
        <f ca="1"/>
        <v>46200</v>
      </c>
      <c r="F1177" s="104" t="str">
        <f ca="1"/>
        <v>Paid</v>
      </c>
      <c r="G1177" s="104" t="str">
        <f ca="1"/>
        <v>INV-2026-PT Prima Retail Bandung-1164</v>
      </c>
      <c r="H1177" s="104">
        <f ca="1"/>
        <v>2612000</v>
      </c>
      <c r="I1177" s="104">
        <f ca="1"/>
        <v>0</v>
      </c>
    </row>
    <row r="1178" spans="1:9">
      <c r="A1178" s="104">
        <f ca="1"/>
        <v>1165</v>
      </c>
      <c r="B1178" s="104" t="str">
        <f ca="1"/>
        <v>PT Bintang Retail Nusantara</v>
      </c>
      <c r="C1178" s="104">
        <f ca="1"/>
        <v>2236000</v>
      </c>
      <c r="D1178" s="104">
        <f ca="1"/>
        <v>46262</v>
      </c>
      <c r="E1178" s="104">
        <f ca="1"/>
        <v>46276</v>
      </c>
      <c r="F1178" s="104" t="str">
        <f ca="1"/>
        <v>Paid</v>
      </c>
      <c r="G1178" s="104" t="str">
        <f ca="1"/>
        <v>INV-2026-PT Bintang Retail Nusantara-1165</v>
      </c>
      <c r="H1178" s="104">
        <f ca="1"/>
        <v>2236000</v>
      </c>
      <c r="I1178" s="104">
        <f ca="1"/>
        <v>0</v>
      </c>
    </row>
    <row r="1179" spans="1:9">
      <c r="A1179" s="104">
        <f ca="1"/>
        <v>1166</v>
      </c>
      <c r="B1179" s="104" t="str">
        <f ca="1"/>
        <v>PT Pontianak Niaga Abadi</v>
      </c>
      <c r="C1179" s="104">
        <f ca="1"/>
        <v>4034000</v>
      </c>
      <c r="D1179" s="104">
        <f ca="1"/>
        <v>46195</v>
      </c>
      <c r="E1179" s="104">
        <f ca="1"/>
        <v>46240</v>
      </c>
      <c r="F1179" s="104" t="str">
        <f ca="1"/>
        <v>Paid</v>
      </c>
      <c r="G1179" s="104" t="str">
        <f ca="1"/>
        <v>INV-2026-PT Pontianak Niaga Abadi-1166</v>
      </c>
      <c r="H1179" s="104">
        <f ca="1"/>
        <v>4034000</v>
      </c>
      <c r="I1179" s="104">
        <f ca="1"/>
        <v>0</v>
      </c>
    </row>
    <row r="1180" spans="1:9">
      <c r="A1180" s="104">
        <f ca="1"/>
        <v>1167</v>
      </c>
      <c r="B1180" s="104" t="str">
        <f ca="1"/>
        <v>PT Pontianak Niaga Abadi</v>
      </c>
      <c r="C1180" s="104">
        <f ca="1"/>
        <v>1987000</v>
      </c>
      <c r="D1180" s="104">
        <f ca="1"/>
        <v>46091</v>
      </c>
      <c r="E1180" s="104">
        <f ca="1"/>
        <v>46105</v>
      </c>
      <c r="F1180" s="104" t="str">
        <f ca="1"/>
        <v>Paid</v>
      </c>
      <c r="G1180" s="104" t="str">
        <f ca="1"/>
        <v>INV-2026-PT Pontianak Niaga Abadi-1167</v>
      </c>
      <c r="H1180" s="104">
        <f ca="1"/>
        <v>1987000</v>
      </c>
      <c r="I1180" s="104">
        <f ca="1"/>
        <v>0</v>
      </c>
    </row>
    <row r="1181" spans="1:9">
      <c r="A1181" s="104">
        <f ca="1"/>
        <v>1168</v>
      </c>
      <c r="B1181" s="104" t="str">
        <f ca="1"/>
        <v>PT Makassar Retail Utama</v>
      </c>
      <c r="C1181" s="104">
        <f ca="1"/>
        <v>4860000</v>
      </c>
      <c r="D1181" s="104">
        <f ca="1"/>
        <v>46276</v>
      </c>
      <c r="E1181" s="104">
        <f ca="1"/>
        <v>46306</v>
      </c>
      <c r="F1181" s="104" t="str">
        <f ca="1"/>
        <v>Unpaid</v>
      </c>
      <c r="G1181" s="104" t="str">
        <f ca="1"/>
        <v>INV-2026-PT Makassar Retail Utama-1168</v>
      </c>
      <c r="H1181" s="104">
        <f ca="1"/>
        <v>0</v>
      </c>
      <c r="I1181" s="104">
        <f ca="1"/>
        <v>4860000</v>
      </c>
    </row>
    <row r="1182" spans="1:9">
      <c r="A1182" s="104">
        <f ca="1"/>
        <v>1169</v>
      </c>
      <c r="B1182" s="104" t="str">
        <f ca="1"/>
        <v>PT Surya Niaga Surabaya</v>
      </c>
      <c r="C1182" s="104">
        <f ca="1"/>
        <v>1235000</v>
      </c>
      <c r="D1182" s="104">
        <f ca="1"/>
        <v>46080</v>
      </c>
      <c r="E1182" s="104">
        <f ca="1"/>
        <v>46110</v>
      </c>
      <c r="F1182" s="104" t="str">
        <f ca="1"/>
        <v>Unpaid</v>
      </c>
      <c r="G1182" s="104" t="str">
        <f ca="1"/>
        <v>INV-2026-PT Surya Niaga Surabaya-1169</v>
      </c>
      <c r="H1182" s="104">
        <f ca="1"/>
        <v>0</v>
      </c>
      <c r="I1182" s="104">
        <f ca="1"/>
        <v>1235000</v>
      </c>
    </row>
    <row r="1183" spans="1:9">
      <c r="A1183" s="104">
        <f ca="1"/>
        <v>1170</v>
      </c>
      <c r="B1183" s="104" t="str">
        <f ca="1"/>
        <v>PT Bintang Retail Nusantara</v>
      </c>
      <c r="C1183" s="104">
        <f ca="1"/>
        <v>1197000</v>
      </c>
      <c r="D1183" s="104">
        <f ca="1"/>
        <v>46191</v>
      </c>
      <c r="E1183" s="104">
        <f ca="1"/>
        <v>46221</v>
      </c>
      <c r="F1183" s="104" t="str">
        <f ca="1"/>
        <v>Paid</v>
      </c>
      <c r="G1183" s="104" t="str">
        <f ca="1"/>
        <v>INV-2026-PT Bintang Retail Nusantara-1170</v>
      </c>
      <c r="H1183" s="104">
        <f ca="1"/>
        <v>1197000</v>
      </c>
      <c r="I1183" s="104">
        <f ca="1"/>
        <v>0</v>
      </c>
    </row>
    <row r="1184" spans="1:9">
      <c r="A1184" s="104">
        <f ca="1"/>
        <v>1171</v>
      </c>
      <c r="B1184" s="104" t="str">
        <f ca="1"/>
        <v>PT Pekanbaru Home Store</v>
      </c>
      <c r="C1184" s="104">
        <f ca="1"/>
        <v>6044000</v>
      </c>
      <c r="D1184" s="104">
        <f ca="1"/>
        <v>46118</v>
      </c>
      <c r="E1184" s="104">
        <f ca="1"/>
        <v>46148</v>
      </c>
      <c r="F1184" s="104" t="str">
        <f ca="1"/>
        <v>Unpaid</v>
      </c>
      <c r="G1184" s="104" t="str">
        <f ca="1"/>
        <v>INV-2026-PT Pekanbaru Home Store-1171</v>
      </c>
      <c r="H1184" s="104">
        <f ca="1"/>
        <v>0</v>
      </c>
      <c r="I1184" s="104">
        <f ca="1"/>
        <v>6044000</v>
      </c>
    </row>
    <row r="1185" spans="1:9">
      <c r="A1185" s="104">
        <f ca="1"/>
        <v>1172</v>
      </c>
      <c r="B1185" s="104" t="str">
        <f ca="1"/>
        <v>PT Citra Home Living</v>
      </c>
      <c r="C1185" s="104">
        <f ca="1"/>
        <v>3084000</v>
      </c>
      <c r="D1185" s="104">
        <f ca="1"/>
        <v>46120</v>
      </c>
      <c r="E1185" s="104">
        <f ca="1"/>
        <v>46150</v>
      </c>
      <c r="F1185" s="104" t="str">
        <f ca="1"/>
        <v>Paid</v>
      </c>
      <c r="G1185" s="104" t="str">
        <f ca="1"/>
        <v>INV-2026-PT Citra Home Living-1172</v>
      </c>
      <c r="H1185" s="104">
        <f ca="1"/>
        <v>3084000</v>
      </c>
      <c r="I1185" s="104">
        <f ca="1"/>
        <v>0</v>
      </c>
    </row>
    <row r="1186" spans="1:9">
      <c r="A1186" s="104">
        <f ca="1"/>
        <v>1173</v>
      </c>
      <c r="B1186" s="104" t="str">
        <f ca="1"/>
        <v>PT Sentra Belanja Jaya</v>
      </c>
      <c r="C1186" s="104">
        <f ca="1"/>
        <v>2778000</v>
      </c>
      <c r="D1186" s="104">
        <f ca="1"/>
        <v>46063</v>
      </c>
      <c r="E1186" s="104">
        <f ca="1"/>
        <v>46093</v>
      </c>
      <c r="F1186" s="104" t="str">
        <f ca="1"/>
        <v>Partial</v>
      </c>
      <c r="G1186" s="104" t="str">
        <f ca="1"/>
        <v>INV-2026-PT Sentra Belanja Jaya-1173</v>
      </c>
      <c r="H1186" s="104">
        <f ca="1"/>
        <v>1389000</v>
      </c>
      <c r="I1186" s="104">
        <f ca="1"/>
        <v>1389000</v>
      </c>
    </row>
    <row r="1187" spans="1:9">
      <c r="A1187" s="104">
        <f ca="1"/>
        <v>1174</v>
      </c>
      <c r="B1187" s="104" t="str">
        <f ca="1"/>
        <v>PT Prima Retail Bandung</v>
      </c>
      <c r="C1187" s="104">
        <f ca="1"/>
        <v>5404000</v>
      </c>
      <c r="D1187" s="104">
        <f ca="1"/>
        <v>46203</v>
      </c>
      <c r="E1187" s="104">
        <f ca="1"/>
        <v>46248</v>
      </c>
      <c r="F1187" s="104" t="str">
        <f ca="1"/>
        <v>Unpaid</v>
      </c>
      <c r="G1187" s="104" t="str">
        <f ca="1"/>
        <v>INV-2026-PT Prima Retail Bandung-1174</v>
      </c>
      <c r="H1187" s="104">
        <f ca="1"/>
        <v>0</v>
      </c>
      <c r="I1187" s="104">
        <f ca="1"/>
        <v>5404000</v>
      </c>
    </row>
    <row r="1188" spans="1:9">
      <c r="A1188" s="104">
        <f ca="1"/>
        <v>1175</v>
      </c>
      <c r="B1188" s="104" t="str">
        <f ca="1"/>
        <v>PT Arunika Retail Indonesia</v>
      </c>
      <c r="C1188" s="104">
        <f ca="1"/>
        <v>2627000</v>
      </c>
      <c r="D1188" s="104">
        <f ca="1"/>
        <v>46142</v>
      </c>
      <c r="E1188" s="104">
        <f ca="1"/>
        <v>46172</v>
      </c>
      <c r="F1188" s="104" t="str">
        <f ca="1"/>
        <v>Paid</v>
      </c>
      <c r="G1188" s="104" t="str">
        <f ca="1"/>
        <v>INV-2026-PT Arunika Retail Indonesia-1175</v>
      </c>
      <c r="H1188" s="104">
        <f ca="1"/>
        <v>2627000</v>
      </c>
      <c r="I1188" s="104">
        <f ca="1"/>
        <v>0</v>
      </c>
    </row>
    <row r="1189" spans="1:9">
      <c r="A1189" s="104">
        <f ca="1"/>
        <v>1176</v>
      </c>
      <c r="B1189" s="104" t="str">
        <f ca="1"/>
        <v>PT XYZ</v>
      </c>
      <c r="C1189" s="104">
        <f ca="1"/>
        <v>3734000</v>
      </c>
      <c r="D1189" s="104">
        <f ca="1"/>
        <v>46244</v>
      </c>
      <c r="E1189" s="104">
        <f ca="1"/>
        <v>46258</v>
      </c>
      <c r="F1189" s="104" t="str">
        <f ca="1"/>
        <v>Unpaid</v>
      </c>
      <c r="G1189" s="104" t="str">
        <f ca="1"/>
        <v>INV-2026-PT XYZ-1176</v>
      </c>
      <c r="H1189" s="104">
        <f ca="1"/>
        <v>0</v>
      </c>
      <c r="I1189" s="104">
        <f ca="1"/>
        <v>3734000</v>
      </c>
    </row>
    <row r="1190" spans="1:9">
      <c r="A1190" s="104">
        <f ca="1"/>
        <v>1177</v>
      </c>
      <c r="B1190" s="104" t="str">
        <f ca="1"/>
        <v>PT Prima Retail Bandung</v>
      </c>
      <c r="C1190" s="104">
        <f ca="1"/>
        <v>6348000</v>
      </c>
      <c r="D1190" s="104">
        <f ca="1"/>
        <v>46177</v>
      </c>
      <c r="E1190" s="104">
        <f ca="1"/>
        <v>46222</v>
      </c>
      <c r="F1190" s="104" t="str">
        <f ca="1"/>
        <v>Partial</v>
      </c>
      <c r="G1190" s="104" t="str">
        <f ca="1"/>
        <v>INV-2026-PT Prima Retail Bandung-1177</v>
      </c>
      <c r="H1190" s="104">
        <f ca="1"/>
        <v>3174000</v>
      </c>
      <c r="I1190" s="104">
        <f ca="1"/>
        <v>3174000</v>
      </c>
    </row>
    <row r="1191" spans="1:9">
      <c r="A1191" s="104">
        <f ca="1"/>
        <v>1178</v>
      </c>
      <c r="B1191" s="104" t="str">
        <f ca="1"/>
        <v>PT Manado Lifestyle Center</v>
      </c>
      <c r="C1191" s="104">
        <f ca="1"/>
        <v>5145000</v>
      </c>
      <c r="D1191" s="104">
        <f ca="1"/>
        <v>46194</v>
      </c>
      <c r="E1191" s="104">
        <f ca="1"/>
        <v>46224</v>
      </c>
      <c r="F1191" s="104" t="str">
        <f ca="1"/>
        <v>Paid</v>
      </c>
      <c r="G1191" s="104" t="str">
        <f ca="1"/>
        <v>INV-2026-PT Manado Lifestyle Center-1178</v>
      </c>
      <c r="H1191" s="104">
        <f ca="1"/>
        <v>5145000</v>
      </c>
      <c r="I1191" s="104">
        <f ca="1"/>
        <v>0</v>
      </c>
    </row>
    <row r="1192" spans="1:9">
      <c r="A1192" s="104">
        <f ca="1"/>
        <v>1179</v>
      </c>
      <c r="B1192" s="104" t="str">
        <f ca="1"/>
        <v>PT Sinar Karya Abadi</v>
      </c>
      <c r="C1192" s="104">
        <f ca="1"/>
        <v>2646000</v>
      </c>
      <c r="D1192" s="104">
        <f ca="1"/>
        <v>46216</v>
      </c>
      <c r="E1192" s="104">
        <f ca="1"/>
        <v>46246</v>
      </c>
      <c r="F1192" s="104" t="str">
        <f ca="1"/>
        <v>Paid</v>
      </c>
      <c r="G1192" s="104" t="str">
        <f ca="1"/>
        <v>INV-2026-PT Sinar Karya Abadi-1179</v>
      </c>
      <c r="H1192" s="104">
        <f ca="1"/>
        <v>2646000</v>
      </c>
      <c r="I1192" s="104">
        <f ca="1"/>
        <v>0</v>
      </c>
    </row>
    <row r="1193" spans="1:9">
      <c r="A1193" s="104">
        <f ca="1"/>
        <v>1180</v>
      </c>
      <c r="B1193" s="104" t="str">
        <f ca="1"/>
        <v>PT Urban House Indonesia</v>
      </c>
      <c r="C1193" s="104">
        <f ca="1"/>
        <v>3859000</v>
      </c>
      <c r="D1193" s="104">
        <f ca="1"/>
        <v>46147</v>
      </c>
      <c r="E1193" s="104">
        <f ca="1"/>
        <v>46177</v>
      </c>
      <c r="F1193" s="104" t="str">
        <f ca="1"/>
        <v>Unpaid</v>
      </c>
      <c r="G1193" s="104" t="str">
        <f ca="1"/>
        <v>INV-2026-PT Urban House Indonesia-1180</v>
      </c>
      <c r="H1193" s="104">
        <f ca="1"/>
        <v>0</v>
      </c>
      <c r="I1193" s="104">
        <f ca="1"/>
        <v>3859000</v>
      </c>
    </row>
    <row r="1194" spans="1:9">
      <c r="A1194" s="104">
        <f ca="1"/>
        <v>1181</v>
      </c>
      <c r="B1194" s="104" t="str">
        <f ca="1"/>
        <v>PT Surya Niaga Surabaya</v>
      </c>
      <c r="C1194" s="104">
        <f ca="1"/>
        <v>5064000</v>
      </c>
      <c r="D1194" s="104">
        <f ca="1"/>
        <v>46055</v>
      </c>
      <c r="E1194" s="104">
        <f ca="1"/>
        <v>46085</v>
      </c>
      <c r="F1194" s="104" t="str">
        <f ca="1"/>
        <v>Partial</v>
      </c>
      <c r="G1194" s="104" t="str">
        <f ca="1"/>
        <v>INV-2026-PT Surya Niaga Surabaya-1181</v>
      </c>
      <c r="H1194" s="104">
        <f ca="1"/>
        <v>3798000</v>
      </c>
      <c r="I1194" s="104">
        <f ca="1"/>
        <v>1266000</v>
      </c>
    </row>
    <row r="1195" spans="1:9">
      <c r="A1195" s="104">
        <f ca="1"/>
        <v>1182</v>
      </c>
      <c r="B1195" s="104" t="str">
        <f ca="1"/>
        <v>PT Nusantara Mart Sejahtera</v>
      </c>
      <c r="C1195" s="104">
        <f ca="1"/>
        <v>3651000</v>
      </c>
      <c r="D1195" s="104">
        <f ca="1"/>
        <v>46233</v>
      </c>
      <c r="E1195" s="104">
        <f ca="1"/>
        <v>46263</v>
      </c>
      <c r="F1195" s="104" t="str">
        <f ca="1"/>
        <v>Paid</v>
      </c>
      <c r="G1195" s="104" t="str">
        <f ca="1"/>
        <v>INV-2026-PT Nusantara Mart Sejahtera-1182</v>
      </c>
      <c r="H1195" s="104">
        <f ca="1"/>
        <v>3651000</v>
      </c>
      <c r="I1195" s="104">
        <f ca="1"/>
        <v>0</v>
      </c>
    </row>
    <row r="1196" spans="1:9">
      <c r="A1196" s="104">
        <f ca="1"/>
        <v>1183</v>
      </c>
      <c r="B1196" s="104" t="str">
        <f ca="1"/>
        <v>PT Pekanbaru Home Store</v>
      </c>
      <c r="C1196" s="104">
        <f ca="1"/>
        <v>4884000</v>
      </c>
      <c r="D1196" s="104">
        <f ca="1"/>
        <v>46072</v>
      </c>
      <c r="E1196" s="104">
        <f ca="1"/>
        <v>46102</v>
      </c>
      <c r="F1196" s="104" t="str">
        <f ca="1"/>
        <v>Unpaid</v>
      </c>
      <c r="G1196" s="104" t="str">
        <f ca="1"/>
        <v>INV-2026-PT Pekanbaru Home Store-1183</v>
      </c>
      <c r="H1196" s="104">
        <f ca="1"/>
        <v>0</v>
      </c>
      <c r="I1196" s="104">
        <f ca="1"/>
        <v>4884000</v>
      </c>
    </row>
    <row r="1197" spans="1:9">
      <c r="A1197" s="104">
        <f ca="1"/>
        <v>1184</v>
      </c>
      <c r="B1197" s="104" t="str">
        <f ca="1"/>
        <v>PT Sinar Karya Abadi</v>
      </c>
      <c r="C1197" s="104">
        <f ca="1"/>
        <v>6511000</v>
      </c>
      <c r="D1197" s="104">
        <f ca="1"/>
        <v>46041</v>
      </c>
      <c r="E1197" s="104">
        <f ca="1"/>
        <v>46086</v>
      </c>
      <c r="F1197" s="104" t="str">
        <f ca="1"/>
        <v>Unpaid</v>
      </c>
      <c r="G1197" s="104" t="str">
        <f ca="1"/>
        <v>INV-2026-PT Sinar Karya Abadi-1184</v>
      </c>
      <c r="H1197" s="104">
        <f ca="1"/>
        <v>0</v>
      </c>
      <c r="I1197" s="104">
        <f ca="1"/>
        <v>6511000</v>
      </c>
    </row>
    <row r="1198" spans="1:9">
      <c r="A1198" s="104">
        <f ca="1"/>
        <v>1185</v>
      </c>
      <c r="B1198" s="104" t="str">
        <f ca="1"/>
        <v>PT Medan Niaga Sentosa</v>
      </c>
      <c r="C1198" s="104">
        <f ca="1"/>
        <v>3385000</v>
      </c>
      <c r="D1198" s="104">
        <f ca="1"/>
        <v>46094</v>
      </c>
      <c r="E1198" s="104">
        <f ca="1"/>
        <v>46124</v>
      </c>
      <c r="F1198" s="104" t="str">
        <f ca="1"/>
        <v>Partial</v>
      </c>
      <c r="G1198" s="104" t="str">
        <f ca="1"/>
        <v>INV-2026-PT Medan Niaga Sentosa-1185</v>
      </c>
      <c r="H1198" s="104">
        <f ca="1"/>
        <v>1692000</v>
      </c>
      <c r="I1198" s="104">
        <f ca="1"/>
        <v>1693000</v>
      </c>
    </row>
    <row r="1199" spans="1:9">
      <c r="A1199" s="104">
        <f ca="1"/>
        <v>1186</v>
      </c>
      <c r="B1199" s="104" t="str">
        <f ca="1"/>
        <v>PT Arunika Retail Indonesia</v>
      </c>
      <c r="C1199" s="104">
        <f ca="1"/>
        <v>4635000</v>
      </c>
      <c r="D1199" s="104">
        <f ca="1"/>
        <v>46152</v>
      </c>
      <c r="E1199" s="104">
        <f ca="1"/>
        <v>46182</v>
      </c>
      <c r="F1199" s="104" t="str">
        <f ca="1"/>
        <v>Unpaid</v>
      </c>
      <c r="G1199" s="104" t="str">
        <f ca="1"/>
        <v>INV-2026-PT Arunika Retail Indonesia-1186</v>
      </c>
      <c r="H1199" s="104">
        <f ca="1"/>
        <v>0</v>
      </c>
      <c r="I1199" s="104">
        <f ca="1"/>
        <v>4635000</v>
      </c>
    </row>
    <row r="1200" spans="1:9">
      <c r="A1200" s="104">
        <f ca="1"/>
        <v>1187</v>
      </c>
      <c r="B1200" s="104" t="str">
        <f ca="1"/>
        <v>PT XYZ</v>
      </c>
      <c r="C1200" s="104">
        <f ca="1"/>
        <v>5130000</v>
      </c>
      <c r="D1200" s="104">
        <f ca="1"/>
        <v>46245</v>
      </c>
      <c r="E1200" s="104">
        <f ca="1"/>
        <v>46259</v>
      </c>
      <c r="F1200" s="104" t="str">
        <f ca="1"/>
        <v>Unpaid</v>
      </c>
      <c r="G1200" s="104" t="str">
        <f ca="1"/>
        <v>INV-2026-PT XYZ-1187</v>
      </c>
      <c r="H1200" s="104">
        <f ca="1"/>
        <v>0</v>
      </c>
      <c r="I1200" s="104">
        <f ca="1"/>
        <v>5130000</v>
      </c>
    </row>
    <row r="1201" spans="1:9">
      <c r="A1201" s="104">
        <f ca="1"/>
        <v>1188</v>
      </c>
      <c r="B1201" s="104" t="str">
        <f ca="1"/>
        <v>PT Pekanbaru Home Store</v>
      </c>
      <c r="C1201" s="104">
        <f ca="1"/>
        <v>831000</v>
      </c>
      <c r="D1201" s="104">
        <f ca="1"/>
        <v>46270</v>
      </c>
      <c r="E1201" s="104">
        <f ca="1"/>
        <v>46300</v>
      </c>
      <c r="F1201" s="104" t="str">
        <f ca="1"/>
        <v>Paid</v>
      </c>
      <c r="G1201" s="104" t="str">
        <f ca="1"/>
        <v>INV-2026-PT Pekanbaru Home Store-1188</v>
      </c>
      <c r="H1201" s="104">
        <f ca="1"/>
        <v>831000</v>
      </c>
      <c r="I1201" s="104">
        <f ca="1"/>
        <v>0</v>
      </c>
    </row>
    <row r="1202" spans="1:9">
      <c r="A1202" s="104">
        <f ca="1"/>
        <v>1189</v>
      </c>
      <c r="B1202" s="104" t="str">
        <f ca="1"/>
        <v>PT Makassar Retail Utama</v>
      </c>
      <c r="C1202" s="104">
        <f ca="1"/>
        <v>1189000</v>
      </c>
      <c r="D1202" s="104">
        <f ca="1"/>
        <v>46200</v>
      </c>
      <c r="E1202" s="104">
        <f ca="1"/>
        <v>46230</v>
      </c>
      <c r="F1202" s="104" t="str">
        <f ca="1"/>
        <v>Partial</v>
      </c>
      <c r="G1202" s="104" t="str">
        <f ca="1"/>
        <v>INV-2026-PT Makassar Retail Utama-1189</v>
      </c>
      <c r="H1202" s="104">
        <f ca="1"/>
        <v>832000</v>
      </c>
      <c r="I1202" s="104">
        <f ca="1"/>
        <v>357000</v>
      </c>
    </row>
    <row r="1203" spans="1:9">
      <c r="A1203" s="104">
        <f ca="1"/>
        <v>1190</v>
      </c>
      <c r="B1203" s="104" t="str">
        <f ca="1"/>
        <v>PT Nusantara Mart Sejahtera</v>
      </c>
      <c r="C1203" s="104">
        <f ca="1"/>
        <v>4829000</v>
      </c>
      <c r="D1203" s="104">
        <f ca="1"/>
        <v>46061</v>
      </c>
      <c r="E1203" s="104">
        <f ca="1"/>
        <v>46091</v>
      </c>
      <c r="F1203" s="104" t="str">
        <f ca="1"/>
        <v>Partial</v>
      </c>
      <c r="G1203" s="104" t="str">
        <f ca="1"/>
        <v>INV-2026-PT Nusantara Mart Sejahtera-1190</v>
      </c>
      <c r="H1203" s="104">
        <f ca="1"/>
        <v>1932000</v>
      </c>
      <c r="I1203" s="104">
        <f ca="1"/>
        <v>2897000</v>
      </c>
    </row>
    <row r="1204" spans="1:9">
      <c r="A1204" s="104">
        <f ca="1"/>
        <v>1191</v>
      </c>
      <c r="B1204" s="104" t="str">
        <f ca="1"/>
        <v>PT Palembang Retail Bersama</v>
      </c>
      <c r="C1204" s="104">
        <f ca="1"/>
        <v>4427000</v>
      </c>
      <c r="D1204" s="104">
        <f ca="1"/>
        <v>46102</v>
      </c>
      <c r="E1204" s="104">
        <f ca="1"/>
        <v>46147</v>
      </c>
      <c r="F1204" s="104" t="str">
        <f ca="1"/>
        <v>Partial</v>
      </c>
      <c r="G1204" s="104" t="str">
        <f ca="1"/>
        <v>INV-2026-PT Palembang Retail Bersama-1191</v>
      </c>
      <c r="H1204" s="104">
        <f ca="1"/>
        <v>2214000</v>
      </c>
      <c r="I1204" s="104">
        <f ca="1"/>
        <v>2213000</v>
      </c>
    </row>
    <row r="1205" spans="1:9">
      <c r="A1205" s="104">
        <f ca="1"/>
        <v>1192</v>
      </c>
      <c r="B1205" s="104" t="str">
        <f ca="1"/>
        <v>PT Arunika Retail Indonesia</v>
      </c>
      <c r="C1205" s="104">
        <f ca="1"/>
        <v>7380000</v>
      </c>
      <c r="D1205" s="104">
        <f ca="1"/>
        <v>46141</v>
      </c>
      <c r="E1205" s="104">
        <f ca="1"/>
        <v>46171</v>
      </c>
      <c r="F1205" s="104" t="str">
        <f ca="1"/>
        <v>Paid</v>
      </c>
      <c r="G1205" s="104" t="str">
        <f ca="1"/>
        <v>INV-2026-PT Arunika Retail Indonesia-1192</v>
      </c>
      <c r="H1205" s="104">
        <f ca="1"/>
        <v>7380000</v>
      </c>
      <c r="I1205" s="104">
        <f ca="1"/>
        <v>0</v>
      </c>
    </row>
    <row r="1206" spans="1:9">
      <c r="A1206" s="104">
        <f ca="1"/>
        <v>1193</v>
      </c>
      <c r="B1206" s="104" t="str">
        <f ca="1"/>
        <v>PT Bali Lifestyle Market</v>
      </c>
      <c r="C1206" s="104">
        <f ca="1"/>
        <v>2686000</v>
      </c>
      <c r="D1206" s="104">
        <f ca="1"/>
        <v>46243</v>
      </c>
      <c r="E1206" s="104">
        <f ca="1"/>
        <v>46273</v>
      </c>
      <c r="F1206" s="104" t="str">
        <f ca="1"/>
        <v>Paid</v>
      </c>
      <c r="G1206" s="104" t="str">
        <f ca="1"/>
        <v>INV-2026-PT Bali Lifestyle Market-1193</v>
      </c>
      <c r="H1206" s="104">
        <f ca="1"/>
        <v>2686000</v>
      </c>
      <c r="I1206" s="104">
        <f ca="1"/>
        <v>0</v>
      </c>
    </row>
    <row r="1207" spans="1:9">
      <c r="A1207" s="104">
        <f ca="1"/>
        <v>1194</v>
      </c>
      <c r="B1207" s="104" t="str">
        <f ca="1"/>
        <v>PT Bali Lifestyle Market</v>
      </c>
      <c r="C1207" s="104">
        <f ca="1"/>
        <v>5971000</v>
      </c>
      <c r="D1207" s="104">
        <f ca="1"/>
        <v>46029</v>
      </c>
      <c r="E1207" s="104">
        <f ca="1"/>
        <v>46059</v>
      </c>
      <c r="F1207" s="104" t="str">
        <f ca="1"/>
        <v>Paid</v>
      </c>
      <c r="G1207" s="104" t="str">
        <f ca="1"/>
        <v>INV-2026-PT Bali Lifestyle Market-1194</v>
      </c>
      <c r="H1207" s="104">
        <f ca="1"/>
        <v>5971000</v>
      </c>
      <c r="I1207" s="104">
        <f ca="1"/>
        <v>0</v>
      </c>
    </row>
    <row r="1208" spans="1:9">
      <c r="A1208" s="104">
        <f ca="1"/>
        <v>1195</v>
      </c>
      <c r="B1208" s="104" t="str">
        <f ca="1"/>
        <v>PT Urban House Indonesia</v>
      </c>
      <c r="C1208" s="104">
        <f ca="1"/>
        <v>2714000</v>
      </c>
      <c r="D1208" s="104">
        <f ca="1"/>
        <v>46189</v>
      </c>
      <c r="E1208" s="104">
        <f ca="1"/>
        <v>46234</v>
      </c>
      <c r="F1208" s="104" t="str">
        <f ca="1"/>
        <v>Paid</v>
      </c>
      <c r="G1208" s="104" t="str">
        <f ca="1"/>
        <v>INV-2026-PT Urban House Indonesia-1195</v>
      </c>
      <c r="H1208" s="104">
        <f ca="1"/>
        <v>2714000</v>
      </c>
      <c r="I1208" s="104">
        <f ca="1"/>
        <v>0</v>
      </c>
    </row>
    <row r="1209" spans="1:9">
      <c r="A1209" s="104">
        <f ca="1"/>
        <v>1196</v>
      </c>
      <c r="B1209" s="104" t="str">
        <f ca="1"/>
        <v>PT Arunika Retail Indonesia</v>
      </c>
      <c r="C1209" s="104">
        <f ca="1"/>
        <v>4486000</v>
      </c>
      <c r="D1209" s="104">
        <f ca="1"/>
        <v>46251</v>
      </c>
      <c r="E1209" s="104">
        <f ca="1"/>
        <v>46296</v>
      </c>
      <c r="F1209" s="104" t="str">
        <f ca="1"/>
        <v>Unpaid</v>
      </c>
      <c r="G1209" s="104" t="str">
        <f ca="1"/>
        <v>INV-2026-PT Arunika Retail Indonesia-1196</v>
      </c>
      <c r="H1209" s="104">
        <f ca="1"/>
        <v>0</v>
      </c>
      <c r="I1209" s="104">
        <f ca="1"/>
        <v>4486000</v>
      </c>
    </row>
    <row r="1210" spans="1:9">
      <c r="A1210" s="104">
        <f ca="1"/>
        <v>1197</v>
      </c>
      <c r="B1210" s="104" t="str">
        <f ca="1"/>
        <v>PT Surya Niaga Surabaya</v>
      </c>
      <c r="C1210" s="104">
        <f ca="1"/>
        <v>6869000</v>
      </c>
      <c r="D1210" s="104">
        <f ca="1"/>
        <v>46062</v>
      </c>
      <c r="E1210" s="104">
        <f ca="1"/>
        <v>46092</v>
      </c>
      <c r="F1210" s="104" t="str">
        <f ca="1"/>
        <v>Paid</v>
      </c>
      <c r="G1210" s="104" t="str">
        <f ca="1"/>
        <v>INV-2026-PT Surya Niaga Surabaya-1197</v>
      </c>
      <c r="H1210" s="104">
        <f ca="1"/>
        <v>6869000</v>
      </c>
      <c r="I1210" s="104">
        <f ca="1"/>
        <v>0</v>
      </c>
    </row>
    <row r="1211" spans="1:9">
      <c r="A1211" s="104">
        <f ca="1"/>
        <v>1198</v>
      </c>
      <c r="B1211" s="104" t="str">
        <f ca="1"/>
        <v>PT Citra Home Living</v>
      </c>
      <c r="C1211" s="104">
        <f ca="1"/>
        <v>3486000</v>
      </c>
      <c r="D1211" s="104">
        <f ca="1"/>
        <v>46191</v>
      </c>
      <c r="E1211" s="104">
        <f ca="1"/>
        <v>46205</v>
      </c>
      <c r="F1211" s="104" t="str">
        <f ca="1"/>
        <v>Unpaid</v>
      </c>
      <c r="G1211" s="104" t="str">
        <f ca="1"/>
        <v>INV-2026-PT Citra Home Living-1198</v>
      </c>
      <c r="H1211" s="104">
        <f ca="1"/>
        <v>0</v>
      </c>
      <c r="I1211" s="104">
        <f ca="1"/>
        <v>3486000</v>
      </c>
    </row>
    <row r="1212" spans="1:9">
      <c r="A1212" s="104">
        <f ca="1"/>
        <v>1199</v>
      </c>
      <c r="B1212" s="104" t="str">
        <f ca="1"/>
        <v>PT Pontianak Niaga Abadi</v>
      </c>
      <c r="C1212" s="104">
        <f ca="1"/>
        <v>9520000</v>
      </c>
      <c r="D1212" s="104">
        <f ca="1"/>
        <v>46040</v>
      </c>
      <c r="E1212" s="104">
        <f ca="1"/>
        <v>46085</v>
      </c>
      <c r="F1212" s="104" t="str">
        <f ca="1"/>
        <v>Paid</v>
      </c>
      <c r="G1212" s="104" t="str">
        <f ca="1"/>
        <v>INV-2026-PT Pontianak Niaga Abadi-1199</v>
      </c>
      <c r="H1212" s="104">
        <f ca="1"/>
        <v>9520000</v>
      </c>
      <c r="I1212" s="104">
        <f ca="1"/>
        <v>0</v>
      </c>
    </row>
    <row r="1213" spans="1:9">
      <c r="A1213" s="104">
        <f ca="1"/>
        <v>1200</v>
      </c>
      <c r="B1213" s="104" t="str">
        <f ca="1"/>
        <v>PT Karya Mitra Retail</v>
      </c>
      <c r="C1213" s="104">
        <f ca="1"/>
        <v>1420000</v>
      </c>
      <c r="D1213" s="104">
        <f ca="1"/>
        <v>46090</v>
      </c>
      <c r="E1213" s="104">
        <f ca="1"/>
        <v>46104</v>
      </c>
      <c r="F1213" s="104" t="str">
        <f ca="1"/>
        <v>Paid</v>
      </c>
      <c r="G1213" s="104" t="str">
        <f ca="1"/>
        <v>INV-2026-PT Karya Mitra Retail-1200</v>
      </c>
      <c r="H1213" s="104">
        <f ca="1"/>
        <v>1420000</v>
      </c>
      <c r="I1213" s="104">
        <f ca="1"/>
        <v>0</v>
      </c>
    </row>
    <row r="1214" spans="1:9">
      <c r="A1214" s="104">
        <f ca="1"/>
        <v>1201</v>
      </c>
      <c r="B1214" s="104" t="str">
        <f ca="1"/>
        <v>PT Harmoni Store Indonesia</v>
      </c>
      <c r="C1214" s="104">
        <f ca="1"/>
        <v>3219000</v>
      </c>
      <c r="D1214" s="104">
        <f ca="1"/>
        <v>46255</v>
      </c>
      <c r="E1214" s="104">
        <f ca="1"/>
        <v>46285</v>
      </c>
      <c r="F1214" s="104" t="str">
        <f ca="1"/>
        <v>Unpaid</v>
      </c>
      <c r="G1214" s="104" t="str">
        <f ca="1"/>
        <v>INV-2026-PT Harmoni Store Indonesia-1201</v>
      </c>
      <c r="H1214" s="104">
        <f ca="1"/>
        <v>0</v>
      </c>
      <c r="I1214" s="104">
        <f ca="1"/>
        <v>3219000</v>
      </c>
    </row>
    <row r="1215" spans="1:9">
      <c r="A1215" s="104">
        <f ca="1"/>
        <v>1202</v>
      </c>
      <c r="B1215" s="104" t="str">
        <f ca="1"/>
        <v>PT Lestari Lifestyle Retail</v>
      </c>
      <c r="C1215" s="104">
        <f ca="1"/>
        <v>4006000</v>
      </c>
      <c r="D1215" s="104">
        <f ca="1"/>
        <v>46055</v>
      </c>
      <c r="E1215" s="104">
        <f ca="1"/>
        <v>46085</v>
      </c>
      <c r="F1215" s="104" t="str">
        <f ca="1"/>
        <v>Partial</v>
      </c>
      <c r="G1215" s="104" t="str">
        <f ca="1"/>
        <v>INV-2026-PT Lestari Lifestyle Retail-1202</v>
      </c>
      <c r="H1215" s="104">
        <f ca="1"/>
        <v>2003000</v>
      </c>
      <c r="I1215" s="104">
        <f ca="1"/>
        <v>2003000</v>
      </c>
    </row>
    <row r="1216" spans="1:9">
      <c r="A1216" s="104">
        <f ca="1"/>
        <v>1203</v>
      </c>
      <c r="B1216" s="104" t="str">
        <f ca="1"/>
        <v>PT Citra Home Living</v>
      </c>
      <c r="C1216" s="104">
        <f ca="1"/>
        <v>6178000</v>
      </c>
      <c r="D1216" s="104">
        <f ca="1"/>
        <v>46106</v>
      </c>
      <c r="E1216" s="104">
        <f ca="1"/>
        <v>46151</v>
      </c>
      <c r="F1216" s="104" t="str">
        <f ca="1"/>
        <v>Paid</v>
      </c>
      <c r="G1216" s="104" t="str">
        <f ca="1"/>
        <v>INV-2026-PT Citra Home Living-1203</v>
      </c>
      <c r="H1216" s="104">
        <f ca="1"/>
        <v>6178000</v>
      </c>
      <c r="I1216" s="104">
        <f ca="1"/>
        <v>0</v>
      </c>
    </row>
    <row r="1217" spans="1:9">
      <c r="A1217" s="104">
        <f ca="1"/>
        <v>1204</v>
      </c>
      <c r="B1217" s="104" t="str">
        <f ca="1"/>
        <v>PT Lestari Lifestyle Retail</v>
      </c>
      <c r="C1217" s="104">
        <f ca="1"/>
        <v>5299000</v>
      </c>
      <c r="D1217" s="104">
        <f ca="1"/>
        <v>46078</v>
      </c>
      <c r="E1217" s="104">
        <f ca="1"/>
        <v>46123</v>
      </c>
      <c r="F1217" s="104" t="str">
        <f ca="1"/>
        <v>Paid</v>
      </c>
      <c r="G1217" s="104" t="str">
        <f ca="1"/>
        <v>INV-2026-PT Lestari Lifestyle Retail-1204</v>
      </c>
      <c r="H1217" s="104">
        <f ca="1"/>
        <v>5299000</v>
      </c>
      <c r="I1217" s="104">
        <f ca="1"/>
        <v>0</v>
      </c>
    </row>
    <row r="1218" spans="1:9">
      <c r="A1218" s="104">
        <f ca="1"/>
        <v>1205</v>
      </c>
      <c r="B1218" s="104" t="str">
        <f ca="1"/>
        <v>PT Makassar Retail Utama</v>
      </c>
      <c r="C1218" s="104">
        <f ca="1"/>
        <v>5307000</v>
      </c>
      <c r="D1218" s="104">
        <f ca="1"/>
        <v>46083</v>
      </c>
      <c r="E1218" s="104">
        <f ca="1"/>
        <v>46097</v>
      </c>
      <c r="F1218" s="104" t="str">
        <f ca="1"/>
        <v>Partial</v>
      </c>
      <c r="G1218" s="104" t="str">
        <f ca="1"/>
        <v>INV-2026-PT Makassar Retail Utama-1205</v>
      </c>
      <c r="H1218" s="104">
        <f ca="1"/>
        <v>3980000</v>
      </c>
      <c r="I1218" s="104">
        <f ca="1"/>
        <v>1327000</v>
      </c>
    </row>
    <row r="1219" spans="1:9">
      <c r="A1219" s="104">
        <f ca="1"/>
        <v>1206</v>
      </c>
      <c r="B1219" s="104" t="str">
        <f ca="1"/>
        <v>PT Bali Lifestyle Market</v>
      </c>
      <c r="C1219" s="104">
        <f ca="1"/>
        <v>2831000</v>
      </c>
      <c r="D1219" s="104">
        <f ca="1"/>
        <v>46184</v>
      </c>
      <c r="E1219" s="104">
        <f ca="1"/>
        <v>46214</v>
      </c>
      <c r="F1219" s="104" t="str">
        <f ca="1"/>
        <v>Unpaid</v>
      </c>
      <c r="G1219" s="104" t="str">
        <f ca="1"/>
        <v>INV-2026-PT Bali Lifestyle Market-1206</v>
      </c>
      <c r="H1219" s="104">
        <f ca="1"/>
        <v>0</v>
      </c>
      <c r="I1219" s="104">
        <f ca="1"/>
        <v>2831000</v>
      </c>
    </row>
    <row r="1220" spans="1:9">
      <c r="A1220" s="104">
        <f ca="1"/>
        <v>1207</v>
      </c>
      <c r="B1220" s="104" t="str">
        <f ca="1"/>
        <v>PT Pontianak Niaga Abadi</v>
      </c>
      <c r="C1220" s="104">
        <f ca="1"/>
        <v>2617000</v>
      </c>
      <c r="D1220" s="104">
        <f ca="1"/>
        <v>46213</v>
      </c>
      <c r="E1220" s="104">
        <f ca="1"/>
        <v>46243</v>
      </c>
      <c r="F1220" s="104" t="str">
        <f ca="1"/>
        <v>Paid</v>
      </c>
      <c r="G1220" s="104" t="str">
        <f ca="1"/>
        <v>INV-2026-PT Pontianak Niaga Abadi-1207</v>
      </c>
      <c r="H1220" s="104">
        <f ca="1"/>
        <v>2617000</v>
      </c>
      <c r="I1220" s="104">
        <f ca="1"/>
        <v>0</v>
      </c>
    </row>
    <row r="1221" spans="1:9">
      <c r="A1221" s="104">
        <f ca="1"/>
        <v>1208</v>
      </c>
      <c r="B1221" s="104" t="str">
        <f ca="1"/>
        <v>PT Karya Mitra Retail</v>
      </c>
      <c r="C1221" s="104">
        <f ca="1"/>
        <v>5697000</v>
      </c>
      <c r="D1221" s="104">
        <f ca="1"/>
        <v>46088</v>
      </c>
      <c r="E1221" s="104">
        <f ca="1"/>
        <v>46118</v>
      </c>
      <c r="F1221" s="104" t="str">
        <f ca="1"/>
        <v>Paid</v>
      </c>
      <c r="G1221" s="104" t="str">
        <f ca="1"/>
        <v>INV-2026-PT Karya Mitra Retail-1208</v>
      </c>
      <c r="H1221" s="104">
        <f ca="1"/>
        <v>5697000</v>
      </c>
      <c r="I1221" s="104">
        <f ca="1"/>
        <v>0</v>
      </c>
    </row>
    <row r="1222" spans="1:9">
      <c r="A1222" s="104">
        <f ca="1"/>
        <v>1209</v>
      </c>
      <c r="B1222" s="104" t="str">
        <f ca="1"/>
        <v>PT Palembang Retail Bersama</v>
      </c>
      <c r="C1222" s="104">
        <f ca="1"/>
        <v>2647000</v>
      </c>
      <c r="D1222" s="104">
        <f ca="1"/>
        <v>46148</v>
      </c>
      <c r="E1222" s="104">
        <f ca="1"/>
        <v>46162</v>
      </c>
      <c r="F1222" s="104" t="str">
        <f ca="1"/>
        <v>Unpaid</v>
      </c>
      <c r="G1222" s="104" t="str">
        <f ca="1"/>
        <v>INV-2026-PT Palembang Retail Bersama-1209</v>
      </c>
      <c r="H1222" s="104">
        <f ca="1"/>
        <v>0</v>
      </c>
      <c r="I1222" s="104">
        <f ca="1"/>
        <v>2647000</v>
      </c>
    </row>
    <row r="1223" spans="1:9">
      <c r="A1223" s="104">
        <f ca="1"/>
        <v>1210</v>
      </c>
      <c r="B1223" s="104" t="str">
        <f ca="1"/>
        <v>PT Jogja Retail Makmur</v>
      </c>
      <c r="C1223" s="104">
        <f ca="1"/>
        <v>3298000</v>
      </c>
      <c r="D1223" s="104">
        <f ca="1"/>
        <v>46106</v>
      </c>
      <c r="E1223" s="104">
        <f ca="1"/>
        <v>46136</v>
      </c>
      <c r="F1223" s="104" t="str">
        <f ca="1"/>
        <v>Paid</v>
      </c>
      <c r="G1223" s="104" t="str">
        <f ca="1"/>
        <v>INV-2026-PT Jogja Retail Makmur-1210</v>
      </c>
      <c r="H1223" s="104">
        <f ca="1"/>
        <v>3298000</v>
      </c>
      <c r="I1223" s="104">
        <f ca="1"/>
        <v>0</v>
      </c>
    </row>
    <row r="1224" spans="1:9">
      <c r="A1224" s="104">
        <f ca="1"/>
        <v>1211</v>
      </c>
      <c r="B1224" s="104" t="str">
        <f ca="1"/>
        <v>PT Bintang Retail Nusantara</v>
      </c>
      <c r="C1224" s="104">
        <f ca="1"/>
        <v>4564000</v>
      </c>
      <c r="D1224" s="104">
        <f ca="1"/>
        <v>46042</v>
      </c>
      <c r="E1224" s="104">
        <f ca="1"/>
        <v>46072</v>
      </c>
      <c r="F1224" s="104" t="str">
        <f ca="1"/>
        <v>Partial</v>
      </c>
      <c r="G1224" s="104" t="str">
        <f ca="1"/>
        <v>INV-2026-PT Bintang Retail Nusantara-1211</v>
      </c>
      <c r="H1224" s="104">
        <f ca="1"/>
        <v>3423000</v>
      </c>
      <c r="I1224" s="104">
        <f ca="1"/>
        <v>1141000</v>
      </c>
    </row>
    <row r="1225" spans="1:9">
      <c r="A1225" s="104">
        <f ca="1"/>
        <v>1212</v>
      </c>
      <c r="B1225" s="104" t="str">
        <f ca="1"/>
        <v>PT Sentra Belanja Jaya</v>
      </c>
      <c r="C1225" s="104">
        <f ca="1"/>
        <v>129000</v>
      </c>
      <c r="D1225" s="104">
        <f ca="1"/>
        <v>46167</v>
      </c>
      <c r="E1225" s="104">
        <f ca="1"/>
        <v>46197</v>
      </c>
      <c r="F1225" s="104" t="str">
        <f ca="1"/>
        <v>Paid</v>
      </c>
      <c r="G1225" s="104" t="str">
        <f ca="1"/>
        <v>INV-2026-PT Sentra Belanja Jaya-1212</v>
      </c>
      <c r="H1225" s="104">
        <f ca="1"/>
        <v>129000</v>
      </c>
      <c r="I1225" s="104">
        <f ca="1"/>
        <v>0</v>
      </c>
    </row>
    <row r="1226" spans="1:9">
      <c r="A1226" s="104">
        <f ca="1"/>
        <v>1213</v>
      </c>
      <c r="B1226" s="104" t="str">
        <f ca="1"/>
        <v>PT Pekanbaru Home Store</v>
      </c>
      <c r="C1226" s="104">
        <f ca="1"/>
        <v>3663000</v>
      </c>
      <c r="D1226" s="104">
        <f ca="1"/>
        <v>46109</v>
      </c>
      <c r="E1226" s="104">
        <f ca="1"/>
        <v>46139</v>
      </c>
      <c r="F1226" s="104" t="str">
        <f ca="1"/>
        <v>Unpaid</v>
      </c>
      <c r="G1226" s="104" t="str">
        <f ca="1"/>
        <v>INV-2026-PT Pekanbaru Home Store-1213</v>
      </c>
      <c r="H1226" s="104">
        <f ca="1"/>
        <v>0</v>
      </c>
      <c r="I1226" s="104">
        <f ca="1"/>
        <v>3663000</v>
      </c>
    </row>
    <row r="1227" spans="1:9">
      <c r="A1227" s="104">
        <f ca="1"/>
        <v>1214</v>
      </c>
      <c r="B1227" s="104" t="str">
        <f ca="1"/>
        <v>PT Bali Lifestyle Market</v>
      </c>
      <c r="C1227" s="104">
        <f ca="1"/>
        <v>4984000</v>
      </c>
      <c r="D1227" s="104">
        <f ca="1"/>
        <v>46252</v>
      </c>
      <c r="E1227" s="104">
        <f ca="1"/>
        <v>46297</v>
      </c>
      <c r="F1227" s="104" t="str">
        <f ca="1"/>
        <v>Paid</v>
      </c>
      <c r="G1227" s="104" t="str">
        <f ca="1"/>
        <v>INV-2026-PT Bali Lifestyle Market-1214</v>
      </c>
      <c r="H1227" s="104">
        <f ca="1"/>
        <v>4984000</v>
      </c>
      <c r="I1227" s="104">
        <f ca="1"/>
        <v>0</v>
      </c>
    </row>
    <row r="1228" spans="1:9">
      <c r="A1228" s="104">
        <f ca="1"/>
        <v>1215</v>
      </c>
      <c r="B1228" s="104" t="str">
        <f ca="1"/>
        <v>PT Manado Lifestyle Center</v>
      </c>
      <c r="C1228" s="104">
        <f ca="1"/>
        <v>6025000</v>
      </c>
      <c r="D1228" s="104">
        <f ca="1"/>
        <v>46268</v>
      </c>
      <c r="E1228" s="104">
        <f ca="1"/>
        <v>46282</v>
      </c>
      <c r="F1228" s="104" t="str">
        <f ca="1"/>
        <v>Partial</v>
      </c>
      <c r="G1228" s="104" t="str">
        <f ca="1"/>
        <v>INV-2026-PT Manado Lifestyle Center-1215</v>
      </c>
      <c r="H1228" s="104">
        <f ca="1"/>
        <v>4218000</v>
      </c>
      <c r="I1228" s="104">
        <f ca="1"/>
        <v>1807000</v>
      </c>
    </row>
    <row r="1229" spans="1:9">
      <c r="A1229" s="104">
        <f ca="1"/>
        <v>1216</v>
      </c>
      <c r="B1229" s="104" t="str">
        <f ca="1"/>
        <v>PT Harmoni Store Indonesia</v>
      </c>
      <c r="C1229" s="104">
        <f ca="1"/>
        <v>4837000</v>
      </c>
      <c r="D1229" s="104">
        <f ca="1"/>
        <v>46253</v>
      </c>
      <c r="E1229" s="104">
        <f ca="1"/>
        <v>46283</v>
      </c>
      <c r="F1229" s="104" t="str">
        <f ca="1"/>
        <v>Partial</v>
      </c>
      <c r="G1229" s="104" t="str">
        <f ca="1"/>
        <v>INV-2026-PT Harmoni Store Indonesia-1216</v>
      </c>
      <c r="H1229" s="104">
        <f ca="1"/>
        <v>3628000</v>
      </c>
      <c r="I1229" s="104">
        <f ca="1"/>
        <v>1209000</v>
      </c>
    </row>
    <row r="1230" spans="1:9">
      <c r="A1230" s="104">
        <f ca="1"/>
        <v>1217</v>
      </c>
      <c r="B1230" s="104" t="str">
        <f ca="1"/>
        <v>PT Balikpapan Retailindo</v>
      </c>
      <c r="C1230" s="104">
        <f ca="1"/>
        <v>5062000</v>
      </c>
      <c r="D1230" s="104">
        <f ca="1"/>
        <v>46235</v>
      </c>
      <c r="E1230" s="104">
        <f ca="1"/>
        <v>46265</v>
      </c>
      <c r="F1230" s="104" t="str">
        <f ca="1"/>
        <v>Paid</v>
      </c>
      <c r="G1230" s="104" t="str">
        <f ca="1"/>
        <v>INV-2026-PT Balikpapan Retailindo-1217</v>
      </c>
      <c r="H1230" s="104">
        <f ca="1"/>
        <v>5062000</v>
      </c>
      <c r="I1230" s="104">
        <f ca="1"/>
        <v>0</v>
      </c>
    </row>
    <row r="1231" spans="1:9">
      <c r="A1231" s="104">
        <f ca="1"/>
        <v>1218</v>
      </c>
      <c r="B1231" s="104" t="str">
        <f ca="1"/>
        <v>PT Palembang Retail Bersama</v>
      </c>
      <c r="C1231" s="104">
        <f ca="1"/>
        <v>4106000</v>
      </c>
      <c r="D1231" s="104">
        <f ca="1"/>
        <v>46085</v>
      </c>
      <c r="E1231" s="104">
        <f ca="1"/>
        <v>46130</v>
      </c>
      <c r="F1231" s="104" t="str">
        <f ca="1"/>
        <v>Partial</v>
      </c>
      <c r="G1231" s="104" t="str">
        <f ca="1"/>
        <v>INV-2026-PT Palembang Retail Bersama-1218</v>
      </c>
      <c r="H1231" s="104">
        <f ca="1"/>
        <v>2874000</v>
      </c>
      <c r="I1231" s="104">
        <f ca="1"/>
        <v>1232000</v>
      </c>
    </row>
    <row r="1232" spans="1:9">
      <c r="A1232" s="104">
        <f ca="1"/>
        <v>1219</v>
      </c>
      <c r="B1232" s="104" t="str">
        <f ca="1"/>
        <v>PT XYZ</v>
      </c>
      <c r="C1232" s="104">
        <f ca="1"/>
        <v>1511000</v>
      </c>
      <c r="D1232" s="104">
        <f ca="1"/>
        <v>46173</v>
      </c>
      <c r="E1232" s="104">
        <f ca="1"/>
        <v>46187</v>
      </c>
      <c r="F1232" s="104" t="str">
        <f ca="1"/>
        <v>Paid</v>
      </c>
      <c r="G1232" s="104" t="str">
        <f ca="1"/>
        <v>INV-2026-PT XYZ-1219</v>
      </c>
      <c r="H1232" s="104">
        <f ca="1"/>
        <v>1511000</v>
      </c>
      <c r="I1232" s="104">
        <f ca="1"/>
        <v>0</v>
      </c>
    </row>
    <row r="1233" spans="1:9">
      <c r="A1233" s="104">
        <f ca="1"/>
        <v>1220</v>
      </c>
      <c r="B1233" s="104" t="str">
        <f ca="1"/>
        <v>PT Balikpapan Retailindo</v>
      </c>
      <c r="C1233" s="104">
        <f ca="1"/>
        <v>2312000</v>
      </c>
      <c r="D1233" s="104">
        <f ca="1"/>
        <v>46192</v>
      </c>
      <c r="E1233" s="104">
        <f ca="1"/>
        <v>46206</v>
      </c>
      <c r="F1233" s="104" t="str">
        <f ca="1"/>
        <v>Partial</v>
      </c>
      <c r="G1233" s="104" t="str">
        <f ca="1"/>
        <v>INV-2026-PT Balikpapan Retailindo-1220</v>
      </c>
      <c r="H1233" s="104">
        <f ca="1"/>
        <v>694000</v>
      </c>
      <c r="I1233" s="104">
        <f ca="1"/>
        <v>1618000</v>
      </c>
    </row>
    <row r="1234" spans="1:9">
      <c r="A1234" s="104">
        <f ca="1"/>
        <v>1221</v>
      </c>
      <c r="B1234" s="104" t="str">
        <f ca="1"/>
        <v>PT Prima Retail Bandung</v>
      </c>
      <c r="C1234" s="104">
        <f ca="1"/>
        <v>5612000</v>
      </c>
      <c r="D1234" s="104">
        <f ca="1"/>
        <v>46042</v>
      </c>
      <c r="E1234" s="104">
        <f ca="1"/>
        <v>46056</v>
      </c>
      <c r="F1234" s="104" t="str">
        <f ca="1"/>
        <v>Paid</v>
      </c>
      <c r="G1234" s="104" t="str">
        <f ca="1"/>
        <v>INV-2026-PT Prima Retail Bandung-1221</v>
      </c>
      <c r="H1234" s="104">
        <f ca="1"/>
        <v>5612000</v>
      </c>
      <c r="I1234" s="104">
        <f ca="1"/>
        <v>0</v>
      </c>
    </row>
    <row r="1235" spans="1:9">
      <c r="A1235" s="104">
        <f ca="1"/>
        <v>1222</v>
      </c>
      <c r="B1235" s="104" t="str">
        <f ca="1"/>
        <v>PT Urban House Indonesia</v>
      </c>
      <c r="C1235" s="104">
        <f ca="1"/>
        <v>4584000</v>
      </c>
      <c r="D1235" s="104">
        <f ca="1"/>
        <v>46209</v>
      </c>
      <c r="E1235" s="104">
        <f ca="1"/>
        <v>46239</v>
      </c>
      <c r="F1235" s="104" t="str">
        <f ca="1"/>
        <v>Paid</v>
      </c>
      <c r="G1235" s="104" t="str">
        <f ca="1"/>
        <v>INV-2026-PT Urban House Indonesia-1222</v>
      </c>
      <c r="H1235" s="104">
        <f ca="1"/>
        <v>4584000</v>
      </c>
      <c r="I1235" s="104">
        <f ca="1"/>
        <v>0</v>
      </c>
    </row>
    <row r="1236" spans="1:9">
      <c r="A1236" s="104">
        <f ca="1"/>
        <v>1223</v>
      </c>
      <c r="B1236" s="104" t="str">
        <f ca="1"/>
        <v>PT Urban House Indonesia</v>
      </c>
      <c r="C1236" s="104">
        <f ca="1"/>
        <v>2453000</v>
      </c>
      <c r="D1236" s="104">
        <f ca="1"/>
        <v>46033</v>
      </c>
      <c r="E1236" s="104">
        <f ca="1"/>
        <v>46063</v>
      </c>
      <c r="F1236" s="104" t="str">
        <f ca="1"/>
        <v>Paid</v>
      </c>
      <c r="G1236" s="104" t="str">
        <f ca="1"/>
        <v>INV-2026-PT Urban House Indonesia-1223</v>
      </c>
      <c r="H1236" s="104">
        <f ca="1"/>
        <v>2453000</v>
      </c>
      <c r="I1236" s="104">
        <f ca="1"/>
        <v>0</v>
      </c>
    </row>
    <row r="1237" spans="1:9">
      <c r="A1237" s="104">
        <f ca="1"/>
        <v>1224</v>
      </c>
      <c r="B1237" s="104" t="str">
        <f ca="1"/>
        <v>PT Citra Home Living</v>
      </c>
      <c r="C1237" s="104">
        <f ca="1"/>
        <v>4298000</v>
      </c>
      <c r="D1237" s="104">
        <f ca="1"/>
        <v>46090</v>
      </c>
      <c r="E1237" s="104">
        <f ca="1"/>
        <v>46135</v>
      </c>
      <c r="F1237" s="104" t="str">
        <f ca="1"/>
        <v>Unpaid</v>
      </c>
      <c r="G1237" s="104" t="str">
        <f ca="1"/>
        <v>INV-2026-PT Citra Home Living-1224</v>
      </c>
      <c r="H1237" s="104">
        <f ca="1"/>
        <v>0</v>
      </c>
      <c r="I1237" s="104">
        <f ca="1"/>
        <v>4298000</v>
      </c>
    </row>
    <row r="1238" spans="1:9">
      <c r="A1238" s="104">
        <f ca="1"/>
        <v>1225</v>
      </c>
      <c r="B1238" s="104" t="str">
        <f ca="1"/>
        <v>PT Balikpapan Retailindo</v>
      </c>
      <c r="C1238" s="104">
        <f ca="1"/>
        <v>5475000</v>
      </c>
      <c r="D1238" s="104">
        <f ca="1"/>
        <v>46227</v>
      </c>
      <c r="E1238" s="104">
        <f ca="1"/>
        <v>46257</v>
      </c>
      <c r="F1238" s="104" t="str">
        <f ca="1"/>
        <v>Paid</v>
      </c>
      <c r="G1238" s="104" t="str">
        <f ca="1"/>
        <v>INV-2026-PT Balikpapan Retailindo-1225</v>
      </c>
      <c r="H1238" s="104">
        <f ca="1"/>
        <v>5475000</v>
      </c>
      <c r="I1238" s="104">
        <f ca="1"/>
        <v>0</v>
      </c>
    </row>
    <row r="1239" spans="1:9">
      <c r="A1239" s="104">
        <f ca="1"/>
        <v>1226</v>
      </c>
      <c r="B1239" s="104" t="str">
        <f ca="1"/>
        <v>PT Makassar Retail Utama</v>
      </c>
      <c r="C1239" s="104">
        <f ca="1"/>
        <v>2909000</v>
      </c>
      <c r="D1239" s="104">
        <f ca="1"/>
        <v>46134</v>
      </c>
      <c r="E1239" s="104">
        <f ca="1"/>
        <v>46148</v>
      </c>
      <c r="F1239" s="104" t="str">
        <f ca="1"/>
        <v>Paid</v>
      </c>
      <c r="G1239" s="104" t="str">
        <f ca="1"/>
        <v>INV-2026-PT Makassar Retail Utama-1226</v>
      </c>
      <c r="H1239" s="104">
        <f ca="1"/>
        <v>2909000</v>
      </c>
      <c r="I1239" s="104">
        <f ca="1"/>
        <v>0</v>
      </c>
    </row>
    <row r="1240" spans="1:9">
      <c r="A1240" s="104">
        <f ca="1"/>
        <v>1227</v>
      </c>
      <c r="B1240" s="104" t="str">
        <f ca="1"/>
        <v>PT Metro Perkasa Retail</v>
      </c>
      <c r="C1240" s="104">
        <f ca="1"/>
        <v>3908000</v>
      </c>
      <c r="D1240" s="104">
        <f ca="1"/>
        <v>46164</v>
      </c>
      <c r="E1240" s="104">
        <f ca="1"/>
        <v>46194</v>
      </c>
      <c r="F1240" s="104" t="str">
        <f ca="1"/>
        <v>Paid</v>
      </c>
      <c r="G1240" s="104" t="str">
        <f ca="1"/>
        <v>INV-2026-PT Metro Perkasa Retail-1227</v>
      </c>
      <c r="H1240" s="104">
        <f ca="1"/>
        <v>3908000</v>
      </c>
      <c r="I1240" s="104">
        <f ca="1"/>
        <v>0</v>
      </c>
    </row>
    <row r="1241" spans="1:9">
      <c r="A1241" s="104">
        <f ca="1"/>
        <v>1228</v>
      </c>
      <c r="B1241" s="104" t="str">
        <f ca="1"/>
        <v>PT Nusantara Mart Sejahtera</v>
      </c>
      <c r="C1241" s="104">
        <f ca="1"/>
        <v>7137000</v>
      </c>
      <c r="D1241" s="104">
        <f ca="1"/>
        <v>46147</v>
      </c>
      <c r="E1241" s="104">
        <f ca="1"/>
        <v>46177</v>
      </c>
      <c r="F1241" s="104" t="str">
        <f ca="1"/>
        <v>Paid</v>
      </c>
      <c r="G1241" s="104" t="str">
        <f ca="1"/>
        <v>INV-2026-PT Nusantara Mart Sejahtera-1228</v>
      </c>
      <c r="H1241" s="104">
        <f ca="1"/>
        <v>7137000</v>
      </c>
      <c r="I1241" s="104">
        <f ca="1"/>
        <v>0</v>
      </c>
    </row>
    <row r="1242" spans="1:9">
      <c r="A1242" s="104">
        <f ca="1"/>
        <v>1229</v>
      </c>
      <c r="B1242" s="104" t="str">
        <f ca="1"/>
        <v>PT Palembang Retail Bersama</v>
      </c>
      <c r="C1242" s="104">
        <f ca="1"/>
        <v>3644000</v>
      </c>
      <c r="D1242" s="104">
        <f ca="1"/>
        <v>46157</v>
      </c>
      <c r="E1242" s="104">
        <f ca="1"/>
        <v>46171</v>
      </c>
      <c r="F1242" s="104" t="str">
        <f ca="1"/>
        <v>Paid</v>
      </c>
      <c r="G1242" s="104" t="str">
        <f ca="1"/>
        <v>INV-2026-PT Palembang Retail Bersama-1229</v>
      </c>
      <c r="H1242" s="104">
        <f ca="1"/>
        <v>3644000</v>
      </c>
      <c r="I1242" s="104">
        <f ca="1"/>
        <v>0</v>
      </c>
    </row>
    <row r="1243" spans="1:9">
      <c r="A1243" s="104">
        <f ca="1"/>
        <v>1230</v>
      </c>
      <c r="B1243" s="104" t="str">
        <f ca="1"/>
        <v>PT Nusantara Mart Sejahtera</v>
      </c>
      <c r="C1243" s="104">
        <f ca="1"/>
        <v>1668000</v>
      </c>
      <c r="D1243" s="104">
        <f ca="1"/>
        <v>46088</v>
      </c>
      <c r="E1243" s="104">
        <f ca="1"/>
        <v>46102</v>
      </c>
      <c r="F1243" s="104" t="str">
        <f ca="1"/>
        <v>Partial</v>
      </c>
      <c r="G1243" s="104" t="str">
        <f ca="1"/>
        <v>INV-2026-PT Nusantara Mart Sejahtera-1230</v>
      </c>
      <c r="H1243" s="104">
        <f ca="1"/>
        <v>417000</v>
      </c>
      <c r="I1243" s="104">
        <f ca="1"/>
        <v>1251000</v>
      </c>
    </row>
    <row r="1244" spans="1:9">
      <c r="A1244" s="104">
        <f ca="1"/>
        <v>1231</v>
      </c>
      <c r="B1244" s="104" t="str">
        <f ca="1"/>
        <v>PT Surya Niaga Surabaya</v>
      </c>
      <c r="C1244" s="104">
        <f ca="1"/>
        <v>6401000</v>
      </c>
      <c r="D1244" s="104">
        <f ca="1"/>
        <v>46043</v>
      </c>
      <c r="E1244" s="104">
        <f ca="1"/>
        <v>46088</v>
      </c>
      <c r="F1244" s="104" t="str">
        <f ca="1"/>
        <v>Partial</v>
      </c>
      <c r="G1244" s="104" t="str">
        <f ca="1"/>
        <v>INV-2026-PT Surya Niaga Surabaya-1231</v>
      </c>
      <c r="H1244" s="104">
        <f ca="1"/>
        <v>1600000</v>
      </c>
      <c r="I1244" s="104">
        <f ca="1"/>
        <v>4801000</v>
      </c>
    </row>
    <row r="1245" spans="1:9">
      <c r="A1245" s="104">
        <f ca="1"/>
        <v>1232</v>
      </c>
      <c r="B1245" s="104" t="str">
        <f ca="1"/>
        <v>PT Batam Modern Retail</v>
      </c>
      <c r="C1245" s="104">
        <f ca="1"/>
        <v>4211000</v>
      </c>
      <c r="D1245" s="104">
        <f ca="1"/>
        <v>46264</v>
      </c>
      <c r="E1245" s="104">
        <f ca="1"/>
        <v>46294</v>
      </c>
      <c r="F1245" s="104" t="str">
        <f ca="1"/>
        <v>Paid</v>
      </c>
      <c r="G1245" s="104" t="str">
        <f ca="1"/>
        <v>INV-2026-PT Batam Modern Retail-1232</v>
      </c>
      <c r="H1245" s="104">
        <f ca="1"/>
        <v>4211000</v>
      </c>
      <c r="I1245" s="104">
        <f ca="1"/>
        <v>0</v>
      </c>
    </row>
    <row r="1246" spans="1:9">
      <c r="A1246" s="104">
        <f ca="1"/>
        <v>1233</v>
      </c>
      <c r="B1246" s="104" t="str">
        <f ca="1"/>
        <v>PT Citra Home Living</v>
      </c>
      <c r="C1246" s="104">
        <f ca="1"/>
        <v>1110000</v>
      </c>
      <c r="D1246" s="104">
        <f ca="1"/>
        <v>46208</v>
      </c>
      <c r="E1246" s="104">
        <f ca="1"/>
        <v>46238</v>
      </c>
      <c r="F1246" s="104" t="str">
        <f ca="1"/>
        <v>Paid</v>
      </c>
      <c r="G1246" s="104" t="str">
        <f ca="1"/>
        <v>INV-2026-PT Citra Home Living-1233</v>
      </c>
      <c r="H1246" s="104">
        <f ca="1"/>
        <v>1110000</v>
      </c>
      <c r="I1246" s="104">
        <f ca="1"/>
        <v>0</v>
      </c>
    </row>
    <row r="1247" spans="1:9">
      <c r="A1247" s="104">
        <f ca="1"/>
        <v>1234</v>
      </c>
      <c r="B1247" s="104" t="str">
        <f ca="1"/>
        <v>PT Medan Niaga Sentosa</v>
      </c>
      <c r="C1247" s="104">
        <f ca="1"/>
        <v>7993000</v>
      </c>
      <c r="D1247" s="104">
        <f ca="1"/>
        <v>46174</v>
      </c>
      <c r="E1247" s="104">
        <f ca="1"/>
        <v>46188</v>
      </c>
      <c r="F1247" s="104" t="str">
        <f ca="1"/>
        <v>Paid</v>
      </c>
      <c r="G1247" s="104" t="str">
        <f ca="1"/>
        <v>INV-2026-PT Medan Niaga Sentosa-1234</v>
      </c>
      <c r="H1247" s="104">
        <f ca="1"/>
        <v>7993000</v>
      </c>
      <c r="I1247" s="104">
        <f ca="1"/>
        <v>0</v>
      </c>
    </row>
    <row r="1248" spans="1:9">
      <c r="A1248" s="104">
        <f ca="1"/>
        <v>1235</v>
      </c>
      <c r="B1248" s="104" t="str">
        <f ca="1"/>
        <v>PT Medan Niaga Sentosa</v>
      </c>
      <c r="C1248" s="104">
        <f ca="1"/>
        <v>3425000</v>
      </c>
      <c r="D1248" s="104">
        <f ca="1"/>
        <v>46226</v>
      </c>
      <c r="E1248" s="104">
        <f ca="1"/>
        <v>46271</v>
      </c>
      <c r="F1248" s="104" t="str">
        <f ca="1"/>
        <v>Unpaid</v>
      </c>
      <c r="G1248" s="104" t="str">
        <f ca="1"/>
        <v>INV-2026-PT Medan Niaga Sentosa-1235</v>
      </c>
      <c r="H1248" s="104">
        <f ca="1"/>
        <v>0</v>
      </c>
      <c r="I1248" s="104">
        <f ca="1"/>
        <v>3425000</v>
      </c>
    </row>
    <row r="1249" spans="1:9">
      <c r="A1249" s="104">
        <f ca="1"/>
        <v>1236</v>
      </c>
      <c r="B1249" s="104" t="str">
        <f ca="1"/>
        <v>PT Balikpapan Retailindo</v>
      </c>
      <c r="C1249" s="104">
        <f ca="1"/>
        <v>4343000</v>
      </c>
      <c r="D1249" s="104">
        <f ca="1"/>
        <v>46115</v>
      </c>
      <c r="E1249" s="104">
        <f ca="1"/>
        <v>46145</v>
      </c>
      <c r="F1249" s="104" t="str">
        <f ca="1"/>
        <v>Paid</v>
      </c>
      <c r="G1249" s="104" t="str">
        <f ca="1"/>
        <v>INV-2026-PT Balikpapan Retailindo-1236</v>
      </c>
      <c r="H1249" s="104">
        <f ca="1"/>
        <v>4343000</v>
      </c>
      <c r="I1249" s="104">
        <f ca="1"/>
        <v>0</v>
      </c>
    </row>
    <row r="1250" spans="1:9">
      <c r="A1250" s="104">
        <f ca="1"/>
        <v>1237</v>
      </c>
      <c r="B1250" s="104" t="str">
        <f ca="1"/>
        <v>PT Metro Perkasa Retail</v>
      </c>
      <c r="C1250" s="104">
        <f ca="1"/>
        <v>2658000</v>
      </c>
      <c r="D1250" s="104">
        <f ca="1"/>
        <v>46225</v>
      </c>
      <c r="E1250" s="104">
        <f ca="1"/>
        <v>46255</v>
      </c>
      <c r="F1250" s="104" t="str">
        <f ca="1"/>
        <v>Paid</v>
      </c>
      <c r="G1250" s="104" t="str">
        <f ca="1"/>
        <v>INV-2026-PT Metro Perkasa Retail-1237</v>
      </c>
      <c r="H1250" s="104">
        <f ca="1"/>
        <v>2658000</v>
      </c>
      <c r="I1250" s="104">
        <f ca="1"/>
        <v>0</v>
      </c>
    </row>
    <row r="1251" spans="1:9">
      <c r="A1251" s="104">
        <f ca="1"/>
        <v>1238</v>
      </c>
      <c r="B1251" s="104" t="str">
        <f ca="1"/>
        <v>PT Manado Lifestyle Center</v>
      </c>
      <c r="C1251" s="104">
        <f ca="1"/>
        <v>3628000</v>
      </c>
      <c r="D1251" s="104">
        <f ca="1"/>
        <v>46216</v>
      </c>
      <c r="E1251" s="104">
        <f ca="1"/>
        <v>46246</v>
      </c>
      <c r="F1251" s="104" t="str">
        <f ca="1"/>
        <v>Paid</v>
      </c>
      <c r="G1251" s="104" t="str">
        <f ca="1"/>
        <v>INV-2026-PT Manado Lifestyle Center-1238</v>
      </c>
      <c r="H1251" s="104">
        <f ca="1"/>
        <v>3628000</v>
      </c>
      <c r="I1251" s="104">
        <f ca="1"/>
        <v>0</v>
      </c>
    </row>
    <row r="1252" spans="1:9">
      <c r="A1252" s="104">
        <f ca="1"/>
        <v>1239</v>
      </c>
      <c r="B1252" s="104" t="str">
        <f ca="1"/>
        <v>PT Batam Modern Retail</v>
      </c>
      <c r="C1252" s="104">
        <f ca="1"/>
        <v>2189000</v>
      </c>
      <c r="D1252" s="104">
        <f ca="1"/>
        <v>46260</v>
      </c>
      <c r="E1252" s="104">
        <f ca="1"/>
        <v>46305</v>
      </c>
      <c r="F1252" s="104" t="str">
        <f ca="1"/>
        <v>Unpaid</v>
      </c>
      <c r="G1252" s="104" t="str">
        <f ca="1"/>
        <v>INV-2026-PT Batam Modern Retail-1239</v>
      </c>
      <c r="H1252" s="104">
        <f ca="1"/>
        <v>0</v>
      </c>
      <c r="I1252" s="104">
        <f ca="1"/>
        <v>2189000</v>
      </c>
    </row>
    <row r="1253" spans="1:9">
      <c r="A1253" s="104">
        <f ca="1"/>
        <v>1240</v>
      </c>
      <c r="B1253" s="104" t="str">
        <f ca="1"/>
        <v>PT Urban House Indonesia</v>
      </c>
      <c r="C1253" s="104">
        <f ca="1"/>
        <v>2042000</v>
      </c>
      <c r="D1253" s="104">
        <f ca="1"/>
        <v>46064</v>
      </c>
      <c r="E1253" s="104">
        <f ca="1"/>
        <v>46094</v>
      </c>
      <c r="F1253" s="104" t="str">
        <f ca="1"/>
        <v>Unpaid</v>
      </c>
      <c r="G1253" s="104" t="str">
        <f ca="1"/>
        <v>INV-2026-PT Urban House Indonesia-1240</v>
      </c>
      <c r="H1253" s="104">
        <f ca="1"/>
        <v>0</v>
      </c>
      <c r="I1253" s="104">
        <f ca="1"/>
        <v>2042000</v>
      </c>
    </row>
    <row r="1254" spans="1:9">
      <c r="A1254" s="104">
        <f ca="1"/>
        <v>1241</v>
      </c>
      <c r="B1254" s="104" t="str">
        <f ca="1"/>
        <v>PT Sentra Belanja Jaya</v>
      </c>
      <c r="C1254" s="104">
        <f ca="1"/>
        <v>2545000</v>
      </c>
      <c r="D1254" s="104">
        <f ca="1"/>
        <v>46108</v>
      </c>
      <c r="E1254" s="104">
        <f ca="1"/>
        <v>46122</v>
      </c>
      <c r="F1254" s="104" t="str">
        <f ca="1"/>
        <v>Paid</v>
      </c>
      <c r="G1254" s="104" t="str">
        <f ca="1"/>
        <v>INV-2026-PT Sentra Belanja Jaya-1241</v>
      </c>
      <c r="H1254" s="104">
        <f ca="1"/>
        <v>2545000</v>
      </c>
      <c r="I1254" s="104">
        <f ca="1"/>
        <v>0</v>
      </c>
    </row>
    <row r="1255" spans="1:9">
      <c r="A1255" s="104">
        <f ca="1"/>
        <v>1242</v>
      </c>
      <c r="B1255" s="104" t="str">
        <f ca="1"/>
        <v>PT Surya Niaga Surabaya</v>
      </c>
      <c r="C1255" s="104">
        <f ca="1"/>
        <v>3422000</v>
      </c>
      <c r="D1255" s="104">
        <f ca="1"/>
        <v>46036</v>
      </c>
      <c r="E1255" s="104">
        <f ca="1"/>
        <v>46050</v>
      </c>
      <c r="F1255" s="104" t="str">
        <f ca="1"/>
        <v>Paid</v>
      </c>
      <c r="G1255" s="104" t="str">
        <f ca="1"/>
        <v>INV-2026-PT Surya Niaga Surabaya-1242</v>
      </c>
      <c r="H1255" s="104">
        <f ca="1"/>
        <v>3422000</v>
      </c>
      <c r="I1255" s="104">
        <f ca="1"/>
        <v>0</v>
      </c>
    </row>
    <row r="1256" spans="1:9">
      <c r="A1256" s="104">
        <f ca="1"/>
        <v>1243</v>
      </c>
      <c r="B1256" s="104" t="str">
        <f ca="1"/>
        <v>PT Jogja Retail Makmur</v>
      </c>
      <c r="C1256" s="104">
        <f ca="1"/>
        <v>2751000</v>
      </c>
      <c r="D1256" s="104">
        <f ca="1"/>
        <v>46079</v>
      </c>
      <c r="E1256" s="104">
        <f ca="1"/>
        <v>46109</v>
      </c>
      <c r="F1256" s="104" t="str">
        <f ca="1"/>
        <v>Paid</v>
      </c>
      <c r="G1256" s="104" t="str">
        <f ca="1"/>
        <v>INV-2026-PT Jogja Retail Makmur-1243</v>
      </c>
      <c r="H1256" s="104">
        <f ca="1"/>
        <v>2751000</v>
      </c>
      <c r="I1256" s="104">
        <f ca="1"/>
        <v>0</v>
      </c>
    </row>
    <row r="1257" spans="1:9">
      <c r="A1257" s="104">
        <f ca="1"/>
        <v>1244</v>
      </c>
      <c r="B1257" s="104" t="str">
        <f ca="1"/>
        <v>PT Arunika Retail Indonesia</v>
      </c>
      <c r="C1257" s="104">
        <f ca="1"/>
        <v>4224000</v>
      </c>
      <c r="D1257" s="104">
        <f ca="1"/>
        <v>46220</v>
      </c>
      <c r="E1257" s="104">
        <f ca="1"/>
        <v>46265</v>
      </c>
      <c r="F1257" s="104" t="str">
        <f ca="1"/>
        <v>Paid</v>
      </c>
      <c r="G1257" s="104" t="str">
        <f ca="1"/>
        <v>INV-2026-PT Arunika Retail Indonesia-1244</v>
      </c>
      <c r="H1257" s="104">
        <f ca="1"/>
        <v>4224000</v>
      </c>
      <c r="I1257" s="104">
        <f ca="1"/>
        <v>0</v>
      </c>
    </row>
    <row r="1258" spans="1:9">
      <c r="A1258" s="104">
        <f ca="1"/>
        <v>1245</v>
      </c>
      <c r="B1258" s="104" t="str">
        <f ca="1"/>
        <v>PT Karya Mitra Retail</v>
      </c>
      <c r="C1258" s="104">
        <f ca="1"/>
        <v>299000</v>
      </c>
      <c r="D1258" s="104">
        <f ca="1"/>
        <v>46092</v>
      </c>
      <c r="E1258" s="104">
        <f ca="1"/>
        <v>46137</v>
      </c>
      <c r="F1258" s="104" t="str">
        <f ca="1"/>
        <v>Paid</v>
      </c>
      <c r="G1258" s="104" t="str">
        <f ca="1"/>
        <v>INV-2026-PT Karya Mitra Retail-1245</v>
      </c>
      <c r="H1258" s="104">
        <f ca="1"/>
        <v>299000</v>
      </c>
      <c r="I1258" s="104">
        <f ca="1"/>
        <v>0</v>
      </c>
    </row>
    <row r="1259" spans="1:9">
      <c r="A1259" s="104">
        <f ca="1"/>
        <v>1246</v>
      </c>
      <c r="B1259" s="104" t="str">
        <f ca="1"/>
        <v>PT Pontianak Niaga Abadi</v>
      </c>
      <c r="C1259" s="104">
        <f ca="1"/>
        <v>6524000</v>
      </c>
      <c r="D1259" s="104">
        <f ca="1"/>
        <v>46194</v>
      </c>
      <c r="E1259" s="104">
        <f ca="1"/>
        <v>46224</v>
      </c>
      <c r="F1259" s="104" t="str">
        <f ca="1"/>
        <v>Paid</v>
      </c>
      <c r="G1259" s="104" t="str">
        <f ca="1"/>
        <v>INV-2026-PT Pontianak Niaga Abadi-1246</v>
      </c>
      <c r="H1259" s="104">
        <f ca="1"/>
        <v>6524000</v>
      </c>
      <c r="I1259" s="104">
        <f ca="1"/>
        <v>0</v>
      </c>
    </row>
    <row r="1260" spans="1:9">
      <c r="A1260" s="104">
        <f ca="1"/>
        <v>1247</v>
      </c>
      <c r="B1260" s="104" t="str">
        <f ca="1"/>
        <v>PT Pusaka Niaga Mandiri</v>
      </c>
      <c r="C1260" s="104">
        <f ca="1"/>
        <v>2992000</v>
      </c>
      <c r="D1260" s="104">
        <f ca="1"/>
        <v>46166</v>
      </c>
      <c r="E1260" s="104">
        <f ca="1"/>
        <v>46196</v>
      </c>
      <c r="F1260" s="104" t="str">
        <f ca="1"/>
        <v>Paid</v>
      </c>
      <c r="G1260" s="104" t="str">
        <f ca="1"/>
        <v>INV-2026-PT Pusaka Niaga Mandiri-1247</v>
      </c>
      <c r="H1260" s="104">
        <f ca="1"/>
        <v>2992000</v>
      </c>
      <c r="I1260" s="104">
        <f ca="1"/>
        <v>0</v>
      </c>
    </row>
    <row r="1261" spans="1:9">
      <c r="A1261" s="104">
        <f ca="1"/>
        <v>1248</v>
      </c>
      <c r="B1261" s="104" t="str">
        <f ca="1"/>
        <v>PT Sinar Karya Abadi</v>
      </c>
      <c r="C1261" s="104">
        <f ca="1"/>
        <v>4073000</v>
      </c>
      <c r="D1261" s="104">
        <f ca="1"/>
        <v>46223</v>
      </c>
      <c r="E1261" s="104">
        <f ca="1"/>
        <v>46253</v>
      </c>
      <c r="F1261" s="104" t="str">
        <f ca="1"/>
        <v>Paid</v>
      </c>
      <c r="G1261" s="104" t="str">
        <f ca="1"/>
        <v>INV-2026-PT Sinar Karya Abadi-1248</v>
      </c>
      <c r="H1261" s="104">
        <f ca="1"/>
        <v>4073000</v>
      </c>
      <c r="I1261" s="104">
        <f ca="1"/>
        <v>0</v>
      </c>
    </row>
    <row r="1262" spans="1:9">
      <c r="A1262" s="104">
        <f ca="1"/>
        <v>1249</v>
      </c>
      <c r="B1262" s="104" t="str">
        <f ca="1"/>
        <v>PT XYZ</v>
      </c>
      <c r="C1262" s="104">
        <f ca="1"/>
        <v>3406000</v>
      </c>
      <c r="D1262" s="104">
        <f ca="1"/>
        <v>46265</v>
      </c>
      <c r="E1262" s="104">
        <f ca="1"/>
        <v>46295</v>
      </c>
      <c r="F1262" s="104" t="str">
        <f ca="1"/>
        <v>Paid</v>
      </c>
      <c r="G1262" s="104" t="str">
        <f ca="1"/>
        <v>INV-2026-PT XYZ-1249</v>
      </c>
      <c r="H1262" s="104">
        <f ca="1"/>
        <v>3406000</v>
      </c>
      <c r="I1262" s="104">
        <f ca="1"/>
        <v>0</v>
      </c>
    </row>
    <row r="1263" spans="1:9">
      <c r="A1263" s="104">
        <f ca="1"/>
        <v>1250</v>
      </c>
      <c r="B1263" s="104" t="str">
        <f ca="1"/>
        <v>PT Arunika Retail Indonesia</v>
      </c>
      <c r="C1263" s="104">
        <f ca="1"/>
        <v>2991000</v>
      </c>
      <c r="D1263" s="104">
        <f ca="1"/>
        <v>46085</v>
      </c>
      <c r="E1263" s="104">
        <f ca="1"/>
        <v>46115</v>
      </c>
      <c r="F1263" s="104" t="str">
        <f ca="1"/>
        <v>Paid</v>
      </c>
      <c r="G1263" s="104" t="str">
        <f ca="1"/>
        <v>INV-2026-PT Arunika Retail Indonesia-1250</v>
      </c>
      <c r="H1263" s="104">
        <f ca="1"/>
        <v>2991000</v>
      </c>
      <c r="I1263" s="104">
        <f ca="1"/>
        <v>0</v>
      </c>
    </row>
    <row r="1264" spans="1:9">
      <c r="A1264" s="104">
        <f ca="1"/>
        <v>1251</v>
      </c>
      <c r="B1264" s="104" t="str">
        <f ca="1"/>
        <v>PT Surya Niaga Surabaya</v>
      </c>
      <c r="C1264" s="104">
        <f ca="1"/>
        <v>5854000</v>
      </c>
      <c r="D1264" s="104">
        <f ca="1"/>
        <v>46151</v>
      </c>
      <c r="E1264" s="104">
        <f ca="1"/>
        <v>46165</v>
      </c>
      <c r="F1264" s="104" t="str">
        <f ca="1"/>
        <v>Partial</v>
      </c>
      <c r="G1264" s="104" t="str">
        <f ca="1"/>
        <v>INV-2026-PT Surya Niaga Surabaya-1251</v>
      </c>
      <c r="H1264" s="104">
        <f ca="1"/>
        <v>1464000</v>
      </c>
      <c r="I1264" s="104">
        <f ca="1"/>
        <v>4390000</v>
      </c>
    </row>
    <row r="1265" spans="1:9">
      <c r="A1265" s="104">
        <f ca="1"/>
        <v>1252</v>
      </c>
      <c r="B1265" s="104" t="str">
        <f ca="1"/>
        <v>PT Palembang Retail Bersama</v>
      </c>
      <c r="C1265" s="104">
        <f ca="1"/>
        <v>2745000</v>
      </c>
      <c r="D1265" s="104">
        <f ca="1"/>
        <v>46225</v>
      </c>
      <c r="E1265" s="104">
        <f ca="1"/>
        <v>46239</v>
      </c>
      <c r="F1265" s="104" t="str">
        <f ca="1"/>
        <v>Paid</v>
      </c>
      <c r="G1265" s="104" t="str">
        <f ca="1"/>
        <v>INV-2026-PT Palembang Retail Bersama-1252</v>
      </c>
      <c r="H1265" s="104">
        <f ca="1"/>
        <v>2745000</v>
      </c>
      <c r="I1265" s="104">
        <f ca="1"/>
        <v>0</v>
      </c>
    </row>
    <row r="1266" spans="1:9">
      <c r="A1266" s="104">
        <f ca="1"/>
        <v>1253</v>
      </c>
      <c r="B1266" s="104" t="str">
        <f ca="1"/>
        <v>PT Pontianak Niaga Abadi</v>
      </c>
      <c r="C1266" s="104">
        <f ca="1"/>
        <v>4449000</v>
      </c>
      <c r="D1266" s="104">
        <f ca="1"/>
        <v>46220</v>
      </c>
      <c r="E1266" s="104">
        <f ca="1"/>
        <v>46234</v>
      </c>
      <c r="F1266" s="104" t="str">
        <f ca="1"/>
        <v>Paid</v>
      </c>
      <c r="G1266" s="104" t="str">
        <f ca="1"/>
        <v>INV-2026-PT Pontianak Niaga Abadi-1253</v>
      </c>
      <c r="H1266" s="104">
        <f ca="1"/>
        <v>4449000</v>
      </c>
      <c r="I1266" s="104">
        <f ca="1"/>
        <v>0</v>
      </c>
    </row>
    <row r="1267" spans="1:9">
      <c r="A1267" s="104">
        <f ca="1"/>
        <v>1254</v>
      </c>
      <c r="B1267" s="104" t="str">
        <f ca="1"/>
        <v>PT Nusantara Mart Sejahtera</v>
      </c>
      <c r="C1267" s="104">
        <f ca="1"/>
        <v>4550000</v>
      </c>
      <c r="D1267" s="104">
        <f ca="1"/>
        <v>46051</v>
      </c>
      <c r="E1267" s="104">
        <f ca="1"/>
        <v>46096</v>
      </c>
      <c r="F1267" s="104" t="str">
        <f ca="1"/>
        <v>Paid</v>
      </c>
      <c r="G1267" s="104" t="str">
        <f ca="1"/>
        <v>INV-2026-PT Nusantara Mart Sejahtera-1254</v>
      </c>
      <c r="H1267" s="104">
        <f ca="1"/>
        <v>4550000</v>
      </c>
      <c r="I1267" s="104">
        <f ca="1"/>
        <v>0</v>
      </c>
    </row>
    <row r="1268" spans="1:9">
      <c r="A1268" s="104">
        <f ca="1"/>
        <v>1255</v>
      </c>
      <c r="B1268" s="104" t="str">
        <f ca="1"/>
        <v>PT Prima Retail Bandung</v>
      </c>
      <c r="C1268" s="104">
        <f ca="1"/>
        <v>3877000</v>
      </c>
      <c r="D1268" s="104">
        <f ca="1"/>
        <v>46037</v>
      </c>
      <c r="E1268" s="104">
        <f ca="1"/>
        <v>46067</v>
      </c>
      <c r="F1268" s="104" t="str">
        <f ca="1"/>
        <v>Paid</v>
      </c>
      <c r="G1268" s="104" t="str">
        <f ca="1"/>
        <v>INV-2026-PT Prima Retail Bandung-1255</v>
      </c>
      <c r="H1268" s="104">
        <f ca="1"/>
        <v>3877000</v>
      </c>
      <c r="I1268" s="104">
        <f ca="1"/>
        <v>0</v>
      </c>
    </row>
    <row r="1269" spans="1:9">
      <c r="A1269" s="104">
        <f ca="1"/>
        <v>1256</v>
      </c>
      <c r="B1269" s="104" t="str">
        <f ca="1"/>
        <v>PT Manado Lifestyle Center</v>
      </c>
      <c r="C1269" s="104">
        <f ca="1"/>
        <v>6265000</v>
      </c>
      <c r="D1269" s="104">
        <f ca="1"/>
        <v>46144</v>
      </c>
      <c r="E1269" s="104">
        <f ca="1"/>
        <v>46174</v>
      </c>
      <c r="F1269" s="104" t="str">
        <f ca="1"/>
        <v>Unpaid</v>
      </c>
      <c r="G1269" s="104" t="str">
        <f ca="1"/>
        <v>INV-2026-PT Manado Lifestyle Center-1256</v>
      </c>
      <c r="H1269" s="104">
        <f ca="1"/>
        <v>0</v>
      </c>
      <c r="I1269" s="104">
        <f ca="1"/>
        <v>6265000</v>
      </c>
    </row>
    <row r="1270" spans="1:9">
      <c r="A1270" s="104">
        <f ca="1"/>
        <v>1257</v>
      </c>
      <c r="B1270" s="104" t="str">
        <f ca="1"/>
        <v>PT Nusantara Mart Sejahtera</v>
      </c>
      <c r="C1270" s="104">
        <f ca="1"/>
        <v>5263000</v>
      </c>
      <c r="D1270" s="104">
        <f ca="1"/>
        <v>46192</v>
      </c>
      <c r="E1270" s="104">
        <f ca="1"/>
        <v>46206</v>
      </c>
      <c r="F1270" s="104" t="str">
        <f ca="1"/>
        <v>Paid</v>
      </c>
      <c r="G1270" s="104" t="str">
        <f ca="1"/>
        <v>INV-2026-PT Nusantara Mart Sejahtera-1257</v>
      </c>
      <c r="H1270" s="104">
        <f ca="1"/>
        <v>5263000</v>
      </c>
      <c r="I1270" s="104">
        <f ca="1"/>
        <v>0</v>
      </c>
    </row>
    <row r="1271" spans="1:9">
      <c r="A1271" s="104">
        <f ca="1"/>
        <v>1258</v>
      </c>
      <c r="B1271" s="104" t="str">
        <f ca="1"/>
        <v>PT Manado Lifestyle Center</v>
      </c>
      <c r="C1271" s="104">
        <f ca="1"/>
        <v>1463000</v>
      </c>
      <c r="D1271" s="104">
        <f ca="1"/>
        <v>46204</v>
      </c>
      <c r="E1271" s="104">
        <f ca="1"/>
        <v>46234</v>
      </c>
      <c r="F1271" s="104" t="str">
        <f ca="1"/>
        <v>Partial</v>
      </c>
      <c r="G1271" s="104" t="str">
        <f ca="1"/>
        <v>INV-2026-PT Manado Lifestyle Center-1258</v>
      </c>
      <c r="H1271" s="104">
        <f ca="1"/>
        <v>1097000</v>
      </c>
      <c r="I1271" s="104">
        <f ca="1"/>
        <v>366000</v>
      </c>
    </row>
    <row r="1272" spans="1:9">
      <c r="A1272" s="104">
        <f ca="1"/>
        <v>1259</v>
      </c>
      <c r="B1272" s="104" t="str">
        <f ca="1"/>
        <v>PT Arunika Retail Indonesia</v>
      </c>
      <c r="C1272" s="104">
        <f ca="1"/>
        <v>6272000</v>
      </c>
      <c r="D1272" s="104">
        <f ca="1"/>
        <v>46094</v>
      </c>
      <c r="E1272" s="104">
        <f ca="1"/>
        <v>46108</v>
      </c>
      <c r="F1272" s="104" t="str">
        <f ca="1"/>
        <v>Partial</v>
      </c>
      <c r="G1272" s="104" t="str">
        <f ca="1"/>
        <v>INV-2026-PT Arunika Retail Indonesia-1259</v>
      </c>
      <c r="H1272" s="104">
        <f ca="1"/>
        <v>3763000</v>
      </c>
      <c r="I1272" s="104">
        <f ca="1"/>
        <v>2509000</v>
      </c>
    </row>
    <row r="1273" spans="1:9">
      <c r="A1273" s="104">
        <f ca="1"/>
        <v>1260</v>
      </c>
      <c r="B1273" s="104" t="str">
        <f ca="1"/>
        <v>PT Metro Perkasa Retail</v>
      </c>
      <c r="C1273" s="104">
        <f ca="1"/>
        <v>3760000</v>
      </c>
      <c r="D1273" s="104">
        <f ca="1"/>
        <v>46124</v>
      </c>
      <c r="E1273" s="104">
        <f ca="1"/>
        <v>46154</v>
      </c>
      <c r="F1273" s="104" t="str">
        <f ca="1"/>
        <v>Paid</v>
      </c>
      <c r="G1273" s="104" t="str">
        <f ca="1"/>
        <v>INV-2026-PT Metro Perkasa Retail-1260</v>
      </c>
      <c r="H1273" s="104">
        <f ca="1"/>
        <v>3760000</v>
      </c>
      <c r="I1273" s="104">
        <f ca="1"/>
        <v>0</v>
      </c>
    </row>
    <row r="1274" spans="1:9">
      <c r="A1274" s="104">
        <f ca="1"/>
        <v>1261</v>
      </c>
      <c r="B1274" s="104" t="str">
        <f ca="1"/>
        <v>PT Pusaka Niaga Mandiri</v>
      </c>
      <c r="C1274" s="104">
        <f ca="1"/>
        <v>5833000</v>
      </c>
      <c r="D1274" s="104">
        <f ca="1"/>
        <v>46064</v>
      </c>
      <c r="E1274" s="104">
        <f ca="1"/>
        <v>46094</v>
      </c>
      <c r="F1274" s="104" t="str">
        <f ca="1"/>
        <v>Unpaid</v>
      </c>
      <c r="G1274" s="104" t="str">
        <f ca="1"/>
        <v>INV-2026-PT Pusaka Niaga Mandiri-1261</v>
      </c>
      <c r="H1274" s="104">
        <f ca="1"/>
        <v>0</v>
      </c>
      <c r="I1274" s="104">
        <f ca="1"/>
        <v>5833000</v>
      </c>
    </row>
    <row r="1275" spans="1:9">
      <c r="A1275" s="104">
        <f ca="1"/>
        <v>1262</v>
      </c>
      <c r="B1275" s="104" t="str">
        <f ca="1"/>
        <v>PT Arunika Retail Indonesia</v>
      </c>
      <c r="C1275" s="104">
        <f ca="1"/>
        <v>847000</v>
      </c>
      <c r="D1275" s="104">
        <f ca="1"/>
        <v>46218</v>
      </c>
      <c r="E1275" s="104">
        <f ca="1"/>
        <v>46248</v>
      </c>
      <c r="F1275" s="104" t="str">
        <f ca="1"/>
        <v>Paid</v>
      </c>
      <c r="G1275" s="104" t="str">
        <f ca="1"/>
        <v>INV-2026-PT Arunika Retail Indonesia-1262</v>
      </c>
      <c r="H1275" s="104">
        <f ca="1"/>
        <v>847000</v>
      </c>
      <c r="I1275" s="104">
        <f ca="1"/>
        <v>0</v>
      </c>
    </row>
    <row r="1276" spans="1:9">
      <c r="A1276" s="104">
        <f ca="1"/>
        <v>1263</v>
      </c>
      <c r="B1276" s="104" t="str">
        <f ca="1"/>
        <v>PT XYZ</v>
      </c>
      <c r="C1276" s="104">
        <f ca="1"/>
        <v>5924000</v>
      </c>
      <c r="D1276" s="104">
        <f ca="1"/>
        <v>46203</v>
      </c>
      <c r="E1276" s="104">
        <f ca="1"/>
        <v>46248</v>
      </c>
      <c r="F1276" s="104" t="str">
        <f ca="1"/>
        <v>Paid</v>
      </c>
      <c r="G1276" s="104" t="str">
        <f ca="1"/>
        <v>INV-2026-PT XYZ-1263</v>
      </c>
      <c r="H1276" s="104">
        <f ca="1"/>
        <v>5924000</v>
      </c>
      <c r="I1276" s="104">
        <f ca="1"/>
        <v>0</v>
      </c>
    </row>
    <row r="1277" spans="1:9">
      <c r="A1277" s="104">
        <f ca="1"/>
        <v>1264</v>
      </c>
      <c r="B1277" s="104" t="str">
        <f ca="1"/>
        <v>PT Medan Niaga Sentosa</v>
      </c>
      <c r="C1277" s="104">
        <f ca="1"/>
        <v>2745000</v>
      </c>
      <c r="D1277" s="104">
        <f ca="1"/>
        <v>46086</v>
      </c>
      <c r="E1277" s="104">
        <f ca="1"/>
        <v>46116</v>
      </c>
      <c r="F1277" s="104" t="str">
        <f ca="1"/>
        <v>Paid</v>
      </c>
      <c r="G1277" s="104" t="str">
        <f ca="1"/>
        <v>INV-2026-PT Medan Niaga Sentosa-1264</v>
      </c>
      <c r="H1277" s="104">
        <f ca="1"/>
        <v>2745000</v>
      </c>
      <c r="I1277" s="104">
        <f ca="1"/>
        <v>0</v>
      </c>
    </row>
    <row r="1278" spans="1:9">
      <c r="A1278" s="104">
        <f ca="1"/>
        <v>1265</v>
      </c>
      <c r="B1278" s="104" t="str">
        <f ca="1"/>
        <v>PT Pusaka Niaga Mandiri</v>
      </c>
      <c r="C1278" s="104">
        <f ca="1"/>
        <v>4248000</v>
      </c>
      <c r="D1278" s="104">
        <f ca="1"/>
        <v>46149</v>
      </c>
      <c r="E1278" s="104">
        <f ca="1"/>
        <v>46179</v>
      </c>
      <c r="F1278" s="104" t="str">
        <f ca="1"/>
        <v>Paid</v>
      </c>
      <c r="G1278" s="104" t="str">
        <f ca="1"/>
        <v>INV-2026-PT Pusaka Niaga Mandiri-1265</v>
      </c>
      <c r="H1278" s="104">
        <f ca="1"/>
        <v>4248000</v>
      </c>
      <c r="I1278" s="104">
        <f ca="1"/>
        <v>0</v>
      </c>
    </row>
    <row r="1279" spans="1:9">
      <c r="A1279" s="104">
        <f ca="1"/>
        <v>1266</v>
      </c>
      <c r="B1279" s="104" t="str">
        <f ca="1"/>
        <v>PT Prima Retail Bandung</v>
      </c>
      <c r="C1279" s="104">
        <f ca="1"/>
        <v>2437000</v>
      </c>
      <c r="D1279" s="104">
        <f ca="1"/>
        <v>46115</v>
      </c>
      <c r="E1279" s="104">
        <f ca="1"/>
        <v>46145</v>
      </c>
      <c r="F1279" s="104" t="str">
        <f ca="1"/>
        <v>Paid</v>
      </c>
      <c r="G1279" s="104" t="str">
        <f ca="1"/>
        <v>INV-2026-PT Prima Retail Bandung-1266</v>
      </c>
      <c r="H1279" s="104">
        <f ca="1"/>
        <v>2437000</v>
      </c>
      <c r="I1279" s="104">
        <f ca="1"/>
        <v>0</v>
      </c>
    </row>
    <row r="1280" spans="1:9">
      <c r="A1280" s="104">
        <f ca="1"/>
        <v>1267</v>
      </c>
      <c r="B1280" s="104" t="str">
        <f ca="1"/>
        <v>PT Sentra Belanja Jaya</v>
      </c>
      <c r="C1280" s="104">
        <f ca="1"/>
        <v>238000</v>
      </c>
      <c r="D1280" s="104">
        <f ca="1"/>
        <v>46104</v>
      </c>
      <c r="E1280" s="104">
        <f ca="1"/>
        <v>46134</v>
      </c>
      <c r="F1280" s="104" t="str">
        <f ca="1"/>
        <v>Unpaid</v>
      </c>
      <c r="G1280" s="104" t="str">
        <f ca="1"/>
        <v>INV-2026-PT Sentra Belanja Jaya-1267</v>
      </c>
      <c r="H1280" s="104">
        <f ca="1"/>
        <v>0</v>
      </c>
      <c r="I1280" s="104">
        <f ca="1"/>
        <v>238000</v>
      </c>
    </row>
    <row r="1281" spans="1:9">
      <c r="A1281" s="104">
        <f ca="1"/>
        <v>1268</v>
      </c>
      <c r="B1281" s="104" t="str">
        <f ca="1"/>
        <v>PT Metro Perkasa Retail</v>
      </c>
      <c r="C1281" s="104">
        <f ca="1"/>
        <v>5836000</v>
      </c>
      <c r="D1281" s="104">
        <f ca="1"/>
        <v>46152</v>
      </c>
      <c r="E1281" s="104">
        <f ca="1"/>
        <v>46182</v>
      </c>
      <c r="F1281" s="104" t="str">
        <f ca="1"/>
        <v>Paid</v>
      </c>
      <c r="G1281" s="104" t="str">
        <f ca="1"/>
        <v>INV-2026-PT Metro Perkasa Retail-1268</v>
      </c>
      <c r="H1281" s="104">
        <f ca="1"/>
        <v>5836000</v>
      </c>
      <c r="I1281" s="104">
        <f ca="1"/>
        <v>0</v>
      </c>
    </row>
    <row r="1282" spans="1:9">
      <c r="A1282" s="104">
        <f ca="1"/>
        <v>1269</v>
      </c>
      <c r="B1282" s="104" t="str">
        <f ca="1"/>
        <v>PT Prima Retail Bandung</v>
      </c>
      <c r="C1282" s="104">
        <f ca="1"/>
        <v>4799000</v>
      </c>
      <c r="D1282" s="104">
        <f ca="1"/>
        <v>46076</v>
      </c>
      <c r="E1282" s="104">
        <f ca="1"/>
        <v>46106</v>
      </c>
      <c r="F1282" s="104" t="str">
        <f ca="1"/>
        <v>Paid</v>
      </c>
      <c r="G1282" s="104" t="str">
        <f ca="1"/>
        <v>INV-2026-PT Prima Retail Bandung-1269</v>
      </c>
      <c r="H1282" s="104">
        <f ca="1"/>
        <v>4799000</v>
      </c>
      <c r="I1282" s="104">
        <f ca="1"/>
        <v>0</v>
      </c>
    </row>
    <row r="1283" spans="1:9">
      <c r="A1283" s="104">
        <f ca="1"/>
        <v>1270</v>
      </c>
      <c r="B1283" s="104" t="str">
        <f ca="1"/>
        <v>PT Nusantara Mart Sejahtera</v>
      </c>
      <c r="C1283" s="104">
        <f ca="1"/>
        <v>1071000</v>
      </c>
      <c r="D1283" s="104">
        <f ca="1"/>
        <v>46112</v>
      </c>
      <c r="E1283" s="104">
        <f ca="1"/>
        <v>46142</v>
      </c>
      <c r="F1283" s="104" t="str">
        <f ca="1"/>
        <v>Unpaid</v>
      </c>
      <c r="G1283" s="104" t="str">
        <f ca="1"/>
        <v>INV-2026-PT Nusantara Mart Sejahtera-1270</v>
      </c>
      <c r="H1283" s="104">
        <f ca="1"/>
        <v>0</v>
      </c>
      <c r="I1283" s="104">
        <f ca="1"/>
        <v>1071000</v>
      </c>
    </row>
    <row r="1284" spans="1:9">
      <c r="A1284" s="104">
        <f ca="1"/>
        <v>1271</v>
      </c>
      <c r="B1284" s="104" t="str">
        <f ca="1"/>
        <v>PT Harmoni Store Indonesia</v>
      </c>
      <c r="C1284" s="104">
        <f ca="1"/>
        <v>2145000</v>
      </c>
      <c r="D1284" s="104">
        <f ca="1"/>
        <v>46232</v>
      </c>
      <c r="E1284" s="104">
        <f ca="1"/>
        <v>46277</v>
      </c>
      <c r="F1284" s="104" t="str">
        <f ca="1"/>
        <v>Unpaid</v>
      </c>
      <c r="G1284" s="104" t="str">
        <f ca="1"/>
        <v>INV-2026-PT Harmoni Store Indonesia-1271</v>
      </c>
      <c r="H1284" s="104">
        <f ca="1"/>
        <v>0</v>
      </c>
      <c r="I1284" s="104">
        <f ca="1"/>
        <v>2145000</v>
      </c>
    </row>
    <row r="1285" spans="1:9">
      <c r="A1285" s="104">
        <f ca="1"/>
        <v>1272</v>
      </c>
      <c r="B1285" s="104" t="str">
        <f ca="1"/>
        <v>PT Surya Niaga Surabaya</v>
      </c>
      <c r="C1285" s="104">
        <f ca="1"/>
        <v>2861000</v>
      </c>
      <c r="D1285" s="104">
        <f ca="1"/>
        <v>46222</v>
      </c>
      <c r="E1285" s="104">
        <f ca="1"/>
        <v>46252</v>
      </c>
      <c r="F1285" s="104" t="str">
        <f ca="1"/>
        <v>Paid</v>
      </c>
      <c r="G1285" s="104" t="str">
        <f ca="1"/>
        <v>INV-2026-PT Surya Niaga Surabaya-1272</v>
      </c>
      <c r="H1285" s="104">
        <f ca="1"/>
        <v>2861000</v>
      </c>
      <c r="I1285" s="104">
        <f ca="1"/>
        <v>0</v>
      </c>
    </row>
    <row r="1286" spans="1:9">
      <c r="A1286" s="104">
        <f ca="1"/>
        <v>1273</v>
      </c>
      <c r="B1286" s="104" t="str">
        <f ca="1"/>
        <v>PT Harmoni Store Indonesia</v>
      </c>
      <c r="C1286" s="104">
        <f ca="1"/>
        <v>6089000</v>
      </c>
      <c r="D1286" s="104">
        <f ca="1"/>
        <v>46145</v>
      </c>
      <c r="E1286" s="104">
        <f ca="1"/>
        <v>46159</v>
      </c>
      <c r="F1286" s="104" t="str">
        <f ca="1"/>
        <v>Paid</v>
      </c>
      <c r="G1286" s="104" t="str">
        <f ca="1"/>
        <v>INV-2026-PT Harmoni Store Indonesia-1273</v>
      </c>
      <c r="H1286" s="104">
        <f ca="1"/>
        <v>6089000</v>
      </c>
      <c r="I1286" s="104">
        <f ca="1"/>
        <v>0</v>
      </c>
    </row>
    <row r="1287" spans="1:9">
      <c r="A1287" s="104">
        <f ca="1"/>
        <v>1274</v>
      </c>
      <c r="B1287" s="104" t="str">
        <f ca="1"/>
        <v>PT Urban House Indonesia</v>
      </c>
      <c r="C1287" s="104">
        <f ca="1"/>
        <v>8264000</v>
      </c>
      <c r="D1287" s="104">
        <f ca="1"/>
        <v>46259</v>
      </c>
      <c r="E1287" s="104">
        <f ca="1"/>
        <v>46273</v>
      </c>
      <c r="F1287" s="104" t="str">
        <f ca="1"/>
        <v>Unpaid</v>
      </c>
      <c r="G1287" s="104" t="str">
        <f ca="1"/>
        <v>INV-2026-PT Urban House Indonesia-1274</v>
      </c>
      <c r="H1287" s="104">
        <f ca="1"/>
        <v>0</v>
      </c>
      <c r="I1287" s="104">
        <f ca="1"/>
        <v>8264000</v>
      </c>
    </row>
    <row r="1288" spans="1:9">
      <c r="A1288" s="104">
        <f ca="1"/>
        <v>1275</v>
      </c>
      <c r="B1288" s="104" t="str">
        <f ca="1"/>
        <v>PT Prima Retail Bandung</v>
      </c>
      <c r="C1288" s="104">
        <f ca="1"/>
        <v>5979000</v>
      </c>
      <c r="D1288" s="104">
        <f ca="1"/>
        <v>46243</v>
      </c>
      <c r="E1288" s="104">
        <f ca="1"/>
        <v>46257</v>
      </c>
      <c r="F1288" s="104" t="str">
        <f ca="1"/>
        <v>Paid</v>
      </c>
      <c r="G1288" s="104" t="str">
        <f ca="1"/>
        <v>INV-2026-PT Prima Retail Bandung-1275</v>
      </c>
      <c r="H1288" s="104">
        <f ca="1"/>
        <v>5979000</v>
      </c>
      <c r="I1288" s="104">
        <f ca="1"/>
        <v>0</v>
      </c>
    </row>
    <row r="1289" spans="1:9">
      <c r="A1289" s="104">
        <f ca="1"/>
        <v>1276</v>
      </c>
      <c r="B1289" s="104" t="str">
        <f ca="1"/>
        <v>PT Sentra Belanja Jaya</v>
      </c>
      <c r="C1289" s="104">
        <f ca="1"/>
        <v>1113000</v>
      </c>
      <c r="D1289" s="104">
        <f ca="1"/>
        <v>46142</v>
      </c>
      <c r="E1289" s="104">
        <f ca="1"/>
        <v>46187</v>
      </c>
      <c r="F1289" s="104" t="str">
        <f ca="1"/>
        <v>Partial</v>
      </c>
      <c r="G1289" s="104" t="str">
        <f ca="1"/>
        <v>INV-2026-PT Sentra Belanja Jaya-1276</v>
      </c>
      <c r="H1289" s="104">
        <f ca="1"/>
        <v>445000</v>
      </c>
      <c r="I1289" s="104">
        <f ca="1"/>
        <v>668000</v>
      </c>
    </row>
    <row r="1290" spans="1:9">
      <c r="A1290" s="104">
        <f ca="1"/>
        <v>1277</v>
      </c>
      <c r="B1290" s="104" t="str">
        <f ca="1"/>
        <v>PT Surya Niaga Surabaya</v>
      </c>
      <c r="C1290" s="104">
        <f ca="1"/>
        <v>2985000</v>
      </c>
      <c r="D1290" s="104">
        <f ca="1"/>
        <v>46262</v>
      </c>
      <c r="E1290" s="104">
        <f ca="1"/>
        <v>46276</v>
      </c>
      <c r="F1290" s="104" t="str">
        <f ca="1"/>
        <v>Unpaid</v>
      </c>
      <c r="G1290" s="104" t="str">
        <f ca="1"/>
        <v>INV-2026-PT Surya Niaga Surabaya-1277</v>
      </c>
      <c r="H1290" s="104">
        <f ca="1"/>
        <v>0</v>
      </c>
      <c r="I1290" s="104">
        <f ca="1"/>
        <v>2985000</v>
      </c>
    </row>
    <row r="1291" spans="1:9">
      <c r="A1291" s="104">
        <f ca="1"/>
        <v>1278</v>
      </c>
      <c r="B1291" s="104" t="str">
        <f ca="1"/>
        <v>PT Manado Lifestyle Center</v>
      </c>
      <c r="C1291" s="104">
        <f ca="1"/>
        <v>4803000</v>
      </c>
      <c r="D1291" s="104">
        <f ca="1"/>
        <v>46175</v>
      </c>
      <c r="E1291" s="104">
        <f ca="1"/>
        <v>46205</v>
      </c>
      <c r="F1291" s="104" t="str">
        <f ca="1"/>
        <v>Paid</v>
      </c>
      <c r="G1291" s="104" t="str">
        <f ca="1"/>
        <v>INV-2026-PT Manado Lifestyle Center-1278</v>
      </c>
      <c r="H1291" s="104">
        <f ca="1"/>
        <v>4803000</v>
      </c>
      <c r="I1291" s="104">
        <f ca="1"/>
        <v>0</v>
      </c>
    </row>
    <row r="1292" spans="1:9">
      <c r="A1292" s="104">
        <f ca="1"/>
        <v>1279</v>
      </c>
      <c r="B1292" s="104" t="str">
        <f ca="1"/>
        <v>PT Manado Lifestyle Center</v>
      </c>
      <c r="C1292" s="104">
        <f ca="1"/>
        <v>6475000</v>
      </c>
      <c r="D1292" s="104">
        <f ca="1"/>
        <v>46173</v>
      </c>
      <c r="E1292" s="104">
        <f ca="1"/>
        <v>46187</v>
      </c>
      <c r="F1292" s="104" t="str">
        <f ca="1"/>
        <v>Paid</v>
      </c>
      <c r="G1292" s="104" t="str">
        <f ca="1"/>
        <v>INV-2026-PT Manado Lifestyle Center-1279</v>
      </c>
      <c r="H1292" s="104">
        <f ca="1"/>
        <v>6475000</v>
      </c>
      <c r="I1292" s="104">
        <f ca="1"/>
        <v>0</v>
      </c>
    </row>
    <row r="1293" spans="1:9">
      <c r="A1293" s="104">
        <f ca="1"/>
        <v>1280</v>
      </c>
      <c r="B1293" s="104" t="str">
        <f ca="1"/>
        <v>PT Lestari Lifestyle Retail</v>
      </c>
      <c r="C1293" s="104">
        <f ca="1"/>
        <v>4586000</v>
      </c>
      <c r="D1293" s="104">
        <f ca="1"/>
        <v>46216</v>
      </c>
      <c r="E1293" s="104">
        <f ca="1"/>
        <v>46261</v>
      </c>
      <c r="F1293" s="104" t="str">
        <f ca="1"/>
        <v>Partial</v>
      </c>
      <c r="G1293" s="104" t="str">
        <f ca="1"/>
        <v>INV-2026-PT Lestari Lifestyle Retail-1280</v>
      </c>
      <c r="H1293" s="104">
        <f ca="1"/>
        <v>1834000</v>
      </c>
      <c r="I1293" s="104">
        <f ca="1"/>
        <v>2752000</v>
      </c>
    </row>
    <row r="1294" spans="1:9">
      <c r="A1294" s="104">
        <f ca="1"/>
        <v>1281</v>
      </c>
      <c r="B1294" s="104" t="str">
        <f ca="1"/>
        <v>PT Batam Modern Retail</v>
      </c>
      <c r="C1294" s="104">
        <f ca="1"/>
        <v>3007000</v>
      </c>
      <c r="D1294" s="104">
        <f ca="1"/>
        <v>46110</v>
      </c>
      <c r="E1294" s="104">
        <f ca="1"/>
        <v>46140</v>
      </c>
      <c r="F1294" s="104" t="str">
        <f ca="1"/>
        <v>Paid</v>
      </c>
      <c r="G1294" s="104" t="str">
        <f ca="1"/>
        <v>INV-2026-PT Batam Modern Retail-1281</v>
      </c>
      <c r="H1294" s="104">
        <f ca="1"/>
        <v>3007000</v>
      </c>
      <c r="I1294" s="104">
        <f ca="1"/>
        <v>0</v>
      </c>
    </row>
    <row r="1295" spans="1:9">
      <c r="A1295" s="104">
        <f ca="1"/>
        <v>1282</v>
      </c>
      <c r="B1295" s="104" t="str">
        <f ca="1"/>
        <v>PT Metro Perkasa Retail</v>
      </c>
      <c r="C1295" s="104">
        <f ca="1"/>
        <v>5108000</v>
      </c>
      <c r="D1295" s="104">
        <f ca="1"/>
        <v>46245</v>
      </c>
      <c r="E1295" s="104">
        <f ca="1"/>
        <v>46275</v>
      </c>
      <c r="F1295" s="104" t="str">
        <f ca="1"/>
        <v>Paid</v>
      </c>
      <c r="G1295" s="104" t="str">
        <f ca="1"/>
        <v>INV-2026-PT Metro Perkasa Retail-1282</v>
      </c>
      <c r="H1295" s="104">
        <f ca="1"/>
        <v>5108000</v>
      </c>
      <c r="I1295" s="104">
        <f ca="1"/>
        <v>0</v>
      </c>
    </row>
    <row r="1296" spans="1:9">
      <c r="A1296" s="104">
        <f ca="1"/>
        <v>1283</v>
      </c>
      <c r="B1296" s="104" t="str">
        <f ca="1"/>
        <v>PT Citra Home Living</v>
      </c>
      <c r="C1296" s="104">
        <f ca="1"/>
        <v>4177000</v>
      </c>
      <c r="D1296" s="104">
        <f ca="1"/>
        <v>46035</v>
      </c>
      <c r="E1296" s="104">
        <f ca="1"/>
        <v>46065</v>
      </c>
      <c r="F1296" s="104" t="str">
        <f ca="1"/>
        <v>Unpaid</v>
      </c>
      <c r="G1296" s="104" t="str">
        <f ca="1"/>
        <v>INV-2026-PT Citra Home Living-1283</v>
      </c>
      <c r="H1296" s="104">
        <f ca="1"/>
        <v>0</v>
      </c>
      <c r="I1296" s="104">
        <f ca="1"/>
        <v>4177000</v>
      </c>
    </row>
    <row r="1297" spans="1:9">
      <c r="A1297" s="104">
        <f ca="1"/>
        <v>1284</v>
      </c>
      <c r="B1297" s="104" t="str">
        <f ca="1"/>
        <v>PT Sinar Karya Abadi</v>
      </c>
      <c r="C1297" s="104">
        <f ca="1"/>
        <v>4098000</v>
      </c>
      <c r="D1297" s="104">
        <f ca="1"/>
        <v>46236</v>
      </c>
      <c r="E1297" s="104">
        <f ca="1"/>
        <v>46266</v>
      </c>
      <c r="F1297" s="104" t="str">
        <f ca="1"/>
        <v>Partial</v>
      </c>
      <c r="G1297" s="104" t="str">
        <f ca="1"/>
        <v>INV-2026-PT Sinar Karya Abadi-1284</v>
      </c>
      <c r="H1297" s="104">
        <f ca="1"/>
        <v>1024000</v>
      </c>
      <c r="I1297" s="104">
        <f ca="1"/>
        <v>3074000</v>
      </c>
    </row>
    <row r="1298" spans="1:9">
      <c r="A1298" s="104">
        <f ca="1"/>
        <v>1285</v>
      </c>
      <c r="B1298" s="104" t="str">
        <f ca="1"/>
        <v>PT Pontianak Niaga Abadi</v>
      </c>
      <c r="C1298" s="104">
        <f ca="1"/>
        <v>6268000</v>
      </c>
      <c r="D1298" s="104">
        <f ca="1"/>
        <v>46219</v>
      </c>
      <c r="E1298" s="104">
        <f ca="1"/>
        <v>46249</v>
      </c>
      <c r="F1298" s="104" t="str">
        <f ca="1"/>
        <v>Unpaid</v>
      </c>
      <c r="G1298" s="104" t="str">
        <f ca="1"/>
        <v>INV-2026-PT Pontianak Niaga Abadi-1285</v>
      </c>
      <c r="H1298" s="104">
        <f ca="1"/>
        <v>0</v>
      </c>
      <c r="I1298" s="104">
        <f ca="1"/>
        <v>6268000</v>
      </c>
    </row>
    <row r="1299" spans="1:9">
      <c r="A1299" s="104">
        <f ca="1"/>
        <v>1286</v>
      </c>
      <c r="B1299" s="104" t="str">
        <f ca="1"/>
        <v>PT Urban House Indonesia</v>
      </c>
      <c r="C1299" s="104">
        <f ca="1"/>
        <v>5131000</v>
      </c>
      <c r="D1299" s="104">
        <f ca="1"/>
        <v>46232</v>
      </c>
      <c r="E1299" s="104">
        <f ca="1"/>
        <v>46262</v>
      </c>
      <c r="F1299" s="104" t="str">
        <f ca="1"/>
        <v>Paid</v>
      </c>
      <c r="G1299" s="104" t="str">
        <f ca="1"/>
        <v>INV-2026-PT Urban House Indonesia-1286</v>
      </c>
      <c r="H1299" s="104">
        <f ca="1"/>
        <v>5131000</v>
      </c>
      <c r="I1299" s="104">
        <f ca="1"/>
        <v>0</v>
      </c>
    </row>
    <row r="1300" spans="1:9">
      <c r="A1300" s="104">
        <f ca="1"/>
        <v>1287</v>
      </c>
      <c r="B1300" s="104" t="str">
        <f ca="1"/>
        <v>PT Manado Lifestyle Center</v>
      </c>
      <c r="C1300" s="104">
        <f ca="1"/>
        <v>2245000</v>
      </c>
      <c r="D1300" s="104">
        <f ca="1"/>
        <v>46085</v>
      </c>
      <c r="E1300" s="104">
        <f ca="1"/>
        <v>46130</v>
      </c>
      <c r="F1300" s="104" t="str">
        <f ca="1"/>
        <v>Paid</v>
      </c>
      <c r="G1300" s="104" t="str">
        <f ca="1"/>
        <v>INV-2026-PT Manado Lifestyle Center-1287</v>
      </c>
      <c r="H1300" s="104">
        <f ca="1"/>
        <v>2245000</v>
      </c>
      <c r="I1300" s="104">
        <f ca="1"/>
        <v>0</v>
      </c>
    </row>
    <row r="1301" spans="1:9">
      <c r="A1301" s="104">
        <f ca="1"/>
        <v>1288</v>
      </c>
      <c r="B1301" s="104" t="str">
        <f ca="1"/>
        <v>PT Pekanbaru Home Store</v>
      </c>
      <c r="C1301" s="104">
        <f ca="1"/>
        <v>1850000</v>
      </c>
      <c r="D1301" s="104">
        <f ca="1"/>
        <v>46078</v>
      </c>
      <c r="E1301" s="104">
        <f ca="1"/>
        <v>46108</v>
      </c>
      <c r="F1301" s="104" t="str">
        <f ca="1"/>
        <v>Paid</v>
      </c>
      <c r="G1301" s="104" t="str">
        <f ca="1"/>
        <v>INV-2026-PT Pekanbaru Home Store-1288</v>
      </c>
      <c r="H1301" s="104">
        <f ca="1"/>
        <v>1850000</v>
      </c>
      <c r="I1301" s="104">
        <f ca="1"/>
        <v>0</v>
      </c>
    </row>
    <row r="1302" spans="1:9">
      <c r="A1302" s="104">
        <f ca="1"/>
        <v>1289</v>
      </c>
      <c r="B1302" s="104" t="str">
        <f ca="1"/>
        <v>PT Jogja Retail Makmur</v>
      </c>
      <c r="C1302" s="104">
        <f ca="1"/>
        <v>3691000</v>
      </c>
      <c r="D1302" s="104">
        <f ca="1"/>
        <v>46197</v>
      </c>
      <c r="E1302" s="104">
        <f ca="1"/>
        <v>46227</v>
      </c>
      <c r="F1302" s="104" t="str">
        <f ca="1"/>
        <v>Partial</v>
      </c>
      <c r="G1302" s="104" t="str">
        <f ca="1"/>
        <v>INV-2026-PT Jogja Retail Makmur-1289</v>
      </c>
      <c r="H1302" s="104">
        <f ca="1"/>
        <v>2768000</v>
      </c>
      <c r="I1302" s="104">
        <f ca="1"/>
        <v>923000</v>
      </c>
    </row>
    <row r="1303" spans="1:9">
      <c r="A1303" s="104">
        <f ca="1"/>
        <v>1290</v>
      </c>
      <c r="B1303" s="104" t="str">
        <f ca="1"/>
        <v>PT Bali Lifestyle Market</v>
      </c>
      <c r="C1303" s="104">
        <f ca="1"/>
        <v>7157000</v>
      </c>
      <c r="D1303" s="104">
        <f ca="1"/>
        <v>46091</v>
      </c>
      <c r="E1303" s="104">
        <f ca="1"/>
        <v>46121</v>
      </c>
      <c r="F1303" s="104" t="str">
        <f ca="1"/>
        <v>Unpaid</v>
      </c>
      <c r="G1303" s="104" t="str">
        <f ca="1"/>
        <v>INV-2026-PT Bali Lifestyle Market-1290</v>
      </c>
      <c r="H1303" s="104">
        <f ca="1"/>
        <v>0</v>
      </c>
      <c r="I1303" s="104">
        <f ca="1"/>
        <v>7157000</v>
      </c>
    </row>
    <row r="1304" spans="1:9">
      <c r="A1304" s="104">
        <f ca="1"/>
        <v>1291</v>
      </c>
      <c r="B1304" s="104" t="str">
        <f ca="1"/>
        <v>PT Pusaka Niaga Mandiri</v>
      </c>
      <c r="C1304" s="104">
        <f ca="1"/>
        <v>1263000</v>
      </c>
      <c r="D1304" s="104">
        <f ca="1"/>
        <v>46245</v>
      </c>
      <c r="E1304" s="104">
        <f ca="1"/>
        <v>46275</v>
      </c>
      <c r="F1304" s="104" t="str">
        <f ca="1"/>
        <v>Unpaid</v>
      </c>
      <c r="G1304" s="104" t="str">
        <f ca="1"/>
        <v>INV-2026-PT Pusaka Niaga Mandiri-1291</v>
      </c>
      <c r="H1304" s="104">
        <f ca="1"/>
        <v>0</v>
      </c>
      <c r="I1304" s="104">
        <f ca="1"/>
        <v>1263000</v>
      </c>
    </row>
    <row r="1305" spans="1:9">
      <c r="A1305" s="104">
        <f ca="1"/>
        <v>1292</v>
      </c>
      <c r="B1305" s="104" t="str">
        <f ca="1"/>
        <v>PT Prima Retail Bandung</v>
      </c>
      <c r="C1305" s="104">
        <f ca="1"/>
        <v>2874000</v>
      </c>
      <c r="D1305" s="104">
        <f ca="1"/>
        <v>46165</v>
      </c>
      <c r="E1305" s="104">
        <f ca="1"/>
        <v>46179</v>
      </c>
      <c r="F1305" s="104" t="str">
        <f ca="1"/>
        <v>Paid</v>
      </c>
      <c r="G1305" s="104" t="str">
        <f ca="1"/>
        <v>INV-2026-PT Prima Retail Bandung-1292</v>
      </c>
      <c r="H1305" s="104">
        <f ca="1"/>
        <v>2874000</v>
      </c>
      <c r="I1305" s="104">
        <f ca="1"/>
        <v>0</v>
      </c>
    </row>
    <row r="1306" spans="1:9">
      <c r="A1306" s="104">
        <f ca="1"/>
        <v>1293</v>
      </c>
      <c r="B1306" s="104" t="str">
        <f ca="1"/>
        <v>PT Metro Perkasa Retail</v>
      </c>
      <c r="C1306" s="104">
        <f ca="1"/>
        <v>1622000</v>
      </c>
      <c r="D1306" s="104">
        <f ca="1"/>
        <v>46112</v>
      </c>
      <c r="E1306" s="104">
        <f ca="1"/>
        <v>46157</v>
      </c>
      <c r="F1306" s="104" t="str">
        <f ca="1"/>
        <v>Paid</v>
      </c>
      <c r="G1306" s="104" t="str">
        <f ca="1"/>
        <v>INV-2026-PT Metro Perkasa Retail-1293</v>
      </c>
      <c r="H1306" s="104">
        <f ca="1"/>
        <v>1622000</v>
      </c>
      <c r="I1306" s="104">
        <f ca="1"/>
        <v>0</v>
      </c>
    </row>
    <row r="1307" spans="1:9">
      <c r="A1307" s="104">
        <f ca="1"/>
        <v>1294</v>
      </c>
      <c r="B1307" s="104" t="str">
        <f ca="1"/>
        <v>PT Sinar Karya Abadi</v>
      </c>
      <c r="C1307" s="104">
        <f ca="1"/>
        <v>4445000</v>
      </c>
      <c r="D1307" s="104">
        <f ca="1"/>
        <v>46190</v>
      </c>
      <c r="E1307" s="104">
        <f ca="1"/>
        <v>46220</v>
      </c>
      <c r="F1307" s="104" t="str">
        <f ca="1"/>
        <v>Unpaid</v>
      </c>
      <c r="G1307" s="104" t="str">
        <f ca="1"/>
        <v>INV-2026-PT Sinar Karya Abadi-1294</v>
      </c>
      <c r="H1307" s="104">
        <f ca="1"/>
        <v>0</v>
      </c>
      <c r="I1307" s="104">
        <f ca="1"/>
        <v>4445000</v>
      </c>
    </row>
    <row r="1308" spans="1:9">
      <c r="A1308" s="104">
        <f ca="1"/>
        <v>1295</v>
      </c>
      <c r="B1308" s="104" t="str">
        <f ca="1"/>
        <v>PT Citra Home Living</v>
      </c>
      <c r="C1308" s="104">
        <f ca="1"/>
        <v>3282000</v>
      </c>
      <c r="D1308" s="104">
        <f ca="1"/>
        <v>46130</v>
      </c>
      <c r="E1308" s="104">
        <f ca="1"/>
        <v>46160</v>
      </c>
      <c r="F1308" s="104" t="str">
        <f ca="1"/>
        <v>Partial</v>
      </c>
      <c r="G1308" s="104" t="str">
        <f ca="1"/>
        <v>INV-2026-PT Citra Home Living-1295</v>
      </c>
      <c r="H1308" s="104">
        <f ca="1"/>
        <v>2462000</v>
      </c>
      <c r="I1308" s="104">
        <f ca="1"/>
        <v>820000</v>
      </c>
    </row>
    <row r="1309" spans="1:9">
      <c r="A1309" s="104">
        <f ca="1"/>
        <v>1296</v>
      </c>
      <c r="B1309" s="104" t="str">
        <f ca="1"/>
        <v>PT Nusantara Mart Sejahtera</v>
      </c>
      <c r="C1309" s="104">
        <f ca="1"/>
        <v>6140000</v>
      </c>
      <c r="D1309" s="104">
        <f ca="1"/>
        <v>46219</v>
      </c>
      <c r="E1309" s="104">
        <f ca="1"/>
        <v>46249</v>
      </c>
      <c r="F1309" s="104" t="str">
        <f ca="1"/>
        <v>Paid</v>
      </c>
      <c r="G1309" s="104" t="str">
        <f ca="1"/>
        <v>INV-2026-PT Nusantara Mart Sejahtera-1296</v>
      </c>
      <c r="H1309" s="104">
        <f ca="1"/>
        <v>6140000</v>
      </c>
      <c r="I1309" s="104">
        <f ca="1"/>
        <v>0</v>
      </c>
    </row>
    <row r="1310" spans="1:9">
      <c r="A1310" s="104">
        <f ca="1"/>
        <v>1297</v>
      </c>
      <c r="B1310" s="104" t="str">
        <f ca="1"/>
        <v>PT Jogja Retail Makmur</v>
      </c>
      <c r="C1310" s="104">
        <f ca="1"/>
        <v>3624000</v>
      </c>
      <c r="D1310" s="104">
        <f ca="1"/>
        <v>46133</v>
      </c>
      <c r="E1310" s="104">
        <f ca="1"/>
        <v>46147</v>
      </c>
      <c r="F1310" s="104" t="str">
        <f ca="1"/>
        <v>Paid</v>
      </c>
      <c r="G1310" s="104" t="str">
        <f ca="1"/>
        <v>INV-2026-PT Jogja Retail Makmur-1297</v>
      </c>
      <c r="H1310" s="104">
        <f ca="1"/>
        <v>3624000</v>
      </c>
      <c r="I1310" s="104">
        <f ca="1"/>
        <v>0</v>
      </c>
    </row>
    <row r="1311" spans="1:9">
      <c r="A1311" s="104">
        <f ca="1"/>
        <v>1298</v>
      </c>
      <c r="B1311" s="104" t="str">
        <f ca="1"/>
        <v>PT Metro Perkasa Retail</v>
      </c>
      <c r="C1311" s="104">
        <f ca="1"/>
        <v>4705000</v>
      </c>
      <c r="D1311" s="104">
        <f ca="1"/>
        <v>46269</v>
      </c>
      <c r="E1311" s="104">
        <f ca="1"/>
        <v>46299</v>
      </c>
      <c r="F1311" s="104" t="str">
        <f ca="1"/>
        <v>Paid</v>
      </c>
      <c r="G1311" s="104" t="str">
        <f ca="1"/>
        <v>INV-2026-PT Metro Perkasa Retail-1298</v>
      </c>
      <c r="H1311" s="104">
        <f ca="1"/>
        <v>4705000</v>
      </c>
      <c r="I1311" s="104">
        <f ca="1"/>
        <v>0</v>
      </c>
    </row>
    <row r="1312" spans="1:9">
      <c r="A1312" s="104">
        <f ca="1"/>
        <v>1299</v>
      </c>
      <c r="B1312" s="104" t="str">
        <f ca="1"/>
        <v>PT Lestari Lifestyle Retail</v>
      </c>
      <c r="C1312" s="104">
        <f ca="1"/>
        <v>5320000</v>
      </c>
      <c r="D1312" s="104">
        <f ca="1"/>
        <v>46206</v>
      </c>
      <c r="E1312" s="104">
        <f ca="1"/>
        <v>46236</v>
      </c>
      <c r="F1312" s="104" t="str">
        <f ca="1"/>
        <v>Partial</v>
      </c>
      <c r="G1312" s="104" t="str">
        <f ca="1"/>
        <v>INV-2026-PT Lestari Lifestyle Retail-1299</v>
      </c>
      <c r="H1312" s="104">
        <f ca="1"/>
        <v>1596000</v>
      </c>
      <c r="I1312" s="104">
        <f ca="1"/>
        <v>3724000</v>
      </c>
    </row>
    <row r="1313" spans="1:9">
      <c r="A1313" s="104">
        <f ca="1"/>
        <v>1300</v>
      </c>
      <c r="B1313" s="104" t="str">
        <f ca="1"/>
        <v>PT Urban House Indonesia</v>
      </c>
      <c r="C1313" s="104">
        <f ca="1"/>
        <v>6470000</v>
      </c>
      <c r="D1313" s="104">
        <f ca="1"/>
        <v>46163</v>
      </c>
      <c r="E1313" s="104">
        <f ca="1"/>
        <v>46193</v>
      </c>
      <c r="F1313" s="104" t="str">
        <f ca="1"/>
        <v>Paid</v>
      </c>
      <c r="G1313" s="104" t="str">
        <f ca="1"/>
        <v>INV-2026-PT Urban House Indonesia-1300</v>
      </c>
      <c r="H1313" s="104">
        <f ca="1"/>
        <v>6470000</v>
      </c>
      <c r="I1313" s="104">
        <f ca="1"/>
        <v>0</v>
      </c>
    </row>
    <row r="1314" spans="1:9">
      <c r="A1314" s="104">
        <f ca="1"/>
        <v>1301</v>
      </c>
      <c r="B1314" s="104" t="str">
        <f ca="1"/>
        <v>PT Batam Modern Retail</v>
      </c>
      <c r="C1314" s="104">
        <f ca="1"/>
        <v>2054000</v>
      </c>
      <c r="D1314" s="104">
        <f ca="1"/>
        <v>46248</v>
      </c>
      <c r="E1314" s="104">
        <f ca="1"/>
        <v>46278</v>
      </c>
      <c r="F1314" s="104" t="str">
        <f ca="1"/>
        <v>Unpaid</v>
      </c>
      <c r="G1314" s="104" t="str">
        <f ca="1"/>
        <v>INV-2026-PT Batam Modern Retail-1301</v>
      </c>
      <c r="H1314" s="104">
        <f ca="1"/>
        <v>0</v>
      </c>
      <c r="I1314" s="104">
        <f ca="1"/>
        <v>2054000</v>
      </c>
    </row>
    <row r="1315" spans="1:9">
      <c r="A1315" s="104">
        <f ca="1"/>
        <v>1302</v>
      </c>
      <c r="B1315" s="104" t="str">
        <f ca="1"/>
        <v>PT Palembang Retail Bersama</v>
      </c>
      <c r="C1315" s="104">
        <f ca="1"/>
        <v>4345000</v>
      </c>
      <c r="D1315" s="104">
        <f ca="1"/>
        <v>46095</v>
      </c>
      <c r="E1315" s="104">
        <f ca="1"/>
        <v>46140</v>
      </c>
      <c r="F1315" s="104" t="str">
        <f ca="1"/>
        <v>Unpaid</v>
      </c>
      <c r="G1315" s="104" t="str">
        <f ca="1"/>
        <v>INV-2026-PT Palembang Retail Bersama-1302</v>
      </c>
      <c r="H1315" s="104">
        <f ca="1"/>
        <v>0</v>
      </c>
      <c r="I1315" s="104">
        <f ca="1"/>
        <v>4345000</v>
      </c>
    </row>
    <row r="1316" spans="1:9">
      <c r="A1316" s="104">
        <f ca="1"/>
        <v>1303</v>
      </c>
      <c r="B1316" s="104" t="str">
        <f ca="1"/>
        <v>PT Manado Lifestyle Center</v>
      </c>
      <c r="C1316" s="104">
        <f ca="1"/>
        <v>2894000</v>
      </c>
      <c r="D1316" s="104">
        <f ca="1"/>
        <v>46185</v>
      </c>
      <c r="E1316" s="104">
        <f ca="1"/>
        <v>46230</v>
      </c>
      <c r="F1316" s="104" t="str">
        <f ca="1"/>
        <v>Paid</v>
      </c>
      <c r="G1316" s="104" t="str">
        <f ca="1"/>
        <v>INV-2026-PT Manado Lifestyle Center-1303</v>
      </c>
      <c r="H1316" s="104">
        <f ca="1"/>
        <v>2894000</v>
      </c>
      <c r="I1316" s="104">
        <f ca="1"/>
        <v>0</v>
      </c>
    </row>
    <row r="1317" spans="1:9">
      <c r="A1317" s="104">
        <f ca="1"/>
        <v>1304</v>
      </c>
      <c r="B1317" s="104" t="str">
        <f ca="1"/>
        <v>PT Pekanbaru Home Store</v>
      </c>
      <c r="C1317" s="104">
        <f ca="1"/>
        <v>2949000</v>
      </c>
      <c r="D1317" s="104">
        <f ca="1"/>
        <v>46182</v>
      </c>
      <c r="E1317" s="104">
        <f ca="1"/>
        <v>46196</v>
      </c>
      <c r="F1317" s="104" t="str">
        <f ca="1"/>
        <v>Paid</v>
      </c>
      <c r="G1317" s="104" t="str">
        <f ca="1"/>
        <v>INV-2026-PT Pekanbaru Home Store-1304</v>
      </c>
      <c r="H1317" s="104">
        <f ca="1"/>
        <v>2949000</v>
      </c>
      <c r="I1317" s="104">
        <f ca="1"/>
        <v>0</v>
      </c>
    </row>
    <row r="1318" spans="1:9">
      <c r="A1318" s="104">
        <f ca="1"/>
        <v>1305</v>
      </c>
      <c r="B1318" s="104" t="str">
        <f ca="1"/>
        <v>PT Pusaka Niaga Mandiri</v>
      </c>
      <c r="C1318" s="104">
        <f ca="1"/>
        <v>5176000</v>
      </c>
      <c r="D1318" s="104">
        <f ca="1"/>
        <v>46263</v>
      </c>
      <c r="E1318" s="104">
        <f ca="1"/>
        <v>46293</v>
      </c>
      <c r="F1318" s="104" t="str">
        <f ca="1"/>
        <v>Paid</v>
      </c>
      <c r="G1318" s="104" t="str">
        <f ca="1"/>
        <v>INV-2026-PT Pusaka Niaga Mandiri-1305</v>
      </c>
      <c r="H1318" s="104">
        <f ca="1"/>
        <v>5176000</v>
      </c>
      <c r="I1318" s="104">
        <f ca="1"/>
        <v>0</v>
      </c>
    </row>
    <row r="1319" spans="1:9">
      <c r="A1319" s="104">
        <f ca="1"/>
        <v>1306</v>
      </c>
      <c r="B1319" s="104" t="str">
        <f ca="1"/>
        <v>PT Lestari Lifestyle Retail</v>
      </c>
      <c r="C1319" s="104">
        <f ca="1"/>
        <v>9409000</v>
      </c>
      <c r="D1319" s="104">
        <f ca="1"/>
        <v>46209</v>
      </c>
      <c r="E1319" s="104">
        <f ca="1"/>
        <v>46223</v>
      </c>
      <c r="F1319" s="104" t="str">
        <f ca="1"/>
        <v>Unpaid</v>
      </c>
      <c r="G1319" s="104" t="str">
        <f ca="1"/>
        <v>INV-2026-PT Lestari Lifestyle Retail-1306</v>
      </c>
      <c r="H1319" s="104">
        <f ca="1"/>
        <v>0</v>
      </c>
      <c r="I1319" s="104">
        <f ca="1"/>
        <v>9409000</v>
      </c>
    </row>
    <row r="1320" spans="1:9">
      <c r="A1320" s="104">
        <f ca="1"/>
        <v>1307</v>
      </c>
      <c r="B1320" s="104" t="str">
        <f ca="1"/>
        <v>PT Bali Lifestyle Market</v>
      </c>
      <c r="C1320" s="104">
        <f ca="1"/>
        <v>1760000</v>
      </c>
      <c r="D1320" s="104">
        <f ca="1"/>
        <v>46256</v>
      </c>
      <c r="E1320" s="104">
        <f ca="1"/>
        <v>46286</v>
      </c>
      <c r="F1320" s="104" t="str">
        <f ca="1"/>
        <v>Paid</v>
      </c>
      <c r="G1320" s="104" t="str">
        <f ca="1"/>
        <v>INV-2026-PT Bali Lifestyle Market-1307</v>
      </c>
      <c r="H1320" s="104">
        <f ca="1"/>
        <v>1760000</v>
      </c>
      <c r="I1320" s="104">
        <f ca="1"/>
        <v>0</v>
      </c>
    </row>
    <row r="1321" spans="1:9">
      <c r="A1321" s="104">
        <f ca="1"/>
        <v>1308</v>
      </c>
      <c r="B1321" s="104" t="str">
        <f ca="1"/>
        <v>PT Citra Home Living</v>
      </c>
      <c r="C1321" s="104">
        <f ca="1"/>
        <v>4916000</v>
      </c>
      <c r="D1321" s="104">
        <f ca="1"/>
        <v>46193</v>
      </c>
      <c r="E1321" s="104">
        <f ca="1"/>
        <v>46238</v>
      </c>
      <c r="F1321" s="104" t="str">
        <f ca="1"/>
        <v>Unpaid</v>
      </c>
      <c r="G1321" s="104" t="str">
        <f ca="1"/>
        <v>INV-2026-PT Citra Home Living-1308</v>
      </c>
      <c r="H1321" s="104">
        <f ca="1"/>
        <v>0</v>
      </c>
      <c r="I1321" s="104">
        <f ca="1"/>
        <v>4916000</v>
      </c>
    </row>
    <row r="1322" spans="1:9">
      <c r="A1322" s="104">
        <f ca="1"/>
        <v>1309</v>
      </c>
      <c r="B1322" s="104" t="str">
        <f ca="1"/>
        <v>PT Nusantara Mart Sejahtera</v>
      </c>
      <c r="C1322" s="104">
        <f ca="1"/>
        <v>3415000</v>
      </c>
      <c r="D1322" s="104">
        <f ca="1"/>
        <v>46223</v>
      </c>
      <c r="E1322" s="104">
        <f ca="1"/>
        <v>46268</v>
      </c>
      <c r="F1322" s="104" t="str">
        <f ca="1"/>
        <v>Unpaid</v>
      </c>
      <c r="G1322" s="104" t="str">
        <f ca="1"/>
        <v>INV-2026-PT Nusantara Mart Sejahtera-1309</v>
      </c>
      <c r="H1322" s="104">
        <f ca="1"/>
        <v>0</v>
      </c>
      <c r="I1322" s="104">
        <f ca="1"/>
        <v>3415000</v>
      </c>
    </row>
    <row r="1323" spans="1:9">
      <c r="A1323" s="104">
        <f ca="1"/>
        <v>1310</v>
      </c>
      <c r="B1323" s="104" t="str">
        <f ca="1"/>
        <v>PT Pontianak Niaga Abadi</v>
      </c>
      <c r="C1323" s="104">
        <f ca="1"/>
        <v>4200000</v>
      </c>
      <c r="D1323" s="104">
        <f ca="1"/>
        <v>46065</v>
      </c>
      <c r="E1323" s="104">
        <f ca="1"/>
        <v>46095</v>
      </c>
      <c r="F1323" s="104" t="str">
        <f ca="1"/>
        <v>Paid</v>
      </c>
      <c r="G1323" s="104" t="str">
        <f ca="1"/>
        <v>INV-2026-PT Pontianak Niaga Abadi-1310</v>
      </c>
      <c r="H1323" s="104">
        <f ca="1"/>
        <v>4200000</v>
      </c>
      <c r="I1323" s="104">
        <f ca="1"/>
        <v>0</v>
      </c>
    </row>
    <row r="1324" spans="1:9">
      <c r="A1324" s="104">
        <f ca="1"/>
        <v>1311</v>
      </c>
      <c r="B1324" s="104" t="str">
        <f ca="1"/>
        <v>PT Bintang Retail Nusantara</v>
      </c>
      <c r="C1324" s="104">
        <f ca="1"/>
        <v>3390000</v>
      </c>
      <c r="D1324" s="104">
        <f ca="1"/>
        <v>46254</v>
      </c>
      <c r="E1324" s="104">
        <f ca="1"/>
        <v>46268</v>
      </c>
      <c r="F1324" s="104" t="str">
        <f ca="1"/>
        <v>Paid</v>
      </c>
      <c r="G1324" s="104" t="str">
        <f ca="1"/>
        <v>INV-2026-PT Bintang Retail Nusantara-1311</v>
      </c>
      <c r="H1324" s="104">
        <f ca="1"/>
        <v>3390000</v>
      </c>
      <c r="I1324" s="104">
        <f ca="1"/>
        <v>0</v>
      </c>
    </row>
    <row r="1325" spans="1:9">
      <c r="A1325" s="104">
        <f ca="1"/>
        <v>1312</v>
      </c>
      <c r="B1325" s="104" t="str">
        <f ca="1"/>
        <v>PT Pusaka Niaga Mandiri</v>
      </c>
      <c r="C1325" s="104">
        <f ca="1"/>
        <v>6258000</v>
      </c>
      <c r="D1325" s="104">
        <f ca="1"/>
        <v>46053</v>
      </c>
      <c r="E1325" s="104">
        <f ca="1"/>
        <v>46098</v>
      </c>
      <c r="F1325" s="104" t="str">
        <f ca="1"/>
        <v>Paid</v>
      </c>
      <c r="G1325" s="104" t="str">
        <f ca="1"/>
        <v>INV-2026-PT Pusaka Niaga Mandiri-1312</v>
      </c>
      <c r="H1325" s="104">
        <f ca="1"/>
        <v>6258000</v>
      </c>
      <c r="I1325" s="104">
        <f ca="1"/>
        <v>0</v>
      </c>
    </row>
    <row r="1326" spans="1:9">
      <c r="A1326" s="104">
        <f ca="1"/>
        <v>1313</v>
      </c>
      <c r="B1326" s="104" t="str">
        <f ca="1"/>
        <v>PT Urban House Indonesia</v>
      </c>
      <c r="C1326" s="104">
        <f ca="1"/>
        <v>3942000</v>
      </c>
      <c r="D1326" s="104">
        <f ca="1"/>
        <v>46268</v>
      </c>
      <c r="E1326" s="104">
        <f ca="1"/>
        <v>46282</v>
      </c>
      <c r="F1326" s="104" t="str">
        <f ca="1"/>
        <v>Paid</v>
      </c>
      <c r="G1326" s="104" t="str">
        <f ca="1"/>
        <v>INV-2026-PT Urban House Indonesia-1313</v>
      </c>
      <c r="H1326" s="104">
        <f ca="1"/>
        <v>3942000</v>
      </c>
      <c r="I1326" s="104">
        <f ca="1"/>
        <v>0</v>
      </c>
    </row>
    <row r="1327" spans="1:9">
      <c r="A1327" s="104">
        <f ca="1"/>
        <v>1314</v>
      </c>
      <c r="B1327" s="104" t="str">
        <f ca="1"/>
        <v>PT Lestari Lifestyle Retail</v>
      </c>
      <c r="C1327" s="104">
        <f ca="1"/>
        <v>1882000</v>
      </c>
      <c r="D1327" s="104">
        <f ca="1"/>
        <v>46045</v>
      </c>
      <c r="E1327" s="104">
        <f ca="1"/>
        <v>46059</v>
      </c>
      <c r="F1327" s="104" t="str">
        <f ca="1"/>
        <v>Paid</v>
      </c>
      <c r="G1327" s="104" t="str">
        <f ca="1"/>
        <v>INV-2026-PT Lestari Lifestyle Retail-1314</v>
      </c>
      <c r="H1327" s="104">
        <f ca="1"/>
        <v>1882000</v>
      </c>
      <c r="I1327" s="104">
        <f ca="1"/>
        <v>0</v>
      </c>
    </row>
    <row r="1328" spans="1:9">
      <c r="A1328" s="104">
        <f ca="1"/>
        <v>1315</v>
      </c>
      <c r="B1328" s="104" t="str">
        <f ca="1"/>
        <v>PT Pontianak Niaga Abadi</v>
      </c>
      <c r="C1328" s="104">
        <f ca="1"/>
        <v>1134000</v>
      </c>
      <c r="D1328" s="104">
        <f ca="1"/>
        <v>46029</v>
      </c>
      <c r="E1328" s="104">
        <f ca="1"/>
        <v>46043</v>
      </c>
      <c r="F1328" s="104" t="str">
        <f ca="1"/>
        <v>Paid</v>
      </c>
      <c r="G1328" s="104" t="str">
        <f ca="1"/>
        <v>INV-2026-PT Pontianak Niaga Abadi-1315</v>
      </c>
      <c r="H1328" s="104">
        <f ca="1"/>
        <v>1134000</v>
      </c>
      <c r="I1328" s="104">
        <f ca="1"/>
        <v>0</v>
      </c>
    </row>
    <row r="1329" spans="1:9">
      <c r="A1329" s="104">
        <f ca="1"/>
        <v>1316</v>
      </c>
      <c r="B1329" s="104" t="str">
        <f ca="1"/>
        <v>PT Manado Lifestyle Center</v>
      </c>
      <c r="C1329" s="104">
        <f ca="1"/>
        <v>2177000</v>
      </c>
      <c r="D1329" s="104">
        <f ca="1"/>
        <v>46059</v>
      </c>
      <c r="E1329" s="104">
        <f ca="1"/>
        <v>46104</v>
      </c>
      <c r="F1329" s="104" t="str">
        <f ca="1"/>
        <v>Paid</v>
      </c>
      <c r="G1329" s="104" t="str">
        <f ca="1"/>
        <v>INV-2026-PT Manado Lifestyle Center-1316</v>
      </c>
      <c r="H1329" s="104">
        <f ca="1"/>
        <v>2177000</v>
      </c>
      <c r="I1329" s="104">
        <f ca="1"/>
        <v>0</v>
      </c>
    </row>
    <row r="1330" spans="1:9">
      <c r="A1330" s="104">
        <f ca="1"/>
        <v>1317</v>
      </c>
      <c r="B1330" s="104" t="str">
        <f ca="1"/>
        <v>PT Karya Mitra Retail</v>
      </c>
      <c r="C1330" s="104">
        <f ca="1"/>
        <v>5294000</v>
      </c>
      <c r="D1330" s="104">
        <f ca="1"/>
        <v>46174</v>
      </c>
      <c r="E1330" s="104">
        <f ca="1"/>
        <v>46188</v>
      </c>
      <c r="F1330" s="104" t="str">
        <f ca="1"/>
        <v>Partial</v>
      </c>
      <c r="G1330" s="104" t="str">
        <f ca="1"/>
        <v>INV-2026-PT Karya Mitra Retail-1317</v>
      </c>
      <c r="H1330" s="104">
        <f ca="1"/>
        <v>1588000</v>
      </c>
      <c r="I1330" s="104">
        <f ca="1"/>
        <v>3706000</v>
      </c>
    </row>
    <row r="1331" spans="1:9">
      <c r="A1331" s="104">
        <f ca="1"/>
        <v>1318</v>
      </c>
      <c r="B1331" s="104" t="str">
        <f ca="1"/>
        <v>PT Karya Mitra Retail</v>
      </c>
      <c r="C1331" s="104">
        <f ca="1"/>
        <v>2660000</v>
      </c>
      <c r="D1331" s="104">
        <f ca="1"/>
        <v>46099</v>
      </c>
      <c r="E1331" s="104">
        <f ca="1"/>
        <v>46113</v>
      </c>
      <c r="F1331" s="104" t="str">
        <f ca="1"/>
        <v>Partial</v>
      </c>
      <c r="G1331" s="104" t="str">
        <f ca="1"/>
        <v>INV-2026-PT Karya Mitra Retail-1318</v>
      </c>
      <c r="H1331" s="104">
        <f ca="1"/>
        <v>665000</v>
      </c>
      <c r="I1331" s="104">
        <f ca="1"/>
        <v>1995000</v>
      </c>
    </row>
    <row r="1332" spans="1:9">
      <c r="A1332" s="104">
        <f ca="1"/>
        <v>1319</v>
      </c>
      <c r="B1332" s="104" t="str">
        <f ca="1"/>
        <v>PT Jogja Retail Makmur</v>
      </c>
      <c r="C1332" s="104">
        <f ca="1"/>
        <v>3867000</v>
      </c>
      <c r="D1332" s="104">
        <f ca="1"/>
        <v>46268</v>
      </c>
      <c r="E1332" s="104">
        <f ca="1"/>
        <v>46298</v>
      </c>
      <c r="F1332" s="104" t="str">
        <f ca="1"/>
        <v>Unpaid</v>
      </c>
      <c r="G1332" s="104" t="str">
        <f ca="1"/>
        <v>INV-2026-PT Jogja Retail Makmur-1319</v>
      </c>
      <c r="H1332" s="104">
        <f ca="1"/>
        <v>0</v>
      </c>
      <c r="I1332" s="104">
        <f ca="1"/>
        <v>3867000</v>
      </c>
    </row>
    <row r="1333" spans="1:9">
      <c r="A1333" s="104">
        <f ca="1"/>
        <v>1320</v>
      </c>
      <c r="B1333" s="104" t="str">
        <f ca="1"/>
        <v>PT Harmoni Store Indonesia</v>
      </c>
      <c r="C1333" s="104">
        <f ca="1"/>
        <v>5143000</v>
      </c>
      <c r="D1333" s="104">
        <f ca="1"/>
        <v>46046</v>
      </c>
      <c r="E1333" s="104">
        <f ca="1"/>
        <v>46091</v>
      </c>
      <c r="F1333" s="104" t="str">
        <f ca="1"/>
        <v>Paid</v>
      </c>
      <c r="G1333" s="104" t="str">
        <f ca="1"/>
        <v>INV-2026-PT Harmoni Store Indonesia-1320</v>
      </c>
      <c r="H1333" s="104">
        <f ca="1"/>
        <v>5143000</v>
      </c>
      <c r="I1333" s="104">
        <f ca="1"/>
        <v>0</v>
      </c>
    </row>
    <row r="1334" spans="1:9">
      <c r="A1334" s="104">
        <f ca="1"/>
        <v>1321</v>
      </c>
      <c r="B1334" s="104" t="str">
        <f ca="1"/>
        <v>PT Sentra Belanja Jaya</v>
      </c>
      <c r="C1334" s="104">
        <f ca="1"/>
        <v>1968000</v>
      </c>
      <c r="D1334" s="104">
        <f ca="1"/>
        <v>46108</v>
      </c>
      <c r="E1334" s="104">
        <f ca="1"/>
        <v>46138</v>
      </c>
      <c r="F1334" s="104" t="str">
        <f ca="1"/>
        <v>Paid</v>
      </c>
      <c r="G1334" s="104" t="str">
        <f ca="1"/>
        <v>INV-2026-PT Sentra Belanja Jaya-1321</v>
      </c>
      <c r="H1334" s="104">
        <f ca="1"/>
        <v>1968000</v>
      </c>
      <c r="I1334" s="104">
        <f ca="1"/>
        <v>0</v>
      </c>
    </row>
    <row r="1335" spans="1:9">
      <c r="A1335" s="104">
        <f ca="1"/>
        <v>1322</v>
      </c>
      <c r="B1335" s="104" t="str">
        <f ca="1"/>
        <v>PT Manado Lifestyle Center</v>
      </c>
      <c r="C1335" s="104">
        <f ca="1"/>
        <v>4583000</v>
      </c>
      <c r="D1335" s="104">
        <f ca="1"/>
        <v>46133</v>
      </c>
      <c r="E1335" s="104">
        <f ca="1"/>
        <v>46147</v>
      </c>
      <c r="F1335" s="104" t="str">
        <f ca="1"/>
        <v>Partial</v>
      </c>
      <c r="G1335" s="104" t="str">
        <f ca="1"/>
        <v>INV-2026-PT Manado Lifestyle Center-1322</v>
      </c>
      <c r="H1335" s="104">
        <f ca="1"/>
        <v>1375000</v>
      </c>
      <c r="I1335" s="104">
        <f ca="1"/>
        <v>3208000</v>
      </c>
    </row>
    <row r="1336" spans="1:9">
      <c r="A1336" s="104">
        <f ca="1"/>
        <v>1323</v>
      </c>
      <c r="B1336" s="104" t="str">
        <f ca="1"/>
        <v>PT Karya Mitra Retail</v>
      </c>
      <c r="C1336" s="104">
        <f ca="1"/>
        <v>3620000</v>
      </c>
      <c r="D1336" s="104">
        <f ca="1"/>
        <v>46098</v>
      </c>
      <c r="E1336" s="104">
        <f ca="1"/>
        <v>46143</v>
      </c>
      <c r="F1336" s="104" t="str">
        <f ca="1"/>
        <v>Paid</v>
      </c>
      <c r="G1336" s="104" t="str">
        <f ca="1"/>
        <v>INV-2026-PT Karya Mitra Retail-1323</v>
      </c>
      <c r="H1336" s="104">
        <f ca="1"/>
        <v>3620000</v>
      </c>
      <c r="I1336" s="104">
        <f ca="1"/>
        <v>0</v>
      </c>
    </row>
    <row r="1337" spans="1:9">
      <c r="A1337" s="104">
        <f ca="1"/>
        <v>1324</v>
      </c>
      <c r="B1337" s="104" t="str">
        <f ca="1"/>
        <v>PT Harmoni Store Indonesia</v>
      </c>
      <c r="C1337" s="104">
        <f ca="1"/>
        <v>2375000</v>
      </c>
      <c r="D1337" s="104">
        <f ca="1"/>
        <v>46216</v>
      </c>
      <c r="E1337" s="104">
        <f ca="1"/>
        <v>46261</v>
      </c>
      <c r="F1337" s="104" t="str">
        <f ca="1"/>
        <v>Paid</v>
      </c>
      <c r="G1337" s="104" t="str">
        <f ca="1"/>
        <v>INV-2026-PT Harmoni Store Indonesia-1324</v>
      </c>
      <c r="H1337" s="104">
        <f ca="1"/>
        <v>2375000</v>
      </c>
      <c r="I1337" s="104">
        <f ca="1"/>
        <v>0</v>
      </c>
    </row>
    <row r="1338" spans="1:9">
      <c r="A1338" s="104">
        <f ca="1"/>
        <v>1325</v>
      </c>
      <c r="B1338" s="104" t="str">
        <f ca="1"/>
        <v>PT Manado Lifestyle Center</v>
      </c>
      <c r="C1338" s="104">
        <f ca="1"/>
        <v>1125000</v>
      </c>
      <c r="D1338" s="104">
        <f ca="1"/>
        <v>46147</v>
      </c>
      <c r="E1338" s="104">
        <f ca="1"/>
        <v>46177</v>
      </c>
      <c r="F1338" s="104" t="str">
        <f ca="1"/>
        <v>Paid</v>
      </c>
      <c r="G1338" s="104" t="str">
        <f ca="1"/>
        <v>INV-2026-PT Manado Lifestyle Center-1325</v>
      </c>
      <c r="H1338" s="104">
        <f ca="1"/>
        <v>1125000</v>
      </c>
      <c r="I1338" s="104">
        <f ca="1"/>
        <v>0</v>
      </c>
    </row>
    <row r="1339" spans="1:9">
      <c r="A1339" s="104">
        <f ca="1"/>
        <v>1326</v>
      </c>
      <c r="B1339" s="104" t="str">
        <f ca="1"/>
        <v>PT Urban House Indonesia</v>
      </c>
      <c r="C1339" s="104">
        <f ca="1"/>
        <v>6311000</v>
      </c>
      <c r="D1339" s="104">
        <f ca="1"/>
        <v>46134</v>
      </c>
      <c r="E1339" s="104">
        <f ca="1"/>
        <v>46164</v>
      </c>
      <c r="F1339" s="104" t="str">
        <f ca="1"/>
        <v>Paid</v>
      </c>
      <c r="G1339" s="104" t="str">
        <f ca="1"/>
        <v>INV-2026-PT Urban House Indonesia-1326</v>
      </c>
      <c r="H1339" s="104">
        <f ca="1"/>
        <v>6311000</v>
      </c>
      <c r="I1339" s="104">
        <f ca="1"/>
        <v>0</v>
      </c>
    </row>
    <row r="1340" spans="1:9">
      <c r="A1340" s="104">
        <f ca="1"/>
        <v>1327</v>
      </c>
      <c r="B1340" s="104" t="str">
        <f ca="1"/>
        <v>PT Bintang Retail Nusantara</v>
      </c>
      <c r="C1340" s="104">
        <f ca="1"/>
        <v>2826000</v>
      </c>
      <c r="D1340" s="104">
        <f ca="1"/>
        <v>46115</v>
      </c>
      <c r="E1340" s="104">
        <f ca="1"/>
        <v>46145</v>
      </c>
      <c r="F1340" s="104" t="str">
        <f ca="1"/>
        <v>Paid</v>
      </c>
      <c r="G1340" s="104" t="str">
        <f ca="1"/>
        <v>INV-2026-PT Bintang Retail Nusantara-1327</v>
      </c>
      <c r="H1340" s="104">
        <f ca="1"/>
        <v>2826000</v>
      </c>
      <c r="I1340" s="104">
        <f ca="1"/>
        <v>0</v>
      </c>
    </row>
    <row r="1341" spans="1:9">
      <c r="A1341" s="104">
        <f ca="1"/>
        <v>1328</v>
      </c>
      <c r="B1341" s="104" t="str">
        <f ca="1"/>
        <v>PT Nusantara Mart Sejahtera</v>
      </c>
      <c r="C1341" s="104">
        <f ca="1"/>
        <v>4523000</v>
      </c>
      <c r="D1341" s="104">
        <f ca="1"/>
        <v>46206</v>
      </c>
      <c r="E1341" s="104">
        <f ca="1"/>
        <v>46236</v>
      </c>
      <c r="F1341" s="104" t="str">
        <f ca="1"/>
        <v>Paid</v>
      </c>
      <c r="G1341" s="104" t="str">
        <f ca="1"/>
        <v>INV-2026-PT Nusantara Mart Sejahtera-1328</v>
      </c>
      <c r="H1341" s="104">
        <f ca="1"/>
        <v>4523000</v>
      </c>
      <c r="I1341" s="104">
        <f ca="1"/>
        <v>0</v>
      </c>
    </row>
    <row r="1342" spans="1:9">
      <c r="A1342" s="104">
        <f ca="1"/>
        <v>1329</v>
      </c>
      <c r="B1342" s="104" t="str">
        <f ca="1"/>
        <v>PT Manado Lifestyle Center</v>
      </c>
      <c r="C1342" s="104">
        <f ca="1"/>
        <v>867000</v>
      </c>
      <c r="D1342" s="104">
        <f ca="1"/>
        <v>46196</v>
      </c>
      <c r="E1342" s="104">
        <f ca="1"/>
        <v>46226</v>
      </c>
      <c r="F1342" s="104" t="str">
        <f ca="1"/>
        <v>Paid</v>
      </c>
      <c r="G1342" s="104" t="str">
        <f ca="1"/>
        <v>INV-2026-PT Manado Lifestyle Center-1329</v>
      </c>
      <c r="H1342" s="104">
        <f ca="1"/>
        <v>867000</v>
      </c>
      <c r="I1342" s="104">
        <f ca="1"/>
        <v>0</v>
      </c>
    </row>
    <row r="1343" spans="1:9">
      <c r="A1343" s="104">
        <f ca="1"/>
        <v>1330</v>
      </c>
      <c r="B1343" s="104" t="str">
        <f ca="1"/>
        <v>PT Prima Retail Bandung</v>
      </c>
      <c r="C1343" s="104">
        <f ca="1"/>
        <v>3868000</v>
      </c>
      <c r="D1343" s="104">
        <f ca="1"/>
        <v>46043</v>
      </c>
      <c r="E1343" s="104">
        <f ca="1"/>
        <v>46073</v>
      </c>
      <c r="F1343" s="104" t="str">
        <f ca="1"/>
        <v>Paid</v>
      </c>
      <c r="G1343" s="104" t="str">
        <f ca="1"/>
        <v>INV-2026-PT Prima Retail Bandung-1330</v>
      </c>
      <c r="H1343" s="104">
        <f ca="1"/>
        <v>3868000</v>
      </c>
      <c r="I1343" s="104">
        <f ca="1"/>
        <v>0</v>
      </c>
    </row>
    <row r="1344" spans="1:9">
      <c r="A1344" s="104">
        <f ca="1"/>
        <v>1331</v>
      </c>
      <c r="B1344" s="104" t="str">
        <f ca="1"/>
        <v>PT Prima Retail Bandung</v>
      </c>
      <c r="C1344" s="104">
        <f ca="1"/>
        <v>9205000</v>
      </c>
      <c r="D1344" s="104">
        <f ca="1"/>
        <v>46233</v>
      </c>
      <c r="E1344" s="104">
        <f ca="1"/>
        <v>46263</v>
      </c>
      <c r="F1344" s="104" t="str">
        <f ca="1"/>
        <v>Partial</v>
      </c>
      <c r="G1344" s="104" t="str">
        <f ca="1"/>
        <v>INV-2026-PT Prima Retail Bandung-1331</v>
      </c>
      <c r="H1344" s="104">
        <f ca="1"/>
        <v>2301000</v>
      </c>
      <c r="I1344" s="104">
        <f ca="1"/>
        <v>6904000</v>
      </c>
    </row>
    <row r="1345" spans="1:9">
      <c r="A1345" s="104">
        <f ca="1"/>
        <v>1332</v>
      </c>
      <c r="B1345" s="104" t="str">
        <f ca="1"/>
        <v>PT Prima Retail Bandung</v>
      </c>
      <c r="C1345" s="104">
        <f ca="1"/>
        <v>3612000</v>
      </c>
      <c r="D1345" s="104">
        <f ca="1"/>
        <v>46152</v>
      </c>
      <c r="E1345" s="104">
        <f ca="1"/>
        <v>46182</v>
      </c>
      <c r="F1345" s="104" t="str">
        <f ca="1"/>
        <v>Partial</v>
      </c>
      <c r="G1345" s="104" t="str">
        <f ca="1"/>
        <v>INV-2026-PT Prima Retail Bandung-1332</v>
      </c>
      <c r="H1345" s="104">
        <f ca="1"/>
        <v>2167000</v>
      </c>
      <c r="I1345" s="104">
        <f ca="1"/>
        <v>1445000</v>
      </c>
    </row>
    <row r="1346" spans="1:9">
      <c r="A1346" s="104">
        <f ca="1"/>
        <v>1333</v>
      </c>
      <c r="B1346" s="104" t="str">
        <f ca="1"/>
        <v>PT Sentra Belanja Jaya</v>
      </c>
      <c r="C1346" s="104">
        <f ca="1"/>
        <v>2181000</v>
      </c>
      <c r="D1346" s="104">
        <f ca="1"/>
        <v>46049</v>
      </c>
      <c r="E1346" s="104">
        <f ca="1"/>
        <v>46079</v>
      </c>
      <c r="F1346" s="104" t="str">
        <f ca="1"/>
        <v>Partial</v>
      </c>
      <c r="G1346" s="104" t="str">
        <f ca="1"/>
        <v>INV-2026-PT Sentra Belanja Jaya-1333</v>
      </c>
      <c r="H1346" s="104">
        <f ca="1"/>
        <v>545000</v>
      </c>
      <c r="I1346" s="104">
        <f ca="1"/>
        <v>1636000</v>
      </c>
    </row>
    <row r="1347" spans="1:9">
      <c r="A1347" s="104">
        <f ca="1"/>
        <v>1334</v>
      </c>
      <c r="B1347" s="104" t="str">
        <f ca="1"/>
        <v>PT Pekanbaru Home Store</v>
      </c>
      <c r="C1347" s="104">
        <f ca="1"/>
        <v>3335000</v>
      </c>
      <c r="D1347" s="104">
        <f ca="1"/>
        <v>46180</v>
      </c>
      <c r="E1347" s="104">
        <f ca="1"/>
        <v>46210</v>
      </c>
      <c r="F1347" s="104" t="str">
        <f ca="1"/>
        <v>Paid</v>
      </c>
      <c r="G1347" s="104" t="str">
        <f ca="1"/>
        <v>INV-2026-PT Pekanbaru Home Store-1334</v>
      </c>
      <c r="H1347" s="104">
        <f ca="1"/>
        <v>3335000</v>
      </c>
      <c r="I1347" s="104">
        <f ca="1"/>
        <v>0</v>
      </c>
    </row>
    <row r="1348" spans="1:9">
      <c r="A1348" s="104">
        <f ca="1"/>
        <v>1335</v>
      </c>
      <c r="B1348" s="104" t="str">
        <f ca="1"/>
        <v>PT Medan Niaga Sentosa</v>
      </c>
      <c r="C1348" s="104">
        <f ca="1"/>
        <v>3369000</v>
      </c>
      <c r="D1348" s="104">
        <f ca="1"/>
        <v>46183</v>
      </c>
      <c r="E1348" s="104">
        <f ca="1"/>
        <v>46213</v>
      </c>
      <c r="F1348" s="104" t="str">
        <f ca="1"/>
        <v>Partial</v>
      </c>
      <c r="G1348" s="104" t="str">
        <f ca="1"/>
        <v>INV-2026-PT Medan Niaga Sentosa-1335</v>
      </c>
      <c r="H1348" s="104">
        <f ca="1"/>
        <v>1348000</v>
      </c>
      <c r="I1348" s="104">
        <f ca="1"/>
        <v>2021000</v>
      </c>
    </row>
    <row r="1349" spans="1:9">
      <c r="A1349" s="104">
        <f ca="1"/>
        <v>1336</v>
      </c>
      <c r="B1349" s="104" t="str">
        <f ca="1"/>
        <v>PT Sentra Belanja Jaya</v>
      </c>
      <c r="C1349" s="104">
        <f ca="1"/>
        <v>2406000</v>
      </c>
      <c r="D1349" s="104">
        <f ca="1"/>
        <v>46203</v>
      </c>
      <c r="E1349" s="104">
        <f ca="1"/>
        <v>46233</v>
      </c>
      <c r="F1349" s="104" t="str">
        <f ca="1"/>
        <v>Paid</v>
      </c>
      <c r="G1349" s="104" t="str">
        <f ca="1"/>
        <v>INV-2026-PT Sentra Belanja Jaya-1336</v>
      </c>
      <c r="H1349" s="104">
        <f ca="1"/>
        <v>2406000</v>
      </c>
      <c r="I1349" s="104">
        <f ca="1"/>
        <v>0</v>
      </c>
    </row>
    <row r="1350" spans="1:9">
      <c r="A1350" s="104">
        <f ca="1"/>
        <v>1337</v>
      </c>
      <c r="B1350" s="104" t="str">
        <f ca="1"/>
        <v>PT Pekanbaru Home Store</v>
      </c>
      <c r="C1350" s="104">
        <f ca="1"/>
        <v>2626000</v>
      </c>
      <c r="D1350" s="104">
        <f ca="1"/>
        <v>46215</v>
      </c>
      <c r="E1350" s="104">
        <f ca="1"/>
        <v>46245</v>
      </c>
      <c r="F1350" s="104" t="str">
        <f ca="1"/>
        <v>Unpaid</v>
      </c>
      <c r="G1350" s="104" t="str">
        <f ca="1"/>
        <v>INV-2026-PT Pekanbaru Home Store-1337</v>
      </c>
      <c r="H1350" s="104">
        <f ca="1"/>
        <v>0</v>
      </c>
      <c r="I1350" s="104">
        <f ca="1"/>
        <v>2626000</v>
      </c>
    </row>
    <row r="1351" spans="1:9">
      <c r="A1351" s="104">
        <f ca="1"/>
        <v>1338</v>
      </c>
      <c r="B1351" s="104" t="str">
        <f ca="1"/>
        <v>PT Pontianak Niaga Abadi</v>
      </c>
      <c r="C1351" s="104">
        <f ca="1"/>
        <v>3477000</v>
      </c>
      <c r="D1351" s="104">
        <f ca="1"/>
        <v>46031</v>
      </c>
      <c r="E1351" s="104">
        <f ca="1"/>
        <v>46061</v>
      </c>
      <c r="F1351" s="104" t="str">
        <f ca="1"/>
        <v>Paid</v>
      </c>
      <c r="G1351" s="104" t="str">
        <f ca="1"/>
        <v>INV-2026-PT Pontianak Niaga Abadi-1338</v>
      </c>
      <c r="H1351" s="104">
        <f ca="1"/>
        <v>3477000</v>
      </c>
      <c r="I1351" s="104">
        <f ca="1"/>
        <v>0</v>
      </c>
    </row>
    <row r="1352" spans="1:9">
      <c r="A1352" s="104">
        <f ca="1"/>
        <v>1339</v>
      </c>
      <c r="B1352" s="104" t="str">
        <f ca="1"/>
        <v>PT Lestari Lifestyle Retail</v>
      </c>
      <c r="C1352" s="104">
        <f ca="1"/>
        <v>2814000</v>
      </c>
      <c r="D1352" s="104">
        <f ca="1"/>
        <v>46144</v>
      </c>
      <c r="E1352" s="104">
        <f ca="1"/>
        <v>46158</v>
      </c>
      <c r="F1352" s="104" t="str">
        <f ca="1"/>
        <v>Partial</v>
      </c>
      <c r="G1352" s="104" t="str">
        <f ca="1"/>
        <v>INV-2026-PT Lestari Lifestyle Retail-1339</v>
      </c>
      <c r="H1352" s="104">
        <f ca="1"/>
        <v>1126000</v>
      </c>
      <c r="I1352" s="104">
        <f ca="1"/>
        <v>1688000</v>
      </c>
    </row>
    <row r="1353" spans="1:9">
      <c r="A1353" s="104">
        <f ca="1"/>
        <v>1340</v>
      </c>
      <c r="B1353" s="104" t="str">
        <f ca="1"/>
        <v>PT Surya Niaga Surabaya</v>
      </c>
      <c r="C1353" s="104">
        <f ca="1"/>
        <v>3975000</v>
      </c>
      <c r="D1353" s="104">
        <f ca="1"/>
        <v>46162</v>
      </c>
      <c r="E1353" s="104">
        <f ca="1"/>
        <v>46192</v>
      </c>
      <c r="F1353" s="104" t="str">
        <f ca="1"/>
        <v>Paid</v>
      </c>
      <c r="G1353" s="104" t="str">
        <f ca="1"/>
        <v>INV-2026-PT Surya Niaga Surabaya-1340</v>
      </c>
      <c r="H1353" s="104">
        <f ca="1"/>
        <v>3975000</v>
      </c>
      <c r="I1353" s="104">
        <f ca="1"/>
        <v>0</v>
      </c>
    </row>
    <row r="1354" spans="1:9">
      <c r="A1354" s="104">
        <f ca="1"/>
        <v>1341</v>
      </c>
      <c r="B1354" s="104" t="str">
        <f ca="1"/>
        <v>PT Karya Mitra Retail</v>
      </c>
      <c r="C1354" s="104">
        <f ca="1"/>
        <v>3456000</v>
      </c>
      <c r="D1354" s="104">
        <f ca="1"/>
        <v>46200</v>
      </c>
      <c r="E1354" s="104">
        <f ca="1"/>
        <v>46214</v>
      </c>
      <c r="F1354" s="104" t="str">
        <f ca="1"/>
        <v>Unpaid</v>
      </c>
      <c r="G1354" s="104" t="str">
        <f ca="1"/>
        <v>INV-2026-PT Karya Mitra Retail-1341</v>
      </c>
      <c r="H1354" s="104">
        <f ca="1"/>
        <v>0</v>
      </c>
      <c r="I1354" s="104">
        <f ca="1"/>
        <v>3456000</v>
      </c>
    </row>
    <row r="1355" spans="1:9">
      <c r="A1355" s="104">
        <f ca="1"/>
        <v>1342</v>
      </c>
      <c r="B1355" s="104" t="str">
        <f ca="1"/>
        <v>PT Urban House Indonesia</v>
      </c>
      <c r="C1355" s="104">
        <f ca="1"/>
        <v>3163000</v>
      </c>
      <c r="D1355" s="104">
        <f ca="1"/>
        <v>46244</v>
      </c>
      <c r="E1355" s="104">
        <f ca="1"/>
        <v>46274</v>
      </c>
      <c r="F1355" s="104" t="str">
        <f ca="1"/>
        <v>Unpaid</v>
      </c>
      <c r="G1355" s="104" t="str">
        <f ca="1"/>
        <v>INV-2026-PT Urban House Indonesia-1342</v>
      </c>
      <c r="H1355" s="104">
        <f ca="1"/>
        <v>0</v>
      </c>
      <c r="I1355" s="104">
        <f ca="1"/>
        <v>3163000</v>
      </c>
    </row>
    <row r="1356" spans="1:9">
      <c r="A1356" s="104">
        <f ca="1"/>
        <v>1343</v>
      </c>
      <c r="B1356" s="104" t="str">
        <f ca="1"/>
        <v>PT Manado Lifestyle Center</v>
      </c>
      <c r="C1356" s="104">
        <f ca="1"/>
        <v>1838000</v>
      </c>
      <c r="D1356" s="104">
        <f ca="1"/>
        <v>46224</v>
      </c>
      <c r="E1356" s="104">
        <f ca="1"/>
        <v>46254</v>
      </c>
      <c r="F1356" s="104" t="str">
        <f ca="1"/>
        <v>Paid</v>
      </c>
      <c r="G1356" s="104" t="str">
        <f ca="1"/>
        <v>INV-2026-PT Manado Lifestyle Center-1343</v>
      </c>
      <c r="H1356" s="104">
        <f ca="1"/>
        <v>1838000</v>
      </c>
      <c r="I1356" s="104">
        <f ca="1"/>
        <v>0</v>
      </c>
    </row>
    <row r="1357" spans="1:9">
      <c r="A1357" s="104">
        <f ca="1"/>
        <v>1344</v>
      </c>
      <c r="B1357" s="104" t="str">
        <f ca="1"/>
        <v>PT Jogja Retail Makmur</v>
      </c>
      <c r="C1357" s="104">
        <f ca="1"/>
        <v>5771000</v>
      </c>
      <c r="D1357" s="104">
        <f ca="1"/>
        <v>46252</v>
      </c>
      <c r="E1357" s="104">
        <f ca="1"/>
        <v>46282</v>
      </c>
      <c r="F1357" s="104" t="str">
        <f ca="1"/>
        <v>Paid</v>
      </c>
      <c r="G1357" s="104" t="str">
        <f ca="1"/>
        <v>INV-2026-PT Jogja Retail Makmur-1344</v>
      </c>
      <c r="H1357" s="104">
        <f ca="1"/>
        <v>5771000</v>
      </c>
      <c r="I1357" s="104">
        <f ca="1"/>
        <v>0</v>
      </c>
    </row>
    <row r="1358" spans="1:9">
      <c r="A1358" s="104">
        <f ca="1"/>
        <v>1345</v>
      </c>
      <c r="B1358" s="104" t="str">
        <f ca="1"/>
        <v>PT Manado Lifestyle Center</v>
      </c>
      <c r="C1358" s="104">
        <f ca="1"/>
        <v>2548000</v>
      </c>
      <c r="D1358" s="104">
        <f ca="1"/>
        <v>46042</v>
      </c>
      <c r="E1358" s="104">
        <f ca="1"/>
        <v>46072</v>
      </c>
      <c r="F1358" s="104" t="str">
        <f ca="1"/>
        <v>Paid</v>
      </c>
      <c r="G1358" s="104" t="str">
        <f ca="1"/>
        <v>INV-2026-PT Manado Lifestyle Center-1345</v>
      </c>
      <c r="H1358" s="104">
        <f ca="1"/>
        <v>2548000</v>
      </c>
      <c r="I1358" s="104">
        <f ca="1"/>
        <v>0</v>
      </c>
    </row>
    <row r="1359" spans="1:9">
      <c r="A1359" s="104">
        <f ca="1"/>
        <v>1346</v>
      </c>
      <c r="B1359" s="104" t="str">
        <f ca="1"/>
        <v>PT Medan Niaga Sentosa</v>
      </c>
      <c r="C1359" s="104">
        <f ca="1"/>
        <v>1824000</v>
      </c>
      <c r="D1359" s="104">
        <f ca="1"/>
        <v>46027</v>
      </c>
      <c r="E1359" s="104">
        <f ca="1"/>
        <v>46057</v>
      </c>
      <c r="F1359" s="104" t="str">
        <f ca="1"/>
        <v>Paid</v>
      </c>
      <c r="G1359" s="104" t="str">
        <f ca="1"/>
        <v>INV-2026-PT Medan Niaga Sentosa-1346</v>
      </c>
      <c r="H1359" s="104">
        <f ca="1"/>
        <v>1824000</v>
      </c>
      <c r="I1359" s="104">
        <f ca="1"/>
        <v>0</v>
      </c>
    </row>
    <row r="1360" spans="1:9">
      <c r="A1360" s="104">
        <f ca="1"/>
        <v>1347</v>
      </c>
      <c r="B1360" s="104" t="str">
        <f ca="1"/>
        <v>PT Makassar Retail Utama</v>
      </c>
      <c r="C1360" s="104">
        <f ca="1"/>
        <v>4127000</v>
      </c>
      <c r="D1360" s="104">
        <f ca="1"/>
        <v>46127</v>
      </c>
      <c r="E1360" s="104">
        <f ca="1"/>
        <v>46157</v>
      </c>
      <c r="F1360" s="104" t="str">
        <f ca="1"/>
        <v>Partial</v>
      </c>
      <c r="G1360" s="104" t="str">
        <f ca="1"/>
        <v>INV-2026-PT Makassar Retail Utama-1347</v>
      </c>
      <c r="H1360" s="104">
        <f ca="1"/>
        <v>1238000</v>
      </c>
      <c r="I1360" s="104">
        <f ca="1"/>
        <v>2889000</v>
      </c>
    </row>
    <row r="1361" spans="1:9">
      <c r="A1361" s="104">
        <f ca="1"/>
        <v>1348</v>
      </c>
      <c r="B1361" s="104" t="str">
        <f ca="1"/>
        <v>PT Balikpapan Retailindo</v>
      </c>
      <c r="C1361" s="104">
        <f ca="1"/>
        <v>6751000</v>
      </c>
      <c r="D1361" s="104">
        <f ca="1"/>
        <v>46237</v>
      </c>
      <c r="E1361" s="104">
        <f ca="1"/>
        <v>46282</v>
      </c>
      <c r="F1361" s="104" t="str">
        <f ca="1"/>
        <v>Unpaid</v>
      </c>
      <c r="G1361" s="104" t="str">
        <f ca="1"/>
        <v>INV-2026-PT Balikpapan Retailindo-1348</v>
      </c>
      <c r="H1361" s="104">
        <f ca="1"/>
        <v>0</v>
      </c>
      <c r="I1361" s="104">
        <f ca="1"/>
        <v>6751000</v>
      </c>
    </row>
    <row r="1362" spans="1:9">
      <c r="A1362" s="104">
        <f ca="1"/>
        <v>1349</v>
      </c>
      <c r="B1362" s="104" t="str">
        <f ca="1"/>
        <v>PT Batam Modern Retail</v>
      </c>
      <c r="C1362" s="104">
        <f ca="1"/>
        <v>3336000</v>
      </c>
      <c r="D1362" s="104">
        <f ca="1"/>
        <v>46066</v>
      </c>
      <c r="E1362" s="104">
        <f ca="1"/>
        <v>46096</v>
      </c>
      <c r="F1362" s="104" t="str">
        <f ca="1"/>
        <v>Paid</v>
      </c>
      <c r="G1362" s="104" t="str">
        <f ca="1"/>
        <v>INV-2026-PT Batam Modern Retail-1349</v>
      </c>
      <c r="H1362" s="104">
        <f ca="1"/>
        <v>3336000</v>
      </c>
      <c r="I1362" s="104">
        <f ca="1"/>
        <v>0</v>
      </c>
    </row>
    <row r="1363" spans="1:9">
      <c r="A1363" s="104">
        <f ca="1"/>
        <v>1350</v>
      </c>
      <c r="B1363" s="104" t="str">
        <f ca="1"/>
        <v>PT Citra Home Living</v>
      </c>
      <c r="C1363" s="104">
        <f ca="1"/>
        <v>5187000</v>
      </c>
      <c r="D1363" s="104">
        <f ca="1"/>
        <v>46230</v>
      </c>
      <c r="E1363" s="104">
        <f ca="1"/>
        <v>46275</v>
      </c>
      <c r="F1363" s="104" t="str">
        <f ca="1"/>
        <v>Paid</v>
      </c>
      <c r="G1363" s="104" t="str">
        <f ca="1"/>
        <v>INV-2026-PT Citra Home Living-1350</v>
      </c>
      <c r="H1363" s="104">
        <f ca="1"/>
        <v>5187000</v>
      </c>
      <c r="I1363" s="104">
        <f ca="1"/>
        <v>0</v>
      </c>
    </row>
    <row r="1364" spans="1:9">
      <c r="A1364" s="104">
        <f ca="1"/>
        <v>1351</v>
      </c>
      <c r="B1364" s="104" t="str">
        <f ca="1"/>
        <v>PT Sentra Belanja Jaya</v>
      </c>
      <c r="C1364" s="104">
        <f ca="1"/>
        <v>2288000</v>
      </c>
      <c r="D1364" s="104">
        <f ca="1"/>
        <v>46027</v>
      </c>
      <c r="E1364" s="104">
        <f ca="1"/>
        <v>46057</v>
      </c>
      <c r="F1364" s="104" t="str">
        <f ca="1"/>
        <v>Paid</v>
      </c>
      <c r="G1364" s="104" t="str">
        <f ca="1"/>
        <v>INV-2026-PT Sentra Belanja Jaya-1351</v>
      </c>
      <c r="H1364" s="104">
        <f ca="1"/>
        <v>2288000</v>
      </c>
      <c r="I1364" s="104">
        <f ca="1"/>
        <v>0</v>
      </c>
    </row>
    <row r="1365" spans="1:9">
      <c r="A1365" s="104">
        <f ca="1"/>
        <v>1352</v>
      </c>
      <c r="B1365" s="104" t="str">
        <f ca="1"/>
        <v>PT Manado Lifestyle Center</v>
      </c>
      <c r="C1365" s="104">
        <f ca="1"/>
        <v>2395000</v>
      </c>
      <c r="D1365" s="104">
        <f ca="1"/>
        <v>46220</v>
      </c>
      <c r="E1365" s="104">
        <f ca="1"/>
        <v>46250</v>
      </c>
      <c r="F1365" s="104" t="str">
        <f ca="1"/>
        <v>Partial</v>
      </c>
      <c r="G1365" s="104" t="str">
        <f ca="1"/>
        <v>INV-2026-PT Manado Lifestyle Center-1352</v>
      </c>
      <c r="H1365" s="104">
        <f ca="1"/>
        <v>1198000</v>
      </c>
      <c r="I1365" s="104">
        <f ca="1"/>
        <v>1197000</v>
      </c>
    </row>
    <row r="1366" spans="1:9">
      <c r="A1366" s="104">
        <f ca="1"/>
        <v>1353</v>
      </c>
      <c r="B1366" s="104" t="str">
        <f ca="1"/>
        <v>PT Bali Lifestyle Market</v>
      </c>
      <c r="C1366" s="104">
        <f ca="1"/>
        <v>6003000</v>
      </c>
      <c r="D1366" s="104">
        <f ca="1"/>
        <v>46166</v>
      </c>
      <c r="E1366" s="104">
        <f ca="1"/>
        <v>46180</v>
      </c>
      <c r="F1366" s="104" t="str">
        <f ca="1"/>
        <v>Unpaid</v>
      </c>
      <c r="G1366" s="104" t="str">
        <f ca="1"/>
        <v>INV-2026-PT Bali Lifestyle Market-1353</v>
      </c>
      <c r="H1366" s="104">
        <f ca="1"/>
        <v>0</v>
      </c>
      <c r="I1366" s="104">
        <f ca="1"/>
        <v>6003000</v>
      </c>
    </row>
    <row r="1367" spans="1:9">
      <c r="A1367" s="104">
        <f ca="1"/>
        <v>1354</v>
      </c>
      <c r="B1367" s="104" t="str">
        <f ca="1"/>
        <v>PT Bali Lifestyle Market</v>
      </c>
      <c r="C1367" s="104">
        <f ca="1"/>
        <v>3450000</v>
      </c>
      <c r="D1367" s="104">
        <f ca="1"/>
        <v>46157</v>
      </c>
      <c r="E1367" s="104">
        <f ca="1"/>
        <v>46171</v>
      </c>
      <c r="F1367" s="104" t="str">
        <f ca="1"/>
        <v>Paid</v>
      </c>
      <c r="G1367" s="104" t="str">
        <f ca="1"/>
        <v>INV-2026-PT Bali Lifestyle Market-1354</v>
      </c>
      <c r="H1367" s="104">
        <f ca="1"/>
        <v>3450000</v>
      </c>
      <c r="I1367" s="104">
        <f ca="1"/>
        <v>0</v>
      </c>
    </row>
    <row r="1368" spans="1:9">
      <c r="A1368" s="104">
        <f ca="1"/>
        <v>1355</v>
      </c>
      <c r="B1368" s="104" t="str">
        <f ca="1"/>
        <v>PT Surya Niaga Surabaya</v>
      </c>
      <c r="C1368" s="104">
        <f ca="1"/>
        <v>249000</v>
      </c>
      <c r="D1368" s="104">
        <f ca="1"/>
        <v>46238</v>
      </c>
      <c r="E1368" s="104">
        <f ca="1"/>
        <v>46268</v>
      </c>
      <c r="F1368" s="104" t="str">
        <f ca="1"/>
        <v>Paid</v>
      </c>
      <c r="G1368" s="104" t="str">
        <f ca="1"/>
        <v>INV-2026-PT Surya Niaga Surabaya-1355</v>
      </c>
      <c r="H1368" s="104">
        <f ca="1"/>
        <v>249000</v>
      </c>
      <c r="I1368" s="104">
        <f ca="1"/>
        <v>0</v>
      </c>
    </row>
    <row r="1369" spans="1:9">
      <c r="A1369" s="104">
        <f ca="1"/>
        <v>1356</v>
      </c>
      <c r="B1369" s="104" t="str">
        <f ca="1"/>
        <v>PT Arunika Retail Indonesia</v>
      </c>
      <c r="C1369" s="104">
        <f ca="1"/>
        <v>2640000</v>
      </c>
      <c r="D1369" s="104">
        <f ca="1"/>
        <v>46088</v>
      </c>
      <c r="E1369" s="104">
        <f ca="1"/>
        <v>46133</v>
      </c>
      <c r="F1369" s="104" t="str">
        <f ca="1"/>
        <v>Paid</v>
      </c>
      <c r="G1369" s="104" t="str">
        <f ca="1"/>
        <v>INV-2026-PT Arunika Retail Indonesia-1356</v>
      </c>
      <c r="H1369" s="104">
        <f ca="1"/>
        <v>2640000</v>
      </c>
      <c r="I1369" s="104">
        <f ca="1"/>
        <v>0</v>
      </c>
    </row>
    <row r="1370" spans="1:9">
      <c r="A1370" s="104">
        <f ca="1"/>
        <v>1357</v>
      </c>
      <c r="B1370" s="104" t="str">
        <f ca="1"/>
        <v>PT Prima Retail Bandung</v>
      </c>
      <c r="C1370" s="104">
        <f ca="1"/>
        <v>4759000</v>
      </c>
      <c r="D1370" s="104">
        <f ca="1"/>
        <v>46189</v>
      </c>
      <c r="E1370" s="104">
        <f ca="1"/>
        <v>46219</v>
      </c>
      <c r="F1370" s="104" t="str">
        <f ca="1"/>
        <v>Unpaid</v>
      </c>
      <c r="G1370" s="104" t="str">
        <f ca="1"/>
        <v>INV-2026-PT Prima Retail Bandung-1357</v>
      </c>
      <c r="H1370" s="104">
        <f ca="1"/>
        <v>0</v>
      </c>
      <c r="I1370" s="104">
        <f ca="1"/>
        <v>4759000</v>
      </c>
    </row>
    <row r="1371" spans="1:9">
      <c r="A1371" s="104">
        <f ca="1"/>
        <v>1358</v>
      </c>
      <c r="B1371" s="104" t="str">
        <f ca="1"/>
        <v>PT Makassar Retail Utama</v>
      </c>
      <c r="C1371" s="104">
        <f ca="1"/>
        <v>1231000</v>
      </c>
      <c r="D1371" s="104">
        <f ca="1"/>
        <v>46212</v>
      </c>
      <c r="E1371" s="104">
        <f ca="1"/>
        <v>46257</v>
      </c>
      <c r="F1371" s="104" t="str">
        <f ca="1"/>
        <v>Paid</v>
      </c>
      <c r="G1371" s="104" t="str">
        <f ca="1"/>
        <v>INV-2026-PT Makassar Retail Utama-1358</v>
      </c>
      <c r="H1371" s="104">
        <f ca="1"/>
        <v>1231000</v>
      </c>
      <c r="I1371" s="104">
        <f ca="1"/>
        <v>0</v>
      </c>
    </row>
    <row r="1372" spans="1:9">
      <c r="A1372" s="104">
        <f ca="1"/>
        <v>1359</v>
      </c>
      <c r="B1372" s="104" t="str">
        <f ca="1"/>
        <v>PT XYZ</v>
      </c>
      <c r="C1372" s="104">
        <f ca="1"/>
        <v>4664000</v>
      </c>
      <c r="D1372" s="104">
        <f ca="1"/>
        <v>46033</v>
      </c>
      <c r="E1372" s="104">
        <f ca="1"/>
        <v>46063</v>
      </c>
      <c r="F1372" s="104" t="str">
        <f ca="1"/>
        <v>Paid</v>
      </c>
      <c r="G1372" s="104" t="str">
        <f ca="1"/>
        <v>INV-2026-PT XYZ-1359</v>
      </c>
      <c r="H1372" s="104">
        <f ca="1"/>
        <v>4664000</v>
      </c>
      <c r="I1372" s="104">
        <f ca="1"/>
        <v>0</v>
      </c>
    </row>
    <row r="1373" spans="1:9">
      <c r="A1373" s="104">
        <f ca="1"/>
        <v>1360</v>
      </c>
      <c r="B1373" s="104" t="str">
        <f ca="1"/>
        <v>PT Prima Retail Bandung</v>
      </c>
      <c r="C1373" s="104">
        <f ca="1"/>
        <v>3663000</v>
      </c>
      <c r="D1373" s="104">
        <f ca="1"/>
        <v>46199</v>
      </c>
      <c r="E1373" s="104">
        <f ca="1"/>
        <v>46229</v>
      </c>
      <c r="F1373" s="104" t="str">
        <f ca="1"/>
        <v>Unpaid</v>
      </c>
      <c r="G1373" s="104" t="str">
        <f ca="1"/>
        <v>INV-2026-PT Prima Retail Bandung-1360</v>
      </c>
      <c r="H1373" s="104">
        <f ca="1"/>
        <v>0</v>
      </c>
      <c r="I1373" s="104">
        <f ca="1"/>
        <v>3663000</v>
      </c>
    </row>
    <row r="1374" spans="1:9">
      <c r="A1374" s="104">
        <f ca="1"/>
        <v>1361</v>
      </c>
      <c r="B1374" s="104" t="str">
        <f ca="1"/>
        <v>PT Urban House Indonesia</v>
      </c>
      <c r="C1374" s="104">
        <f ca="1"/>
        <v>4828000</v>
      </c>
      <c r="D1374" s="104">
        <f ca="1"/>
        <v>46132</v>
      </c>
      <c r="E1374" s="104">
        <f ca="1"/>
        <v>46162</v>
      </c>
      <c r="F1374" s="104" t="str">
        <f ca="1"/>
        <v>Paid</v>
      </c>
      <c r="G1374" s="104" t="str">
        <f ca="1"/>
        <v>INV-2026-PT Urban House Indonesia-1361</v>
      </c>
      <c r="H1374" s="104">
        <f ca="1"/>
        <v>4828000</v>
      </c>
      <c r="I1374" s="104">
        <f ca="1"/>
        <v>0</v>
      </c>
    </row>
    <row r="1375" spans="1:9">
      <c r="A1375" s="104">
        <f ca="1"/>
        <v>1362</v>
      </c>
      <c r="B1375" s="104" t="str">
        <f ca="1"/>
        <v>PT Palembang Retail Bersama</v>
      </c>
      <c r="C1375" s="104">
        <f ca="1"/>
        <v>1263000</v>
      </c>
      <c r="D1375" s="104">
        <f ca="1"/>
        <v>46100</v>
      </c>
      <c r="E1375" s="104">
        <f ca="1"/>
        <v>46145</v>
      </c>
      <c r="F1375" s="104" t="str">
        <f ca="1"/>
        <v>Partial</v>
      </c>
      <c r="G1375" s="104" t="str">
        <f ca="1"/>
        <v>INV-2026-PT Palembang Retail Bersama-1362</v>
      </c>
      <c r="H1375" s="104">
        <f ca="1"/>
        <v>884000</v>
      </c>
      <c r="I1375" s="104">
        <f ca="1"/>
        <v>379000</v>
      </c>
    </row>
    <row r="1376" spans="1:9">
      <c r="A1376" s="104">
        <f ca="1"/>
        <v>1363</v>
      </c>
      <c r="B1376" s="104" t="str">
        <f ca="1"/>
        <v>PT Bali Lifestyle Market</v>
      </c>
      <c r="C1376" s="104">
        <f ca="1"/>
        <v>3179000</v>
      </c>
      <c r="D1376" s="104">
        <f ca="1"/>
        <v>46161</v>
      </c>
      <c r="E1376" s="104">
        <f ca="1"/>
        <v>46191</v>
      </c>
      <c r="F1376" s="104" t="str">
        <f ca="1"/>
        <v>Paid</v>
      </c>
      <c r="G1376" s="104" t="str">
        <f ca="1"/>
        <v>INV-2026-PT Bali Lifestyle Market-1363</v>
      </c>
      <c r="H1376" s="104">
        <f ca="1"/>
        <v>3179000</v>
      </c>
      <c r="I1376" s="104">
        <f ca="1"/>
        <v>0</v>
      </c>
    </row>
    <row r="1377" spans="1:9">
      <c r="A1377" s="104">
        <f ca="1"/>
        <v>1364</v>
      </c>
      <c r="B1377" s="104" t="str">
        <f ca="1"/>
        <v>PT Citra Home Living</v>
      </c>
      <c r="C1377" s="104">
        <f ca="1"/>
        <v>2541000</v>
      </c>
      <c r="D1377" s="104">
        <f ca="1"/>
        <v>46091</v>
      </c>
      <c r="E1377" s="104">
        <f ca="1"/>
        <v>46121</v>
      </c>
      <c r="F1377" s="104" t="str">
        <f ca="1"/>
        <v>Paid</v>
      </c>
      <c r="G1377" s="104" t="str">
        <f ca="1"/>
        <v>INV-2026-PT Citra Home Living-1364</v>
      </c>
      <c r="H1377" s="104">
        <f ca="1"/>
        <v>2541000</v>
      </c>
      <c r="I1377" s="104">
        <f ca="1"/>
        <v>0</v>
      </c>
    </row>
    <row r="1378" spans="1:9">
      <c r="A1378" s="104">
        <f ca="1"/>
        <v>1365</v>
      </c>
      <c r="B1378" s="104" t="str">
        <f ca="1"/>
        <v>PT Balikpapan Retailindo</v>
      </c>
      <c r="C1378" s="104">
        <f ca="1"/>
        <v>4155000</v>
      </c>
      <c r="D1378" s="104">
        <f ca="1"/>
        <v>46233</v>
      </c>
      <c r="E1378" s="104">
        <f ca="1"/>
        <v>46247</v>
      </c>
      <c r="F1378" s="104" t="str">
        <f ca="1"/>
        <v>Unpaid</v>
      </c>
      <c r="G1378" s="104" t="str">
        <f ca="1"/>
        <v>INV-2026-PT Balikpapan Retailindo-1365</v>
      </c>
      <c r="H1378" s="104">
        <f ca="1"/>
        <v>0</v>
      </c>
      <c r="I1378" s="104">
        <f ca="1"/>
        <v>4155000</v>
      </c>
    </row>
    <row r="1379" spans="1:9">
      <c r="A1379" s="104">
        <f ca="1"/>
        <v>1366</v>
      </c>
      <c r="B1379" s="104" t="str">
        <f ca="1"/>
        <v>PT Pusaka Niaga Mandiri</v>
      </c>
      <c r="C1379" s="104">
        <f ca="1"/>
        <v>9192000</v>
      </c>
      <c r="D1379" s="104">
        <f ca="1"/>
        <v>46086</v>
      </c>
      <c r="E1379" s="104">
        <f ca="1"/>
        <v>46116</v>
      </c>
      <c r="F1379" s="104" t="str">
        <f ca="1"/>
        <v>Paid</v>
      </c>
      <c r="G1379" s="104" t="str">
        <f ca="1"/>
        <v>INV-2026-PT Pusaka Niaga Mandiri-1366</v>
      </c>
      <c r="H1379" s="104">
        <f ca="1"/>
        <v>9192000</v>
      </c>
      <c r="I1379" s="104">
        <f ca="1"/>
        <v>0</v>
      </c>
    </row>
    <row r="1380" spans="1:9">
      <c r="A1380" s="104">
        <f ca="1"/>
        <v>1367</v>
      </c>
      <c r="B1380" s="104" t="str">
        <f ca="1"/>
        <v>PT Prima Retail Bandung</v>
      </c>
      <c r="C1380" s="104">
        <f ca="1"/>
        <v>3359000</v>
      </c>
      <c r="D1380" s="104">
        <f ca="1"/>
        <v>46272</v>
      </c>
      <c r="E1380" s="104">
        <f ca="1"/>
        <v>46302</v>
      </c>
      <c r="F1380" s="104" t="str">
        <f ca="1"/>
        <v>Unpaid</v>
      </c>
      <c r="G1380" s="104" t="str">
        <f ca="1"/>
        <v>INV-2026-PT Prima Retail Bandung-1367</v>
      </c>
      <c r="H1380" s="104">
        <f ca="1"/>
        <v>0</v>
      </c>
      <c r="I1380" s="104">
        <f ca="1"/>
        <v>3359000</v>
      </c>
    </row>
    <row r="1381" spans="1:9">
      <c r="A1381" s="104">
        <f ca="1"/>
        <v>1368</v>
      </c>
      <c r="B1381" s="104" t="str">
        <f ca="1"/>
        <v>PT Prima Retail Bandung</v>
      </c>
      <c r="C1381" s="104">
        <f ca="1"/>
        <v>3639000</v>
      </c>
      <c r="D1381" s="104">
        <f ca="1"/>
        <v>46038</v>
      </c>
      <c r="E1381" s="104">
        <f ca="1"/>
        <v>46068</v>
      </c>
      <c r="F1381" s="104" t="str">
        <f ca="1"/>
        <v>Paid</v>
      </c>
      <c r="G1381" s="104" t="str">
        <f ca="1"/>
        <v>INV-2026-PT Prima Retail Bandung-1368</v>
      </c>
      <c r="H1381" s="104">
        <f ca="1"/>
        <v>3639000</v>
      </c>
      <c r="I1381" s="104">
        <f ca="1"/>
        <v>0</v>
      </c>
    </row>
    <row r="1382" spans="1:9">
      <c r="A1382" s="104">
        <f ca="1"/>
        <v>1369</v>
      </c>
      <c r="B1382" s="104" t="str">
        <f ca="1"/>
        <v>PT XYZ</v>
      </c>
      <c r="C1382" s="104">
        <f ca="1"/>
        <v>2103000</v>
      </c>
      <c r="D1382" s="104">
        <f ca="1"/>
        <v>46213</v>
      </c>
      <c r="E1382" s="104">
        <f ca="1"/>
        <v>46243</v>
      </c>
      <c r="F1382" s="104" t="str">
        <f ca="1"/>
        <v>Paid</v>
      </c>
      <c r="G1382" s="104" t="str">
        <f ca="1"/>
        <v>INV-2026-PT XYZ-1369</v>
      </c>
      <c r="H1382" s="104">
        <f ca="1"/>
        <v>2103000</v>
      </c>
      <c r="I1382" s="104">
        <f ca="1"/>
        <v>0</v>
      </c>
    </row>
    <row r="1383" spans="1:9">
      <c r="A1383" s="104">
        <f ca="1"/>
        <v>1370</v>
      </c>
      <c r="B1383" s="104" t="str">
        <f ca="1"/>
        <v>PT Pusaka Niaga Mandiri</v>
      </c>
      <c r="C1383" s="104">
        <f ca="1"/>
        <v>2798000</v>
      </c>
      <c r="D1383" s="104">
        <f ca="1"/>
        <v>46129</v>
      </c>
      <c r="E1383" s="104">
        <f ca="1"/>
        <v>46174</v>
      </c>
      <c r="F1383" s="104" t="str">
        <f ca="1"/>
        <v>Partial</v>
      </c>
      <c r="G1383" s="104" t="str">
        <f ca="1"/>
        <v>INV-2026-PT Pusaka Niaga Mandiri-1370</v>
      </c>
      <c r="H1383" s="104">
        <f ca="1"/>
        <v>1119000</v>
      </c>
      <c r="I1383" s="104">
        <f ca="1"/>
        <v>1679000</v>
      </c>
    </row>
    <row r="1384" spans="1:9">
      <c r="A1384" s="104">
        <f ca="1"/>
        <v>1371</v>
      </c>
      <c r="B1384" s="104" t="str">
        <f ca="1"/>
        <v>PT Prima Retail Bandung</v>
      </c>
      <c r="C1384" s="104">
        <f ca="1"/>
        <v>2892000</v>
      </c>
      <c r="D1384" s="104">
        <f ca="1"/>
        <v>46197</v>
      </c>
      <c r="E1384" s="104">
        <f ca="1"/>
        <v>46227</v>
      </c>
      <c r="F1384" s="104" t="str">
        <f ca="1"/>
        <v>Paid</v>
      </c>
      <c r="G1384" s="104" t="str">
        <f ca="1"/>
        <v>INV-2026-PT Prima Retail Bandung-1371</v>
      </c>
      <c r="H1384" s="104">
        <f ca="1"/>
        <v>2892000</v>
      </c>
      <c r="I1384" s="104">
        <f ca="1"/>
        <v>0</v>
      </c>
    </row>
    <row r="1385" spans="1:9">
      <c r="A1385" s="104">
        <f ca="1"/>
        <v>1372</v>
      </c>
      <c r="B1385" s="104" t="str">
        <f ca="1"/>
        <v>PT Surya Niaga Surabaya</v>
      </c>
      <c r="C1385" s="104">
        <f ca="1"/>
        <v>6456000</v>
      </c>
      <c r="D1385" s="104">
        <f ca="1"/>
        <v>46174</v>
      </c>
      <c r="E1385" s="104">
        <f ca="1"/>
        <v>46188</v>
      </c>
      <c r="F1385" s="104" t="str">
        <f ca="1"/>
        <v>Partial</v>
      </c>
      <c r="G1385" s="104" t="str">
        <f ca="1"/>
        <v>INV-2026-PT Surya Niaga Surabaya-1372</v>
      </c>
      <c r="H1385" s="104">
        <f ca="1"/>
        <v>4842000</v>
      </c>
      <c r="I1385" s="104">
        <f ca="1"/>
        <v>1614000</v>
      </c>
    </row>
    <row r="1386" spans="1:9">
      <c r="A1386" s="104">
        <f ca="1"/>
        <v>1373</v>
      </c>
      <c r="B1386" s="104" t="str">
        <f ca="1"/>
        <v>PT Balikpapan Retailindo</v>
      </c>
      <c r="C1386" s="104">
        <f ca="1"/>
        <v>2324000</v>
      </c>
      <c r="D1386" s="104">
        <f ca="1"/>
        <v>46214</v>
      </c>
      <c r="E1386" s="104">
        <f ca="1"/>
        <v>46259</v>
      </c>
      <c r="F1386" s="104" t="str">
        <f ca="1"/>
        <v>Unpaid</v>
      </c>
      <c r="G1386" s="104" t="str">
        <f ca="1"/>
        <v>INV-2026-PT Balikpapan Retailindo-1373</v>
      </c>
      <c r="H1386" s="104">
        <f ca="1"/>
        <v>0</v>
      </c>
      <c r="I1386" s="104">
        <f ca="1"/>
        <v>2324000</v>
      </c>
    </row>
    <row r="1387" spans="1:9">
      <c r="A1387" s="104">
        <f ca="1"/>
        <v>1374</v>
      </c>
      <c r="B1387" s="104" t="str">
        <f ca="1"/>
        <v>PT Citra Home Living</v>
      </c>
      <c r="C1387" s="104">
        <f ca="1"/>
        <v>6153000</v>
      </c>
      <c r="D1387" s="104">
        <f ca="1"/>
        <v>46070</v>
      </c>
      <c r="E1387" s="104">
        <f ca="1"/>
        <v>46100</v>
      </c>
      <c r="F1387" s="104" t="str">
        <f ca="1"/>
        <v>Paid</v>
      </c>
      <c r="G1387" s="104" t="str">
        <f ca="1"/>
        <v>INV-2026-PT Citra Home Living-1374</v>
      </c>
      <c r="H1387" s="104">
        <f ca="1"/>
        <v>6153000</v>
      </c>
      <c r="I1387" s="104">
        <f ca="1"/>
        <v>0</v>
      </c>
    </row>
    <row r="1388" spans="1:9">
      <c r="A1388" s="104">
        <f ca="1"/>
        <v>1375</v>
      </c>
      <c r="B1388" s="104" t="str">
        <f ca="1"/>
        <v>PT Arunika Retail Indonesia</v>
      </c>
      <c r="C1388" s="104">
        <f ca="1"/>
        <v>4428000</v>
      </c>
      <c r="D1388" s="104">
        <f ca="1"/>
        <v>46269</v>
      </c>
      <c r="E1388" s="104">
        <f ca="1"/>
        <v>46314</v>
      </c>
      <c r="F1388" s="104" t="str">
        <f ca="1"/>
        <v>Paid</v>
      </c>
      <c r="G1388" s="104" t="str">
        <f ca="1"/>
        <v>INV-2026-PT Arunika Retail Indonesia-1375</v>
      </c>
      <c r="H1388" s="104">
        <f ca="1"/>
        <v>4428000</v>
      </c>
      <c r="I1388" s="104">
        <f ca="1"/>
        <v>0</v>
      </c>
    </row>
    <row r="1389" spans="1:9">
      <c r="A1389" s="104">
        <f ca="1"/>
        <v>1376</v>
      </c>
      <c r="B1389" s="104" t="str">
        <f ca="1"/>
        <v>PT Manado Lifestyle Center</v>
      </c>
      <c r="C1389" s="104">
        <f ca="1"/>
        <v>4219000</v>
      </c>
      <c r="D1389" s="104">
        <f ca="1"/>
        <v>46112</v>
      </c>
      <c r="E1389" s="104">
        <f ca="1"/>
        <v>46157</v>
      </c>
      <c r="F1389" s="104" t="str">
        <f ca="1"/>
        <v>Unpaid</v>
      </c>
      <c r="G1389" s="104" t="str">
        <f ca="1"/>
        <v>INV-2026-PT Manado Lifestyle Center-1376</v>
      </c>
      <c r="H1389" s="104">
        <f ca="1"/>
        <v>0</v>
      </c>
      <c r="I1389" s="104">
        <f ca="1"/>
        <v>4219000</v>
      </c>
    </row>
    <row r="1390" spans="1:9">
      <c r="A1390" s="104">
        <f ca="1"/>
        <v>1377</v>
      </c>
      <c r="B1390" s="104" t="str">
        <f ca="1"/>
        <v>PT Balikpapan Retailindo</v>
      </c>
      <c r="C1390" s="104">
        <f ca="1"/>
        <v>2322000</v>
      </c>
      <c r="D1390" s="104">
        <f ca="1"/>
        <v>46037</v>
      </c>
      <c r="E1390" s="104">
        <f ca="1"/>
        <v>46067</v>
      </c>
      <c r="F1390" s="104" t="str">
        <f ca="1"/>
        <v>Paid</v>
      </c>
      <c r="G1390" s="104" t="str">
        <f ca="1"/>
        <v>INV-2026-PT Balikpapan Retailindo-1377</v>
      </c>
      <c r="H1390" s="104">
        <f ca="1"/>
        <v>2322000</v>
      </c>
      <c r="I1390" s="104">
        <f ca="1"/>
        <v>0</v>
      </c>
    </row>
    <row r="1391" spans="1:9">
      <c r="A1391" s="104">
        <f ca="1"/>
        <v>1378</v>
      </c>
      <c r="B1391" s="104" t="str">
        <f ca="1"/>
        <v>PT Karya Mitra Retail</v>
      </c>
      <c r="C1391" s="104">
        <f ca="1"/>
        <v>952000</v>
      </c>
      <c r="D1391" s="104">
        <f ca="1"/>
        <v>46111</v>
      </c>
      <c r="E1391" s="104">
        <f ca="1"/>
        <v>46125</v>
      </c>
      <c r="F1391" s="104" t="str">
        <f ca="1"/>
        <v>Paid</v>
      </c>
      <c r="G1391" s="104" t="str">
        <f ca="1"/>
        <v>INV-2026-PT Karya Mitra Retail-1378</v>
      </c>
      <c r="H1391" s="104">
        <f ca="1"/>
        <v>952000</v>
      </c>
      <c r="I1391" s="104">
        <f ca="1"/>
        <v>0</v>
      </c>
    </row>
    <row r="1392" spans="1:9">
      <c r="A1392" s="104">
        <f ca="1"/>
        <v>1379</v>
      </c>
      <c r="B1392" s="104" t="str">
        <f ca="1"/>
        <v>PT Harmoni Store Indonesia</v>
      </c>
      <c r="C1392" s="104">
        <f ca="1"/>
        <v>1340000</v>
      </c>
      <c r="D1392" s="104">
        <f ca="1"/>
        <v>46155</v>
      </c>
      <c r="E1392" s="104">
        <f ca="1"/>
        <v>46169</v>
      </c>
      <c r="F1392" s="104" t="str">
        <f ca="1"/>
        <v>Paid</v>
      </c>
      <c r="G1392" s="104" t="str">
        <f ca="1"/>
        <v>INV-2026-PT Harmoni Store Indonesia-1379</v>
      </c>
      <c r="H1392" s="104">
        <f ca="1"/>
        <v>1340000</v>
      </c>
      <c r="I1392" s="104">
        <f ca="1"/>
        <v>0</v>
      </c>
    </row>
    <row r="1393" spans="1:9">
      <c r="A1393" s="104">
        <f ca="1"/>
        <v>1380</v>
      </c>
      <c r="B1393" s="104" t="str">
        <f ca="1"/>
        <v>PT Urban House Indonesia</v>
      </c>
      <c r="C1393" s="104">
        <f ca="1"/>
        <v>3381000</v>
      </c>
      <c r="D1393" s="104">
        <f ca="1"/>
        <v>46061</v>
      </c>
      <c r="E1393" s="104">
        <f ca="1"/>
        <v>46091</v>
      </c>
      <c r="F1393" s="104" t="str">
        <f ca="1"/>
        <v>Paid</v>
      </c>
      <c r="G1393" s="104" t="str">
        <f ca="1"/>
        <v>INV-2026-PT Urban House Indonesia-1380</v>
      </c>
      <c r="H1393" s="104">
        <f ca="1"/>
        <v>3381000</v>
      </c>
      <c r="I1393" s="104">
        <f ca="1"/>
        <v>0</v>
      </c>
    </row>
    <row r="1394" spans="1:9">
      <c r="A1394" s="104">
        <f ca="1"/>
        <v>1381</v>
      </c>
      <c r="B1394" s="104" t="str">
        <f ca="1"/>
        <v>PT Prima Retail Bandung</v>
      </c>
      <c r="C1394" s="104">
        <f ca="1"/>
        <v>4683000</v>
      </c>
      <c r="D1394" s="104">
        <f ca="1"/>
        <v>46230</v>
      </c>
      <c r="E1394" s="104">
        <f ca="1"/>
        <v>46275</v>
      </c>
      <c r="F1394" s="104" t="str">
        <f ca="1"/>
        <v>Paid</v>
      </c>
      <c r="G1394" s="104" t="str">
        <f ca="1"/>
        <v>INV-2026-PT Prima Retail Bandung-1381</v>
      </c>
      <c r="H1394" s="104">
        <f ca="1"/>
        <v>4683000</v>
      </c>
      <c r="I1394" s="104">
        <f ca="1"/>
        <v>0</v>
      </c>
    </row>
    <row r="1395" spans="1:9">
      <c r="A1395" s="104">
        <f ca="1"/>
        <v>1382</v>
      </c>
      <c r="B1395" s="104" t="str">
        <f ca="1"/>
        <v>PT Citra Home Living</v>
      </c>
      <c r="C1395" s="104">
        <f ca="1"/>
        <v>6951000</v>
      </c>
      <c r="D1395" s="104">
        <f ca="1"/>
        <v>46171</v>
      </c>
      <c r="E1395" s="104">
        <f ca="1"/>
        <v>46201</v>
      </c>
      <c r="F1395" s="104" t="str">
        <f ca="1"/>
        <v>Paid</v>
      </c>
      <c r="G1395" s="104" t="str">
        <f ca="1"/>
        <v>INV-2026-PT Citra Home Living-1382</v>
      </c>
      <c r="H1395" s="104">
        <f ca="1"/>
        <v>6951000</v>
      </c>
      <c r="I1395" s="104">
        <f ca="1"/>
        <v>0</v>
      </c>
    </row>
    <row r="1396" spans="1:9">
      <c r="A1396" s="104">
        <f ca="1"/>
        <v>1383</v>
      </c>
      <c r="B1396" s="104" t="str">
        <f ca="1"/>
        <v>PT XYZ</v>
      </c>
      <c r="C1396" s="104">
        <f ca="1"/>
        <v>4073000</v>
      </c>
      <c r="D1396" s="104">
        <f ca="1"/>
        <v>46228</v>
      </c>
      <c r="E1396" s="104">
        <f ca="1"/>
        <v>46258</v>
      </c>
      <c r="F1396" s="104" t="str">
        <f ca="1"/>
        <v>Partial</v>
      </c>
      <c r="G1396" s="104" t="str">
        <f ca="1"/>
        <v>INV-2026-PT XYZ-1383</v>
      </c>
      <c r="H1396" s="104">
        <f ca="1"/>
        <v>2444000</v>
      </c>
      <c r="I1396" s="104">
        <f ca="1"/>
        <v>1629000</v>
      </c>
    </row>
    <row r="1397" spans="1:9">
      <c r="A1397" s="104">
        <f ca="1"/>
        <v>1384</v>
      </c>
      <c r="B1397" s="104" t="str">
        <f ca="1"/>
        <v>PT Manado Lifestyle Center</v>
      </c>
      <c r="C1397" s="104">
        <f ca="1"/>
        <v>3232000</v>
      </c>
      <c r="D1397" s="104">
        <f ca="1"/>
        <v>46276</v>
      </c>
      <c r="E1397" s="104">
        <f ca="1"/>
        <v>46306</v>
      </c>
      <c r="F1397" s="104" t="str">
        <f ca="1"/>
        <v>Partial</v>
      </c>
      <c r="G1397" s="104" t="str">
        <f ca="1"/>
        <v>INV-2026-PT Manado Lifestyle Center-1384</v>
      </c>
      <c r="H1397" s="104">
        <f ca="1"/>
        <v>1293000</v>
      </c>
      <c r="I1397" s="104">
        <f ca="1"/>
        <v>1939000</v>
      </c>
    </row>
    <row r="1398" spans="1:9">
      <c r="A1398" s="104">
        <f ca="1"/>
        <v>1385</v>
      </c>
      <c r="B1398" s="104" t="str">
        <f ca="1"/>
        <v>PT Makassar Retail Utama</v>
      </c>
      <c r="C1398" s="104">
        <f ca="1"/>
        <v>5884000</v>
      </c>
      <c r="D1398" s="104">
        <f ca="1"/>
        <v>46030</v>
      </c>
      <c r="E1398" s="104">
        <f ca="1"/>
        <v>46075</v>
      </c>
      <c r="F1398" s="104" t="str">
        <f ca="1"/>
        <v>Paid</v>
      </c>
      <c r="G1398" s="104" t="str">
        <f ca="1"/>
        <v>INV-2026-PT Makassar Retail Utama-1385</v>
      </c>
      <c r="H1398" s="104">
        <f ca="1"/>
        <v>5884000</v>
      </c>
      <c r="I1398" s="104">
        <f ca="1"/>
        <v>0</v>
      </c>
    </row>
    <row r="1399" spans="1:9">
      <c r="A1399" s="104">
        <f ca="1"/>
        <v>1386</v>
      </c>
      <c r="B1399" s="104" t="str">
        <f ca="1"/>
        <v>PT Bali Lifestyle Market</v>
      </c>
      <c r="C1399" s="104">
        <f ca="1"/>
        <v>5786000</v>
      </c>
      <c r="D1399" s="104">
        <f ca="1"/>
        <v>46272</v>
      </c>
      <c r="E1399" s="104">
        <f ca="1"/>
        <v>46286</v>
      </c>
      <c r="F1399" s="104" t="str">
        <f ca="1"/>
        <v>Paid</v>
      </c>
      <c r="G1399" s="104" t="str">
        <f ca="1"/>
        <v>INV-2026-PT Bali Lifestyle Market-1386</v>
      </c>
      <c r="H1399" s="104">
        <f ca="1"/>
        <v>5786000</v>
      </c>
      <c r="I1399" s="104">
        <f ca="1"/>
        <v>0</v>
      </c>
    </row>
    <row r="1400" spans="1:9">
      <c r="A1400" s="104">
        <f ca="1"/>
        <v>1387</v>
      </c>
      <c r="B1400" s="104" t="str">
        <f ca="1"/>
        <v>PT Surya Niaga Surabaya</v>
      </c>
      <c r="C1400" s="104">
        <f ca="1"/>
        <v>2267000</v>
      </c>
      <c r="D1400" s="104">
        <f ca="1"/>
        <v>46238</v>
      </c>
      <c r="E1400" s="104">
        <f ca="1"/>
        <v>46252</v>
      </c>
      <c r="F1400" s="104" t="str">
        <f ca="1"/>
        <v>Partial</v>
      </c>
      <c r="G1400" s="104" t="str">
        <f ca="1"/>
        <v>INV-2026-PT Surya Niaga Surabaya-1387</v>
      </c>
      <c r="H1400" s="104">
        <f ca="1"/>
        <v>1360000</v>
      </c>
      <c r="I1400" s="104">
        <f ca="1"/>
        <v>907000</v>
      </c>
    </row>
    <row r="1401" spans="1:9">
      <c r="A1401" s="104">
        <f ca="1"/>
        <v>1388</v>
      </c>
      <c r="B1401" s="104" t="str">
        <f ca="1"/>
        <v>PT Balikpapan Retailindo</v>
      </c>
      <c r="C1401" s="104">
        <f ca="1"/>
        <v>3951000</v>
      </c>
      <c r="D1401" s="104">
        <f ca="1"/>
        <v>46060</v>
      </c>
      <c r="E1401" s="104">
        <f ca="1"/>
        <v>46090</v>
      </c>
      <c r="F1401" s="104" t="str">
        <f ca="1"/>
        <v>Partial</v>
      </c>
      <c r="G1401" s="104" t="str">
        <f ca="1"/>
        <v>INV-2026-PT Balikpapan Retailindo-1388</v>
      </c>
      <c r="H1401" s="104">
        <f ca="1"/>
        <v>2963000</v>
      </c>
      <c r="I1401" s="104">
        <f ca="1"/>
        <v>988000</v>
      </c>
    </row>
    <row r="1402" spans="1:9">
      <c r="A1402" s="104">
        <f ca="1"/>
        <v>1389</v>
      </c>
      <c r="B1402" s="104" t="str">
        <f ca="1"/>
        <v>PT Bintang Retail Nusantara</v>
      </c>
      <c r="C1402" s="104">
        <f ca="1"/>
        <v>1401000</v>
      </c>
      <c r="D1402" s="104">
        <f ca="1"/>
        <v>46134</v>
      </c>
      <c r="E1402" s="104">
        <f ca="1"/>
        <v>46164</v>
      </c>
      <c r="F1402" s="104" t="str">
        <f ca="1"/>
        <v>Partial</v>
      </c>
      <c r="G1402" s="104" t="str">
        <f ca="1"/>
        <v>INV-2026-PT Bintang Retail Nusantara-1389</v>
      </c>
      <c r="H1402" s="104">
        <f ca="1"/>
        <v>420000</v>
      </c>
      <c r="I1402" s="104">
        <f ca="1"/>
        <v>981000</v>
      </c>
    </row>
    <row r="1403" spans="1:9">
      <c r="A1403" s="104">
        <f ca="1"/>
        <v>1390</v>
      </c>
      <c r="B1403" s="104" t="str">
        <f ca="1"/>
        <v>PT XYZ</v>
      </c>
      <c r="C1403" s="104">
        <f ca="1"/>
        <v>3697000</v>
      </c>
      <c r="D1403" s="104">
        <f ca="1"/>
        <v>46221</v>
      </c>
      <c r="E1403" s="104">
        <f ca="1"/>
        <v>46251</v>
      </c>
      <c r="F1403" s="104" t="str">
        <f ca="1"/>
        <v>Partial</v>
      </c>
      <c r="G1403" s="104" t="str">
        <f ca="1"/>
        <v>INV-2026-PT XYZ-1390</v>
      </c>
      <c r="H1403" s="104">
        <f ca="1"/>
        <v>1848000</v>
      </c>
      <c r="I1403" s="104">
        <f ca="1"/>
        <v>1849000</v>
      </c>
    </row>
    <row r="1404" spans="1:9">
      <c r="A1404" s="104">
        <f ca="1"/>
        <v>1391</v>
      </c>
      <c r="B1404" s="104" t="str">
        <f ca="1"/>
        <v>PT Sinar Karya Abadi</v>
      </c>
      <c r="C1404" s="104">
        <f ca="1"/>
        <v>1311000</v>
      </c>
      <c r="D1404" s="104">
        <f ca="1"/>
        <v>46210</v>
      </c>
      <c r="E1404" s="104">
        <f ca="1"/>
        <v>46240</v>
      </c>
      <c r="F1404" s="104" t="str">
        <f ca="1"/>
        <v>Unpaid</v>
      </c>
      <c r="G1404" s="104" t="str">
        <f ca="1"/>
        <v>INV-2026-PT Sinar Karya Abadi-1391</v>
      </c>
      <c r="H1404" s="104">
        <f ca="1"/>
        <v>0</v>
      </c>
      <c r="I1404" s="104">
        <f ca="1"/>
        <v>1311000</v>
      </c>
    </row>
    <row r="1405" spans="1:9">
      <c r="A1405" s="104">
        <f ca="1"/>
        <v>1392</v>
      </c>
      <c r="B1405" s="104" t="str">
        <f ca="1"/>
        <v>PT Sinar Karya Abadi</v>
      </c>
      <c r="C1405" s="104">
        <f ca="1"/>
        <v>5734000</v>
      </c>
      <c r="D1405" s="104">
        <f ca="1"/>
        <v>46224</v>
      </c>
      <c r="E1405" s="104">
        <f ca="1"/>
        <v>46254</v>
      </c>
      <c r="F1405" s="104" t="str">
        <f ca="1"/>
        <v>Paid</v>
      </c>
      <c r="G1405" s="104" t="str">
        <f ca="1"/>
        <v>INV-2026-PT Sinar Karya Abadi-1392</v>
      </c>
      <c r="H1405" s="104">
        <f ca="1"/>
        <v>5734000</v>
      </c>
      <c r="I1405" s="104">
        <f ca="1"/>
        <v>0</v>
      </c>
    </row>
    <row r="1406" spans="1:9">
      <c r="A1406" s="104">
        <f ca="1"/>
        <v>1393</v>
      </c>
      <c r="B1406" s="104" t="str">
        <f ca="1"/>
        <v>PT Nusantara Mart Sejahtera</v>
      </c>
      <c r="C1406" s="104">
        <f ca="1"/>
        <v>2298000</v>
      </c>
      <c r="D1406" s="104">
        <f ca="1"/>
        <v>46111</v>
      </c>
      <c r="E1406" s="104">
        <f ca="1"/>
        <v>46141</v>
      </c>
      <c r="F1406" s="104" t="str">
        <f ca="1"/>
        <v>Partial</v>
      </c>
      <c r="G1406" s="104" t="str">
        <f ca="1"/>
        <v>INV-2026-PT Nusantara Mart Sejahtera-1393</v>
      </c>
      <c r="H1406" s="104">
        <f ca="1"/>
        <v>1149000</v>
      </c>
      <c r="I1406" s="104">
        <f ca="1"/>
        <v>1149000</v>
      </c>
    </row>
    <row r="1407" spans="1:9">
      <c r="A1407" s="104">
        <f ca="1"/>
        <v>1394</v>
      </c>
      <c r="B1407" s="104" t="str">
        <f ca="1"/>
        <v>PT Jogja Retail Makmur</v>
      </c>
      <c r="C1407" s="104">
        <f ca="1"/>
        <v>6077000</v>
      </c>
      <c r="D1407" s="104">
        <f ca="1"/>
        <v>46192</v>
      </c>
      <c r="E1407" s="104">
        <f ca="1"/>
        <v>46222</v>
      </c>
      <c r="F1407" s="104" t="str">
        <f ca="1"/>
        <v>Paid</v>
      </c>
      <c r="G1407" s="104" t="str">
        <f ca="1"/>
        <v>INV-2026-PT Jogja Retail Makmur-1394</v>
      </c>
      <c r="H1407" s="104">
        <f ca="1"/>
        <v>6077000</v>
      </c>
      <c r="I1407" s="104">
        <f ca="1"/>
        <v>0</v>
      </c>
    </row>
    <row r="1408" spans="1:9">
      <c r="A1408" s="104">
        <f ca="1"/>
        <v>1395</v>
      </c>
      <c r="B1408" s="104" t="str">
        <f ca="1"/>
        <v>PT Bali Lifestyle Market</v>
      </c>
      <c r="C1408" s="104">
        <f ca="1"/>
        <v>2924000</v>
      </c>
      <c r="D1408" s="104">
        <f ca="1"/>
        <v>46250</v>
      </c>
      <c r="E1408" s="104">
        <f ca="1"/>
        <v>46264</v>
      </c>
      <c r="F1408" s="104" t="str">
        <f ca="1"/>
        <v>Paid</v>
      </c>
      <c r="G1408" s="104" t="str">
        <f ca="1"/>
        <v>INV-2026-PT Bali Lifestyle Market-1395</v>
      </c>
      <c r="H1408" s="104">
        <f ca="1"/>
        <v>2924000</v>
      </c>
      <c r="I1408" s="104">
        <f ca="1"/>
        <v>0</v>
      </c>
    </row>
    <row r="1409" spans="1:9">
      <c r="A1409" s="104">
        <f ca="1"/>
        <v>1396</v>
      </c>
      <c r="B1409" s="104" t="str">
        <f ca="1"/>
        <v>PT Makassar Retail Utama</v>
      </c>
      <c r="C1409" s="104">
        <f ca="1"/>
        <v>3379000</v>
      </c>
      <c r="D1409" s="104">
        <f ca="1"/>
        <v>46206</v>
      </c>
      <c r="E1409" s="104">
        <f ca="1"/>
        <v>46236</v>
      </c>
      <c r="F1409" s="104" t="str">
        <f ca="1"/>
        <v>Paid</v>
      </c>
      <c r="G1409" s="104" t="str">
        <f ca="1"/>
        <v>INV-2026-PT Makassar Retail Utama-1396</v>
      </c>
      <c r="H1409" s="104">
        <f ca="1"/>
        <v>3379000</v>
      </c>
      <c r="I1409" s="104">
        <f ca="1"/>
        <v>0</v>
      </c>
    </row>
    <row r="1410" spans="1:9">
      <c r="A1410" s="104">
        <f ca="1"/>
        <v>1397</v>
      </c>
      <c r="B1410" s="104" t="str">
        <f ca="1"/>
        <v>PT Surya Niaga Surabaya</v>
      </c>
      <c r="C1410" s="104">
        <f ca="1"/>
        <v>3224000</v>
      </c>
      <c r="D1410" s="104">
        <f ca="1"/>
        <v>46258</v>
      </c>
      <c r="E1410" s="104">
        <f ca="1"/>
        <v>46272</v>
      </c>
      <c r="F1410" s="104" t="str">
        <f ca="1"/>
        <v>Paid</v>
      </c>
      <c r="G1410" s="104" t="str">
        <f ca="1"/>
        <v>INV-2026-PT Surya Niaga Surabaya-1397</v>
      </c>
      <c r="H1410" s="104">
        <f ca="1"/>
        <v>3224000</v>
      </c>
      <c r="I1410" s="104">
        <f ca="1"/>
        <v>0</v>
      </c>
    </row>
    <row r="1411" spans="1:9">
      <c r="A1411" s="104">
        <f ca="1"/>
        <v>1398</v>
      </c>
      <c r="B1411" s="104" t="str">
        <f ca="1"/>
        <v>PT Pekanbaru Home Store</v>
      </c>
      <c r="C1411" s="104">
        <f ca="1"/>
        <v>4269000</v>
      </c>
      <c r="D1411" s="104">
        <f ca="1"/>
        <v>46257</v>
      </c>
      <c r="E1411" s="104">
        <f ca="1"/>
        <v>46287</v>
      </c>
      <c r="F1411" s="104" t="str">
        <f ca="1"/>
        <v>Partial</v>
      </c>
      <c r="G1411" s="104" t="str">
        <f ca="1"/>
        <v>INV-2026-PT Pekanbaru Home Store-1398</v>
      </c>
      <c r="H1411" s="104">
        <f ca="1"/>
        <v>1708000</v>
      </c>
      <c r="I1411" s="104">
        <f ca="1"/>
        <v>2561000</v>
      </c>
    </row>
    <row r="1412" spans="1:9">
      <c r="A1412" s="104">
        <f ca="1"/>
        <v>1399</v>
      </c>
      <c r="B1412" s="104" t="str">
        <f ca="1"/>
        <v>PT Citra Home Living</v>
      </c>
      <c r="C1412" s="104">
        <f ca="1"/>
        <v>4850000</v>
      </c>
      <c r="D1412" s="104">
        <f ca="1"/>
        <v>46176</v>
      </c>
      <c r="E1412" s="104">
        <f ca="1"/>
        <v>46221</v>
      </c>
      <c r="F1412" s="104" t="str">
        <f ca="1"/>
        <v>Paid</v>
      </c>
      <c r="G1412" s="104" t="str">
        <f ca="1"/>
        <v>INV-2026-PT Citra Home Living-1399</v>
      </c>
      <c r="H1412" s="104">
        <f ca="1"/>
        <v>4850000</v>
      </c>
      <c r="I1412" s="104">
        <f ca="1"/>
        <v>0</v>
      </c>
    </row>
    <row r="1413" spans="1:9">
      <c r="A1413" s="104">
        <f ca="1"/>
        <v>1400</v>
      </c>
      <c r="B1413" s="104" t="str">
        <f ca="1"/>
        <v>PT Nusantara Mart Sejahtera</v>
      </c>
      <c r="C1413" s="104">
        <f ca="1"/>
        <v>898000</v>
      </c>
      <c r="D1413" s="104">
        <f ca="1"/>
        <v>46111</v>
      </c>
      <c r="E1413" s="104">
        <f ca="1"/>
        <v>46141</v>
      </c>
      <c r="F1413" s="104" t="str">
        <f ca="1"/>
        <v>Paid</v>
      </c>
      <c r="G1413" s="104" t="str">
        <f ca="1"/>
        <v>INV-2026-PT Nusantara Mart Sejahtera-1400</v>
      </c>
      <c r="H1413" s="104">
        <f ca="1"/>
        <v>898000</v>
      </c>
      <c r="I1413" s="104">
        <f ca="1"/>
        <v>0</v>
      </c>
    </row>
    <row r="1414" spans="1:9">
      <c r="A1414" s="104">
        <f ca="1"/>
        <v>1401</v>
      </c>
      <c r="B1414" s="104" t="str">
        <f ca="1"/>
        <v>PT Pontianak Niaga Abadi</v>
      </c>
      <c r="C1414" s="104">
        <f ca="1"/>
        <v>3822000</v>
      </c>
      <c r="D1414" s="104">
        <f ca="1"/>
        <v>46220</v>
      </c>
      <c r="E1414" s="104">
        <f ca="1"/>
        <v>46250</v>
      </c>
      <c r="F1414" s="104" t="str">
        <f ca="1"/>
        <v>Unpaid</v>
      </c>
      <c r="G1414" s="104" t="str">
        <f ca="1"/>
        <v>INV-2026-PT Pontianak Niaga Abadi-1401</v>
      </c>
      <c r="H1414" s="104">
        <f ca="1"/>
        <v>0</v>
      </c>
      <c r="I1414" s="104">
        <f ca="1"/>
        <v>3822000</v>
      </c>
    </row>
    <row r="1415" spans="1:9">
      <c r="A1415" s="104">
        <f ca="1"/>
        <v>1402</v>
      </c>
      <c r="B1415" s="104" t="str">
        <f ca="1"/>
        <v>PT Sinar Karya Abadi</v>
      </c>
      <c r="C1415" s="104">
        <f ca="1"/>
        <v>3780000</v>
      </c>
      <c r="D1415" s="104">
        <f ca="1"/>
        <v>46097</v>
      </c>
      <c r="E1415" s="104">
        <f ca="1"/>
        <v>46111</v>
      </c>
      <c r="F1415" s="104" t="str">
        <f ca="1"/>
        <v>Unpaid</v>
      </c>
      <c r="G1415" s="104" t="str">
        <f ca="1"/>
        <v>INV-2026-PT Sinar Karya Abadi-1402</v>
      </c>
      <c r="H1415" s="104">
        <f ca="1"/>
        <v>0</v>
      </c>
      <c r="I1415" s="104">
        <f ca="1"/>
        <v>3780000</v>
      </c>
    </row>
    <row r="1416" spans="1:9">
      <c r="A1416" s="104">
        <f ca="1"/>
        <v>1403</v>
      </c>
      <c r="B1416" s="104" t="str">
        <f ca="1"/>
        <v>PT Balikpapan Retailindo</v>
      </c>
      <c r="C1416" s="104">
        <f ca="1"/>
        <v>5336000</v>
      </c>
      <c r="D1416" s="104">
        <f ca="1"/>
        <v>46170</v>
      </c>
      <c r="E1416" s="104">
        <f ca="1"/>
        <v>46200</v>
      </c>
      <c r="F1416" s="104" t="str">
        <f ca="1"/>
        <v>Paid</v>
      </c>
      <c r="G1416" s="104" t="str">
        <f ca="1"/>
        <v>INV-2026-PT Balikpapan Retailindo-1403</v>
      </c>
      <c r="H1416" s="104">
        <f ca="1"/>
        <v>5336000</v>
      </c>
      <c r="I1416" s="104">
        <f ca="1"/>
        <v>0</v>
      </c>
    </row>
    <row r="1417" spans="1:9">
      <c r="A1417" s="104">
        <f ca="1"/>
        <v>1404</v>
      </c>
      <c r="B1417" s="104" t="str">
        <f ca="1"/>
        <v>PT Batam Modern Retail</v>
      </c>
      <c r="C1417" s="104">
        <f ca="1"/>
        <v>1794000</v>
      </c>
      <c r="D1417" s="104">
        <f ca="1"/>
        <v>46124</v>
      </c>
      <c r="E1417" s="104">
        <f ca="1"/>
        <v>46154</v>
      </c>
      <c r="F1417" s="104" t="str">
        <f ca="1"/>
        <v>Paid</v>
      </c>
      <c r="G1417" s="104" t="str">
        <f ca="1"/>
        <v>INV-2026-PT Batam Modern Retail-1404</v>
      </c>
      <c r="H1417" s="104">
        <f ca="1"/>
        <v>1794000</v>
      </c>
      <c r="I1417" s="104">
        <f ca="1"/>
        <v>0</v>
      </c>
    </row>
    <row r="1418" spans="1:9">
      <c r="A1418" s="104">
        <f ca="1"/>
        <v>1405</v>
      </c>
      <c r="B1418" s="104" t="str">
        <f ca="1"/>
        <v>PT Nusantara Mart Sejahtera</v>
      </c>
      <c r="C1418" s="104">
        <f ca="1"/>
        <v>6243000</v>
      </c>
      <c r="D1418" s="104">
        <f ca="1"/>
        <v>46077</v>
      </c>
      <c r="E1418" s="104">
        <f ca="1"/>
        <v>46122</v>
      </c>
      <c r="F1418" s="104" t="str">
        <f ca="1"/>
        <v>Paid</v>
      </c>
      <c r="G1418" s="104" t="str">
        <f ca="1"/>
        <v>INV-2026-PT Nusantara Mart Sejahtera-1405</v>
      </c>
      <c r="H1418" s="104">
        <f ca="1"/>
        <v>6243000</v>
      </c>
      <c r="I1418" s="104">
        <f ca="1"/>
        <v>0</v>
      </c>
    </row>
    <row r="1419" spans="1:9">
      <c r="A1419" s="104">
        <f ca="1"/>
        <v>1406</v>
      </c>
      <c r="B1419" s="104" t="str">
        <f ca="1"/>
        <v>PT Sentra Belanja Jaya</v>
      </c>
      <c r="C1419" s="104">
        <f ca="1"/>
        <v>3259000</v>
      </c>
      <c r="D1419" s="104">
        <f ca="1"/>
        <v>46277</v>
      </c>
      <c r="E1419" s="104">
        <f ca="1"/>
        <v>46307</v>
      </c>
      <c r="F1419" s="104" t="str">
        <f ca="1"/>
        <v>Paid</v>
      </c>
      <c r="G1419" s="104" t="str">
        <f ca="1"/>
        <v>INV-2026-PT Sentra Belanja Jaya-1406</v>
      </c>
      <c r="H1419" s="104">
        <f ca="1"/>
        <v>3259000</v>
      </c>
      <c r="I1419" s="104">
        <f ca="1"/>
        <v>0</v>
      </c>
    </row>
    <row r="1420" spans="1:9">
      <c r="A1420" s="104">
        <f ca="1"/>
        <v>1407</v>
      </c>
      <c r="B1420" s="104" t="str">
        <f ca="1"/>
        <v>PT Citra Home Living</v>
      </c>
      <c r="C1420" s="104">
        <f ca="1"/>
        <v>3180000</v>
      </c>
      <c r="D1420" s="104">
        <f ca="1"/>
        <v>46242</v>
      </c>
      <c r="E1420" s="104">
        <f ca="1"/>
        <v>46272</v>
      </c>
      <c r="F1420" s="104" t="str">
        <f ca="1"/>
        <v>Paid</v>
      </c>
      <c r="G1420" s="104" t="str">
        <f ca="1"/>
        <v>INV-2026-PT Citra Home Living-1407</v>
      </c>
      <c r="H1420" s="104">
        <f ca="1"/>
        <v>3180000</v>
      </c>
      <c r="I1420" s="104">
        <f ca="1"/>
        <v>0</v>
      </c>
    </row>
    <row r="1421" spans="1:9">
      <c r="A1421" s="104">
        <f ca="1"/>
        <v>1408</v>
      </c>
      <c r="B1421" s="104" t="str">
        <f ca="1"/>
        <v>PT Nusantara Mart Sejahtera</v>
      </c>
      <c r="C1421" s="104">
        <f ca="1"/>
        <v>1919000</v>
      </c>
      <c r="D1421" s="104">
        <f ca="1"/>
        <v>46278</v>
      </c>
      <c r="E1421" s="104">
        <f ca="1"/>
        <v>46308</v>
      </c>
      <c r="F1421" s="104" t="str">
        <f ca="1"/>
        <v>Unpaid</v>
      </c>
      <c r="G1421" s="104" t="str">
        <f ca="1"/>
        <v>INV-2026-PT Nusantara Mart Sejahtera-1408</v>
      </c>
      <c r="H1421" s="104">
        <f ca="1"/>
        <v>0</v>
      </c>
      <c r="I1421" s="104">
        <f ca="1"/>
        <v>1919000</v>
      </c>
    </row>
    <row r="1422" spans="1:9">
      <c r="A1422" s="104">
        <f ca="1"/>
        <v>1409</v>
      </c>
      <c r="B1422" s="104" t="str">
        <f ca="1"/>
        <v>PT Karya Mitra Retail</v>
      </c>
      <c r="C1422" s="104">
        <f ca="1"/>
        <v>4457000</v>
      </c>
      <c r="D1422" s="104">
        <f ca="1"/>
        <v>46182</v>
      </c>
      <c r="E1422" s="104">
        <f ca="1"/>
        <v>46196</v>
      </c>
      <c r="F1422" s="104" t="str">
        <f ca="1"/>
        <v>Paid</v>
      </c>
      <c r="G1422" s="104" t="str">
        <f ca="1"/>
        <v>INV-2026-PT Karya Mitra Retail-1409</v>
      </c>
      <c r="H1422" s="104">
        <f ca="1"/>
        <v>4457000</v>
      </c>
      <c r="I1422" s="104">
        <f ca="1"/>
        <v>0</v>
      </c>
    </row>
    <row r="1423" spans="1:9">
      <c r="A1423" s="104">
        <f ca="1"/>
        <v>1410</v>
      </c>
      <c r="B1423" s="104" t="str">
        <f ca="1"/>
        <v>PT Metro Perkasa Retail</v>
      </c>
      <c r="C1423" s="104">
        <f ca="1"/>
        <v>3639000</v>
      </c>
      <c r="D1423" s="104">
        <f ca="1"/>
        <v>46043</v>
      </c>
      <c r="E1423" s="104">
        <f ca="1"/>
        <v>46073</v>
      </c>
      <c r="F1423" s="104" t="str">
        <f ca="1"/>
        <v>Paid</v>
      </c>
      <c r="G1423" s="104" t="str">
        <f ca="1"/>
        <v>INV-2026-PT Metro Perkasa Retail-1410</v>
      </c>
      <c r="H1423" s="104">
        <f ca="1"/>
        <v>3639000</v>
      </c>
      <c r="I1423" s="104">
        <f ca="1"/>
        <v>0</v>
      </c>
    </row>
    <row r="1424" spans="1:9">
      <c r="A1424" s="104">
        <f ca="1"/>
        <v>1411</v>
      </c>
      <c r="B1424" s="104" t="str">
        <f ca="1"/>
        <v>PT Palembang Retail Bersama</v>
      </c>
      <c r="C1424" s="104">
        <f ca="1"/>
        <v>3338000</v>
      </c>
      <c r="D1424" s="104">
        <f ca="1"/>
        <v>46058</v>
      </c>
      <c r="E1424" s="104">
        <f ca="1"/>
        <v>46088</v>
      </c>
      <c r="F1424" s="104" t="str">
        <f ca="1"/>
        <v>Partial</v>
      </c>
      <c r="G1424" s="104" t="str">
        <f ca="1"/>
        <v>INV-2026-PT Palembang Retail Bersama-1411</v>
      </c>
      <c r="H1424" s="104">
        <f ca="1"/>
        <v>1669000</v>
      </c>
      <c r="I1424" s="104">
        <f ca="1"/>
        <v>1669000</v>
      </c>
    </row>
    <row r="1425" spans="1:9">
      <c r="A1425" s="104">
        <f ca="1"/>
        <v>1412</v>
      </c>
      <c r="B1425" s="104" t="str">
        <f ca="1"/>
        <v>PT Jogja Retail Makmur</v>
      </c>
      <c r="C1425" s="104">
        <f ca="1"/>
        <v>4841000</v>
      </c>
      <c r="D1425" s="104">
        <f ca="1"/>
        <v>46086</v>
      </c>
      <c r="E1425" s="104">
        <f ca="1"/>
        <v>46116</v>
      </c>
      <c r="F1425" s="104" t="str">
        <f ca="1"/>
        <v>Paid</v>
      </c>
      <c r="G1425" s="104" t="str">
        <f ca="1"/>
        <v>INV-2026-PT Jogja Retail Makmur-1412</v>
      </c>
      <c r="H1425" s="104">
        <f ca="1"/>
        <v>4841000</v>
      </c>
      <c r="I1425" s="104">
        <f ca="1"/>
        <v>0</v>
      </c>
    </row>
    <row r="1426" spans="1:9">
      <c r="A1426" s="104">
        <f ca="1"/>
        <v>1413</v>
      </c>
      <c r="B1426" s="104" t="str">
        <f ca="1"/>
        <v>PT Bintang Retail Nusantara</v>
      </c>
      <c r="C1426" s="104">
        <f ca="1"/>
        <v>3903000</v>
      </c>
      <c r="D1426" s="104">
        <f ca="1"/>
        <v>46223</v>
      </c>
      <c r="E1426" s="104">
        <f ca="1"/>
        <v>46268</v>
      </c>
      <c r="F1426" s="104" t="str">
        <f ca="1"/>
        <v>Paid</v>
      </c>
      <c r="G1426" s="104" t="str">
        <f ca="1"/>
        <v>INV-2026-PT Bintang Retail Nusantara-1413</v>
      </c>
      <c r="H1426" s="104">
        <f ca="1"/>
        <v>3903000</v>
      </c>
      <c r="I1426" s="104">
        <f ca="1"/>
        <v>0</v>
      </c>
    </row>
    <row r="1427" spans="1:9">
      <c r="A1427" s="104">
        <f ca="1"/>
        <v>1414</v>
      </c>
      <c r="B1427" s="104" t="str">
        <f ca="1"/>
        <v>PT Makassar Retail Utama</v>
      </c>
      <c r="C1427" s="104">
        <f ca="1"/>
        <v>7765000</v>
      </c>
      <c r="D1427" s="104">
        <f ca="1"/>
        <v>46194</v>
      </c>
      <c r="E1427" s="104">
        <f ca="1"/>
        <v>46224</v>
      </c>
      <c r="F1427" s="104" t="str">
        <f ca="1"/>
        <v>Partial</v>
      </c>
      <c r="G1427" s="104" t="str">
        <f ca="1"/>
        <v>INV-2026-PT Makassar Retail Utama-1414</v>
      </c>
      <c r="H1427" s="104">
        <f ca="1"/>
        <v>5824000</v>
      </c>
      <c r="I1427" s="104">
        <f ca="1"/>
        <v>1941000</v>
      </c>
    </row>
    <row r="1428" spans="1:9">
      <c r="A1428" s="104">
        <f ca="1"/>
        <v>1415</v>
      </c>
      <c r="B1428" s="104" t="str">
        <f ca="1"/>
        <v>PT Harmoni Store Indonesia</v>
      </c>
      <c r="C1428" s="104">
        <f ca="1"/>
        <v>6652000</v>
      </c>
      <c r="D1428" s="104">
        <f ca="1"/>
        <v>46166</v>
      </c>
      <c r="E1428" s="104">
        <f ca="1"/>
        <v>46180</v>
      </c>
      <c r="F1428" s="104" t="str">
        <f ca="1"/>
        <v>Paid</v>
      </c>
      <c r="G1428" s="104" t="str">
        <f ca="1"/>
        <v>INV-2026-PT Harmoni Store Indonesia-1415</v>
      </c>
      <c r="H1428" s="104">
        <f ca="1"/>
        <v>6652000</v>
      </c>
      <c r="I1428" s="104">
        <f ca="1"/>
        <v>0</v>
      </c>
    </row>
    <row r="1429" spans="1:9">
      <c r="A1429" s="104">
        <f ca="1"/>
        <v>1416</v>
      </c>
      <c r="B1429" s="104" t="str">
        <f ca="1"/>
        <v>PT Bintang Retail Nusantara</v>
      </c>
      <c r="C1429" s="104">
        <f ca="1"/>
        <v>1185000</v>
      </c>
      <c r="D1429" s="104">
        <f ca="1"/>
        <v>46064</v>
      </c>
      <c r="E1429" s="104">
        <f ca="1"/>
        <v>46094</v>
      </c>
      <c r="F1429" s="104" t="str">
        <f ca="1"/>
        <v>Paid</v>
      </c>
      <c r="G1429" s="104" t="str">
        <f ca="1"/>
        <v>INV-2026-PT Bintang Retail Nusantara-1416</v>
      </c>
      <c r="H1429" s="104">
        <f ca="1"/>
        <v>1185000</v>
      </c>
      <c r="I1429" s="104">
        <f ca="1"/>
        <v>0</v>
      </c>
    </row>
    <row r="1430" spans="1:9">
      <c r="A1430" s="104">
        <f ca="1"/>
        <v>1417</v>
      </c>
      <c r="B1430" s="104" t="str">
        <f ca="1"/>
        <v>PT Citra Home Living</v>
      </c>
      <c r="C1430" s="104">
        <f ca="1"/>
        <v>3816000</v>
      </c>
      <c r="D1430" s="104">
        <f ca="1"/>
        <v>46162</v>
      </c>
      <c r="E1430" s="104">
        <f ca="1"/>
        <v>46192</v>
      </c>
      <c r="F1430" s="104" t="str">
        <f ca="1"/>
        <v>Paid</v>
      </c>
      <c r="G1430" s="104" t="str">
        <f ca="1"/>
        <v>INV-2026-PT Citra Home Living-1417</v>
      </c>
      <c r="H1430" s="104">
        <f ca="1"/>
        <v>3816000</v>
      </c>
      <c r="I1430" s="104">
        <f ca="1"/>
        <v>0</v>
      </c>
    </row>
    <row r="1431" spans="1:9">
      <c r="A1431" s="104">
        <f ca="1"/>
        <v>1418</v>
      </c>
      <c r="B1431" s="104" t="str">
        <f ca="1"/>
        <v>PT Jogja Retail Makmur</v>
      </c>
      <c r="C1431" s="104">
        <f ca="1"/>
        <v>5566000</v>
      </c>
      <c r="D1431" s="104">
        <f ca="1"/>
        <v>46075</v>
      </c>
      <c r="E1431" s="104">
        <f ca="1"/>
        <v>46105</v>
      </c>
      <c r="F1431" s="104" t="str">
        <f ca="1"/>
        <v>Paid</v>
      </c>
      <c r="G1431" s="104" t="str">
        <f ca="1"/>
        <v>INV-2026-PT Jogja Retail Makmur-1418</v>
      </c>
      <c r="H1431" s="104">
        <f ca="1"/>
        <v>5566000</v>
      </c>
      <c r="I1431" s="104">
        <f ca="1"/>
        <v>0</v>
      </c>
    </row>
    <row r="1432" spans="1:9">
      <c r="A1432" s="104">
        <f ca="1"/>
        <v>1419</v>
      </c>
      <c r="B1432" s="104" t="str">
        <f ca="1"/>
        <v>PT Urban House Indonesia</v>
      </c>
      <c r="C1432" s="104">
        <f ca="1"/>
        <v>2601000</v>
      </c>
      <c r="D1432" s="104">
        <f ca="1"/>
        <v>46035</v>
      </c>
      <c r="E1432" s="104">
        <f ca="1"/>
        <v>46065</v>
      </c>
      <c r="F1432" s="104" t="str">
        <f ca="1"/>
        <v>Paid</v>
      </c>
      <c r="G1432" s="104" t="str">
        <f ca="1"/>
        <v>INV-2026-PT Urban House Indonesia-1419</v>
      </c>
      <c r="H1432" s="104">
        <f ca="1"/>
        <v>2601000</v>
      </c>
      <c r="I1432" s="104">
        <f ca="1"/>
        <v>0</v>
      </c>
    </row>
    <row r="1433" spans="1:9">
      <c r="A1433" s="104">
        <f ca="1"/>
        <v>1420</v>
      </c>
      <c r="B1433" s="104" t="str">
        <f ca="1"/>
        <v>PT Arunika Retail Indonesia</v>
      </c>
      <c r="C1433" s="104">
        <f ca="1"/>
        <v>3950000</v>
      </c>
      <c r="D1433" s="104">
        <f ca="1"/>
        <v>46267</v>
      </c>
      <c r="E1433" s="104">
        <f ca="1"/>
        <v>46297</v>
      </c>
      <c r="F1433" s="104" t="str">
        <f ca="1"/>
        <v>Paid</v>
      </c>
      <c r="G1433" s="104" t="str">
        <f ca="1"/>
        <v>INV-2026-PT Arunika Retail Indonesia-1420</v>
      </c>
      <c r="H1433" s="104">
        <f ca="1"/>
        <v>3950000</v>
      </c>
      <c r="I1433" s="104">
        <f ca="1"/>
        <v>0</v>
      </c>
    </row>
    <row r="1434" spans="1:9">
      <c r="A1434" s="104">
        <f ca="1"/>
        <v>1421</v>
      </c>
      <c r="B1434" s="104" t="str">
        <f ca="1"/>
        <v>PT Pekanbaru Home Store</v>
      </c>
      <c r="C1434" s="104">
        <f ca="1"/>
        <v>2745000</v>
      </c>
      <c r="D1434" s="104">
        <f ca="1"/>
        <v>46197</v>
      </c>
      <c r="E1434" s="104">
        <f ca="1"/>
        <v>46242</v>
      </c>
      <c r="F1434" s="104" t="str">
        <f ca="1"/>
        <v>Paid</v>
      </c>
      <c r="G1434" s="104" t="str">
        <f ca="1"/>
        <v>INV-2026-PT Pekanbaru Home Store-1421</v>
      </c>
      <c r="H1434" s="104">
        <f ca="1"/>
        <v>2745000</v>
      </c>
      <c r="I1434" s="104">
        <f ca="1"/>
        <v>0</v>
      </c>
    </row>
    <row r="1435" spans="1:9">
      <c r="A1435" s="104">
        <f ca="1"/>
        <v>1422</v>
      </c>
      <c r="B1435" s="104" t="str">
        <f ca="1"/>
        <v>PT Karya Mitra Retail</v>
      </c>
      <c r="C1435" s="104">
        <f ca="1"/>
        <v>5341000</v>
      </c>
      <c r="D1435" s="104">
        <f ca="1"/>
        <v>46276</v>
      </c>
      <c r="E1435" s="104">
        <f ca="1"/>
        <v>46290</v>
      </c>
      <c r="F1435" s="104" t="str">
        <f ca="1"/>
        <v>Unpaid</v>
      </c>
      <c r="G1435" s="104" t="str">
        <f ca="1"/>
        <v>INV-2026-PT Karya Mitra Retail-1422</v>
      </c>
      <c r="H1435" s="104">
        <f ca="1"/>
        <v>0</v>
      </c>
      <c r="I1435" s="104">
        <f ca="1"/>
        <v>5341000</v>
      </c>
    </row>
    <row r="1436" spans="1:9">
      <c r="A1436" s="104">
        <f ca="1"/>
        <v>1423</v>
      </c>
      <c r="B1436" s="104" t="str">
        <f ca="1"/>
        <v>PT Sinar Karya Abadi</v>
      </c>
      <c r="C1436" s="104">
        <f ca="1"/>
        <v>3115000</v>
      </c>
      <c r="D1436" s="104">
        <f ca="1"/>
        <v>46274</v>
      </c>
      <c r="E1436" s="104">
        <f ca="1"/>
        <v>46319</v>
      </c>
      <c r="F1436" s="104" t="str">
        <f ca="1"/>
        <v>Paid</v>
      </c>
      <c r="G1436" s="104" t="str">
        <f ca="1"/>
        <v>INV-2026-PT Sinar Karya Abadi-1423</v>
      </c>
      <c r="H1436" s="104">
        <f ca="1"/>
        <v>3115000</v>
      </c>
      <c r="I1436" s="104">
        <f ca="1"/>
        <v>0</v>
      </c>
    </row>
    <row r="1437" spans="1:9">
      <c r="A1437" s="104">
        <f ca="1"/>
        <v>1424</v>
      </c>
      <c r="B1437" s="104" t="str">
        <f ca="1"/>
        <v>PT Batam Modern Retail</v>
      </c>
      <c r="C1437" s="104">
        <f ca="1"/>
        <v>4536000</v>
      </c>
      <c r="D1437" s="104">
        <f ca="1"/>
        <v>46092</v>
      </c>
      <c r="E1437" s="104">
        <f ca="1"/>
        <v>46122</v>
      </c>
      <c r="F1437" s="104" t="str">
        <f ca="1"/>
        <v>Unpaid</v>
      </c>
      <c r="G1437" s="104" t="str">
        <f ca="1"/>
        <v>INV-2026-PT Batam Modern Retail-1424</v>
      </c>
      <c r="H1437" s="104">
        <f ca="1"/>
        <v>0</v>
      </c>
      <c r="I1437" s="104">
        <f ca="1"/>
        <v>4536000</v>
      </c>
    </row>
    <row r="1438" spans="1:9">
      <c r="A1438" s="104">
        <f ca="1"/>
        <v>1425</v>
      </c>
      <c r="B1438" s="104" t="str">
        <f ca="1"/>
        <v>PT Sentra Belanja Jaya</v>
      </c>
      <c r="C1438" s="104">
        <f ca="1"/>
        <v>9183000</v>
      </c>
      <c r="D1438" s="104">
        <f ca="1"/>
        <v>46235</v>
      </c>
      <c r="E1438" s="104">
        <f ca="1"/>
        <v>46265</v>
      </c>
      <c r="F1438" s="104" t="str">
        <f ca="1"/>
        <v>Paid</v>
      </c>
      <c r="G1438" s="104" t="str">
        <f ca="1"/>
        <v>INV-2026-PT Sentra Belanja Jaya-1425</v>
      </c>
      <c r="H1438" s="104">
        <f ca="1"/>
        <v>9183000</v>
      </c>
      <c r="I1438" s="104">
        <f ca="1"/>
        <v>0</v>
      </c>
    </row>
    <row r="1439" spans="1:9">
      <c r="A1439" s="104">
        <f ca="1"/>
        <v>1426</v>
      </c>
      <c r="B1439" s="104" t="str">
        <f ca="1"/>
        <v>PT Makassar Retail Utama</v>
      </c>
      <c r="C1439" s="104">
        <f ca="1"/>
        <v>2017000</v>
      </c>
      <c r="D1439" s="104">
        <f ca="1"/>
        <v>46275</v>
      </c>
      <c r="E1439" s="104">
        <f ca="1"/>
        <v>46305</v>
      </c>
      <c r="F1439" s="104" t="str">
        <f ca="1"/>
        <v>Unpaid</v>
      </c>
      <c r="G1439" s="104" t="str">
        <f ca="1"/>
        <v>INV-2026-PT Makassar Retail Utama-1426</v>
      </c>
      <c r="H1439" s="104">
        <f ca="1"/>
        <v>0</v>
      </c>
      <c r="I1439" s="104">
        <f ca="1"/>
        <v>2017000</v>
      </c>
    </row>
    <row r="1440" spans="1:9">
      <c r="A1440" s="104">
        <f ca="1"/>
        <v>1427</v>
      </c>
      <c r="B1440" s="104" t="str">
        <f ca="1"/>
        <v>PT Prima Retail Bandung</v>
      </c>
      <c r="C1440" s="104">
        <f ca="1"/>
        <v>5520000</v>
      </c>
      <c r="D1440" s="104">
        <f ca="1"/>
        <v>46034</v>
      </c>
      <c r="E1440" s="104">
        <f ca="1"/>
        <v>46079</v>
      </c>
      <c r="F1440" s="104" t="str">
        <f ca="1"/>
        <v>Paid</v>
      </c>
      <c r="G1440" s="104" t="str">
        <f ca="1"/>
        <v>INV-2026-PT Prima Retail Bandung-1427</v>
      </c>
      <c r="H1440" s="104">
        <f ca="1"/>
        <v>5520000</v>
      </c>
      <c r="I1440" s="104">
        <f ca="1"/>
        <v>0</v>
      </c>
    </row>
    <row r="1441" spans="1:9">
      <c r="A1441" s="104">
        <f ca="1"/>
        <v>1428</v>
      </c>
      <c r="B1441" s="104" t="str">
        <f ca="1"/>
        <v>PT Bintang Retail Nusantara</v>
      </c>
      <c r="C1441" s="104">
        <f ca="1"/>
        <v>2890000</v>
      </c>
      <c r="D1441" s="104">
        <f ca="1"/>
        <v>46091</v>
      </c>
      <c r="E1441" s="104">
        <f ca="1"/>
        <v>46121</v>
      </c>
      <c r="F1441" s="104" t="str">
        <f ca="1"/>
        <v>Paid</v>
      </c>
      <c r="G1441" s="104" t="str">
        <f ca="1"/>
        <v>INV-2026-PT Bintang Retail Nusantara-1428</v>
      </c>
      <c r="H1441" s="104">
        <f ca="1"/>
        <v>2890000</v>
      </c>
      <c r="I1441" s="104">
        <f ca="1"/>
        <v>0</v>
      </c>
    </row>
    <row r="1442" spans="1:9">
      <c r="A1442" s="104">
        <f ca="1"/>
        <v>1429</v>
      </c>
      <c r="B1442" s="104" t="str">
        <f ca="1"/>
        <v>PT Arunika Retail Indonesia</v>
      </c>
      <c r="C1442" s="104">
        <f ca="1"/>
        <v>2563000</v>
      </c>
      <c r="D1442" s="104">
        <f ca="1"/>
        <v>46247</v>
      </c>
      <c r="E1442" s="104">
        <f ca="1"/>
        <v>46292</v>
      </c>
      <c r="F1442" s="104" t="str">
        <f ca="1"/>
        <v>Unpaid</v>
      </c>
      <c r="G1442" s="104" t="str">
        <f ca="1"/>
        <v>INV-2026-PT Arunika Retail Indonesia-1429</v>
      </c>
      <c r="H1442" s="104">
        <f ca="1"/>
        <v>0</v>
      </c>
      <c r="I1442" s="104">
        <f ca="1"/>
        <v>2563000</v>
      </c>
    </row>
    <row r="1443" spans="1:9">
      <c r="A1443" s="104">
        <f ca="1"/>
        <v>1430</v>
      </c>
      <c r="B1443" s="104" t="str">
        <f ca="1"/>
        <v>PT Sinar Karya Abadi</v>
      </c>
      <c r="C1443" s="104">
        <f ca="1"/>
        <v>3873000</v>
      </c>
      <c r="D1443" s="104">
        <f ca="1"/>
        <v>46219</v>
      </c>
      <c r="E1443" s="104">
        <f ca="1"/>
        <v>46249</v>
      </c>
      <c r="F1443" s="104" t="str">
        <f ca="1"/>
        <v>Paid</v>
      </c>
      <c r="G1443" s="104" t="str">
        <f ca="1"/>
        <v>INV-2026-PT Sinar Karya Abadi-1430</v>
      </c>
      <c r="H1443" s="104">
        <f ca="1"/>
        <v>3873000</v>
      </c>
      <c r="I1443" s="104">
        <f ca="1"/>
        <v>0</v>
      </c>
    </row>
    <row r="1444" spans="1:9">
      <c r="A1444" s="104">
        <f ca="1"/>
        <v>1431</v>
      </c>
      <c r="B1444" s="104" t="str">
        <f ca="1"/>
        <v>PT Nusantara Mart Sejahtera</v>
      </c>
      <c r="C1444" s="104">
        <f ca="1"/>
        <v>4161000</v>
      </c>
      <c r="D1444" s="104">
        <f ca="1"/>
        <v>46243</v>
      </c>
      <c r="E1444" s="104">
        <f ca="1"/>
        <v>46273</v>
      </c>
      <c r="F1444" s="104" t="str">
        <f ca="1"/>
        <v>Unpaid</v>
      </c>
      <c r="G1444" s="104" t="str">
        <f ca="1"/>
        <v>INV-2026-PT Nusantara Mart Sejahtera-1431</v>
      </c>
      <c r="H1444" s="104">
        <f ca="1"/>
        <v>0</v>
      </c>
      <c r="I1444" s="104">
        <f ca="1"/>
        <v>4161000</v>
      </c>
    </row>
    <row r="1445" spans="1:9">
      <c r="A1445" s="104">
        <f ca="1"/>
        <v>1432</v>
      </c>
      <c r="B1445" s="104" t="str">
        <f ca="1"/>
        <v>PT Medan Niaga Sentosa</v>
      </c>
      <c r="C1445" s="104">
        <f ca="1"/>
        <v>3577000</v>
      </c>
      <c r="D1445" s="104">
        <f ca="1"/>
        <v>46206</v>
      </c>
      <c r="E1445" s="104">
        <f ca="1"/>
        <v>46236</v>
      </c>
      <c r="F1445" s="104" t="str">
        <f ca="1"/>
        <v>Paid</v>
      </c>
      <c r="G1445" s="104" t="str">
        <f ca="1"/>
        <v>INV-2026-PT Medan Niaga Sentosa-1432</v>
      </c>
      <c r="H1445" s="104">
        <f ca="1"/>
        <v>3577000</v>
      </c>
      <c r="I1445" s="104">
        <f ca="1"/>
        <v>0</v>
      </c>
    </row>
    <row r="1446" spans="1:9">
      <c r="A1446" s="104">
        <f ca="1"/>
        <v>1433</v>
      </c>
      <c r="B1446" s="104" t="str">
        <f ca="1"/>
        <v>PT Pusaka Niaga Mandiri</v>
      </c>
      <c r="C1446" s="104">
        <f ca="1"/>
        <v>3012000</v>
      </c>
      <c r="D1446" s="104">
        <f ca="1"/>
        <v>46068</v>
      </c>
      <c r="E1446" s="104">
        <f ca="1"/>
        <v>46098</v>
      </c>
      <c r="F1446" s="104" t="str">
        <f ca="1"/>
        <v>Unpaid</v>
      </c>
      <c r="G1446" s="104" t="str">
        <f ca="1"/>
        <v>INV-2026-PT Pusaka Niaga Mandiri-1433</v>
      </c>
      <c r="H1446" s="104">
        <f ca="1"/>
        <v>0</v>
      </c>
      <c r="I1446" s="104">
        <f ca="1"/>
        <v>3012000</v>
      </c>
    </row>
    <row r="1447" spans="1:9">
      <c r="A1447" s="104">
        <f ca="1"/>
        <v>1434</v>
      </c>
      <c r="B1447" s="104" t="str">
        <f ca="1"/>
        <v>PT Prima Retail Bandung</v>
      </c>
      <c r="C1447" s="104">
        <f ca="1"/>
        <v>1382000</v>
      </c>
      <c r="D1447" s="104">
        <f ca="1"/>
        <v>46204</v>
      </c>
      <c r="E1447" s="104">
        <f ca="1"/>
        <v>46249</v>
      </c>
      <c r="F1447" s="104" t="str">
        <f ca="1"/>
        <v>Partial</v>
      </c>
      <c r="G1447" s="104" t="str">
        <f ca="1"/>
        <v>INV-2026-PT Prima Retail Bandung-1434</v>
      </c>
      <c r="H1447" s="104">
        <f ca="1"/>
        <v>346000</v>
      </c>
      <c r="I1447" s="104">
        <f ca="1"/>
        <v>1036000</v>
      </c>
    </row>
    <row r="1448" spans="1:9">
      <c r="A1448" s="104">
        <f ca="1"/>
        <v>1435</v>
      </c>
      <c r="B1448" s="104" t="str">
        <f ca="1"/>
        <v>PT Metro Perkasa Retail</v>
      </c>
      <c r="C1448" s="104">
        <f ca="1"/>
        <v>2373000</v>
      </c>
      <c r="D1448" s="104">
        <f ca="1"/>
        <v>46183</v>
      </c>
      <c r="E1448" s="104">
        <f ca="1"/>
        <v>46228</v>
      </c>
      <c r="F1448" s="104" t="str">
        <f ca="1"/>
        <v>Unpaid</v>
      </c>
      <c r="G1448" s="104" t="str">
        <f ca="1"/>
        <v>INV-2026-PT Metro Perkasa Retail-1435</v>
      </c>
      <c r="H1448" s="104">
        <f ca="1"/>
        <v>0</v>
      </c>
      <c r="I1448" s="104">
        <f ca="1"/>
        <v>2373000</v>
      </c>
    </row>
    <row r="1449" spans="1:9">
      <c r="A1449" s="104">
        <f ca="1"/>
        <v>1436</v>
      </c>
      <c r="B1449" s="104" t="str">
        <f ca="1"/>
        <v>PT Bali Lifestyle Market</v>
      </c>
      <c r="C1449" s="104">
        <f ca="1"/>
        <v>1495000</v>
      </c>
      <c r="D1449" s="104">
        <f ca="1"/>
        <v>46162</v>
      </c>
      <c r="E1449" s="104">
        <f ca="1"/>
        <v>46207</v>
      </c>
      <c r="F1449" s="104" t="str">
        <f ca="1"/>
        <v>Paid</v>
      </c>
      <c r="G1449" s="104" t="str">
        <f ca="1"/>
        <v>INV-2026-PT Bali Lifestyle Market-1436</v>
      </c>
      <c r="H1449" s="104">
        <f ca="1"/>
        <v>1495000</v>
      </c>
      <c r="I1449" s="104">
        <f ca="1"/>
        <v>0</v>
      </c>
    </row>
    <row r="1450" spans="1:9">
      <c r="A1450" s="104">
        <f ca="1"/>
        <v>1437</v>
      </c>
      <c r="B1450" s="104" t="str">
        <f ca="1"/>
        <v>PT Bintang Retail Nusantara</v>
      </c>
      <c r="C1450" s="104">
        <f ca="1"/>
        <v>5049000</v>
      </c>
      <c r="D1450" s="104">
        <f ca="1"/>
        <v>46226</v>
      </c>
      <c r="E1450" s="104">
        <f ca="1"/>
        <v>46256</v>
      </c>
      <c r="F1450" s="104" t="str">
        <f ca="1"/>
        <v>Paid</v>
      </c>
      <c r="G1450" s="104" t="str">
        <f ca="1"/>
        <v>INV-2026-PT Bintang Retail Nusantara-1437</v>
      </c>
      <c r="H1450" s="104">
        <f ca="1"/>
        <v>5049000</v>
      </c>
      <c r="I1450" s="104">
        <f ca="1"/>
        <v>0</v>
      </c>
    </row>
    <row r="1451" spans="1:9">
      <c r="A1451" s="104">
        <f ca="1"/>
        <v>1438</v>
      </c>
      <c r="B1451" s="104" t="str">
        <f ca="1"/>
        <v>PT Bintang Retail Nusantara</v>
      </c>
      <c r="C1451" s="104">
        <f ca="1"/>
        <v>4855000</v>
      </c>
      <c r="D1451" s="104">
        <f ca="1"/>
        <v>46080</v>
      </c>
      <c r="E1451" s="104">
        <f ca="1"/>
        <v>46110</v>
      </c>
      <c r="F1451" s="104" t="str">
        <f ca="1"/>
        <v>Unpaid</v>
      </c>
      <c r="G1451" s="104" t="str">
        <f ca="1"/>
        <v>INV-2026-PT Bintang Retail Nusantara-1438</v>
      </c>
      <c r="H1451" s="104">
        <f ca="1"/>
        <v>0</v>
      </c>
      <c r="I1451" s="104">
        <f ca="1"/>
        <v>4855000</v>
      </c>
    </row>
    <row r="1452" spans="1:9">
      <c r="A1452" s="104">
        <f ca="1"/>
        <v>1439</v>
      </c>
      <c r="B1452" s="104" t="str">
        <f ca="1"/>
        <v>PT Pekanbaru Home Store</v>
      </c>
      <c r="C1452" s="104">
        <f ca="1"/>
        <v>1341000</v>
      </c>
      <c r="D1452" s="104">
        <f ca="1"/>
        <v>46260</v>
      </c>
      <c r="E1452" s="104">
        <f ca="1"/>
        <v>46290</v>
      </c>
      <c r="F1452" s="104" t="str">
        <f ca="1"/>
        <v>Partial</v>
      </c>
      <c r="G1452" s="104" t="str">
        <f ca="1"/>
        <v>INV-2026-PT Pekanbaru Home Store-1439</v>
      </c>
      <c r="H1452" s="104">
        <f ca="1"/>
        <v>1006000</v>
      </c>
      <c r="I1452" s="104">
        <f ca="1"/>
        <v>335000</v>
      </c>
    </row>
    <row r="1453" spans="1:9">
      <c r="A1453" s="104">
        <f ca="1"/>
        <v>1440</v>
      </c>
      <c r="B1453" s="104" t="str">
        <f ca="1"/>
        <v>PT Nusantara Mart Sejahtera</v>
      </c>
      <c r="C1453" s="104">
        <f ca="1"/>
        <v>7488000</v>
      </c>
      <c r="D1453" s="104">
        <f ca="1"/>
        <v>46143</v>
      </c>
      <c r="E1453" s="104">
        <f ca="1"/>
        <v>46157</v>
      </c>
      <c r="F1453" s="104" t="str">
        <f ca="1"/>
        <v>Paid</v>
      </c>
      <c r="G1453" s="104" t="str">
        <f ca="1"/>
        <v>INV-2026-PT Nusantara Mart Sejahtera-1440</v>
      </c>
      <c r="H1453" s="104">
        <f ca="1"/>
        <v>7488000</v>
      </c>
      <c r="I1453" s="104">
        <f ca="1"/>
        <v>0</v>
      </c>
    </row>
    <row r="1454" spans="1:9">
      <c r="A1454" s="104">
        <f ca="1"/>
        <v>1441</v>
      </c>
      <c r="B1454" s="104" t="str">
        <f ca="1"/>
        <v>PT Pekanbaru Home Store</v>
      </c>
      <c r="C1454" s="104">
        <f ca="1"/>
        <v>2532000</v>
      </c>
      <c r="D1454" s="104">
        <f ca="1"/>
        <v>46254</v>
      </c>
      <c r="E1454" s="104">
        <f ca="1"/>
        <v>46284</v>
      </c>
      <c r="F1454" s="104" t="str">
        <f ca="1"/>
        <v>Unpaid</v>
      </c>
      <c r="G1454" s="104" t="str">
        <f ca="1"/>
        <v>INV-2026-PT Pekanbaru Home Store-1441</v>
      </c>
      <c r="H1454" s="104">
        <f ca="1"/>
        <v>0</v>
      </c>
      <c r="I1454" s="104">
        <f ca="1"/>
        <v>2532000</v>
      </c>
    </row>
    <row r="1455" spans="1:9">
      <c r="A1455" s="104">
        <f ca="1"/>
        <v>1442</v>
      </c>
      <c r="B1455" s="104" t="str">
        <f ca="1"/>
        <v>PT Bali Lifestyle Market</v>
      </c>
      <c r="C1455" s="104">
        <f ca="1"/>
        <v>3513000</v>
      </c>
      <c r="D1455" s="104">
        <f ca="1"/>
        <v>46194</v>
      </c>
      <c r="E1455" s="104">
        <f ca="1"/>
        <v>46239</v>
      </c>
      <c r="F1455" s="104" t="str">
        <f ca="1"/>
        <v>Partial</v>
      </c>
      <c r="G1455" s="104" t="str">
        <f ca="1"/>
        <v>INV-2026-PT Bali Lifestyle Market-1442</v>
      </c>
      <c r="H1455" s="104">
        <f ca="1"/>
        <v>1756000</v>
      </c>
      <c r="I1455" s="104">
        <f ca="1"/>
        <v>1757000</v>
      </c>
    </row>
    <row r="1456" spans="1:9">
      <c r="A1456" s="104">
        <f ca="1"/>
        <v>1443</v>
      </c>
      <c r="B1456" s="104" t="str">
        <f ca="1"/>
        <v>PT Bali Lifestyle Market</v>
      </c>
      <c r="C1456" s="104">
        <f ca="1"/>
        <v>1548000</v>
      </c>
      <c r="D1456" s="104">
        <f ca="1"/>
        <v>46036</v>
      </c>
      <c r="E1456" s="104">
        <f ca="1"/>
        <v>46066</v>
      </c>
      <c r="F1456" s="104" t="str">
        <f ca="1"/>
        <v>Unpaid</v>
      </c>
      <c r="G1456" s="104" t="str">
        <f ca="1"/>
        <v>INV-2026-PT Bali Lifestyle Market-1443</v>
      </c>
      <c r="H1456" s="104">
        <f ca="1"/>
        <v>0</v>
      </c>
      <c r="I1456" s="104">
        <f ca="1"/>
        <v>1548000</v>
      </c>
    </row>
    <row r="1457" spans="1:9">
      <c r="A1457" s="104">
        <f ca="1"/>
        <v>1444</v>
      </c>
      <c r="B1457" s="104" t="str">
        <f ca="1"/>
        <v>PT Batam Modern Retail</v>
      </c>
      <c r="C1457" s="104">
        <f ca="1"/>
        <v>7476000</v>
      </c>
      <c r="D1457" s="104">
        <f ca="1"/>
        <v>46194</v>
      </c>
      <c r="E1457" s="104">
        <f ca="1"/>
        <v>46224</v>
      </c>
      <c r="F1457" s="104" t="str">
        <f ca="1"/>
        <v>Paid</v>
      </c>
      <c r="G1457" s="104" t="str">
        <f ca="1"/>
        <v>INV-2026-PT Batam Modern Retail-1444</v>
      </c>
      <c r="H1457" s="104">
        <f ca="1"/>
        <v>7476000</v>
      </c>
      <c r="I1457" s="104">
        <f ca="1"/>
        <v>0</v>
      </c>
    </row>
    <row r="1458" spans="1:9">
      <c r="A1458" s="104">
        <f ca="1"/>
        <v>1445</v>
      </c>
      <c r="B1458" s="104" t="str">
        <f ca="1"/>
        <v>PT Urban House Indonesia</v>
      </c>
      <c r="C1458" s="104">
        <f ca="1"/>
        <v>2621000</v>
      </c>
      <c r="D1458" s="104">
        <f ca="1"/>
        <v>46264</v>
      </c>
      <c r="E1458" s="104">
        <f ca="1"/>
        <v>46294</v>
      </c>
      <c r="F1458" s="104" t="str">
        <f ca="1"/>
        <v>Paid</v>
      </c>
      <c r="G1458" s="104" t="str">
        <f ca="1"/>
        <v>INV-2026-PT Urban House Indonesia-1445</v>
      </c>
      <c r="H1458" s="104">
        <f ca="1"/>
        <v>2621000</v>
      </c>
      <c r="I1458" s="104">
        <f ca="1"/>
        <v>0</v>
      </c>
    </row>
    <row r="1459" spans="1:9">
      <c r="A1459" s="104">
        <f ca="1"/>
        <v>1446</v>
      </c>
      <c r="B1459" s="104" t="str">
        <f ca="1"/>
        <v>PT Pusaka Niaga Mandiri</v>
      </c>
      <c r="C1459" s="104">
        <f ca="1"/>
        <v>4386000</v>
      </c>
      <c r="D1459" s="104">
        <f ca="1"/>
        <v>46026</v>
      </c>
      <c r="E1459" s="104">
        <f ca="1"/>
        <v>46056</v>
      </c>
      <c r="F1459" s="104" t="str">
        <f ca="1"/>
        <v>Paid</v>
      </c>
      <c r="G1459" s="104" t="str">
        <f ca="1"/>
        <v>INV-2026-PT Pusaka Niaga Mandiri-1446</v>
      </c>
      <c r="H1459" s="104">
        <f ca="1"/>
        <v>4386000</v>
      </c>
      <c r="I1459" s="104">
        <f ca="1"/>
        <v>0</v>
      </c>
    </row>
    <row r="1460" spans="1:9">
      <c r="A1460" s="104">
        <f ca="1"/>
        <v>1447</v>
      </c>
      <c r="B1460" s="104" t="str">
        <f ca="1"/>
        <v>PT Sinar Karya Abadi</v>
      </c>
      <c r="C1460" s="104">
        <f ca="1"/>
        <v>3441000</v>
      </c>
      <c r="D1460" s="104">
        <f ca="1"/>
        <v>46071</v>
      </c>
      <c r="E1460" s="104">
        <f ca="1"/>
        <v>46085</v>
      </c>
      <c r="F1460" s="104" t="str">
        <f ca="1"/>
        <v>Paid</v>
      </c>
      <c r="G1460" s="104" t="str">
        <f ca="1"/>
        <v>INV-2026-PT Sinar Karya Abadi-1447</v>
      </c>
      <c r="H1460" s="104">
        <f ca="1"/>
        <v>3441000</v>
      </c>
      <c r="I1460" s="104">
        <f ca="1"/>
        <v>0</v>
      </c>
    </row>
    <row r="1461" spans="1:9">
      <c r="A1461" s="104">
        <f ca="1"/>
        <v>1448</v>
      </c>
      <c r="B1461" s="104" t="str">
        <f ca="1"/>
        <v>PT Pekanbaru Home Store</v>
      </c>
      <c r="C1461" s="104">
        <f ca="1"/>
        <v>1908000</v>
      </c>
      <c r="D1461" s="104">
        <f ca="1"/>
        <v>46130</v>
      </c>
      <c r="E1461" s="104">
        <f ca="1"/>
        <v>46144</v>
      </c>
      <c r="F1461" s="104" t="str">
        <f ca="1"/>
        <v>Unpaid</v>
      </c>
      <c r="G1461" s="104" t="str">
        <f ca="1"/>
        <v>INV-2026-PT Pekanbaru Home Store-1448</v>
      </c>
      <c r="H1461" s="104">
        <f ca="1"/>
        <v>0</v>
      </c>
      <c r="I1461" s="104">
        <f ca="1"/>
        <v>1908000</v>
      </c>
    </row>
    <row r="1462" spans="1:9">
      <c r="A1462" s="104">
        <f ca="1"/>
        <v>1449</v>
      </c>
      <c r="B1462" s="104" t="str">
        <f ca="1"/>
        <v>PT Prima Retail Bandung</v>
      </c>
      <c r="C1462" s="104">
        <f ca="1"/>
        <v>4784000</v>
      </c>
      <c r="D1462" s="104">
        <f ca="1"/>
        <v>46125</v>
      </c>
      <c r="E1462" s="104">
        <f ca="1"/>
        <v>46155</v>
      </c>
      <c r="F1462" s="104" t="str">
        <f ca="1"/>
        <v>Unpaid</v>
      </c>
      <c r="G1462" s="104" t="str">
        <f ca="1"/>
        <v>INV-2026-PT Prima Retail Bandung-1449</v>
      </c>
      <c r="H1462" s="104">
        <f ca="1"/>
        <v>0</v>
      </c>
      <c r="I1462" s="104">
        <f ca="1"/>
        <v>4784000</v>
      </c>
    </row>
    <row r="1463" spans="1:9">
      <c r="A1463" s="104">
        <f ca="1"/>
        <v>1450</v>
      </c>
      <c r="B1463" s="104" t="str">
        <f ca="1"/>
        <v>PT Bintang Retail Nusantara</v>
      </c>
      <c r="C1463" s="104">
        <f ca="1"/>
        <v>1623000</v>
      </c>
      <c r="D1463" s="104">
        <f ca="1"/>
        <v>46239</v>
      </c>
      <c r="E1463" s="104">
        <f ca="1"/>
        <v>46284</v>
      </c>
      <c r="F1463" s="104" t="str">
        <f ca="1"/>
        <v>Unpaid</v>
      </c>
      <c r="G1463" s="104" t="str">
        <f ca="1"/>
        <v>INV-2026-PT Bintang Retail Nusantara-1450</v>
      </c>
      <c r="H1463" s="104">
        <f ca="1"/>
        <v>0</v>
      </c>
      <c r="I1463" s="104">
        <f ca="1"/>
        <v>1623000</v>
      </c>
    </row>
    <row r="1464" spans="1:9">
      <c r="A1464" s="104">
        <f ca="1"/>
        <v>1451</v>
      </c>
      <c r="B1464" s="104" t="str">
        <f ca="1"/>
        <v>PT Arunika Retail Indonesia</v>
      </c>
      <c r="C1464" s="104">
        <f ca="1"/>
        <v>5279000</v>
      </c>
      <c r="D1464" s="104">
        <f ca="1"/>
        <v>46076</v>
      </c>
      <c r="E1464" s="104">
        <f ca="1"/>
        <v>46090</v>
      </c>
      <c r="F1464" s="104" t="str">
        <f ca="1"/>
        <v>Unpaid</v>
      </c>
      <c r="G1464" s="104" t="str">
        <f ca="1"/>
        <v>INV-2026-PT Arunika Retail Indonesia-1451</v>
      </c>
      <c r="H1464" s="104">
        <f ca="1"/>
        <v>0</v>
      </c>
      <c r="I1464" s="104">
        <f ca="1"/>
        <v>5279000</v>
      </c>
    </row>
    <row r="1465" spans="1:9">
      <c r="A1465" s="104">
        <f ca="1"/>
        <v>1452</v>
      </c>
      <c r="B1465" s="104" t="str">
        <f ca="1"/>
        <v>PT Lestari Lifestyle Retail</v>
      </c>
      <c r="C1465" s="104">
        <f ca="1"/>
        <v>5822000</v>
      </c>
      <c r="D1465" s="104">
        <f ca="1"/>
        <v>46092</v>
      </c>
      <c r="E1465" s="104">
        <f ca="1"/>
        <v>46122</v>
      </c>
      <c r="F1465" s="104" t="str">
        <f ca="1"/>
        <v>Unpaid</v>
      </c>
      <c r="G1465" s="104" t="str">
        <f ca="1"/>
        <v>INV-2026-PT Lestari Lifestyle Retail-1452</v>
      </c>
      <c r="H1465" s="104">
        <f ca="1"/>
        <v>0</v>
      </c>
      <c r="I1465" s="104">
        <f ca="1"/>
        <v>5822000</v>
      </c>
    </row>
    <row r="1466" spans="1:9">
      <c r="A1466" s="104">
        <f ca="1"/>
        <v>1453</v>
      </c>
      <c r="B1466" s="104" t="str">
        <f ca="1"/>
        <v>PT Makassar Retail Utama</v>
      </c>
      <c r="C1466" s="104">
        <f ca="1"/>
        <v>715000</v>
      </c>
      <c r="D1466" s="104">
        <f ca="1"/>
        <v>46075</v>
      </c>
      <c r="E1466" s="104">
        <f ca="1"/>
        <v>46105</v>
      </c>
      <c r="F1466" s="104" t="str">
        <f ca="1"/>
        <v>Unpaid</v>
      </c>
      <c r="G1466" s="104" t="str">
        <f ca="1"/>
        <v>INV-2026-PT Makassar Retail Utama-1453</v>
      </c>
      <c r="H1466" s="104">
        <f ca="1"/>
        <v>0</v>
      </c>
      <c r="I1466" s="104">
        <f ca="1"/>
        <v>715000</v>
      </c>
    </row>
    <row r="1467" spans="1:9">
      <c r="A1467" s="104">
        <f ca="1"/>
        <v>1454</v>
      </c>
      <c r="B1467" s="104" t="str">
        <f ca="1"/>
        <v>PT Sinar Karya Abadi</v>
      </c>
      <c r="C1467" s="104">
        <f ca="1"/>
        <v>3181000</v>
      </c>
      <c r="D1467" s="104">
        <f ca="1"/>
        <v>46198</v>
      </c>
      <c r="E1467" s="104">
        <f ca="1"/>
        <v>46243</v>
      </c>
      <c r="F1467" s="104" t="str">
        <f ca="1"/>
        <v>Unpaid</v>
      </c>
      <c r="G1467" s="104" t="str">
        <f ca="1"/>
        <v>INV-2026-PT Sinar Karya Abadi-1454</v>
      </c>
      <c r="H1467" s="104">
        <f ca="1"/>
        <v>0</v>
      </c>
      <c r="I1467" s="104">
        <f ca="1"/>
        <v>3181000</v>
      </c>
    </row>
    <row r="1468" spans="1:9">
      <c r="A1468" s="104">
        <f ca="1"/>
        <v>1455</v>
      </c>
      <c r="B1468" s="104" t="str">
        <f ca="1"/>
        <v>PT Prima Retail Bandung</v>
      </c>
      <c r="C1468" s="104">
        <f ca="1"/>
        <v>945000</v>
      </c>
      <c r="D1468" s="104">
        <f ca="1"/>
        <v>46086</v>
      </c>
      <c r="E1468" s="104">
        <f ca="1"/>
        <v>46131</v>
      </c>
      <c r="F1468" s="104" t="str">
        <f ca="1"/>
        <v>Unpaid</v>
      </c>
      <c r="G1468" s="104" t="str">
        <f ca="1"/>
        <v>INV-2026-PT Prima Retail Bandung-1455</v>
      </c>
      <c r="H1468" s="104">
        <f ca="1"/>
        <v>0</v>
      </c>
      <c r="I1468" s="104">
        <f ca="1"/>
        <v>945000</v>
      </c>
    </row>
    <row r="1469" spans="1:9">
      <c r="A1469" s="104">
        <f ca="1"/>
        <v>1456</v>
      </c>
      <c r="B1469" s="104" t="str">
        <f ca="1"/>
        <v>PT Sentra Belanja Jaya</v>
      </c>
      <c r="C1469" s="104">
        <f ca="1"/>
        <v>5375000</v>
      </c>
      <c r="D1469" s="104">
        <f ca="1"/>
        <v>46115</v>
      </c>
      <c r="E1469" s="104">
        <f ca="1"/>
        <v>46145</v>
      </c>
      <c r="F1469" s="104" t="str">
        <f ca="1"/>
        <v>Paid</v>
      </c>
      <c r="G1469" s="104" t="str">
        <f ca="1"/>
        <v>INV-2026-PT Sentra Belanja Jaya-1456</v>
      </c>
      <c r="H1469" s="104">
        <f ca="1"/>
        <v>5375000</v>
      </c>
      <c r="I1469" s="104">
        <f ca="1"/>
        <v>0</v>
      </c>
    </row>
    <row r="1470" spans="1:9">
      <c r="A1470" s="104">
        <f ca="1"/>
        <v>1457</v>
      </c>
      <c r="B1470" s="104" t="str">
        <f ca="1"/>
        <v>PT Urban House Indonesia</v>
      </c>
      <c r="C1470" s="104">
        <f ca="1"/>
        <v>4041000</v>
      </c>
      <c r="D1470" s="104">
        <f ca="1"/>
        <v>46122</v>
      </c>
      <c r="E1470" s="104">
        <f ca="1"/>
        <v>46136</v>
      </c>
      <c r="F1470" s="104" t="str">
        <f ca="1"/>
        <v>Paid</v>
      </c>
      <c r="G1470" s="104" t="str">
        <f ca="1"/>
        <v>INV-2026-PT Urban House Indonesia-1457</v>
      </c>
      <c r="H1470" s="104">
        <f ca="1"/>
        <v>4041000</v>
      </c>
      <c r="I1470" s="104">
        <f ca="1"/>
        <v>0</v>
      </c>
    </row>
    <row r="1471" spans="1:9">
      <c r="A1471" s="104">
        <f ca="1"/>
        <v>1458</v>
      </c>
      <c r="B1471" s="104" t="str">
        <f ca="1"/>
        <v>PT Prima Retail Bandung</v>
      </c>
      <c r="C1471" s="104">
        <f ca="1"/>
        <v>4219000</v>
      </c>
      <c r="D1471" s="104">
        <f ca="1"/>
        <v>46086</v>
      </c>
      <c r="E1471" s="104">
        <f ca="1"/>
        <v>46116</v>
      </c>
      <c r="F1471" s="104" t="str">
        <f ca="1"/>
        <v>Paid</v>
      </c>
      <c r="G1471" s="104" t="str">
        <f ca="1"/>
        <v>INV-2026-PT Prima Retail Bandung-1458</v>
      </c>
      <c r="H1471" s="104">
        <f ca="1"/>
        <v>4219000</v>
      </c>
      <c r="I1471" s="104">
        <f ca="1"/>
        <v>0</v>
      </c>
    </row>
    <row r="1472" spans="1:9">
      <c r="A1472" s="104">
        <f ca="1"/>
        <v>1459</v>
      </c>
      <c r="B1472" s="104" t="str">
        <f ca="1"/>
        <v>PT Jogja Retail Makmur</v>
      </c>
      <c r="C1472" s="104">
        <f ca="1"/>
        <v>5129000</v>
      </c>
      <c r="D1472" s="104">
        <f ca="1"/>
        <v>46215</v>
      </c>
      <c r="E1472" s="104">
        <f ca="1"/>
        <v>46245</v>
      </c>
      <c r="F1472" s="104" t="str">
        <f ca="1"/>
        <v>Unpaid</v>
      </c>
      <c r="G1472" s="104" t="str">
        <f ca="1"/>
        <v>INV-2026-PT Jogja Retail Makmur-1459</v>
      </c>
      <c r="H1472" s="104">
        <f ca="1"/>
        <v>0</v>
      </c>
      <c r="I1472" s="104">
        <f ca="1"/>
        <v>5129000</v>
      </c>
    </row>
    <row r="1473" spans="1:9">
      <c r="A1473" s="104">
        <f ca="1"/>
        <v>1460</v>
      </c>
      <c r="B1473" s="104" t="str">
        <f ca="1"/>
        <v>PT Balikpapan Retailindo</v>
      </c>
      <c r="C1473" s="104">
        <f ca="1"/>
        <v>7917000</v>
      </c>
      <c r="D1473" s="104">
        <f ca="1"/>
        <v>46160</v>
      </c>
      <c r="E1473" s="104">
        <f ca="1"/>
        <v>46174</v>
      </c>
      <c r="F1473" s="104" t="str">
        <f ca="1"/>
        <v>Partial</v>
      </c>
      <c r="G1473" s="104" t="str">
        <f ca="1"/>
        <v>INV-2026-PT Balikpapan Retailindo-1460</v>
      </c>
      <c r="H1473" s="104">
        <f ca="1"/>
        <v>3958000</v>
      </c>
      <c r="I1473" s="104">
        <f ca="1"/>
        <v>3959000</v>
      </c>
    </row>
    <row r="1474" spans="1:9">
      <c r="A1474" s="104">
        <f ca="1"/>
        <v>1461</v>
      </c>
      <c r="B1474" s="104" t="str">
        <f ca="1"/>
        <v>PT Palembang Retail Bersama</v>
      </c>
      <c r="C1474" s="104">
        <f ca="1"/>
        <v>4710000</v>
      </c>
      <c r="D1474" s="104">
        <f ca="1"/>
        <v>46198</v>
      </c>
      <c r="E1474" s="104">
        <f ca="1"/>
        <v>46243</v>
      </c>
      <c r="F1474" s="104" t="str">
        <f ca="1"/>
        <v>Paid</v>
      </c>
      <c r="G1474" s="104" t="str">
        <f ca="1"/>
        <v>INV-2026-PT Palembang Retail Bersama-1461</v>
      </c>
      <c r="H1474" s="104">
        <f ca="1"/>
        <v>4710000</v>
      </c>
      <c r="I1474" s="104">
        <f ca="1"/>
        <v>0</v>
      </c>
    </row>
    <row r="1475" spans="1:9">
      <c r="A1475" s="104">
        <f ca="1"/>
        <v>1462</v>
      </c>
      <c r="B1475" s="104" t="str">
        <f ca="1"/>
        <v>PT Medan Niaga Sentosa</v>
      </c>
      <c r="C1475" s="104">
        <f ca="1"/>
        <v>5035000</v>
      </c>
      <c r="D1475" s="104">
        <f ca="1"/>
        <v>46139</v>
      </c>
      <c r="E1475" s="104">
        <f ca="1"/>
        <v>46169</v>
      </c>
      <c r="F1475" s="104" t="str">
        <f ca="1"/>
        <v>Paid</v>
      </c>
      <c r="G1475" s="104" t="str">
        <f ca="1"/>
        <v>INV-2026-PT Medan Niaga Sentosa-1462</v>
      </c>
      <c r="H1475" s="104">
        <f ca="1"/>
        <v>5035000</v>
      </c>
      <c r="I1475" s="104">
        <f ca="1"/>
        <v>0</v>
      </c>
    </row>
    <row r="1476" spans="1:9">
      <c r="A1476" s="104">
        <f ca="1"/>
        <v>1463</v>
      </c>
      <c r="B1476" s="104" t="str">
        <f ca="1"/>
        <v>PT Nusantara Mart Sejahtera</v>
      </c>
      <c r="C1476" s="104">
        <f ca="1"/>
        <v>1589000</v>
      </c>
      <c r="D1476" s="104">
        <f ca="1"/>
        <v>46129</v>
      </c>
      <c r="E1476" s="104">
        <f ca="1"/>
        <v>46143</v>
      </c>
      <c r="F1476" s="104" t="str">
        <f ca="1"/>
        <v>Paid</v>
      </c>
      <c r="G1476" s="104" t="str">
        <f ca="1"/>
        <v>INV-2026-PT Nusantara Mart Sejahtera-1463</v>
      </c>
      <c r="H1476" s="104">
        <f ca="1"/>
        <v>1589000</v>
      </c>
      <c r="I1476" s="104">
        <f ca="1"/>
        <v>0</v>
      </c>
    </row>
    <row r="1477" spans="1:9">
      <c r="A1477" s="104">
        <f ca="1"/>
        <v>1464</v>
      </c>
      <c r="B1477" s="104" t="str">
        <f ca="1"/>
        <v>PT Surya Niaga Surabaya</v>
      </c>
      <c r="C1477" s="104">
        <f ca="1"/>
        <v>3545000</v>
      </c>
      <c r="D1477" s="104">
        <f ca="1"/>
        <v>46151</v>
      </c>
      <c r="E1477" s="104">
        <f ca="1"/>
        <v>46181</v>
      </c>
      <c r="F1477" s="104" t="str">
        <f ca="1"/>
        <v>Unpaid</v>
      </c>
      <c r="G1477" s="104" t="str">
        <f ca="1"/>
        <v>INV-2026-PT Surya Niaga Surabaya-1464</v>
      </c>
      <c r="H1477" s="104">
        <f ca="1"/>
        <v>0</v>
      </c>
      <c r="I1477" s="104">
        <f ca="1"/>
        <v>3545000</v>
      </c>
    </row>
    <row r="1478" spans="1:9">
      <c r="A1478" s="104">
        <f ca="1"/>
        <v>1465</v>
      </c>
      <c r="B1478" s="104" t="str">
        <f ca="1"/>
        <v>PT Makassar Retail Utama</v>
      </c>
      <c r="C1478" s="104">
        <f ca="1"/>
        <v>2039000</v>
      </c>
      <c r="D1478" s="104">
        <f ca="1"/>
        <v>46034</v>
      </c>
      <c r="E1478" s="104">
        <f ca="1"/>
        <v>46064</v>
      </c>
      <c r="F1478" s="104" t="str">
        <f ca="1"/>
        <v>Paid</v>
      </c>
      <c r="G1478" s="104" t="str">
        <f ca="1"/>
        <v>INV-2026-PT Makassar Retail Utama-1465</v>
      </c>
      <c r="H1478" s="104">
        <f ca="1"/>
        <v>2039000</v>
      </c>
      <c r="I1478" s="104">
        <f ca="1"/>
        <v>0</v>
      </c>
    </row>
    <row r="1479" spans="1:9">
      <c r="A1479" s="104">
        <f ca="1"/>
        <v>1466</v>
      </c>
      <c r="B1479" s="104" t="str">
        <f ca="1"/>
        <v>PT Balikpapan Retailindo</v>
      </c>
      <c r="C1479" s="104">
        <f ca="1"/>
        <v>5860000</v>
      </c>
      <c r="D1479" s="104">
        <f ca="1"/>
        <v>46268</v>
      </c>
      <c r="E1479" s="104">
        <f ca="1"/>
        <v>46313</v>
      </c>
      <c r="F1479" s="104" t="str">
        <f ca="1"/>
        <v>Paid</v>
      </c>
      <c r="G1479" s="104" t="str">
        <f ca="1"/>
        <v>INV-2026-PT Balikpapan Retailindo-1466</v>
      </c>
      <c r="H1479" s="104">
        <f ca="1"/>
        <v>5860000</v>
      </c>
      <c r="I1479" s="104">
        <f ca="1"/>
        <v>0</v>
      </c>
    </row>
    <row r="1480" spans="1:9">
      <c r="A1480" s="104">
        <f ca="1"/>
        <v>1467</v>
      </c>
      <c r="B1480" s="104" t="str">
        <f ca="1"/>
        <v>PT Arunika Retail Indonesia</v>
      </c>
      <c r="C1480" s="104">
        <f ca="1"/>
        <v>1740000</v>
      </c>
      <c r="D1480" s="104">
        <f ca="1"/>
        <v>46252</v>
      </c>
      <c r="E1480" s="104">
        <f ca="1"/>
        <v>46282</v>
      </c>
      <c r="F1480" s="104" t="str">
        <f ca="1"/>
        <v>Partial</v>
      </c>
      <c r="G1480" s="104" t="str">
        <f ca="1"/>
        <v>INV-2026-PT Arunika Retail Indonesia-1467</v>
      </c>
      <c r="H1480" s="104">
        <f ca="1"/>
        <v>1218000</v>
      </c>
      <c r="I1480" s="104">
        <f ca="1"/>
        <v>522000</v>
      </c>
    </row>
    <row r="1481" spans="1:9">
      <c r="A1481" s="104">
        <f ca="1"/>
        <v>1468</v>
      </c>
      <c r="B1481" s="104" t="str">
        <f ca="1"/>
        <v>PT Nusantara Mart Sejahtera</v>
      </c>
      <c r="C1481" s="104">
        <f ca="1"/>
        <v>3023000</v>
      </c>
      <c r="D1481" s="104">
        <f ca="1"/>
        <v>46138</v>
      </c>
      <c r="E1481" s="104">
        <f ca="1"/>
        <v>46168</v>
      </c>
      <c r="F1481" s="104" t="str">
        <f ca="1"/>
        <v>Paid</v>
      </c>
      <c r="G1481" s="104" t="str">
        <f ca="1"/>
        <v>INV-2026-PT Nusantara Mart Sejahtera-1468</v>
      </c>
      <c r="H1481" s="104">
        <f ca="1"/>
        <v>3023000</v>
      </c>
      <c r="I1481" s="104">
        <f ca="1"/>
        <v>0</v>
      </c>
    </row>
    <row r="1482" spans="1:9">
      <c r="A1482" s="104">
        <f ca="1"/>
        <v>1469</v>
      </c>
      <c r="B1482" s="104" t="str">
        <f ca="1"/>
        <v>PT Arunika Retail Indonesia</v>
      </c>
      <c r="C1482" s="104">
        <f ca="1"/>
        <v>3389000</v>
      </c>
      <c r="D1482" s="104">
        <f ca="1"/>
        <v>46080</v>
      </c>
      <c r="E1482" s="104">
        <f ca="1"/>
        <v>46110</v>
      </c>
      <c r="F1482" s="104" t="str">
        <f ca="1"/>
        <v>Paid</v>
      </c>
      <c r="G1482" s="104" t="str">
        <f ca="1"/>
        <v>INV-2026-PT Arunika Retail Indonesia-1469</v>
      </c>
      <c r="H1482" s="104">
        <f ca="1"/>
        <v>3389000</v>
      </c>
      <c r="I1482" s="104">
        <f ca="1"/>
        <v>0</v>
      </c>
    </row>
    <row r="1483" spans="1:9">
      <c r="A1483" s="104">
        <f ca="1"/>
        <v>1470</v>
      </c>
      <c r="B1483" s="104" t="str">
        <f ca="1"/>
        <v>PT Lestari Lifestyle Retail</v>
      </c>
      <c r="C1483" s="104">
        <f ca="1"/>
        <v>299000</v>
      </c>
      <c r="D1483" s="104">
        <f ca="1"/>
        <v>46123</v>
      </c>
      <c r="E1483" s="104">
        <f ca="1"/>
        <v>46153</v>
      </c>
      <c r="F1483" s="104" t="str">
        <f ca="1"/>
        <v>Paid</v>
      </c>
      <c r="G1483" s="104" t="str">
        <f ca="1"/>
        <v>INV-2026-PT Lestari Lifestyle Retail-1470</v>
      </c>
      <c r="H1483" s="104">
        <f ca="1"/>
        <v>299000</v>
      </c>
      <c r="I1483" s="104">
        <f ca="1"/>
        <v>0</v>
      </c>
    </row>
    <row r="1484" spans="1:9">
      <c r="A1484" s="104">
        <f ca="1"/>
        <v>1471</v>
      </c>
      <c r="B1484" s="104" t="str">
        <f ca="1"/>
        <v>PT Metro Perkasa Retail</v>
      </c>
      <c r="C1484" s="104">
        <f ca="1"/>
        <v>1147000</v>
      </c>
      <c r="D1484" s="104">
        <f ca="1"/>
        <v>46108</v>
      </c>
      <c r="E1484" s="104">
        <f ca="1"/>
        <v>46138</v>
      </c>
      <c r="F1484" s="104" t="str">
        <f ca="1"/>
        <v>Paid</v>
      </c>
      <c r="G1484" s="104" t="str">
        <f ca="1"/>
        <v>INV-2026-PT Metro Perkasa Retail-1471</v>
      </c>
      <c r="H1484" s="104">
        <f ca="1"/>
        <v>1147000</v>
      </c>
      <c r="I1484" s="104">
        <f ca="1"/>
        <v>0</v>
      </c>
    </row>
    <row r="1485" spans="1:9">
      <c r="A1485" s="104">
        <f ca="1"/>
        <v>1472</v>
      </c>
      <c r="B1485" s="104" t="str">
        <f ca="1"/>
        <v>PT Harmoni Store Indonesia</v>
      </c>
      <c r="C1485" s="104">
        <f ca="1"/>
        <v>3018000</v>
      </c>
      <c r="D1485" s="104">
        <f ca="1"/>
        <v>46271</v>
      </c>
      <c r="E1485" s="104">
        <f ca="1"/>
        <v>46301</v>
      </c>
      <c r="F1485" s="104" t="str">
        <f ca="1"/>
        <v>Unpaid</v>
      </c>
      <c r="G1485" s="104" t="str">
        <f ca="1"/>
        <v>INV-2026-PT Harmoni Store Indonesia-1472</v>
      </c>
      <c r="H1485" s="104">
        <f ca="1"/>
        <v>0</v>
      </c>
      <c r="I1485" s="104">
        <f ca="1"/>
        <v>3018000</v>
      </c>
    </row>
    <row r="1486" spans="1:9">
      <c r="A1486" s="104">
        <f ca="1"/>
        <v>1473</v>
      </c>
      <c r="B1486" s="104" t="str">
        <f ca="1"/>
        <v>PT Balikpapan Retailindo</v>
      </c>
      <c r="C1486" s="104">
        <f ca="1"/>
        <v>1634000</v>
      </c>
      <c r="D1486" s="104">
        <f ca="1"/>
        <v>46039</v>
      </c>
      <c r="E1486" s="104">
        <f ca="1"/>
        <v>46069</v>
      </c>
      <c r="F1486" s="104" t="str">
        <f ca="1"/>
        <v>Paid</v>
      </c>
      <c r="G1486" s="104" t="str">
        <f ca="1"/>
        <v>INV-2026-PT Balikpapan Retailindo-1473</v>
      </c>
      <c r="H1486" s="104">
        <f ca="1"/>
        <v>1634000</v>
      </c>
      <c r="I1486" s="104">
        <f ca="1"/>
        <v>0</v>
      </c>
    </row>
    <row r="1487" spans="1:9">
      <c r="A1487" s="104">
        <f ca="1"/>
        <v>1474</v>
      </c>
      <c r="B1487" s="104" t="str">
        <f ca="1"/>
        <v>PT Harmoni Store Indonesia</v>
      </c>
      <c r="C1487" s="104">
        <f ca="1"/>
        <v>6027000</v>
      </c>
      <c r="D1487" s="104">
        <f ca="1"/>
        <v>46037</v>
      </c>
      <c r="E1487" s="104">
        <f ca="1"/>
        <v>46082</v>
      </c>
      <c r="F1487" s="104" t="str">
        <f ca="1"/>
        <v>Paid</v>
      </c>
      <c r="G1487" s="104" t="str">
        <f ca="1"/>
        <v>INV-2026-PT Harmoni Store Indonesia-1474</v>
      </c>
      <c r="H1487" s="104">
        <f ca="1"/>
        <v>6027000</v>
      </c>
      <c r="I1487" s="104">
        <f ca="1"/>
        <v>0</v>
      </c>
    </row>
    <row r="1488" spans="1:9">
      <c r="A1488" s="104">
        <f ca="1"/>
        <v>1475</v>
      </c>
      <c r="B1488" s="104" t="str">
        <f ca="1"/>
        <v>PT Jogja Retail Makmur</v>
      </c>
      <c r="C1488" s="104">
        <f ca="1"/>
        <v>5176000</v>
      </c>
      <c r="D1488" s="104">
        <f ca="1"/>
        <v>46040</v>
      </c>
      <c r="E1488" s="104">
        <f ca="1"/>
        <v>46070</v>
      </c>
      <c r="F1488" s="104" t="str">
        <f ca="1"/>
        <v>Paid</v>
      </c>
      <c r="G1488" s="104" t="str">
        <f ca="1"/>
        <v>INV-2026-PT Jogja Retail Makmur-1475</v>
      </c>
      <c r="H1488" s="104">
        <f ca="1"/>
        <v>5176000</v>
      </c>
      <c r="I1488" s="104">
        <f ca="1"/>
        <v>0</v>
      </c>
    </row>
    <row r="1489" spans="1:9">
      <c r="A1489" s="104">
        <f ca="1"/>
        <v>1476</v>
      </c>
      <c r="B1489" s="104" t="str">
        <f ca="1"/>
        <v>PT Sentra Belanja Jaya</v>
      </c>
      <c r="C1489" s="104">
        <f ca="1"/>
        <v>3905000</v>
      </c>
      <c r="D1489" s="104">
        <f ca="1"/>
        <v>46139</v>
      </c>
      <c r="E1489" s="104">
        <f ca="1"/>
        <v>46169</v>
      </c>
      <c r="F1489" s="104" t="str">
        <f ca="1"/>
        <v>Paid</v>
      </c>
      <c r="G1489" s="104" t="str">
        <f ca="1"/>
        <v>INV-2026-PT Sentra Belanja Jaya-1476</v>
      </c>
      <c r="H1489" s="104">
        <f ca="1"/>
        <v>3905000</v>
      </c>
      <c r="I1489" s="104">
        <f ca="1"/>
        <v>0</v>
      </c>
    </row>
    <row r="1490" spans="1:9">
      <c r="A1490" s="104">
        <f ca="1"/>
        <v>1477</v>
      </c>
      <c r="B1490" s="104" t="str">
        <f ca="1"/>
        <v>PT Karya Mitra Retail</v>
      </c>
      <c r="C1490" s="104">
        <f ca="1"/>
        <v>5635000</v>
      </c>
      <c r="D1490" s="104">
        <f ca="1"/>
        <v>46145</v>
      </c>
      <c r="E1490" s="104">
        <f ca="1"/>
        <v>46175</v>
      </c>
      <c r="F1490" s="104" t="str">
        <f ca="1"/>
        <v>Paid</v>
      </c>
      <c r="G1490" s="104" t="str">
        <f ca="1"/>
        <v>INV-2026-PT Karya Mitra Retail-1477</v>
      </c>
      <c r="H1490" s="104">
        <f ca="1"/>
        <v>5635000</v>
      </c>
      <c r="I1490" s="104">
        <f ca="1"/>
        <v>0</v>
      </c>
    </row>
    <row r="1491" spans="1:9">
      <c r="A1491" s="104">
        <f ca="1"/>
        <v>1478</v>
      </c>
      <c r="B1491" s="104" t="str">
        <f ca="1"/>
        <v>PT Makassar Retail Utama</v>
      </c>
      <c r="C1491" s="104">
        <f ca="1"/>
        <v>2301000</v>
      </c>
      <c r="D1491" s="104">
        <f ca="1"/>
        <v>46260</v>
      </c>
      <c r="E1491" s="104">
        <f ca="1"/>
        <v>46290</v>
      </c>
      <c r="F1491" s="104" t="str">
        <f ca="1"/>
        <v>Unpaid</v>
      </c>
      <c r="G1491" s="104" t="str">
        <f ca="1"/>
        <v>INV-2026-PT Makassar Retail Utama-1478</v>
      </c>
      <c r="H1491" s="104">
        <f ca="1"/>
        <v>0</v>
      </c>
      <c r="I1491" s="104">
        <f ca="1"/>
        <v>2301000</v>
      </c>
    </row>
    <row r="1492" spans="1:9">
      <c r="A1492" s="104">
        <f ca="1"/>
        <v>1479</v>
      </c>
      <c r="B1492" s="104" t="str">
        <f ca="1"/>
        <v>PT Prima Retail Bandung</v>
      </c>
      <c r="C1492" s="104">
        <f ca="1"/>
        <v>2292000</v>
      </c>
      <c r="D1492" s="104">
        <f ca="1"/>
        <v>46055</v>
      </c>
      <c r="E1492" s="104">
        <f ca="1"/>
        <v>46100</v>
      </c>
      <c r="F1492" s="104" t="str">
        <f ca="1"/>
        <v>Partial</v>
      </c>
      <c r="G1492" s="104" t="str">
        <f ca="1"/>
        <v>INV-2026-PT Prima Retail Bandung-1479</v>
      </c>
      <c r="H1492" s="104">
        <f ca="1"/>
        <v>917000</v>
      </c>
      <c r="I1492" s="104">
        <f ca="1"/>
        <v>1375000</v>
      </c>
    </row>
    <row r="1493" spans="1:9">
      <c r="A1493" s="104">
        <f ca="1"/>
        <v>1480</v>
      </c>
      <c r="B1493" s="104" t="str">
        <f ca="1"/>
        <v>PT Urban House Indonesia</v>
      </c>
      <c r="C1493" s="104">
        <f ca="1"/>
        <v>1690000</v>
      </c>
      <c r="D1493" s="104">
        <f ca="1"/>
        <v>46089</v>
      </c>
      <c r="E1493" s="104">
        <f ca="1"/>
        <v>46103</v>
      </c>
      <c r="F1493" s="104" t="str">
        <f ca="1"/>
        <v>Unpaid</v>
      </c>
      <c r="G1493" s="104" t="str">
        <f ca="1"/>
        <v>INV-2026-PT Urban House Indonesia-1480</v>
      </c>
      <c r="H1493" s="104">
        <f ca="1"/>
        <v>0</v>
      </c>
      <c r="I1493" s="104">
        <f ca="1"/>
        <v>1690000</v>
      </c>
    </row>
    <row r="1494" spans="1:9">
      <c r="A1494" s="104">
        <f ca="1"/>
        <v>1481</v>
      </c>
      <c r="B1494" s="104" t="str">
        <f ca="1"/>
        <v>PT Sinar Karya Abadi</v>
      </c>
      <c r="C1494" s="104">
        <f ca="1"/>
        <v>3084000</v>
      </c>
      <c r="D1494" s="104">
        <f ca="1"/>
        <v>46133</v>
      </c>
      <c r="E1494" s="104">
        <f ca="1"/>
        <v>46163</v>
      </c>
      <c r="F1494" s="104" t="str">
        <f ca="1"/>
        <v>Paid</v>
      </c>
      <c r="G1494" s="104" t="str">
        <f ca="1"/>
        <v>INV-2026-PT Sinar Karya Abadi-1481</v>
      </c>
      <c r="H1494" s="104">
        <f ca="1"/>
        <v>3084000</v>
      </c>
      <c r="I1494" s="104">
        <f ca="1"/>
        <v>0</v>
      </c>
    </row>
    <row r="1495" spans="1:9">
      <c r="A1495" s="104">
        <f ca="1"/>
        <v>1482</v>
      </c>
      <c r="B1495" s="104" t="str">
        <f ca="1"/>
        <v>PT Bali Lifestyle Market</v>
      </c>
      <c r="C1495" s="104">
        <f ca="1"/>
        <v>7607000</v>
      </c>
      <c r="D1495" s="104">
        <f ca="1"/>
        <v>46189</v>
      </c>
      <c r="E1495" s="104">
        <f ca="1"/>
        <v>46219</v>
      </c>
      <c r="F1495" s="104" t="str">
        <f ca="1"/>
        <v>Paid</v>
      </c>
      <c r="G1495" s="104" t="str">
        <f ca="1"/>
        <v>INV-2026-PT Bali Lifestyle Market-1482</v>
      </c>
      <c r="H1495" s="104">
        <f ca="1"/>
        <v>7607000</v>
      </c>
      <c r="I1495" s="104">
        <f ca="1"/>
        <v>0</v>
      </c>
    </row>
    <row r="1496" spans="1:9">
      <c r="A1496" s="104">
        <f ca="1"/>
        <v>1483</v>
      </c>
      <c r="B1496" s="104" t="str">
        <f ca="1"/>
        <v>PT Karya Mitra Retail</v>
      </c>
      <c r="C1496" s="104">
        <f ca="1"/>
        <v>258000</v>
      </c>
      <c r="D1496" s="104">
        <f ca="1"/>
        <v>46255</v>
      </c>
      <c r="E1496" s="104">
        <f ca="1"/>
        <v>46285</v>
      </c>
      <c r="F1496" s="104" t="str">
        <f ca="1"/>
        <v>Unpaid</v>
      </c>
      <c r="G1496" s="104" t="str">
        <f ca="1"/>
        <v>INV-2026-PT Karya Mitra Retail-1483</v>
      </c>
      <c r="H1496" s="104">
        <f ca="1"/>
        <v>0</v>
      </c>
      <c r="I1496" s="104">
        <f ca="1"/>
        <v>258000</v>
      </c>
    </row>
    <row r="1497" spans="1:9">
      <c r="A1497" s="104">
        <f ca="1"/>
        <v>1484</v>
      </c>
      <c r="B1497" s="104" t="str">
        <f ca="1"/>
        <v>PT Karya Mitra Retail</v>
      </c>
      <c r="C1497" s="104">
        <f ca="1"/>
        <v>4165000</v>
      </c>
      <c r="D1497" s="104">
        <f ca="1"/>
        <v>46128</v>
      </c>
      <c r="E1497" s="104">
        <f ca="1"/>
        <v>46142</v>
      </c>
      <c r="F1497" s="104" t="str">
        <f ca="1"/>
        <v>Partial</v>
      </c>
      <c r="G1497" s="104" t="str">
        <f ca="1"/>
        <v>INV-2026-PT Karya Mitra Retail-1484</v>
      </c>
      <c r="H1497" s="104">
        <f ca="1"/>
        <v>2916000</v>
      </c>
      <c r="I1497" s="104">
        <f ca="1"/>
        <v>1249000</v>
      </c>
    </row>
    <row r="1498" spans="1:9">
      <c r="A1498" s="104">
        <f ca="1"/>
        <v>1485</v>
      </c>
      <c r="B1498" s="104" t="str">
        <f ca="1"/>
        <v>PT XYZ</v>
      </c>
      <c r="C1498" s="104">
        <f ca="1"/>
        <v>6131000</v>
      </c>
      <c r="D1498" s="104">
        <f ca="1"/>
        <v>46114</v>
      </c>
      <c r="E1498" s="104">
        <f ca="1"/>
        <v>46144</v>
      </c>
      <c r="F1498" s="104" t="str">
        <f ca="1"/>
        <v>Unpaid</v>
      </c>
      <c r="G1498" s="104" t="str">
        <f ca="1"/>
        <v>INV-2026-PT XYZ-1485</v>
      </c>
      <c r="H1498" s="104">
        <f ca="1"/>
        <v>0</v>
      </c>
      <c r="I1498" s="104">
        <f ca="1"/>
        <v>6131000</v>
      </c>
    </row>
    <row r="1499" spans="1:9">
      <c r="A1499" s="104">
        <f ca="1"/>
        <v>1486</v>
      </c>
      <c r="B1499" s="104" t="str">
        <f ca="1"/>
        <v>PT XYZ</v>
      </c>
      <c r="C1499" s="104">
        <f ca="1"/>
        <v>1192000</v>
      </c>
      <c r="D1499" s="104">
        <f ca="1"/>
        <v>46211</v>
      </c>
      <c r="E1499" s="104">
        <f ca="1"/>
        <v>46241</v>
      </c>
      <c r="F1499" s="104" t="str">
        <f ca="1"/>
        <v>Paid</v>
      </c>
      <c r="G1499" s="104" t="str">
        <f ca="1"/>
        <v>INV-2026-PT XYZ-1486</v>
      </c>
      <c r="H1499" s="104">
        <f ca="1"/>
        <v>1192000</v>
      </c>
      <c r="I1499" s="104">
        <f ca="1"/>
        <v>0</v>
      </c>
    </row>
    <row r="1500" spans="1:9">
      <c r="A1500" s="104">
        <f ca="1"/>
        <v>1487</v>
      </c>
      <c r="B1500" s="104" t="str">
        <f ca="1"/>
        <v>PT Urban House Indonesia</v>
      </c>
      <c r="C1500" s="104">
        <f ca="1"/>
        <v>3842000</v>
      </c>
      <c r="D1500" s="104">
        <f ca="1"/>
        <v>46257</v>
      </c>
      <c r="E1500" s="104">
        <f ca="1"/>
        <v>46287</v>
      </c>
      <c r="F1500" s="104" t="str">
        <f ca="1"/>
        <v>Unpaid</v>
      </c>
      <c r="G1500" s="104" t="str">
        <f ca="1"/>
        <v>INV-2026-PT Urban House Indonesia-1487</v>
      </c>
      <c r="H1500" s="104">
        <f ca="1"/>
        <v>0</v>
      </c>
      <c r="I1500" s="104">
        <f ca="1"/>
        <v>3842000</v>
      </c>
    </row>
    <row r="1501" spans="1:9">
      <c r="A1501" s="104">
        <f ca="1"/>
        <v>1488</v>
      </c>
      <c r="B1501" s="104" t="str">
        <f ca="1"/>
        <v>PT Lestari Lifestyle Retail</v>
      </c>
      <c r="C1501" s="104">
        <f ca="1"/>
        <v>2308000</v>
      </c>
      <c r="D1501" s="104">
        <f ca="1"/>
        <v>46173</v>
      </c>
      <c r="E1501" s="104">
        <f ca="1"/>
        <v>46203</v>
      </c>
      <c r="F1501" s="104" t="str">
        <f ca="1"/>
        <v>Paid</v>
      </c>
      <c r="G1501" s="104" t="str">
        <f ca="1"/>
        <v>INV-2026-PT Lestari Lifestyle Retail-1488</v>
      </c>
      <c r="H1501" s="104">
        <f ca="1"/>
        <v>2308000</v>
      </c>
      <c r="I1501" s="104">
        <f ca="1"/>
        <v>0</v>
      </c>
    </row>
    <row r="1502" spans="1:9">
      <c r="A1502" s="104">
        <f ca="1"/>
        <v>1489</v>
      </c>
      <c r="B1502" s="104" t="str">
        <f ca="1"/>
        <v>PT Balikpapan Retailindo</v>
      </c>
      <c r="C1502" s="104">
        <f ca="1"/>
        <v>4148000</v>
      </c>
      <c r="D1502" s="104">
        <f ca="1"/>
        <v>46120</v>
      </c>
      <c r="E1502" s="104">
        <f ca="1"/>
        <v>46150</v>
      </c>
      <c r="F1502" s="104" t="str">
        <f ca="1"/>
        <v>Unpaid</v>
      </c>
      <c r="G1502" s="104" t="str">
        <f ca="1"/>
        <v>INV-2026-PT Balikpapan Retailindo-1489</v>
      </c>
      <c r="H1502" s="104">
        <f ca="1"/>
        <v>0</v>
      </c>
      <c r="I1502" s="104">
        <f ca="1"/>
        <v>4148000</v>
      </c>
    </row>
    <row r="1503" spans="1:9">
      <c r="A1503" s="104">
        <f ca="1"/>
        <v>1490</v>
      </c>
      <c r="B1503" s="104" t="str">
        <f ca="1"/>
        <v>PT Sentra Belanja Jaya</v>
      </c>
      <c r="C1503" s="104">
        <f ca="1"/>
        <v>4934000</v>
      </c>
      <c r="D1503" s="104">
        <f ca="1"/>
        <v>46214</v>
      </c>
      <c r="E1503" s="104">
        <f ca="1"/>
        <v>46244</v>
      </c>
      <c r="F1503" s="104" t="str">
        <f ca="1"/>
        <v>Paid</v>
      </c>
      <c r="G1503" s="104" t="str">
        <f ca="1"/>
        <v>INV-2026-PT Sentra Belanja Jaya-1490</v>
      </c>
      <c r="H1503" s="104">
        <f ca="1"/>
        <v>4934000</v>
      </c>
      <c r="I1503" s="104">
        <f ca="1"/>
        <v>0</v>
      </c>
    </row>
    <row r="1504" spans="1:9">
      <c r="A1504" s="104">
        <f ca="1"/>
        <v>1491</v>
      </c>
      <c r="B1504" s="104" t="str">
        <f ca="1"/>
        <v>PT Pusaka Niaga Mandiri</v>
      </c>
      <c r="C1504" s="104">
        <f ca="1"/>
        <v>5797000</v>
      </c>
      <c r="D1504" s="104">
        <f ca="1"/>
        <v>46029</v>
      </c>
      <c r="E1504" s="104">
        <f ca="1"/>
        <v>46059</v>
      </c>
      <c r="F1504" s="104" t="str">
        <f ca="1"/>
        <v>Paid</v>
      </c>
      <c r="G1504" s="104" t="str">
        <f ca="1"/>
        <v>INV-2026-PT Pusaka Niaga Mandiri-1491</v>
      </c>
      <c r="H1504" s="104">
        <f ca="1"/>
        <v>5797000</v>
      </c>
      <c r="I1504" s="104">
        <f ca="1"/>
        <v>0</v>
      </c>
    </row>
    <row r="1505" spans="1:9">
      <c r="A1505" s="104">
        <f ca="1"/>
        <v>1492</v>
      </c>
      <c r="B1505" s="104" t="str">
        <f ca="1"/>
        <v>PT Jogja Retail Makmur</v>
      </c>
      <c r="C1505" s="104">
        <f ca="1"/>
        <v>5757000</v>
      </c>
      <c r="D1505" s="104">
        <f ca="1"/>
        <v>46147</v>
      </c>
      <c r="E1505" s="104">
        <f ca="1"/>
        <v>46192</v>
      </c>
      <c r="F1505" s="104" t="str">
        <f ca="1"/>
        <v>Paid</v>
      </c>
      <c r="G1505" s="104" t="str">
        <f ca="1"/>
        <v>INV-2026-PT Jogja Retail Makmur-1492</v>
      </c>
      <c r="H1505" s="104">
        <f ca="1"/>
        <v>5757000</v>
      </c>
      <c r="I1505" s="104">
        <f ca="1"/>
        <v>0</v>
      </c>
    </row>
    <row r="1506" spans="1:9">
      <c r="A1506" s="104">
        <f ca="1"/>
        <v>1493</v>
      </c>
      <c r="B1506" s="104" t="str">
        <f ca="1"/>
        <v>PT Pusaka Niaga Mandiri</v>
      </c>
      <c r="C1506" s="104">
        <f ca="1"/>
        <v>5192000</v>
      </c>
      <c r="D1506" s="104">
        <f ca="1"/>
        <v>46274</v>
      </c>
      <c r="E1506" s="104">
        <f ca="1"/>
        <v>46319</v>
      </c>
      <c r="F1506" s="104" t="str">
        <f ca="1"/>
        <v>Paid</v>
      </c>
      <c r="G1506" s="104" t="str">
        <f ca="1"/>
        <v>INV-2026-PT Pusaka Niaga Mandiri-1493</v>
      </c>
      <c r="H1506" s="104">
        <f ca="1"/>
        <v>5192000</v>
      </c>
      <c r="I1506" s="104">
        <f ca="1"/>
        <v>0</v>
      </c>
    </row>
    <row r="1507" spans="1:9">
      <c r="A1507" s="104">
        <f ca="1"/>
        <v>1494</v>
      </c>
      <c r="B1507" s="104" t="str">
        <f ca="1"/>
        <v>PT Batam Modern Retail</v>
      </c>
      <c r="C1507" s="104">
        <f ca="1"/>
        <v>8294000</v>
      </c>
      <c r="D1507" s="104">
        <f ca="1"/>
        <v>46213</v>
      </c>
      <c r="E1507" s="104">
        <f ca="1"/>
        <v>46243</v>
      </c>
      <c r="F1507" s="104" t="str">
        <f ca="1"/>
        <v>Paid</v>
      </c>
      <c r="G1507" s="104" t="str">
        <f ca="1"/>
        <v>INV-2026-PT Batam Modern Retail-1494</v>
      </c>
      <c r="H1507" s="104">
        <f ca="1"/>
        <v>8294000</v>
      </c>
      <c r="I1507" s="104">
        <f ca="1"/>
        <v>0</v>
      </c>
    </row>
    <row r="1508" spans="1:9">
      <c r="A1508" s="104">
        <f ca="1"/>
        <v>1495</v>
      </c>
      <c r="B1508" s="104" t="str">
        <f ca="1"/>
        <v>PT Harmoni Store Indonesia</v>
      </c>
      <c r="C1508" s="104">
        <f ca="1"/>
        <v>7882000</v>
      </c>
      <c r="D1508" s="104">
        <f ca="1"/>
        <v>46203</v>
      </c>
      <c r="E1508" s="104">
        <f ca="1"/>
        <v>46233</v>
      </c>
      <c r="F1508" s="104" t="str">
        <f ca="1"/>
        <v>Paid</v>
      </c>
      <c r="G1508" s="104" t="str">
        <f ca="1"/>
        <v>INV-2026-PT Harmoni Store Indonesia-1495</v>
      </c>
      <c r="H1508" s="104">
        <f ca="1"/>
        <v>7882000</v>
      </c>
      <c r="I1508" s="104">
        <f ca="1"/>
        <v>0</v>
      </c>
    </row>
    <row r="1509" spans="1:9">
      <c r="A1509" s="104">
        <f ca="1"/>
        <v>1496</v>
      </c>
      <c r="B1509" s="104" t="str">
        <f ca="1"/>
        <v>PT Prima Retail Bandung</v>
      </c>
      <c r="C1509" s="104">
        <f ca="1"/>
        <v>2865000</v>
      </c>
      <c r="D1509" s="104">
        <f ca="1"/>
        <v>46268</v>
      </c>
      <c r="E1509" s="104">
        <f ca="1"/>
        <v>46282</v>
      </c>
      <c r="F1509" s="104" t="str">
        <f ca="1"/>
        <v>Paid</v>
      </c>
      <c r="G1509" s="104" t="str">
        <f ca="1"/>
        <v>INV-2026-PT Prima Retail Bandung-1496</v>
      </c>
      <c r="H1509" s="104">
        <f ca="1"/>
        <v>2865000</v>
      </c>
      <c r="I1509" s="104">
        <f ca="1"/>
        <v>0</v>
      </c>
    </row>
    <row r="1510" spans="1:9">
      <c r="A1510" s="104">
        <f ca="1"/>
        <v>1497</v>
      </c>
      <c r="B1510" s="104" t="str">
        <f ca="1"/>
        <v>PT Lestari Lifestyle Retail</v>
      </c>
      <c r="C1510" s="104">
        <f ca="1"/>
        <v>4642000</v>
      </c>
      <c r="D1510" s="104">
        <f ca="1"/>
        <v>46160</v>
      </c>
      <c r="E1510" s="104">
        <f ca="1"/>
        <v>46205</v>
      </c>
      <c r="F1510" s="104" t="str">
        <f ca="1"/>
        <v>Paid</v>
      </c>
      <c r="G1510" s="104" t="str">
        <f ca="1"/>
        <v>INV-2026-PT Lestari Lifestyle Retail-1497</v>
      </c>
      <c r="H1510" s="104">
        <f ca="1"/>
        <v>4642000</v>
      </c>
      <c r="I1510" s="104">
        <f ca="1"/>
        <v>0</v>
      </c>
    </row>
    <row r="1511" spans="1:9">
      <c r="A1511" s="104">
        <f ca="1"/>
        <v>1498</v>
      </c>
      <c r="B1511" s="104" t="str">
        <f ca="1"/>
        <v>PT Metro Perkasa Retail</v>
      </c>
      <c r="C1511" s="104">
        <f ca="1"/>
        <v>1592000</v>
      </c>
      <c r="D1511" s="104">
        <f ca="1"/>
        <v>46249</v>
      </c>
      <c r="E1511" s="104">
        <f ca="1"/>
        <v>46279</v>
      </c>
      <c r="F1511" s="104" t="str">
        <f ca="1"/>
        <v>Paid</v>
      </c>
      <c r="G1511" s="104" t="str">
        <f ca="1"/>
        <v>INV-2026-PT Metro Perkasa Retail-1498</v>
      </c>
      <c r="H1511" s="104">
        <f ca="1"/>
        <v>1592000</v>
      </c>
      <c r="I1511" s="104">
        <f ca="1"/>
        <v>0</v>
      </c>
    </row>
    <row r="1512" spans="1:9">
      <c r="A1512" s="104">
        <f ca="1"/>
        <v>1499</v>
      </c>
      <c r="B1512" s="104" t="str">
        <f ca="1"/>
        <v>PT Metro Perkasa Retail</v>
      </c>
      <c r="C1512" s="104">
        <f ca="1"/>
        <v>3332000</v>
      </c>
      <c r="D1512" s="104">
        <f ca="1"/>
        <v>46065</v>
      </c>
      <c r="E1512" s="104">
        <f ca="1"/>
        <v>46095</v>
      </c>
      <c r="F1512" s="104" t="str">
        <f ca="1"/>
        <v>Partial</v>
      </c>
      <c r="G1512" s="104" t="str">
        <f ca="1"/>
        <v>INV-2026-PT Metro Perkasa Retail-1499</v>
      </c>
      <c r="H1512" s="104">
        <f ca="1"/>
        <v>1333000</v>
      </c>
      <c r="I1512" s="104">
        <f ca="1"/>
        <v>1999000</v>
      </c>
    </row>
    <row r="1513" spans="1:9">
      <c r="A1513" s="104">
        <f ca="1"/>
        <v>1500</v>
      </c>
      <c r="B1513" s="104" t="str">
        <f ca="1"/>
        <v>PT Batam Modern Retail</v>
      </c>
      <c r="C1513" s="104">
        <f ca="1"/>
        <v>7097000</v>
      </c>
      <c r="D1513" s="104">
        <f ca="1"/>
        <v>46127</v>
      </c>
      <c r="E1513" s="104">
        <f ca="1"/>
        <v>46157</v>
      </c>
      <c r="F1513" s="104" t="str">
        <f ca="1"/>
        <v>Paid</v>
      </c>
      <c r="G1513" s="104" t="str">
        <f ca="1"/>
        <v>INV-2026-PT Batam Modern Retail-1500</v>
      </c>
      <c r="H1513" s="104">
        <f ca="1"/>
        <v>7097000</v>
      </c>
      <c r="I1513" s="104">
        <f ca="1"/>
        <v>0</v>
      </c>
    </row>
    <row r="1514" spans="1:9">
      <c r="A1514" s="104">
        <f ca="1"/>
        <v>1501</v>
      </c>
      <c r="B1514" s="104" t="str">
        <f ca="1"/>
        <v>PT Manado Lifestyle Center</v>
      </c>
      <c r="C1514" s="104">
        <f ca="1"/>
        <v>3190000</v>
      </c>
      <c r="D1514" s="104">
        <f ca="1"/>
        <v>46207</v>
      </c>
      <c r="E1514" s="104">
        <f ca="1"/>
        <v>46237</v>
      </c>
      <c r="F1514" s="104" t="str">
        <f ca="1"/>
        <v>Paid</v>
      </c>
      <c r="G1514" s="104" t="str">
        <f ca="1"/>
        <v>INV-2026-PT Manado Lifestyle Center-1501</v>
      </c>
      <c r="H1514" s="104">
        <f ca="1"/>
        <v>3190000</v>
      </c>
      <c r="I1514" s="104">
        <f ca="1"/>
        <v>0</v>
      </c>
    </row>
    <row r="1515" spans="1:9">
      <c r="A1515" s="104">
        <f ca="1"/>
        <v>1502</v>
      </c>
      <c r="B1515" s="104" t="str">
        <f ca="1"/>
        <v>PT Harmoni Store Indonesia</v>
      </c>
      <c r="C1515" s="104">
        <f ca="1"/>
        <v>6096000</v>
      </c>
      <c r="D1515" s="104">
        <f ca="1"/>
        <v>46255</v>
      </c>
      <c r="E1515" s="104">
        <f ca="1"/>
        <v>46285</v>
      </c>
      <c r="F1515" s="104" t="str">
        <f ca="1"/>
        <v>Paid</v>
      </c>
      <c r="G1515" s="104" t="str">
        <f ca="1"/>
        <v>INV-2026-PT Harmoni Store Indonesia-1502</v>
      </c>
      <c r="H1515" s="104">
        <f ca="1"/>
        <v>6096000</v>
      </c>
      <c r="I1515" s="104">
        <f ca="1"/>
        <v>0</v>
      </c>
    </row>
    <row r="1516" spans="1:9">
      <c r="A1516" s="104">
        <f ca="1"/>
        <v>1503</v>
      </c>
      <c r="B1516" s="104" t="str">
        <f ca="1"/>
        <v>PT Sentra Belanja Jaya</v>
      </c>
      <c r="C1516" s="104">
        <f ca="1"/>
        <v>3250000</v>
      </c>
      <c r="D1516" s="104">
        <f ca="1"/>
        <v>46222</v>
      </c>
      <c r="E1516" s="104">
        <f ca="1"/>
        <v>46252</v>
      </c>
      <c r="F1516" s="104" t="str">
        <f ca="1"/>
        <v>Paid</v>
      </c>
      <c r="G1516" s="104" t="str">
        <f ca="1"/>
        <v>INV-2026-PT Sentra Belanja Jaya-1503</v>
      </c>
      <c r="H1516" s="104">
        <f ca="1"/>
        <v>3250000</v>
      </c>
      <c r="I1516" s="104">
        <f ca="1"/>
        <v>0</v>
      </c>
    </row>
    <row r="1517" spans="1:9">
      <c r="A1517" s="104">
        <f ca="1"/>
        <v>1504</v>
      </c>
      <c r="B1517" s="104" t="str">
        <f ca="1"/>
        <v>PT Karya Mitra Retail</v>
      </c>
      <c r="C1517" s="104">
        <f ca="1"/>
        <v>4536000</v>
      </c>
      <c r="D1517" s="104">
        <f ca="1"/>
        <v>46270</v>
      </c>
      <c r="E1517" s="104">
        <f ca="1"/>
        <v>46300</v>
      </c>
      <c r="F1517" s="104" t="str">
        <f ca="1"/>
        <v>Paid</v>
      </c>
      <c r="G1517" s="104" t="str">
        <f ca="1"/>
        <v>INV-2026-PT Karya Mitra Retail-1504</v>
      </c>
      <c r="H1517" s="104">
        <f ca="1"/>
        <v>4536000</v>
      </c>
      <c r="I1517" s="104">
        <f ca="1"/>
        <v>0</v>
      </c>
    </row>
    <row r="1518" spans="1:9">
      <c r="A1518" s="104">
        <f ca="1"/>
        <v>1505</v>
      </c>
      <c r="B1518" s="104" t="str">
        <f ca="1"/>
        <v>PT Arunika Retail Indonesia</v>
      </c>
      <c r="C1518" s="104">
        <f ca="1"/>
        <v>5650000</v>
      </c>
      <c r="D1518" s="104">
        <f ca="1"/>
        <v>46163</v>
      </c>
      <c r="E1518" s="104">
        <f ca="1"/>
        <v>46193</v>
      </c>
      <c r="F1518" s="104" t="str">
        <f ca="1"/>
        <v>Partial</v>
      </c>
      <c r="G1518" s="104" t="str">
        <f ca="1"/>
        <v>INV-2026-PT Arunika Retail Indonesia-1505</v>
      </c>
      <c r="H1518" s="104">
        <f ca="1"/>
        <v>2825000</v>
      </c>
      <c r="I1518" s="104">
        <f ca="1"/>
        <v>2825000</v>
      </c>
    </row>
    <row r="1519" spans="1:9">
      <c r="A1519" s="104">
        <f ca="1"/>
        <v>1506</v>
      </c>
      <c r="B1519" s="104" t="str">
        <f ca="1"/>
        <v>PT Surya Niaga Surabaya</v>
      </c>
      <c r="C1519" s="104">
        <f ca="1"/>
        <v>443000</v>
      </c>
      <c r="D1519" s="104">
        <f ca="1"/>
        <v>46189</v>
      </c>
      <c r="E1519" s="104">
        <f ca="1"/>
        <v>46219</v>
      </c>
      <c r="F1519" s="104" t="str">
        <f ca="1"/>
        <v>Unpaid</v>
      </c>
      <c r="G1519" s="104" t="str">
        <f ca="1"/>
        <v>INV-2026-PT Surya Niaga Surabaya-1506</v>
      </c>
      <c r="H1519" s="104">
        <f ca="1"/>
        <v>0</v>
      </c>
      <c r="I1519" s="104">
        <f ca="1"/>
        <v>443000</v>
      </c>
    </row>
    <row r="1520" spans="1:9">
      <c r="A1520" s="104">
        <f ca="1"/>
        <v>1507</v>
      </c>
      <c r="B1520" s="104" t="str">
        <f ca="1"/>
        <v>PT Sinar Karya Abadi</v>
      </c>
      <c r="C1520" s="104">
        <f ca="1"/>
        <v>2739000</v>
      </c>
      <c r="D1520" s="104">
        <f ca="1"/>
        <v>46033</v>
      </c>
      <c r="E1520" s="104">
        <f ca="1"/>
        <v>46063</v>
      </c>
      <c r="F1520" s="104" t="str">
        <f ca="1"/>
        <v>Paid</v>
      </c>
      <c r="G1520" s="104" t="str">
        <f ca="1"/>
        <v>INV-2026-PT Sinar Karya Abadi-1507</v>
      </c>
      <c r="H1520" s="104">
        <f ca="1"/>
        <v>2739000</v>
      </c>
      <c r="I1520" s="104">
        <f ca="1"/>
        <v>0</v>
      </c>
    </row>
    <row r="1521" spans="1:9">
      <c r="A1521" s="104">
        <f ca="1"/>
        <v>1508</v>
      </c>
      <c r="B1521" s="104" t="str">
        <f ca="1"/>
        <v>PT Manado Lifestyle Center</v>
      </c>
      <c r="C1521" s="104">
        <f ca="1"/>
        <v>4113000</v>
      </c>
      <c r="D1521" s="104">
        <f ca="1"/>
        <v>46129</v>
      </c>
      <c r="E1521" s="104">
        <f ca="1"/>
        <v>46159</v>
      </c>
      <c r="F1521" s="104" t="str">
        <f ca="1"/>
        <v>Unpaid</v>
      </c>
      <c r="G1521" s="104" t="str">
        <f ca="1"/>
        <v>INV-2026-PT Manado Lifestyle Center-1508</v>
      </c>
      <c r="H1521" s="104">
        <f ca="1"/>
        <v>0</v>
      </c>
      <c r="I1521" s="104">
        <f ca="1"/>
        <v>4113000</v>
      </c>
    </row>
    <row r="1522" spans="1:9">
      <c r="A1522" s="104">
        <f ca="1"/>
        <v>1509</v>
      </c>
      <c r="B1522" s="104" t="str">
        <f ca="1"/>
        <v>PT Bintang Retail Nusantara</v>
      </c>
      <c r="C1522" s="104">
        <f ca="1"/>
        <v>5618000</v>
      </c>
      <c r="D1522" s="104">
        <f ca="1"/>
        <v>46249</v>
      </c>
      <c r="E1522" s="104">
        <f ca="1"/>
        <v>46279</v>
      </c>
      <c r="F1522" s="104" t="str">
        <f ca="1"/>
        <v>Paid</v>
      </c>
      <c r="G1522" s="104" t="str">
        <f ca="1"/>
        <v>INV-2026-PT Bintang Retail Nusantara-1509</v>
      </c>
      <c r="H1522" s="104">
        <f ca="1"/>
        <v>5618000</v>
      </c>
      <c r="I1522" s="104">
        <f ca="1"/>
        <v>0</v>
      </c>
    </row>
    <row r="1523" spans="1:9">
      <c r="A1523" s="104">
        <f ca="1"/>
        <v>1510</v>
      </c>
      <c r="B1523" s="104" t="str">
        <f ca="1"/>
        <v>PT Pusaka Niaga Mandiri</v>
      </c>
      <c r="C1523" s="104">
        <f ca="1"/>
        <v>5442000</v>
      </c>
      <c r="D1523" s="104">
        <f ca="1"/>
        <v>46048</v>
      </c>
      <c r="E1523" s="104">
        <f ca="1"/>
        <v>46078</v>
      </c>
      <c r="F1523" s="104" t="str">
        <f ca="1"/>
        <v>Unpaid</v>
      </c>
      <c r="G1523" s="104" t="str">
        <f ca="1"/>
        <v>INV-2026-PT Pusaka Niaga Mandiri-1510</v>
      </c>
      <c r="H1523" s="104">
        <f ca="1"/>
        <v>0</v>
      </c>
      <c r="I1523" s="104">
        <f ca="1"/>
        <v>5442000</v>
      </c>
    </row>
    <row r="1524" spans="1:9">
      <c r="A1524" s="104">
        <f ca="1"/>
        <v>1511</v>
      </c>
      <c r="B1524" s="104" t="str">
        <f ca="1"/>
        <v>PT Nusantara Mart Sejahtera</v>
      </c>
      <c r="C1524" s="104">
        <f ca="1"/>
        <v>2389000</v>
      </c>
      <c r="D1524" s="104">
        <f ca="1"/>
        <v>46031</v>
      </c>
      <c r="E1524" s="104">
        <f ca="1"/>
        <v>46061</v>
      </c>
      <c r="F1524" s="104" t="str">
        <f ca="1"/>
        <v>Paid</v>
      </c>
      <c r="G1524" s="104" t="str">
        <f ca="1"/>
        <v>INV-2026-PT Nusantara Mart Sejahtera-1511</v>
      </c>
      <c r="H1524" s="104">
        <f ca="1"/>
        <v>2389000</v>
      </c>
      <c r="I1524" s="104">
        <f ca="1"/>
        <v>0</v>
      </c>
    </row>
    <row r="1525" spans="1:9">
      <c r="A1525" s="104">
        <f ca="1"/>
        <v>1512</v>
      </c>
      <c r="B1525" s="104" t="str">
        <f ca="1"/>
        <v>PT Prima Retail Bandung</v>
      </c>
      <c r="C1525" s="104">
        <f ca="1"/>
        <v>7487000</v>
      </c>
      <c r="D1525" s="104">
        <f ca="1"/>
        <v>46220</v>
      </c>
      <c r="E1525" s="104">
        <f ca="1"/>
        <v>46265</v>
      </c>
      <c r="F1525" s="104" t="str">
        <f ca="1"/>
        <v>Paid</v>
      </c>
      <c r="G1525" s="104" t="str">
        <f ca="1"/>
        <v>INV-2026-PT Prima Retail Bandung-1512</v>
      </c>
      <c r="H1525" s="104">
        <f ca="1"/>
        <v>7487000</v>
      </c>
      <c r="I1525" s="104">
        <f ca="1"/>
        <v>0</v>
      </c>
    </row>
    <row r="1526" spans="1:9">
      <c r="A1526" s="104">
        <f ca="1"/>
        <v>1513</v>
      </c>
      <c r="B1526" s="104" t="str">
        <f ca="1"/>
        <v>PT Citra Home Living</v>
      </c>
      <c r="C1526" s="104">
        <f ca="1"/>
        <v>4709000</v>
      </c>
      <c r="D1526" s="104">
        <f ca="1"/>
        <v>46240</v>
      </c>
      <c r="E1526" s="104">
        <f ca="1"/>
        <v>46270</v>
      </c>
      <c r="F1526" s="104" t="str">
        <f ca="1"/>
        <v>Unpaid</v>
      </c>
      <c r="G1526" s="104" t="str">
        <f ca="1"/>
        <v>INV-2026-PT Citra Home Living-1513</v>
      </c>
      <c r="H1526" s="104">
        <f ca="1"/>
        <v>0</v>
      </c>
      <c r="I1526" s="104">
        <f ca="1"/>
        <v>4709000</v>
      </c>
    </row>
    <row r="1527" spans="1:9">
      <c r="A1527" s="104">
        <f ca="1"/>
        <v>1514</v>
      </c>
      <c r="B1527" s="104" t="str">
        <f ca="1"/>
        <v>PT Makassar Retail Utama</v>
      </c>
      <c r="C1527" s="104">
        <f ca="1"/>
        <v>1210000</v>
      </c>
      <c r="D1527" s="104">
        <f ca="1"/>
        <v>46227</v>
      </c>
      <c r="E1527" s="104">
        <f ca="1"/>
        <v>46241</v>
      </c>
      <c r="F1527" s="104" t="str">
        <f ca="1"/>
        <v>Paid</v>
      </c>
      <c r="G1527" s="104" t="str">
        <f ca="1"/>
        <v>INV-2026-PT Makassar Retail Utama-1514</v>
      </c>
      <c r="H1527" s="104">
        <f ca="1"/>
        <v>1210000</v>
      </c>
      <c r="I1527" s="104">
        <f ca="1"/>
        <v>0</v>
      </c>
    </row>
    <row r="1528" spans="1:9">
      <c r="A1528" s="104">
        <f ca="1"/>
        <v>1515</v>
      </c>
      <c r="B1528" s="104" t="str">
        <f ca="1"/>
        <v>PT Batam Modern Retail</v>
      </c>
      <c r="C1528" s="104">
        <f ca="1"/>
        <v>2164000</v>
      </c>
      <c r="D1528" s="104">
        <f ca="1"/>
        <v>46264</v>
      </c>
      <c r="E1528" s="104">
        <f ca="1"/>
        <v>46294</v>
      </c>
      <c r="F1528" s="104" t="str">
        <f ca="1"/>
        <v>Unpaid</v>
      </c>
      <c r="G1528" s="104" t="str">
        <f ca="1"/>
        <v>INV-2026-PT Batam Modern Retail-1515</v>
      </c>
      <c r="H1528" s="104">
        <f ca="1"/>
        <v>0</v>
      </c>
      <c r="I1528" s="104">
        <f ca="1"/>
        <v>2164000</v>
      </c>
    </row>
    <row r="1529" spans="1:9">
      <c r="A1529" s="104">
        <f ca="1"/>
        <v>1516</v>
      </c>
      <c r="B1529" s="104" t="str">
        <f ca="1"/>
        <v>PT Sentra Belanja Jaya</v>
      </c>
      <c r="C1529" s="104">
        <f ca="1"/>
        <v>2997000</v>
      </c>
      <c r="D1529" s="104">
        <f ca="1"/>
        <v>46105</v>
      </c>
      <c r="E1529" s="104">
        <f ca="1"/>
        <v>46150</v>
      </c>
      <c r="F1529" s="104" t="str">
        <f ca="1"/>
        <v>Unpaid</v>
      </c>
      <c r="G1529" s="104" t="str">
        <f ca="1"/>
        <v>INV-2026-PT Sentra Belanja Jaya-1516</v>
      </c>
      <c r="H1529" s="104">
        <f ca="1"/>
        <v>0</v>
      </c>
      <c r="I1529" s="104">
        <f ca="1"/>
        <v>2997000</v>
      </c>
    </row>
    <row r="1530" spans="1:9">
      <c r="A1530" s="104">
        <f ca="1"/>
        <v>1517</v>
      </c>
      <c r="B1530" s="104" t="str">
        <f ca="1"/>
        <v>PT Manado Lifestyle Center</v>
      </c>
      <c r="C1530" s="104">
        <f ca="1"/>
        <v>3230000</v>
      </c>
      <c r="D1530" s="104">
        <f ca="1"/>
        <v>46155</v>
      </c>
      <c r="E1530" s="104">
        <f ca="1"/>
        <v>46185</v>
      </c>
      <c r="F1530" s="104" t="str">
        <f ca="1"/>
        <v>Paid</v>
      </c>
      <c r="G1530" s="104" t="str">
        <f ca="1"/>
        <v>INV-2026-PT Manado Lifestyle Center-1517</v>
      </c>
      <c r="H1530" s="104">
        <f ca="1"/>
        <v>3230000</v>
      </c>
      <c r="I1530" s="104">
        <f ca="1"/>
        <v>0</v>
      </c>
    </row>
    <row r="1531" spans="1:9">
      <c r="A1531" s="104">
        <f ca="1"/>
        <v>1518</v>
      </c>
      <c r="B1531" s="104" t="str">
        <f ca="1"/>
        <v>PT Jogja Retail Makmur</v>
      </c>
      <c r="C1531" s="104">
        <f ca="1"/>
        <v>5385000</v>
      </c>
      <c r="D1531" s="104">
        <f ca="1"/>
        <v>46254</v>
      </c>
      <c r="E1531" s="104">
        <f ca="1"/>
        <v>46299</v>
      </c>
      <c r="F1531" s="104" t="str">
        <f ca="1"/>
        <v>Unpaid</v>
      </c>
      <c r="G1531" s="104" t="str">
        <f ca="1"/>
        <v>INV-2026-PT Jogja Retail Makmur-1518</v>
      </c>
      <c r="H1531" s="104">
        <f ca="1"/>
        <v>0</v>
      </c>
      <c r="I1531" s="104">
        <f ca="1"/>
        <v>5385000</v>
      </c>
    </row>
    <row r="1532" spans="1:9">
      <c r="A1532" s="104">
        <f ca="1"/>
        <v>1519</v>
      </c>
      <c r="B1532" s="104" t="str">
        <f ca="1"/>
        <v>PT Balikpapan Retailindo</v>
      </c>
      <c r="C1532" s="104">
        <f ca="1"/>
        <v>477000</v>
      </c>
      <c r="D1532" s="104">
        <f ca="1"/>
        <v>46093</v>
      </c>
      <c r="E1532" s="104">
        <f ca="1"/>
        <v>46138</v>
      </c>
      <c r="F1532" s="104" t="str">
        <f ca="1"/>
        <v>Paid</v>
      </c>
      <c r="G1532" s="104" t="str">
        <f ca="1"/>
        <v>INV-2026-PT Balikpapan Retailindo-1519</v>
      </c>
      <c r="H1532" s="104">
        <f ca="1"/>
        <v>477000</v>
      </c>
      <c r="I1532" s="104">
        <f ca="1"/>
        <v>0</v>
      </c>
    </row>
    <row r="1533" spans="1:9">
      <c r="A1533" s="104">
        <f ca="1"/>
        <v>1520</v>
      </c>
      <c r="B1533" s="104" t="str">
        <f ca="1"/>
        <v>PT Bali Lifestyle Market</v>
      </c>
      <c r="C1533" s="104">
        <f ca="1"/>
        <v>3822000</v>
      </c>
      <c r="D1533" s="104">
        <f ca="1"/>
        <v>46118</v>
      </c>
      <c r="E1533" s="104">
        <f ca="1"/>
        <v>46148</v>
      </c>
      <c r="F1533" s="104" t="str">
        <f ca="1"/>
        <v>Unpaid</v>
      </c>
      <c r="G1533" s="104" t="str">
        <f ca="1"/>
        <v>INV-2026-PT Bali Lifestyle Market-1520</v>
      </c>
      <c r="H1533" s="104">
        <f ca="1"/>
        <v>0</v>
      </c>
      <c r="I1533" s="104">
        <f ca="1"/>
        <v>3822000</v>
      </c>
    </row>
    <row r="1534" spans="1:9">
      <c r="A1534" s="104">
        <f ca="1"/>
        <v>1521</v>
      </c>
      <c r="B1534" s="104" t="str">
        <f ca="1"/>
        <v>PT Sinar Karya Abadi</v>
      </c>
      <c r="C1534" s="104">
        <f ca="1"/>
        <v>4064000</v>
      </c>
      <c r="D1534" s="104">
        <f ca="1"/>
        <v>46029</v>
      </c>
      <c r="E1534" s="104">
        <f ca="1"/>
        <v>46043</v>
      </c>
      <c r="F1534" s="104" t="str">
        <f ca="1"/>
        <v>Partial</v>
      </c>
      <c r="G1534" s="104" t="str">
        <f ca="1"/>
        <v>INV-2026-PT Sinar Karya Abadi-1521</v>
      </c>
      <c r="H1534" s="104">
        <f ca="1"/>
        <v>1626000</v>
      </c>
      <c r="I1534" s="104">
        <f ca="1"/>
        <v>2438000</v>
      </c>
    </row>
    <row r="1535" spans="1:9">
      <c r="A1535" s="104">
        <f ca="1"/>
        <v>1522</v>
      </c>
      <c r="B1535" s="104" t="str">
        <f ca="1"/>
        <v>PT Jogja Retail Makmur</v>
      </c>
      <c r="C1535" s="104">
        <f ca="1"/>
        <v>990000</v>
      </c>
      <c r="D1535" s="104">
        <f ca="1"/>
        <v>46040</v>
      </c>
      <c r="E1535" s="104">
        <f ca="1"/>
        <v>46054</v>
      </c>
      <c r="F1535" s="104" t="str">
        <f ca="1"/>
        <v>Paid</v>
      </c>
      <c r="G1535" s="104" t="str">
        <f ca="1"/>
        <v>INV-2026-PT Jogja Retail Makmur-1522</v>
      </c>
      <c r="H1535" s="104">
        <f ca="1"/>
        <v>990000</v>
      </c>
      <c r="I1535" s="104">
        <f ca="1"/>
        <v>0</v>
      </c>
    </row>
    <row r="1536" spans="1:9">
      <c r="A1536" s="104">
        <f ca="1"/>
        <v>1523</v>
      </c>
      <c r="B1536" s="104" t="str">
        <f ca="1"/>
        <v>PT Pekanbaru Home Store</v>
      </c>
      <c r="C1536" s="104">
        <f ca="1"/>
        <v>2846000</v>
      </c>
      <c r="D1536" s="104">
        <f ca="1"/>
        <v>46147</v>
      </c>
      <c r="E1536" s="104">
        <f ca="1"/>
        <v>46161</v>
      </c>
      <c r="F1536" s="104" t="str">
        <f ca="1"/>
        <v>Partial</v>
      </c>
      <c r="G1536" s="104" t="str">
        <f ca="1"/>
        <v>INV-2026-PT Pekanbaru Home Store-1523</v>
      </c>
      <c r="H1536" s="104">
        <f ca="1"/>
        <v>1423000</v>
      </c>
      <c r="I1536" s="104">
        <f ca="1"/>
        <v>1423000</v>
      </c>
    </row>
    <row r="1537" spans="1:9">
      <c r="A1537" s="104">
        <f ca="1"/>
        <v>1524</v>
      </c>
      <c r="B1537" s="104" t="str">
        <f ca="1"/>
        <v>PT Citra Home Living</v>
      </c>
      <c r="C1537" s="104">
        <f ca="1"/>
        <v>1030000</v>
      </c>
      <c r="D1537" s="104">
        <f ca="1"/>
        <v>46162</v>
      </c>
      <c r="E1537" s="104">
        <f ca="1"/>
        <v>46192</v>
      </c>
      <c r="F1537" s="104" t="str">
        <f ca="1"/>
        <v>Paid</v>
      </c>
      <c r="G1537" s="104" t="str">
        <f ca="1"/>
        <v>INV-2026-PT Citra Home Living-1524</v>
      </c>
      <c r="H1537" s="104">
        <f ca="1"/>
        <v>1030000</v>
      </c>
      <c r="I1537" s="104">
        <f ca="1"/>
        <v>0</v>
      </c>
    </row>
    <row r="1538" spans="1:9">
      <c r="A1538" s="104">
        <f ca="1"/>
        <v>1525</v>
      </c>
      <c r="B1538" s="104" t="str">
        <f ca="1"/>
        <v>PT XYZ</v>
      </c>
      <c r="C1538" s="104">
        <f ca="1"/>
        <v>2415000</v>
      </c>
      <c r="D1538" s="104">
        <f ca="1"/>
        <v>46168</v>
      </c>
      <c r="E1538" s="104">
        <f ca="1"/>
        <v>46198</v>
      </c>
      <c r="F1538" s="104" t="str">
        <f ca="1"/>
        <v>Unpaid</v>
      </c>
      <c r="G1538" s="104" t="str">
        <f ca="1"/>
        <v>INV-2026-PT XYZ-1525</v>
      </c>
      <c r="H1538" s="104">
        <f ca="1"/>
        <v>0</v>
      </c>
      <c r="I1538" s="104">
        <f ca="1"/>
        <v>2415000</v>
      </c>
    </row>
    <row r="1539" spans="1:9">
      <c r="A1539" s="104">
        <f ca="1"/>
        <v>1526</v>
      </c>
      <c r="B1539" s="104" t="str">
        <f ca="1"/>
        <v>PT Pusaka Niaga Mandiri</v>
      </c>
      <c r="C1539" s="104">
        <f ca="1"/>
        <v>5309000</v>
      </c>
      <c r="D1539" s="104">
        <f ca="1"/>
        <v>46106</v>
      </c>
      <c r="E1539" s="104">
        <f ca="1"/>
        <v>46136</v>
      </c>
      <c r="F1539" s="104" t="str">
        <f ca="1"/>
        <v>Paid</v>
      </c>
      <c r="G1539" s="104" t="str">
        <f ca="1"/>
        <v>INV-2026-PT Pusaka Niaga Mandiri-1526</v>
      </c>
      <c r="H1539" s="104">
        <f ca="1"/>
        <v>5309000</v>
      </c>
      <c r="I1539" s="104">
        <f ca="1"/>
        <v>0</v>
      </c>
    </row>
    <row r="1540" spans="1:9">
      <c r="A1540" s="104">
        <f ca="1"/>
        <v>1527</v>
      </c>
      <c r="B1540" s="104" t="str">
        <f ca="1"/>
        <v>PT Karya Mitra Retail</v>
      </c>
      <c r="C1540" s="104">
        <f ca="1"/>
        <v>6729000</v>
      </c>
      <c r="D1540" s="104">
        <f ca="1"/>
        <v>46203</v>
      </c>
      <c r="E1540" s="104">
        <f ca="1"/>
        <v>46233</v>
      </c>
      <c r="F1540" s="104" t="str">
        <f ca="1"/>
        <v>Paid</v>
      </c>
      <c r="G1540" s="104" t="str">
        <f ca="1"/>
        <v>INV-2026-PT Karya Mitra Retail-1527</v>
      </c>
      <c r="H1540" s="104">
        <f ca="1"/>
        <v>6729000</v>
      </c>
      <c r="I1540" s="104">
        <f ca="1"/>
        <v>0</v>
      </c>
    </row>
    <row r="1541" spans="1:9">
      <c r="A1541" s="104">
        <f ca="1"/>
        <v>1528</v>
      </c>
      <c r="B1541" s="104" t="str">
        <f ca="1"/>
        <v>PT Manado Lifestyle Center</v>
      </c>
      <c r="C1541" s="104">
        <f ca="1"/>
        <v>1339000</v>
      </c>
      <c r="D1541" s="104">
        <f ca="1"/>
        <v>46153</v>
      </c>
      <c r="E1541" s="104">
        <f ca="1"/>
        <v>46183</v>
      </c>
      <c r="F1541" s="104" t="str">
        <f ca="1"/>
        <v>Partial</v>
      </c>
      <c r="G1541" s="104" t="str">
        <f ca="1"/>
        <v>INV-2026-PT Manado Lifestyle Center-1528</v>
      </c>
      <c r="H1541" s="104">
        <f ca="1"/>
        <v>1004000</v>
      </c>
      <c r="I1541" s="104">
        <f ca="1"/>
        <v>335000</v>
      </c>
    </row>
    <row r="1542" spans="1:9">
      <c r="A1542" s="104">
        <f ca="1"/>
        <v>1529</v>
      </c>
      <c r="B1542" s="104" t="str">
        <f ca="1"/>
        <v>PT XYZ</v>
      </c>
      <c r="C1542" s="104">
        <f ca="1"/>
        <v>6618000</v>
      </c>
      <c r="D1542" s="104">
        <f ca="1"/>
        <v>46138</v>
      </c>
      <c r="E1542" s="104">
        <f ca="1"/>
        <v>46168</v>
      </c>
      <c r="F1542" s="104" t="str">
        <f ca="1"/>
        <v>Paid</v>
      </c>
      <c r="G1542" s="104" t="str">
        <f ca="1"/>
        <v>INV-2026-PT XYZ-1529</v>
      </c>
      <c r="H1542" s="104">
        <f ca="1"/>
        <v>6618000</v>
      </c>
      <c r="I1542" s="104">
        <f ca="1"/>
        <v>0</v>
      </c>
    </row>
    <row r="1543" spans="1:9">
      <c r="A1543" s="104">
        <f ca="1"/>
        <v>1530</v>
      </c>
      <c r="B1543" s="104" t="str">
        <f ca="1"/>
        <v>PT Batam Modern Retail</v>
      </c>
      <c r="C1543" s="104">
        <f ca="1"/>
        <v>2325000</v>
      </c>
      <c r="D1543" s="104">
        <f ca="1"/>
        <v>46025</v>
      </c>
      <c r="E1543" s="104">
        <f ca="1"/>
        <v>46055</v>
      </c>
      <c r="F1543" s="104" t="str">
        <f ca="1"/>
        <v>Paid</v>
      </c>
      <c r="G1543" s="104" t="str">
        <f ca="1"/>
        <v>INV-2026-PT Batam Modern Retail-1530</v>
      </c>
      <c r="H1543" s="104">
        <f ca="1"/>
        <v>2325000</v>
      </c>
      <c r="I1543" s="104">
        <f ca="1"/>
        <v>0</v>
      </c>
    </row>
    <row r="1544" spans="1:9">
      <c r="A1544" s="104">
        <f ca="1"/>
        <v>1531</v>
      </c>
      <c r="B1544" s="104" t="str">
        <f ca="1"/>
        <v>PT Palembang Retail Bersama</v>
      </c>
      <c r="C1544" s="104">
        <f ca="1"/>
        <v>3804000</v>
      </c>
      <c r="D1544" s="104">
        <f ca="1"/>
        <v>46202</v>
      </c>
      <c r="E1544" s="104">
        <f ca="1"/>
        <v>46216</v>
      </c>
      <c r="F1544" s="104" t="str">
        <f ca="1"/>
        <v>Unpaid</v>
      </c>
      <c r="G1544" s="104" t="str">
        <f ca="1"/>
        <v>INV-2026-PT Palembang Retail Bersama-1531</v>
      </c>
      <c r="H1544" s="104">
        <f ca="1"/>
        <v>0</v>
      </c>
      <c r="I1544" s="104">
        <f ca="1"/>
        <v>3804000</v>
      </c>
    </row>
    <row r="1545" spans="1:9">
      <c r="A1545" s="104">
        <f ca="1"/>
        <v>1532</v>
      </c>
      <c r="B1545" s="104" t="str">
        <f ca="1"/>
        <v>PT Pekanbaru Home Store</v>
      </c>
      <c r="C1545" s="104">
        <f ca="1"/>
        <v>3753000</v>
      </c>
      <c r="D1545" s="104">
        <f ca="1"/>
        <v>46088</v>
      </c>
      <c r="E1545" s="104">
        <f ca="1"/>
        <v>46102</v>
      </c>
      <c r="F1545" s="104" t="str">
        <f ca="1"/>
        <v>Paid</v>
      </c>
      <c r="G1545" s="104" t="str">
        <f ca="1"/>
        <v>INV-2026-PT Pekanbaru Home Store-1532</v>
      </c>
      <c r="H1545" s="104">
        <f ca="1"/>
        <v>3753000</v>
      </c>
      <c r="I1545" s="104">
        <f ca="1"/>
        <v>0</v>
      </c>
    </row>
    <row r="1546" spans="1:9">
      <c r="A1546" s="104">
        <f ca="1"/>
        <v>1533</v>
      </c>
      <c r="B1546" s="104" t="str">
        <f ca="1"/>
        <v>PT Prima Retail Bandung</v>
      </c>
      <c r="C1546" s="104">
        <f ca="1"/>
        <v>1647000</v>
      </c>
      <c r="D1546" s="104">
        <f ca="1"/>
        <v>46086</v>
      </c>
      <c r="E1546" s="104">
        <f ca="1"/>
        <v>46116</v>
      </c>
      <c r="F1546" s="104" t="str">
        <f ca="1"/>
        <v>Unpaid</v>
      </c>
      <c r="G1546" s="104" t="str">
        <f ca="1"/>
        <v>INV-2026-PT Prima Retail Bandung-1533</v>
      </c>
      <c r="H1546" s="104">
        <f ca="1"/>
        <v>0</v>
      </c>
      <c r="I1546" s="104">
        <f ca="1"/>
        <v>1647000</v>
      </c>
    </row>
    <row r="1547" spans="1:9">
      <c r="A1547" s="104">
        <f ca="1"/>
        <v>1534</v>
      </c>
      <c r="B1547" s="104" t="str">
        <f ca="1"/>
        <v>PT Citra Home Living</v>
      </c>
      <c r="C1547" s="104">
        <f ca="1"/>
        <v>7727000</v>
      </c>
      <c r="D1547" s="104">
        <f ca="1"/>
        <v>46133</v>
      </c>
      <c r="E1547" s="104">
        <f ca="1"/>
        <v>46163</v>
      </c>
      <c r="F1547" s="104" t="str">
        <f ca="1"/>
        <v>Partial</v>
      </c>
      <c r="G1547" s="104" t="str">
        <f ca="1"/>
        <v>INV-2026-PT Citra Home Living-1534</v>
      </c>
      <c r="H1547" s="104">
        <f ca="1"/>
        <v>3864000</v>
      </c>
      <c r="I1547" s="104">
        <f ca="1"/>
        <v>3863000</v>
      </c>
    </row>
    <row r="1548" spans="1:9">
      <c r="A1548" s="104">
        <f ca="1"/>
        <v>1535</v>
      </c>
      <c r="B1548" s="104" t="str">
        <f ca="1"/>
        <v>PT Makassar Retail Utama</v>
      </c>
      <c r="C1548" s="104">
        <f ca="1"/>
        <v>2345000</v>
      </c>
      <c r="D1548" s="104">
        <f ca="1"/>
        <v>46149</v>
      </c>
      <c r="E1548" s="104">
        <f ca="1"/>
        <v>46179</v>
      </c>
      <c r="F1548" s="104" t="str">
        <f ca="1"/>
        <v>Partial</v>
      </c>
      <c r="G1548" s="104" t="str">
        <f ca="1"/>
        <v>INV-2026-PT Makassar Retail Utama-1535</v>
      </c>
      <c r="H1548" s="104">
        <f ca="1"/>
        <v>704000</v>
      </c>
      <c r="I1548" s="104">
        <f ca="1"/>
        <v>1641000</v>
      </c>
    </row>
    <row r="1549" spans="1:9">
      <c r="A1549" s="104">
        <f ca="1"/>
        <v>1536</v>
      </c>
      <c r="B1549" s="104" t="str">
        <f ca="1"/>
        <v>PT Metro Perkasa Retail</v>
      </c>
      <c r="C1549" s="104">
        <f ca="1"/>
        <v>6088000</v>
      </c>
      <c r="D1549" s="104">
        <f ca="1"/>
        <v>46051</v>
      </c>
      <c r="E1549" s="104">
        <f ca="1"/>
        <v>46081</v>
      </c>
      <c r="F1549" s="104" t="str">
        <f ca="1"/>
        <v>Paid</v>
      </c>
      <c r="G1549" s="104" t="str">
        <f ca="1"/>
        <v>INV-2026-PT Metro Perkasa Retail-1536</v>
      </c>
      <c r="H1549" s="104">
        <f ca="1"/>
        <v>6088000</v>
      </c>
      <c r="I1549" s="104">
        <f ca="1"/>
        <v>0</v>
      </c>
    </row>
    <row r="1550" spans="1:9">
      <c r="A1550" s="104">
        <f ca="1"/>
        <v>1537</v>
      </c>
      <c r="B1550" s="104" t="str">
        <f ca="1"/>
        <v>PT Bintang Retail Nusantara</v>
      </c>
      <c r="C1550" s="104">
        <f ca="1"/>
        <v>5262000</v>
      </c>
      <c r="D1550" s="104">
        <f ca="1"/>
        <v>46071</v>
      </c>
      <c r="E1550" s="104">
        <f ca="1"/>
        <v>46085</v>
      </c>
      <c r="F1550" s="104" t="str">
        <f ca="1"/>
        <v>Paid</v>
      </c>
      <c r="G1550" s="104" t="str">
        <f ca="1"/>
        <v>INV-2026-PT Bintang Retail Nusantara-1537</v>
      </c>
      <c r="H1550" s="104">
        <f ca="1"/>
        <v>5262000</v>
      </c>
      <c r="I1550" s="104">
        <f ca="1"/>
        <v>0</v>
      </c>
    </row>
    <row r="1551" spans="1:9">
      <c r="A1551" s="104">
        <f ca="1"/>
        <v>1538</v>
      </c>
      <c r="B1551" s="104" t="str">
        <f ca="1"/>
        <v>PT Prima Retail Bandung</v>
      </c>
      <c r="C1551" s="104">
        <f ca="1"/>
        <v>2167000</v>
      </c>
      <c r="D1551" s="104">
        <f ca="1"/>
        <v>46238</v>
      </c>
      <c r="E1551" s="104">
        <f ca="1"/>
        <v>46283</v>
      </c>
      <c r="F1551" s="104" t="str">
        <f ca="1"/>
        <v>Unpaid</v>
      </c>
      <c r="G1551" s="104" t="str">
        <f ca="1"/>
        <v>INV-2026-PT Prima Retail Bandung-1538</v>
      </c>
      <c r="H1551" s="104">
        <f ca="1"/>
        <v>0</v>
      </c>
      <c r="I1551" s="104">
        <f ca="1"/>
        <v>2167000</v>
      </c>
    </row>
    <row r="1552" spans="1:9">
      <c r="A1552" s="104">
        <f ca="1"/>
        <v>1539</v>
      </c>
      <c r="B1552" s="104" t="str">
        <f ca="1"/>
        <v>PT Pontianak Niaga Abadi</v>
      </c>
      <c r="C1552" s="104">
        <f ca="1"/>
        <v>4094000</v>
      </c>
      <c r="D1552" s="104">
        <f ca="1"/>
        <v>46038</v>
      </c>
      <c r="E1552" s="104">
        <f ca="1"/>
        <v>46068</v>
      </c>
      <c r="F1552" s="104" t="str">
        <f ca="1"/>
        <v>Paid</v>
      </c>
      <c r="G1552" s="104" t="str">
        <f ca="1"/>
        <v>INV-2026-PT Pontianak Niaga Abadi-1539</v>
      </c>
      <c r="H1552" s="104">
        <f ca="1"/>
        <v>4094000</v>
      </c>
      <c r="I1552" s="104">
        <f ca="1"/>
        <v>0</v>
      </c>
    </row>
    <row r="1553" spans="1:9">
      <c r="A1553" s="104">
        <f ca="1"/>
        <v>1540</v>
      </c>
      <c r="B1553" s="104" t="str">
        <f ca="1"/>
        <v>PT Palembang Retail Bersama</v>
      </c>
      <c r="C1553" s="104">
        <f ca="1"/>
        <v>6417000</v>
      </c>
      <c r="D1553" s="104">
        <f ca="1"/>
        <v>46216</v>
      </c>
      <c r="E1553" s="104">
        <f ca="1"/>
        <v>46246</v>
      </c>
      <c r="F1553" s="104" t="str">
        <f ca="1"/>
        <v>Paid</v>
      </c>
      <c r="G1553" s="104" t="str">
        <f ca="1"/>
        <v>INV-2026-PT Palembang Retail Bersama-1540</v>
      </c>
      <c r="H1553" s="104">
        <f ca="1"/>
        <v>6417000</v>
      </c>
      <c r="I1553" s="104">
        <f ca="1"/>
        <v>0</v>
      </c>
    </row>
    <row r="1554" spans="1:9">
      <c r="A1554" s="104">
        <f ca="1"/>
        <v>1541</v>
      </c>
      <c r="B1554" s="104" t="str">
        <f ca="1"/>
        <v>PT Sinar Karya Abadi</v>
      </c>
      <c r="C1554" s="104">
        <f ca="1"/>
        <v>1690000</v>
      </c>
      <c r="D1554" s="104">
        <f ca="1"/>
        <v>46064</v>
      </c>
      <c r="E1554" s="104">
        <f ca="1"/>
        <v>46109</v>
      </c>
      <c r="F1554" s="104" t="str">
        <f ca="1"/>
        <v>Partial</v>
      </c>
      <c r="G1554" s="104" t="str">
        <f ca="1"/>
        <v>INV-2026-PT Sinar Karya Abadi-1541</v>
      </c>
      <c r="H1554" s="104">
        <f ca="1"/>
        <v>507000</v>
      </c>
      <c r="I1554" s="104">
        <f ca="1"/>
        <v>1183000</v>
      </c>
    </row>
    <row r="1555" spans="1:9">
      <c r="A1555" s="104">
        <f ca="1"/>
        <v>1542</v>
      </c>
      <c r="B1555" s="104" t="str">
        <f ca="1"/>
        <v>PT Surya Niaga Surabaya</v>
      </c>
      <c r="C1555" s="104">
        <f ca="1"/>
        <v>5100000</v>
      </c>
      <c r="D1555" s="104">
        <f ca="1"/>
        <v>46102</v>
      </c>
      <c r="E1555" s="104">
        <f ca="1"/>
        <v>46132</v>
      </c>
      <c r="F1555" s="104" t="str">
        <f ca="1"/>
        <v>Paid</v>
      </c>
      <c r="G1555" s="104" t="str">
        <f ca="1"/>
        <v>INV-2026-PT Surya Niaga Surabaya-1542</v>
      </c>
      <c r="H1555" s="104">
        <f ca="1"/>
        <v>5100000</v>
      </c>
      <c r="I1555" s="104">
        <f ca="1"/>
        <v>0</v>
      </c>
    </row>
    <row r="1556" spans="1:9">
      <c r="A1556" s="104">
        <f ca="1"/>
        <v>1543</v>
      </c>
      <c r="B1556" s="104" t="str">
        <f ca="1"/>
        <v>PT Manado Lifestyle Center</v>
      </c>
      <c r="C1556" s="104">
        <f ca="1"/>
        <v>6437000</v>
      </c>
      <c r="D1556" s="104">
        <f ca="1"/>
        <v>46172</v>
      </c>
      <c r="E1556" s="104">
        <f ca="1"/>
        <v>46202</v>
      </c>
      <c r="F1556" s="104" t="str">
        <f ca="1"/>
        <v>Paid</v>
      </c>
      <c r="G1556" s="104" t="str">
        <f ca="1"/>
        <v>INV-2026-PT Manado Lifestyle Center-1543</v>
      </c>
      <c r="H1556" s="104">
        <f ca="1"/>
        <v>6437000</v>
      </c>
      <c r="I1556" s="104">
        <f ca="1"/>
        <v>0</v>
      </c>
    </row>
    <row r="1557" spans="1:9">
      <c r="A1557" s="104">
        <f ca="1"/>
        <v>1544</v>
      </c>
      <c r="B1557" s="104" t="str">
        <f ca="1"/>
        <v>PT Lestari Lifestyle Retail</v>
      </c>
      <c r="C1557" s="104">
        <f ca="1"/>
        <v>3884000</v>
      </c>
      <c r="D1557" s="104">
        <f ca="1"/>
        <v>46246</v>
      </c>
      <c r="E1557" s="104">
        <f ca="1"/>
        <v>46276</v>
      </c>
      <c r="F1557" s="104" t="str">
        <f ca="1"/>
        <v>Unpaid</v>
      </c>
      <c r="G1557" s="104" t="str">
        <f ca="1"/>
        <v>INV-2026-PT Lestari Lifestyle Retail-1544</v>
      </c>
      <c r="H1557" s="104">
        <f ca="1"/>
        <v>0</v>
      </c>
      <c r="I1557" s="104">
        <f ca="1"/>
        <v>3884000</v>
      </c>
    </row>
    <row r="1558" spans="1:9">
      <c r="A1558" s="104">
        <f ca="1"/>
        <v>1545</v>
      </c>
      <c r="B1558" s="104" t="str">
        <f ca="1"/>
        <v>PT Pusaka Niaga Mandiri</v>
      </c>
      <c r="C1558" s="104">
        <f ca="1"/>
        <v>3030000</v>
      </c>
      <c r="D1558" s="104">
        <f ca="1"/>
        <v>46099</v>
      </c>
      <c r="E1558" s="104">
        <f ca="1"/>
        <v>46129</v>
      </c>
      <c r="F1558" s="104" t="str">
        <f ca="1"/>
        <v>Paid</v>
      </c>
      <c r="G1558" s="104" t="str">
        <f ca="1"/>
        <v>INV-2026-PT Pusaka Niaga Mandiri-1545</v>
      </c>
      <c r="H1558" s="104">
        <f ca="1"/>
        <v>3030000</v>
      </c>
      <c r="I1558" s="104">
        <f ca="1"/>
        <v>0</v>
      </c>
    </row>
    <row r="1559" spans="1:9">
      <c r="A1559" s="104">
        <f ca="1"/>
        <v>1546</v>
      </c>
      <c r="B1559" s="104" t="str">
        <f ca="1"/>
        <v>PT Urban House Indonesia</v>
      </c>
      <c r="C1559" s="104">
        <f ca="1"/>
        <v>3438000</v>
      </c>
      <c r="D1559" s="104">
        <f ca="1"/>
        <v>46241</v>
      </c>
      <c r="E1559" s="104">
        <f ca="1"/>
        <v>46271</v>
      </c>
      <c r="F1559" s="104" t="str">
        <f ca="1"/>
        <v>Unpaid</v>
      </c>
      <c r="G1559" s="104" t="str">
        <f ca="1"/>
        <v>INV-2026-PT Urban House Indonesia-1546</v>
      </c>
      <c r="H1559" s="104">
        <f ca="1"/>
        <v>0</v>
      </c>
      <c r="I1559" s="104">
        <f ca="1"/>
        <v>3438000</v>
      </c>
    </row>
    <row r="1560" spans="1:9">
      <c r="A1560" s="104">
        <f ca="1"/>
        <v>1547</v>
      </c>
      <c r="B1560" s="104" t="str">
        <f ca="1"/>
        <v>PT Pekanbaru Home Store</v>
      </c>
      <c r="C1560" s="104">
        <f ca="1"/>
        <v>5458000</v>
      </c>
      <c r="D1560" s="104">
        <f ca="1"/>
        <v>46056</v>
      </c>
      <c r="E1560" s="104">
        <f ca="1"/>
        <v>46101</v>
      </c>
      <c r="F1560" s="104" t="str">
        <f ca="1"/>
        <v>Partial</v>
      </c>
      <c r="G1560" s="104" t="str">
        <f ca="1"/>
        <v>INV-2026-PT Pekanbaru Home Store-1547</v>
      </c>
      <c r="H1560" s="104">
        <f ca="1"/>
        <v>3275000</v>
      </c>
      <c r="I1560" s="104">
        <f ca="1"/>
        <v>2183000</v>
      </c>
    </row>
    <row r="1561" spans="1:9">
      <c r="A1561" s="104">
        <f ca="1"/>
        <v>1548</v>
      </c>
      <c r="B1561" s="104" t="str">
        <f ca="1"/>
        <v>PT Citra Home Living</v>
      </c>
      <c r="C1561" s="104">
        <f ca="1"/>
        <v>3914000</v>
      </c>
      <c r="D1561" s="104">
        <f ca="1"/>
        <v>46206</v>
      </c>
      <c r="E1561" s="104">
        <f ca="1"/>
        <v>46236</v>
      </c>
      <c r="F1561" s="104" t="str">
        <f ca="1"/>
        <v>Paid</v>
      </c>
      <c r="G1561" s="104" t="str">
        <f ca="1"/>
        <v>INV-2026-PT Citra Home Living-1548</v>
      </c>
      <c r="H1561" s="104">
        <f ca="1"/>
        <v>3914000</v>
      </c>
      <c r="I1561" s="104">
        <f ca="1"/>
        <v>0</v>
      </c>
    </row>
    <row r="1562" spans="1:9">
      <c r="A1562" s="104">
        <f ca="1"/>
        <v>1549</v>
      </c>
      <c r="B1562" s="104" t="str">
        <f ca="1"/>
        <v>PT Karya Mitra Retail</v>
      </c>
      <c r="C1562" s="104">
        <f ca="1"/>
        <v>1089000</v>
      </c>
      <c r="D1562" s="104">
        <f ca="1"/>
        <v>46068</v>
      </c>
      <c r="E1562" s="104">
        <f ca="1"/>
        <v>46098</v>
      </c>
      <c r="F1562" s="104" t="str">
        <f ca="1"/>
        <v>Paid</v>
      </c>
      <c r="G1562" s="104" t="str">
        <f ca="1"/>
        <v>INV-2026-PT Karya Mitra Retail-1549</v>
      </c>
      <c r="H1562" s="104">
        <f ca="1"/>
        <v>1089000</v>
      </c>
      <c r="I1562" s="104">
        <f ca="1"/>
        <v>0</v>
      </c>
    </row>
    <row r="1563" spans="1:9">
      <c r="A1563" s="104">
        <f ca="1"/>
        <v>1550</v>
      </c>
      <c r="B1563" s="104" t="str">
        <f ca="1"/>
        <v>PT Medan Niaga Sentosa</v>
      </c>
      <c r="C1563" s="104">
        <f ca="1"/>
        <v>4227000</v>
      </c>
      <c r="D1563" s="104">
        <f ca="1"/>
        <v>46239</v>
      </c>
      <c r="E1563" s="104">
        <f ca="1"/>
        <v>46269</v>
      </c>
      <c r="F1563" s="104" t="str">
        <f ca="1"/>
        <v>Paid</v>
      </c>
      <c r="G1563" s="104" t="str">
        <f ca="1"/>
        <v>INV-2026-PT Medan Niaga Sentosa-1550</v>
      </c>
      <c r="H1563" s="104">
        <f ca="1"/>
        <v>4227000</v>
      </c>
      <c r="I1563" s="104">
        <f ca="1"/>
        <v>0</v>
      </c>
    </row>
    <row r="1564" spans="1:9">
      <c r="A1564" s="104">
        <f ca="1"/>
        <v>1551</v>
      </c>
      <c r="B1564" s="104" t="str">
        <f ca="1"/>
        <v>PT Lestari Lifestyle Retail</v>
      </c>
      <c r="C1564" s="104">
        <f ca="1"/>
        <v>3889000</v>
      </c>
      <c r="D1564" s="104">
        <f ca="1"/>
        <v>46124</v>
      </c>
      <c r="E1564" s="104">
        <f ca="1"/>
        <v>46138</v>
      </c>
      <c r="F1564" s="104" t="str">
        <f ca="1"/>
        <v>Paid</v>
      </c>
      <c r="G1564" s="104" t="str">
        <f ca="1"/>
        <v>INV-2026-PT Lestari Lifestyle Retail-1551</v>
      </c>
      <c r="H1564" s="104">
        <f ca="1"/>
        <v>3889000</v>
      </c>
      <c r="I1564" s="104">
        <f ca="1"/>
        <v>0</v>
      </c>
    </row>
    <row r="1565" spans="1:9">
      <c r="A1565" s="104">
        <f ca="1"/>
        <v>1552</v>
      </c>
      <c r="B1565" s="104" t="str">
        <f ca="1"/>
        <v>PT Medan Niaga Sentosa</v>
      </c>
      <c r="C1565" s="104">
        <f ca="1"/>
        <v>3896000</v>
      </c>
      <c r="D1565" s="104">
        <f ca="1"/>
        <v>46173</v>
      </c>
      <c r="E1565" s="104">
        <f ca="1"/>
        <v>46218</v>
      </c>
      <c r="F1565" s="104" t="str">
        <f ca="1"/>
        <v>Partial</v>
      </c>
      <c r="G1565" s="104" t="str">
        <f ca="1"/>
        <v>INV-2026-PT Medan Niaga Sentosa-1552</v>
      </c>
      <c r="H1565" s="104">
        <f ca="1"/>
        <v>1558000</v>
      </c>
      <c r="I1565" s="104">
        <f ca="1"/>
        <v>2338000</v>
      </c>
    </row>
    <row r="1566" spans="1:9">
      <c r="A1566" s="104">
        <f ca="1"/>
        <v>1553</v>
      </c>
      <c r="B1566" s="104" t="str">
        <f ca="1"/>
        <v>PT Sinar Karya Abadi</v>
      </c>
      <c r="C1566" s="104">
        <f ca="1"/>
        <v>5227000</v>
      </c>
      <c r="D1566" s="104">
        <f ca="1"/>
        <v>46156</v>
      </c>
      <c r="E1566" s="104">
        <f ca="1"/>
        <v>46186</v>
      </c>
      <c r="F1566" s="104" t="str">
        <f ca="1"/>
        <v>Partial</v>
      </c>
      <c r="G1566" s="104" t="str">
        <f ca="1"/>
        <v>INV-2026-PT Sinar Karya Abadi-1553</v>
      </c>
      <c r="H1566" s="104">
        <f ca="1"/>
        <v>3659000</v>
      </c>
      <c r="I1566" s="104">
        <f ca="1"/>
        <v>1568000</v>
      </c>
    </row>
    <row r="1567" spans="1:9">
      <c r="A1567" s="104">
        <f ca="1"/>
        <v>1554</v>
      </c>
      <c r="B1567" s="104" t="str">
        <f ca="1"/>
        <v>PT Metro Perkasa Retail</v>
      </c>
      <c r="C1567" s="104">
        <f ca="1"/>
        <v>4697000</v>
      </c>
      <c r="D1567" s="104">
        <f ca="1"/>
        <v>46158</v>
      </c>
      <c r="E1567" s="104">
        <f ca="1"/>
        <v>46188</v>
      </c>
      <c r="F1567" s="104" t="str">
        <f ca="1"/>
        <v>Paid</v>
      </c>
      <c r="G1567" s="104" t="str">
        <f ca="1"/>
        <v>INV-2026-PT Metro Perkasa Retail-1554</v>
      </c>
      <c r="H1567" s="104">
        <f ca="1"/>
        <v>4697000</v>
      </c>
      <c r="I1567" s="104">
        <f ca="1"/>
        <v>0</v>
      </c>
    </row>
    <row r="1568" spans="1:9">
      <c r="A1568" s="104">
        <f ca="1"/>
        <v>1555</v>
      </c>
      <c r="B1568" s="104" t="str">
        <f ca="1"/>
        <v>PT Nusantara Mart Sejahtera</v>
      </c>
      <c r="C1568" s="104">
        <f ca="1"/>
        <v>4094000</v>
      </c>
      <c r="D1568" s="104">
        <f ca="1"/>
        <v>46082</v>
      </c>
      <c r="E1568" s="104">
        <f ca="1"/>
        <v>46112</v>
      </c>
      <c r="F1568" s="104" t="str">
        <f ca="1"/>
        <v>Paid</v>
      </c>
      <c r="G1568" s="104" t="str">
        <f ca="1"/>
        <v>INV-2026-PT Nusantara Mart Sejahtera-1555</v>
      </c>
      <c r="H1568" s="104">
        <f ca="1"/>
        <v>4094000</v>
      </c>
      <c r="I1568" s="104">
        <f ca="1"/>
        <v>0</v>
      </c>
    </row>
    <row r="1569" spans="1:9">
      <c r="A1569" s="104">
        <f ca="1"/>
        <v>1556</v>
      </c>
      <c r="B1569" s="104" t="str">
        <f ca="1"/>
        <v>PT Pekanbaru Home Store</v>
      </c>
      <c r="C1569" s="104">
        <f ca="1"/>
        <v>4412000</v>
      </c>
      <c r="D1569" s="104">
        <f ca="1"/>
        <v>46238</v>
      </c>
      <c r="E1569" s="104">
        <f ca="1"/>
        <v>46268</v>
      </c>
      <c r="F1569" s="104" t="str">
        <f ca="1"/>
        <v>Paid</v>
      </c>
      <c r="G1569" s="104" t="str">
        <f ca="1"/>
        <v>INV-2026-PT Pekanbaru Home Store-1556</v>
      </c>
      <c r="H1569" s="104">
        <f ca="1"/>
        <v>4412000</v>
      </c>
      <c r="I1569" s="104">
        <f ca="1"/>
        <v>0</v>
      </c>
    </row>
    <row r="1570" spans="1:9">
      <c r="A1570" s="104">
        <f ca="1"/>
        <v>1557</v>
      </c>
      <c r="B1570" s="104" t="str">
        <f ca="1"/>
        <v>PT Urban House Indonesia</v>
      </c>
      <c r="C1570" s="104">
        <f ca="1"/>
        <v>7291000</v>
      </c>
      <c r="D1570" s="104">
        <f ca="1"/>
        <v>46262</v>
      </c>
      <c r="E1570" s="104">
        <f ca="1"/>
        <v>46292</v>
      </c>
      <c r="F1570" s="104" t="str">
        <f ca="1"/>
        <v>Unpaid</v>
      </c>
      <c r="G1570" s="104" t="str">
        <f ca="1"/>
        <v>INV-2026-PT Urban House Indonesia-1557</v>
      </c>
      <c r="H1570" s="104">
        <f ca="1"/>
        <v>0</v>
      </c>
      <c r="I1570" s="104">
        <f ca="1"/>
        <v>7291000</v>
      </c>
    </row>
    <row r="1571" spans="1:9">
      <c r="A1571" s="104">
        <f ca="1"/>
        <v>1558</v>
      </c>
      <c r="B1571" s="104" t="str">
        <f ca="1"/>
        <v>PT Arunika Retail Indonesia</v>
      </c>
      <c r="C1571" s="104">
        <f ca="1"/>
        <v>4288000</v>
      </c>
      <c r="D1571" s="104">
        <f ca="1"/>
        <v>46216</v>
      </c>
      <c r="E1571" s="104">
        <f ca="1"/>
        <v>46246</v>
      </c>
      <c r="F1571" s="104" t="str">
        <f ca="1"/>
        <v>Paid</v>
      </c>
      <c r="G1571" s="104" t="str">
        <f ca="1"/>
        <v>INV-2026-PT Arunika Retail Indonesia-1558</v>
      </c>
      <c r="H1571" s="104">
        <f ca="1"/>
        <v>4288000</v>
      </c>
      <c r="I1571" s="104">
        <f ca="1"/>
        <v>0</v>
      </c>
    </row>
    <row r="1572" spans="1:9">
      <c r="A1572" s="104">
        <f ca="1"/>
        <v>1559</v>
      </c>
      <c r="B1572" s="104" t="str">
        <f ca="1"/>
        <v>PT Harmoni Store Indonesia</v>
      </c>
      <c r="C1572" s="104">
        <f ca="1"/>
        <v>4079000</v>
      </c>
      <c r="D1572" s="104">
        <f ca="1"/>
        <v>46243</v>
      </c>
      <c r="E1572" s="104">
        <f ca="1"/>
        <v>46273</v>
      </c>
      <c r="F1572" s="104" t="str">
        <f ca="1"/>
        <v>Unpaid</v>
      </c>
      <c r="G1572" s="104" t="str">
        <f ca="1"/>
        <v>INV-2026-PT Harmoni Store Indonesia-1559</v>
      </c>
      <c r="H1572" s="104">
        <f ca="1"/>
        <v>0</v>
      </c>
      <c r="I1572" s="104">
        <f ca="1"/>
        <v>4079000</v>
      </c>
    </row>
    <row r="1573" spans="1:9">
      <c r="A1573" s="104">
        <f ca="1"/>
        <v>1560</v>
      </c>
      <c r="B1573" s="104" t="str">
        <f ca="1"/>
        <v>PT Karya Mitra Retail</v>
      </c>
      <c r="C1573" s="104">
        <f ca="1"/>
        <v>5917000</v>
      </c>
      <c r="D1573" s="104">
        <f ca="1"/>
        <v>46064</v>
      </c>
      <c r="E1573" s="104">
        <f ca="1"/>
        <v>46078</v>
      </c>
      <c r="F1573" s="104" t="str">
        <f ca="1"/>
        <v>Paid</v>
      </c>
      <c r="G1573" s="104" t="str">
        <f ca="1"/>
        <v>INV-2026-PT Karya Mitra Retail-1560</v>
      </c>
      <c r="H1573" s="104">
        <f ca="1"/>
        <v>5917000</v>
      </c>
      <c r="I1573" s="104">
        <f ca="1"/>
        <v>0</v>
      </c>
    </row>
    <row r="1574" spans="1:9">
      <c r="A1574" s="104">
        <f ca="1"/>
        <v>1561</v>
      </c>
      <c r="B1574" s="104" t="str">
        <f ca="1"/>
        <v>PT Prima Retail Bandung</v>
      </c>
      <c r="C1574" s="104">
        <f ca="1"/>
        <v>1794000</v>
      </c>
      <c r="D1574" s="104">
        <f ca="1"/>
        <v>46124</v>
      </c>
      <c r="E1574" s="104">
        <f ca="1"/>
        <v>46154</v>
      </c>
      <c r="F1574" s="104" t="str">
        <f ca="1"/>
        <v>Partial</v>
      </c>
      <c r="G1574" s="104" t="str">
        <f ca="1"/>
        <v>INV-2026-PT Prima Retail Bandung-1561</v>
      </c>
      <c r="H1574" s="104">
        <f ca="1"/>
        <v>1256000</v>
      </c>
      <c r="I1574" s="104">
        <f ca="1"/>
        <v>538000</v>
      </c>
    </row>
    <row r="1575" spans="1:9">
      <c r="A1575" s="104">
        <f ca="1"/>
        <v>1562</v>
      </c>
      <c r="B1575" s="104" t="str">
        <f ca="1"/>
        <v>PT Metro Perkasa Retail</v>
      </c>
      <c r="C1575" s="104">
        <f ca="1"/>
        <v>5084000</v>
      </c>
      <c r="D1575" s="104">
        <f ca="1"/>
        <v>46141</v>
      </c>
      <c r="E1575" s="104">
        <f ca="1"/>
        <v>46186</v>
      </c>
      <c r="F1575" s="104" t="str">
        <f ca="1"/>
        <v>Paid</v>
      </c>
      <c r="G1575" s="104" t="str">
        <f ca="1"/>
        <v>INV-2026-PT Metro Perkasa Retail-1562</v>
      </c>
      <c r="H1575" s="104">
        <f ca="1"/>
        <v>5084000</v>
      </c>
      <c r="I1575" s="104">
        <f ca="1"/>
        <v>0</v>
      </c>
    </row>
    <row r="1576" spans="1:9">
      <c r="A1576" s="104">
        <f ca="1"/>
        <v>1563</v>
      </c>
      <c r="B1576" s="104" t="str">
        <f ca="1"/>
        <v>PT Karya Mitra Retail</v>
      </c>
      <c r="C1576" s="104">
        <f ca="1"/>
        <v>3383000</v>
      </c>
      <c r="D1576" s="104">
        <f ca="1"/>
        <v>46152</v>
      </c>
      <c r="E1576" s="104">
        <f ca="1"/>
        <v>46182</v>
      </c>
      <c r="F1576" s="104" t="str">
        <f ca="1"/>
        <v>Paid</v>
      </c>
      <c r="G1576" s="104" t="str">
        <f ca="1"/>
        <v>INV-2026-PT Karya Mitra Retail-1563</v>
      </c>
      <c r="H1576" s="104">
        <f ca="1"/>
        <v>3383000</v>
      </c>
      <c r="I1576" s="104">
        <f ca="1"/>
        <v>0</v>
      </c>
    </row>
    <row r="1577" spans="1:9">
      <c r="A1577" s="104">
        <f ca="1"/>
        <v>1564</v>
      </c>
      <c r="B1577" s="104" t="str">
        <f ca="1"/>
        <v>PT Medan Niaga Sentosa</v>
      </c>
      <c r="C1577" s="104">
        <f ca="1"/>
        <v>4532000</v>
      </c>
      <c r="D1577" s="104">
        <f ca="1"/>
        <v>46232</v>
      </c>
      <c r="E1577" s="104">
        <f ca="1"/>
        <v>46262</v>
      </c>
      <c r="F1577" s="104" t="str">
        <f ca="1"/>
        <v>Paid</v>
      </c>
      <c r="G1577" s="104" t="str">
        <f ca="1"/>
        <v>INV-2026-PT Medan Niaga Sentosa-1564</v>
      </c>
      <c r="H1577" s="104">
        <f ca="1"/>
        <v>4532000</v>
      </c>
      <c r="I1577" s="104">
        <f ca="1"/>
        <v>0</v>
      </c>
    </row>
    <row r="1578" spans="1:9">
      <c r="A1578" s="104">
        <f ca="1"/>
        <v>1565</v>
      </c>
      <c r="B1578" s="104" t="str">
        <f ca="1"/>
        <v>PT Nusantara Mart Sejahtera</v>
      </c>
      <c r="C1578" s="104">
        <f ca="1"/>
        <v>4362000</v>
      </c>
      <c r="D1578" s="104">
        <f ca="1"/>
        <v>46189</v>
      </c>
      <c r="E1578" s="104">
        <f ca="1"/>
        <v>46219</v>
      </c>
      <c r="F1578" s="104" t="str">
        <f ca="1"/>
        <v>Paid</v>
      </c>
      <c r="G1578" s="104" t="str">
        <f ca="1"/>
        <v>INV-2026-PT Nusantara Mart Sejahtera-1565</v>
      </c>
      <c r="H1578" s="104">
        <f ca="1"/>
        <v>4362000</v>
      </c>
      <c r="I1578" s="104">
        <f ca="1"/>
        <v>0</v>
      </c>
    </row>
    <row r="1579" spans="1:9">
      <c r="A1579" s="104">
        <f ca="1"/>
        <v>1566</v>
      </c>
      <c r="B1579" s="104" t="str">
        <f ca="1"/>
        <v>PT Surya Niaga Surabaya</v>
      </c>
      <c r="C1579" s="104">
        <f ca="1"/>
        <v>1996000</v>
      </c>
      <c r="D1579" s="104">
        <f ca="1"/>
        <v>46133</v>
      </c>
      <c r="E1579" s="104">
        <f ca="1"/>
        <v>46163</v>
      </c>
      <c r="F1579" s="104" t="str">
        <f ca="1"/>
        <v>Unpaid</v>
      </c>
      <c r="G1579" s="104" t="str">
        <f ca="1"/>
        <v>INV-2026-PT Surya Niaga Surabaya-1566</v>
      </c>
      <c r="H1579" s="104">
        <f ca="1"/>
        <v>0</v>
      </c>
      <c r="I1579" s="104">
        <f ca="1"/>
        <v>1996000</v>
      </c>
    </row>
    <row r="1580" spans="1:9">
      <c r="A1580" s="104">
        <f ca="1"/>
        <v>1567</v>
      </c>
      <c r="B1580" s="104" t="str">
        <f ca="1"/>
        <v>PT Bali Lifestyle Market</v>
      </c>
      <c r="C1580" s="104">
        <f ca="1"/>
        <v>3935000</v>
      </c>
      <c r="D1580" s="104">
        <f ca="1"/>
        <v>46178</v>
      </c>
      <c r="E1580" s="104">
        <f ca="1"/>
        <v>46208</v>
      </c>
      <c r="F1580" s="104" t="str">
        <f ca="1"/>
        <v>Paid</v>
      </c>
      <c r="G1580" s="104" t="str">
        <f ca="1"/>
        <v>INV-2026-PT Bali Lifestyle Market-1567</v>
      </c>
      <c r="H1580" s="104">
        <f ca="1"/>
        <v>3935000</v>
      </c>
      <c r="I1580" s="104">
        <f ca="1"/>
        <v>0</v>
      </c>
    </row>
    <row r="1581" spans="1:9">
      <c r="A1581" s="104">
        <f ca="1"/>
        <v>1568</v>
      </c>
      <c r="B1581" s="104" t="str">
        <f ca="1"/>
        <v>PT Nusantara Mart Sejahtera</v>
      </c>
      <c r="C1581" s="104">
        <f ca="1"/>
        <v>4803000</v>
      </c>
      <c r="D1581" s="104">
        <f ca="1"/>
        <v>46216</v>
      </c>
      <c r="E1581" s="104">
        <f ca="1"/>
        <v>46246</v>
      </c>
      <c r="F1581" s="104" t="str">
        <f ca="1"/>
        <v>Paid</v>
      </c>
      <c r="G1581" s="104" t="str">
        <f ca="1"/>
        <v>INV-2026-PT Nusantara Mart Sejahtera-1568</v>
      </c>
      <c r="H1581" s="104">
        <f ca="1"/>
        <v>4803000</v>
      </c>
      <c r="I1581" s="104">
        <f ca="1"/>
        <v>0</v>
      </c>
    </row>
    <row r="1582" spans="1:9">
      <c r="A1582" s="104">
        <f ca="1"/>
        <v>1569</v>
      </c>
      <c r="B1582" s="104" t="str">
        <f ca="1"/>
        <v>PT Urban House Indonesia</v>
      </c>
      <c r="C1582" s="104">
        <f ca="1"/>
        <v>2270000</v>
      </c>
      <c r="D1582" s="104">
        <f ca="1"/>
        <v>46161</v>
      </c>
      <c r="E1582" s="104">
        <f ca="1"/>
        <v>46191</v>
      </c>
      <c r="F1582" s="104" t="str">
        <f ca="1"/>
        <v>Paid</v>
      </c>
      <c r="G1582" s="104" t="str">
        <f ca="1"/>
        <v>INV-2026-PT Urban House Indonesia-1569</v>
      </c>
      <c r="H1582" s="104">
        <f ca="1"/>
        <v>2270000</v>
      </c>
      <c r="I1582" s="104">
        <f ca="1"/>
        <v>0</v>
      </c>
    </row>
    <row r="1583" spans="1:9">
      <c r="A1583" s="104">
        <f ca="1"/>
        <v>1570</v>
      </c>
      <c r="B1583" s="104" t="str">
        <f ca="1"/>
        <v>PT Prima Retail Bandung</v>
      </c>
      <c r="C1583" s="104">
        <f ca="1"/>
        <v>1863000</v>
      </c>
      <c r="D1583" s="104">
        <f ca="1"/>
        <v>46209</v>
      </c>
      <c r="E1583" s="104">
        <f ca="1"/>
        <v>46223</v>
      </c>
      <c r="F1583" s="104" t="str">
        <f ca="1"/>
        <v>Paid</v>
      </c>
      <c r="G1583" s="104" t="str">
        <f ca="1"/>
        <v>INV-2026-PT Prima Retail Bandung-1570</v>
      </c>
      <c r="H1583" s="104">
        <f ca="1"/>
        <v>1863000</v>
      </c>
      <c r="I1583" s="104">
        <f ca="1"/>
        <v>0</v>
      </c>
    </row>
    <row r="1584" spans="1:9">
      <c r="A1584" s="104">
        <f ca="1"/>
        <v>1571</v>
      </c>
      <c r="B1584" s="104" t="str">
        <f ca="1"/>
        <v>PT Karya Mitra Retail</v>
      </c>
      <c r="C1584" s="104">
        <f ca="1"/>
        <v>2700000</v>
      </c>
      <c r="D1584" s="104">
        <f ca="1"/>
        <v>46088</v>
      </c>
      <c r="E1584" s="104">
        <f ca="1"/>
        <v>46102</v>
      </c>
      <c r="F1584" s="104" t="str">
        <f ca="1"/>
        <v>Paid</v>
      </c>
      <c r="G1584" s="104" t="str">
        <f ca="1"/>
        <v>INV-2026-PT Karya Mitra Retail-1571</v>
      </c>
      <c r="H1584" s="104">
        <f ca="1"/>
        <v>2700000</v>
      </c>
      <c r="I1584" s="104">
        <f ca="1"/>
        <v>0</v>
      </c>
    </row>
    <row r="1585" spans="1:9">
      <c r="A1585" s="104">
        <f ca="1"/>
        <v>1572</v>
      </c>
      <c r="B1585" s="104" t="str">
        <f ca="1"/>
        <v>PT Metro Perkasa Retail</v>
      </c>
      <c r="C1585" s="104">
        <f ca="1"/>
        <v>3437000</v>
      </c>
      <c r="D1585" s="104">
        <f ca="1"/>
        <v>46155</v>
      </c>
      <c r="E1585" s="104">
        <f ca="1"/>
        <v>46185</v>
      </c>
      <c r="F1585" s="104" t="str">
        <f ca="1"/>
        <v>Unpaid</v>
      </c>
      <c r="G1585" s="104" t="str">
        <f ca="1"/>
        <v>INV-2026-PT Metro Perkasa Retail-1572</v>
      </c>
      <c r="H1585" s="104">
        <f ca="1"/>
        <v>0</v>
      </c>
      <c r="I1585" s="104">
        <f ca="1"/>
        <v>3437000</v>
      </c>
    </row>
    <row r="1586" spans="1:9">
      <c r="A1586" s="104">
        <f ca="1"/>
        <v>1573</v>
      </c>
      <c r="B1586" s="104" t="str">
        <f ca="1"/>
        <v>PT Lestari Lifestyle Retail</v>
      </c>
      <c r="C1586" s="104">
        <f ca="1"/>
        <v>3377000</v>
      </c>
      <c r="D1586" s="104">
        <f ca="1"/>
        <v>46027</v>
      </c>
      <c r="E1586" s="104">
        <f ca="1"/>
        <v>46041</v>
      </c>
      <c r="F1586" s="104" t="str">
        <f ca="1"/>
        <v>Paid</v>
      </c>
      <c r="G1586" s="104" t="str">
        <f ca="1"/>
        <v>INV-2026-PT Lestari Lifestyle Retail-1573</v>
      </c>
      <c r="H1586" s="104">
        <f ca="1"/>
        <v>3377000</v>
      </c>
      <c r="I1586" s="104">
        <f ca="1"/>
        <v>0</v>
      </c>
    </row>
    <row r="1587" spans="1:9">
      <c r="A1587" s="104">
        <f ca="1"/>
        <v>1574</v>
      </c>
      <c r="B1587" s="104" t="str">
        <f ca="1"/>
        <v>PT Jogja Retail Makmur</v>
      </c>
      <c r="C1587" s="104">
        <f ca="1"/>
        <v>6789000</v>
      </c>
      <c r="D1587" s="104">
        <f ca="1"/>
        <v>46072</v>
      </c>
      <c r="E1587" s="104">
        <f ca="1"/>
        <v>46102</v>
      </c>
      <c r="F1587" s="104" t="str">
        <f ca="1"/>
        <v>Paid</v>
      </c>
      <c r="G1587" s="104" t="str">
        <f ca="1"/>
        <v>INV-2026-PT Jogja Retail Makmur-1574</v>
      </c>
      <c r="H1587" s="104">
        <f ca="1"/>
        <v>6789000</v>
      </c>
      <c r="I1587" s="104">
        <f ca="1"/>
        <v>0</v>
      </c>
    </row>
    <row r="1588" spans="1:9">
      <c r="A1588" s="104">
        <f ca="1"/>
        <v>1575</v>
      </c>
      <c r="B1588" s="104" t="str">
        <f ca="1"/>
        <v>PT Batam Modern Retail</v>
      </c>
      <c r="C1588" s="104">
        <f ca="1"/>
        <v>3146000</v>
      </c>
      <c r="D1588" s="104">
        <f ca="1"/>
        <v>46172</v>
      </c>
      <c r="E1588" s="104">
        <f ca="1"/>
        <v>46202</v>
      </c>
      <c r="F1588" s="104" t="str">
        <f ca="1"/>
        <v>Unpaid</v>
      </c>
      <c r="G1588" s="104" t="str">
        <f ca="1"/>
        <v>INV-2026-PT Batam Modern Retail-1575</v>
      </c>
      <c r="H1588" s="104">
        <f ca="1"/>
        <v>0</v>
      </c>
      <c r="I1588" s="104">
        <f ca="1"/>
        <v>3146000</v>
      </c>
    </row>
    <row r="1589" spans="1:9">
      <c r="A1589" s="104">
        <f ca="1"/>
        <v>1576</v>
      </c>
      <c r="B1589" s="104" t="str">
        <f ca="1"/>
        <v>PT Arunika Retail Indonesia</v>
      </c>
      <c r="C1589" s="104">
        <f ca="1"/>
        <v>1710000</v>
      </c>
      <c r="D1589" s="104">
        <f ca="1"/>
        <v>46081</v>
      </c>
      <c r="E1589" s="104">
        <f ca="1"/>
        <v>46111</v>
      </c>
      <c r="F1589" s="104" t="str">
        <f ca="1"/>
        <v>Paid</v>
      </c>
      <c r="G1589" s="104" t="str">
        <f ca="1"/>
        <v>INV-2026-PT Arunika Retail Indonesia-1576</v>
      </c>
      <c r="H1589" s="104">
        <f ca="1"/>
        <v>1710000</v>
      </c>
      <c r="I1589" s="104">
        <f ca="1"/>
        <v>0</v>
      </c>
    </row>
    <row r="1590" spans="1:9">
      <c r="A1590" s="104">
        <f ca="1"/>
        <v>1577</v>
      </c>
      <c r="B1590" s="104" t="str">
        <f ca="1"/>
        <v>PT Bali Lifestyle Market</v>
      </c>
      <c r="C1590" s="104">
        <f ca="1"/>
        <v>2397000</v>
      </c>
      <c r="D1590" s="104">
        <f ca="1"/>
        <v>46121</v>
      </c>
      <c r="E1590" s="104">
        <f ca="1"/>
        <v>46151</v>
      </c>
      <c r="F1590" s="104" t="str">
        <f ca="1"/>
        <v>Paid</v>
      </c>
      <c r="G1590" s="104" t="str">
        <f ca="1"/>
        <v>INV-2026-PT Bali Lifestyle Market-1577</v>
      </c>
      <c r="H1590" s="104">
        <f ca="1"/>
        <v>2397000</v>
      </c>
      <c r="I1590" s="104">
        <f ca="1"/>
        <v>0</v>
      </c>
    </row>
    <row r="1591" spans="1:9">
      <c r="A1591" s="104">
        <f ca="1"/>
        <v>1578</v>
      </c>
      <c r="B1591" s="104" t="str">
        <f ca="1"/>
        <v>PT Surya Niaga Surabaya</v>
      </c>
      <c r="C1591" s="104">
        <f ca="1"/>
        <v>2329000</v>
      </c>
      <c r="D1591" s="104">
        <f ca="1"/>
        <v>46145</v>
      </c>
      <c r="E1591" s="104">
        <f ca="1"/>
        <v>46175</v>
      </c>
      <c r="F1591" s="104" t="str">
        <f ca="1"/>
        <v>Paid</v>
      </c>
      <c r="G1591" s="104" t="str">
        <f ca="1"/>
        <v>INV-2026-PT Surya Niaga Surabaya-1578</v>
      </c>
      <c r="H1591" s="104">
        <f ca="1"/>
        <v>2329000</v>
      </c>
      <c r="I1591" s="104">
        <f ca="1"/>
        <v>0</v>
      </c>
    </row>
    <row r="1592" spans="1:9">
      <c r="A1592" s="104">
        <f ca="1"/>
        <v>1579</v>
      </c>
      <c r="B1592" s="104" t="str">
        <f ca="1"/>
        <v>PT Makassar Retail Utama</v>
      </c>
      <c r="C1592" s="104">
        <f ca="1"/>
        <v>1381000</v>
      </c>
      <c r="D1592" s="104">
        <f ca="1"/>
        <v>46062</v>
      </c>
      <c r="E1592" s="104">
        <f ca="1"/>
        <v>46092</v>
      </c>
      <c r="F1592" s="104" t="str">
        <f ca="1"/>
        <v>Unpaid</v>
      </c>
      <c r="G1592" s="104" t="str">
        <f ca="1"/>
        <v>INV-2026-PT Makassar Retail Utama-1579</v>
      </c>
      <c r="H1592" s="104">
        <f ca="1"/>
        <v>0</v>
      </c>
      <c r="I1592" s="104">
        <f ca="1"/>
        <v>1381000</v>
      </c>
    </row>
    <row r="1593" spans="1:9">
      <c r="A1593" s="104">
        <f ca="1"/>
        <v>1580</v>
      </c>
      <c r="B1593" s="104" t="str">
        <f ca="1"/>
        <v>PT Citra Home Living</v>
      </c>
      <c r="C1593" s="104">
        <f ca="1"/>
        <v>7046000</v>
      </c>
      <c r="D1593" s="104">
        <f ca="1"/>
        <v>46035</v>
      </c>
      <c r="E1593" s="104">
        <f ca="1"/>
        <v>46080</v>
      </c>
      <c r="F1593" s="104" t="str">
        <f ca="1"/>
        <v>Partial</v>
      </c>
      <c r="G1593" s="104" t="str">
        <f ca="1"/>
        <v>INV-2026-PT Citra Home Living-1580</v>
      </c>
      <c r="H1593" s="104">
        <f ca="1"/>
        <v>2114000</v>
      </c>
      <c r="I1593" s="104">
        <f ca="1"/>
        <v>4932000</v>
      </c>
    </row>
    <row r="1594" spans="1:9">
      <c r="A1594" s="104">
        <f ca="1"/>
        <v>1581</v>
      </c>
      <c r="B1594" s="104" t="str">
        <f ca="1"/>
        <v>PT Harmoni Store Indonesia</v>
      </c>
      <c r="C1594" s="104">
        <f ca="1"/>
        <v>1920000</v>
      </c>
      <c r="D1594" s="104">
        <f ca="1"/>
        <v>46126</v>
      </c>
      <c r="E1594" s="104">
        <f ca="1"/>
        <v>46171</v>
      </c>
      <c r="F1594" s="104" t="str">
        <f ca="1"/>
        <v>Paid</v>
      </c>
      <c r="G1594" s="104" t="str">
        <f ca="1"/>
        <v>INV-2026-PT Harmoni Store Indonesia-1581</v>
      </c>
      <c r="H1594" s="104">
        <f ca="1"/>
        <v>1920000</v>
      </c>
      <c r="I1594" s="104">
        <f ca="1"/>
        <v>0</v>
      </c>
    </row>
    <row r="1595" spans="1:9">
      <c r="A1595" s="104">
        <f ca="1"/>
        <v>1582</v>
      </c>
      <c r="B1595" s="104" t="str">
        <f ca="1"/>
        <v>PT Balikpapan Retailindo</v>
      </c>
      <c r="C1595" s="104">
        <f ca="1"/>
        <v>1704000</v>
      </c>
      <c r="D1595" s="104">
        <f ca="1"/>
        <v>46173</v>
      </c>
      <c r="E1595" s="104">
        <f ca="1"/>
        <v>46203</v>
      </c>
      <c r="F1595" s="104" t="str">
        <f ca="1"/>
        <v>Paid</v>
      </c>
      <c r="G1595" s="104" t="str">
        <f ca="1"/>
        <v>INV-2026-PT Balikpapan Retailindo-1582</v>
      </c>
      <c r="H1595" s="104">
        <f ca="1"/>
        <v>1704000</v>
      </c>
      <c r="I1595" s="104">
        <f ca="1"/>
        <v>0</v>
      </c>
    </row>
    <row r="1596" spans="1:9">
      <c r="A1596" s="104">
        <f ca="1"/>
        <v>1583</v>
      </c>
      <c r="B1596" s="104" t="str">
        <f ca="1"/>
        <v>PT Batam Modern Retail</v>
      </c>
      <c r="C1596" s="104">
        <f ca="1"/>
        <v>3815000</v>
      </c>
      <c r="D1596" s="104">
        <f ca="1"/>
        <v>46038</v>
      </c>
      <c r="E1596" s="104">
        <f ca="1"/>
        <v>46068</v>
      </c>
      <c r="F1596" s="104" t="str">
        <f ca="1"/>
        <v>Partial</v>
      </c>
      <c r="G1596" s="104" t="str">
        <f ca="1"/>
        <v>INV-2026-PT Batam Modern Retail-1583</v>
      </c>
      <c r="H1596" s="104">
        <f ca="1"/>
        <v>2861000</v>
      </c>
      <c r="I1596" s="104">
        <f ca="1"/>
        <v>954000</v>
      </c>
    </row>
    <row r="1597" spans="1:9">
      <c r="A1597" s="104">
        <f ca="1"/>
        <v>1584</v>
      </c>
      <c r="B1597" s="104" t="str">
        <f ca="1"/>
        <v>PT Prima Retail Bandung</v>
      </c>
      <c r="C1597" s="104">
        <f ca="1"/>
        <v>4909000</v>
      </c>
      <c r="D1597" s="104">
        <f ca="1"/>
        <v>46223</v>
      </c>
      <c r="E1597" s="104">
        <f ca="1"/>
        <v>46253</v>
      </c>
      <c r="F1597" s="104" t="str">
        <f ca="1"/>
        <v>Paid</v>
      </c>
      <c r="G1597" s="104" t="str">
        <f ca="1"/>
        <v>INV-2026-PT Prima Retail Bandung-1584</v>
      </c>
      <c r="H1597" s="104">
        <f ca="1"/>
        <v>4909000</v>
      </c>
      <c r="I1597" s="104">
        <f ca="1"/>
        <v>0</v>
      </c>
    </row>
    <row r="1598" spans="1:9">
      <c r="A1598" s="104">
        <f ca="1"/>
        <v>1585</v>
      </c>
      <c r="B1598" s="104" t="str">
        <f ca="1"/>
        <v>PT Pekanbaru Home Store</v>
      </c>
      <c r="C1598" s="104">
        <f ca="1"/>
        <v>2542000</v>
      </c>
      <c r="D1598" s="104">
        <f ca="1"/>
        <v>46276</v>
      </c>
      <c r="E1598" s="104">
        <f ca="1"/>
        <v>46321</v>
      </c>
      <c r="F1598" s="104" t="str">
        <f ca="1"/>
        <v>Unpaid</v>
      </c>
      <c r="G1598" s="104" t="str">
        <f ca="1"/>
        <v>INV-2026-PT Pekanbaru Home Store-1585</v>
      </c>
      <c r="H1598" s="104">
        <f ca="1"/>
        <v>0</v>
      </c>
      <c r="I1598" s="104">
        <f ca="1"/>
        <v>2542000</v>
      </c>
    </row>
    <row r="1599" spans="1:9">
      <c r="A1599" s="104">
        <f ca="1"/>
        <v>1586</v>
      </c>
      <c r="B1599" s="104" t="str">
        <f ca="1"/>
        <v>PT Batam Modern Retail</v>
      </c>
      <c r="C1599" s="104">
        <f ca="1"/>
        <v>2422000</v>
      </c>
      <c r="D1599" s="104">
        <f ca="1"/>
        <v>46030</v>
      </c>
      <c r="E1599" s="104">
        <f ca="1"/>
        <v>46044</v>
      </c>
      <c r="F1599" s="104" t="str">
        <f ca="1"/>
        <v>Paid</v>
      </c>
      <c r="G1599" s="104" t="str">
        <f ca="1"/>
        <v>INV-2026-PT Batam Modern Retail-1586</v>
      </c>
      <c r="H1599" s="104">
        <f ca="1"/>
        <v>2422000</v>
      </c>
      <c r="I1599" s="104">
        <f ca="1"/>
        <v>0</v>
      </c>
    </row>
    <row r="1600" spans="1:9">
      <c r="A1600" s="104">
        <f ca="1"/>
        <v>1587</v>
      </c>
      <c r="B1600" s="104" t="str">
        <f ca="1"/>
        <v>PT Urban House Indonesia</v>
      </c>
      <c r="C1600" s="104">
        <f ca="1"/>
        <v>4062000</v>
      </c>
      <c r="D1600" s="104">
        <f ca="1"/>
        <v>46153</v>
      </c>
      <c r="E1600" s="104">
        <f ca="1"/>
        <v>46183</v>
      </c>
      <c r="F1600" s="104" t="str">
        <f ca="1"/>
        <v>Paid</v>
      </c>
      <c r="G1600" s="104" t="str">
        <f ca="1"/>
        <v>INV-2026-PT Urban House Indonesia-1587</v>
      </c>
      <c r="H1600" s="104">
        <f ca="1"/>
        <v>4062000</v>
      </c>
      <c r="I1600" s="104">
        <f ca="1"/>
        <v>0</v>
      </c>
    </row>
    <row r="1601" spans="1:9">
      <c r="A1601" s="104">
        <f ca="1"/>
        <v>1588</v>
      </c>
      <c r="B1601" s="104" t="str">
        <f ca="1"/>
        <v>PT Sentra Belanja Jaya</v>
      </c>
      <c r="C1601" s="104">
        <f ca="1"/>
        <v>1931000</v>
      </c>
      <c r="D1601" s="104">
        <f ca="1"/>
        <v>46169</v>
      </c>
      <c r="E1601" s="104">
        <f ca="1"/>
        <v>46199</v>
      </c>
      <c r="F1601" s="104" t="str">
        <f ca="1"/>
        <v>Unpaid</v>
      </c>
      <c r="G1601" s="104" t="str">
        <f ca="1"/>
        <v>INV-2026-PT Sentra Belanja Jaya-1588</v>
      </c>
      <c r="H1601" s="104">
        <f ca="1"/>
        <v>0</v>
      </c>
      <c r="I1601" s="104">
        <f ca="1"/>
        <v>1931000</v>
      </c>
    </row>
    <row r="1602" spans="1:9">
      <c r="A1602" s="104">
        <f ca="1"/>
        <v>1589</v>
      </c>
      <c r="B1602" s="104" t="str">
        <f ca="1"/>
        <v>PT Makassar Retail Utama</v>
      </c>
      <c r="C1602" s="104">
        <f ca="1"/>
        <v>4486000</v>
      </c>
      <c r="D1602" s="104">
        <f ca="1"/>
        <v>46207</v>
      </c>
      <c r="E1602" s="104">
        <f ca="1"/>
        <v>46221</v>
      </c>
      <c r="F1602" s="104" t="str">
        <f ca="1"/>
        <v>Paid</v>
      </c>
      <c r="G1602" s="104" t="str">
        <f ca="1"/>
        <v>INV-2026-PT Makassar Retail Utama-1589</v>
      </c>
      <c r="H1602" s="104">
        <f ca="1"/>
        <v>4486000</v>
      </c>
      <c r="I1602" s="104">
        <f ca="1"/>
        <v>0</v>
      </c>
    </row>
    <row r="1603" spans="1:9">
      <c r="A1603" s="104">
        <f ca="1"/>
        <v>1590</v>
      </c>
      <c r="B1603" s="104" t="str">
        <f ca="1"/>
        <v>PT Jogja Retail Makmur</v>
      </c>
      <c r="C1603" s="104">
        <f ca="1"/>
        <v>1917000</v>
      </c>
      <c r="D1603" s="104">
        <f ca="1"/>
        <v>46049</v>
      </c>
      <c r="E1603" s="104">
        <f ca="1"/>
        <v>46063</v>
      </c>
      <c r="F1603" s="104" t="str">
        <f ca="1"/>
        <v>Unpaid</v>
      </c>
      <c r="G1603" s="104" t="str">
        <f ca="1"/>
        <v>INV-2026-PT Jogja Retail Makmur-1590</v>
      </c>
      <c r="H1603" s="104">
        <f ca="1"/>
        <v>0</v>
      </c>
      <c r="I1603" s="104">
        <f ca="1"/>
        <v>1917000</v>
      </c>
    </row>
    <row r="1604" spans="1:9">
      <c r="A1604" s="104">
        <f ca="1"/>
        <v>1591</v>
      </c>
      <c r="B1604" s="104" t="str">
        <f ca="1"/>
        <v>PT Harmoni Store Indonesia</v>
      </c>
      <c r="C1604" s="104">
        <f ca="1"/>
        <v>2245000</v>
      </c>
      <c r="D1604" s="104">
        <f ca="1"/>
        <v>46152</v>
      </c>
      <c r="E1604" s="104">
        <f ca="1"/>
        <v>46182</v>
      </c>
      <c r="F1604" s="104" t="str">
        <f ca="1"/>
        <v>Paid</v>
      </c>
      <c r="G1604" s="104" t="str">
        <f ca="1"/>
        <v>INV-2026-PT Harmoni Store Indonesia-1591</v>
      </c>
      <c r="H1604" s="104">
        <f ca="1"/>
        <v>2245000</v>
      </c>
      <c r="I1604" s="104">
        <f ca="1"/>
        <v>0</v>
      </c>
    </row>
    <row r="1605" spans="1:9">
      <c r="A1605" s="104">
        <f ca="1"/>
        <v>1592</v>
      </c>
      <c r="B1605" s="104" t="str">
        <f ca="1"/>
        <v>PT Pekanbaru Home Store</v>
      </c>
      <c r="C1605" s="104">
        <f ca="1"/>
        <v>3554000</v>
      </c>
      <c r="D1605" s="104">
        <f ca="1"/>
        <v>46025</v>
      </c>
      <c r="E1605" s="104">
        <f ca="1"/>
        <v>46055</v>
      </c>
      <c r="F1605" s="104" t="str">
        <f ca="1"/>
        <v>Paid</v>
      </c>
      <c r="G1605" s="104" t="str">
        <f ca="1"/>
        <v>INV-2026-PT Pekanbaru Home Store-1592</v>
      </c>
      <c r="H1605" s="104">
        <f ca="1"/>
        <v>3554000</v>
      </c>
      <c r="I1605" s="104">
        <f ca="1"/>
        <v>0</v>
      </c>
    </row>
    <row r="1606" spans="1:9">
      <c r="A1606" s="104">
        <f ca="1"/>
        <v>1593</v>
      </c>
      <c r="B1606" s="104" t="str">
        <f ca="1"/>
        <v>PT Bintang Retail Nusantara</v>
      </c>
      <c r="C1606" s="104">
        <f ca="1"/>
        <v>4188000</v>
      </c>
      <c r="D1606" s="104">
        <f ca="1"/>
        <v>46116</v>
      </c>
      <c r="E1606" s="104">
        <f ca="1"/>
        <v>46130</v>
      </c>
      <c r="F1606" s="104" t="str">
        <f ca="1"/>
        <v>Paid</v>
      </c>
      <c r="G1606" s="104" t="str">
        <f ca="1"/>
        <v>INV-2026-PT Bintang Retail Nusantara-1593</v>
      </c>
      <c r="H1606" s="104">
        <f ca="1"/>
        <v>4188000</v>
      </c>
      <c r="I1606" s="104">
        <f ca="1"/>
        <v>0</v>
      </c>
    </row>
    <row r="1607" spans="1:9">
      <c r="A1607" s="104">
        <f ca="1"/>
        <v>1594</v>
      </c>
      <c r="B1607" s="104" t="str">
        <f ca="1"/>
        <v>PT Palembang Retail Bersama</v>
      </c>
      <c r="C1607" s="104">
        <f ca="1"/>
        <v>3780000</v>
      </c>
      <c r="D1607" s="104">
        <f ca="1"/>
        <v>46193</v>
      </c>
      <c r="E1607" s="104">
        <f ca="1"/>
        <v>46223</v>
      </c>
      <c r="F1607" s="104" t="str">
        <f ca="1"/>
        <v>Paid</v>
      </c>
      <c r="G1607" s="104" t="str">
        <f ca="1"/>
        <v>INV-2026-PT Palembang Retail Bersama-1594</v>
      </c>
      <c r="H1607" s="104">
        <f ca="1"/>
        <v>3780000</v>
      </c>
      <c r="I1607" s="104">
        <f ca="1"/>
        <v>0</v>
      </c>
    </row>
    <row r="1608" spans="1:9">
      <c r="A1608" s="104">
        <f ca="1"/>
        <v>1595</v>
      </c>
      <c r="B1608" s="104" t="str">
        <f ca="1"/>
        <v>PT Urban House Indonesia</v>
      </c>
      <c r="C1608" s="104">
        <f ca="1"/>
        <v>2889000</v>
      </c>
      <c r="D1608" s="104">
        <f ca="1"/>
        <v>46146</v>
      </c>
      <c r="E1608" s="104">
        <f ca="1"/>
        <v>46160</v>
      </c>
      <c r="F1608" s="104" t="str">
        <f ca="1"/>
        <v>Paid</v>
      </c>
      <c r="G1608" s="104" t="str">
        <f ca="1"/>
        <v>INV-2026-PT Urban House Indonesia-1595</v>
      </c>
      <c r="H1608" s="104">
        <f ca="1"/>
        <v>2889000</v>
      </c>
      <c r="I1608" s="104">
        <f ca="1"/>
        <v>0</v>
      </c>
    </row>
    <row r="1609" spans="1:9">
      <c r="A1609" s="104">
        <f ca="1"/>
        <v>1596</v>
      </c>
      <c r="B1609" s="104" t="str">
        <f ca="1"/>
        <v>PT Sentra Belanja Jaya</v>
      </c>
      <c r="C1609" s="104">
        <f ca="1"/>
        <v>1356000</v>
      </c>
      <c r="D1609" s="104">
        <f ca="1"/>
        <v>46037</v>
      </c>
      <c r="E1609" s="104">
        <f ca="1"/>
        <v>46051</v>
      </c>
      <c r="F1609" s="104" t="str">
        <f ca="1"/>
        <v>Paid</v>
      </c>
      <c r="G1609" s="104" t="str">
        <f ca="1"/>
        <v>INV-2026-PT Sentra Belanja Jaya-1596</v>
      </c>
      <c r="H1609" s="104">
        <f ca="1"/>
        <v>1356000</v>
      </c>
      <c r="I1609" s="104">
        <f ca="1"/>
        <v>0</v>
      </c>
    </row>
    <row r="1610" spans="1:9">
      <c r="A1610" s="104">
        <f ca="1"/>
        <v>1597</v>
      </c>
      <c r="B1610" s="104" t="str">
        <f ca="1"/>
        <v>PT Sentra Belanja Jaya</v>
      </c>
      <c r="C1610" s="104">
        <f ca="1"/>
        <v>6853000</v>
      </c>
      <c r="D1610" s="104">
        <f ca="1"/>
        <v>46161</v>
      </c>
      <c r="E1610" s="104">
        <f ca="1"/>
        <v>46191</v>
      </c>
      <c r="F1610" s="104" t="str">
        <f ca="1"/>
        <v>Paid</v>
      </c>
      <c r="G1610" s="104" t="str">
        <f ca="1"/>
        <v>INV-2026-PT Sentra Belanja Jaya-1597</v>
      </c>
      <c r="H1610" s="104">
        <f ca="1"/>
        <v>6853000</v>
      </c>
      <c r="I1610" s="104">
        <f ca="1"/>
        <v>0</v>
      </c>
    </row>
    <row r="1611" spans="1:9">
      <c r="A1611" s="104">
        <f ca="1"/>
        <v>1598</v>
      </c>
      <c r="B1611" s="104" t="str">
        <f ca="1"/>
        <v>PT Bali Lifestyle Market</v>
      </c>
      <c r="C1611" s="104">
        <f ca="1"/>
        <v>8424000</v>
      </c>
      <c r="D1611" s="104">
        <f ca="1"/>
        <v>46232</v>
      </c>
      <c r="E1611" s="104">
        <f ca="1"/>
        <v>46262</v>
      </c>
      <c r="F1611" s="104" t="str">
        <f ca="1"/>
        <v>Paid</v>
      </c>
      <c r="G1611" s="104" t="str">
        <f ca="1"/>
        <v>INV-2026-PT Bali Lifestyle Market-1598</v>
      </c>
      <c r="H1611" s="104">
        <f ca="1"/>
        <v>8424000</v>
      </c>
      <c r="I1611" s="104">
        <f ca="1"/>
        <v>0</v>
      </c>
    </row>
    <row r="1612" spans="1:9">
      <c r="A1612" s="104">
        <f ca="1"/>
        <v>1599</v>
      </c>
      <c r="B1612" s="104" t="str">
        <f ca="1"/>
        <v>PT Sinar Karya Abadi</v>
      </c>
      <c r="C1612" s="104">
        <f ca="1"/>
        <v>1830000</v>
      </c>
      <c r="D1612" s="104">
        <f ca="1"/>
        <v>46051</v>
      </c>
      <c r="E1612" s="104">
        <f ca="1"/>
        <v>46065</v>
      </c>
      <c r="F1612" s="104" t="str">
        <f ca="1"/>
        <v>Unpaid</v>
      </c>
      <c r="G1612" s="104" t="str">
        <f ca="1"/>
        <v>INV-2026-PT Sinar Karya Abadi-1599</v>
      </c>
      <c r="H1612" s="104">
        <f ca="1"/>
        <v>0</v>
      </c>
      <c r="I1612" s="104">
        <f ca="1"/>
        <v>1830000</v>
      </c>
    </row>
    <row r="1613" spans="1:9">
      <c r="A1613" s="104">
        <f ca="1"/>
        <v>1600</v>
      </c>
      <c r="B1613" s="104" t="str">
        <f ca="1"/>
        <v>PT Bintang Retail Nusantara</v>
      </c>
      <c r="C1613" s="104">
        <f ca="1"/>
        <v>6754000</v>
      </c>
      <c r="D1613" s="104">
        <f ca="1"/>
        <v>46065</v>
      </c>
      <c r="E1613" s="104">
        <f ca="1"/>
        <v>46079</v>
      </c>
      <c r="F1613" s="104" t="str">
        <f ca="1"/>
        <v>Partial</v>
      </c>
      <c r="G1613" s="104" t="str">
        <f ca="1"/>
        <v>INV-2026-PT Bintang Retail Nusantara-1600</v>
      </c>
      <c r="H1613" s="104">
        <f ca="1"/>
        <v>1688000</v>
      </c>
      <c r="I1613" s="104">
        <f ca="1"/>
        <v>5066000</v>
      </c>
    </row>
    <row r="1614" spans="1:9">
      <c r="A1614" s="104">
        <f ca="1"/>
        <v>1601</v>
      </c>
      <c r="B1614" s="104" t="str">
        <f ca="1"/>
        <v>PT Pekanbaru Home Store</v>
      </c>
      <c r="C1614" s="104">
        <f ca="1"/>
        <v>3250000</v>
      </c>
      <c r="D1614" s="104">
        <f ca="1"/>
        <v>46092</v>
      </c>
      <c r="E1614" s="104">
        <f ca="1"/>
        <v>46122</v>
      </c>
      <c r="F1614" s="104" t="str">
        <f ca="1"/>
        <v>Partial</v>
      </c>
      <c r="G1614" s="104" t="str">
        <f ca="1"/>
        <v>INV-2026-PT Pekanbaru Home Store-1601</v>
      </c>
      <c r="H1614" s="104">
        <f ca="1"/>
        <v>1300000</v>
      </c>
      <c r="I1614" s="104">
        <f ca="1"/>
        <v>1950000</v>
      </c>
    </row>
    <row r="1615" spans="1:9">
      <c r="A1615" s="104">
        <f ca="1"/>
        <v>1602</v>
      </c>
      <c r="B1615" s="104" t="str">
        <f ca="1"/>
        <v>PT Medan Niaga Sentosa</v>
      </c>
      <c r="C1615" s="104">
        <f ca="1"/>
        <v>2745000</v>
      </c>
      <c r="D1615" s="104">
        <f ca="1"/>
        <v>46157</v>
      </c>
      <c r="E1615" s="104">
        <f ca="1"/>
        <v>46187</v>
      </c>
      <c r="F1615" s="104" t="str">
        <f ca="1"/>
        <v>Unpaid</v>
      </c>
      <c r="G1615" s="104" t="str">
        <f ca="1"/>
        <v>INV-2026-PT Medan Niaga Sentosa-1602</v>
      </c>
      <c r="H1615" s="104">
        <f ca="1"/>
        <v>0</v>
      </c>
      <c r="I1615" s="104">
        <f ca="1"/>
        <v>2745000</v>
      </c>
    </row>
    <row r="1616" spans="1:9">
      <c r="A1616" s="104">
        <f ca="1"/>
        <v>1603</v>
      </c>
      <c r="B1616" s="104" t="str">
        <f ca="1"/>
        <v>PT Sinar Karya Abadi</v>
      </c>
      <c r="C1616" s="104">
        <f ca="1"/>
        <v>2528000</v>
      </c>
      <c r="D1616" s="104">
        <f ca="1"/>
        <v>46165</v>
      </c>
      <c r="E1616" s="104">
        <f ca="1"/>
        <v>46195</v>
      </c>
      <c r="F1616" s="104" t="str">
        <f ca="1"/>
        <v>Unpaid</v>
      </c>
      <c r="G1616" s="104" t="str">
        <f ca="1"/>
        <v>INV-2026-PT Sinar Karya Abadi-1603</v>
      </c>
      <c r="H1616" s="104">
        <f ca="1"/>
        <v>0</v>
      </c>
      <c r="I1616" s="104">
        <f ca="1"/>
        <v>2528000</v>
      </c>
    </row>
    <row r="1617" spans="1:9">
      <c r="A1617" s="104">
        <f ca="1"/>
        <v>1604</v>
      </c>
      <c r="B1617" s="104" t="str">
        <f ca="1"/>
        <v>PT Bintang Retail Nusantara</v>
      </c>
      <c r="C1617" s="104">
        <f ca="1"/>
        <v>2692000</v>
      </c>
      <c r="D1617" s="104">
        <f ca="1"/>
        <v>46264</v>
      </c>
      <c r="E1617" s="104">
        <f ca="1"/>
        <v>46294</v>
      </c>
      <c r="F1617" s="104" t="str">
        <f ca="1"/>
        <v>Paid</v>
      </c>
      <c r="G1617" s="104" t="str">
        <f ca="1"/>
        <v>INV-2026-PT Bintang Retail Nusantara-1604</v>
      </c>
      <c r="H1617" s="104">
        <f ca="1"/>
        <v>2692000</v>
      </c>
      <c r="I1617" s="104">
        <f ca="1"/>
        <v>0</v>
      </c>
    </row>
    <row r="1618" spans="1:9">
      <c r="A1618" s="104">
        <f ca="1"/>
        <v>1605</v>
      </c>
      <c r="B1618" s="104" t="str">
        <f ca="1"/>
        <v>PT Metro Perkasa Retail</v>
      </c>
      <c r="C1618" s="104">
        <f ca="1"/>
        <v>1071000</v>
      </c>
      <c r="D1618" s="104">
        <f ca="1"/>
        <v>46171</v>
      </c>
      <c r="E1618" s="104">
        <f ca="1"/>
        <v>46201</v>
      </c>
      <c r="F1618" s="104" t="str">
        <f ca="1"/>
        <v>Paid</v>
      </c>
      <c r="G1618" s="104" t="str">
        <f ca="1"/>
        <v>INV-2026-PT Metro Perkasa Retail-1605</v>
      </c>
      <c r="H1618" s="104">
        <f ca="1"/>
        <v>1071000</v>
      </c>
      <c r="I1618" s="104">
        <f ca="1"/>
        <v>0</v>
      </c>
    </row>
    <row r="1619" spans="1:9">
      <c r="A1619" s="104">
        <f ca="1"/>
        <v>1606</v>
      </c>
      <c r="B1619" s="104" t="str">
        <f ca="1"/>
        <v>PT Medan Niaga Sentosa</v>
      </c>
      <c r="C1619" s="104">
        <f ca="1"/>
        <v>6230000</v>
      </c>
      <c r="D1619" s="104">
        <f ca="1"/>
        <v>46142</v>
      </c>
      <c r="E1619" s="104">
        <f ca="1"/>
        <v>46156</v>
      </c>
      <c r="F1619" s="104" t="str">
        <f ca="1"/>
        <v>Paid</v>
      </c>
      <c r="G1619" s="104" t="str">
        <f ca="1"/>
        <v>INV-2026-PT Medan Niaga Sentosa-1606</v>
      </c>
      <c r="H1619" s="104">
        <f ca="1"/>
        <v>6230000</v>
      </c>
      <c r="I1619" s="104">
        <f ca="1"/>
        <v>0</v>
      </c>
    </row>
    <row r="1620" spans="1:9">
      <c r="A1620" s="104">
        <f ca="1"/>
        <v>1607</v>
      </c>
      <c r="B1620" s="104" t="str">
        <f ca="1"/>
        <v>PT Arunika Retail Indonesia</v>
      </c>
      <c r="C1620" s="104">
        <f ca="1"/>
        <v>5570000</v>
      </c>
      <c r="D1620" s="104">
        <f ca="1"/>
        <v>46185</v>
      </c>
      <c r="E1620" s="104">
        <f ca="1"/>
        <v>46199</v>
      </c>
      <c r="F1620" s="104" t="str">
        <f ca="1"/>
        <v>Paid</v>
      </c>
      <c r="G1620" s="104" t="str">
        <f ca="1"/>
        <v>INV-2026-PT Arunika Retail Indonesia-1607</v>
      </c>
      <c r="H1620" s="104">
        <f ca="1"/>
        <v>5570000</v>
      </c>
      <c r="I1620" s="104">
        <f ca="1"/>
        <v>0</v>
      </c>
    </row>
    <row r="1621" spans="1:9">
      <c r="A1621" s="104">
        <f ca="1"/>
        <v>1608</v>
      </c>
      <c r="B1621" s="104" t="str">
        <f ca="1"/>
        <v>PT Karya Mitra Retail</v>
      </c>
      <c r="C1621" s="104">
        <f ca="1"/>
        <v>3108000</v>
      </c>
      <c r="D1621" s="104">
        <f ca="1"/>
        <v>46047</v>
      </c>
      <c r="E1621" s="104">
        <f ca="1"/>
        <v>46077</v>
      </c>
      <c r="F1621" s="104" t="str">
        <f ca="1"/>
        <v>Paid</v>
      </c>
      <c r="G1621" s="104" t="str">
        <f ca="1"/>
        <v>INV-2026-PT Karya Mitra Retail-1608</v>
      </c>
      <c r="H1621" s="104">
        <f ca="1"/>
        <v>3108000</v>
      </c>
      <c r="I1621" s="104">
        <f ca="1"/>
        <v>0</v>
      </c>
    </row>
    <row r="1622" spans="1:9">
      <c r="A1622" s="104">
        <f ca="1"/>
        <v>1609</v>
      </c>
      <c r="B1622" s="104" t="str">
        <f ca="1"/>
        <v>PT Arunika Retail Indonesia</v>
      </c>
      <c r="C1622" s="104">
        <f ca="1"/>
        <v>2955000</v>
      </c>
      <c r="D1622" s="104">
        <f ca="1"/>
        <v>46032</v>
      </c>
      <c r="E1622" s="104">
        <f ca="1"/>
        <v>46046</v>
      </c>
      <c r="F1622" s="104" t="str">
        <f ca="1"/>
        <v>Unpaid</v>
      </c>
      <c r="G1622" s="104" t="str">
        <f ca="1"/>
        <v>INV-2026-PT Arunika Retail Indonesia-1609</v>
      </c>
      <c r="H1622" s="104">
        <f ca="1"/>
        <v>0</v>
      </c>
      <c r="I1622" s="104">
        <f ca="1"/>
        <v>2955000</v>
      </c>
    </row>
    <row r="1623" spans="1:9">
      <c r="A1623" s="104">
        <f ca="1"/>
        <v>1610</v>
      </c>
      <c r="B1623" s="104" t="str">
        <f ca="1"/>
        <v>PT Medan Niaga Sentosa</v>
      </c>
      <c r="C1623" s="104">
        <f ca="1"/>
        <v>2245000</v>
      </c>
      <c r="D1623" s="104">
        <f ca="1"/>
        <v>46042</v>
      </c>
      <c r="E1623" s="104">
        <f ca="1"/>
        <v>46072</v>
      </c>
      <c r="F1623" s="104" t="str">
        <f ca="1"/>
        <v>Paid</v>
      </c>
      <c r="G1623" s="104" t="str">
        <f ca="1"/>
        <v>INV-2026-PT Medan Niaga Sentosa-1610</v>
      </c>
      <c r="H1623" s="104">
        <f ca="1"/>
        <v>2245000</v>
      </c>
      <c r="I1623" s="104">
        <f ca="1"/>
        <v>0</v>
      </c>
    </row>
    <row r="1624" spans="1:9">
      <c r="A1624" s="104">
        <f ca="1"/>
        <v>1611</v>
      </c>
      <c r="B1624" s="104" t="str">
        <f ca="1"/>
        <v>PT Arunika Retail Indonesia</v>
      </c>
      <c r="C1624" s="104">
        <f ca="1"/>
        <v>1893000</v>
      </c>
      <c r="D1624" s="104">
        <f ca="1"/>
        <v>46144</v>
      </c>
      <c r="E1624" s="104">
        <f ca="1"/>
        <v>46189</v>
      </c>
      <c r="F1624" s="104" t="str">
        <f ca="1"/>
        <v>Paid</v>
      </c>
      <c r="G1624" s="104" t="str">
        <f ca="1"/>
        <v>INV-2026-PT Arunika Retail Indonesia-1611</v>
      </c>
      <c r="H1624" s="104">
        <f ca="1"/>
        <v>1893000</v>
      </c>
      <c r="I1624" s="104">
        <f ca="1"/>
        <v>0</v>
      </c>
    </row>
    <row r="1625" spans="1:9">
      <c r="A1625" s="104">
        <f ca="1"/>
        <v>1612</v>
      </c>
      <c r="B1625" s="104" t="str">
        <f ca="1"/>
        <v>PT Jogja Retail Makmur</v>
      </c>
      <c r="C1625" s="104">
        <f ca="1"/>
        <v>4601000</v>
      </c>
      <c r="D1625" s="104">
        <f ca="1"/>
        <v>46126</v>
      </c>
      <c r="E1625" s="104">
        <f ca="1"/>
        <v>46156</v>
      </c>
      <c r="F1625" s="104" t="str">
        <f ca="1"/>
        <v>Partial</v>
      </c>
      <c r="G1625" s="104" t="str">
        <f ca="1"/>
        <v>INV-2026-PT Jogja Retail Makmur-1612</v>
      </c>
      <c r="H1625" s="104">
        <f ca="1"/>
        <v>3221000</v>
      </c>
      <c r="I1625" s="104">
        <f ca="1"/>
        <v>1380000</v>
      </c>
    </row>
    <row r="1626" spans="1:9">
      <c r="A1626" s="104">
        <f ca="1"/>
        <v>1613</v>
      </c>
      <c r="B1626" s="104" t="str">
        <f ca="1"/>
        <v>PT Batam Modern Retail</v>
      </c>
      <c r="C1626" s="104">
        <f ca="1"/>
        <v>1979000</v>
      </c>
      <c r="D1626" s="104">
        <f ca="1"/>
        <v>46026</v>
      </c>
      <c r="E1626" s="104">
        <f ca="1"/>
        <v>46056</v>
      </c>
      <c r="F1626" s="104" t="str">
        <f ca="1"/>
        <v>Paid</v>
      </c>
      <c r="G1626" s="104" t="str">
        <f ca="1"/>
        <v>INV-2026-PT Batam Modern Retail-1613</v>
      </c>
      <c r="H1626" s="104">
        <f ca="1"/>
        <v>1979000</v>
      </c>
      <c r="I1626" s="104">
        <f ca="1"/>
        <v>0</v>
      </c>
    </row>
    <row r="1627" spans="1:9">
      <c r="A1627" s="104">
        <f ca="1"/>
        <v>1614</v>
      </c>
      <c r="B1627" s="104" t="str">
        <f ca="1"/>
        <v>PT Manado Lifestyle Center</v>
      </c>
      <c r="C1627" s="104">
        <f ca="1"/>
        <v>4527000</v>
      </c>
      <c r="D1627" s="104">
        <f ca="1"/>
        <v>46180</v>
      </c>
      <c r="E1627" s="104">
        <f ca="1"/>
        <v>46210</v>
      </c>
      <c r="F1627" s="104" t="str">
        <f ca="1"/>
        <v>Unpaid</v>
      </c>
      <c r="G1627" s="104" t="str">
        <f ca="1"/>
        <v>INV-2026-PT Manado Lifestyle Center-1614</v>
      </c>
      <c r="H1627" s="104">
        <f ca="1"/>
        <v>0</v>
      </c>
      <c r="I1627" s="104">
        <f ca="1"/>
        <v>4527000</v>
      </c>
    </row>
    <row r="1628" spans="1:9">
      <c r="A1628" s="104">
        <f ca="1"/>
        <v>1615</v>
      </c>
      <c r="B1628" s="104" t="str">
        <f ca="1"/>
        <v>PT Sinar Karya Abadi</v>
      </c>
      <c r="C1628" s="104">
        <f ca="1"/>
        <v>3800000</v>
      </c>
      <c r="D1628" s="104">
        <f ca="1"/>
        <v>46029</v>
      </c>
      <c r="E1628" s="104">
        <f ca="1"/>
        <v>46059</v>
      </c>
      <c r="F1628" s="104" t="str">
        <f ca="1"/>
        <v>Paid</v>
      </c>
      <c r="G1628" s="104" t="str">
        <f ca="1"/>
        <v>INV-2026-PT Sinar Karya Abadi-1615</v>
      </c>
      <c r="H1628" s="104">
        <f ca="1"/>
        <v>3800000</v>
      </c>
      <c r="I1628" s="104">
        <f ca="1"/>
        <v>0</v>
      </c>
    </row>
    <row r="1629" spans="1:9">
      <c r="A1629" s="104">
        <f ca="1"/>
        <v>1616</v>
      </c>
      <c r="B1629" s="104" t="str">
        <f ca="1"/>
        <v>PT Surya Niaga Surabaya</v>
      </c>
      <c r="C1629" s="104">
        <f ca="1"/>
        <v>5159000</v>
      </c>
      <c r="D1629" s="104">
        <f ca="1"/>
        <v>46195</v>
      </c>
      <c r="E1629" s="104">
        <f ca="1"/>
        <v>46225</v>
      </c>
      <c r="F1629" s="104" t="str">
        <f ca="1"/>
        <v>Paid</v>
      </c>
      <c r="G1629" s="104" t="str">
        <f ca="1"/>
        <v>INV-2026-PT Surya Niaga Surabaya-1616</v>
      </c>
      <c r="H1629" s="104">
        <f ca="1"/>
        <v>5159000</v>
      </c>
      <c r="I1629" s="104">
        <f ca="1"/>
        <v>0</v>
      </c>
    </row>
    <row r="1630" spans="1:9">
      <c r="A1630" s="104">
        <f ca="1"/>
        <v>1617</v>
      </c>
      <c r="B1630" s="104" t="str">
        <f ca="1"/>
        <v>PT XYZ</v>
      </c>
      <c r="C1630" s="104">
        <f ca="1"/>
        <v>5164000</v>
      </c>
      <c r="D1630" s="104">
        <f ca="1"/>
        <v>46212</v>
      </c>
      <c r="E1630" s="104">
        <f ca="1"/>
        <v>46242</v>
      </c>
      <c r="F1630" s="104" t="str">
        <f ca="1"/>
        <v>Paid</v>
      </c>
      <c r="G1630" s="104" t="str">
        <f ca="1"/>
        <v>INV-2026-PT XYZ-1617</v>
      </c>
      <c r="H1630" s="104">
        <f ca="1"/>
        <v>5164000</v>
      </c>
      <c r="I1630" s="104">
        <f ca="1"/>
        <v>0</v>
      </c>
    </row>
    <row r="1631" spans="1:9">
      <c r="A1631" s="104">
        <f ca="1"/>
        <v>1618</v>
      </c>
      <c r="B1631" s="104" t="str">
        <f ca="1"/>
        <v>PT Sentra Belanja Jaya</v>
      </c>
      <c r="C1631" s="104">
        <f ca="1"/>
        <v>2742000</v>
      </c>
      <c r="D1631" s="104">
        <f ca="1"/>
        <v>46211</v>
      </c>
      <c r="E1631" s="104">
        <f ca="1"/>
        <v>46256</v>
      </c>
      <c r="F1631" s="104" t="str">
        <f ca="1"/>
        <v>Paid</v>
      </c>
      <c r="G1631" s="104" t="str">
        <f ca="1"/>
        <v>INV-2026-PT Sentra Belanja Jaya-1618</v>
      </c>
      <c r="H1631" s="104">
        <f ca="1"/>
        <v>2742000</v>
      </c>
      <c r="I1631" s="104">
        <f ca="1"/>
        <v>0</v>
      </c>
    </row>
    <row r="1632" spans="1:9">
      <c r="A1632" s="104">
        <f ca="1"/>
        <v>1619</v>
      </c>
      <c r="B1632" s="104" t="str">
        <f ca="1"/>
        <v>PT Bintang Retail Nusantara</v>
      </c>
      <c r="C1632" s="104">
        <f ca="1"/>
        <v>1110000</v>
      </c>
      <c r="D1632" s="104">
        <f ca="1"/>
        <v>46110</v>
      </c>
      <c r="E1632" s="104">
        <f ca="1"/>
        <v>46140</v>
      </c>
      <c r="F1632" s="104" t="str">
        <f ca="1"/>
        <v>Paid</v>
      </c>
      <c r="G1632" s="104" t="str">
        <f ca="1"/>
        <v>INV-2026-PT Bintang Retail Nusantara-1619</v>
      </c>
      <c r="H1632" s="104">
        <f ca="1"/>
        <v>1110000</v>
      </c>
      <c r="I1632" s="104">
        <f ca="1"/>
        <v>0</v>
      </c>
    </row>
    <row r="1633" spans="1:9">
      <c r="A1633" s="104">
        <f ca="1"/>
        <v>1620</v>
      </c>
      <c r="B1633" s="104" t="str">
        <f ca="1"/>
        <v>PT Balikpapan Retailindo</v>
      </c>
      <c r="C1633" s="104">
        <f ca="1"/>
        <v>4643000</v>
      </c>
      <c r="D1633" s="104">
        <f ca="1"/>
        <v>46253</v>
      </c>
      <c r="E1633" s="104">
        <f ca="1"/>
        <v>46267</v>
      </c>
      <c r="F1633" s="104" t="str">
        <f ca="1"/>
        <v>Unpaid</v>
      </c>
      <c r="G1633" s="104" t="str">
        <f ca="1"/>
        <v>INV-2026-PT Balikpapan Retailindo-1620</v>
      </c>
      <c r="H1633" s="104">
        <f ca="1"/>
        <v>0</v>
      </c>
      <c r="I1633" s="104">
        <f ca="1"/>
        <v>4643000</v>
      </c>
    </row>
    <row r="1634" spans="1:9">
      <c r="A1634" s="104">
        <f ca="1"/>
        <v>1621</v>
      </c>
      <c r="B1634" s="104" t="str">
        <f ca="1"/>
        <v>PT Jogja Retail Makmur</v>
      </c>
      <c r="C1634" s="104">
        <f ca="1"/>
        <v>1743000</v>
      </c>
      <c r="D1634" s="104">
        <f ca="1"/>
        <v>46220</v>
      </c>
      <c r="E1634" s="104">
        <f ca="1"/>
        <v>46234</v>
      </c>
      <c r="F1634" s="104" t="str">
        <f ca="1"/>
        <v>Partial</v>
      </c>
      <c r="G1634" s="104" t="str">
        <f ca="1"/>
        <v>INV-2026-PT Jogja Retail Makmur-1621</v>
      </c>
      <c r="H1634" s="104">
        <f ca="1"/>
        <v>1307000</v>
      </c>
      <c r="I1634" s="104">
        <f ca="1"/>
        <v>436000</v>
      </c>
    </row>
    <row r="1635" spans="1:9">
      <c r="A1635" s="104">
        <f ca="1"/>
        <v>1622</v>
      </c>
      <c r="B1635" s="104" t="str">
        <f ca="1"/>
        <v>PT Bali Lifestyle Market</v>
      </c>
      <c r="C1635" s="104">
        <f ca="1"/>
        <v>5809000</v>
      </c>
      <c r="D1635" s="104">
        <f ca="1"/>
        <v>46231</v>
      </c>
      <c r="E1635" s="104">
        <f ca="1"/>
        <v>46261</v>
      </c>
      <c r="F1635" s="104" t="str">
        <f ca="1"/>
        <v>Paid</v>
      </c>
      <c r="G1635" s="104" t="str">
        <f ca="1"/>
        <v>INV-2026-PT Bali Lifestyle Market-1622</v>
      </c>
      <c r="H1635" s="104">
        <f ca="1"/>
        <v>5809000</v>
      </c>
      <c r="I1635" s="104">
        <f ca="1"/>
        <v>0</v>
      </c>
    </row>
    <row r="1636" spans="1:9">
      <c r="A1636" s="104">
        <f ca="1"/>
        <v>1623</v>
      </c>
      <c r="B1636" s="104" t="str">
        <f ca="1"/>
        <v>PT Urban House Indonesia</v>
      </c>
      <c r="C1636" s="104">
        <f ca="1"/>
        <v>6956000</v>
      </c>
      <c r="D1636" s="104">
        <f ca="1"/>
        <v>46149</v>
      </c>
      <c r="E1636" s="104">
        <f ca="1"/>
        <v>46163</v>
      </c>
      <c r="F1636" s="104" t="str">
        <f ca="1"/>
        <v>Paid</v>
      </c>
      <c r="G1636" s="104" t="str">
        <f ca="1"/>
        <v>INV-2026-PT Urban House Indonesia-1623</v>
      </c>
      <c r="H1636" s="104">
        <f ca="1"/>
        <v>6956000</v>
      </c>
      <c r="I1636" s="104">
        <f ca="1"/>
        <v>0</v>
      </c>
    </row>
    <row r="1637" spans="1:9">
      <c r="A1637" s="104">
        <f ca="1"/>
        <v>1624</v>
      </c>
      <c r="B1637" s="104" t="str">
        <f ca="1"/>
        <v>PT Pontianak Niaga Abadi</v>
      </c>
      <c r="C1637" s="104">
        <f ca="1"/>
        <v>4949000</v>
      </c>
      <c r="D1637" s="104">
        <f ca="1"/>
        <v>46245</v>
      </c>
      <c r="E1637" s="104">
        <f ca="1"/>
        <v>46275</v>
      </c>
      <c r="F1637" s="104" t="str">
        <f ca="1"/>
        <v>Partial</v>
      </c>
      <c r="G1637" s="104" t="str">
        <f ca="1"/>
        <v>INV-2026-PT Pontianak Niaga Abadi-1624</v>
      </c>
      <c r="H1637" s="104">
        <f ca="1"/>
        <v>3464000</v>
      </c>
      <c r="I1637" s="104">
        <f ca="1"/>
        <v>1485000</v>
      </c>
    </row>
    <row r="1638" spans="1:9">
      <c r="A1638" s="104">
        <f ca="1"/>
        <v>1625</v>
      </c>
      <c r="B1638" s="104" t="str">
        <f ca="1"/>
        <v>PT Lestari Lifestyle Retail</v>
      </c>
      <c r="C1638" s="104">
        <f ca="1"/>
        <v>3644000</v>
      </c>
      <c r="D1638" s="104">
        <f ca="1"/>
        <v>46168</v>
      </c>
      <c r="E1638" s="104">
        <f ca="1"/>
        <v>46182</v>
      </c>
      <c r="F1638" s="104" t="str">
        <f ca="1"/>
        <v>Paid</v>
      </c>
      <c r="G1638" s="104" t="str">
        <f ca="1"/>
        <v>INV-2026-PT Lestari Lifestyle Retail-1625</v>
      </c>
      <c r="H1638" s="104">
        <f ca="1"/>
        <v>3644000</v>
      </c>
      <c r="I1638" s="104">
        <f ca="1"/>
        <v>0</v>
      </c>
    </row>
    <row r="1639" spans="1:9">
      <c r="A1639" s="104">
        <f ca="1"/>
        <v>1626</v>
      </c>
      <c r="B1639" s="104" t="str">
        <f ca="1"/>
        <v>PT Bali Lifestyle Market</v>
      </c>
      <c r="C1639" s="104">
        <f ca="1"/>
        <v>7690000</v>
      </c>
      <c r="D1639" s="104">
        <f ca="1"/>
        <v>46101</v>
      </c>
      <c r="E1639" s="104">
        <f ca="1"/>
        <v>46131</v>
      </c>
      <c r="F1639" s="104" t="str">
        <f ca="1"/>
        <v>Paid</v>
      </c>
      <c r="G1639" s="104" t="str">
        <f ca="1"/>
        <v>INV-2026-PT Bali Lifestyle Market-1626</v>
      </c>
      <c r="H1639" s="104">
        <f ca="1"/>
        <v>7690000</v>
      </c>
      <c r="I1639" s="104">
        <f ca="1"/>
        <v>0</v>
      </c>
    </row>
    <row r="1640" spans="1:9">
      <c r="A1640" s="104">
        <f ca="1"/>
        <v>1627</v>
      </c>
      <c r="B1640" s="104" t="str">
        <f ca="1"/>
        <v>PT Harmoni Store Indonesia</v>
      </c>
      <c r="C1640" s="104">
        <f ca="1"/>
        <v>4458000</v>
      </c>
      <c r="D1640" s="104">
        <f ca="1"/>
        <v>46079</v>
      </c>
      <c r="E1640" s="104">
        <f ca="1"/>
        <v>46109</v>
      </c>
      <c r="F1640" s="104" t="str">
        <f ca="1"/>
        <v>Paid</v>
      </c>
      <c r="G1640" s="104" t="str">
        <f ca="1"/>
        <v>INV-2026-PT Harmoni Store Indonesia-1627</v>
      </c>
      <c r="H1640" s="104">
        <f ca="1"/>
        <v>4458000</v>
      </c>
      <c r="I1640" s="104">
        <f ca="1"/>
        <v>0</v>
      </c>
    </row>
    <row r="1641" spans="1:9">
      <c r="A1641" s="104">
        <f ca="1"/>
        <v>1628</v>
      </c>
      <c r="B1641" s="104" t="str">
        <f ca="1"/>
        <v>PT Manado Lifestyle Center</v>
      </c>
      <c r="C1641" s="104">
        <f ca="1"/>
        <v>3186000</v>
      </c>
      <c r="D1641" s="104">
        <f ca="1"/>
        <v>46126</v>
      </c>
      <c r="E1641" s="104">
        <f ca="1"/>
        <v>46156</v>
      </c>
      <c r="F1641" s="104" t="str">
        <f ca="1"/>
        <v>Unpaid</v>
      </c>
      <c r="G1641" s="104" t="str">
        <f ca="1"/>
        <v>INV-2026-PT Manado Lifestyle Center-1628</v>
      </c>
      <c r="H1641" s="104">
        <f ca="1"/>
        <v>0</v>
      </c>
      <c r="I1641" s="104">
        <f ca="1"/>
        <v>3186000</v>
      </c>
    </row>
    <row r="1642" spans="1:9">
      <c r="A1642" s="104">
        <f ca="1"/>
        <v>1629</v>
      </c>
      <c r="B1642" s="104" t="str">
        <f ca="1"/>
        <v>PT Metro Perkasa Retail</v>
      </c>
      <c r="C1642" s="104">
        <f ca="1"/>
        <v>2407000</v>
      </c>
      <c r="D1642" s="104">
        <f ca="1"/>
        <v>46072</v>
      </c>
      <c r="E1642" s="104">
        <f ca="1"/>
        <v>46102</v>
      </c>
      <c r="F1642" s="104" t="str">
        <f ca="1"/>
        <v>Partial</v>
      </c>
      <c r="G1642" s="104" t="str">
        <f ca="1"/>
        <v>INV-2026-PT Metro Perkasa Retail-1629</v>
      </c>
      <c r="H1642" s="104">
        <f ca="1"/>
        <v>1685000</v>
      </c>
      <c r="I1642" s="104">
        <f ca="1"/>
        <v>722000</v>
      </c>
    </row>
    <row r="1643" spans="1:9">
      <c r="A1643" s="104">
        <f ca="1"/>
        <v>1630</v>
      </c>
      <c r="B1643" s="104" t="str">
        <f ca="1"/>
        <v>PT Bali Lifestyle Market</v>
      </c>
      <c r="C1643" s="104">
        <f ca="1"/>
        <v>5613000</v>
      </c>
      <c r="D1643" s="104">
        <f ca="1"/>
        <v>46254</v>
      </c>
      <c r="E1643" s="104">
        <f ca="1"/>
        <v>46284</v>
      </c>
      <c r="F1643" s="104" t="str">
        <f ca="1"/>
        <v>Paid</v>
      </c>
      <c r="G1643" s="104" t="str">
        <f ca="1"/>
        <v>INV-2026-PT Bali Lifestyle Market-1630</v>
      </c>
      <c r="H1643" s="104">
        <f ca="1"/>
        <v>5613000</v>
      </c>
      <c r="I1643" s="104">
        <f ca="1"/>
        <v>0</v>
      </c>
    </row>
    <row r="1644" spans="1:9">
      <c r="A1644" s="104">
        <f ca="1"/>
        <v>1631</v>
      </c>
      <c r="B1644" s="104" t="str">
        <f ca="1"/>
        <v>PT Palembang Retail Bersama</v>
      </c>
      <c r="C1644" s="104">
        <f ca="1"/>
        <v>1730000</v>
      </c>
      <c r="D1644" s="104">
        <f ca="1"/>
        <v>46137</v>
      </c>
      <c r="E1644" s="104">
        <f ca="1"/>
        <v>46167</v>
      </c>
      <c r="F1644" s="104" t="str">
        <f ca="1"/>
        <v>Paid</v>
      </c>
      <c r="G1644" s="104" t="str">
        <f ca="1"/>
        <v>INV-2026-PT Palembang Retail Bersama-1631</v>
      </c>
      <c r="H1644" s="104">
        <f ca="1"/>
        <v>1730000</v>
      </c>
      <c r="I1644" s="104">
        <f ca="1"/>
        <v>0</v>
      </c>
    </row>
    <row r="1645" spans="1:9">
      <c r="A1645" s="104">
        <f ca="1"/>
        <v>1632</v>
      </c>
      <c r="B1645" s="104" t="str">
        <f ca="1"/>
        <v>PT Surya Niaga Surabaya</v>
      </c>
      <c r="C1645" s="104">
        <f ca="1"/>
        <v>4391000</v>
      </c>
      <c r="D1645" s="104">
        <f ca="1"/>
        <v>46232</v>
      </c>
      <c r="E1645" s="104">
        <f ca="1"/>
        <v>46262</v>
      </c>
      <c r="F1645" s="104" t="str">
        <f ca="1"/>
        <v>Partial</v>
      </c>
      <c r="G1645" s="104" t="str">
        <f ca="1"/>
        <v>INV-2026-PT Surya Niaga Surabaya-1632</v>
      </c>
      <c r="H1645" s="104">
        <f ca="1"/>
        <v>1317000</v>
      </c>
      <c r="I1645" s="104">
        <f ca="1"/>
        <v>3074000</v>
      </c>
    </row>
    <row r="1646" spans="1:9">
      <c r="A1646" s="104">
        <f ca="1"/>
        <v>1633</v>
      </c>
      <c r="B1646" s="104" t="str">
        <f ca="1"/>
        <v>PT Karya Mitra Retail</v>
      </c>
      <c r="C1646" s="104">
        <f ca="1"/>
        <v>6601000</v>
      </c>
      <c r="D1646" s="104">
        <f ca="1"/>
        <v>46188</v>
      </c>
      <c r="E1646" s="104">
        <f ca="1"/>
        <v>46218</v>
      </c>
      <c r="F1646" s="104" t="str">
        <f ca="1"/>
        <v>Paid</v>
      </c>
      <c r="G1646" s="104" t="str">
        <f ca="1"/>
        <v>INV-2026-PT Karya Mitra Retail-1633</v>
      </c>
      <c r="H1646" s="104">
        <f ca="1"/>
        <v>6601000</v>
      </c>
      <c r="I1646" s="104">
        <f ca="1"/>
        <v>0</v>
      </c>
    </row>
    <row r="1647" spans="1:9">
      <c r="A1647" s="104">
        <f ca="1"/>
        <v>1634</v>
      </c>
      <c r="B1647" s="104" t="str">
        <f ca="1"/>
        <v>PT Sinar Karya Abadi</v>
      </c>
      <c r="C1647" s="104">
        <f ca="1"/>
        <v>5000000</v>
      </c>
      <c r="D1647" s="104">
        <f ca="1"/>
        <v>46173</v>
      </c>
      <c r="E1647" s="104">
        <f ca="1"/>
        <v>46203</v>
      </c>
      <c r="F1647" s="104" t="str">
        <f ca="1"/>
        <v>Paid</v>
      </c>
      <c r="G1647" s="104" t="str">
        <f ca="1"/>
        <v>INV-2026-PT Sinar Karya Abadi-1634</v>
      </c>
      <c r="H1647" s="104">
        <f ca="1"/>
        <v>5000000</v>
      </c>
      <c r="I1647" s="104">
        <f ca="1"/>
        <v>0</v>
      </c>
    </row>
    <row r="1648" spans="1:9">
      <c r="A1648" s="104">
        <f ca="1"/>
        <v>1635</v>
      </c>
      <c r="B1648" s="104" t="str">
        <f ca="1"/>
        <v>PT Karya Mitra Retail</v>
      </c>
      <c r="C1648" s="104">
        <f ca="1"/>
        <v>1965000</v>
      </c>
      <c r="D1648" s="104">
        <f ca="1"/>
        <v>46163</v>
      </c>
      <c r="E1648" s="104">
        <f ca="1"/>
        <v>46193</v>
      </c>
      <c r="F1648" s="104" t="str">
        <f ca="1"/>
        <v>Paid</v>
      </c>
      <c r="G1648" s="104" t="str">
        <f ca="1"/>
        <v>INV-2026-PT Karya Mitra Retail-1635</v>
      </c>
      <c r="H1648" s="104">
        <f ca="1"/>
        <v>1965000</v>
      </c>
      <c r="I1648" s="104">
        <f ca="1"/>
        <v>0</v>
      </c>
    </row>
    <row r="1649" spans="1:9">
      <c r="A1649" s="104">
        <f ca="1"/>
        <v>1636</v>
      </c>
      <c r="B1649" s="104" t="str">
        <f ca="1"/>
        <v>PT Sentra Belanja Jaya</v>
      </c>
      <c r="C1649" s="104">
        <f ca="1"/>
        <v>2745000</v>
      </c>
      <c r="D1649" s="104">
        <f ca="1"/>
        <v>46047</v>
      </c>
      <c r="E1649" s="104">
        <f ca="1"/>
        <v>46077</v>
      </c>
      <c r="F1649" s="104" t="str">
        <f ca="1"/>
        <v>Unpaid</v>
      </c>
      <c r="G1649" s="104" t="str">
        <f ca="1"/>
        <v>INV-2026-PT Sentra Belanja Jaya-1636</v>
      </c>
      <c r="H1649" s="104">
        <f ca="1"/>
        <v>0</v>
      </c>
      <c r="I1649" s="104">
        <f ca="1"/>
        <v>2745000</v>
      </c>
    </row>
    <row r="1650" spans="1:9">
      <c r="A1650" s="104">
        <f ca="1"/>
        <v>1637</v>
      </c>
      <c r="B1650" s="104" t="str">
        <f ca="1"/>
        <v>PT Sentra Belanja Jaya</v>
      </c>
      <c r="C1650" s="104">
        <f ca="1"/>
        <v>3368000</v>
      </c>
      <c r="D1650" s="104">
        <f ca="1"/>
        <v>46084</v>
      </c>
      <c r="E1650" s="104">
        <f ca="1"/>
        <v>46114</v>
      </c>
      <c r="F1650" s="104" t="str">
        <f ca="1"/>
        <v>Paid</v>
      </c>
      <c r="G1650" s="104" t="str">
        <f ca="1"/>
        <v>INV-2026-PT Sentra Belanja Jaya-1637</v>
      </c>
      <c r="H1650" s="104">
        <f ca="1"/>
        <v>3368000</v>
      </c>
      <c r="I1650" s="104">
        <f ca="1"/>
        <v>0</v>
      </c>
    </row>
    <row r="1651" spans="1:9">
      <c r="A1651" s="104">
        <f ca="1"/>
        <v>1638</v>
      </c>
      <c r="B1651" s="104" t="str">
        <f ca="1"/>
        <v>PT Batam Modern Retail</v>
      </c>
      <c r="C1651" s="104">
        <f ca="1"/>
        <v>159000</v>
      </c>
      <c r="D1651" s="104">
        <f ca="1"/>
        <v>46260</v>
      </c>
      <c r="E1651" s="104">
        <f ca="1"/>
        <v>46290</v>
      </c>
      <c r="F1651" s="104" t="str">
        <f ca="1"/>
        <v>Unpaid</v>
      </c>
      <c r="G1651" s="104" t="str">
        <f ca="1"/>
        <v>INV-2026-PT Batam Modern Retail-1638</v>
      </c>
      <c r="H1651" s="104">
        <f ca="1"/>
        <v>0</v>
      </c>
      <c r="I1651" s="104">
        <f ca="1"/>
        <v>159000</v>
      </c>
    </row>
    <row r="1652" spans="1:9">
      <c r="A1652" s="104">
        <f ca="1"/>
        <v>1639</v>
      </c>
      <c r="B1652" s="104" t="str">
        <f ca="1"/>
        <v>PT Manado Lifestyle Center</v>
      </c>
      <c r="C1652" s="104">
        <f ca="1"/>
        <v>2868000</v>
      </c>
      <c r="D1652" s="104">
        <f ca="1"/>
        <v>46143</v>
      </c>
      <c r="E1652" s="104">
        <f ca="1"/>
        <v>46173</v>
      </c>
      <c r="F1652" s="104" t="str">
        <f ca="1"/>
        <v>Unpaid</v>
      </c>
      <c r="G1652" s="104" t="str">
        <f ca="1"/>
        <v>INV-2026-PT Manado Lifestyle Center-1639</v>
      </c>
      <c r="H1652" s="104">
        <f ca="1"/>
        <v>0</v>
      </c>
      <c r="I1652" s="104">
        <f ca="1"/>
        <v>2868000</v>
      </c>
    </row>
    <row r="1653" spans="1:9">
      <c r="A1653" s="104">
        <f ca="1"/>
        <v>1640</v>
      </c>
      <c r="B1653" s="104" t="str">
        <f ca="1"/>
        <v>PT Lestari Lifestyle Retail</v>
      </c>
      <c r="C1653" s="104">
        <f ca="1"/>
        <v>4955000</v>
      </c>
      <c r="D1653" s="104">
        <f ca="1"/>
        <v>46156</v>
      </c>
      <c r="E1653" s="104">
        <f ca="1"/>
        <v>46186</v>
      </c>
      <c r="F1653" s="104" t="str">
        <f ca="1"/>
        <v>Paid</v>
      </c>
      <c r="G1653" s="104" t="str">
        <f ca="1"/>
        <v>INV-2026-PT Lestari Lifestyle Retail-1640</v>
      </c>
      <c r="H1653" s="104">
        <f ca="1"/>
        <v>4955000</v>
      </c>
      <c r="I1653" s="104">
        <f ca="1"/>
        <v>0</v>
      </c>
    </row>
    <row r="1654" spans="1:9">
      <c r="A1654" s="104">
        <f ca="1"/>
        <v>1641</v>
      </c>
      <c r="B1654" s="104" t="str">
        <f ca="1"/>
        <v>PT Prima Retail Bandung</v>
      </c>
      <c r="C1654" s="104">
        <f ca="1"/>
        <v>5650000</v>
      </c>
      <c r="D1654" s="104">
        <f ca="1"/>
        <v>46174</v>
      </c>
      <c r="E1654" s="104">
        <f ca="1"/>
        <v>46204</v>
      </c>
      <c r="F1654" s="104" t="str">
        <f ca="1"/>
        <v>Unpaid</v>
      </c>
      <c r="G1654" s="104" t="str">
        <f ca="1"/>
        <v>INV-2026-PT Prima Retail Bandung-1641</v>
      </c>
      <c r="H1654" s="104">
        <f ca="1"/>
        <v>0</v>
      </c>
      <c r="I1654" s="104">
        <f ca="1"/>
        <v>5650000</v>
      </c>
    </row>
    <row r="1655" spans="1:9">
      <c r="A1655" s="104">
        <f ca="1"/>
        <v>1642</v>
      </c>
      <c r="B1655" s="104" t="str">
        <f ca="1"/>
        <v>PT XYZ</v>
      </c>
      <c r="C1655" s="104">
        <f ca="1"/>
        <v>3708000</v>
      </c>
      <c r="D1655" s="104">
        <f ca="1"/>
        <v>46140</v>
      </c>
      <c r="E1655" s="104">
        <f ca="1"/>
        <v>46170</v>
      </c>
      <c r="F1655" s="104" t="str">
        <f ca="1"/>
        <v>Paid</v>
      </c>
      <c r="G1655" s="104" t="str">
        <f ca="1"/>
        <v>INV-2026-PT XYZ-1642</v>
      </c>
      <c r="H1655" s="104">
        <f ca="1"/>
        <v>3708000</v>
      </c>
      <c r="I1655" s="104">
        <f ca="1"/>
        <v>0</v>
      </c>
    </row>
    <row r="1656" spans="1:9">
      <c r="A1656" s="104">
        <f ca="1"/>
        <v>1643</v>
      </c>
      <c r="B1656" s="104" t="str">
        <f ca="1"/>
        <v>PT Karya Mitra Retail</v>
      </c>
      <c r="C1656" s="104">
        <f ca="1"/>
        <v>632000</v>
      </c>
      <c r="D1656" s="104">
        <f ca="1"/>
        <v>46223</v>
      </c>
      <c r="E1656" s="104">
        <f ca="1"/>
        <v>46253</v>
      </c>
      <c r="F1656" s="104" t="str">
        <f ca="1"/>
        <v>Partial</v>
      </c>
      <c r="G1656" s="104" t="str">
        <f ca="1"/>
        <v>INV-2026-PT Karya Mitra Retail-1643</v>
      </c>
      <c r="H1656" s="104">
        <f ca="1"/>
        <v>474000</v>
      </c>
      <c r="I1656" s="104">
        <f ca="1"/>
        <v>158000</v>
      </c>
    </row>
    <row r="1657" spans="1:9">
      <c r="A1657" s="104">
        <f ca="1"/>
        <v>1644</v>
      </c>
      <c r="B1657" s="104" t="str">
        <f ca="1"/>
        <v>PT Bali Lifestyle Market</v>
      </c>
      <c r="C1657" s="104">
        <f ca="1"/>
        <v>3738000</v>
      </c>
      <c r="D1657" s="104">
        <f ca="1"/>
        <v>46104</v>
      </c>
      <c r="E1657" s="104">
        <f ca="1"/>
        <v>46134</v>
      </c>
      <c r="F1657" s="104" t="str">
        <f ca="1"/>
        <v>Paid</v>
      </c>
      <c r="G1657" s="104" t="str">
        <f ca="1"/>
        <v>INV-2026-PT Bali Lifestyle Market-1644</v>
      </c>
      <c r="H1657" s="104">
        <f ca="1"/>
        <v>3738000</v>
      </c>
      <c r="I1657" s="104">
        <f ca="1"/>
        <v>0</v>
      </c>
    </row>
    <row r="1658" spans="1:9">
      <c r="A1658" s="104">
        <f ca="1"/>
        <v>1645</v>
      </c>
      <c r="B1658" s="104" t="str">
        <f ca="1"/>
        <v>PT Nusantara Mart Sejahtera</v>
      </c>
      <c r="C1658" s="104">
        <f ca="1"/>
        <v>3167000</v>
      </c>
      <c r="D1658" s="104">
        <f ca="1"/>
        <v>46187</v>
      </c>
      <c r="E1658" s="104">
        <f ca="1"/>
        <v>46217</v>
      </c>
      <c r="F1658" s="104" t="str">
        <f ca="1"/>
        <v>Unpaid</v>
      </c>
      <c r="G1658" s="104" t="str">
        <f ca="1"/>
        <v>INV-2026-PT Nusantara Mart Sejahtera-1645</v>
      </c>
      <c r="H1658" s="104">
        <f ca="1"/>
        <v>0</v>
      </c>
      <c r="I1658" s="104">
        <f ca="1"/>
        <v>3167000</v>
      </c>
    </row>
    <row r="1659" spans="1:9">
      <c r="A1659" s="104">
        <f ca="1"/>
        <v>1646</v>
      </c>
      <c r="B1659" s="104" t="str">
        <f ca="1"/>
        <v>PT Sentra Belanja Jaya</v>
      </c>
      <c r="C1659" s="104">
        <f ca="1"/>
        <v>2197000</v>
      </c>
      <c r="D1659" s="104">
        <f ca="1"/>
        <v>46141</v>
      </c>
      <c r="E1659" s="104">
        <f ca="1"/>
        <v>46186</v>
      </c>
      <c r="F1659" s="104" t="str">
        <f ca="1"/>
        <v>Paid</v>
      </c>
      <c r="G1659" s="104" t="str">
        <f ca="1"/>
        <v>INV-2026-PT Sentra Belanja Jaya-1646</v>
      </c>
      <c r="H1659" s="104">
        <f ca="1"/>
        <v>2197000</v>
      </c>
      <c r="I1659" s="104">
        <f ca="1"/>
        <v>0</v>
      </c>
    </row>
    <row r="1660" spans="1:9">
      <c r="A1660" s="104">
        <f ca="1"/>
        <v>1647</v>
      </c>
      <c r="B1660" s="104" t="str">
        <f ca="1"/>
        <v>PT Jogja Retail Makmur</v>
      </c>
      <c r="C1660" s="104">
        <f ca="1"/>
        <v>5188000</v>
      </c>
      <c r="D1660" s="104">
        <f ca="1"/>
        <v>46085</v>
      </c>
      <c r="E1660" s="104">
        <f ca="1"/>
        <v>46099</v>
      </c>
      <c r="F1660" s="104" t="str">
        <f ca="1"/>
        <v>Partial</v>
      </c>
      <c r="G1660" s="104" t="str">
        <f ca="1"/>
        <v>INV-2026-PT Jogja Retail Makmur-1647</v>
      </c>
      <c r="H1660" s="104">
        <f ca="1"/>
        <v>2594000</v>
      </c>
      <c r="I1660" s="104">
        <f ca="1"/>
        <v>2594000</v>
      </c>
    </row>
    <row r="1661" spans="1:9">
      <c r="A1661" s="104">
        <f ca="1"/>
        <v>1648</v>
      </c>
      <c r="B1661" s="104" t="str">
        <f ca="1"/>
        <v>PT Palembang Retail Bersama</v>
      </c>
      <c r="C1661" s="104">
        <f ca="1"/>
        <v>4209000</v>
      </c>
      <c r="D1661" s="104">
        <f ca="1"/>
        <v>46152</v>
      </c>
      <c r="E1661" s="104">
        <f ca="1"/>
        <v>46182</v>
      </c>
      <c r="F1661" s="104" t="str">
        <f ca="1"/>
        <v>Paid</v>
      </c>
      <c r="G1661" s="104" t="str">
        <f ca="1"/>
        <v>INV-2026-PT Palembang Retail Bersama-1648</v>
      </c>
      <c r="H1661" s="104">
        <f ca="1"/>
        <v>4209000</v>
      </c>
      <c r="I1661" s="104">
        <f ca="1"/>
        <v>0</v>
      </c>
    </row>
    <row r="1662" spans="1:9">
      <c r="A1662" s="104">
        <f ca="1"/>
        <v>1649</v>
      </c>
      <c r="B1662" s="104" t="str">
        <f ca="1"/>
        <v>PT Bintang Retail Nusantara</v>
      </c>
      <c r="C1662" s="104">
        <f ca="1"/>
        <v>6222000</v>
      </c>
      <c r="D1662" s="104">
        <f ca="1"/>
        <v>46221</v>
      </c>
      <c r="E1662" s="104">
        <f ca="1"/>
        <v>46251</v>
      </c>
      <c r="F1662" s="104" t="str">
        <f ca="1"/>
        <v>Paid</v>
      </c>
      <c r="G1662" s="104" t="str">
        <f ca="1"/>
        <v>INV-2026-PT Bintang Retail Nusantara-1649</v>
      </c>
      <c r="H1662" s="104">
        <f ca="1"/>
        <v>6222000</v>
      </c>
      <c r="I1662" s="104">
        <f ca="1"/>
        <v>0</v>
      </c>
    </row>
    <row r="1663" spans="1:9">
      <c r="A1663" s="104">
        <f ca="1"/>
        <v>1650</v>
      </c>
      <c r="B1663" s="104" t="str">
        <f ca="1"/>
        <v>PT Karya Mitra Retail</v>
      </c>
      <c r="C1663" s="104">
        <f ca="1"/>
        <v>6657000</v>
      </c>
      <c r="D1663" s="104">
        <f ca="1"/>
        <v>46206</v>
      </c>
      <c r="E1663" s="104">
        <f ca="1"/>
        <v>46236</v>
      </c>
      <c r="F1663" s="104" t="str">
        <f ca="1"/>
        <v>Paid</v>
      </c>
      <c r="G1663" s="104" t="str">
        <f ca="1"/>
        <v>INV-2026-PT Karya Mitra Retail-1650</v>
      </c>
      <c r="H1663" s="104">
        <f ca="1"/>
        <v>6657000</v>
      </c>
      <c r="I1663" s="104">
        <f ca="1"/>
        <v>0</v>
      </c>
    </row>
    <row r="1664" spans="1:9">
      <c r="A1664" s="104">
        <f ca="1"/>
        <v>1651</v>
      </c>
      <c r="B1664" s="104" t="str">
        <f ca="1"/>
        <v>PT Arunika Retail Indonesia</v>
      </c>
      <c r="C1664" s="104">
        <f ca="1"/>
        <v>5106000</v>
      </c>
      <c r="D1664" s="104">
        <f ca="1"/>
        <v>46066</v>
      </c>
      <c r="E1664" s="104">
        <f ca="1"/>
        <v>46111</v>
      </c>
      <c r="F1664" s="104" t="str">
        <f ca="1"/>
        <v>Paid</v>
      </c>
      <c r="G1664" s="104" t="str">
        <f ca="1"/>
        <v>INV-2026-PT Arunika Retail Indonesia-1651</v>
      </c>
      <c r="H1664" s="104">
        <f ca="1"/>
        <v>5106000</v>
      </c>
      <c r="I1664" s="104">
        <f ca="1"/>
        <v>0</v>
      </c>
    </row>
    <row r="1665" spans="1:9">
      <c r="A1665" s="104">
        <f ca="1"/>
        <v>1652</v>
      </c>
      <c r="B1665" s="104" t="str">
        <f ca="1"/>
        <v>PT Arunika Retail Indonesia</v>
      </c>
      <c r="C1665" s="104">
        <f ca="1"/>
        <v>5200000</v>
      </c>
      <c r="D1665" s="104">
        <f ca="1"/>
        <v>46108</v>
      </c>
      <c r="E1665" s="104">
        <f ca="1"/>
        <v>46122</v>
      </c>
      <c r="F1665" s="104" t="str">
        <f ca="1"/>
        <v>Partial</v>
      </c>
      <c r="G1665" s="104" t="str">
        <f ca="1"/>
        <v>INV-2026-PT Arunika Retail Indonesia-1652</v>
      </c>
      <c r="H1665" s="104">
        <f ca="1"/>
        <v>2600000</v>
      </c>
      <c r="I1665" s="104">
        <f ca="1"/>
        <v>2600000</v>
      </c>
    </row>
    <row r="1666" spans="1:9">
      <c r="A1666" s="104">
        <f ca="1"/>
        <v>1653</v>
      </c>
      <c r="B1666" s="104" t="str">
        <f ca="1"/>
        <v>PT Medan Niaga Sentosa</v>
      </c>
      <c r="C1666" s="104">
        <f ca="1"/>
        <v>3667000</v>
      </c>
      <c r="D1666" s="104">
        <f ca="1"/>
        <v>46184</v>
      </c>
      <c r="E1666" s="104">
        <f ca="1"/>
        <v>46214</v>
      </c>
      <c r="F1666" s="104" t="str">
        <f ca="1"/>
        <v>Paid</v>
      </c>
      <c r="G1666" s="104" t="str">
        <f ca="1"/>
        <v>INV-2026-PT Medan Niaga Sentosa-1653</v>
      </c>
      <c r="H1666" s="104">
        <f ca="1"/>
        <v>3667000</v>
      </c>
      <c r="I1666" s="104">
        <f ca="1"/>
        <v>0</v>
      </c>
    </row>
    <row r="1667" spans="1:9">
      <c r="A1667" s="104">
        <f ca="1"/>
        <v>1654</v>
      </c>
      <c r="B1667" s="104" t="str">
        <f ca="1"/>
        <v>PT Metro Perkasa Retail</v>
      </c>
      <c r="C1667" s="104">
        <f ca="1"/>
        <v>2594000</v>
      </c>
      <c r="D1667" s="104">
        <f ca="1"/>
        <v>46069</v>
      </c>
      <c r="E1667" s="104">
        <f ca="1"/>
        <v>46083</v>
      </c>
      <c r="F1667" s="104" t="str">
        <f ca="1"/>
        <v>Paid</v>
      </c>
      <c r="G1667" s="104" t="str">
        <f ca="1"/>
        <v>INV-2026-PT Metro Perkasa Retail-1654</v>
      </c>
      <c r="H1667" s="104">
        <f ca="1"/>
        <v>2594000</v>
      </c>
      <c r="I1667" s="104">
        <f ca="1"/>
        <v>0</v>
      </c>
    </row>
    <row r="1668" spans="1:9">
      <c r="A1668" s="104">
        <f ca="1"/>
        <v>1655</v>
      </c>
      <c r="B1668" s="104" t="str">
        <f ca="1"/>
        <v>PT Nusantara Mart Sejahtera</v>
      </c>
      <c r="C1668" s="104">
        <f ca="1"/>
        <v>2809000</v>
      </c>
      <c r="D1668" s="104">
        <f ca="1"/>
        <v>46093</v>
      </c>
      <c r="E1668" s="104">
        <f ca="1"/>
        <v>46138</v>
      </c>
      <c r="F1668" s="104" t="str">
        <f ca="1"/>
        <v>Partial</v>
      </c>
      <c r="G1668" s="104" t="str">
        <f ca="1"/>
        <v>INV-2026-PT Nusantara Mart Sejahtera-1655</v>
      </c>
      <c r="H1668" s="104">
        <f ca="1"/>
        <v>1124000</v>
      </c>
      <c r="I1668" s="104">
        <f ca="1"/>
        <v>1685000</v>
      </c>
    </row>
    <row r="1669" spans="1:9">
      <c r="A1669" s="104">
        <f ca="1"/>
        <v>1656</v>
      </c>
      <c r="B1669" s="104" t="str">
        <f ca="1"/>
        <v>PT Urban House Indonesia</v>
      </c>
      <c r="C1669" s="104">
        <f ca="1"/>
        <v>3072000</v>
      </c>
      <c r="D1669" s="104">
        <f ca="1"/>
        <v>46225</v>
      </c>
      <c r="E1669" s="104">
        <f ca="1"/>
        <v>46270</v>
      </c>
      <c r="F1669" s="104" t="str">
        <f ca="1"/>
        <v>Paid</v>
      </c>
      <c r="G1669" s="104" t="str">
        <f ca="1"/>
        <v>INV-2026-PT Urban House Indonesia-1656</v>
      </c>
      <c r="H1669" s="104">
        <f ca="1"/>
        <v>3072000</v>
      </c>
      <c r="I1669" s="104">
        <f ca="1"/>
        <v>0</v>
      </c>
    </row>
    <row r="1670" spans="1:9">
      <c r="A1670" s="104">
        <f ca="1"/>
        <v>1657</v>
      </c>
      <c r="B1670" s="104" t="str">
        <f ca="1"/>
        <v>PT Surya Niaga Surabaya</v>
      </c>
      <c r="C1670" s="104">
        <f ca="1"/>
        <v>5787000</v>
      </c>
      <c r="D1670" s="104">
        <f ca="1"/>
        <v>46246</v>
      </c>
      <c r="E1670" s="104">
        <f ca="1"/>
        <v>46276</v>
      </c>
      <c r="F1670" s="104" t="str">
        <f ca="1"/>
        <v>Paid</v>
      </c>
      <c r="G1670" s="104" t="str">
        <f ca="1"/>
        <v>INV-2026-PT Surya Niaga Surabaya-1657</v>
      </c>
      <c r="H1670" s="104">
        <f ca="1"/>
        <v>5787000</v>
      </c>
      <c r="I1670" s="104">
        <f ca="1"/>
        <v>0</v>
      </c>
    </row>
    <row r="1671" spans="1:9">
      <c r="A1671" s="104">
        <f ca="1"/>
        <v>1658</v>
      </c>
      <c r="B1671" s="104" t="str">
        <f ca="1"/>
        <v>PT Metro Perkasa Retail</v>
      </c>
      <c r="C1671" s="104">
        <f ca="1"/>
        <v>7591000</v>
      </c>
      <c r="D1671" s="104">
        <f ca="1"/>
        <v>46245</v>
      </c>
      <c r="E1671" s="104">
        <f ca="1"/>
        <v>46259</v>
      </c>
      <c r="F1671" s="104" t="str">
        <f ca="1"/>
        <v>Paid</v>
      </c>
      <c r="G1671" s="104" t="str">
        <f ca="1"/>
        <v>INV-2026-PT Metro Perkasa Retail-1658</v>
      </c>
      <c r="H1671" s="104">
        <f ca="1"/>
        <v>7591000</v>
      </c>
      <c r="I1671" s="104">
        <f ca="1"/>
        <v>0</v>
      </c>
    </row>
    <row r="1672" spans="1:9">
      <c r="A1672" s="104">
        <f ca="1"/>
        <v>1659</v>
      </c>
      <c r="B1672" s="104" t="str">
        <f ca="1"/>
        <v>PT Pontianak Niaga Abadi</v>
      </c>
      <c r="C1672" s="104">
        <f ca="1"/>
        <v>2275000</v>
      </c>
      <c r="D1672" s="104">
        <f ca="1"/>
        <v>46033</v>
      </c>
      <c r="E1672" s="104">
        <f ca="1"/>
        <v>46063</v>
      </c>
      <c r="F1672" s="104" t="str">
        <f ca="1"/>
        <v>Partial</v>
      </c>
      <c r="G1672" s="104" t="str">
        <f ca="1"/>
        <v>INV-2026-PT Pontianak Niaga Abadi-1659</v>
      </c>
      <c r="H1672" s="104">
        <f ca="1"/>
        <v>1138000</v>
      </c>
      <c r="I1672" s="104">
        <f ca="1"/>
        <v>1137000</v>
      </c>
    </row>
    <row r="1673" spans="1:9">
      <c r="A1673" s="104">
        <f ca="1"/>
        <v>1660</v>
      </c>
      <c r="B1673" s="104" t="str">
        <f ca="1"/>
        <v>PT Karya Mitra Retail</v>
      </c>
      <c r="C1673" s="104">
        <f ca="1"/>
        <v>504000</v>
      </c>
      <c r="D1673" s="104">
        <f ca="1"/>
        <v>46256</v>
      </c>
      <c r="E1673" s="104">
        <f ca="1"/>
        <v>46286</v>
      </c>
      <c r="F1673" s="104" t="str">
        <f ca="1"/>
        <v>Unpaid</v>
      </c>
      <c r="G1673" s="104" t="str">
        <f ca="1"/>
        <v>INV-2026-PT Karya Mitra Retail-1660</v>
      </c>
      <c r="H1673" s="104">
        <f ca="1"/>
        <v>0</v>
      </c>
      <c r="I1673" s="104">
        <f ca="1"/>
        <v>504000</v>
      </c>
    </row>
    <row r="1674" spans="1:9">
      <c r="A1674" s="104">
        <f ca="1"/>
        <v>1661</v>
      </c>
      <c r="B1674" s="104" t="str">
        <f ca="1"/>
        <v>PT Bali Lifestyle Market</v>
      </c>
      <c r="C1674" s="104">
        <f ca="1"/>
        <v>4020000</v>
      </c>
      <c r="D1674" s="104">
        <f ca="1"/>
        <v>46130</v>
      </c>
      <c r="E1674" s="104">
        <f ca="1"/>
        <v>46175</v>
      </c>
      <c r="F1674" s="104" t="str">
        <f ca="1"/>
        <v>Paid</v>
      </c>
      <c r="G1674" s="104" t="str">
        <f ca="1"/>
        <v>INV-2026-PT Bali Lifestyle Market-1661</v>
      </c>
      <c r="H1674" s="104">
        <f ca="1"/>
        <v>4020000</v>
      </c>
      <c r="I1674" s="104">
        <f ca="1"/>
        <v>0</v>
      </c>
    </row>
    <row r="1675" spans="1:9">
      <c r="A1675" s="104">
        <f ca="1"/>
        <v>1662</v>
      </c>
      <c r="B1675" s="104" t="str">
        <f ca="1"/>
        <v>PT Batam Modern Retail</v>
      </c>
      <c r="C1675" s="104">
        <f ca="1"/>
        <v>1951000</v>
      </c>
      <c r="D1675" s="104">
        <f ca="1"/>
        <v>46143</v>
      </c>
      <c r="E1675" s="104">
        <f ca="1"/>
        <v>46173</v>
      </c>
      <c r="F1675" s="104" t="str">
        <f ca="1"/>
        <v>Paid</v>
      </c>
      <c r="G1675" s="104" t="str">
        <f ca="1"/>
        <v>INV-2026-PT Batam Modern Retail-1662</v>
      </c>
      <c r="H1675" s="104">
        <f ca="1"/>
        <v>1951000</v>
      </c>
      <c r="I1675" s="104">
        <f ca="1"/>
        <v>0</v>
      </c>
    </row>
    <row r="1676" spans="1:9">
      <c r="A1676" s="104">
        <f ca="1"/>
        <v>1663</v>
      </c>
      <c r="B1676" s="104" t="str">
        <f ca="1"/>
        <v>PT Bali Lifestyle Market</v>
      </c>
      <c r="C1676" s="104">
        <f ca="1"/>
        <v>3866000</v>
      </c>
      <c r="D1676" s="104">
        <f ca="1"/>
        <v>46109</v>
      </c>
      <c r="E1676" s="104">
        <f ca="1"/>
        <v>46139</v>
      </c>
      <c r="F1676" s="104" t="str">
        <f ca="1"/>
        <v>Paid</v>
      </c>
      <c r="G1676" s="104" t="str">
        <f ca="1"/>
        <v>INV-2026-PT Bali Lifestyle Market-1663</v>
      </c>
      <c r="H1676" s="104">
        <f ca="1"/>
        <v>3866000</v>
      </c>
      <c r="I1676" s="104">
        <f ca="1"/>
        <v>0</v>
      </c>
    </row>
    <row r="1677" spans="1:9">
      <c r="A1677" s="104">
        <f ca="1"/>
        <v>1664</v>
      </c>
      <c r="B1677" s="104" t="str">
        <f ca="1"/>
        <v>PT Surya Niaga Surabaya</v>
      </c>
      <c r="C1677" s="104">
        <f ca="1"/>
        <v>4079000</v>
      </c>
      <c r="D1677" s="104">
        <f ca="1"/>
        <v>46032</v>
      </c>
      <c r="E1677" s="104">
        <f ca="1"/>
        <v>46046</v>
      </c>
      <c r="F1677" s="104" t="str">
        <f ca="1"/>
        <v>Paid</v>
      </c>
      <c r="G1677" s="104" t="str">
        <f ca="1"/>
        <v>INV-2026-PT Surya Niaga Surabaya-1664</v>
      </c>
      <c r="H1677" s="104">
        <f ca="1"/>
        <v>4079000</v>
      </c>
      <c r="I1677" s="104">
        <f ca="1"/>
        <v>0</v>
      </c>
    </row>
    <row r="1678" spans="1:9">
      <c r="A1678" s="104">
        <f ca="1"/>
        <v>1665</v>
      </c>
      <c r="B1678" s="104" t="str">
        <f ca="1"/>
        <v>PT Metro Perkasa Retail</v>
      </c>
      <c r="C1678" s="104">
        <f ca="1"/>
        <v>636000</v>
      </c>
      <c r="D1678" s="104">
        <f ca="1"/>
        <v>46071</v>
      </c>
      <c r="E1678" s="104">
        <f ca="1"/>
        <v>46101</v>
      </c>
      <c r="F1678" s="104" t="str">
        <f ca="1"/>
        <v>Paid</v>
      </c>
      <c r="G1678" s="104" t="str">
        <f ca="1"/>
        <v>INV-2026-PT Metro Perkasa Retail-1665</v>
      </c>
      <c r="H1678" s="104">
        <f ca="1"/>
        <v>636000</v>
      </c>
      <c r="I1678" s="104">
        <f ca="1"/>
        <v>0</v>
      </c>
    </row>
    <row r="1679" spans="1:9">
      <c r="A1679" s="104">
        <f ca="1"/>
        <v>1666</v>
      </c>
      <c r="B1679" s="104" t="str">
        <f ca="1"/>
        <v>PT Medan Niaga Sentosa</v>
      </c>
      <c r="C1679" s="104">
        <f ca="1"/>
        <v>3273000</v>
      </c>
      <c r="D1679" s="104">
        <f ca="1"/>
        <v>46260</v>
      </c>
      <c r="E1679" s="104">
        <f ca="1"/>
        <v>46274</v>
      </c>
      <c r="F1679" s="104" t="str">
        <f ca="1"/>
        <v>Paid</v>
      </c>
      <c r="G1679" s="104" t="str">
        <f ca="1"/>
        <v>INV-2026-PT Medan Niaga Sentosa-1666</v>
      </c>
      <c r="H1679" s="104">
        <f ca="1"/>
        <v>3273000</v>
      </c>
      <c r="I1679" s="104">
        <f ca="1"/>
        <v>0</v>
      </c>
    </row>
    <row r="1680" spans="1:9">
      <c r="A1680" s="104">
        <f ca="1"/>
        <v>1667</v>
      </c>
      <c r="B1680" s="104" t="str">
        <f ca="1"/>
        <v>PT Sentra Belanja Jaya</v>
      </c>
      <c r="C1680" s="104">
        <f ca="1"/>
        <v>4191000</v>
      </c>
      <c r="D1680" s="104">
        <f ca="1"/>
        <v>46230</v>
      </c>
      <c r="E1680" s="104">
        <f ca="1"/>
        <v>46244</v>
      </c>
      <c r="F1680" s="104" t="str">
        <f ca="1"/>
        <v>Partial</v>
      </c>
      <c r="G1680" s="104" t="str">
        <f ca="1"/>
        <v>INV-2026-PT Sentra Belanja Jaya-1667</v>
      </c>
      <c r="H1680" s="104">
        <f ca="1"/>
        <v>2934000</v>
      </c>
      <c r="I1680" s="104">
        <f ca="1"/>
        <v>1257000</v>
      </c>
    </row>
    <row r="1681" spans="1:9">
      <c r="A1681" s="104">
        <f ca="1"/>
        <v>1668</v>
      </c>
      <c r="B1681" s="104" t="str">
        <f ca="1"/>
        <v>PT Pekanbaru Home Store</v>
      </c>
      <c r="C1681" s="104">
        <f ca="1"/>
        <v>378000</v>
      </c>
      <c r="D1681" s="104">
        <f ca="1"/>
        <v>46101</v>
      </c>
      <c r="E1681" s="104">
        <f ca="1"/>
        <v>46131</v>
      </c>
      <c r="F1681" s="104" t="str">
        <f ca="1"/>
        <v>Paid</v>
      </c>
      <c r="G1681" s="104" t="str">
        <f ca="1"/>
        <v>INV-2026-PT Pekanbaru Home Store-1668</v>
      </c>
      <c r="H1681" s="104">
        <f ca="1"/>
        <v>378000</v>
      </c>
      <c r="I1681" s="104">
        <f ca="1"/>
        <v>0</v>
      </c>
    </row>
    <row r="1682" spans="1:9">
      <c r="A1682" s="104">
        <f ca="1"/>
        <v>1669</v>
      </c>
      <c r="B1682" s="104" t="str">
        <f ca="1"/>
        <v>PT Karya Mitra Retail</v>
      </c>
      <c r="C1682" s="104">
        <f ca="1"/>
        <v>2059000</v>
      </c>
      <c r="D1682" s="104">
        <f ca="1"/>
        <v>46043</v>
      </c>
      <c r="E1682" s="104">
        <f ca="1"/>
        <v>46073</v>
      </c>
      <c r="F1682" s="104" t="str">
        <f ca="1"/>
        <v>Partial</v>
      </c>
      <c r="G1682" s="104" t="str">
        <f ca="1"/>
        <v>INV-2026-PT Karya Mitra Retail-1669</v>
      </c>
      <c r="H1682" s="104">
        <f ca="1"/>
        <v>515000</v>
      </c>
      <c r="I1682" s="104">
        <f ca="1"/>
        <v>1544000</v>
      </c>
    </row>
    <row r="1683" spans="1:9">
      <c r="A1683" s="104">
        <f ca="1"/>
        <v>1670</v>
      </c>
      <c r="B1683" s="104" t="str">
        <f ca="1"/>
        <v>PT Karya Mitra Retail</v>
      </c>
      <c r="C1683" s="104">
        <f ca="1"/>
        <v>4811000</v>
      </c>
      <c r="D1683" s="104">
        <f ca="1"/>
        <v>46272</v>
      </c>
      <c r="E1683" s="104">
        <f ca="1"/>
        <v>46286</v>
      </c>
      <c r="F1683" s="104" t="str">
        <f ca="1"/>
        <v>Unpaid</v>
      </c>
      <c r="G1683" s="104" t="str">
        <f ca="1"/>
        <v>INV-2026-PT Karya Mitra Retail-1670</v>
      </c>
      <c r="H1683" s="104">
        <f ca="1"/>
        <v>0</v>
      </c>
      <c r="I1683" s="104">
        <f ca="1"/>
        <v>4811000</v>
      </c>
    </row>
    <row r="1684" spans="1:9">
      <c r="A1684" s="104">
        <f ca="1"/>
        <v>1671</v>
      </c>
      <c r="B1684" s="104" t="str">
        <f ca="1"/>
        <v>PT Pusaka Niaga Mandiri</v>
      </c>
      <c r="C1684" s="104">
        <f ca="1"/>
        <v>4819000</v>
      </c>
      <c r="D1684" s="104">
        <f ca="1"/>
        <v>46145</v>
      </c>
      <c r="E1684" s="104">
        <f ca="1"/>
        <v>46175</v>
      </c>
      <c r="F1684" s="104" t="str">
        <f ca="1"/>
        <v>Paid</v>
      </c>
      <c r="G1684" s="104" t="str">
        <f ca="1"/>
        <v>INV-2026-PT Pusaka Niaga Mandiri-1671</v>
      </c>
      <c r="H1684" s="104">
        <f ca="1"/>
        <v>4819000</v>
      </c>
      <c r="I1684" s="104">
        <f ca="1"/>
        <v>0</v>
      </c>
    </row>
    <row r="1685" spans="1:9">
      <c r="A1685" s="104">
        <f ca="1"/>
        <v>1672</v>
      </c>
      <c r="B1685" s="104" t="str">
        <f ca="1"/>
        <v>PT Sentra Belanja Jaya</v>
      </c>
      <c r="C1685" s="104">
        <f ca="1"/>
        <v>3527000</v>
      </c>
      <c r="D1685" s="104">
        <f ca="1"/>
        <v>46115</v>
      </c>
      <c r="E1685" s="104">
        <f ca="1"/>
        <v>46145</v>
      </c>
      <c r="F1685" s="104" t="str">
        <f ca="1"/>
        <v>Paid</v>
      </c>
      <c r="G1685" s="104" t="str">
        <f ca="1"/>
        <v>INV-2026-PT Sentra Belanja Jaya-1672</v>
      </c>
      <c r="H1685" s="104">
        <f ca="1"/>
        <v>3527000</v>
      </c>
      <c r="I1685" s="104">
        <f ca="1"/>
        <v>0</v>
      </c>
    </row>
    <row r="1686" spans="1:9">
      <c r="A1686" s="104">
        <f ca="1"/>
        <v>1673</v>
      </c>
      <c r="B1686" s="104" t="str">
        <f ca="1"/>
        <v>PT Karya Mitra Retail</v>
      </c>
      <c r="C1686" s="104">
        <f ca="1"/>
        <v>250000</v>
      </c>
      <c r="D1686" s="104">
        <f ca="1"/>
        <v>46098</v>
      </c>
      <c r="E1686" s="104">
        <f ca="1"/>
        <v>46128</v>
      </c>
      <c r="F1686" s="104" t="str">
        <f ca="1"/>
        <v>Paid</v>
      </c>
      <c r="G1686" s="104" t="str">
        <f ca="1"/>
        <v>INV-2026-PT Karya Mitra Retail-1673</v>
      </c>
      <c r="H1686" s="104">
        <f ca="1"/>
        <v>250000</v>
      </c>
      <c r="I1686" s="104">
        <f ca="1"/>
        <v>0</v>
      </c>
    </row>
    <row r="1687" spans="1:9">
      <c r="A1687" s="104">
        <f ca="1"/>
        <v>1674</v>
      </c>
      <c r="B1687" s="104" t="str">
        <f ca="1"/>
        <v>PT Sentra Belanja Jaya</v>
      </c>
      <c r="C1687" s="104">
        <f ca="1"/>
        <v>1716000</v>
      </c>
      <c r="D1687" s="104">
        <f ca="1"/>
        <v>46205</v>
      </c>
      <c r="E1687" s="104">
        <f ca="1"/>
        <v>46235</v>
      </c>
      <c r="F1687" s="104" t="str">
        <f ca="1"/>
        <v>Unpaid</v>
      </c>
      <c r="G1687" s="104" t="str">
        <f ca="1"/>
        <v>INV-2026-PT Sentra Belanja Jaya-1674</v>
      </c>
      <c r="H1687" s="104">
        <f ca="1"/>
        <v>0</v>
      </c>
      <c r="I1687" s="104">
        <f ca="1"/>
        <v>1716000</v>
      </c>
    </row>
    <row r="1688" spans="1:9">
      <c r="A1688" s="104">
        <f ca="1"/>
        <v>1675</v>
      </c>
      <c r="B1688" s="104" t="str">
        <f ca="1"/>
        <v>PT Pontianak Niaga Abadi</v>
      </c>
      <c r="C1688" s="104">
        <f ca="1"/>
        <v>1351000</v>
      </c>
      <c r="D1688" s="104">
        <f ca="1"/>
        <v>46146</v>
      </c>
      <c r="E1688" s="104">
        <f ca="1"/>
        <v>46176</v>
      </c>
      <c r="F1688" s="104" t="str">
        <f ca="1"/>
        <v>Unpaid</v>
      </c>
      <c r="G1688" s="104" t="str">
        <f ca="1"/>
        <v>INV-2026-PT Pontianak Niaga Abadi-1675</v>
      </c>
      <c r="H1688" s="104">
        <f ca="1"/>
        <v>0</v>
      </c>
      <c r="I1688" s="104">
        <f ca="1"/>
        <v>1351000</v>
      </c>
    </row>
    <row r="1689" spans="1:9">
      <c r="A1689" s="104">
        <f ca="1"/>
        <v>1676</v>
      </c>
      <c r="B1689" s="104" t="str">
        <f ca="1"/>
        <v>PT Pusaka Niaga Mandiri</v>
      </c>
      <c r="C1689" s="104">
        <f ca="1"/>
        <v>5666000</v>
      </c>
      <c r="D1689" s="104">
        <f ca="1"/>
        <v>46104</v>
      </c>
      <c r="E1689" s="104">
        <f ca="1"/>
        <v>46134</v>
      </c>
      <c r="F1689" s="104" t="str">
        <f ca="1"/>
        <v>Paid</v>
      </c>
      <c r="G1689" s="104" t="str">
        <f ca="1"/>
        <v>INV-2026-PT Pusaka Niaga Mandiri-1676</v>
      </c>
      <c r="H1689" s="104">
        <f ca="1"/>
        <v>5666000</v>
      </c>
      <c r="I1689" s="104">
        <f ca="1"/>
        <v>0</v>
      </c>
    </row>
    <row r="1690" spans="1:9">
      <c r="A1690" s="104">
        <f ca="1"/>
        <v>1677</v>
      </c>
      <c r="B1690" s="104" t="str">
        <f ca="1"/>
        <v>PT Harmoni Store Indonesia</v>
      </c>
      <c r="C1690" s="104">
        <f ca="1"/>
        <v>119000</v>
      </c>
      <c r="D1690" s="104">
        <f ca="1"/>
        <v>46270</v>
      </c>
      <c r="E1690" s="104">
        <f ca="1"/>
        <v>46284</v>
      </c>
      <c r="F1690" s="104" t="str">
        <f ca="1"/>
        <v>Unpaid</v>
      </c>
      <c r="G1690" s="104" t="str">
        <f ca="1"/>
        <v>INV-2026-PT Harmoni Store Indonesia-1677</v>
      </c>
      <c r="H1690" s="104">
        <f ca="1"/>
        <v>0</v>
      </c>
      <c r="I1690" s="104">
        <f ca="1"/>
        <v>119000</v>
      </c>
    </row>
    <row r="1691" spans="1:9">
      <c r="A1691" s="104">
        <f ca="1"/>
        <v>1678</v>
      </c>
      <c r="B1691" s="104" t="str">
        <f ca="1"/>
        <v>PT Medan Niaga Sentosa</v>
      </c>
      <c r="C1691" s="104">
        <f ca="1"/>
        <v>770000</v>
      </c>
      <c r="D1691" s="104">
        <f ca="1"/>
        <v>46206</v>
      </c>
      <c r="E1691" s="104">
        <f ca="1"/>
        <v>46236</v>
      </c>
      <c r="F1691" s="104" t="str">
        <f ca="1"/>
        <v>Paid</v>
      </c>
      <c r="G1691" s="104" t="str">
        <f ca="1"/>
        <v>INV-2026-PT Medan Niaga Sentosa-1678</v>
      </c>
      <c r="H1691" s="104">
        <f ca="1"/>
        <v>770000</v>
      </c>
      <c r="I1691" s="104">
        <f ca="1"/>
        <v>0</v>
      </c>
    </row>
    <row r="1692" spans="1:9">
      <c r="A1692" s="104">
        <f ca="1"/>
        <v>1679</v>
      </c>
      <c r="B1692" s="104" t="str">
        <f ca="1"/>
        <v>PT Manado Lifestyle Center</v>
      </c>
      <c r="C1692" s="104">
        <f ca="1"/>
        <v>2245000</v>
      </c>
      <c r="D1692" s="104">
        <f ca="1"/>
        <v>46066</v>
      </c>
      <c r="E1692" s="104">
        <f ca="1"/>
        <v>46096</v>
      </c>
      <c r="F1692" s="104" t="str">
        <f ca="1"/>
        <v>Paid</v>
      </c>
      <c r="G1692" s="104" t="str">
        <f ca="1"/>
        <v>INV-2026-PT Manado Lifestyle Center-1679</v>
      </c>
      <c r="H1692" s="104">
        <f ca="1"/>
        <v>2245000</v>
      </c>
      <c r="I1692" s="104">
        <f ca="1"/>
        <v>0</v>
      </c>
    </row>
    <row r="1693" spans="1:9">
      <c r="A1693" s="104">
        <f ca="1"/>
        <v>1680</v>
      </c>
      <c r="B1693" s="104" t="str">
        <f ca="1"/>
        <v>PT Jogja Retail Makmur</v>
      </c>
      <c r="C1693" s="104">
        <f ca="1"/>
        <v>238000</v>
      </c>
      <c r="D1693" s="104">
        <f ca="1"/>
        <v>46180</v>
      </c>
      <c r="E1693" s="104">
        <f ca="1"/>
        <v>46194</v>
      </c>
      <c r="F1693" s="104" t="str">
        <f ca="1"/>
        <v>Paid</v>
      </c>
      <c r="G1693" s="104" t="str">
        <f ca="1"/>
        <v>INV-2026-PT Jogja Retail Makmur-1680</v>
      </c>
      <c r="H1693" s="104">
        <f ca="1"/>
        <v>238000</v>
      </c>
      <c r="I1693" s="104">
        <f ca="1"/>
        <v>0</v>
      </c>
    </row>
    <row r="1694" spans="1:9">
      <c r="A1694" s="104">
        <f ca="1"/>
        <v>1681</v>
      </c>
      <c r="B1694" s="104" t="str">
        <f ca="1"/>
        <v>PT Balikpapan Retailindo</v>
      </c>
      <c r="C1694" s="104">
        <f ca="1"/>
        <v>2294000</v>
      </c>
      <c r="D1694" s="104">
        <f ca="1"/>
        <v>46066</v>
      </c>
      <c r="E1694" s="104">
        <f ca="1"/>
        <v>46096</v>
      </c>
      <c r="F1694" s="104" t="str">
        <f ca="1"/>
        <v>Paid</v>
      </c>
      <c r="G1694" s="104" t="str">
        <f ca="1"/>
        <v>INV-2026-PT Balikpapan Retailindo-1681</v>
      </c>
      <c r="H1694" s="104">
        <f ca="1"/>
        <v>2294000</v>
      </c>
      <c r="I1694" s="104">
        <f ca="1"/>
        <v>0</v>
      </c>
    </row>
    <row r="1695" spans="1:9">
      <c r="A1695" s="104">
        <f ca="1"/>
        <v>1682</v>
      </c>
      <c r="B1695" s="104" t="str">
        <f ca="1"/>
        <v>PT Bintang Retail Nusantara</v>
      </c>
      <c r="C1695" s="104">
        <f ca="1"/>
        <v>5239000</v>
      </c>
      <c r="D1695" s="104">
        <f ca="1"/>
        <v>46029</v>
      </c>
      <c r="E1695" s="104">
        <f ca="1"/>
        <v>46059</v>
      </c>
      <c r="F1695" s="104" t="str">
        <f ca="1"/>
        <v>Paid</v>
      </c>
      <c r="G1695" s="104" t="str">
        <f ca="1"/>
        <v>INV-2026-PT Bintang Retail Nusantara-1682</v>
      </c>
      <c r="H1695" s="104">
        <f ca="1"/>
        <v>5239000</v>
      </c>
      <c r="I1695" s="104">
        <f ca="1"/>
        <v>0</v>
      </c>
    </row>
    <row r="1696" spans="1:9">
      <c r="A1696" s="104">
        <f ca="1"/>
        <v>1683</v>
      </c>
      <c r="B1696" s="104" t="str">
        <f ca="1"/>
        <v>PT Balikpapan Retailindo</v>
      </c>
      <c r="C1696" s="104">
        <f ca="1"/>
        <v>4201000</v>
      </c>
      <c r="D1696" s="104">
        <f ca="1"/>
        <v>46186</v>
      </c>
      <c r="E1696" s="104">
        <f ca="1"/>
        <v>46216</v>
      </c>
      <c r="F1696" s="104" t="str">
        <f ca="1"/>
        <v>Paid</v>
      </c>
      <c r="G1696" s="104" t="str">
        <f ca="1"/>
        <v>INV-2026-PT Balikpapan Retailindo-1683</v>
      </c>
      <c r="H1696" s="104">
        <f ca="1"/>
        <v>4201000</v>
      </c>
      <c r="I1696" s="104">
        <f ca="1"/>
        <v>0</v>
      </c>
    </row>
    <row r="1697" spans="1:9">
      <c r="A1697" s="104">
        <f ca="1"/>
        <v>1684</v>
      </c>
      <c r="B1697" s="104" t="str">
        <f ca="1"/>
        <v>PT Sinar Karya Abadi</v>
      </c>
      <c r="C1697" s="104">
        <f ca="1"/>
        <v>3052000</v>
      </c>
      <c r="D1697" s="104">
        <f ca="1"/>
        <v>46071</v>
      </c>
      <c r="E1697" s="104">
        <f ca="1"/>
        <v>46116</v>
      </c>
      <c r="F1697" s="104" t="str">
        <f ca="1"/>
        <v>Unpaid</v>
      </c>
      <c r="G1697" s="104" t="str">
        <f ca="1"/>
        <v>INV-2026-PT Sinar Karya Abadi-1684</v>
      </c>
      <c r="H1697" s="104">
        <f ca="1"/>
        <v>0</v>
      </c>
      <c r="I1697" s="104">
        <f ca="1"/>
        <v>3052000</v>
      </c>
    </row>
    <row r="1698" spans="1:9">
      <c r="A1698" s="104">
        <f ca="1"/>
        <v>1685</v>
      </c>
      <c r="B1698" s="104" t="str">
        <f ca="1"/>
        <v>PT Lestari Lifestyle Retail</v>
      </c>
      <c r="C1698" s="104">
        <f ca="1"/>
        <v>2899000</v>
      </c>
      <c r="D1698" s="104">
        <f ca="1"/>
        <v>46190</v>
      </c>
      <c r="E1698" s="104">
        <f ca="1"/>
        <v>46220</v>
      </c>
      <c r="F1698" s="104" t="str">
        <f ca="1"/>
        <v>Unpaid</v>
      </c>
      <c r="G1698" s="104" t="str">
        <f ca="1"/>
        <v>INV-2026-PT Lestari Lifestyle Retail-1685</v>
      </c>
      <c r="H1698" s="104">
        <f ca="1"/>
        <v>0</v>
      </c>
      <c r="I1698" s="104">
        <f ca="1"/>
        <v>2899000</v>
      </c>
    </row>
    <row r="1699" spans="1:9">
      <c r="A1699" s="104">
        <f ca="1"/>
        <v>1686</v>
      </c>
      <c r="B1699" s="104" t="str">
        <f ca="1"/>
        <v>PT XYZ</v>
      </c>
      <c r="C1699" s="104">
        <f ca="1"/>
        <v>2812000</v>
      </c>
      <c r="D1699" s="104">
        <f ca="1"/>
        <v>46115</v>
      </c>
      <c r="E1699" s="104">
        <f ca="1"/>
        <v>46145</v>
      </c>
      <c r="F1699" s="104" t="str">
        <f ca="1"/>
        <v>Paid</v>
      </c>
      <c r="G1699" s="104" t="str">
        <f ca="1"/>
        <v>INV-2026-PT XYZ-1686</v>
      </c>
      <c r="H1699" s="104">
        <f ca="1"/>
        <v>2812000</v>
      </c>
      <c r="I1699" s="104">
        <f ca="1"/>
        <v>0</v>
      </c>
    </row>
    <row r="1700" spans="1:9">
      <c r="A1700" s="104">
        <f ca="1"/>
        <v>1687</v>
      </c>
      <c r="B1700" s="104" t="str">
        <f ca="1"/>
        <v>PT Prima Retail Bandung</v>
      </c>
      <c r="C1700" s="104">
        <f ca="1"/>
        <v>357000</v>
      </c>
      <c r="D1700" s="104">
        <f ca="1"/>
        <v>46139</v>
      </c>
      <c r="E1700" s="104">
        <f ca="1"/>
        <v>46184</v>
      </c>
      <c r="F1700" s="104" t="str">
        <f ca="1"/>
        <v>Paid</v>
      </c>
      <c r="G1700" s="104" t="str">
        <f ca="1"/>
        <v>INV-2026-PT Prima Retail Bandung-1687</v>
      </c>
      <c r="H1700" s="104">
        <f ca="1"/>
        <v>357000</v>
      </c>
      <c r="I1700" s="104">
        <f ca="1"/>
        <v>0</v>
      </c>
    </row>
    <row r="1701" spans="1:9">
      <c r="A1701" s="104">
        <f ca="1"/>
        <v>1688</v>
      </c>
      <c r="B1701" s="104" t="str">
        <f ca="1"/>
        <v>PT Lestari Lifestyle Retail</v>
      </c>
      <c r="C1701" s="104">
        <f ca="1"/>
        <v>6178000</v>
      </c>
      <c r="D1701" s="104">
        <f ca="1"/>
        <v>46031</v>
      </c>
      <c r="E1701" s="104">
        <f ca="1"/>
        <v>46061</v>
      </c>
      <c r="F1701" s="104" t="str">
        <f ca="1"/>
        <v>Paid</v>
      </c>
      <c r="G1701" s="104" t="str">
        <f ca="1"/>
        <v>INV-2026-PT Lestari Lifestyle Retail-1688</v>
      </c>
      <c r="H1701" s="104">
        <f ca="1"/>
        <v>6178000</v>
      </c>
      <c r="I1701" s="104">
        <f ca="1"/>
        <v>0</v>
      </c>
    </row>
    <row r="1702" spans="1:9">
      <c r="A1702" s="104">
        <f ca="1"/>
        <v>1689</v>
      </c>
      <c r="B1702" s="104" t="str">
        <f ca="1"/>
        <v>PT Palembang Retail Bersama</v>
      </c>
      <c r="C1702" s="104">
        <f ca="1"/>
        <v>2214000</v>
      </c>
      <c r="D1702" s="104">
        <f ca="1"/>
        <v>46137</v>
      </c>
      <c r="E1702" s="104">
        <f ca="1"/>
        <v>46182</v>
      </c>
      <c r="F1702" s="104" t="str">
        <f ca="1"/>
        <v>Unpaid</v>
      </c>
      <c r="G1702" s="104" t="str">
        <f ca="1"/>
        <v>INV-2026-PT Palembang Retail Bersama-1689</v>
      </c>
      <c r="H1702" s="104">
        <f ca="1"/>
        <v>0</v>
      </c>
      <c r="I1702" s="104">
        <f ca="1"/>
        <v>2214000</v>
      </c>
    </row>
    <row r="1703" spans="1:9">
      <c r="A1703" s="104">
        <f ca="1"/>
        <v>1690</v>
      </c>
      <c r="B1703" s="104" t="str">
        <f ca="1"/>
        <v>PT Harmoni Store Indonesia</v>
      </c>
      <c r="C1703" s="104">
        <f ca="1"/>
        <v>4034000</v>
      </c>
      <c r="D1703" s="104">
        <f ca="1"/>
        <v>46162</v>
      </c>
      <c r="E1703" s="104">
        <f ca="1"/>
        <v>46192</v>
      </c>
      <c r="F1703" s="104" t="str">
        <f ca="1"/>
        <v>Unpaid</v>
      </c>
      <c r="G1703" s="104" t="str">
        <f ca="1"/>
        <v>INV-2026-PT Harmoni Store Indonesia-1690</v>
      </c>
      <c r="H1703" s="104">
        <f ca="1"/>
        <v>0</v>
      </c>
      <c r="I1703" s="104">
        <f ca="1"/>
        <v>4034000</v>
      </c>
    </row>
    <row r="1704" spans="1:9">
      <c r="A1704" s="104">
        <f ca="1"/>
        <v>1691</v>
      </c>
      <c r="B1704" s="104" t="str">
        <f ca="1"/>
        <v>PT Sentra Belanja Jaya</v>
      </c>
      <c r="C1704" s="104">
        <f ca="1"/>
        <v>3924000</v>
      </c>
      <c r="D1704" s="104">
        <f ca="1"/>
        <v>46028</v>
      </c>
      <c r="E1704" s="104">
        <f ca="1"/>
        <v>46042</v>
      </c>
      <c r="F1704" s="104" t="str">
        <f ca="1"/>
        <v>Paid</v>
      </c>
      <c r="G1704" s="104" t="str">
        <f ca="1"/>
        <v>INV-2026-PT Sentra Belanja Jaya-1691</v>
      </c>
      <c r="H1704" s="104">
        <f ca="1"/>
        <v>3924000</v>
      </c>
      <c r="I1704" s="104">
        <f ca="1"/>
        <v>0</v>
      </c>
    </row>
    <row r="1705" spans="1:9">
      <c r="A1705" s="104">
        <f ca="1"/>
        <v>1692</v>
      </c>
      <c r="B1705" s="104" t="str">
        <f ca="1"/>
        <v>PT Surya Niaga Surabaya</v>
      </c>
      <c r="C1705" s="104">
        <f ca="1"/>
        <v>4793000</v>
      </c>
      <c r="D1705" s="104">
        <f ca="1"/>
        <v>46119</v>
      </c>
      <c r="E1705" s="104">
        <f ca="1"/>
        <v>46133</v>
      </c>
      <c r="F1705" s="104" t="str">
        <f ca="1"/>
        <v>Paid</v>
      </c>
      <c r="G1705" s="104" t="str">
        <f ca="1"/>
        <v>INV-2026-PT Surya Niaga Surabaya-1692</v>
      </c>
      <c r="H1705" s="104">
        <f ca="1"/>
        <v>4793000</v>
      </c>
      <c r="I1705" s="104">
        <f ca="1"/>
        <v>0</v>
      </c>
    </row>
    <row r="1706" spans="1:9">
      <c r="A1706" s="104">
        <f ca="1"/>
        <v>1693</v>
      </c>
      <c r="B1706" s="104" t="str">
        <f ca="1"/>
        <v>PT Batam Modern Retail</v>
      </c>
      <c r="C1706" s="104">
        <f ca="1"/>
        <v>675000</v>
      </c>
      <c r="D1706" s="104">
        <f ca="1"/>
        <v>46163</v>
      </c>
      <c r="E1706" s="104">
        <f ca="1"/>
        <v>46193</v>
      </c>
      <c r="F1706" s="104" t="str">
        <f ca="1"/>
        <v>Paid</v>
      </c>
      <c r="G1706" s="104" t="str">
        <f ca="1"/>
        <v>INV-2026-PT Batam Modern Retail-1693</v>
      </c>
      <c r="H1706" s="104">
        <f ca="1"/>
        <v>675000</v>
      </c>
      <c r="I1706" s="104">
        <f ca="1"/>
        <v>0</v>
      </c>
    </row>
    <row r="1707" spans="1:9">
      <c r="A1707" s="104">
        <f ca="1"/>
        <v>1694</v>
      </c>
      <c r="B1707" s="104" t="str">
        <f ca="1"/>
        <v>PT Lestari Lifestyle Retail</v>
      </c>
      <c r="C1707" s="104">
        <f ca="1"/>
        <v>2368000</v>
      </c>
      <c r="D1707" s="104">
        <f ca="1"/>
        <v>46138</v>
      </c>
      <c r="E1707" s="104">
        <f ca="1"/>
        <v>46152</v>
      </c>
      <c r="F1707" s="104" t="str">
        <f ca="1"/>
        <v>Paid</v>
      </c>
      <c r="G1707" s="104" t="str">
        <f ca="1"/>
        <v>INV-2026-PT Lestari Lifestyle Retail-1694</v>
      </c>
      <c r="H1707" s="104">
        <f ca="1"/>
        <v>2368000</v>
      </c>
      <c r="I1707" s="104">
        <f ca="1"/>
        <v>0</v>
      </c>
    </row>
    <row r="1708" spans="1:9">
      <c r="A1708" s="104">
        <f ca="1"/>
        <v>1695</v>
      </c>
      <c r="B1708" s="104" t="str">
        <f ca="1"/>
        <v>PT Bali Lifestyle Market</v>
      </c>
      <c r="C1708" s="104">
        <f ca="1"/>
        <v>6407000</v>
      </c>
      <c r="D1708" s="104">
        <f ca="1"/>
        <v>46225</v>
      </c>
      <c r="E1708" s="104">
        <f ca="1"/>
        <v>46255</v>
      </c>
      <c r="F1708" s="104" t="str">
        <f ca="1"/>
        <v>Partial</v>
      </c>
      <c r="G1708" s="104" t="str">
        <f ca="1"/>
        <v>INV-2026-PT Bali Lifestyle Market-1695</v>
      </c>
      <c r="H1708" s="104">
        <f ca="1"/>
        <v>3204000</v>
      </c>
      <c r="I1708" s="104">
        <f ca="1"/>
        <v>3203000</v>
      </c>
    </row>
    <row r="1709" spans="1:9">
      <c r="A1709" s="104">
        <f ca="1"/>
        <v>1696</v>
      </c>
      <c r="B1709" s="104" t="str">
        <f ca="1"/>
        <v>PT Makassar Retail Utama</v>
      </c>
      <c r="C1709" s="104">
        <f ca="1"/>
        <v>3741000</v>
      </c>
      <c r="D1709" s="104">
        <f ca="1"/>
        <v>46202</v>
      </c>
      <c r="E1709" s="104">
        <f ca="1"/>
        <v>46232</v>
      </c>
      <c r="F1709" s="104" t="str">
        <f ca="1"/>
        <v>Paid</v>
      </c>
      <c r="G1709" s="104" t="str">
        <f ca="1"/>
        <v>INV-2026-PT Makassar Retail Utama-1696</v>
      </c>
      <c r="H1709" s="104">
        <f ca="1"/>
        <v>3741000</v>
      </c>
      <c r="I1709" s="104">
        <f ca="1"/>
        <v>0</v>
      </c>
    </row>
    <row r="1710" spans="1:9">
      <c r="A1710" s="104">
        <f ca="1"/>
        <v>1697</v>
      </c>
      <c r="B1710" s="104" t="str">
        <f ca="1"/>
        <v>PT Prima Retail Bandung</v>
      </c>
      <c r="C1710" s="104">
        <f ca="1"/>
        <v>2940000</v>
      </c>
      <c r="D1710" s="104">
        <f ca="1"/>
        <v>46034</v>
      </c>
      <c r="E1710" s="104">
        <f ca="1"/>
        <v>46048</v>
      </c>
      <c r="F1710" s="104" t="str">
        <f ca="1"/>
        <v>Unpaid</v>
      </c>
      <c r="G1710" s="104" t="str">
        <f ca="1"/>
        <v>INV-2026-PT Prima Retail Bandung-1697</v>
      </c>
      <c r="H1710" s="104">
        <f ca="1"/>
        <v>0</v>
      </c>
      <c r="I1710" s="104">
        <f ca="1"/>
        <v>2940000</v>
      </c>
    </row>
    <row r="1711" spans="1:9">
      <c r="A1711" s="104">
        <f ca="1"/>
        <v>1698</v>
      </c>
      <c r="B1711" s="104" t="str">
        <f ca="1"/>
        <v>PT XYZ</v>
      </c>
      <c r="C1711" s="104">
        <f ca="1"/>
        <v>2614000</v>
      </c>
      <c r="D1711" s="104">
        <f ca="1"/>
        <v>46128</v>
      </c>
      <c r="E1711" s="104">
        <f ca="1"/>
        <v>46142</v>
      </c>
      <c r="F1711" s="104" t="str">
        <f ca="1"/>
        <v>Paid</v>
      </c>
      <c r="G1711" s="104" t="str">
        <f ca="1"/>
        <v>INV-2026-PT XYZ-1698</v>
      </c>
      <c r="H1711" s="104">
        <f ca="1"/>
        <v>2614000</v>
      </c>
      <c r="I1711" s="104">
        <f ca="1"/>
        <v>0</v>
      </c>
    </row>
    <row r="1712" spans="1:9">
      <c r="A1712" s="104">
        <f ca="1"/>
        <v>1699</v>
      </c>
      <c r="B1712" s="104" t="str">
        <f ca="1"/>
        <v>PT Harmoni Store Indonesia</v>
      </c>
      <c r="C1712" s="104">
        <f ca="1"/>
        <v>1629000</v>
      </c>
      <c r="D1712" s="104">
        <f ca="1"/>
        <v>46029</v>
      </c>
      <c r="E1712" s="104">
        <f ca="1"/>
        <v>46059</v>
      </c>
      <c r="F1712" s="104" t="str">
        <f ca="1"/>
        <v>Paid</v>
      </c>
      <c r="G1712" s="104" t="str">
        <f ca="1"/>
        <v>INV-2026-PT Harmoni Store Indonesia-1699</v>
      </c>
      <c r="H1712" s="104">
        <f ca="1"/>
        <v>1629000</v>
      </c>
      <c r="I1712" s="104">
        <f ca="1"/>
        <v>0</v>
      </c>
    </row>
    <row r="1713" spans="1:9">
      <c r="A1713" s="104">
        <f ca="1"/>
        <v>1700</v>
      </c>
      <c r="B1713" s="104" t="str">
        <f ca="1"/>
        <v>PT Makassar Retail Utama</v>
      </c>
      <c r="C1713" s="104">
        <f ca="1"/>
        <v>495000</v>
      </c>
      <c r="D1713" s="104">
        <f ca="1"/>
        <v>46262</v>
      </c>
      <c r="E1713" s="104">
        <f ca="1"/>
        <v>46307</v>
      </c>
      <c r="F1713" s="104" t="str">
        <f ca="1"/>
        <v>Paid</v>
      </c>
      <c r="G1713" s="104" t="str">
        <f ca="1"/>
        <v>INV-2026-PT Makassar Retail Utama-1700</v>
      </c>
      <c r="H1713" s="104">
        <f ca="1"/>
        <v>495000</v>
      </c>
      <c r="I1713" s="104">
        <f ca="1"/>
        <v>0</v>
      </c>
    </row>
    <row r="1714" spans="1:9">
      <c r="A1714" s="104">
        <f ca="1"/>
        <v>1701</v>
      </c>
      <c r="B1714" s="104" t="str">
        <f ca="1"/>
        <v>PT Palembang Retail Bersama</v>
      </c>
      <c r="C1714" s="104">
        <f ca="1"/>
        <v>3957000</v>
      </c>
      <c r="D1714" s="104">
        <f ca="1"/>
        <v>46103</v>
      </c>
      <c r="E1714" s="104">
        <f ca="1"/>
        <v>46117</v>
      </c>
      <c r="F1714" s="104" t="str">
        <f ca="1"/>
        <v>Paid</v>
      </c>
      <c r="G1714" s="104" t="str">
        <f ca="1"/>
        <v>INV-2026-PT Palembang Retail Bersama-1701</v>
      </c>
      <c r="H1714" s="104">
        <f ca="1"/>
        <v>3957000</v>
      </c>
      <c r="I1714" s="104">
        <f ca="1"/>
        <v>0</v>
      </c>
    </row>
    <row r="1715" spans="1:9">
      <c r="A1715" s="104">
        <f ca="1"/>
        <v>1702</v>
      </c>
      <c r="B1715" s="104" t="str">
        <f ca="1"/>
        <v>PT Pekanbaru Home Store</v>
      </c>
      <c r="C1715" s="104">
        <f ca="1"/>
        <v>1382000</v>
      </c>
      <c r="D1715" s="104">
        <f ca="1"/>
        <v>46211</v>
      </c>
      <c r="E1715" s="104">
        <f ca="1"/>
        <v>46241</v>
      </c>
      <c r="F1715" s="104" t="str">
        <f ca="1"/>
        <v>Paid</v>
      </c>
      <c r="G1715" s="104" t="str">
        <f ca="1"/>
        <v>INV-2026-PT Pekanbaru Home Store-1702</v>
      </c>
      <c r="H1715" s="104">
        <f ca="1"/>
        <v>1382000</v>
      </c>
      <c r="I1715" s="104">
        <f ca="1"/>
        <v>0</v>
      </c>
    </row>
    <row r="1716" spans="1:9">
      <c r="A1716" s="104">
        <f ca="1"/>
        <v>1703</v>
      </c>
      <c r="B1716" s="104" t="str">
        <f ca="1"/>
        <v>PT Bali Lifestyle Market</v>
      </c>
      <c r="C1716" s="104">
        <f ca="1"/>
        <v>6908000</v>
      </c>
      <c r="D1716" s="104">
        <f ca="1"/>
        <v>46029</v>
      </c>
      <c r="E1716" s="104">
        <f ca="1"/>
        <v>46059</v>
      </c>
      <c r="F1716" s="104" t="str">
        <f ca="1"/>
        <v>Partial</v>
      </c>
      <c r="G1716" s="104" t="str">
        <f ca="1"/>
        <v>INV-2026-PT Bali Lifestyle Market-1703</v>
      </c>
      <c r="H1716" s="104">
        <f ca="1"/>
        <v>2072000</v>
      </c>
      <c r="I1716" s="104">
        <f ca="1"/>
        <v>4836000</v>
      </c>
    </row>
    <row r="1717" spans="1:9">
      <c r="A1717" s="104">
        <f ca="1"/>
        <v>1704</v>
      </c>
      <c r="B1717" s="104" t="str">
        <f ca="1"/>
        <v>PT Bintang Retail Nusantara</v>
      </c>
      <c r="C1717" s="104">
        <f ca="1"/>
        <v>5249000</v>
      </c>
      <c r="D1717" s="104">
        <f ca="1"/>
        <v>46037</v>
      </c>
      <c r="E1717" s="104">
        <f ca="1"/>
        <v>46067</v>
      </c>
      <c r="F1717" s="104" t="str">
        <f ca="1"/>
        <v>Paid</v>
      </c>
      <c r="G1717" s="104" t="str">
        <f ca="1"/>
        <v>INV-2026-PT Bintang Retail Nusantara-1704</v>
      </c>
      <c r="H1717" s="104">
        <f ca="1"/>
        <v>5249000</v>
      </c>
      <c r="I1717" s="104">
        <f ca="1"/>
        <v>0</v>
      </c>
    </row>
    <row r="1718" spans="1:9">
      <c r="A1718" s="104">
        <f ca="1"/>
        <v>1705</v>
      </c>
      <c r="B1718" s="104" t="str">
        <f ca="1"/>
        <v>PT Batam Modern Retail</v>
      </c>
      <c r="C1718" s="104">
        <f ca="1"/>
        <v>5606000</v>
      </c>
      <c r="D1718" s="104">
        <f ca="1"/>
        <v>46107</v>
      </c>
      <c r="E1718" s="104">
        <f ca="1"/>
        <v>46152</v>
      </c>
      <c r="F1718" s="104" t="str">
        <f ca="1"/>
        <v>Paid</v>
      </c>
      <c r="G1718" s="104" t="str">
        <f ca="1"/>
        <v>INV-2026-PT Batam Modern Retail-1705</v>
      </c>
      <c r="H1718" s="104">
        <f ca="1"/>
        <v>5606000</v>
      </c>
      <c r="I1718" s="104">
        <f ca="1"/>
        <v>0</v>
      </c>
    </row>
    <row r="1719" spans="1:9">
      <c r="A1719" s="104">
        <f ca="1"/>
        <v>1706</v>
      </c>
      <c r="B1719" s="104" t="str">
        <f ca="1"/>
        <v>PT Batam Modern Retail</v>
      </c>
      <c r="C1719" s="104">
        <f ca="1"/>
        <v>1793000</v>
      </c>
      <c r="D1719" s="104">
        <f ca="1"/>
        <v>46245</v>
      </c>
      <c r="E1719" s="104">
        <f ca="1"/>
        <v>46259</v>
      </c>
      <c r="F1719" s="104" t="str">
        <f ca="1"/>
        <v>Paid</v>
      </c>
      <c r="G1719" s="104" t="str">
        <f ca="1"/>
        <v>INV-2026-PT Batam Modern Retail-1706</v>
      </c>
      <c r="H1719" s="104">
        <f ca="1"/>
        <v>1793000</v>
      </c>
      <c r="I1719" s="104">
        <f ca="1"/>
        <v>0</v>
      </c>
    </row>
    <row r="1720" spans="1:9">
      <c r="A1720" s="104">
        <f ca="1"/>
        <v>1707</v>
      </c>
      <c r="B1720" s="104" t="str">
        <f ca="1"/>
        <v>PT Medan Niaga Sentosa</v>
      </c>
      <c r="C1720" s="104">
        <f ca="1"/>
        <v>3767000</v>
      </c>
      <c r="D1720" s="104">
        <f ca="1"/>
        <v>46087</v>
      </c>
      <c r="E1720" s="104">
        <f ca="1"/>
        <v>46132</v>
      </c>
      <c r="F1720" s="104" t="str">
        <f ca="1"/>
        <v>Unpaid</v>
      </c>
      <c r="G1720" s="104" t="str">
        <f ca="1"/>
        <v>INV-2026-PT Medan Niaga Sentosa-1707</v>
      </c>
      <c r="H1720" s="104">
        <f ca="1"/>
        <v>0</v>
      </c>
      <c r="I1720" s="104">
        <f ca="1"/>
        <v>3767000</v>
      </c>
    </row>
    <row r="1721" spans="1:9">
      <c r="A1721" s="104">
        <f ca="1"/>
        <v>1708</v>
      </c>
      <c r="B1721" s="104" t="str">
        <f ca="1"/>
        <v>PT Lestari Lifestyle Retail</v>
      </c>
      <c r="C1721" s="104">
        <f ca="1"/>
        <v>449000</v>
      </c>
      <c r="D1721" s="104">
        <f ca="1"/>
        <v>46275</v>
      </c>
      <c r="E1721" s="104">
        <f ca="1"/>
        <v>46289</v>
      </c>
      <c r="F1721" s="104" t="str">
        <f ca="1"/>
        <v>Paid</v>
      </c>
      <c r="G1721" s="104" t="str">
        <f ca="1"/>
        <v>INV-2026-PT Lestari Lifestyle Retail-1708</v>
      </c>
      <c r="H1721" s="104">
        <f ca="1"/>
        <v>449000</v>
      </c>
      <c r="I1721" s="104">
        <f ca="1"/>
        <v>0</v>
      </c>
    </row>
    <row r="1722" spans="1:9">
      <c r="A1722" s="104">
        <f ca="1"/>
        <v>1709</v>
      </c>
      <c r="B1722" s="104" t="str">
        <f ca="1"/>
        <v>PT Bintang Retail Nusantara</v>
      </c>
      <c r="C1722" s="104">
        <f ca="1"/>
        <v>3192000</v>
      </c>
      <c r="D1722" s="104">
        <f ca="1"/>
        <v>46262</v>
      </c>
      <c r="E1722" s="104">
        <f ca="1"/>
        <v>46276</v>
      </c>
      <c r="F1722" s="104" t="str">
        <f ca="1"/>
        <v>Paid</v>
      </c>
      <c r="G1722" s="104" t="str">
        <f ca="1"/>
        <v>INV-2026-PT Bintang Retail Nusantara-1709</v>
      </c>
      <c r="H1722" s="104">
        <f ca="1"/>
        <v>3192000</v>
      </c>
      <c r="I1722" s="104">
        <f ca="1"/>
        <v>0</v>
      </c>
    </row>
    <row r="1723" spans="1:9">
      <c r="A1723" s="104">
        <f ca="1"/>
        <v>1710</v>
      </c>
      <c r="B1723" s="104" t="str">
        <f ca="1"/>
        <v>PT XYZ</v>
      </c>
      <c r="C1723" s="104">
        <f ca="1"/>
        <v>6102000</v>
      </c>
      <c r="D1723" s="104">
        <f ca="1"/>
        <v>46198</v>
      </c>
      <c r="E1723" s="104">
        <f ca="1"/>
        <v>46243</v>
      </c>
      <c r="F1723" s="104" t="str">
        <f ca="1"/>
        <v>Paid</v>
      </c>
      <c r="G1723" s="104" t="str">
        <f ca="1"/>
        <v>INV-2026-PT XYZ-1710</v>
      </c>
      <c r="H1723" s="104">
        <f ca="1"/>
        <v>6102000</v>
      </c>
      <c r="I1723" s="104">
        <f ca="1"/>
        <v>0</v>
      </c>
    </row>
    <row r="1724" spans="1:9">
      <c r="A1724" s="104">
        <f ca="1"/>
        <v>1711</v>
      </c>
      <c r="B1724" s="104" t="str">
        <f ca="1"/>
        <v>PT Jogja Retail Makmur</v>
      </c>
      <c r="C1724" s="104">
        <f ca="1"/>
        <v>1821000</v>
      </c>
      <c r="D1724" s="104">
        <f ca="1"/>
        <v>46207</v>
      </c>
      <c r="E1724" s="104">
        <f ca="1"/>
        <v>46237</v>
      </c>
      <c r="F1724" s="104" t="str">
        <f ca="1"/>
        <v>Partial</v>
      </c>
      <c r="G1724" s="104" t="str">
        <f ca="1"/>
        <v>INV-2026-PT Jogja Retail Makmur-1711</v>
      </c>
      <c r="H1724" s="104">
        <f ca="1"/>
        <v>1275000</v>
      </c>
      <c r="I1724" s="104">
        <f ca="1"/>
        <v>546000</v>
      </c>
    </row>
    <row r="1725" spans="1:9">
      <c r="A1725" s="104">
        <f ca="1"/>
        <v>1712</v>
      </c>
      <c r="B1725" s="104" t="str">
        <f ca="1"/>
        <v>PT Lestari Lifestyle Retail</v>
      </c>
      <c r="C1725" s="104">
        <f ca="1"/>
        <v>4858000</v>
      </c>
      <c r="D1725" s="104">
        <f ca="1"/>
        <v>46064</v>
      </c>
      <c r="E1725" s="104">
        <f ca="1"/>
        <v>46094</v>
      </c>
      <c r="F1725" s="104" t="str">
        <f ca="1"/>
        <v>Partial</v>
      </c>
      <c r="G1725" s="104" t="str">
        <f ca="1"/>
        <v>INV-2026-PT Lestari Lifestyle Retail-1712</v>
      </c>
      <c r="H1725" s="104">
        <f ca="1"/>
        <v>1943000</v>
      </c>
      <c r="I1725" s="104">
        <f ca="1"/>
        <v>2915000</v>
      </c>
    </row>
    <row r="1726" spans="1:9">
      <c r="A1726" s="104">
        <f ca="1"/>
        <v>1713</v>
      </c>
      <c r="B1726" s="104" t="str">
        <f ca="1"/>
        <v>PT Metro Perkasa Retail</v>
      </c>
      <c r="C1726" s="104">
        <f ca="1"/>
        <v>5976000</v>
      </c>
      <c r="D1726" s="104">
        <f ca="1"/>
        <v>46182</v>
      </c>
      <c r="E1726" s="104">
        <f ca="1"/>
        <v>46212</v>
      </c>
      <c r="F1726" s="104" t="str">
        <f ca="1"/>
        <v>Paid</v>
      </c>
      <c r="G1726" s="104" t="str">
        <f ca="1"/>
        <v>INV-2026-PT Metro Perkasa Retail-1713</v>
      </c>
      <c r="H1726" s="104">
        <f ca="1"/>
        <v>5976000</v>
      </c>
      <c r="I1726" s="104">
        <f ca="1"/>
        <v>0</v>
      </c>
    </row>
    <row r="1727" spans="1:9">
      <c r="A1727" s="104">
        <f ca="1"/>
        <v>1714</v>
      </c>
      <c r="B1727" s="104" t="str">
        <f ca="1"/>
        <v>PT Arunika Retail Indonesia</v>
      </c>
      <c r="C1727" s="104">
        <f ca="1"/>
        <v>1609000</v>
      </c>
      <c r="D1727" s="104">
        <f ca="1"/>
        <v>46148</v>
      </c>
      <c r="E1727" s="104">
        <f ca="1"/>
        <v>46178</v>
      </c>
      <c r="F1727" s="104" t="str">
        <f ca="1"/>
        <v>Unpaid</v>
      </c>
      <c r="G1727" s="104" t="str">
        <f ca="1"/>
        <v>INV-2026-PT Arunika Retail Indonesia-1714</v>
      </c>
      <c r="H1727" s="104">
        <f ca="1"/>
        <v>0</v>
      </c>
      <c r="I1727" s="104">
        <f ca="1"/>
        <v>1609000</v>
      </c>
    </row>
    <row r="1728" spans="1:9">
      <c r="A1728" s="104">
        <f ca="1"/>
        <v>1715</v>
      </c>
      <c r="B1728" s="104" t="str">
        <f ca="1"/>
        <v>PT Bintang Retail Nusantara</v>
      </c>
      <c r="C1728" s="104">
        <f ca="1"/>
        <v>1143000</v>
      </c>
      <c r="D1728" s="104">
        <f ca="1"/>
        <v>46242</v>
      </c>
      <c r="E1728" s="104">
        <f ca="1"/>
        <v>46256</v>
      </c>
      <c r="F1728" s="104" t="str">
        <f ca="1"/>
        <v>Paid</v>
      </c>
      <c r="G1728" s="104" t="str">
        <f ca="1"/>
        <v>INV-2026-PT Bintang Retail Nusantara-1715</v>
      </c>
      <c r="H1728" s="104">
        <f ca="1"/>
        <v>1143000</v>
      </c>
      <c r="I1728" s="104">
        <f ca="1"/>
        <v>0</v>
      </c>
    </row>
    <row r="1729" spans="1:9">
      <c r="A1729" s="104">
        <f ca="1"/>
        <v>1716</v>
      </c>
      <c r="B1729" s="104" t="str">
        <f ca="1"/>
        <v>PT Bintang Retail Nusantara</v>
      </c>
      <c r="C1729" s="104">
        <f ca="1"/>
        <v>2926000</v>
      </c>
      <c r="D1729" s="104">
        <f ca="1"/>
        <v>46069</v>
      </c>
      <c r="E1729" s="104">
        <f ca="1"/>
        <v>46099</v>
      </c>
      <c r="F1729" s="104" t="str">
        <f ca="1"/>
        <v>Paid</v>
      </c>
      <c r="G1729" s="104" t="str">
        <f ca="1"/>
        <v>INV-2026-PT Bintang Retail Nusantara-1716</v>
      </c>
      <c r="H1729" s="104">
        <f ca="1"/>
        <v>2926000</v>
      </c>
      <c r="I1729" s="104">
        <f ca="1"/>
        <v>0</v>
      </c>
    </row>
    <row r="1730" spans="1:9">
      <c r="A1730" s="104">
        <f ca="1"/>
        <v>1717</v>
      </c>
      <c r="B1730" s="104" t="str">
        <f ca="1"/>
        <v>PT Bali Lifestyle Market</v>
      </c>
      <c r="C1730" s="104">
        <f ca="1"/>
        <v>3129000</v>
      </c>
      <c r="D1730" s="104">
        <f ca="1"/>
        <v>46087</v>
      </c>
      <c r="E1730" s="104">
        <f ca="1"/>
        <v>46132</v>
      </c>
      <c r="F1730" s="104" t="str">
        <f ca="1"/>
        <v>Paid</v>
      </c>
      <c r="G1730" s="104" t="str">
        <f ca="1"/>
        <v>INV-2026-PT Bali Lifestyle Market-1717</v>
      </c>
      <c r="H1730" s="104">
        <f ca="1"/>
        <v>3129000</v>
      </c>
      <c r="I1730" s="104">
        <f ca="1"/>
        <v>0</v>
      </c>
    </row>
    <row r="1731" spans="1:9">
      <c r="A1731" s="104">
        <f ca="1"/>
        <v>1718</v>
      </c>
      <c r="B1731" s="104" t="str">
        <f ca="1"/>
        <v>PT Balikpapan Retailindo</v>
      </c>
      <c r="C1731" s="104">
        <f ca="1"/>
        <v>5366000</v>
      </c>
      <c r="D1731" s="104">
        <f ca="1"/>
        <v>46035</v>
      </c>
      <c r="E1731" s="104">
        <f ca="1"/>
        <v>46065</v>
      </c>
      <c r="F1731" s="104" t="str">
        <f ca="1"/>
        <v>Unpaid</v>
      </c>
      <c r="G1731" s="104" t="str">
        <f ca="1"/>
        <v>INV-2026-PT Balikpapan Retailindo-1718</v>
      </c>
      <c r="H1731" s="104">
        <f ca="1"/>
        <v>0</v>
      </c>
      <c r="I1731" s="104">
        <f ca="1"/>
        <v>5366000</v>
      </c>
    </row>
    <row r="1732" spans="1:9">
      <c r="A1732" s="104">
        <f ca="1"/>
        <v>1719</v>
      </c>
      <c r="B1732" s="104" t="str">
        <f ca="1"/>
        <v>PT Surya Niaga Surabaya</v>
      </c>
      <c r="C1732" s="104">
        <f ca="1"/>
        <v>669000</v>
      </c>
      <c r="D1732" s="104">
        <f ca="1"/>
        <v>46111</v>
      </c>
      <c r="E1732" s="104">
        <f ca="1"/>
        <v>46141</v>
      </c>
      <c r="F1732" s="104" t="str">
        <f ca="1"/>
        <v>Paid</v>
      </c>
      <c r="G1732" s="104" t="str">
        <f ca="1"/>
        <v>INV-2026-PT Surya Niaga Surabaya-1719</v>
      </c>
      <c r="H1732" s="104">
        <f ca="1"/>
        <v>669000</v>
      </c>
      <c r="I1732" s="104">
        <f ca="1"/>
        <v>0</v>
      </c>
    </row>
    <row r="1733" spans="1:9">
      <c r="A1733" s="104">
        <f ca="1"/>
        <v>1720</v>
      </c>
      <c r="B1733" s="104" t="str">
        <f ca="1"/>
        <v>PT Harmoni Store Indonesia</v>
      </c>
      <c r="C1733" s="104">
        <f ca="1"/>
        <v>8440000</v>
      </c>
      <c r="D1733" s="104">
        <f ca="1"/>
        <v>46179</v>
      </c>
      <c r="E1733" s="104">
        <f ca="1"/>
        <v>46209</v>
      </c>
      <c r="F1733" s="104" t="str">
        <f ca="1"/>
        <v>Paid</v>
      </c>
      <c r="G1733" s="104" t="str">
        <f ca="1"/>
        <v>INV-2026-PT Harmoni Store Indonesia-1720</v>
      </c>
      <c r="H1733" s="104">
        <f ca="1"/>
        <v>8440000</v>
      </c>
      <c r="I1733" s="104">
        <f ca="1"/>
        <v>0</v>
      </c>
    </row>
    <row r="1734" spans="1:9">
      <c r="A1734" s="104">
        <f ca="1"/>
        <v>1721</v>
      </c>
      <c r="B1734" s="104" t="str">
        <f ca="1"/>
        <v>PT Lestari Lifestyle Retail</v>
      </c>
      <c r="C1734" s="104">
        <f ca="1"/>
        <v>4300000</v>
      </c>
      <c r="D1734" s="104">
        <f ca="1"/>
        <v>46090</v>
      </c>
      <c r="E1734" s="104">
        <f ca="1"/>
        <v>46120</v>
      </c>
      <c r="F1734" s="104" t="str">
        <f ca="1"/>
        <v>Paid</v>
      </c>
      <c r="G1734" s="104" t="str">
        <f ca="1"/>
        <v>INV-2026-PT Lestari Lifestyle Retail-1721</v>
      </c>
      <c r="H1734" s="104">
        <f ca="1"/>
        <v>4300000</v>
      </c>
      <c r="I1734" s="104">
        <f ca="1"/>
        <v>0</v>
      </c>
    </row>
    <row r="1735" spans="1:9">
      <c r="A1735" s="104">
        <f ca="1"/>
        <v>1722</v>
      </c>
      <c r="B1735" s="104" t="str">
        <f ca="1"/>
        <v>PT Karya Mitra Retail</v>
      </c>
      <c r="C1735" s="104">
        <f ca="1"/>
        <v>4060000</v>
      </c>
      <c r="D1735" s="104">
        <f ca="1"/>
        <v>46038</v>
      </c>
      <c r="E1735" s="104">
        <f ca="1"/>
        <v>46083</v>
      </c>
      <c r="F1735" s="104" t="str">
        <f ca="1"/>
        <v>Unpaid</v>
      </c>
      <c r="G1735" s="104" t="str">
        <f ca="1"/>
        <v>INV-2026-PT Karya Mitra Retail-1722</v>
      </c>
      <c r="H1735" s="104">
        <f ca="1"/>
        <v>0</v>
      </c>
      <c r="I1735" s="104">
        <f ca="1"/>
        <v>4060000</v>
      </c>
    </row>
    <row r="1736" spans="1:9">
      <c r="A1736" s="104">
        <f ca="1"/>
        <v>1723</v>
      </c>
      <c r="B1736" s="104" t="str">
        <f ca="1"/>
        <v>PT XYZ</v>
      </c>
      <c r="C1736" s="104">
        <f ca="1"/>
        <v>2138000</v>
      </c>
      <c r="D1736" s="104">
        <f ca="1"/>
        <v>46220</v>
      </c>
      <c r="E1736" s="104">
        <f ca="1"/>
        <v>46250</v>
      </c>
      <c r="F1736" s="104" t="str">
        <f ca="1"/>
        <v>Paid</v>
      </c>
      <c r="G1736" s="104" t="str">
        <f ca="1"/>
        <v>INV-2026-PT XYZ-1723</v>
      </c>
      <c r="H1736" s="104">
        <f ca="1"/>
        <v>2138000</v>
      </c>
      <c r="I1736" s="104">
        <f ca="1"/>
        <v>0</v>
      </c>
    </row>
    <row r="1737" spans="1:9">
      <c r="A1737" s="104">
        <f ca="1"/>
        <v>1724</v>
      </c>
      <c r="B1737" s="104" t="str">
        <f ca="1"/>
        <v>PT Manado Lifestyle Center</v>
      </c>
      <c r="C1737" s="104">
        <f ca="1"/>
        <v>5497000</v>
      </c>
      <c r="D1737" s="104">
        <f ca="1"/>
        <v>46270</v>
      </c>
      <c r="E1737" s="104">
        <f ca="1"/>
        <v>46300</v>
      </c>
      <c r="F1737" s="104" t="str">
        <f ca="1"/>
        <v>Unpaid</v>
      </c>
      <c r="G1737" s="104" t="str">
        <f ca="1"/>
        <v>INV-2026-PT Manado Lifestyle Center-1724</v>
      </c>
      <c r="H1737" s="104">
        <f ca="1"/>
        <v>0</v>
      </c>
      <c r="I1737" s="104">
        <f ca="1"/>
        <v>5497000</v>
      </c>
    </row>
    <row r="1738" spans="1:9">
      <c r="A1738" s="104">
        <f ca="1"/>
        <v>1725</v>
      </c>
      <c r="B1738" s="104" t="str">
        <f ca="1"/>
        <v>PT Batam Modern Retail</v>
      </c>
      <c r="C1738" s="104">
        <f ca="1"/>
        <v>4055000</v>
      </c>
      <c r="D1738" s="104">
        <f ca="1"/>
        <v>46186</v>
      </c>
      <c r="E1738" s="104">
        <f ca="1"/>
        <v>46216</v>
      </c>
      <c r="F1738" s="104" t="str">
        <f ca="1"/>
        <v>Paid</v>
      </c>
      <c r="G1738" s="104" t="str">
        <f ca="1"/>
        <v>INV-2026-PT Batam Modern Retail-1725</v>
      </c>
      <c r="H1738" s="104">
        <f ca="1"/>
        <v>4055000</v>
      </c>
      <c r="I1738" s="104">
        <f ca="1"/>
        <v>0</v>
      </c>
    </row>
    <row r="1739" spans="1:9">
      <c r="A1739" s="104">
        <f ca="1"/>
        <v>1726</v>
      </c>
      <c r="B1739" s="104" t="str">
        <f ca="1"/>
        <v>PT Arunika Retail Indonesia</v>
      </c>
      <c r="C1739" s="104">
        <f ca="1"/>
        <v>5391000</v>
      </c>
      <c r="D1739" s="104">
        <f ca="1"/>
        <v>46172</v>
      </c>
      <c r="E1739" s="104">
        <f ca="1"/>
        <v>46202</v>
      </c>
      <c r="F1739" s="104" t="str">
        <f ca="1"/>
        <v>Partial</v>
      </c>
      <c r="G1739" s="104" t="str">
        <f ca="1"/>
        <v>INV-2026-PT Arunika Retail Indonesia-1726</v>
      </c>
      <c r="H1739" s="104">
        <f ca="1"/>
        <v>3774000</v>
      </c>
      <c r="I1739" s="104">
        <f ca="1"/>
        <v>1617000</v>
      </c>
    </row>
    <row r="1740" spans="1:9">
      <c r="A1740" s="104">
        <f ca="1"/>
        <v>1727</v>
      </c>
      <c r="B1740" s="104" t="str">
        <f ca="1"/>
        <v>PT Manado Lifestyle Center</v>
      </c>
      <c r="C1740" s="104">
        <f ca="1"/>
        <v>4008000</v>
      </c>
      <c r="D1740" s="104">
        <f ca="1"/>
        <v>46068</v>
      </c>
      <c r="E1740" s="104">
        <f ca="1"/>
        <v>46098</v>
      </c>
      <c r="F1740" s="104" t="str">
        <f ca="1"/>
        <v>Partial</v>
      </c>
      <c r="G1740" s="104" t="str">
        <f ca="1"/>
        <v>INV-2026-PT Manado Lifestyle Center-1727</v>
      </c>
      <c r="H1740" s="104">
        <f ca="1"/>
        <v>3006000</v>
      </c>
      <c r="I1740" s="104">
        <f ca="1"/>
        <v>1002000</v>
      </c>
    </row>
    <row r="1741" spans="1:9">
      <c r="A1741" s="104">
        <f ca="1"/>
        <v>1728</v>
      </c>
      <c r="B1741" s="104" t="str">
        <f ca="1"/>
        <v>PT Lestari Lifestyle Retail</v>
      </c>
      <c r="C1741" s="104">
        <f ca="1"/>
        <v>2916000</v>
      </c>
      <c r="D1741" s="104">
        <f ca="1"/>
        <v>46264</v>
      </c>
      <c r="E1741" s="104">
        <f ca="1"/>
        <v>46278</v>
      </c>
      <c r="F1741" s="104" t="str">
        <f ca="1"/>
        <v>Partial</v>
      </c>
      <c r="G1741" s="104" t="str">
        <f ca="1"/>
        <v>INV-2026-PT Lestari Lifestyle Retail-1728</v>
      </c>
      <c r="H1741" s="104">
        <f ca="1"/>
        <v>729000</v>
      </c>
      <c r="I1741" s="104">
        <f ca="1"/>
        <v>2187000</v>
      </c>
    </row>
    <row r="1742" spans="1:9">
      <c r="A1742" s="104">
        <f ca="1"/>
        <v>1729</v>
      </c>
      <c r="B1742" s="104" t="str">
        <f ca="1"/>
        <v>PT Karya Mitra Retail</v>
      </c>
      <c r="C1742" s="104">
        <f ca="1"/>
        <v>2205000</v>
      </c>
      <c r="D1742" s="104">
        <f ca="1"/>
        <v>46188</v>
      </c>
      <c r="E1742" s="104">
        <f ca="1"/>
        <v>46202</v>
      </c>
      <c r="F1742" s="104" t="str">
        <f ca="1"/>
        <v>Unpaid</v>
      </c>
      <c r="G1742" s="104" t="str">
        <f ca="1"/>
        <v>INV-2026-PT Karya Mitra Retail-1729</v>
      </c>
      <c r="H1742" s="104">
        <f ca="1"/>
        <v>0</v>
      </c>
      <c r="I1742" s="104">
        <f ca="1"/>
        <v>2205000</v>
      </c>
    </row>
    <row r="1743" spans="1:9">
      <c r="A1743" s="104">
        <f ca="1"/>
        <v>1730</v>
      </c>
      <c r="B1743" s="104" t="str">
        <f ca="1"/>
        <v>PT Bintang Retail Nusantara</v>
      </c>
      <c r="C1743" s="104">
        <f ca="1"/>
        <v>5391000</v>
      </c>
      <c r="D1743" s="104">
        <f ca="1"/>
        <v>46089</v>
      </c>
      <c r="E1743" s="104">
        <f ca="1"/>
        <v>46119</v>
      </c>
      <c r="F1743" s="104" t="str">
        <f ca="1"/>
        <v>Unpaid</v>
      </c>
      <c r="G1743" s="104" t="str">
        <f ca="1"/>
        <v>INV-2026-PT Bintang Retail Nusantara-1730</v>
      </c>
      <c r="H1743" s="104">
        <f ca="1"/>
        <v>0</v>
      </c>
      <c r="I1743" s="104">
        <f ca="1"/>
        <v>5391000</v>
      </c>
    </row>
    <row r="1744" spans="1:9">
      <c r="A1744" s="104">
        <f ca="1"/>
        <v>1731</v>
      </c>
      <c r="B1744" s="104" t="str">
        <f ca="1"/>
        <v>PT Palembang Retail Bersama</v>
      </c>
      <c r="C1744" s="104">
        <f ca="1"/>
        <v>4613000</v>
      </c>
      <c r="D1744" s="104">
        <f ca="1"/>
        <v>46168</v>
      </c>
      <c r="E1744" s="104">
        <f ca="1"/>
        <v>46198</v>
      </c>
      <c r="F1744" s="104" t="str">
        <f ca="1"/>
        <v>Paid</v>
      </c>
      <c r="G1744" s="104" t="str">
        <f ca="1"/>
        <v>INV-2026-PT Palembang Retail Bersama-1731</v>
      </c>
      <c r="H1744" s="104">
        <f ca="1"/>
        <v>4613000</v>
      </c>
      <c r="I1744" s="104">
        <f ca="1"/>
        <v>0</v>
      </c>
    </row>
    <row r="1745" spans="1:9">
      <c r="A1745" s="104">
        <f ca="1"/>
        <v>1732</v>
      </c>
      <c r="B1745" s="104" t="str">
        <f ca="1"/>
        <v>PT Makassar Retail Utama</v>
      </c>
      <c r="C1745" s="104">
        <f ca="1"/>
        <v>3893000</v>
      </c>
      <c r="D1745" s="104">
        <f ca="1"/>
        <v>46217</v>
      </c>
      <c r="E1745" s="104">
        <f ca="1"/>
        <v>46247</v>
      </c>
      <c r="F1745" s="104" t="str">
        <f ca="1"/>
        <v>Paid</v>
      </c>
      <c r="G1745" s="104" t="str">
        <f ca="1"/>
        <v>INV-2026-PT Makassar Retail Utama-1732</v>
      </c>
      <c r="H1745" s="104">
        <f ca="1"/>
        <v>3893000</v>
      </c>
      <c r="I1745" s="104">
        <f ca="1"/>
        <v>0</v>
      </c>
    </row>
    <row r="1746" spans="1:9">
      <c r="A1746" s="104">
        <f ca="1"/>
        <v>1733</v>
      </c>
      <c r="B1746" s="104" t="str">
        <f ca="1"/>
        <v>PT Arunika Retail Indonesia</v>
      </c>
      <c r="C1746" s="104">
        <f ca="1"/>
        <v>3701000</v>
      </c>
      <c r="D1746" s="104">
        <f ca="1"/>
        <v>46173</v>
      </c>
      <c r="E1746" s="104">
        <f ca="1"/>
        <v>46218</v>
      </c>
      <c r="F1746" s="104" t="str">
        <f ca="1"/>
        <v>Unpaid</v>
      </c>
      <c r="G1746" s="104" t="str">
        <f ca="1"/>
        <v>INV-2026-PT Arunika Retail Indonesia-1733</v>
      </c>
      <c r="H1746" s="104">
        <f ca="1"/>
        <v>0</v>
      </c>
      <c r="I1746" s="104">
        <f ca="1"/>
        <v>3701000</v>
      </c>
    </row>
    <row r="1747" spans="1:9">
      <c r="A1747" s="104">
        <f ca="1"/>
        <v>1734</v>
      </c>
      <c r="B1747" s="104" t="str">
        <f ca="1"/>
        <v>PT Palembang Retail Bersama</v>
      </c>
      <c r="C1747" s="104">
        <f ca="1"/>
        <v>3643000</v>
      </c>
      <c r="D1747" s="104">
        <f ca="1"/>
        <v>46026</v>
      </c>
      <c r="E1747" s="104">
        <f ca="1"/>
        <v>46056</v>
      </c>
      <c r="F1747" s="104" t="str">
        <f ca="1"/>
        <v>Paid</v>
      </c>
      <c r="G1747" s="104" t="str">
        <f ca="1"/>
        <v>INV-2026-PT Palembang Retail Bersama-1734</v>
      </c>
      <c r="H1747" s="104">
        <f ca="1"/>
        <v>3643000</v>
      </c>
      <c r="I1747" s="104">
        <f ca="1"/>
        <v>0</v>
      </c>
    </row>
    <row r="1748" spans="1:9">
      <c r="A1748" s="104">
        <f ca="1"/>
        <v>1735</v>
      </c>
      <c r="B1748" s="104" t="str">
        <f ca="1"/>
        <v>PT Citra Home Living</v>
      </c>
      <c r="C1748" s="104">
        <f ca="1"/>
        <v>4213000</v>
      </c>
      <c r="D1748" s="104">
        <f ca="1"/>
        <v>46111</v>
      </c>
      <c r="E1748" s="104">
        <f ca="1"/>
        <v>46141</v>
      </c>
      <c r="F1748" s="104" t="str">
        <f ca="1"/>
        <v>Paid</v>
      </c>
      <c r="G1748" s="104" t="str">
        <f ca="1"/>
        <v>INV-2026-PT Citra Home Living-1735</v>
      </c>
      <c r="H1748" s="104">
        <f ca="1"/>
        <v>4213000</v>
      </c>
      <c r="I1748" s="104">
        <f ca="1"/>
        <v>0</v>
      </c>
    </row>
    <row r="1749" spans="1:9">
      <c r="A1749" s="104">
        <f ca="1"/>
        <v>1736</v>
      </c>
      <c r="B1749" s="104" t="str">
        <f ca="1"/>
        <v>PT Medan Niaga Sentosa</v>
      </c>
      <c r="C1749" s="104">
        <f ca="1"/>
        <v>4694000</v>
      </c>
      <c r="D1749" s="104">
        <f ca="1"/>
        <v>46266</v>
      </c>
      <c r="E1749" s="104">
        <f ca="1"/>
        <v>46280</v>
      </c>
      <c r="F1749" s="104" t="str">
        <f ca="1"/>
        <v>Unpaid</v>
      </c>
      <c r="G1749" s="104" t="str">
        <f ca="1"/>
        <v>INV-2026-PT Medan Niaga Sentosa-1736</v>
      </c>
      <c r="H1749" s="104">
        <f ca="1"/>
        <v>0</v>
      </c>
      <c r="I1749" s="104">
        <f ca="1"/>
        <v>4694000</v>
      </c>
    </row>
    <row r="1750" spans="1:9">
      <c r="A1750" s="104">
        <f ca="1"/>
        <v>1737</v>
      </c>
      <c r="B1750" s="104" t="str">
        <f ca="1"/>
        <v>PT Bali Lifestyle Market</v>
      </c>
      <c r="C1750" s="104">
        <f ca="1"/>
        <v>4280000</v>
      </c>
      <c r="D1750" s="104">
        <f ca="1"/>
        <v>46046</v>
      </c>
      <c r="E1750" s="104">
        <f ca="1"/>
        <v>46076</v>
      </c>
      <c r="F1750" s="104" t="str">
        <f ca="1"/>
        <v>Paid</v>
      </c>
      <c r="G1750" s="104" t="str">
        <f ca="1"/>
        <v>INV-2026-PT Bali Lifestyle Market-1737</v>
      </c>
      <c r="H1750" s="104">
        <f ca="1"/>
        <v>4280000</v>
      </c>
      <c r="I1750" s="104">
        <f ca="1"/>
        <v>0</v>
      </c>
    </row>
    <row r="1751" spans="1:9">
      <c r="A1751" s="104">
        <f ca="1"/>
        <v>1738</v>
      </c>
      <c r="B1751" s="104" t="str">
        <f ca="1"/>
        <v>PT Sentra Belanja Jaya</v>
      </c>
      <c r="C1751" s="104">
        <f ca="1"/>
        <v>3660000</v>
      </c>
      <c r="D1751" s="104">
        <f ca="1"/>
        <v>46245</v>
      </c>
      <c r="E1751" s="104">
        <f ca="1"/>
        <v>46275</v>
      </c>
      <c r="F1751" s="104" t="str">
        <f ca="1"/>
        <v>Paid</v>
      </c>
      <c r="G1751" s="104" t="str">
        <f ca="1"/>
        <v>INV-2026-PT Sentra Belanja Jaya-1738</v>
      </c>
      <c r="H1751" s="104">
        <f ca="1"/>
        <v>3660000</v>
      </c>
      <c r="I1751" s="104">
        <f ca="1"/>
        <v>0</v>
      </c>
    </row>
    <row r="1752" spans="1:9">
      <c r="A1752" s="104">
        <f ca="1"/>
        <v>1739</v>
      </c>
      <c r="B1752" s="104" t="str">
        <f ca="1"/>
        <v>PT Batam Modern Retail</v>
      </c>
      <c r="C1752" s="104">
        <f ca="1"/>
        <v>6303000</v>
      </c>
      <c r="D1752" s="104">
        <f ca="1"/>
        <v>46079</v>
      </c>
      <c r="E1752" s="104">
        <f ca="1"/>
        <v>46093</v>
      </c>
      <c r="F1752" s="104" t="str">
        <f ca="1"/>
        <v>Unpaid</v>
      </c>
      <c r="G1752" s="104" t="str">
        <f ca="1"/>
        <v>INV-2026-PT Batam Modern Retail-1739</v>
      </c>
      <c r="H1752" s="104">
        <f ca="1"/>
        <v>0</v>
      </c>
      <c r="I1752" s="104">
        <f ca="1"/>
        <v>6303000</v>
      </c>
    </row>
    <row r="1753" spans="1:9">
      <c r="A1753" s="104">
        <f ca="1"/>
        <v>1740</v>
      </c>
      <c r="B1753" s="104" t="str">
        <f ca="1"/>
        <v>PT Arunika Retail Indonesia</v>
      </c>
      <c r="C1753" s="104">
        <f ca="1"/>
        <v>4146000</v>
      </c>
      <c r="D1753" s="104">
        <f ca="1"/>
        <v>46243</v>
      </c>
      <c r="E1753" s="104">
        <f ca="1"/>
        <v>46273</v>
      </c>
      <c r="F1753" s="104" t="str">
        <f ca="1"/>
        <v>Paid</v>
      </c>
      <c r="G1753" s="104" t="str">
        <f ca="1"/>
        <v>INV-2026-PT Arunika Retail Indonesia-1740</v>
      </c>
      <c r="H1753" s="104">
        <f ca="1"/>
        <v>4146000</v>
      </c>
      <c r="I1753" s="104">
        <f ca="1"/>
        <v>0</v>
      </c>
    </row>
    <row r="1754" spans="1:9">
      <c r="A1754" s="104">
        <f ca="1"/>
        <v>1741</v>
      </c>
      <c r="B1754" s="104" t="str">
        <f ca="1"/>
        <v>PT Medan Niaga Sentosa</v>
      </c>
      <c r="C1754" s="104">
        <f ca="1"/>
        <v>3578000</v>
      </c>
      <c r="D1754" s="104">
        <f ca="1"/>
        <v>46032</v>
      </c>
      <c r="E1754" s="104">
        <f ca="1"/>
        <v>46077</v>
      </c>
      <c r="F1754" s="104" t="str">
        <f ca="1"/>
        <v>Partial</v>
      </c>
      <c r="G1754" s="104" t="str">
        <f ca="1"/>
        <v>INV-2026-PT Medan Niaga Sentosa-1741</v>
      </c>
      <c r="H1754" s="104">
        <f ca="1"/>
        <v>2684000</v>
      </c>
      <c r="I1754" s="104">
        <f ca="1"/>
        <v>894000</v>
      </c>
    </row>
    <row r="1755" spans="1:9">
      <c r="A1755" s="104">
        <f ca="1"/>
        <v>1742</v>
      </c>
      <c r="B1755" s="104" t="str">
        <f ca="1"/>
        <v>PT Bali Lifestyle Market</v>
      </c>
      <c r="C1755" s="104">
        <f ca="1"/>
        <v>2571000</v>
      </c>
      <c r="D1755" s="104">
        <f ca="1"/>
        <v>46267</v>
      </c>
      <c r="E1755" s="104">
        <f ca="1"/>
        <v>46312</v>
      </c>
      <c r="F1755" s="104" t="str">
        <f ca="1"/>
        <v>Partial</v>
      </c>
      <c r="G1755" s="104" t="str">
        <f ca="1"/>
        <v>INV-2026-PT Bali Lifestyle Market-1742</v>
      </c>
      <c r="H1755" s="104">
        <f ca="1"/>
        <v>1800000</v>
      </c>
      <c r="I1755" s="104">
        <f ca="1"/>
        <v>771000</v>
      </c>
    </row>
    <row r="1756" spans="1:9">
      <c r="A1756" s="104">
        <f ca="1"/>
        <v>1743</v>
      </c>
      <c r="B1756" s="104" t="str">
        <f ca="1"/>
        <v>PT Bintang Retail Nusantara</v>
      </c>
      <c r="C1756" s="104">
        <f ca="1"/>
        <v>4012000</v>
      </c>
      <c r="D1756" s="104">
        <f ca="1"/>
        <v>46188</v>
      </c>
      <c r="E1756" s="104">
        <f ca="1"/>
        <v>46202</v>
      </c>
      <c r="F1756" s="104" t="str">
        <f ca="1"/>
        <v>Paid</v>
      </c>
      <c r="G1756" s="104" t="str">
        <f ca="1"/>
        <v>INV-2026-PT Bintang Retail Nusantara-1743</v>
      </c>
      <c r="H1756" s="104">
        <f ca="1"/>
        <v>4012000</v>
      </c>
      <c r="I1756" s="104">
        <f ca="1"/>
        <v>0</v>
      </c>
    </row>
    <row r="1757" spans="1:9">
      <c r="A1757" s="104">
        <f ca="1"/>
        <v>1744</v>
      </c>
      <c r="B1757" s="104" t="str">
        <f ca="1"/>
        <v>PT Makassar Retail Utama</v>
      </c>
      <c r="C1757" s="104">
        <f ca="1"/>
        <v>6275000</v>
      </c>
      <c r="D1757" s="104">
        <f ca="1"/>
        <v>46056</v>
      </c>
      <c r="E1757" s="104">
        <f ca="1"/>
        <v>46101</v>
      </c>
      <c r="F1757" s="104" t="str">
        <f ca="1"/>
        <v>Paid</v>
      </c>
      <c r="G1757" s="104" t="str">
        <f ca="1"/>
        <v>INV-2026-PT Makassar Retail Utama-1744</v>
      </c>
      <c r="H1757" s="104">
        <f ca="1"/>
        <v>6275000</v>
      </c>
      <c r="I1757" s="104">
        <f ca="1"/>
        <v>0</v>
      </c>
    </row>
    <row r="1758" spans="1:9">
      <c r="A1758" s="104">
        <f ca="1"/>
        <v>1745</v>
      </c>
      <c r="B1758" s="104" t="str">
        <f ca="1"/>
        <v>PT Balikpapan Retailindo</v>
      </c>
      <c r="C1758" s="104">
        <f ca="1"/>
        <v>5394000</v>
      </c>
      <c r="D1758" s="104">
        <f ca="1"/>
        <v>46033</v>
      </c>
      <c r="E1758" s="104">
        <f ca="1"/>
        <v>46047</v>
      </c>
      <c r="F1758" s="104" t="str">
        <f ca="1"/>
        <v>Paid</v>
      </c>
      <c r="G1758" s="104" t="str">
        <f ca="1"/>
        <v>INV-2026-PT Balikpapan Retailindo-1745</v>
      </c>
      <c r="H1758" s="104">
        <f ca="1"/>
        <v>5394000</v>
      </c>
      <c r="I1758" s="104">
        <f ca="1"/>
        <v>0</v>
      </c>
    </row>
    <row r="1759" spans="1:9">
      <c r="A1759" s="104">
        <f ca="1"/>
        <v>1746</v>
      </c>
      <c r="B1759" s="104" t="str">
        <f ca="1"/>
        <v>PT Arunika Retail Indonesia</v>
      </c>
      <c r="C1759" s="104">
        <f ca="1"/>
        <v>9457000</v>
      </c>
      <c r="D1759" s="104">
        <f ca="1"/>
        <v>46145</v>
      </c>
      <c r="E1759" s="104">
        <f ca="1"/>
        <v>46175</v>
      </c>
      <c r="F1759" s="104" t="str">
        <f ca="1"/>
        <v>Paid</v>
      </c>
      <c r="G1759" s="104" t="str">
        <f ca="1"/>
        <v>INV-2026-PT Arunika Retail Indonesia-1746</v>
      </c>
      <c r="H1759" s="104">
        <f ca="1"/>
        <v>9457000</v>
      </c>
      <c r="I1759" s="104">
        <f ca="1"/>
        <v>0</v>
      </c>
    </row>
    <row r="1760" spans="1:9">
      <c r="A1760" s="104">
        <f ca="1"/>
        <v>1747</v>
      </c>
      <c r="B1760" s="104" t="str">
        <f ca="1"/>
        <v>PT Metro Perkasa Retail</v>
      </c>
      <c r="C1760" s="104">
        <f ca="1"/>
        <v>1175000</v>
      </c>
      <c r="D1760" s="104">
        <f ca="1"/>
        <v>46136</v>
      </c>
      <c r="E1760" s="104">
        <f ca="1"/>
        <v>46166</v>
      </c>
      <c r="F1760" s="104" t="str">
        <f ca="1"/>
        <v>Paid</v>
      </c>
      <c r="G1760" s="104" t="str">
        <f ca="1"/>
        <v>INV-2026-PT Metro Perkasa Retail-1747</v>
      </c>
      <c r="H1760" s="104">
        <f ca="1"/>
        <v>1175000</v>
      </c>
      <c r="I1760" s="104">
        <f ca="1"/>
        <v>0</v>
      </c>
    </row>
    <row r="1761" spans="1:9">
      <c r="A1761" s="104">
        <f ca="1"/>
        <v>1748</v>
      </c>
      <c r="B1761" s="104" t="str">
        <f ca="1"/>
        <v>PT Prima Retail Bandung</v>
      </c>
      <c r="C1761" s="104">
        <f ca="1"/>
        <v>2937000</v>
      </c>
      <c r="D1761" s="104">
        <f ca="1"/>
        <v>46226</v>
      </c>
      <c r="E1761" s="104">
        <f ca="1"/>
        <v>46271</v>
      </c>
      <c r="F1761" s="104" t="str">
        <f ca="1"/>
        <v>Paid</v>
      </c>
      <c r="G1761" s="104" t="str">
        <f ca="1"/>
        <v>INV-2026-PT Prima Retail Bandung-1748</v>
      </c>
      <c r="H1761" s="104">
        <f ca="1"/>
        <v>2937000</v>
      </c>
      <c r="I1761" s="104">
        <f ca="1"/>
        <v>0</v>
      </c>
    </row>
    <row r="1762" spans="1:9">
      <c r="A1762" s="104">
        <f ca="1"/>
        <v>1749</v>
      </c>
      <c r="B1762" s="104" t="str">
        <f ca="1"/>
        <v>PT Pontianak Niaga Abadi</v>
      </c>
      <c r="C1762" s="104">
        <f ca="1"/>
        <v>1688000</v>
      </c>
      <c r="D1762" s="104">
        <f ca="1"/>
        <v>46175</v>
      </c>
      <c r="E1762" s="104">
        <f ca="1"/>
        <v>46189</v>
      </c>
      <c r="F1762" s="104" t="str">
        <f ca="1"/>
        <v>Paid</v>
      </c>
      <c r="G1762" s="104" t="str">
        <f ca="1"/>
        <v>INV-2026-PT Pontianak Niaga Abadi-1749</v>
      </c>
      <c r="H1762" s="104">
        <f ca="1"/>
        <v>1688000</v>
      </c>
      <c r="I1762" s="104">
        <f ca="1"/>
        <v>0</v>
      </c>
    </row>
    <row r="1763" spans="1:9">
      <c r="A1763" s="104">
        <f ca="1"/>
        <v>1750</v>
      </c>
      <c r="B1763" s="104" t="str">
        <f ca="1"/>
        <v>PT Surya Niaga Surabaya</v>
      </c>
      <c r="C1763" s="104">
        <f ca="1"/>
        <v>3615000</v>
      </c>
      <c r="D1763" s="104">
        <f ca="1"/>
        <v>46240</v>
      </c>
      <c r="E1763" s="104">
        <f ca="1"/>
        <v>46270</v>
      </c>
      <c r="F1763" s="104" t="str">
        <f ca="1"/>
        <v>Unpaid</v>
      </c>
      <c r="G1763" s="104" t="str">
        <f ca="1"/>
        <v>INV-2026-PT Surya Niaga Surabaya-1750</v>
      </c>
      <c r="H1763" s="104">
        <f ca="1"/>
        <v>0</v>
      </c>
      <c r="I1763" s="104">
        <f ca="1"/>
        <v>3615000</v>
      </c>
    </row>
    <row r="1764" spans="1:9">
      <c r="A1764" s="104">
        <f ca="1"/>
        <v>1751</v>
      </c>
      <c r="B1764" s="104" t="str">
        <f ca="1"/>
        <v>PT Makassar Retail Utama</v>
      </c>
      <c r="C1764" s="104">
        <f ca="1"/>
        <v>5671000</v>
      </c>
      <c r="D1764" s="104">
        <f ca="1"/>
        <v>46045</v>
      </c>
      <c r="E1764" s="104">
        <f ca="1"/>
        <v>46059</v>
      </c>
      <c r="F1764" s="104" t="str">
        <f ca="1"/>
        <v>Partial</v>
      </c>
      <c r="G1764" s="104" t="str">
        <f ca="1"/>
        <v>INV-2026-PT Makassar Retail Utama-1751</v>
      </c>
      <c r="H1764" s="104">
        <f ca="1"/>
        <v>1418000</v>
      </c>
      <c r="I1764" s="104">
        <f ca="1"/>
        <v>4253000</v>
      </c>
    </row>
    <row r="1765" spans="1:9">
      <c r="A1765" s="104">
        <f ca="1"/>
        <v>1752</v>
      </c>
      <c r="B1765" s="104" t="str">
        <f ca="1"/>
        <v>PT Prima Retail Bandung</v>
      </c>
      <c r="C1765" s="104">
        <f ca="1"/>
        <v>2606000</v>
      </c>
      <c r="D1765" s="104">
        <f ca="1"/>
        <v>46166</v>
      </c>
      <c r="E1765" s="104">
        <f ca="1"/>
        <v>46196</v>
      </c>
      <c r="F1765" s="104" t="str">
        <f ca="1"/>
        <v>Paid</v>
      </c>
      <c r="G1765" s="104" t="str">
        <f ca="1"/>
        <v>INV-2026-PT Prima Retail Bandung-1752</v>
      </c>
      <c r="H1765" s="104">
        <f ca="1"/>
        <v>2606000</v>
      </c>
      <c r="I1765" s="104">
        <f ca="1"/>
        <v>0</v>
      </c>
    </row>
    <row r="1766" spans="1:9">
      <c r="A1766" s="104">
        <f ca="1"/>
        <v>1753</v>
      </c>
      <c r="B1766" s="104" t="str">
        <f ca="1"/>
        <v>PT Nusantara Mart Sejahtera</v>
      </c>
      <c r="C1766" s="104">
        <f ca="1"/>
        <v>5797000</v>
      </c>
      <c r="D1766" s="104">
        <f ca="1"/>
        <v>46261</v>
      </c>
      <c r="E1766" s="104">
        <f ca="1"/>
        <v>46275</v>
      </c>
      <c r="F1766" s="104" t="str">
        <f ca="1"/>
        <v>Unpaid</v>
      </c>
      <c r="G1766" s="104" t="str">
        <f ca="1"/>
        <v>INV-2026-PT Nusantara Mart Sejahtera-1753</v>
      </c>
      <c r="H1766" s="104">
        <f ca="1"/>
        <v>0</v>
      </c>
      <c r="I1766" s="104">
        <f ca="1"/>
        <v>5797000</v>
      </c>
    </row>
    <row r="1767" spans="1:9">
      <c r="A1767" s="104">
        <f ca="1"/>
        <v>1754</v>
      </c>
      <c r="B1767" s="104" t="str">
        <f ca="1"/>
        <v>PT Batam Modern Retail</v>
      </c>
      <c r="C1767" s="104">
        <f ca="1"/>
        <v>5752000</v>
      </c>
      <c r="D1767" s="104">
        <f ca="1"/>
        <v>46046</v>
      </c>
      <c r="E1767" s="104">
        <f ca="1"/>
        <v>46076</v>
      </c>
      <c r="F1767" s="104" t="str">
        <f ca="1"/>
        <v>Paid</v>
      </c>
      <c r="G1767" s="104" t="str">
        <f ca="1"/>
        <v>INV-2026-PT Batam Modern Retail-1754</v>
      </c>
      <c r="H1767" s="104">
        <f ca="1"/>
        <v>5752000</v>
      </c>
      <c r="I1767" s="104">
        <f ca="1"/>
        <v>0</v>
      </c>
    </row>
    <row r="1768" spans="1:9">
      <c r="A1768" s="104">
        <f ca="1"/>
        <v>1755</v>
      </c>
      <c r="B1768" s="104" t="str">
        <f ca="1"/>
        <v>PT Palembang Retail Bersama</v>
      </c>
      <c r="C1768" s="104">
        <f ca="1"/>
        <v>8637000</v>
      </c>
      <c r="D1768" s="104">
        <f ca="1"/>
        <v>46051</v>
      </c>
      <c r="E1768" s="104">
        <f ca="1"/>
        <v>46081</v>
      </c>
      <c r="F1768" s="104" t="str">
        <f ca="1"/>
        <v>Unpaid</v>
      </c>
      <c r="G1768" s="104" t="str">
        <f ca="1"/>
        <v>INV-2026-PT Palembang Retail Bersama-1755</v>
      </c>
      <c r="H1768" s="104">
        <f ca="1"/>
        <v>0</v>
      </c>
      <c r="I1768" s="104">
        <f ca="1"/>
        <v>8637000</v>
      </c>
    </row>
    <row r="1769" spans="1:9">
      <c r="A1769" s="104">
        <f ca="1"/>
        <v>1756</v>
      </c>
      <c r="B1769" s="104" t="str">
        <f ca="1"/>
        <v>PT Bali Lifestyle Market</v>
      </c>
      <c r="C1769" s="104">
        <f ca="1"/>
        <v>1329000</v>
      </c>
      <c r="D1769" s="104">
        <f ca="1"/>
        <v>46117</v>
      </c>
      <c r="E1769" s="104">
        <f ca="1"/>
        <v>46147</v>
      </c>
      <c r="F1769" s="104" t="str">
        <f ca="1"/>
        <v>Partial</v>
      </c>
      <c r="G1769" s="104" t="str">
        <f ca="1"/>
        <v>INV-2026-PT Bali Lifestyle Market-1756</v>
      </c>
      <c r="H1769" s="104">
        <f ca="1"/>
        <v>399000</v>
      </c>
      <c r="I1769" s="104">
        <f ca="1"/>
        <v>930000</v>
      </c>
    </row>
    <row r="1770" spans="1:9">
      <c r="A1770" s="104">
        <f ca="1"/>
        <v>1757</v>
      </c>
      <c r="B1770" s="104" t="str">
        <f ca="1"/>
        <v>PT Manado Lifestyle Center</v>
      </c>
      <c r="C1770" s="104">
        <f ca="1"/>
        <v>6135000</v>
      </c>
      <c r="D1770" s="104">
        <f ca="1"/>
        <v>46097</v>
      </c>
      <c r="E1770" s="104">
        <f ca="1"/>
        <v>46127</v>
      </c>
      <c r="F1770" s="104" t="str">
        <f ca="1"/>
        <v>Paid</v>
      </c>
      <c r="G1770" s="104" t="str">
        <f ca="1"/>
        <v>INV-2026-PT Manado Lifestyle Center-1757</v>
      </c>
      <c r="H1770" s="104">
        <f ca="1"/>
        <v>6135000</v>
      </c>
      <c r="I1770" s="104">
        <f ca="1"/>
        <v>0</v>
      </c>
    </row>
    <row r="1771" spans="1:9">
      <c r="A1771" s="104">
        <f ca="1"/>
        <v>1758</v>
      </c>
      <c r="B1771" s="104" t="str">
        <f ca="1"/>
        <v>PT Surya Niaga Surabaya</v>
      </c>
      <c r="C1771" s="104">
        <f ca="1"/>
        <v>1880000</v>
      </c>
      <c r="D1771" s="104">
        <f ca="1"/>
        <v>46123</v>
      </c>
      <c r="E1771" s="104">
        <f ca="1"/>
        <v>46168</v>
      </c>
      <c r="F1771" s="104" t="str">
        <f ca="1"/>
        <v>Paid</v>
      </c>
      <c r="G1771" s="104" t="str">
        <f ca="1"/>
        <v>INV-2026-PT Surya Niaga Surabaya-1758</v>
      </c>
      <c r="H1771" s="104">
        <f ca="1"/>
        <v>1880000</v>
      </c>
      <c r="I1771" s="104">
        <f ca="1"/>
        <v>0</v>
      </c>
    </row>
    <row r="1772" spans="1:9">
      <c r="A1772" s="104">
        <f ca="1"/>
        <v>1759</v>
      </c>
      <c r="B1772" s="104" t="str">
        <f ca="1"/>
        <v>PT Medan Niaga Sentosa</v>
      </c>
      <c r="C1772" s="104">
        <f ca="1"/>
        <v>2105000</v>
      </c>
      <c r="D1772" s="104">
        <f ca="1"/>
        <v>46112</v>
      </c>
      <c r="E1772" s="104">
        <f ca="1"/>
        <v>46157</v>
      </c>
      <c r="F1772" s="104" t="str">
        <f ca="1"/>
        <v>Paid</v>
      </c>
      <c r="G1772" s="104" t="str">
        <f ca="1"/>
        <v>INV-2026-PT Medan Niaga Sentosa-1759</v>
      </c>
      <c r="H1772" s="104">
        <f ca="1"/>
        <v>2105000</v>
      </c>
      <c r="I1772" s="104">
        <f ca="1"/>
        <v>0</v>
      </c>
    </row>
    <row r="1773" spans="1:9">
      <c r="A1773" s="104">
        <f ca="1"/>
        <v>1760</v>
      </c>
      <c r="B1773" s="104" t="str">
        <f ca="1"/>
        <v>PT Karya Mitra Retail</v>
      </c>
      <c r="C1773" s="104">
        <f ca="1"/>
        <v>4209000</v>
      </c>
      <c r="D1773" s="104">
        <f ca="1"/>
        <v>46070</v>
      </c>
      <c r="E1773" s="104">
        <f ca="1"/>
        <v>46084</v>
      </c>
      <c r="F1773" s="104" t="str">
        <f ca="1"/>
        <v>Paid</v>
      </c>
      <c r="G1773" s="104" t="str">
        <f ca="1"/>
        <v>INV-2026-PT Karya Mitra Retail-1760</v>
      </c>
      <c r="H1773" s="104">
        <f ca="1"/>
        <v>4209000</v>
      </c>
      <c r="I1773" s="104">
        <f ca="1"/>
        <v>0</v>
      </c>
    </row>
    <row r="1774" spans="1:9">
      <c r="A1774" s="104">
        <f ca="1"/>
        <v>1761</v>
      </c>
      <c r="B1774" s="104" t="str">
        <f ca="1"/>
        <v>PT Palembang Retail Bersama</v>
      </c>
      <c r="C1774" s="104">
        <f ca="1"/>
        <v>3741000</v>
      </c>
      <c r="D1774" s="104">
        <f ca="1"/>
        <v>46087</v>
      </c>
      <c r="E1774" s="104">
        <f ca="1"/>
        <v>46117</v>
      </c>
      <c r="F1774" s="104" t="str">
        <f ca="1"/>
        <v>Paid</v>
      </c>
      <c r="G1774" s="104" t="str">
        <f ca="1"/>
        <v>INV-2026-PT Palembang Retail Bersama-1761</v>
      </c>
      <c r="H1774" s="104">
        <f ca="1"/>
        <v>3741000</v>
      </c>
      <c r="I1774" s="104">
        <f ca="1"/>
        <v>0</v>
      </c>
    </row>
    <row r="1775" spans="1:9">
      <c r="A1775" s="104">
        <f ca="1"/>
        <v>1762</v>
      </c>
      <c r="B1775" s="104" t="str">
        <f ca="1"/>
        <v>PT Sinar Karya Abadi</v>
      </c>
      <c r="C1775" s="104">
        <f ca="1"/>
        <v>3897000</v>
      </c>
      <c r="D1775" s="104">
        <f ca="1"/>
        <v>46123</v>
      </c>
      <c r="E1775" s="104">
        <f ca="1"/>
        <v>46153</v>
      </c>
      <c r="F1775" s="104" t="str">
        <f ca="1"/>
        <v>Partial</v>
      </c>
      <c r="G1775" s="104" t="str">
        <f ca="1"/>
        <v>INV-2026-PT Sinar Karya Abadi-1762</v>
      </c>
      <c r="H1775" s="104">
        <f ca="1"/>
        <v>2338000</v>
      </c>
      <c r="I1775" s="104">
        <f ca="1"/>
        <v>1559000</v>
      </c>
    </row>
    <row r="1776" spans="1:9">
      <c r="A1776" s="104">
        <f ca="1"/>
        <v>1763</v>
      </c>
      <c r="B1776" s="104" t="str">
        <f ca="1"/>
        <v>PT Lestari Lifestyle Retail</v>
      </c>
      <c r="C1776" s="104">
        <f ca="1"/>
        <v>1577000</v>
      </c>
      <c r="D1776" s="104">
        <f ca="1"/>
        <v>46080</v>
      </c>
      <c r="E1776" s="104">
        <f ca="1"/>
        <v>46094</v>
      </c>
      <c r="F1776" s="104" t="str">
        <f ca="1"/>
        <v>Paid</v>
      </c>
      <c r="G1776" s="104" t="str">
        <f ca="1"/>
        <v>INV-2026-PT Lestari Lifestyle Retail-1763</v>
      </c>
      <c r="H1776" s="104">
        <f ca="1"/>
        <v>1577000</v>
      </c>
      <c r="I1776" s="104">
        <f ca="1"/>
        <v>0</v>
      </c>
    </row>
    <row r="1777" spans="1:9">
      <c r="A1777" s="104">
        <f ca="1"/>
        <v>1764</v>
      </c>
      <c r="B1777" s="104" t="str">
        <f ca="1"/>
        <v>PT Lestari Lifestyle Retail</v>
      </c>
      <c r="C1777" s="104">
        <f ca="1"/>
        <v>4792000</v>
      </c>
      <c r="D1777" s="104">
        <f ca="1"/>
        <v>46145</v>
      </c>
      <c r="E1777" s="104">
        <f ca="1"/>
        <v>46159</v>
      </c>
      <c r="F1777" s="104" t="str">
        <f ca="1"/>
        <v>Paid</v>
      </c>
      <c r="G1777" s="104" t="str">
        <f ca="1"/>
        <v>INV-2026-PT Lestari Lifestyle Retail-1764</v>
      </c>
      <c r="H1777" s="104">
        <f ca="1"/>
        <v>4792000</v>
      </c>
      <c r="I1777" s="104">
        <f ca="1"/>
        <v>0</v>
      </c>
    </row>
    <row r="1778" spans="1:9">
      <c r="A1778" s="104">
        <f ca="1"/>
        <v>1765</v>
      </c>
      <c r="B1778" s="104" t="str">
        <f ca="1"/>
        <v>PT Palembang Retail Bersama</v>
      </c>
      <c r="C1778" s="104">
        <f ca="1"/>
        <v>4832000</v>
      </c>
      <c r="D1778" s="104">
        <f ca="1"/>
        <v>46082</v>
      </c>
      <c r="E1778" s="104">
        <f ca="1"/>
        <v>46096</v>
      </c>
      <c r="F1778" s="104" t="str">
        <f ca="1"/>
        <v>Paid</v>
      </c>
      <c r="G1778" s="104" t="str">
        <f ca="1"/>
        <v>INV-2026-PT Palembang Retail Bersama-1765</v>
      </c>
      <c r="H1778" s="104">
        <f ca="1"/>
        <v>4832000</v>
      </c>
      <c r="I1778" s="104">
        <f ca="1"/>
        <v>0</v>
      </c>
    </row>
    <row r="1779" spans="1:9">
      <c r="A1779" s="104">
        <f ca="1"/>
        <v>1766</v>
      </c>
      <c r="B1779" s="104" t="str">
        <f ca="1"/>
        <v>PT Bintang Retail Nusantara</v>
      </c>
      <c r="C1779" s="104">
        <f ca="1"/>
        <v>1365000</v>
      </c>
      <c r="D1779" s="104">
        <f ca="1"/>
        <v>46226</v>
      </c>
      <c r="E1779" s="104">
        <f ca="1"/>
        <v>46256</v>
      </c>
      <c r="F1779" s="104" t="str">
        <f ca="1"/>
        <v>Unpaid</v>
      </c>
      <c r="G1779" s="104" t="str">
        <f ca="1"/>
        <v>INV-2026-PT Bintang Retail Nusantara-1766</v>
      </c>
      <c r="H1779" s="104">
        <f ca="1"/>
        <v>0</v>
      </c>
      <c r="I1779" s="104">
        <f ca="1"/>
        <v>1365000</v>
      </c>
    </row>
    <row r="1780" spans="1:9">
      <c r="A1780" s="104">
        <f ca="1"/>
        <v>1767</v>
      </c>
      <c r="B1780" s="104" t="str">
        <f ca="1"/>
        <v>PT Manado Lifestyle Center</v>
      </c>
      <c r="C1780" s="104">
        <f ca="1"/>
        <v>1782000</v>
      </c>
      <c r="D1780" s="104">
        <f ca="1"/>
        <v>46231</v>
      </c>
      <c r="E1780" s="104">
        <f ca="1"/>
        <v>46261</v>
      </c>
      <c r="F1780" s="104" t="str">
        <f ca="1"/>
        <v>Paid</v>
      </c>
      <c r="G1780" s="104" t="str">
        <f ca="1"/>
        <v>INV-2026-PT Manado Lifestyle Center-1767</v>
      </c>
      <c r="H1780" s="104">
        <f ca="1"/>
        <v>1782000</v>
      </c>
      <c r="I1780" s="104">
        <f ca="1"/>
        <v>0</v>
      </c>
    </row>
    <row r="1781" spans="1:9">
      <c r="A1781" s="104">
        <f ca="1"/>
        <v>1768</v>
      </c>
      <c r="B1781" s="104" t="str">
        <f ca="1"/>
        <v>PT Makassar Retail Utama</v>
      </c>
      <c r="C1781" s="104">
        <f ca="1"/>
        <v>2939000</v>
      </c>
      <c r="D1781" s="104">
        <f ca="1"/>
        <v>46267</v>
      </c>
      <c r="E1781" s="104">
        <f ca="1"/>
        <v>46297</v>
      </c>
      <c r="F1781" s="104" t="str">
        <f ca="1"/>
        <v>Paid</v>
      </c>
      <c r="G1781" s="104" t="str">
        <f ca="1"/>
        <v>INV-2026-PT Makassar Retail Utama-1768</v>
      </c>
      <c r="H1781" s="104">
        <f ca="1"/>
        <v>2939000</v>
      </c>
      <c r="I1781" s="104">
        <f ca="1"/>
        <v>0</v>
      </c>
    </row>
    <row r="1782" spans="1:9">
      <c r="A1782" s="104">
        <f ca="1"/>
        <v>1769</v>
      </c>
      <c r="B1782" s="104" t="str">
        <f ca="1"/>
        <v>PT Pontianak Niaga Abadi</v>
      </c>
      <c r="C1782" s="104">
        <f ca="1"/>
        <v>1984000</v>
      </c>
      <c r="D1782" s="104">
        <f ca="1"/>
        <v>46133</v>
      </c>
      <c r="E1782" s="104">
        <f ca="1"/>
        <v>46163</v>
      </c>
      <c r="F1782" s="104" t="str">
        <f ca="1"/>
        <v>Paid</v>
      </c>
      <c r="G1782" s="104" t="str">
        <f ca="1"/>
        <v>INV-2026-PT Pontianak Niaga Abadi-1769</v>
      </c>
      <c r="H1782" s="104">
        <f ca="1"/>
        <v>1984000</v>
      </c>
      <c r="I1782" s="104">
        <f ca="1"/>
        <v>0</v>
      </c>
    </row>
    <row r="1783" spans="1:9">
      <c r="A1783" s="104">
        <f ca="1"/>
        <v>1770</v>
      </c>
      <c r="B1783" s="104" t="str">
        <f ca="1"/>
        <v>PT Prima Retail Bandung</v>
      </c>
      <c r="C1783" s="104">
        <f ca="1"/>
        <v>2589000</v>
      </c>
      <c r="D1783" s="104">
        <f ca="1"/>
        <v>46052</v>
      </c>
      <c r="E1783" s="104">
        <f ca="1"/>
        <v>46082</v>
      </c>
      <c r="F1783" s="104" t="str">
        <f ca="1"/>
        <v>Unpaid</v>
      </c>
      <c r="G1783" s="104" t="str">
        <f ca="1"/>
        <v>INV-2026-PT Prima Retail Bandung-1770</v>
      </c>
      <c r="H1783" s="104">
        <f ca="1"/>
        <v>0</v>
      </c>
      <c r="I1783" s="104">
        <f ca="1"/>
        <v>2589000</v>
      </c>
    </row>
    <row r="1784" spans="1:9">
      <c r="A1784" s="104">
        <f ca="1"/>
        <v>1771</v>
      </c>
      <c r="B1784" s="104" t="str">
        <f ca="1"/>
        <v>PT Bintang Retail Nusantara</v>
      </c>
      <c r="C1784" s="104">
        <f ca="1"/>
        <v>2041000</v>
      </c>
      <c r="D1784" s="104">
        <f ca="1"/>
        <v>46214</v>
      </c>
      <c r="E1784" s="104">
        <f ca="1"/>
        <v>46244</v>
      </c>
      <c r="F1784" s="104" t="str">
        <f ca="1"/>
        <v>Paid</v>
      </c>
      <c r="G1784" s="104" t="str">
        <f ca="1"/>
        <v>INV-2026-PT Bintang Retail Nusantara-1771</v>
      </c>
      <c r="H1784" s="104">
        <f ca="1"/>
        <v>2041000</v>
      </c>
      <c r="I1784" s="104">
        <f ca="1"/>
        <v>0</v>
      </c>
    </row>
    <row r="1785" spans="1:9">
      <c r="A1785" s="104">
        <f ca="1"/>
        <v>1772</v>
      </c>
      <c r="B1785" s="104" t="str">
        <f ca="1"/>
        <v>PT Metro Perkasa Retail</v>
      </c>
      <c r="C1785" s="104">
        <f ca="1"/>
        <v>2219000</v>
      </c>
      <c r="D1785" s="104">
        <f ca="1"/>
        <v>46026</v>
      </c>
      <c r="E1785" s="104">
        <f ca="1"/>
        <v>46056</v>
      </c>
      <c r="F1785" s="104" t="str">
        <f ca="1"/>
        <v>Unpaid</v>
      </c>
      <c r="G1785" s="104" t="str">
        <f ca="1"/>
        <v>INV-2026-PT Metro Perkasa Retail-1772</v>
      </c>
      <c r="H1785" s="104">
        <f ca="1"/>
        <v>0</v>
      </c>
      <c r="I1785" s="104">
        <f ca="1"/>
        <v>2219000</v>
      </c>
    </row>
    <row r="1786" spans="1:9">
      <c r="A1786" s="104">
        <f ca="1"/>
        <v>1773</v>
      </c>
      <c r="B1786" s="104" t="str">
        <f ca="1"/>
        <v>PT Metro Perkasa Retail</v>
      </c>
      <c r="C1786" s="104">
        <f ca="1"/>
        <v>5109000</v>
      </c>
      <c r="D1786" s="104">
        <f ca="1"/>
        <v>46131</v>
      </c>
      <c r="E1786" s="104">
        <f ca="1"/>
        <v>46161</v>
      </c>
      <c r="F1786" s="104" t="str">
        <f ca="1"/>
        <v>Paid</v>
      </c>
      <c r="G1786" s="104" t="str">
        <f ca="1"/>
        <v>INV-2026-PT Metro Perkasa Retail-1773</v>
      </c>
      <c r="H1786" s="104">
        <f ca="1"/>
        <v>5109000</v>
      </c>
      <c r="I1786" s="104">
        <f ca="1"/>
        <v>0</v>
      </c>
    </row>
    <row r="1787" spans="1:9">
      <c r="A1787" s="104">
        <f ca="1"/>
        <v>1774</v>
      </c>
      <c r="B1787" s="104" t="str">
        <f ca="1"/>
        <v>PT Jogja Retail Makmur</v>
      </c>
      <c r="C1787" s="104">
        <f ca="1"/>
        <v>2225000</v>
      </c>
      <c r="D1787" s="104">
        <f ca="1"/>
        <v>46222</v>
      </c>
      <c r="E1787" s="104">
        <f ca="1"/>
        <v>46252</v>
      </c>
      <c r="F1787" s="104" t="str">
        <f ca="1"/>
        <v>Paid</v>
      </c>
      <c r="G1787" s="104" t="str">
        <f ca="1"/>
        <v>INV-2026-PT Jogja Retail Makmur-1774</v>
      </c>
      <c r="H1787" s="104">
        <f ca="1"/>
        <v>2225000</v>
      </c>
      <c r="I1787" s="104">
        <f ca="1"/>
        <v>0</v>
      </c>
    </row>
    <row r="1788" spans="1:9">
      <c r="A1788" s="104">
        <f ca="1"/>
        <v>1775</v>
      </c>
      <c r="B1788" s="104" t="str">
        <f ca="1"/>
        <v>PT Nusantara Mart Sejahtera</v>
      </c>
      <c r="C1788" s="104">
        <f ca="1"/>
        <v>7886000</v>
      </c>
      <c r="D1788" s="104">
        <f ca="1"/>
        <v>46203</v>
      </c>
      <c r="E1788" s="104">
        <f ca="1"/>
        <v>46233</v>
      </c>
      <c r="F1788" s="104" t="str">
        <f ca="1"/>
        <v>Paid</v>
      </c>
      <c r="G1788" s="104" t="str">
        <f ca="1"/>
        <v>INV-2026-PT Nusantara Mart Sejahtera-1775</v>
      </c>
      <c r="H1788" s="104">
        <f ca="1"/>
        <v>7886000</v>
      </c>
      <c r="I1788" s="104">
        <f ca="1"/>
        <v>0</v>
      </c>
    </row>
    <row r="1789" spans="1:9">
      <c r="A1789" s="104">
        <f ca="1"/>
        <v>1776</v>
      </c>
      <c r="B1789" s="104" t="str">
        <f ca="1"/>
        <v>PT Sinar Karya Abadi</v>
      </c>
      <c r="C1789" s="104">
        <f ca="1"/>
        <v>5243000</v>
      </c>
      <c r="D1789" s="104">
        <f ca="1"/>
        <v>46112</v>
      </c>
      <c r="E1789" s="104">
        <f ca="1"/>
        <v>46157</v>
      </c>
      <c r="F1789" s="104" t="str">
        <f ca="1"/>
        <v>Paid</v>
      </c>
      <c r="G1789" s="104" t="str">
        <f ca="1"/>
        <v>INV-2026-PT Sinar Karya Abadi-1776</v>
      </c>
      <c r="H1789" s="104">
        <f ca="1"/>
        <v>5243000</v>
      </c>
      <c r="I1789" s="104">
        <f ca="1"/>
        <v>0</v>
      </c>
    </row>
    <row r="1790" spans="1:9">
      <c r="A1790" s="104">
        <f ca="1"/>
        <v>1777</v>
      </c>
      <c r="B1790" s="104" t="str">
        <f ca="1"/>
        <v>PT Palembang Retail Bersama</v>
      </c>
      <c r="C1790" s="104">
        <f ca="1"/>
        <v>4001000</v>
      </c>
      <c r="D1790" s="104">
        <f ca="1"/>
        <v>46213</v>
      </c>
      <c r="E1790" s="104">
        <f ca="1"/>
        <v>46243</v>
      </c>
      <c r="F1790" s="104" t="str">
        <f ca="1"/>
        <v>Paid</v>
      </c>
      <c r="G1790" s="104" t="str">
        <f ca="1"/>
        <v>INV-2026-PT Palembang Retail Bersama-1777</v>
      </c>
      <c r="H1790" s="104">
        <f ca="1"/>
        <v>4001000</v>
      </c>
      <c r="I1790" s="104">
        <f ca="1"/>
        <v>0</v>
      </c>
    </row>
    <row r="1791" spans="1:9">
      <c r="A1791" s="104">
        <f ca="1"/>
        <v>1778</v>
      </c>
      <c r="B1791" s="104" t="str">
        <f ca="1"/>
        <v>PT Bali Lifestyle Market</v>
      </c>
      <c r="C1791" s="104">
        <f ca="1"/>
        <v>3652000</v>
      </c>
      <c r="D1791" s="104">
        <f ca="1"/>
        <v>46077</v>
      </c>
      <c r="E1791" s="104">
        <f ca="1"/>
        <v>46091</v>
      </c>
      <c r="F1791" s="104" t="str">
        <f ca="1"/>
        <v>Paid</v>
      </c>
      <c r="G1791" s="104" t="str">
        <f ca="1"/>
        <v>INV-2026-PT Bali Lifestyle Market-1778</v>
      </c>
      <c r="H1791" s="104">
        <f ca="1"/>
        <v>3652000</v>
      </c>
      <c r="I1791" s="104">
        <f ca="1"/>
        <v>0</v>
      </c>
    </row>
    <row r="1792" spans="1:9">
      <c r="A1792" s="104">
        <f ca="1"/>
        <v>1779</v>
      </c>
      <c r="B1792" s="104" t="str">
        <f ca="1"/>
        <v>PT Prima Retail Bandung</v>
      </c>
      <c r="C1792" s="104">
        <f ca="1"/>
        <v>9223000</v>
      </c>
      <c r="D1792" s="104">
        <f ca="1"/>
        <v>46060</v>
      </c>
      <c r="E1792" s="104">
        <f ca="1"/>
        <v>46105</v>
      </c>
      <c r="F1792" s="104" t="str">
        <f ca="1"/>
        <v>Paid</v>
      </c>
      <c r="G1792" s="104" t="str">
        <f ca="1"/>
        <v>INV-2026-PT Prima Retail Bandung-1779</v>
      </c>
      <c r="H1792" s="104">
        <f ca="1"/>
        <v>9223000</v>
      </c>
      <c r="I1792" s="104">
        <f ca="1"/>
        <v>0</v>
      </c>
    </row>
    <row r="1793" spans="1:9">
      <c r="A1793" s="104">
        <f ca="1"/>
        <v>1780</v>
      </c>
      <c r="B1793" s="104" t="str">
        <f ca="1"/>
        <v>PT Palembang Retail Bersama</v>
      </c>
      <c r="C1793" s="104">
        <f ca="1"/>
        <v>2834000</v>
      </c>
      <c r="D1793" s="104">
        <f ca="1"/>
        <v>46278</v>
      </c>
      <c r="E1793" s="104">
        <f ca="1"/>
        <v>46308</v>
      </c>
      <c r="F1793" s="104" t="str">
        <f ca="1"/>
        <v>Paid</v>
      </c>
      <c r="G1793" s="104" t="str">
        <f ca="1"/>
        <v>INV-2026-PT Palembang Retail Bersama-1780</v>
      </c>
      <c r="H1793" s="104">
        <f ca="1"/>
        <v>2834000</v>
      </c>
      <c r="I1793" s="104">
        <f ca="1"/>
        <v>0</v>
      </c>
    </row>
    <row r="1794" spans="1:9">
      <c r="A1794" s="104">
        <f ca="1"/>
        <v>1781</v>
      </c>
      <c r="B1794" s="104" t="str">
        <f ca="1"/>
        <v>PT Karya Mitra Retail</v>
      </c>
      <c r="C1794" s="104">
        <f ca="1"/>
        <v>5881000</v>
      </c>
      <c r="D1794" s="104">
        <f ca="1"/>
        <v>46200</v>
      </c>
      <c r="E1794" s="104">
        <f ca="1"/>
        <v>46245</v>
      </c>
      <c r="F1794" s="104" t="str">
        <f ca="1"/>
        <v>Paid</v>
      </c>
      <c r="G1794" s="104" t="str">
        <f ca="1"/>
        <v>INV-2026-PT Karya Mitra Retail-1781</v>
      </c>
      <c r="H1794" s="104">
        <f ca="1"/>
        <v>5881000</v>
      </c>
      <c r="I1794" s="104">
        <f ca="1"/>
        <v>0</v>
      </c>
    </row>
    <row r="1795" spans="1:9">
      <c r="A1795" s="104">
        <f ca="1"/>
        <v>1782</v>
      </c>
      <c r="B1795" s="104" t="str">
        <f ca="1"/>
        <v>PT Metro Perkasa Retail</v>
      </c>
      <c r="C1795" s="104">
        <f ca="1"/>
        <v>6581000</v>
      </c>
      <c r="D1795" s="104">
        <f ca="1"/>
        <v>46135</v>
      </c>
      <c r="E1795" s="104">
        <f ca="1"/>
        <v>46180</v>
      </c>
      <c r="F1795" s="104" t="str">
        <f ca="1"/>
        <v>Paid</v>
      </c>
      <c r="G1795" s="104" t="str">
        <f ca="1"/>
        <v>INV-2026-PT Metro Perkasa Retail-1782</v>
      </c>
      <c r="H1795" s="104">
        <f ca="1"/>
        <v>6581000</v>
      </c>
      <c r="I1795" s="104">
        <f ca="1"/>
        <v>0</v>
      </c>
    </row>
    <row r="1796" spans="1:9">
      <c r="A1796" s="104">
        <f ca="1"/>
        <v>1783</v>
      </c>
      <c r="B1796" s="104" t="str">
        <f ca="1"/>
        <v>PT Sentra Belanja Jaya</v>
      </c>
      <c r="C1796" s="104">
        <f ca="1"/>
        <v>4403000</v>
      </c>
      <c r="D1796" s="104">
        <f ca="1"/>
        <v>46250</v>
      </c>
      <c r="E1796" s="104">
        <f ca="1"/>
        <v>46264</v>
      </c>
      <c r="F1796" s="104" t="str">
        <f ca="1"/>
        <v>Partial</v>
      </c>
      <c r="G1796" s="104" t="str">
        <f ca="1"/>
        <v>INV-2026-PT Sentra Belanja Jaya-1783</v>
      </c>
      <c r="H1796" s="104">
        <f ca="1"/>
        <v>2642000</v>
      </c>
      <c r="I1796" s="104">
        <f ca="1"/>
        <v>1761000</v>
      </c>
    </row>
    <row r="1797" spans="1:9">
      <c r="A1797" s="104">
        <f ca="1"/>
        <v>1784</v>
      </c>
      <c r="B1797" s="104" t="str">
        <f ca="1"/>
        <v>PT Metro Perkasa Retail</v>
      </c>
      <c r="C1797" s="104">
        <f ca="1"/>
        <v>1589000</v>
      </c>
      <c r="D1797" s="104">
        <f ca="1"/>
        <v>46081</v>
      </c>
      <c r="E1797" s="104">
        <f ca="1"/>
        <v>46095</v>
      </c>
      <c r="F1797" s="104" t="str">
        <f ca="1"/>
        <v>Paid</v>
      </c>
      <c r="G1797" s="104" t="str">
        <f ca="1"/>
        <v>INV-2026-PT Metro Perkasa Retail-1784</v>
      </c>
      <c r="H1797" s="104">
        <f ca="1"/>
        <v>1589000</v>
      </c>
      <c r="I1797" s="104">
        <f ca="1"/>
        <v>0</v>
      </c>
    </row>
    <row r="1798" spans="1:9">
      <c r="A1798" s="104">
        <f ca="1"/>
        <v>1785</v>
      </c>
      <c r="B1798" s="104" t="str">
        <f ca="1"/>
        <v>PT Urban House Indonesia</v>
      </c>
      <c r="C1798" s="104">
        <f ca="1"/>
        <v>2870000</v>
      </c>
      <c r="D1798" s="104">
        <f ca="1"/>
        <v>46232</v>
      </c>
      <c r="E1798" s="104">
        <f ca="1"/>
        <v>46277</v>
      </c>
      <c r="F1798" s="104" t="str">
        <f ca="1"/>
        <v>Paid</v>
      </c>
      <c r="G1798" s="104" t="str">
        <f ca="1"/>
        <v>INV-2026-PT Urban House Indonesia-1785</v>
      </c>
      <c r="H1798" s="104">
        <f ca="1"/>
        <v>2870000</v>
      </c>
      <c r="I1798" s="104">
        <f ca="1"/>
        <v>0</v>
      </c>
    </row>
    <row r="1799" spans="1:9">
      <c r="A1799" s="104">
        <f ca="1"/>
        <v>1786</v>
      </c>
      <c r="B1799" s="104" t="str">
        <f ca="1"/>
        <v>PT Lestari Lifestyle Retail</v>
      </c>
      <c r="C1799" s="104">
        <f ca="1"/>
        <v>3377000</v>
      </c>
      <c r="D1799" s="104">
        <f ca="1"/>
        <v>46041</v>
      </c>
      <c r="E1799" s="104">
        <f ca="1"/>
        <v>46055</v>
      </c>
      <c r="F1799" s="104" t="str">
        <f ca="1"/>
        <v>Unpaid</v>
      </c>
      <c r="G1799" s="104" t="str">
        <f ca="1"/>
        <v>INV-2026-PT Lestari Lifestyle Retail-1786</v>
      </c>
      <c r="H1799" s="104">
        <f ca="1"/>
        <v>0</v>
      </c>
      <c r="I1799" s="104">
        <f ca="1"/>
        <v>3377000</v>
      </c>
    </row>
    <row r="1800" spans="1:9">
      <c r="A1800" s="104">
        <f ca="1"/>
        <v>1787</v>
      </c>
      <c r="B1800" s="104" t="str">
        <f ca="1"/>
        <v>PT Harmoni Store Indonesia</v>
      </c>
      <c r="C1800" s="104">
        <f ca="1"/>
        <v>1637000</v>
      </c>
      <c r="D1800" s="104">
        <f ca="1"/>
        <v>46036</v>
      </c>
      <c r="E1800" s="104">
        <f ca="1"/>
        <v>46066</v>
      </c>
      <c r="F1800" s="104" t="str">
        <f ca="1"/>
        <v>Paid</v>
      </c>
      <c r="G1800" s="104" t="str">
        <f ca="1"/>
        <v>INV-2026-PT Harmoni Store Indonesia-1787</v>
      </c>
      <c r="H1800" s="104">
        <f ca="1"/>
        <v>1637000</v>
      </c>
      <c r="I1800" s="104">
        <f ca="1"/>
        <v>0</v>
      </c>
    </row>
    <row r="1801" spans="1:9">
      <c r="A1801" s="104">
        <f ca="1"/>
        <v>1788</v>
      </c>
      <c r="B1801" s="104" t="str">
        <f ca="1"/>
        <v>PT Citra Home Living</v>
      </c>
      <c r="C1801" s="104">
        <f ca="1"/>
        <v>5659000</v>
      </c>
      <c r="D1801" s="104">
        <f ca="1"/>
        <v>46093</v>
      </c>
      <c r="E1801" s="104">
        <f ca="1"/>
        <v>46123</v>
      </c>
      <c r="F1801" s="104" t="str">
        <f ca="1"/>
        <v>Unpaid</v>
      </c>
      <c r="G1801" s="104" t="str">
        <f ca="1"/>
        <v>INV-2026-PT Citra Home Living-1788</v>
      </c>
      <c r="H1801" s="104">
        <f ca="1"/>
        <v>0</v>
      </c>
      <c r="I1801" s="104">
        <f ca="1"/>
        <v>5659000</v>
      </c>
    </row>
    <row r="1802" spans="1:9">
      <c r="A1802" s="104">
        <f ca="1"/>
        <v>1789</v>
      </c>
      <c r="B1802" s="104" t="str">
        <f ca="1"/>
        <v>PT Harmoni Store Indonesia</v>
      </c>
      <c r="C1802" s="104">
        <f ca="1"/>
        <v>5322000</v>
      </c>
      <c r="D1802" s="104">
        <f ca="1"/>
        <v>46106</v>
      </c>
      <c r="E1802" s="104">
        <f ca="1"/>
        <v>46136</v>
      </c>
      <c r="F1802" s="104" t="str">
        <f ca="1"/>
        <v>Unpaid</v>
      </c>
      <c r="G1802" s="104" t="str">
        <f ca="1"/>
        <v>INV-2026-PT Harmoni Store Indonesia-1789</v>
      </c>
      <c r="H1802" s="104">
        <f ca="1"/>
        <v>0</v>
      </c>
      <c r="I1802" s="104">
        <f ca="1"/>
        <v>5322000</v>
      </c>
    </row>
    <row r="1803" spans="1:9">
      <c r="A1803" s="104">
        <f ca="1"/>
        <v>1790</v>
      </c>
      <c r="B1803" s="104" t="str">
        <f ca="1"/>
        <v>PT Bintang Retail Nusantara</v>
      </c>
      <c r="C1803" s="104">
        <f ca="1"/>
        <v>3221000</v>
      </c>
      <c r="D1803" s="104">
        <f ca="1"/>
        <v>46079</v>
      </c>
      <c r="E1803" s="104">
        <f ca="1"/>
        <v>46109</v>
      </c>
      <c r="F1803" s="104" t="str">
        <f ca="1"/>
        <v>Paid</v>
      </c>
      <c r="G1803" s="104" t="str">
        <f ca="1"/>
        <v>INV-2026-PT Bintang Retail Nusantara-1790</v>
      </c>
      <c r="H1803" s="104">
        <f ca="1"/>
        <v>3221000</v>
      </c>
      <c r="I1803" s="104">
        <f ca="1"/>
        <v>0</v>
      </c>
    </row>
    <row r="1804" spans="1:9">
      <c r="A1804" s="104">
        <f ca="1"/>
        <v>1791</v>
      </c>
      <c r="B1804" s="104" t="str">
        <f ca="1"/>
        <v>PT Medan Niaga Sentosa</v>
      </c>
      <c r="C1804" s="104">
        <f ca="1"/>
        <v>4750000</v>
      </c>
      <c r="D1804" s="104">
        <f ca="1"/>
        <v>46125</v>
      </c>
      <c r="E1804" s="104">
        <f ca="1"/>
        <v>46170</v>
      </c>
      <c r="F1804" s="104" t="str">
        <f ca="1"/>
        <v>Paid</v>
      </c>
      <c r="G1804" s="104" t="str">
        <f ca="1"/>
        <v>INV-2026-PT Medan Niaga Sentosa-1791</v>
      </c>
      <c r="H1804" s="104">
        <f ca="1"/>
        <v>4750000</v>
      </c>
      <c r="I1804" s="104">
        <f ca="1"/>
        <v>0</v>
      </c>
    </row>
    <row r="1805" spans="1:9">
      <c r="A1805" s="104">
        <f ca="1"/>
        <v>1792</v>
      </c>
      <c r="B1805" s="104" t="str">
        <f ca="1"/>
        <v>PT Jogja Retail Makmur</v>
      </c>
      <c r="C1805" s="104">
        <f ca="1"/>
        <v>2686000</v>
      </c>
      <c r="D1805" s="104">
        <f ca="1"/>
        <v>46210</v>
      </c>
      <c r="E1805" s="104">
        <f ca="1"/>
        <v>46224</v>
      </c>
      <c r="F1805" s="104" t="str">
        <f ca="1"/>
        <v>Paid</v>
      </c>
      <c r="G1805" s="104" t="str">
        <f ca="1"/>
        <v>INV-2026-PT Jogja Retail Makmur-1792</v>
      </c>
      <c r="H1805" s="104">
        <f ca="1"/>
        <v>2686000</v>
      </c>
      <c r="I1805" s="104">
        <f ca="1"/>
        <v>0</v>
      </c>
    </row>
    <row r="1806" spans="1:9">
      <c r="A1806" s="104">
        <f ca="1"/>
        <v>1793</v>
      </c>
      <c r="B1806" s="104" t="str">
        <f ca="1"/>
        <v>PT Citra Home Living</v>
      </c>
      <c r="C1806" s="104">
        <f ca="1"/>
        <v>3089000</v>
      </c>
      <c r="D1806" s="104">
        <f ca="1"/>
        <v>46051</v>
      </c>
      <c r="E1806" s="104">
        <f ca="1"/>
        <v>46081</v>
      </c>
      <c r="F1806" s="104" t="str">
        <f ca="1"/>
        <v>Paid</v>
      </c>
      <c r="G1806" s="104" t="str">
        <f ca="1"/>
        <v>INV-2026-PT Citra Home Living-1793</v>
      </c>
      <c r="H1806" s="104">
        <f ca="1"/>
        <v>3089000</v>
      </c>
      <c r="I1806" s="104">
        <f ca="1"/>
        <v>0</v>
      </c>
    </row>
    <row r="1807" spans="1:9">
      <c r="A1807" s="104">
        <f ca="1"/>
        <v>1794</v>
      </c>
      <c r="B1807" s="104" t="str">
        <f ca="1"/>
        <v>PT Palembang Retail Bersama</v>
      </c>
      <c r="C1807" s="104">
        <f ca="1"/>
        <v>5352000</v>
      </c>
      <c r="D1807" s="104">
        <f ca="1"/>
        <v>46277</v>
      </c>
      <c r="E1807" s="104">
        <f ca="1"/>
        <v>46307</v>
      </c>
      <c r="F1807" s="104" t="str">
        <f ca="1"/>
        <v>Unpaid</v>
      </c>
      <c r="G1807" s="104" t="str">
        <f ca="1"/>
        <v>INV-2026-PT Palembang Retail Bersama-1794</v>
      </c>
      <c r="H1807" s="104">
        <f ca="1"/>
        <v>0</v>
      </c>
      <c r="I1807" s="104">
        <f ca="1"/>
        <v>5352000</v>
      </c>
    </row>
    <row r="1808" spans="1:9">
      <c r="A1808" s="104">
        <f ca="1"/>
        <v>1795</v>
      </c>
      <c r="B1808" s="104" t="str">
        <f ca="1"/>
        <v>PT Bali Lifestyle Market</v>
      </c>
      <c r="C1808" s="104">
        <f ca="1"/>
        <v>2286000</v>
      </c>
      <c r="D1808" s="104">
        <f ca="1"/>
        <v>46276</v>
      </c>
      <c r="E1808" s="104">
        <f ca="1"/>
        <v>46290</v>
      </c>
      <c r="F1808" s="104" t="str">
        <f ca="1"/>
        <v>Partial</v>
      </c>
      <c r="G1808" s="104" t="str">
        <f ca="1"/>
        <v>INV-2026-PT Bali Lifestyle Market-1795</v>
      </c>
      <c r="H1808" s="104">
        <f ca="1"/>
        <v>1372000</v>
      </c>
      <c r="I1808" s="104">
        <f ca="1"/>
        <v>914000</v>
      </c>
    </row>
    <row r="1809" spans="1:9">
      <c r="A1809" s="104">
        <f ca="1"/>
        <v>1796</v>
      </c>
      <c r="B1809" s="104" t="str">
        <f ca="1"/>
        <v>PT Balikpapan Retailindo</v>
      </c>
      <c r="C1809" s="104">
        <f ca="1"/>
        <v>7979000</v>
      </c>
      <c r="D1809" s="104">
        <f ca="1"/>
        <v>46111</v>
      </c>
      <c r="E1809" s="104">
        <f ca="1"/>
        <v>46141</v>
      </c>
      <c r="F1809" s="104" t="str">
        <f ca="1"/>
        <v>Paid</v>
      </c>
      <c r="G1809" s="104" t="str">
        <f ca="1"/>
        <v>INV-2026-PT Balikpapan Retailindo-1796</v>
      </c>
      <c r="H1809" s="104">
        <f ca="1"/>
        <v>7979000</v>
      </c>
      <c r="I1809" s="104">
        <f ca="1"/>
        <v>0</v>
      </c>
    </row>
    <row r="1810" spans="1:9">
      <c r="A1810" s="104">
        <f ca="1"/>
        <v>1797</v>
      </c>
      <c r="B1810" s="104" t="str">
        <f ca="1"/>
        <v>PT XYZ</v>
      </c>
      <c r="C1810" s="104">
        <f ca="1"/>
        <v>3542000</v>
      </c>
      <c r="D1810" s="104">
        <f ca="1"/>
        <v>46124</v>
      </c>
      <c r="E1810" s="104">
        <f ca="1"/>
        <v>46169</v>
      </c>
      <c r="F1810" s="104" t="str">
        <f ca="1"/>
        <v>Paid</v>
      </c>
      <c r="G1810" s="104" t="str">
        <f ca="1"/>
        <v>INV-2026-PT XYZ-1797</v>
      </c>
      <c r="H1810" s="104">
        <f ca="1"/>
        <v>3542000</v>
      </c>
      <c r="I1810" s="104">
        <f ca="1"/>
        <v>0</v>
      </c>
    </row>
    <row r="1811" spans="1:9">
      <c r="A1811" s="104">
        <f ca="1"/>
        <v>1798</v>
      </c>
      <c r="B1811" s="104" t="str">
        <f ca="1"/>
        <v>PT Harmoni Store Indonesia</v>
      </c>
      <c r="C1811" s="104">
        <f ca="1"/>
        <v>4014000</v>
      </c>
      <c r="D1811" s="104">
        <f ca="1"/>
        <v>46160</v>
      </c>
      <c r="E1811" s="104">
        <f ca="1"/>
        <v>46190</v>
      </c>
      <c r="F1811" s="104" t="str">
        <f ca="1"/>
        <v>Partial</v>
      </c>
      <c r="G1811" s="104" t="str">
        <f ca="1"/>
        <v>INV-2026-PT Harmoni Store Indonesia-1798</v>
      </c>
      <c r="H1811" s="104">
        <f ca="1"/>
        <v>2810000</v>
      </c>
      <c r="I1811" s="104">
        <f ca="1"/>
        <v>1204000</v>
      </c>
    </row>
    <row r="1812" spans="1:9">
      <c r="A1812" s="104">
        <f ca="1"/>
        <v>1799</v>
      </c>
      <c r="B1812" s="104" t="str">
        <f ca="1"/>
        <v>PT Citra Home Living</v>
      </c>
      <c r="C1812" s="104">
        <f ca="1"/>
        <v>3849000</v>
      </c>
      <c r="D1812" s="104">
        <f ca="1"/>
        <v>46185</v>
      </c>
      <c r="E1812" s="104">
        <f ca="1"/>
        <v>46215</v>
      </c>
      <c r="F1812" s="104" t="str">
        <f ca="1"/>
        <v>Paid</v>
      </c>
      <c r="G1812" s="104" t="str">
        <f ca="1"/>
        <v>INV-2026-PT Citra Home Living-1799</v>
      </c>
      <c r="H1812" s="104">
        <f ca="1"/>
        <v>3849000</v>
      </c>
      <c r="I1812" s="104">
        <f ca="1"/>
        <v>0</v>
      </c>
    </row>
    <row r="1813" spans="1:9">
      <c r="A1813" s="104">
        <f ca="1"/>
        <v>1800</v>
      </c>
      <c r="B1813" s="104" t="str">
        <f ca="1"/>
        <v>PT Citra Home Living</v>
      </c>
      <c r="C1813" s="104">
        <f ca="1"/>
        <v>2355000</v>
      </c>
      <c r="D1813" s="104">
        <f ca="1"/>
        <v>46231</v>
      </c>
      <c r="E1813" s="104">
        <f ca="1"/>
        <v>46261</v>
      </c>
      <c r="F1813" s="104" t="str">
        <f ca="1"/>
        <v>Paid</v>
      </c>
      <c r="G1813" s="104" t="str">
        <f ca="1"/>
        <v>INV-2026-PT Citra Home Living-1800</v>
      </c>
      <c r="H1813" s="104">
        <f ca="1"/>
        <v>2355000</v>
      </c>
      <c r="I1813" s="104">
        <f ca="1"/>
        <v>0</v>
      </c>
    </row>
    <row r="1814" spans="1:9">
      <c r="A1814" s="104">
        <f ca="1"/>
        <v>1801</v>
      </c>
      <c r="B1814" s="104" t="str">
        <f ca="1"/>
        <v>PT Prima Retail Bandung</v>
      </c>
      <c r="C1814" s="104">
        <f ca="1"/>
        <v>4817000</v>
      </c>
      <c r="D1814" s="104">
        <f ca="1"/>
        <v>46158</v>
      </c>
      <c r="E1814" s="104">
        <f ca="1"/>
        <v>46188</v>
      </c>
      <c r="F1814" s="104" t="str">
        <f ca="1"/>
        <v>Paid</v>
      </c>
      <c r="G1814" s="104" t="str">
        <f ca="1"/>
        <v>INV-2026-PT Prima Retail Bandung-1801</v>
      </c>
      <c r="H1814" s="104">
        <f ca="1"/>
        <v>4817000</v>
      </c>
      <c r="I1814" s="104">
        <f ca="1"/>
        <v>0</v>
      </c>
    </row>
    <row r="1815" spans="1:9">
      <c r="A1815" s="104">
        <f ca="1"/>
        <v>1802</v>
      </c>
      <c r="B1815" s="104" t="str">
        <f ca="1"/>
        <v>PT Pontianak Niaga Abadi</v>
      </c>
      <c r="C1815" s="104">
        <f ca="1"/>
        <v>1710000</v>
      </c>
      <c r="D1815" s="104">
        <f ca="1"/>
        <v>46215</v>
      </c>
      <c r="E1815" s="104">
        <f ca="1"/>
        <v>46260</v>
      </c>
      <c r="F1815" s="104" t="str">
        <f ca="1"/>
        <v>Paid</v>
      </c>
      <c r="G1815" s="104" t="str">
        <f ca="1"/>
        <v>INV-2026-PT Pontianak Niaga Abadi-1802</v>
      </c>
      <c r="H1815" s="104">
        <f ca="1"/>
        <v>1710000</v>
      </c>
      <c r="I1815" s="104">
        <f ca="1"/>
        <v>0</v>
      </c>
    </row>
    <row r="1816" spans="1:9">
      <c r="A1816" s="104">
        <f ca="1"/>
        <v>1803</v>
      </c>
      <c r="B1816" s="104" t="str">
        <f ca="1"/>
        <v>PT Sinar Karya Abadi</v>
      </c>
      <c r="C1816" s="104">
        <f ca="1"/>
        <v>1551000</v>
      </c>
      <c r="D1816" s="104">
        <f ca="1"/>
        <v>46197</v>
      </c>
      <c r="E1816" s="104">
        <f ca="1"/>
        <v>46211</v>
      </c>
      <c r="F1816" s="104" t="str">
        <f ca="1"/>
        <v>Unpaid</v>
      </c>
      <c r="G1816" s="104" t="str">
        <f ca="1"/>
        <v>INV-2026-PT Sinar Karya Abadi-1803</v>
      </c>
      <c r="H1816" s="104">
        <f ca="1"/>
        <v>0</v>
      </c>
      <c r="I1816" s="104">
        <f ca="1"/>
        <v>1551000</v>
      </c>
    </row>
    <row r="1817" spans="1:9">
      <c r="A1817" s="104">
        <f ca="1"/>
        <v>1804</v>
      </c>
      <c r="B1817" s="104" t="str">
        <f ca="1"/>
        <v>PT Bali Lifestyle Market</v>
      </c>
      <c r="C1817" s="104">
        <f ca="1"/>
        <v>6065000</v>
      </c>
      <c r="D1817" s="104">
        <f ca="1"/>
        <v>46225</v>
      </c>
      <c r="E1817" s="104">
        <f ca="1"/>
        <v>46239</v>
      </c>
      <c r="F1817" s="104" t="str">
        <f ca="1"/>
        <v>Unpaid</v>
      </c>
      <c r="G1817" s="104" t="str">
        <f ca="1"/>
        <v>INV-2026-PT Bali Lifestyle Market-1804</v>
      </c>
      <c r="H1817" s="104">
        <f ca="1"/>
        <v>0</v>
      </c>
      <c r="I1817" s="104">
        <f ca="1"/>
        <v>6065000</v>
      </c>
    </row>
    <row r="1818" spans="1:9">
      <c r="A1818" s="104">
        <f ca="1"/>
        <v>1805</v>
      </c>
      <c r="B1818" s="104" t="str">
        <f ca="1"/>
        <v>PT Bali Lifestyle Market</v>
      </c>
      <c r="C1818" s="104">
        <f ca="1"/>
        <v>1560000</v>
      </c>
      <c r="D1818" s="104">
        <f ca="1"/>
        <v>46211</v>
      </c>
      <c r="E1818" s="104">
        <f ca="1"/>
        <v>46225</v>
      </c>
      <c r="F1818" s="104" t="str">
        <f ca="1"/>
        <v>Paid</v>
      </c>
      <c r="G1818" s="104" t="str">
        <f ca="1"/>
        <v>INV-2026-PT Bali Lifestyle Market-1805</v>
      </c>
      <c r="H1818" s="104">
        <f ca="1"/>
        <v>1560000</v>
      </c>
      <c r="I1818" s="104">
        <f ca="1"/>
        <v>0</v>
      </c>
    </row>
    <row r="1819" spans="1:9">
      <c r="A1819" s="104">
        <f ca="1"/>
        <v>1806</v>
      </c>
      <c r="B1819" s="104" t="str">
        <f ca="1"/>
        <v>PT Metro Perkasa Retail</v>
      </c>
      <c r="C1819" s="104">
        <f ca="1"/>
        <v>4119000</v>
      </c>
      <c r="D1819" s="104">
        <f ca="1"/>
        <v>46041</v>
      </c>
      <c r="E1819" s="104">
        <f ca="1"/>
        <v>46055</v>
      </c>
      <c r="F1819" s="104" t="str">
        <f ca="1"/>
        <v>Unpaid</v>
      </c>
      <c r="G1819" s="104" t="str">
        <f ca="1"/>
        <v>INV-2026-PT Metro Perkasa Retail-1806</v>
      </c>
      <c r="H1819" s="104">
        <f ca="1"/>
        <v>0</v>
      </c>
      <c r="I1819" s="104">
        <f ca="1"/>
        <v>4119000</v>
      </c>
    </row>
    <row r="1820" spans="1:9">
      <c r="A1820" s="104">
        <f ca="1"/>
        <v>1807</v>
      </c>
      <c r="B1820" s="104" t="str">
        <f ca="1"/>
        <v>PT Surya Niaga Surabaya</v>
      </c>
      <c r="C1820" s="104">
        <f ca="1"/>
        <v>5026000</v>
      </c>
      <c r="D1820" s="104">
        <f ca="1"/>
        <v>46123</v>
      </c>
      <c r="E1820" s="104">
        <f ca="1"/>
        <v>46153</v>
      </c>
      <c r="F1820" s="104" t="str">
        <f ca="1"/>
        <v>Paid</v>
      </c>
      <c r="G1820" s="104" t="str">
        <f ca="1"/>
        <v>INV-2026-PT Surya Niaga Surabaya-1807</v>
      </c>
      <c r="H1820" s="104">
        <f ca="1"/>
        <v>5026000</v>
      </c>
      <c r="I1820" s="104">
        <f ca="1"/>
        <v>0</v>
      </c>
    </row>
    <row r="1821" spans="1:9">
      <c r="A1821" s="104">
        <f ca="1"/>
        <v>1808</v>
      </c>
      <c r="B1821" s="104" t="str">
        <f ca="1"/>
        <v>PT Prima Retail Bandung</v>
      </c>
      <c r="C1821" s="104">
        <f ca="1"/>
        <v>3045000</v>
      </c>
      <c r="D1821" s="104">
        <f ca="1"/>
        <v>46089</v>
      </c>
      <c r="E1821" s="104">
        <f ca="1"/>
        <v>46119</v>
      </c>
      <c r="F1821" s="104" t="str">
        <f ca="1"/>
        <v>Unpaid</v>
      </c>
      <c r="G1821" s="104" t="str">
        <f ca="1"/>
        <v>INV-2026-PT Prima Retail Bandung-1808</v>
      </c>
      <c r="H1821" s="104">
        <f ca="1"/>
        <v>0</v>
      </c>
      <c r="I1821" s="104">
        <f ca="1"/>
        <v>3045000</v>
      </c>
    </row>
    <row r="1822" spans="1:9">
      <c r="A1822" s="104">
        <f ca="1"/>
        <v>1809</v>
      </c>
      <c r="B1822" s="104" t="str">
        <f ca="1"/>
        <v>PT Manado Lifestyle Center</v>
      </c>
      <c r="C1822" s="104">
        <f ca="1"/>
        <v>5786000</v>
      </c>
      <c r="D1822" s="104">
        <f ca="1"/>
        <v>46074</v>
      </c>
      <c r="E1822" s="104">
        <f ca="1"/>
        <v>46088</v>
      </c>
      <c r="F1822" s="104" t="str">
        <f ca="1"/>
        <v>Partial</v>
      </c>
      <c r="G1822" s="104" t="str">
        <f ca="1"/>
        <v>INV-2026-PT Manado Lifestyle Center-1809</v>
      </c>
      <c r="H1822" s="104">
        <f ca="1"/>
        <v>4050000</v>
      </c>
      <c r="I1822" s="104">
        <f ca="1"/>
        <v>1736000</v>
      </c>
    </row>
    <row r="1823" spans="1:9">
      <c r="A1823" s="104">
        <f ca="1"/>
        <v>1810</v>
      </c>
      <c r="B1823" s="104" t="str">
        <f ca="1"/>
        <v>PT Medan Niaga Sentosa</v>
      </c>
      <c r="C1823" s="104">
        <f ca="1"/>
        <v>2699000</v>
      </c>
      <c r="D1823" s="104">
        <f ca="1"/>
        <v>46096</v>
      </c>
      <c r="E1823" s="104">
        <f ca="1"/>
        <v>46126</v>
      </c>
      <c r="F1823" s="104" t="str">
        <f ca="1"/>
        <v>Paid</v>
      </c>
      <c r="G1823" s="104" t="str">
        <f ca="1"/>
        <v>INV-2026-PT Medan Niaga Sentosa-1810</v>
      </c>
      <c r="H1823" s="104">
        <f ca="1"/>
        <v>2699000</v>
      </c>
      <c r="I1823" s="104">
        <f ca="1"/>
        <v>0</v>
      </c>
    </row>
    <row r="1824" spans="1:9">
      <c r="A1824" s="104">
        <f ca="1"/>
        <v>1811</v>
      </c>
      <c r="B1824" s="104" t="str">
        <f ca="1"/>
        <v>PT Urban House Indonesia</v>
      </c>
      <c r="C1824" s="104">
        <f ca="1"/>
        <v>3295000</v>
      </c>
      <c r="D1824" s="104">
        <f ca="1"/>
        <v>46170</v>
      </c>
      <c r="E1824" s="104">
        <f ca="1"/>
        <v>46184</v>
      </c>
      <c r="F1824" s="104" t="str">
        <f ca="1"/>
        <v>Partial</v>
      </c>
      <c r="G1824" s="104" t="str">
        <f ca="1"/>
        <v>INV-2026-PT Urban House Indonesia-1811</v>
      </c>
      <c r="H1824" s="104">
        <f ca="1"/>
        <v>2471000</v>
      </c>
      <c r="I1824" s="104">
        <f ca="1"/>
        <v>824000</v>
      </c>
    </row>
    <row r="1825" spans="1:9">
      <c r="A1825" s="104">
        <f ca="1"/>
        <v>1812</v>
      </c>
      <c r="B1825" s="104" t="str">
        <f ca="1"/>
        <v>PT Metro Perkasa Retail</v>
      </c>
      <c r="C1825" s="104">
        <f ca="1"/>
        <v>5381000</v>
      </c>
      <c r="D1825" s="104">
        <f ca="1"/>
        <v>46099</v>
      </c>
      <c r="E1825" s="104">
        <f ca="1"/>
        <v>46113</v>
      </c>
      <c r="F1825" s="104" t="str">
        <f ca="1"/>
        <v>Partial</v>
      </c>
      <c r="G1825" s="104" t="str">
        <f ca="1"/>
        <v>INV-2026-PT Metro Perkasa Retail-1812</v>
      </c>
      <c r="H1825" s="104">
        <f ca="1"/>
        <v>1345000</v>
      </c>
      <c r="I1825" s="104">
        <f ca="1"/>
        <v>4036000</v>
      </c>
    </row>
    <row r="1826" spans="1:9">
      <c r="A1826" s="104">
        <f ca="1"/>
        <v>1813</v>
      </c>
      <c r="B1826" s="104" t="str">
        <f ca="1"/>
        <v>PT Nusantara Mart Sejahtera</v>
      </c>
      <c r="C1826" s="104">
        <f ca="1"/>
        <v>1839000</v>
      </c>
      <c r="D1826" s="104">
        <f ca="1"/>
        <v>46147</v>
      </c>
      <c r="E1826" s="104">
        <f ca="1"/>
        <v>46192</v>
      </c>
      <c r="F1826" s="104" t="str">
        <f ca="1"/>
        <v>Paid</v>
      </c>
      <c r="G1826" s="104" t="str">
        <f ca="1"/>
        <v>INV-2026-PT Nusantara Mart Sejahtera-1813</v>
      </c>
      <c r="H1826" s="104">
        <f ca="1"/>
        <v>1839000</v>
      </c>
      <c r="I1826" s="104">
        <f ca="1"/>
        <v>0</v>
      </c>
    </row>
    <row r="1827" spans="1:9">
      <c r="A1827" s="104">
        <f ca="1"/>
        <v>1814</v>
      </c>
      <c r="B1827" s="104" t="str">
        <f ca="1"/>
        <v>PT Nusantara Mart Sejahtera</v>
      </c>
      <c r="C1827" s="104">
        <f ca="1"/>
        <v>3042000</v>
      </c>
      <c r="D1827" s="104">
        <f ca="1"/>
        <v>46165</v>
      </c>
      <c r="E1827" s="104">
        <f ca="1"/>
        <v>46179</v>
      </c>
      <c r="F1827" s="104" t="str">
        <f ca="1"/>
        <v>Partial</v>
      </c>
      <c r="G1827" s="104" t="str">
        <f ca="1"/>
        <v>INV-2026-PT Nusantara Mart Sejahtera-1814</v>
      </c>
      <c r="H1827" s="104">
        <f ca="1"/>
        <v>1521000</v>
      </c>
      <c r="I1827" s="104">
        <f ca="1"/>
        <v>1521000</v>
      </c>
    </row>
    <row r="1828" spans="1:9">
      <c r="A1828" s="104">
        <f ca="1"/>
        <v>1815</v>
      </c>
      <c r="B1828" s="104" t="str">
        <f ca="1"/>
        <v>PT Medan Niaga Sentosa</v>
      </c>
      <c r="C1828" s="104">
        <f ca="1"/>
        <v>4063000</v>
      </c>
      <c r="D1828" s="104">
        <f ca="1"/>
        <v>46033</v>
      </c>
      <c r="E1828" s="104">
        <f ca="1"/>
        <v>46063</v>
      </c>
      <c r="F1828" s="104" t="str">
        <f ca="1"/>
        <v>Paid</v>
      </c>
      <c r="G1828" s="104" t="str">
        <f ca="1"/>
        <v>INV-2026-PT Medan Niaga Sentosa-1815</v>
      </c>
      <c r="H1828" s="104">
        <f ca="1"/>
        <v>4063000</v>
      </c>
      <c r="I1828" s="104">
        <f ca="1"/>
        <v>0</v>
      </c>
    </row>
    <row r="1829" spans="1:9">
      <c r="A1829" s="104">
        <f ca="1"/>
        <v>1816</v>
      </c>
      <c r="B1829" s="104" t="str">
        <f ca="1"/>
        <v>PT Pekanbaru Home Store</v>
      </c>
      <c r="C1829" s="104">
        <f ca="1"/>
        <v>6175000</v>
      </c>
      <c r="D1829" s="104">
        <f ca="1"/>
        <v>46077</v>
      </c>
      <c r="E1829" s="104">
        <f ca="1"/>
        <v>46107</v>
      </c>
      <c r="F1829" s="104" t="str">
        <f ca="1"/>
        <v>Partial</v>
      </c>
      <c r="G1829" s="104" t="str">
        <f ca="1"/>
        <v>INV-2026-PT Pekanbaru Home Store-1816</v>
      </c>
      <c r="H1829" s="104">
        <f ca="1"/>
        <v>3705000</v>
      </c>
      <c r="I1829" s="104">
        <f ca="1"/>
        <v>2470000</v>
      </c>
    </row>
    <row r="1830" spans="1:9">
      <c r="A1830" s="104">
        <f ca="1"/>
        <v>1817</v>
      </c>
      <c r="B1830" s="104" t="str">
        <f ca="1"/>
        <v>PT Bali Lifestyle Market</v>
      </c>
      <c r="C1830" s="104">
        <f ca="1"/>
        <v>990000</v>
      </c>
      <c r="D1830" s="104">
        <f ca="1"/>
        <v>46064</v>
      </c>
      <c r="E1830" s="104">
        <f ca="1"/>
        <v>46094</v>
      </c>
      <c r="F1830" s="104" t="str">
        <f ca="1"/>
        <v>Paid</v>
      </c>
      <c r="G1830" s="104" t="str">
        <f ca="1"/>
        <v>INV-2026-PT Bali Lifestyle Market-1817</v>
      </c>
      <c r="H1830" s="104">
        <f ca="1"/>
        <v>990000</v>
      </c>
      <c r="I1830" s="104">
        <f ca="1"/>
        <v>0</v>
      </c>
    </row>
    <row r="1831" spans="1:9">
      <c r="A1831" s="104">
        <f ca="1"/>
        <v>1818</v>
      </c>
      <c r="B1831" s="104" t="str">
        <f ca="1"/>
        <v>PT Medan Niaga Sentosa</v>
      </c>
      <c r="C1831" s="104">
        <f ca="1"/>
        <v>5022000</v>
      </c>
      <c r="D1831" s="104">
        <f ca="1"/>
        <v>46055</v>
      </c>
      <c r="E1831" s="104">
        <f ca="1"/>
        <v>46085</v>
      </c>
      <c r="F1831" s="104" t="str">
        <f ca="1"/>
        <v>Paid</v>
      </c>
      <c r="G1831" s="104" t="str">
        <f ca="1"/>
        <v>INV-2026-PT Medan Niaga Sentosa-1818</v>
      </c>
      <c r="H1831" s="104">
        <f ca="1"/>
        <v>5022000</v>
      </c>
      <c r="I1831" s="104">
        <f ca="1"/>
        <v>0</v>
      </c>
    </row>
    <row r="1832" spans="1:9">
      <c r="A1832" s="104">
        <f ca="1"/>
        <v>1819</v>
      </c>
      <c r="B1832" s="104" t="str">
        <f ca="1"/>
        <v>PT XYZ</v>
      </c>
      <c r="C1832" s="104">
        <f ca="1"/>
        <v>5045000</v>
      </c>
      <c r="D1832" s="104">
        <f ca="1"/>
        <v>46188</v>
      </c>
      <c r="E1832" s="104">
        <f ca="1"/>
        <v>46218</v>
      </c>
      <c r="F1832" s="104" t="str">
        <f ca="1"/>
        <v>Paid</v>
      </c>
      <c r="G1832" s="104" t="str">
        <f ca="1"/>
        <v>INV-2026-PT XYZ-1819</v>
      </c>
      <c r="H1832" s="104">
        <f ca="1"/>
        <v>5045000</v>
      </c>
      <c r="I1832" s="104">
        <f ca="1"/>
        <v>0</v>
      </c>
    </row>
    <row r="1833" spans="1:9">
      <c r="A1833" s="104">
        <f ca="1"/>
        <v>1820</v>
      </c>
      <c r="B1833" s="104" t="str">
        <f ca="1"/>
        <v>PT Manado Lifestyle Center</v>
      </c>
      <c r="C1833" s="104">
        <f ca="1"/>
        <v>4998000</v>
      </c>
      <c r="D1833" s="104">
        <f ca="1"/>
        <v>46181</v>
      </c>
      <c r="E1833" s="104">
        <f ca="1"/>
        <v>46226</v>
      </c>
      <c r="F1833" s="104" t="str">
        <f ca="1"/>
        <v>Partial</v>
      </c>
      <c r="G1833" s="104" t="str">
        <f ca="1"/>
        <v>INV-2026-PT Manado Lifestyle Center-1820</v>
      </c>
      <c r="H1833" s="104">
        <f ca="1"/>
        <v>3748000</v>
      </c>
      <c r="I1833" s="104">
        <f ca="1"/>
        <v>1250000</v>
      </c>
    </row>
    <row r="1834" spans="1:9">
      <c r="A1834" s="104">
        <f ca="1"/>
        <v>1821</v>
      </c>
      <c r="B1834" s="104" t="str">
        <f ca="1"/>
        <v>PT Surya Niaga Surabaya</v>
      </c>
      <c r="C1834" s="104">
        <f ca="1"/>
        <v>2629000</v>
      </c>
      <c r="D1834" s="104">
        <f ca="1"/>
        <v>46197</v>
      </c>
      <c r="E1834" s="104">
        <f ca="1"/>
        <v>46211</v>
      </c>
      <c r="F1834" s="104" t="str">
        <f ca="1"/>
        <v>Paid</v>
      </c>
      <c r="G1834" s="104" t="str">
        <f ca="1"/>
        <v>INV-2026-PT Surya Niaga Surabaya-1821</v>
      </c>
      <c r="H1834" s="104">
        <f ca="1"/>
        <v>2629000</v>
      </c>
      <c r="I1834" s="104">
        <f ca="1"/>
        <v>0</v>
      </c>
    </row>
    <row r="1835" spans="1:9">
      <c r="A1835" s="104">
        <f ca="1"/>
        <v>1822</v>
      </c>
      <c r="B1835" s="104" t="str">
        <f ca="1"/>
        <v>PT Pusaka Niaga Mandiri</v>
      </c>
      <c r="C1835" s="104">
        <f ca="1"/>
        <v>5135000</v>
      </c>
      <c r="D1835" s="104">
        <f ca="1"/>
        <v>46175</v>
      </c>
      <c r="E1835" s="104">
        <f ca="1"/>
        <v>46205</v>
      </c>
      <c r="F1835" s="104" t="str">
        <f ca="1"/>
        <v>Paid</v>
      </c>
      <c r="G1835" s="104" t="str">
        <f ca="1"/>
        <v>INV-2026-PT Pusaka Niaga Mandiri-1822</v>
      </c>
      <c r="H1835" s="104">
        <f ca="1"/>
        <v>5135000</v>
      </c>
      <c r="I1835" s="104">
        <f ca="1"/>
        <v>0</v>
      </c>
    </row>
    <row r="1836" spans="1:9">
      <c r="A1836" s="104">
        <f ca="1"/>
        <v>1823</v>
      </c>
      <c r="B1836" s="104" t="str">
        <f ca="1"/>
        <v>PT Makassar Retail Utama</v>
      </c>
      <c r="C1836" s="104">
        <f ca="1"/>
        <v>2043000</v>
      </c>
      <c r="D1836" s="104">
        <f ca="1"/>
        <v>46127</v>
      </c>
      <c r="E1836" s="104">
        <f ca="1"/>
        <v>46157</v>
      </c>
      <c r="F1836" s="104" t="str">
        <f ca="1"/>
        <v>Paid</v>
      </c>
      <c r="G1836" s="104" t="str">
        <f ca="1"/>
        <v>INV-2026-PT Makassar Retail Utama-1823</v>
      </c>
      <c r="H1836" s="104">
        <f ca="1"/>
        <v>2043000</v>
      </c>
      <c r="I1836" s="104">
        <f ca="1"/>
        <v>0</v>
      </c>
    </row>
    <row r="1837" spans="1:9">
      <c r="A1837" s="104">
        <f ca="1"/>
        <v>1824</v>
      </c>
      <c r="B1837" s="104" t="str">
        <f ca="1"/>
        <v>PT Pusaka Niaga Mandiri</v>
      </c>
      <c r="C1837" s="104">
        <f ca="1"/>
        <v>5876000</v>
      </c>
      <c r="D1837" s="104">
        <f ca="1"/>
        <v>46076</v>
      </c>
      <c r="E1837" s="104">
        <f ca="1"/>
        <v>46106</v>
      </c>
      <c r="F1837" s="104" t="str">
        <f ca="1"/>
        <v>Paid</v>
      </c>
      <c r="G1837" s="104" t="str">
        <f ca="1"/>
        <v>INV-2026-PT Pusaka Niaga Mandiri-1824</v>
      </c>
      <c r="H1837" s="104">
        <f ca="1"/>
        <v>5876000</v>
      </c>
      <c r="I1837" s="104">
        <f ca="1"/>
        <v>0</v>
      </c>
    </row>
    <row r="1838" spans="1:9">
      <c r="A1838" s="104">
        <f ca="1"/>
        <v>1825</v>
      </c>
      <c r="B1838" s="104" t="str">
        <f ca="1"/>
        <v>PT Citra Home Living</v>
      </c>
      <c r="C1838" s="104">
        <f ca="1"/>
        <v>5313000</v>
      </c>
      <c r="D1838" s="104">
        <f ca="1"/>
        <v>46273</v>
      </c>
      <c r="E1838" s="104">
        <f ca="1"/>
        <v>46303</v>
      </c>
      <c r="F1838" s="104" t="str">
        <f ca="1"/>
        <v>Paid</v>
      </c>
      <c r="G1838" s="104" t="str">
        <f ca="1"/>
        <v>INV-2026-PT Citra Home Living-1825</v>
      </c>
      <c r="H1838" s="104">
        <f ca="1"/>
        <v>5313000</v>
      </c>
      <c r="I1838" s="104">
        <f ca="1"/>
        <v>0</v>
      </c>
    </row>
    <row r="1839" spans="1:9">
      <c r="A1839" s="104">
        <f ca="1"/>
        <v>1826</v>
      </c>
      <c r="B1839" s="104" t="str">
        <f ca="1"/>
        <v>PT Nusantara Mart Sejahtera</v>
      </c>
      <c r="C1839" s="104">
        <f ca="1"/>
        <v>1809000</v>
      </c>
      <c r="D1839" s="104">
        <f ca="1"/>
        <v>46271</v>
      </c>
      <c r="E1839" s="104">
        <f ca="1"/>
        <v>46316</v>
      </c>
      <c r="F1839" s="104" t="str">
        <f ca="1"/>
        <v>Unpaid</v>
      </c>
      <c r="G1839" s="104" t="str">
        <f ca="1"/>
        <v>INV-2026-PT Nusantara Mart Sejahtera-1826</v>
      </c>
      <c r="H1839" s="104">
        <f ca="1"/>
        <v>0</v>
      </c>
      <c r="I1839" s="104">
        <f ca="1"/>
        <v>1809000</v>
      </c>
    </row>
    <row r="1840" spans="1:9">
      <c r="A1840" s="104">
        <f ca="1"/>
        <v>1827</v>
      </c>
      <c r="B1840" s="104" t="str">
        <f ca="1"/>
        <v>PT Pontianak Niaga Abadi</v>
      </c>
      <c r="C1840" s="104">
        <f ca="1"/>
        <v>3074000</v>
      </c>
      <c r="D1840" s="104">
        <f ca="1"/>
        <v>46074</v>
      </c>
      <c r="E1840" s="104">
        <f ca="1"/>
        <v>46119</v>
      </c>
      <c r="F1840" s="104" t="str">
        <f ca="1"/>
        <v>Partial</v>
      </c>
      <c r="G1840" s="104" t="str">
        <f ca="1"/>
        <v>INV-2026-PT Pontianak Niaga Abadi-1827</v>
      </c>
      <c r="H1840" s="104">
        <f ca="1"/>
        <v>1230000</v>
      </c>
      <c r="I1840" s="104">
        <f ca="1"/>
        <v>1844000</v>
      </c>
    </row>
    <row r="1841" spans="1:9">
      <c r="A1841" s="104">
        <f ca="1"/>
        <v>1828</v>
      </c>
      <c r="B1841" s="104" t="str">
        <f ca="1"/>
        <v>PT Bali Lifestyle Market</v>
      </c>
      <c r="C1841" s="104">
        <f ca="1"/>
        <v>834000</v>
      </c>
      <c r="D1841" s="104">
        <f ca="1"/>
        <v>46137</v>
      </c>
      <c r="E1841" s="104">
        <f ca="1"/>
        <v>46167</v>
      </c>
      <c r="F1841" s="104" t="str">
        <f ca="1"/>
        <v>Paid</v>
      </c>
      <c r="G1841" s="104" t="str">
        <f ca="1"/>
        <v>INV-2026-PT Bali Lifestyle Market-1828</v>
      </c>
      <c r="H1841" s="104">
        <f ca="1"/>
        <v>834000</v>
      </c>
      <c r="I1841" s="104">
        <f ca="1"/>
        <v>0</v>
      </c>
    </row>
    <row r="1842" spans="1:9">
      <c r="A1842" s="104">
        <f ca="1"/>
        <v>1829</v>
      </c>
      <c r="B1842" s="104" t="str">
        <f ca="1"/>
        <v>PT Metro Perkasa Retail</v>
      </c>
      <c r="C1842" s="104">
        <f ca="1"/>
        <v>3462000</v>
      </c>
      <c r="D1842" s="104">
        <f ca="1"/>
        <v>46027</v>
      </c>
      <c r="E1842" s="104">
        <f ca="1"/>
        <v>46057</v>
      </c>
      <c r="F1842" s="104" t="str">
        <f ca="1"/>
        <v>Unpaid</v>
      </c>
      <c r="G1842" s="104" t="str">
        <f ca="1"/>
        <v>INV-2026-PT Metro Perkasa Retail-1829</v>
      </c>
      <c r="H1842" s="104">
        <f ca="1"/>
        <v>0</v>
      </c>
      <c r="I1842" s="104">
        <f ca="1"/>
        <v>3462000</v>
      </c>
    </row>
    <row r="1843" spans="1:9">
      <c r="A1843" s="104">
        <f ca="1"/>
        <v>1830</v>
      </c>
      <c r="B1843" s="104" t="str">
        <f ca="1"/>
        <v>PT Surya Niaga Surabaya</v>
      </c>
      <c r="C1843" s="104">
        <f ca="1"/>
        <v>3308000</v>
      </c>
      <c r="D1843" s="104">
        <f ca="1"/>
        <v>46188</v>
      </c>
      <c r="E1843" s="104">
        <f ca="1"/>
        <v>46218</v>
      </c>
      <c r="F1843" s="104" t="str">
        <f ca="1"/>
        <v>Unpaid</v>
      </c>
      <c r="G1843" s="104" t="str">
        <f ca="1"/>
        <v>INV-2026-PT Surya Niaga Surabaya-1830</v>
      </c>
      <c r="H1843" s="104">
        <f ca="1"/>
        <v>0</v>
      </c>
      <c r="I1843" s="104">
        <f ca="1"/>
        <v>3308000</v>
      </c>
    </row>
    <row r="1844" spans="1:9">
      <c r="A1844" s="104">
        <f ca="1"/>
        <v>1831</v>
      </c>
      <c r="B1844" s="104" t="str">
        <f ca="1"/>
        <v>PT Palembang Retail Bersama</v>
      </c>
      <c r="C1844" s="104">
        <f ca="1"/>
        <v>6353000</v>
      </c>
      <c r="D1844" s="104">
        <f ca="1"/>
        <v>46116</v>
      </c>
      <c r="E1844" s="104">
        <f ca="1"/>
        <v>46146</v>
      </c>
      <c r="F1844" s="104" t="str">
        <f ca="1"/>
        <v>Paid</v>
      </c>
      <c r="G1844" s="104" t="str">
        <f ca="1"/>
        <v>INV-2026-PT Palembang Retail Bersama-1831</v>
      </c>
      <c r="H1844" s="104">
        <f ca="1"/>
        <v>6353000</v>
      </c>
      <c r="I1844" s="104">
        <f ca="1"/>
        <v>0</v>
      </c>
    </row>
    <row r="1845" spans="1:9">
      <c r="A1845" s="104">
        <f ca="1"/>
        <v>1832</v>
      </c>
      <c r="B1845" s="104" t="str">
        <f ca="1"/>
        <v>PT Nusantara Mart Sejahtera</v>
      </c>
      <c r="C1845" s="104">
        <f ca="1"/>
        <v>9813000</v>
      </c>
      <c r="D1845" s="104">
        <f ca="1"/>
        <v>46024</v>
      </c>
      <c r="E1845" s="104">
        <f ca="1"/>
        <v>46054</v>
      </c>
      <c r="F1845" s="104" t="str">
        <f ca="1"/>
        <v>Paid</v>
      </c>
      <c r="G1845" s="104" t="str">
        <f ca="1"/>
        <v>INV-2026-PT Nusantara Mart Sejahtera-1832</v>
      </c>
      <c r="H1845" s="104">
        <f ca="1"/>
        <v>9813000</v>
      </c>
      <c r="I1845" s="104">
        <f ca="1"/>
        <v>0</v>
      </c>
    </row>
    <row r="1846" spans="1:9">
      <c r="A1846" s="104">
        <f ca="1"/>
        <v>1833</v>
      </c>
      <c r="B1846" s="104" t="str">
        <f ca="1"/>
        <v>PT Prima Retail Bandung</v>
      </c>
      <c r="C1846" s="104">
        <f ca="1"/>
        <v>695000</v>
      </c>
      <c r="D1846" s="104">
        <f ca="1"/>
        <v>46207</v>
      </c>
      <c r="E1846" s="104">
        <f ca="1"/>
        <v>46237</v>
      </c>
      <c r="F1846" s="104" t="str">
        <f ca="1"/>
        <v>Paid</v>
      </c>
      <c r="G1846" s="104" t="str">
        <f ca="1"/>
        <v>INV-2026-PT Prima Retail Bandung-1833</v>
      </c>
      <c r="H1846" s="104">
        <f ca="1"/>
        <v>695000</v>
      </c>
      <c r="I1846" s="104">
        <f ca="1"/>
        <v>0</v>
      </c>
    </row>
    <row r="1847" spans="1:9">
      <c r="A1847" s="104">
        <f ca="1"/>
        <v>1834</v>
      </c>
      <c r="B1847" s="104" t="str">
        <f ca="1"/>
        <v>PT Manado Lifestyle Center</v>
      </c>
      <c r="C1847" s="104">
        <f ca="1"/>
        <v>6108000</v>
      </c>
      <c r="D1847" s="104">
        <f ca="1"/>
        <v>46137</v>
      </c>
      <c r="E1847" s="104">
        <f ca="1"/>
        <v>46167</v>
      </c>
      <c r="F1847" s="104" t="str">
        <f ca="1"/>
        <v>Unpaid</v>
      </c>
      <c r="G1847" s="104" t="str">
        <f ca="1"/>
        <v>INV-2026-PT Manado Lifestyle Center-1834</v>
      </c>
      <c r="H1847" s="104">
        <f ca="1"/>
        <v>0</v>
      </c>
      <c r="I1847" s="104">
        <f ca="1"/>
        <v>6108000</v>
      </c>
    </row>
    <row r="1848" spans="1:9">
      <c r="A1848" s="104">
        <f ca="1"/>
        <v>1835</v>
      </c>
      <c r="B1848" s="104" t="str">
        <f ca="1"/>
        <v>PT Medan Niaga Sentosa</v>
      </c>
      <c r="C1848" s="104">
        <f ca="1"/>
        <v>2345000</v>
      </c>
      <c r="D1848" s="104">
        <f ca="1"/>
        <v>46191</v>
      </c>
      <c r="E1848" s="104">
        <f ca="1"/>
        <v>46221</v>
      </c>
      <c r="F1848" s="104" t="str">
        <f ca="1"/>
        <v>Paid</v>
      </c>
      <c r="G1848" s="104" t="str">
        <f ca="1"/>
        <v>INV-2026-PT Medan Niaga Sentosa-1835</v>
      </c>
      <c r="H1848" s="104">
        <f ca="1"/>
        <v>2345000</v>
      </c>
      <c r="I1848" s="104">
        <f ca="1"/>
        <v>0</v>
      </c>
    </row>
    <row r="1849" spans="1:9">
      <c r="A1849" s="104">
        <f ca="1"/>
        <v>1836</v>
      </c>
      <c r="B1849" s="104" t="str">
        <f ca="1"/>
        <v>PT Balikpapan Retailindo</v>
      </c>
      <c r="C1849" s="104">
        <f ca="1"/>
        <v>1156000</v>
      </c>
      <c r="D1849" s="104">
        <f ca="1"/>
        <v>46264</v>
      </c>
      <c r="E1849" s="104">
        <f ca="1"/>
        <v>46294</v>
      </c>
      <c r="F1849" s="104" t="str">
        <f ca="1"/>
        <v>Unpaid</v>
      </c>
      <c r="G1849" s="104" t="str">
        <f ca="1"/>
        <v>INV-2026-PT Balikpapan Retailindo-1836</v>
      </c>
      <c r="H1849" s="104">
        <f ca="1"/>
        <v>0</v>
      </c>
      <c r="I1849" s="104">
        <f ca="1"/>
        <v>1156000</v>
      </c>
    </row>
    <row r="1850" spans="1:9">
      <c r="A1850" s="104">
        <f ca="1"/>
        <v>1837</v>
      </c>
      <c r="B1850" s="104" t="str">
        <f ca="1"/>
        <v>PT Urban House Indonesia</v>
      </c>
      <c r="C1850" s="104">
        <f ca="1"/>
        <v>2820000</v>
      </c>
      <c r="D1850" s="104">
        <f ca="1"/>
        <v>46214</v>
      </c>
      <c r="E1850" s="104">
        <f ca="1"/>
        <v>46244</v>
      </c>
      <c r="F1850" s="104" t="str">
        <f ca="1"/>
        <v>Paid</v>
      </c>
      <c r="G1850" s="104" t="str">
        <f ca="1"/>
        <v>INV-2026-PT Urban House Indonesia-1837</v>
      </c>
      <c r="H1850" s="104">
        <f ca="1"/>
        <v>2820000</v>
      </c>
      <c r="I1850" s="104">
        <f ca="1"/>
        <v>0</v>
      </c>
    </row>
    <row r="1851" spans="1:9">
      <c r="A1851" s="104">
        <f ca="1"/>
        <v>1838</v>
      </c>
      <c r="B1851" s="104" t="str">
        <f ca="1"/>
        <v>PT Metro Perkasa Retail</v>
      </c>
      <c r="C1851" s="104">
        <f ca="1"/>
        <v>2168000</v>
      </c>
      <c r="D1851" s="104">
        <f ca="1"/>
        <v>46078</v>
      </c>
      <c r="E1851" s="104">
        <f ca="1"/>
        <v>46092</v>
      </c>
      <c r="F1851" s="104" t="str">
        <f ca="1"/>
        <v>Paid</v>
      </c>
      <c r="G1851" s="104" t="str">
        <f ca="1"/>
        <v>INV-2026-PT Metro Perkasa Retail-1838</v>
      </c>
      <c r="H1851" s="104">
        <f ca="1"/>
        <v>2168000</v>
      </c>
      <c r="I1851" s="104">
        <f ca="1"/>
        <v>0</v>
      </c>
    </row>
    <row r="1852" spans="1:9">
      <c r="A1852" s="104">
        <f ca="1"/>
        <v>1839</v>
      </c>
      <c r="B1852" s="104" t="str">
        <f ca="1"/>
        <v>PT Sentra Belanja Jaya</v>
      </c>
      <c r="C1852" s="104">
        <f ca="1"/>
        <v>6662000</v>
      </c>
      <c r="D1852" s="104">
        <f ca="1"/>
        <v>46265</v>
      </c>
      <c r="E1852" s="104">
        <f ca="1"/>
        <v>46279</v>
      </c>
      <c r="F1852" s="104" t="str">
        <f ca="1"/>
        <v>Paid</v>
      </c>
      <c r="G1852" s="104" t="str">
        <f ca="1"/>
        <v>INV-2026-PT Sentra Belanja Jaya-1839</v>
      </c>
      <c r="H1852" s="104">
        <f ca="1"/>
        <v>6662000</v>
      </c>
      <c r="I1852" s="104">
        <f ca="1"/>
        <v>0</v>
      </c>
    </row>
    <row r="1853" spans="1:9">
      <c r="A1853" s="104">
        <f ca="1"/>
        <v>1840</v>
      </c>
      <c r="B1853" s="104" t="str">
        <f ca="1"/>
        <v>PT Prima Retail Bandung</v>
      </c>
      <c r="C1853" s="104">
        <f ca="1"/>
        <v>4274000</v>
      </c>
      <c r="D1853" s="104">
        <f ca="1"/>
        <v>46090</v>
      </c>
      <c r="E1853" s="104">
        <f ca="1"/>
        <v>46120</v>
      </c>
      <c r="F1853" s="104" t="str">
        <f ca="1"/>
        <v>Partial</v>
      </c>
      <c r="G1853" s="104" t="str">
        <f ca="1"/>
        <v>INV-2026-PT Prima Retail Bandung-1840</v>
      </c>
      <c r="H1853" s="104">
        <f ca="1"/>
        <v>2564000</v>
      </c>
      <c r="I1853" s="104">
        <f ca="1"/>
        <v>1710000</v>
      </c>
    </row>
    <row r="1854" spans="1:9">
      <c r="A1854" s="104">
        <f ca="1"/>
        <v>1841</v>
      </c>
      <c r="B1854" s="104" t="str">
        <f ca="1"/>
        <v>PT Jogja Retail Makmur</v>
      </c>
      <c r="C1854" s="104">
        <f ca="1"/>
        <v>3205000</v>
      </c>
      <c r="D1854" s="104">
        <f ca="1"/>
        <v>46103</v>
      </c>
      <c r="E1854" s="104">
        <f ca="1"/>
        <v>46133</v>
      </c>
      <c r="F1854" s="104" t="str">
        <f ca="1"/>
        <v>Paid</v>
      </c>
      <c r="G1854" s="104" t="str">
        <f ca="1"/>
        <v>INV-2026-PT Jogja Retail Makmur-1841</v>
      </c>
      <c r="H1854" s="104">
        <f ca="1"/>
        <v>3205000</v>
      </c>
      <c r="I1854" s="104">
        <f ca="1"/>
        <v>0</v>
      </c>
    </row>
    <row r="1855" spans="1:9">
      <c r="A1855" s="104">
        <f ca="1"/>
        <v>1842</v>
      </c>
      <c r="B1855" s="104" t="str">
        <f ca="1"/>
        <v>PT Arunika Retail Indonesia</v>
      </c>
      <c r="C1855" s="104">
        <f ca="1"/>
        <v>5126000</v>
      </c>
      <c r="D1855" s="104">
        <f ca="1"/>
        <v>46186</v>
      </c>
      <c r="E1855" s="104">
        <f ca="1"/>
        <v>46216</v>
      </c>
      <c r="F1855" s="104" t="str">
        <f ca="1"/>
        <v>Partial</v>
      </c>
      <c r="G1855" s="104" t="str">
        <f ca="1"/>
        <v>INV-2026-PT Arunika Retail Indonesia-1842</v>
      </c>
      <c r="H1855" s="104">
        <f ca="1"/>
        <v>3588000</v>
      </c>
      <c r="I1855" s="104">
        <f ca="1"/>
        <v>1538000</v>
      </c>
    </row>
    <row r="1856" spans="1:9">
      <c r="A1856" s="104">
        <f ca="1"/>
        <v>1843</v>
      </c>
      <c r="B1856" s="104" t="str">
        <f ca="1"/>
        <v>PT Manado Lifestyle Center</v>
      </c>
      <c r="C1856" s="104">
        <f ca="1"/>
        <v>5144000</v>
      </c>
      <c r="D1856" s="104">
        <f ca="1"/>
        <v>46154</v>
      </c>
      <c r="E1856" s="104">
        <f ca="1"/>
        <v>46199</v>
      </c>
      <c r="F1856" s="104" t="str">
        <f ca="1"/>
        <v>Unpaid</v>
      </c>
      <c r="G1856" s="104" t="str">
        <f ca="1"/>
        <v>INV-2026-PT Manado Lifestyle Center-1843</v>
      </c>
      <c r="H1856" s="104">
        <f ca="1"/>
        <v>0</v>
      </c>
      <c r="I1856" s="104">
        <f ca="1"/>
        <v>5144000</v>
      </c>
    </row>
    <row r="1857" spans="1:9">
      <c r="A1857" s="104">
        <f ca="1"/>
        <v>1844</v>
      </c>
      <c r="B1857" s="104" t="str">
        <f ca="1"/>
        <v>PT Pusaka Niaga Mandiri</v>
      </c>
      <c r="C1857" s="104">
        <f ca="1"/>
        <v>1645000</v>
      </c>
      <c r="D1857" s="104">
        <f ca="1"/>
        <v>46101</v>
      </c>
      <c r="E1857" s="104">
        <f ca="1"/>
        <v>46131</v>
      </c>
      <c r="F1857" s="104" t="str">
        <f ca="1"/>
        <v>Paid</v>
      </c>
      <c r="G1857" s="104" t="str">
        <f ca="1"/>
        <v>INV-2026-PT Pusaka Niaga Mandiri-1844</v>
      </c>
      <c r="H1857" s="104">
        <f ca="1"/>
        <v>1645000</v>
      </c>
      <c r="I1857" s="104">
        <f ca="1"/>
        <v>0</v>
      </c>
    </row>
    <row r="1858" spans="1:9">
      <c r="A1858" s="104">
        <f ca="1"/>
        <v>1845</v>
      </c>
      <c r="B1858" s="104" t="str">
        <f ca="1"/>
        <v>PT Lestari Lifestyle Retail</v>
      </c>
      <c r="C1858" s="104">
        <f ca="1"/>
        <v>4956000</v>
      </c>
      <c r="D1858" s="104">
        <f ca="1"/>
        <v>46164</v>
      </c>
      <c r="E1858" s="104">
        <f ca="1"/>
        <v>46194</v>
      </c>
      <c r="F1858" s="104" t="str">
        <f ca="1"/>
        <v>Unpaid</v>
      </c>
      <c r="G1858" s="104" t="str">
        <f ca="1"/>
        <v>INV-2026-PT Lestari Lifestyle Retail-1845</v>
      </c>
      <c r="H1858" s="104">
        <f ca="1"/>
        <v>0</v>
      </c>
      <c r="I1858" s="104">
        <f ca="1"/>
        <v>4956000</v>
      </c>
    </row>
    <row r="1859" spans="1:9">
      <c r="A1859" s="104">
        <f ca="1"/>
        <v>1846</v>
      </c>
      <c r="B1859" s="104" t="str">
        <f ca="1"/>
        <v>PT Jogja Retail Makmur</v>
      </c>
      <c r="C1859" s="104">
        <f ca="1"/>
        <v>4323000</v>
      </c>
      <c r="D1859" s="104">
        <f ca="1"/>
        <v>46221</v>
      </c>
      <c r="E1859" s="104">
        <f ca="1"/>
        <v>46251</v>
      </c>
      <c r="F1859" s="104" t="str">
        <f ca="1"/>
        <v>Paid</v>
      </c>
      <c r="G1859" s="104" t="str">
        <f ca="1"/>
        <v>INV-2026-PT Jogja Retail Makmur-1846</v>
      </c>
      <c r="H1859" s="104">
        <f ca="1"/>
        <v>4323000</v>
      </c>
      <c r="I1859" s="104">
        <f ca="1"/>
        <v>0</v>
      </c>
    </row>
    <row r="1860" spans="1:9">
      <c r="A1860" s="104">
        <f ca="1"/>
        <v>1847</v>
      </c>
      <c r="B1860" s="104" t="str">
        <f ca="1"/>
        <v>PT Sentra Belanja Jaya</v>
      </c>
      <c r="C1860" s="104">
        <f ca="1"/>
        <v>2097000</v>
      </c>
      <c r="D1860" s="104">
        <f ca="1"/>
        <v>46047</v>
      </c>
      <c r="E1860" s="104">
        <f ca="1"/>
        <v>46077</v>
      </c>
      <c r="F1860" s="104" t="str">
        <f ca="1"/>
        <v>Paid</v>
      </c>
      <c r="G1860" s="104" t="str">
        <f ca="1"/>
        <v>INV-2026-PT Sentra Belanja Jaya-1847</v>
      </c>
      <c r="H1860" s="104">
        <f ca="1"/>
        <v>2097000</v>
      </c>
      <c r="I1860" s="104">
        <f ca="1"/>
        <v>0</v>
      </c>
    </row>
    <row r="1861" spans="1:9">
      <c r="A1861" s="104">
        <f ca="1"/>
        <v>1848</v>
      </c>
      <c r="B1861" s="104" t="str">
        <f ca="1"/>
        <v>PT Bali Lifestyle Market</v>
      </c>
      <c r="C1861" s="104">
        <f ca="1"/>
        <v>594000</v>
      </c>
      <c r="D1861" s="104">
        <f ca="1"/>
        <v>46259</v>
      </c>
      <c r="E1861" s="104">
        <f ca="1"/>
        <v>46289</v>
      </c>
      <c r="F1861" s="104" t="str">
        <f ca="1"/>
        <v>Unpaid</v>
      </c>
      <c r="G1861" s="104" t="str">
        <f ca="1"/>
        <v>INV-2026-PT Bali Lifestyle Market-1848</v>
      </c>
      <c r="H1861" s="104">
        <f ca="1"/>
        <v>0</v>
      </c>
      <c r="I1861" s="104">
        <f ca="1"/>
        <v>594000</v>
      </c>
    </row>
    <row r="1862" spans="1:9">
      <c r="A1862" s="104">
        <f ca="1"/>
        <v>1849</v>
      </c>
      <c r="B1862" s="104" t="str">
        <f ca="1"/>
        <v>PT Balikpapan Retailindo</v>
      </c>
      <c r="C1862" s="104">
        <f ca="1"/>
        <v>2862000</v>
      </c>
      <c r="D1862" s="104">
        <f ca="1"/>
        <v>46261</v>
      </c>
      <c r="E1862" s="104">
        <f ca="1"/>
        <v>46291</v>
      </c>
      <c r="F1862" s="104" t="str">
        <f ca="1"/>
        <v>Paid</v>
      </c>
      <c r="G1862" s="104" t="str">
        <f ca="1"/>
        <v>INV-2026-PT Balikpapan Retailindo-1849</v>
      </c>
      <c r="H1862" s="104">
        <f ca="1"/>
        <v>2862000</v>
      </c>
      <c r="I1862" s="104">
        <f ca="1"/>
        <v>0</v>
      </c>
    </row>
    <row r="1863" spans="1:9">
      <c r="A1863" s="104">
        <f ca="1"/>
        <v>1850</v>
      </c>
      <c r="B1863" s="104" t="str">
        <f ca="1"/>
        <v>PT XYZ</v>
      </c>
      <c r="C1863" s="104">
        <f ca="1"/>
        <v>498000</v>
      </c>
      <c r="D1863" s="104">
        <f ca="1"/>
        <v>46112</v>
      </c>
      <c r="E1863" s="104">
        <f ca="1"/>
        <v>46142</v>
      </c>
      <c r="F1863" s="104" t="str">
        <f ca="1"/>
        <v>Unpaid</v>
      </c>
      <c r="G1863" s="104" t="str">
        <f ca="1"/>
        <v>INV-2026-PT XYZ-1850</v>
      </c>
      <c r="H1863" s="104">
        <f ca="1"/>
        <v>0</v>
      </c>
      <c r="I1863" s="104">
        <f ca="1"/>
        <v>498000</v>
      </c>
    </row>
    <row r="1864" spans="1:9">
      <c r="A1864" s="104">
        <f ca="1"/>
        <v>1851</v>
      </c>
      <c r="B1864" s="104" t="str">
        <f ca="1"/>
        <v>PT Pontianak Niaga Abadi</v>
      </c>
      <c r="C1864" s="104">
        <f ca="1"/>
        <v>2667000</v>
      </c>
      <c r="D1864" s="104">
        <f ca="1"/>
        <v>46094</v>
      </c>
      <c r="E1864" s="104">
        <f ca="1"/>
        <v>46108</v>
      </c>
      <c r="F1864" s="104" t="str">
        <f ca="1"/>
        <v>Paid</v>
      </c>
      <c r="G1864" s="104" t="str">
        <f ca="1"/>
        <v>INV-2026-PT Pontianak Niaga Abadi-1851</v>
      </c>
      <c r="H1864" s="104">
        <f ca="1"/>
        <v>2667000</v>
      </c>
      <c r="I1864" s="104">
        <f ca="1"/>
        <v>0</v>
      </c>
    </row>
    <row r="1865" spans="1:9">
      <c r="A1865" s="104">
        <f ca="1"/>
        <v>1852</v>
      </c>
      <c r="B1865" s="104" t="str">
        <f ca="1"/>
        <v>PT XYZ</v>
      </c>
      <c r="C1865" s="104">
        <f ca="1"/>
        <v>7875000</v>
      </c>
      <c r="D1865" s="104">
        <f ca="1"/>
        <v>46084</v>
      </c>
      <c r="E1865" s="104">
        <f ca="1"/>
        <v>46114</v>
      </c>
      <c r="F1865" s="104" t="str">
        <f ca="1"/>
        <v>Paid</v>
      </c>
      <c r="G1865" s="104" t="str">
        <f ca="1"/>
        <v>INV-2026-PT XYZ-1852</v>
      </c>
      <c r="H1865" s="104">
        <f ca="1"/>
        <v>7875000</v>
      </c>
      <c r="I1865" s="104">
        <f ca="1"/>
        <v>0</v>
      </c>
    </row>
    <row r="1866" spans="1:9">
      <c r="A1866" s="104">
        <f ca="1"/>
        <v>1853</v>
      </c>
      <c r="B1866" s="104" t="str">
        <f ca="1"/>
        <v>PT Jogja Retail Makmur</v>
      </c>
      <c r="C1866" s="104">
        <f ca="1"/>
        <v>6481000</v>
      </c>
      <c r="D1866" s="104">
        <f ca="1"/>
        <v>46208</v>
      </c>
      <c r="E1866" s="104">
        <f ca="1"/>
        <v>46238</v>
      </c>
      <c r="F1866" s="104" t="str">
        <f ca="1"/>
        <v>Paid</v>
      </c>
      <c r="G1866" s="104" t="str">
        <f ca="1"/>
        <v>INV-2026-PT Jogja Retail Makmur-1853</v>
      </c>
      <c r="H1866" s="104">
        <f ca="1"/>
        <v>6481000</v>
      </c>
      <c r="I1866" s="104">
        <f ca="1"/>
        <v>0</v>
      </c>
    </row>
    <row r="1867" spans="1:9">
      <c r="A1867" s="104">
        <f ca="1"/>
        <v>1854</v>
      </c>
      <c r="B1867" s="104" t="str">
        <f ca="1"/>
        <v>PT Karya Mitra Retail</v>
      </c>
      <c r="C1867" s="104">
        <f ca="1"/>
        <v>556000</v>
      </c>
      <c r="D1867" s="104">
        <f ca="1"/>
        <v>46259</v>
      </c>
      <c r="E1867" s="104">
        <f ca="1"/>
        <v>46273</v>
      </c>
      <c r="F1867" s="104" t="str">
        <f ca="1"/>
        <v>Paid</v>
      </c>
      <c r="G1867" s="104" t="str">
        <f ca="1"/>
        <v>INV-2026-PT Karya Mitra Retail-1854</v>
      </c>
      <c r="H1867" s="104">
        <f ca="1"/>
        <v>556000</v>
      </c>
      <c r="I1867" s="104">
        <f ca="1"/>
        <v>0</v>
      </c>
    </row>
    <row r="1868" spans="1:9">
      <c r="A1868" s="104">
        <f ca="1"/>
        <v>1855</v>
      </c>
      <c r="B1868" s="104" t="str">
        <f ca="1"/>
        <v>PT XYZ</v>
      </c>
      <c r="C1868" s="104">
        <f ca="1"/>
        <v>3459000</v>
      </c>
      <c r="D1868" s="104">
        <f ca="1"/>
        <v>46113</v>
      </c>
      <c r="E1868" s="104">
        <f ca="1"/>
        <v>46143</v>
      </c>
      <c r="F1868" s="104" t="str">
        <f ca="1"/>
        <v>Paid</v>
      </c>
      <c r="G1868" s="104" t="str">
        <f ca="1"/>
        <v>INV-2026-PT XYZ-1855</v>
      </c>
      <c r="H1868" s="104">
        <f ca="1"/>
        <v>3459000</v>
      </c>
      <c r="I1868" s="104">
        <f ca="1"/>
        <v>0</v>
      </c>
    </row>
    <row r="1869" spans="1:9">
      <c r="A1869" s="104">
        <f ca="1"/>
        <v>1856</v>
      </c>
      <c r="B1869" s="104" t="str">
        <f ca="1"/>
        <v>PT Pekanbaru Home Store</v>
      </c>
      <c r="C1869" s="104">
        <f ca="1"/>
        <v>5025000</v>
      </c>
      <c r="D1869" s="104">
        <f ca="1"/>
        <v>46066</v>
      </c>
      <c r="E1869" s="104">
        <f ca="1"/>
        <v>46111</v>
      </c>
      <c r="F1869" s="104" t="str">
        <f ca="1"/>
        <v>Unpaid</v>
      </c>
      <c r="G1869" s="104" t="str">
        <f ca="1"/>
        <v>INV-2026-PT Pekanbaru Home Store-1856</v>
      </c>
      <c r="H1869" s="104">
        <f ca="1"/>
        <v>0</v>
      </c>
      <c r="I1869" s="104">
        <f ca="1"/>
        <v>5025000</v>
      </c>
    </row>
    <row r="1870" spans="1:9">
      <c r="A1870" s="104">
        <f ca="1"/>
        <v>1857</v>
      </c>
      <c r="B1870" s="104" t="str">
        <f ca="1"/>
        <v>PT Surya Niaga Surabaya</v>
      </c>
      <c r="C1870" s="104">
        <f ca="1"/>
        <v>3447000</v>
      </c>
      <c r="D1870" s="104">
        <f ca="1"/>
        <v>46260</v>
      </c>
      <c r="E1870" s="104">
        <f ca="1"/>
        <v>46290</v>
      </c>
      <c r="F1870" s="104" t="str">
        <f ca="1"/>
        <v>Partial</v>
      </c>
      <c r="G1870" s="104" t="str">
        <f ca="1"/>
        <v>INV-2026-PT Surya Niaga Surabaya-1857</v>
      </c>
      <c r="H1870" s="104">
        <f ca="1"/>
        <v>1379000</v>
      </c>
      <c r="I1870" s="104">
        <f ca="1"/>
        <v>2068000</v>
      </c>
    </row>
    <row r="1871" spans="1:9">
      <c r="A1871" s="104">
        <f ca="1"/>
        <v>1858</v>
      </c>
      <c r="B1871" s="104" t="str">
        <f ca="1"/>
        <v>PT Sinar Karya Abadi</v>
      </c>
      <c r="C1871" s="104">
        <f ca="1"/>
        <v>8691000</v>
      </c>
      <c r="D1871" s="104">
        <f ca="1"/>
        <v>46189</v>
      </c>
      <c r="E1871" s="104">
        <f ca="1"/>
        <v>46219</v>
      </c>
      <c r="F1871" s="104" t="str">
        <f ca="1"/>
        <v>Paid</v>
      </c>
      <c r="G1871" s="104" t="str">
        <f ca="1"/>
        <v>INV-2026-PT Sinar Karya Abadi-1858</v>
      </c>
      <c r="H1871" s="104">
        <f ca="1"/>
        <v>8691000</v>
      </c>
      <c r="I1871" s="104">
        <f ca="1"/>
        <v>0</v>
      </c>
    </row>
    <row r="1872" spans="1:9">
      <c r="A1872" s="104">
        <f ca="1"/>
        <v>1859</v>
      </c>
      <c r="B1872" s="104" t="str">
        <f ca="1"/>
        <v>PT Medan Niaga Sentosa</v>
      </c>
      <c r="C1872" s="104">
        <f ca="1"/>
        <v>4820000</v>
      </c>
      <c r="D1872" s="104">
        <f ca="1"/>
        <v>46234</v>
      </c>
      <c r="E1872" s="104">
        <f ca="1"/>
        <v>46248</v>
      </c>
      <c r="F1872" s="104" t="str">
        <f ca="1"/>
        <v>Paid</v>
      </c>
      <c r="G1872" s="104" t="str">
        <f ca="1"/>
        <v>INV-2026-PT Medan Niaga Sentosa-1859</v>
      </c>
      <c r="H1872" s="104">
        <f ca="1"/>
        <v>4820000</v>
      </c>
      <c r="I1872" s="104">
        <f ca="1"/>
        <v>0</v>
      </c>
    </row>
    <row r="1873" spans="1:9">
      <c r="A1873" s="104">
        <f ca="1"/>
        <v>1860</v>
      </c>
      <c r="B1873" s="104" t="str">
        <f ca="1"/>
        <v>PT Balikpapan Retailindo</v>
      </c>
      <c r="C1873" s="104">
        <f ca="1"/>
        <v>5719000</v>
      </c>
      <c r="D1873" s="104">
        <f ca="1"/>
        <v>46129</v>
      </c>
      <c r="E1873" s="104">
        <f ca="1"/>
        <v>46159</v>
      </c>
      <c r="F1873" s="104" t="str">
        <f ca="1"/>
        <v>Unpaid</v>
      </c>
      <c r="G1873" s="104" t="str">
        <f ca="1"/>
        <v>INV-2026-PT Balikpapan Retailindo-1860</v>
      </c>
      <c r="H1873" s="104">
        <f ca="1"/>
        <v>0</v>
      </c>
      <c r="I1873" s="104">
        <f ca="1"/>
        <v>5719000</v>
      </c>
    </row>
    <row r="1874" spans="1:9">
      <c r="A1874" s="104">
        <f ca="1"/>
        <v>1861</v>
      </c>
      <c r="B1874" s="104" t="str">
        <f ca="1"/>
        <v>PT Surya Niaga Surabaya</v>
      </c>
      <c r="C1874" s="104">
        <f ca="1"/>
        <v>2484000</v>
      </c>
      <c r="D1874" s="104">
        <f ca="1"/>
        <v>46167</v>
      </c>
      <c r="E1874" s="104">
        <f ca="1"/>
        <v>46197</v>
      </c>
      <c r="F1874" s="104" t="str">
        <f ca="1"/>
        <v>Paid</v>
      </c>
      <c r="G1874" s="104" t="str">
        <f ca="1"/>
        <v>INV-2026-PT Surya Niaga Surabaya-1861</v>
      </c>
      <c r="H1874" s="104">
        <f ca="1"/>
        <v>2484000</v>
      </c>
      <c r="I1874" s="104">
        <f ca="1"/>
        <v>0</v>
      </c>
    </row>
    <row r="1875" spans="1:9">
      <c r="A1875" s="104">
        <f ca="1"/>
        <v>1862</v>
      </c>
      <c r="B1875" s="104" t="str">
        <f ca="1"/>
        <v>PT Balikpapan Retailindo</v>
      </c>
      <c r="C1875" s="104">
        <f ca="1"/>
        <v>2559000</v>
      </c>
      <c r="D1875" s="104">
        <f ca="1"/>
        <v>46229</v>
      </c>
      <c r="E1875" s="104">
        <f ca="1"/>
        <v>46259</v>
      </c>
      <c r="F1875" s="104" t="str">
        <f ca="1"/>
        <v>Paid</v>
      </c>
      <c r="G1875" s="104" t="str">
        <f ca="1"/>
        <v>INV-2026-PT Balikpapan Retailindo-1862</v>
      </c>
      <c r="H1875" s="104">
        <f ca="1"/>
        <v>2559000</v>
      </c>
      <c r="I1875" s="104">
        <f ca="1"/>
        <v>0</v>
      </c>
    </row>
    <row r="1876" spans="1:9">
      <c r="A1876" s="104">
        <f ca="1"/>
        <v>1863</v>
      </c>
      <c r="B1876" s="104" t="str">
        <f ca="1"/>
        <v>PT Batam Modern Retail</v>
      </c>
      <c r="C1876" s="104">
        <f ca="1"/>
        <v>4311000</v>
      </c>
      <c r="D1876" s="104">
        <f ca="1"/>
        <v>46044</v>
      </c>
      <c r="E1876" s="104">
        <f ca="1"/>
        <v>46074</v>
      </c>
      <c r="F1876" s="104" t="str">
        <f ca="1"/>
        <v>Unpaid</v>
      </c>
      <c r="G1876" s="104" t="str">
        <f ca="1"/>
        <v>INV-2026-PT Batam Modern Retail-1863</v>
      </c>
      <c r="H1876" s="104">
        <f ca="1"/>
        <v>0</v>
      </c>
      <c r="I1876" s="104">
        <f ca="1"/>
        <v>4311000</v>
      </c>
    </row>
    <row r="1877" spans="1:9">
      <c r="A1877" s="104">
        <f ca="1"/>
        <v>1864</v>
      </c>
      <c r="B1877" s="104" t="str">
        <f ca="1"/>
        <v>PT Pekanbaru Home Store</v>
      </c>
      <c r="C1877" s="104">
        <f ca="1"/>
        <v>4056000</v>
      </c>
      <c r="D1877" s="104">
        <f ca="1"/>
        <v>46252</v>
      </c>
      <c r="E1877" s="104">
        <f ca="1"/>
        <v>46282</v>
      </c>
      <c r="F1877" s="104" t="str">
        <f ca="1"/>
        <v>Paid</v>
      </c>
      <c r="G1877" s="104" t="str">
        <f ca="1"/>
        <v>INV-2026-PT Pekanbaru Home Store-1864</v>
      </c>
      <c r="H1877" s="104">
        <f ca="1"/>
        <v>4056000</v>
      </c>
      <c r="I1877" s="104">
        <f ca="1"/>
        <v>0</v>
      </c>
    </row>
    <row r="1878" spans="1:9">
      <c r="A1878" s="104">
        <f ca="1"/>
        <v>1865</v>
      </c>
      <c r="B1878" s="104" t="str">
        <f ca="1"/>
        <v>PT Sinar Karya Abadi</v>
      </c>
      <c r="C1878" s="104">
        <f ca="1"/>
        <v>3527000</v>
      </c>
      <c r="D1878" s="104">
        <f ca="1"/>
        <v>46043</v>
      </c>
      <c r="E1878" s="104">
        <f ca="1"/>
        <v>46073</v>
      </c>
      <c r="F1878" s="104" t="str">
        <f ca="1"/>
        <v>Paid</v>
      </c>
      <c r="G1878" s="104" t="str">
        <f ca="1"/>
        <v>INV-2026-PT Sinar Karya Abadi-1865</v>
      </c>
      <c r="H1878" s="104">
        <f ca="1"/>
        <v>3527000</v>
      </c>
      <c r="I1878" s="104">
        <f ca="1"/>
        <v>0</v>
      </c>
    </row>
    <row r="1879" spans="1:9">
      <c r="A1879" s="104">
        <f ca="1"/>
        <v>1866</v>
      </c>
      <c r="B1879" s="104" t="str">
        <f ca="1"/>
        <v>PT Arunika Retail Indonesia</v>
      </c>
      <c r="C1879" s="104">
        <f ca="1"/>
        <v>7638000</v>
      </c>
      <c r="D1879" s="104">
        <f ca="1"/>
        <v>46076</v>
      </c>
      <c r="E1879" s="104">
        <f ca="1"/>
        <v>46090</v>
      </c>
      <c r="F1879" s="104" t="str">
        <f ca="1"/>
        <v>Paid</v>
      </c>
      <c r="G1879" s="104" t="str">
        <f ca="1"/>
        <v>INV-2026-PT Arunika Retail Indonesia-1866</v>
      </c>
      <c r="H1879" s="104">
        <f ca="1"/>
        <v>7638000</v>
      </c>
      <c r="I1879" s="104">
        <f ca="1"/>
        <v>0</v>
      </c>
    </row>
    <row r="1880" spans="1:9">
      <c r="A1880" s="104">
        <f ca="1"/>
        <v>1867</v>
      </c>
      <c r="B1880" s="104" t="str">
        <f ca="1"/>
        <v>PT Palembang Retail Bersama</v>
      </c>
      <c r="C1880" s="104">
        <f ca="1"/>
        <v>3884000</v>
      </c>
      <c r="D1880" s="104">
        <f ca="1"/>
        <v>46060</v>
      </c>
      <c r="E1880" s="104">
        <f ca="1"/>
        <v>46105</v>
      </c>
      <c r="F1880" s="104" t="str">
        <f ca="1"/>
        <v>Paid</v>
      </c>
      <c r="G1880" s="104" t="str">
        <f ca="1"/>
        <v>INV-2026-PT Palembang Retail Bersama-1867</v>
      </c>
      <c r="H1880" s="104">
        <f ca="1"/>
        <v>3884000</v>
      </c>
      <c r="I1880" s="104">
        <f ca="1"/>
        <v>0</v>
      </c>
    </row>
    <row r="1881" spans="1:9">
      <c r="A1881" s="104">
        <f ca="1"/>
        <v>1868</v>
      </c>
      <c r="B1881" s="104" t="str">
        <f ca="1"/>
        <v>PT Pontianak Niaga Abadi</v>
      </c>
      <c r="C1881" s="104">
        <f ca="1"/>
        <v>3658000</v>
      </c>
      <c r="D1881" s="104">
        <f ca="1"/>
        <v>46213</v>
      </c>
      <c r="E1881" s="104">
        <f ca="1"/>
        <v>46243</v>
      </c>
      <c r="F1881" s="104" t="str">
        <f ca="1"/>
        <v>Paid</v>
      </c>
      <c r="G1881" s="104" t="str">
        <f ca="1"/>
        <v>INV-2026-PT Pontianak Niaga Abadi-1868</v>
      </c>
      <c r="H1881" s="104">
        <f ca="1"/>
        <v>3658000</v>
      </c>
      <c r="I1881" s="104">
        <f ca="1"/>
        <v>0</v>
      </c>
    </row>
    <row r="1882" spans="1:9">
      <c r="A1882" s="104">
        <f ca="1"/>
        <v>1869</v>
      </c>
      <c r="B1882" s="104" t="str">
        <f ca="1"/>
        <v>PT Surya Niaga Surabaya</v>
      </c>
      <c r="C1882" s="104">
        <f ca="1"/>
        <v>2533000</v>
      </c>
      <c r="D1882" s="104">
        <f ca="1"/>
        <v>46128</v>
      </c>
      <c r="E1882" s="104">
        <f ca="1"/>
        <v>46158</v>
      </c>
      <c r="F1882" s="104" t="str">
        <f ca="1"/>
        <v>Paid</v>
      </c>
      <c r="G1882" s="104" t="str">
        <f ca="1"/>
        <v>INV-2026-PT Surya Niaga Surabaya-1869</v>
      </c>
      <c r="H1882" s="104">
        <f ca="1"/>
        <v>2533000</v>
      </c>
      <c r="I1882" s="104">
        <f ca="1"/>
        <v>0</v>
      </c>
    </row>
    <row r="1883" spans="1:9">
      <c r="A1883" s="104">
        <f ca="1"/>
        <v>1870</v>
      </c>
      <c r="B1883" s="104" t="str">
        <f ca="1"/>
        <v>PT Sinar Karya Abadi</v>
      </c>
      <c r="C1883" s="104">
        <f ca="1"/>
        <v>4611000</v>
      </c>
      <c r="D1883" s="104">
        <f ca="1"/>
        <v>46203</v>
      </c>
      <c r="E1883" s="104">
        <f ca="1"/>
        <v>46233</v>
      </c>
      <c r="F1883" s="104" t="str">
        <f ca="1"/>
        <v>Partial</v>
      </c>
      <c r="G1883" s="104" t="str">
        <f ca="1"/>
        <v>INV-2026-PT Sinar Karya Abadi-1870</v>
      </c>
      <c r="H1883" s="104">
        <f ca="1"/>
        <v>3458000</v>
      </c>
      <c r="I1883" s="104">
        <f ca="1"/>
        <v>1153000</v>
      </c>
    </row>
    <row r="1884" spans="1:9">
      <c r="A1884" s="104">
        <f ca="1"/>
        <v>1871</v>
      </c>
      <c r="B1884" s="104" t="str">
        <f ca="1"/>
        <v>PT Arunika Retail Indonesia</v>
      </c>
      <c r="C1884" s="104">
        <f ca="1"/>
        <v>1766000</v>
      </c>
      <c r="D1884" s="104">
        <f ca="1"/>
        <v>46027</v>
      </c>
      <c r="E1884" s="104">
        <f ca="1"/>
        <v>46041</v>
      </c>
      <c r="F1884" s="104" t="str">
        <f ca="1"/>
        <v>Paid</v>
      </c>
      <c r="G1884" s="104" t="str">
        <f ca="1"/>
        <v>INV-2026-PT Arunika Retail Indonesia-1871</v>
      </c>
      <c r="H1884" s="104">
        <f ca="1"/>
        <v>1766000</v>
      </c>
      <c r="I1884" s="104">
        <f ca="1"/>
        <v>0</v>
      </c>
    </row>
    <row r="1885" spans="1:9">
      <c r="A1885" s="104">
        <f ca="1"/>
        <v>1872</v>
      </c>
      <c r="B1885" s="104" t="str">
        <f ca="1"/>
        <v>PT Metro Perkasa Retail</v>
      </c>
      <c r="C1885" s="104">
        <f ca="1"/>
        <v>2772000</v>
      </c>
      <c r="D1885" s="104">
        <f ca="1"/>
        <v>46198</v>
      </c>
      <c r="E1885" s="104">
        <f ca="1"/>
        <v>46228</v>
      </c>
      <c r="F1885" s="104" t="str">
        <f ca="1"/>
        <v>Paid</v>
      </c>
      <c r="G1885" s="104" t="str">
        <f ca="1"/>
        <v>INV-2026-PT Metro Perkasa Retail-1872</v>
      </c>
      <c r="H1885" s="104">
        <f ca="1"/>
        <v>2772000</v>
      </c>
      <c r="I1885" s="104">
        <f ca="1"/>
        <v>0</v>
      </c>
    </row>
    <row r="1886" spans="1:9">
      <c r="A1886" s="104">
        <f ca="1"/>
        <v>1873</v>
      </c>
      <c r="B1886" s="104" t="str">
        <f ca="1"/>
        <v>PT Manado Lifestyle Center</v>
      </c>
      <c r="C1886" s="104">
        <f ca="1"/>
        <v>4583000</v>
      </c>
      <c r="D1886" s="104">
        <f ca="1"/>
        <v>46236</v>
      </c>
      <c r="E1886" s="104">
        <f ca="1"/>
        <v>46266</v>
      </c>
      <c r="F1886" s="104" t="str">
        <f ca="1"/>
        <v>Paid</v>
      </c>
      <c r="G1886" s="104" t="str">
        <f ca="1"/>
        <v>INV-2026-PT Manado Lifestyle Center-1873</v>
      </c>
      <c r="H1886" s="104">
        <f ca="1"/>
        <v>4583000</v>
      </c>
      <c r="I1886" s="104">
        <f ca="1"/>
        <v>0</v>
      </c>
    </row>
    <row r="1887" spans="1:9">
      <c r="A1887" s="104">
        <f ca="1"/>
        <v>1874</v>
      </c>
      <c r="B1887" s="104" t="str">
        <f ca="1"/>
        <v>PT Urban House Indonesia</v>
      </c>
      <c r="C1887" s="104">
        <f ca="1"/>
        <v>3963000</v>
      </c>
      <c r="D1887" s="104">
        <f ca="1"/>
        <v>46100</v>
      </c>
      <c r="E1887" s="104">
        <f ca="1"/>
        <v>46145</v>
      </c>
      <c r="F1887" s="104" t="str">
        <f ca="1"/>
        <v>Paid</v>
      </c>
      <c r="G1887" s="104" t="str">
        <f ca="1"/>
        <v>INV-2026-PT Urban House Indonesia-1874</v>
      </c>
      <c r="H1887" s="104">
        <f ca="1"/>
        <v>3963000</v>
      </c>
      <c r="I1887" s="104">
        <f ca="1"/>
        <v>0</v>
      </c>
    </row>
    <row r="1888" spans="1:9">
      <c r="A1888" s="104">
        <f ca="1"/>
        <v>1875</v>
      </c>
      <c r="B1888" s="104" t="str">
        <f ca="1"/>
        <v>PT Medan Niaga Sentosa</v>
      </c>
      <c r="C1888" s="104">
        <f ca="1"/>
        <v>1539000</v>
      </c>
      <c r="D1888" s="104">
        <f ca="1"/>
        <v>46186</v>
      </c>
      <c r="E1888" s="104">
        <f ca="1"/>
        <v>46216</v>
      </c>
      <c r="F1888" s="104" t="str">
        <f ca="1"/>
        <v>Paid</v>
      </c>
      <c r="G1888" s="104" t="str">
        <f ca="1"/>
        <v>INV-2026-PT Medan Niaga Sentosa-1875</v>
      </c>
      <c r="H1888" s="104">
        <f ca="1"/>
        <v>1539000</v>
      </c>
      <c r="I1888" s="104">
        <f ca="1"/>
        <v>0</v>
      </c>
    </row>
    <row r="1889" spans="1:9">
      <c r="A1889" s="104">
        <f ca="1"/>
        <v>1876</v>
      </c>
      <c r="B1889" s="104" t="str">
        <f ca="1"/>
        <v>PT Balikpapan Retailindo</v>
      </c>
      <c r="C1889" s="104">
        <f ca="1"/>
        <v>4286000</v>
      </c>
      <c r="D1889" s="104">
        <f ca="1"/>
        <v>46025</v>
      </c>
      <c r="E1889" s="104">
        <f ca="1"/>
        <v>46055</v>
      </c>
      <c r="F1889" s="104" t="str">
        <f ca="1"/>
        <v>Paid</v>
      </c>
      <c r="G1889" s="104" t="str">
        <f ca="1"/>
        <v>INV-2026-PT Balikpapan Retailindo-1876</v>
      </c>
      <c r="H1889" s="104">
        <f ca="1"/>
        <v>4286000</v>
      </c>
      <c r="I1889" s="104">
        <f ca="1"/>
        <v>0</v>
      </c>
    </row>
    <row r="1890" spans="1:9">
      <c r="A1890" s="104">
        <f ca="1"/>
        <v>1877</v>
      </c>
      <c r="B1890" s="104" t="str">
        <f ca="1"/>
        <v>PT Pontianak Niaga Abadi</v>
      </c>
      <c r="C1890" s="104">
        <f ca="1"/>
        <v>6100000</v>
      </c>
      <c r="D1890" s="104">
        <f ca="1"/>
        <v>46246</v>
      </c>
      <c r="E1890" s="104">
        <f ca="1"/>
        <v>46276</v>
      </c>
      <c r="F1890" s="104" t="str">
        <f ca="1"/>
        <v>Paid</v>
      </c>
      <c r="G1890" s="104" t="str">
        <f ca="1"/>
        <v>INV-2026-PT Pontianak Niaga Abadi-1877</v>
      </c>
      <c r="H1890" s="104">
        <f ca="1"/>
        <v>6100000</v>
      </c>
      <c r="I1890" s="104">
        <f ca="1"/>
        <v>0</v>
      </c>
    </row>
    <row r="1891" spans="1:9">
      <c r="A1891" s="104">
        <f ca="1"/>
        <v>1878</v>
      </c>
      <c r="B1891" s="104" t="str">
        <f ca="1"/>
        <v>PT Manado Lifestyle Center</v>
      </c>
      <c r="C1891" s="104">
        <f ca="1"/>
        <v>2928000</v>
      </c>
      <c r="D1891" s="104">
        <f ca="1"/>
        <v>46056</v>
      </c>
      <c r="E1891" s="104">
        <f ca="1"/>
        <v>46086</v>
      </c>
      <c r="F1891" s="104" t="str">
        <f ca="1"/>
        <v>Paid</v>
      </c>
      <c r="G1891" s="104" t="str">
        <f ca="1"/>
        <v>INV-2026-PT Manado Lifestyle Center-1878</v>
      </c>
      <c r="H1891" s="104">
        <f ca="1"/>
        <v>2928000</v>
      </c>
      <c r="I1891" s="104">
        <f ca="1"/>
        <v>0</v>
      </c>
    </row>
    <row r="1892" spans="1:9">
      <c r="A1892" s="104">
        <f ca="1"/>
        <v>1879</v>
      </c>
      <c r="B1892" s="104" t="str">
        <f ca="1"/>
        <v>PT Arunika Retail Indonesia</v>
      </c>
      <c r="C1892" s="104">
        <f ca="1"/>
        <v>5504000</v>
      </c>
      <c r="D1892" s="104">
        <f ca="1"/>
        <v>46050</v>
      </c>
      <c r="E1892" s="104">
        <f ca="1"/>
        <v>46064</v>
      </c>
      <c r="F1892" s="104" t="str">
        <f ca="1"/>
        <v>Paid</v>
      </c>
      <c r="G1892" s="104" t="str">
        <f ca="1"/>
        <v>INV-2026-PT Arunika Retail Indonesia-1879</v>
      </c>
      <c r="H1892" s="104">
        <f ca="1"/>
        <v>5504000</v>
      </c>
      <c r="I1892" s="104">
        <f ca="1"/>
        <v>0</v>
      </c>
    </row>
    <row r="1893" spans="1:9">
      <c r="A1893" s="104">
        <f ca="1"/>
        <v>1880</v>
      </c>
      <c r="B1893" s="104" t="str">
        <f ca="1"/>
        <v>PT Arunika Retail Indonesia</v>
      </c>
      <c r="C1893" s="104">
        <f ca="1"/>
        <v>4988000</v>
      </c>
      <c r="D1893" s="104">
        <f ca="1"/>
        <v>46051</v>
      </c>
      <c r="E1893" s="104">
        <f ca="1"/>
        <v>46065</v>
      </c>
      <c r="F1893" s="104" t="str">
        <f ca="1"/>
        <v>Paid</v>
      </c>
      <c r="G1893" s="104" t="str">
        <f ca="1"/>
        <v>INV-2026-PT Arunika Retail Indonesia-1880</v>
      </c>
      <c r="H1893" s="104">
        <f ca="1"/>
        <v>4988000</v>
      </c>
      <c r="I1893" s="104">
        <f ca="1"/>
        <v>0</v>
      </c>
    </row>
    <row r="1894" spans="1:9">
      <c r="A1894" s="104">
        <f ca="1"/>
        <v>1881</v>
      </c>
      <c r="B1894" s="104" t="str">
        <f ca="1"/>
        <v>PT Prima Retail Bandung</v>
      </c>
      <c r="C1894" s="104">
        <f ca="1"/>
        <v>1543000</v>
      </c>
      <c r="D1894" s="104">
        <f ca="1"/>
        <v>46195</v>
      </c>
      <c r="E1894" s="104">
        <f ca="1"/>
        <v>46225</v>
      </c>
      <c r="F1894" s="104" t="str">
        <f ca="1"/>
        <v>Unpaid</v>
      </c>
      <c r="G1894" s="104" t="str">
        <f ca="1"/>
        <v>INV-2026-PT Prima Retail Bandung-1881</v>
      </c>
      <c r="H1894" s="104">
        <f ca="1"/>
        <v>0</v>
      </c>
      <c r="I1894" s="104">
        <f ca="1"/>
        <v>1543000</v>
      </c>
    </row>
    <row r="1895" spans="1:9">
      <c r="A1895" s="104">
        <f ca="1"/>
        <v>1882</v>
      </c>
      <c r="B1895" s="104" t="str">
        <f ca="1"/>
        <v>PT Bali Lifestyle Market</v>
      </c>
      <c r="C1895" s="104">
        <f ca="1"/>
        <v>6648000</v>
      </c>
      <c r="D1895" s="104">
        <f ca="1"/>
        <v>46246</v>
      </c>
      <c r="E1895" s="104">
        <f ca="1"/>
        <v>46260</v>
      </c>
      <c r="F1895" s="104" t="str">
        <f ca="1"/>
        <v>Paid</v>
      </c>
      <c r="G1895" s="104" t="str">
        <f ca="1"/>
        <v>INV-2026-PT Bali Lifestyle Market-1882</v>
      </c>
      <c r="H1895" s="104">
        <f ca="1"/>
        <v>6648000</v>
      </c>
      <c r="I1895" s="104">
        <f ca="1"/>
        <v>0</v>
      </c>
    </row>
    <row r="1896" spans="1:9">
      <c r="A1896" s="104">
        <f ca="1"/>
        <v>1883</v>
      </c>
      <c r="B1896" s="104" t="str">
        <f ca="1"/>
        <v>PT Harmoni Store Indonesia</v>
      </c>
      <c r="C1896" s="104">
        <f ca="1"/>
        <v>6157000</v>
      </c>
      <c r="D1896" s="104">
        <f ca="1"/>
        <v>46200</v>
      </c>
      <c r="E1896" s="104">
        <f ca="1"/>
        <v>46230</v>
      </c>
      <c r="F1896" s="104" t="str">
        <f ca="1"/>
        <v>Paid</v>
      </c>
      <c r="G1896" s="104" t="str">
        <f ca="1"/>
        <v>INV-2026-PT Harmoni Store Indonesia-1883</v>
      </c>
      <c r="H1896" s="104">
        <f ca="1"/>
        <v>6157000</v>
      </c>
      <c r="I1896" s="104">
        <f ca="1"/>
        <v>0</v>
      </c>
    </row>
    <row r="1897" spans="1:9">
      <c r="A1897" s="104">
        <f ca="1"/>
        <v>1884</v>
      </c>
      <c r="B1897" s="104" t="str">
        <f ca="1"/>
        <v>PT XYZ</v>
      </c>
      <c r="C1897" s="104">
        <f ca="1"/>
        <v>3126000</v>
      </c>
      <c r="D1897" s="104">
        <f ca="1"/>
        <v>46073</v>
      </c>
      <c r="E1897" s="104">
        <f ca="1"/>
        <v>46087</v>
      </c>
      <c r="F1897" s="104" t="str">
        <f ca="1"/>
        <v>Paid</v>
      </c>
      <c r="G1897" s="104" t="str">
        <f ca="1"/>
        <v>INV-2026-PT XYZ-1884</v>
      </c>
      <c r="H1897" s="104">
        <f ca="1"/>
        <v>3126000</v>
      </c>
      <c r="I1897" s="104">
        <f ca="1"/>
        <v>0</v>
      </c>
    </row>
    <row r="1898" spans="1:9">
      <c r="A1898" s="104">
        <f ca="1"/>
        <v>1885</v>
      </c>
      <c r="B1898" s="104" t="str">
        <f ca="1"/>
        <v>PT Sentra Belanja Jaya</v>
      </c>
      <c r="C1898" s="104">
        <f ca="1"/>
        <v>4256000</v>
      </c>
      <c r="D1898" s="104">
        <f ca="1"/>
        <v>46247</v>
      </c>
      <c r="E1898" s="104">
        <f ca="1"/>
        <v>46277</v>
      </c>
      <c r="F1898" s="104" t="str">
        <f ca="1"/>
        <v>Paid</v>
      </c>
      <c r="G1898" s="104" t="str">
        <f ca="1"/>
        <v>INV-2026-PT Sentra Belanja Jaya-1885</v>
      </c>
      <c r="H1898" s="104">
        <f ca="1"/>
        <v>4256000</v>
      </c>
      <c r="I1898" s="104">
        <f ca="1"/>
        <v>0</v>
      </c>
    </row>
    <row r="1899" spans="1:9">
      <c r="A1899" s="104">
        <f ca="1"/>
        <v>1886</v>
      </c>
      <c r="B1899" s="104" t="str">
        <f ca="1"/>
        <v>PT Urban House Indonesia</v>
      </c>
      <c r="C1899" s="104">
        <f ca="1"/>
        <v>6484000</v>
      </c>
      <c r="D1899" s="104">
        <f ca="1"/>
        <v>46038</v>
      </c>
      <c r="E1899" s="104">
        <f ca="1"/>
        <v>46052</v>
      </c>
      <c r="F1899" s="104" t="str">
        <f ca="1"/>
        <v>Paid</v>
      </c>
      <c r="G1899" s="104" t="str">
        <f ca="1"/>
        <v>INV-2026-PT Urban House Indonesia-1886</v>
      </c>
      <c r="H1899" s="104">
        <f ca="1"/>
        <v>6484000</v>
      </c>
      <c r="I1899" s="104">
        <f ca="1"/>
        <v>0</v>
      </c>
    </row>
    <row r="1900" spans="1:9">
      <c r="A1900" s="104">
        <f ca="1"/>
        <v>1887</v>
      </c>
      <c r="B1900" s="104" t="str">
        <f ca="1"/>
        <v>PT Medan Niaga Sentosa</v>
      </c>
      <c r="C1900" s="104">
        <f ca="1"/>
        <v>4015000</v>
      </c>
      <c r="D1900" s="104">
        <f ca="1"/>
        <v>46100</v>
      </c>
      <c r="E1900" s="104">
        <f ca="1"/>
        <v>46130</v>
      </c>
      <c r="F1900" s="104" t="str">
        <f ca="1"/>
        <v>Paid</v>
      </c>
      <c r="G1900" s="104" t="str">
        <f ca="1"/>
        <v>INV-2026-PT Medan Niaga Sentosa-1887</v>
      </c>
      <c r="H1900" s="104">
        <f ca="1"/>
        <v>4015000</v>
      </c>
      <c r="I1900" s="104">
        <f ca="1"/>
        <v>0</v>
      </c>
    </row>
    <row r="1901" spans="1:9">
      <c r="A1901" s="104">
        <f ca="1"/>
        <v>1888</v>
      </c>
      <c r="B1901" s="104" t="str">
        <f ca="1"/>
        <v>PT Batam Modern Retail</v>
      </c>
      <c r="C1901" s="104">
        <f ca="1"/>
        <v>3663000</v>
      </c>
      <c r="D1901" s="104">
        <f ca="1"/>
        <v>46147</v>
      </c>
      <c r="E1901" s="104">
        <f ca="1"/>
        <v>46177</v>
      </c>
      <c r="F1901" s="104" t="str">
        <f ca="1"/>
        <v>Paid</v>
      </c>
      <c r="G1901" s="104" t="str">
        <f ca="1"/>
        <v>INV-2026-PT Batam Modern Retail-1888</v>
      </c>
      <c r="H1901" s="104">
        <f ca="1"/>
        <v>3663000</v>
      </c>
      <c r="I1901" s="104">
        <f ca="1"/>
        <v>0</v>
      </c>
    </row>
    <row r="1902" spans="1:9">
      <c r="A1902" s="104">
        <f ca="1"/>
        <v>1889</v>
      </c>
      <c r="B1902" s="104" t="str">
        <f ca="1"/>
        <v>PT Nusantara Mart Sejahtera</v>
      </c>
      <c r="C1902" s="104">
        <f ca="1"/>
        <v>299000</v>
      </c>
      <c r="D1902" s="104">
        <f ca="1"/>
        <v>46055</v>
      </c>
      <c r="E1902" s="104">
        <f ca="1"/>
        <v>46085</v>
      </c>
      <c r="F1902" s="104" t="str">
        <f ca="1"/>
        <v>Paid</v>
      </c>
      <c r="G1902" s="104" t="str">
        <f ca="1"/>
        <v>INV-2026-PT Nusantara Mart Sejahtera-1889</v>
      </c>
      <c r="H1902" s="104">
        <f ca="1"/>
        <v>299000</v>
      </c>
      <c r="I1902" s="104">
        <f ca="1"/>
        <v>0</v>
      </c>
    </row>
    <row r="1903" spans="1:9">
      <c r="A1903" s="104">
        <f ca="1"/>
        <v>1890</v>
      </c>
      <c r="B1903" s="104" t="str">
        <f ca="1"/>
        <v>PT Sentra Belanja Jaya</v>
      </c>
      <c r="C1903" s="104">
        <f ca="1"/>
        <v>5912000</v>
      </c>
      <c r="D1903" s="104">
        <f ca="1"/>
        <v>46259</v>
      </c>
      <c r="E1903" s="104">
        <f ca="1"/>
        <v>46289</v>
      </c>
      <c r="F1903" s="104" t="str">
        <f ca="1"/>
        <v>Unpaid</v>
      </c>
      <c r="G1903" s="104" t="str">
        <f ca="1"/>
        <v>INV-2026-PT Sentra Belanja Jaya-1890</v>
      </c>
      <c r="H1903" s="104">
        <f ca="1"/>
        <v>0</v>
      </c>
      <c r="I1903" s="104">
        <f ca="1"/>
        <v>5912000</v>
      </c>
    </row>
    <row r="1904" spans="1:9">
      <c r="A1904" s="104">
        <f ca="1"/>
        <v>1891</v>
      </c>
      <c r="B1904" s="104" t="str">
        <f ca="1"/>
        <v>PT Citra Home Living</v>
      </c>
      <c r="C1904" s="104">
        <f ca="1"/>
        <v>3932000</v>
      </c>
      <c r="D1904" s="104">
        <f ca="1"/>
        <v>46225</v>
      </c>
      <c r="E1904" s="104">
        <f ca="1"/>
        <v>46255</v>
      </c>
      <c r="F1904" s="104" t="str">
        <f ca="1"/>
        <v>Paid</v>
      </c>
      <c r="G1904" s="104" t="str">
        <f ca="1"/>
        <v>INV-2026-PT Citra Home Living-1891</v>
      </c>
      <c r="H1904" s="104">
        <f ca="1"/>
        <v>3932000</v>
      </c>
      <c r="I1904" s="104">
        <f ca="1"/>
        <v>0</v>
      </c>
    </row>
    <row r="1905" spans="1:9">
      <c r="A1905" s="104">
        <f ca="1"/>
        <v>1892</v>
      </c>
      <c r="B1905" s="104" t="str">
        <f ca="1"/>
        <v>PT Medan Niaga Sentosa</v>
      </c>
      <c r="C1905" s="104">
        <f ca="1"/>
        <v>4387000</v>
      </c>
      <c r="D1905" s="104">
        <f ca="1"/>
        <v>46152</v>
      </c>
      <c r="E1905" s="104">
        <f ca="1"/>
        <v>46182</v>
      </c>
      <c r="F1905" s="104" t="str">
        <f ca="1"/>
        <v>Unpaid</v>
      </c>
      <c r="G1905" s="104" t="str">
        <f ca="1"/>
        <v>INV-2026-PT Medan Niaga Sentosa-1892</v>
      </c>
      <c r="H1905" s="104">
        <f ca="1"/>
        <v>0</v>
      </c>
      <c r="I1905" s="104">
        <f ca="1"/>
        <v>4387000</v>
      </c>
    </row>
    <row r="1906" spans="1:9">
      <c r="A1906" s="104">
        <f ca="1"/>
        <v>1893</v>
      </c>
      <c r="B1906" s="104" t="str">
        <f ca="1"/>
        <v>PT Jogja Retail Makmur</v>
      </c>
      <c r="C1906" s="104">
        <f ca="1"/>
        <v>1103000</v>
      </c>
      <c r="D1906" s="104">
        <f ca="1"/>
        <v>46076</v>
      </c>
      <c r="E1906" s="104">
        <f ca="1"/>
        <v>46106</v>
      </c>
      <c r="F1906" s="104" t="str">
        <f ca="1"/>
        <v>Partial</v>
      </c>
      <c r="G1906" s="104" t="str">
        <f ca="1"/>
        <v>INV-2026-PT Jogja Retail Makmur-1893</v>
      </c>
      <c r="H1906" s="104">
        <f ca="1"/>
        <v>772000</v>
      </c>
      <c r="I1906" s="104">
        <f ca="1"/>
        <v>331000</v>
      </c>
    </row>
    <row r="1907" spans="1:9">
      <c r="A1907" s="104">
        <f ca="1"/>
        <v>1894</v>
      </c>
      <c r="B1907" s="104" t="str">
        <f ca="1"/>
        <v>PT Pekanbaru Home Store</v>
      </c>
      <c r="C1907" s="104">
        <f ca="1"/>
        <v>3679000</v>
      </c>
      <c r="D1907" s="104">
        <f ca="1"/>
        <v>46062</v>
      </c>
      <c r="E1907" s="104">
        <f ca="1"/>
        <v>46092</v>
      </c>
      <c r="F1907" s="104" t="str">
        <f ca="1"/>
        <v>Unpaid</v>
      </c>
      <c r="G1907" s="104" t="str">
        <f ca="1"/>
        <v>INV-2026-PT Pekanbaru Home Store-1894</v>
      </c>
      <c r="H1907" s="104">
        <f ca="1"/>
        <v>0</v>
      </c>
      <c r="I1907" s="104">
        <f ca="1"/>
        <v>3679000</v>
      </c>
    </row>
    <row r="1908" spans="1:9">
      <c r="A1908" s="104">
        <f ca="1"/>
        <v>1895</v>
      </c>
      <c r="B1908" s="104" t="str">
        <f ca="1"/>
        <v>PT Sentra Belanja Jaya</v>
      </c>
      <c r="C1908" s="104">
        <f ca="1"/>
        <v>3634000</v>
      </c>
      <c r="D1908" s="104">
        <f ca="1"/>
        <v>46189</v>
      </c>
      <c r="E1908" s="104">
        <f ca="1"/>
        <v>46219</v>
      </c>
      <c r="F1908" s="104" t="str">
        <f ca="1"/>
        <v>Paid</v>
      </c>
      <c r="G1908" s="104" t="str">
        <f ca="1"/>
        <v>INV-2026-PT Sentra Belanja Jaya-1895</v>
      </c>
      <c r="H1908" s="104">
        <f ca="1"/>
        <v>3634000</v>
      </c>
      <c r="I1908" s="104">
        <f ca="1"/>
        <v>0</v>
      </c>
    </row>
    <row r="1909" spans="1:9">
      <c r="A1909" s="104">
        <f ca="1"/>
        <v>1896</v>
      </c>
      <c r="B1909" s="104" t="str">
        <f ca="1"/>
        <v>PT Palembang Retail Bersama</v>
      </c>
      <c r="C1909" s="104">
        <f ca="1"/>
        <v>4355000</v>
      </c>
      <c r="D1909" s="104">
        <f ca="1"/>
        <v>46069</v>
      </c>
      <c r="E1909" s="104">
        <f ca="1"/>
        <v>46099</v>
      </c>
      <c r="F1909" s="104" t="str">
        <f ca="1"/>
        <v>Paid</v>
      </c>
      <c r="G1909" s="104" t="str">
        <f ca="1"/>
        <v>INV-2026-PT Palembang Retail Bersama-1896</v>
      </c>
      <c r="H1909" s="104">
        <f ca="1"/>
        <v>4355000</v>
      </c>
      <c r="I1909" s="104">
        <f ca="1"/>
        <v>0</v>
      </c>
    </row>
    <row r="1910" spans="1:9">
      <c r="A1910" s="104">
        <f ca="1"/>
        <v>1897</v>
      </c>
      <c r="B1910" s="104" t="str">
        <f ca="1"/>
        <v>PT Pekanbaru Home Store</v>
      </c>
      <c r="C1910" s="104">
        <f ca="1"/>
        <v>5388000</v>
      </c>
      <c r="D1910" s="104">
        <f ca="1"/>
        <v>46201</v>
      </c>
      <c r="E1910" s="104">
        <f ca="1"/>
        <v>46246</v>
      </c>
      <c r="F1910" s="104" t="str">
        <f ca="1"/>
        <v>Paid</v>
      </c>
      <c r="G1910" s="104" t="str">
        <f ca="1"/>
        <v>INV-2026-PT Pekanbaru Home Store-1897</v>
      </c>
      <c r="H1910" s="104">
        <f ca="1"/>
        <v>5388000</v>
      </c>
      <c r="I1910" s="104">
        <f ca="1"/>
        <v>0</v>
      </c>
    </row>
    <row r="1911" spans="1:9">
      <c r="A1911" s="104">
        <f ca="1"/>
        <v>1898</v>
      </c>
      <c r="B1911" s="104" t="str">
        <f ca="1"/>
        <v>PT Harmoni Store Indonesia</v>
      </c>
      <c r="C1911" s="104">
        <f ca="1"/>
        <v>5860000</v>
      </c>
      <c r="D1911" s="104">
        <f ca="1"/>
        <v>46204</v>
      </c>
      <c r="E1911" s="104">
        <f ca="1"/>
        <v>46218</v>
      </c>
      <c r="F1911" s="104" t="str">
        <f ca="1"/>
        <v>Paid</v>
      </c>
      <c r="G1911" s="104" t="str">
        <f ca="1"/>
        <v>INV-2026-PT Harmoni Store Indonesia-1898</v>
      </c>
      <c r="H1911" s="104">
        <f ca="1"/>
        <v>5860000</v>
      </c>
      <c r="I1911" s="104">
        <f ca="1"/>
        <v>0</v>
      </c>
    </row>
    <row r="1912" spans="1:9">
      <c r="A1912" s="104">
        <f ca="1"/>
        <v>1899</v>
      </c>
      <c r="B1912" s="104" t="str">
        <f ca="1"/>
        <v>PT Pontianak Niaga Abadi</v>
      </c>
      <c r="C1912" s="104">
        <f ca="1"/>
        <v>2418000</v>
      </c>
      <c r="D1912" s="104">
        <f ca="1"/>
        <v>46268</v>
      </c>
      <c r="E1912" s="104">
        <f ca="1"/>
        <v>46298</v>
      </c>
      <c r="F1912" s="104" t="str">
        <f ca="1"/>
        <v>Unpaid</v>
      </c>
      <c r="G1912" s="104" t="str">
        <f ca="1"/>
        <v>INV-2026-PT Pontianak Niaga Abadi-1899</v>
      </c>
      <c r="H1912" s="104">
        <f ca="1"/>
        <v>0</v>
      </c>
      <c r="I1912" s="104">
        <f ca="1"/>
        <v>2418000</v>
      </c>
    </row>
    <row r="1913" spans="1:9">
      <c r="A1913" s="104">
        <f ca="1"/>
        <v>1900</v>
      </c>
      <c r="B1913" s="104" t="str">
        <f ca="1"/>
        <v>PT Pontianak Niaga Abadi</v>
      </c>
      <c r="C1913" s="104">
        <f ca="1"/>
        <v>3813000</v>
      </c>
      <c r="D1913" s="104">
        <f ca="1"/>
        <v>46261</v>
      </c>
      <c r="E1913" s="104">
        <f ca="1"/>
        <v>46275</v>
      </c>
      <c r="F1913" s="104" t="str">
        <f ca="1"/>
        <v>Paid</v>
      </c>
      <c r="G1913" s="104" t="str">
        <f ca="1"/>
        <v>INV-2026-PT Pontianak Niaga Abadi-1900</v>
      </c>
      <c r="H1913" s="104">
        <f ca="1"/>
        <v>3813000</v>
      </c>
      <c r="I1913" s="104">
        <f ca="1"/>
        <v>0</v>
      </c>
    </row>
    <row r="1914" spans="1:9">
      <c r="A1914" s="104">
        <f ca="1"/>
        <v>1901</v>
      </c>
      <c r="B1914" s="104" t="str">
        <f ca="1"/>
        <v>PT Sentra Belanja Jaya</v>
      </c>
      <c r="C1914" s="104">
        <f ca="1"/>
        <v>5284000</v>
      </c>
      <c r="D1914" s="104">
        <f ca="1"/>
        <v>46114</v>
      </c>
      <c r="E1914" s="104">
        <f ca="1"/>
        <v>46128</v>
      </c>
      <c r="F1914" s="104" t="str">
        <f ca="1"/>
        <v>Paid</v>
      </c>
      <c r="G1914" s="104" t="str">
        <f ca="1"/>
        <v>INV-2026-PT Sentra Belanja Jaya-1901</v>
      </c>
      <c r="H1914" s="104">
        <f ca="1"/>
        <v>5284000</v>
      </c>
      <c r="I1914" s="104">
        <f ca="1"/>
        <v>0</v>
      </c>
    </row>
    <row r="1915" spans="1:9">
      <c r="A1915" s="104">
        <f ca="1"/>
        <v>1902</v>
      </c>
      <c r="B1915" s="104" t="str">
        <f ca="1"/>
        <v>PT XYZ</v>
      </c>
      <c r="C1915" s="104">
        <f ca="1"/>
        <v>2919000</v>
      </c>
      <c r="D1915" s="104">
        <f ca="1"/>
        <v>46267</v>
      </c>
      <c r="E1915" s="104">
        <f ca="1"/>
        <v>46312</v>
      </c>
      <c r="F1915" s="104" t="str">
        <f ca="1"/>
        <v>Unpaid</v>
      </c>
      <c r="G1915" s="104" t="str">
        <f ca="1"/>
        <v>INV-2026-PT XYZ-1902</v>
      </c>
      <c r="H1915" s="104">
        <f ca="1"/>
        <v>0</v>
      </c>
      <c r="I1915" s="104">
        <f ca="1"/>
        <v>2919000</v>
      </c>
    </row>
    <row r="1916" spans="1:9">
      <c r="A1916" s="104">
        <f ca="1"/>
        <v>1903</v>
      </c>
      <c r="B1916" s="104" t="str">
        <f ca="1"/>
        <v>PT XYZ</v>
      </c>
      <c r="C1916" s="104">
        <f ca="1"/>
        <v>1033000</v>
      </c>
      <c r="D1916" s="104">
        <f ca="1"/>
        <v>46268</v>
      </c>
      <c r="E1916" s="104">
        <f ca="1"/>
        <v>46282</v>
      </c>
      <c r="F1916" s="104" t="str">
        <f ca="1"/>
        <v>Unpaid</v>
      </c>
      <c r="G1916" s="104" t="str">
        <f ca="1"/>
        <v>INV-2026-PT XYZ-1903</v>
      </c>
      <c r="H1916" s="104">
        <f ca="1"/>
        <v>0</v>
      </c>
      <c r="I1916" s="104">
        <f ca="1"/>
        <v>1033000</v>
      </c>
    </row>
    <row r="1917" spans="1:9">
      <c r="A1917" s="104">
        <f ca="1"/>
        <v>1904</v>
      </c>
      <c r="B1917" s="104" t="str">
        <f ca="1"/>
        <v>PT Karya Mitra Retail</v>
      </c>
      <c r="C1917" s="104">
        <f ca="1"/>
        <v>3816000</v>
      </c>
      <c r="D1917" s="104">
        <f ca="1"/>
        <v>46026</v>
      </c>
      <c r="E1917" s="104">
        <f ca="1"/>
        <v>46040</v>
      </c>
      <c r="F1917" s="104" t="str">
        <f ca="1"/>
        <v>Paid</v>
      </c>
      <c r="G1917" s="104" t="str">
        <f ca="1"/>
        <v>INV-2026-PT Karya Mitra Retail-1904</v>
      </c>
      <c r="H1917" s="104">
        <f ca="1"/>
        <v>3816000</v>
      </c>
      <c r="I1917" s="104">
        <f ca="1"/>
        <v>0</v>
      </c>
    </row>
    <row r="1918" spans="1:9">
      <c r="A1918" s="104">
        <f ca="1"/>
        <v>1905</v>
      </c>
      <c r="B1918" s="104" t="str">
        <f ca="1"/>
        <v>PT Karya Mitra Retail</v>
      </c>
      <c r="C1918" s="104">
        <f ca="1"/>
        <v>4620000</v>
      </c>
      <c r="D1918" s="104">
        <f ca="1"/>
        <v>46243</v>
      </c>
      <c r="E1918" s="104">
        <f ca="1"/>
        <v>46288</v>
      </c>
      <c r="F1918" s="104" t="str">
        <f ca="1"/>
        <v>Paid</v>
      </c>
      <c r="G1918" s="104" t="str">
        <f ca="1"/>
        <v>INV-2026-PT Karya Mitra Retail-1905</v>
      </c>
      <c r="H1918" s="104">
        <f ca="1"/>
        <v>4620000</v>
      </c>
      <c r="I1918" s="104">
        <f ca="1"/>
        <v>0</v>
      </c>
    </row>
    <row r="1919" spans="1:9">
      <c r="A1919" s="104">
        <f ca="1"/>
        <v>1906</v>
      </c>
      <c r="B1919" s="104" t="str">
        <f ca="1"/>
        <v>PT Lestari Lifestyle Retail</v>
      </c>
      <c r="C1919" s="104">
        <f ca="1"/>
        <v>1796000</v>
      </c>
      <c r="D1919" s="104">
        <f ca="1"/>
        <v>46253</v>
      </c>
      <c r="E1919" s="104">
        <f ca="1"/>
        <v>46298</v>
      </c>
      <c r="F1919" s="104" t="str">
        <f ca="1"/>
        <v>Paid</v>
      </c>
      <c r="G1919" s="104" t="str">
        <f ca="1"/>
        <v>INV-2026-PT Lestari Lifestyle Retail-1906</v>
      </c>
      <c r="H1919" s="104">
        <f ca="1"/>
        <v>1796000</v>
      </c>
      <c r="I1919" s="104">
        <f ca="1"/>
        <v>0</v>
      </c>
    </row>
    <row r="1920" spans="1:9">
      <c r="A1920" s="104">
        <f ca="1"/>
        <v>1907</v>
      </c>
      <c r="B1920" s="104" t="str">
        <f ca="1"/>
        <v>PT Sinar Karya Abadi</v>
      </c>
      <c r="C1920" s="104">
        <f ca="1"/>
        <v>4656000</v>
      </c>
      <c r="D1920" s="104">
        <f ca="1"/>
        <v>46135</v>
      </c>
      <c r="E1920" s="104">
        <f ca="1"/>
        <v>46165</v>
      </c>
      <c r="F1920" s="104" t="str">
        <f ca="1"/>
        <v>Paid</v>
      </c>
      <c r="G1920" s="104" t="str">
        <f ca="1"/>
        <v>INV-2026-PT Sinar Karya Abadi-1907</v>
      </c>
      <c r="H1920" s="104">
        <f ca="1"/>
        <v>4656000</v>
      </c>
      <c r="I1920" s="104">
        <f ca="1"/>
        <v>0</v>
      </c>
    </row>
    <row r="1921" spans="1:9">
      <c r="A1921" s="104">
        <f ca="1"/>
        <v>1908</v>
      </c>
      <c r="B1921" s="104" t="str">
        <f ca="1"/>
        <v>PT Metro Perkasa Retail</v>
      </c>
      <c r="C1921" s="104">
        <f ca="1"/>
        <v>3188000</v>
      </c>
      <c r="D1921" s="104">
        <f ca="1"/>
        <v>46254</v>
      </c>
      <c r="E1921" s="104">
        <f ca="1"/>
        <v>46299</v>
      </c>
      <c r="F1921" s="104" t="str">
        <f ca="1"/>
        <v>Unpaid</v>
      </c>
      <c r="G1921" s="104" t="str">
        <f ca="1"/>
        <v>INV-2026-PT Metro Perkasa Retail-1908</v>
      </c>
      <c r="H1921" s="104">
        <f ca="1"/>
        <v>0</v>
      </c>
      <c r="I1921" s="104">
        <f ca="1"/>
        <v>3188000</v>
      </c>
    </row>
    <row r="1922" spans="1:9">
      <c r="A1922" s="104">
        <f ca="1"/>
        <v>1909</v>
      </c>
      <c r="B1922" s="104" t="str">
        <f ca="1"/>
        <v>PT Surya Niaga Surabaya</v>
      </c>
      <c r="C1922" s="104">
        <f ca="1"/>
        <v>5451000</v>
      </c>
      <c r="D1922" s="104">
        <f ca="1"/>
        <v>46231</v>
      </c>
      <c r="E1922" s="104">
        <f ca="1"/>
        <v>46261</v>
      </c>
      <c r="F1922" s="104" t="str">
        <f ca="1"/>
        <v>Paid</v>
      </c>
      <c r="G1922" s="104" t="str">
        <f ca="1"/>
        <v>INV-2026-PT Surya Niaga Surabaya-1909</v>
      </c>
      <c r="H1922" s="104">
        <f ca="1"/>
        <v>5451000</v>
      </c>
      <c r="I1922" s="104">
        <f ca="1"/>
        <v>0</v>
      </c>
    </row>
    <row r="1923" spans="1:9">
      <c r="A1923" s="104">
        <f ca="1"/>
        <v>1910</v>
      </c>
      <c r="B1923" s="104" t="str">
        <f ca="1"/>
        <v>PT Arunika Retail Indonesia</v>
      </c>
      <c r="C1923" s="104">
        <f ca="1"/>
        <v>4022000</v>
      </c>
      <c r="D1923" s="104">
        <f ca="1"/>
        <v>46147</v>
      </c>
      <c r="E1923" s="104">
        <f ca="1"/>
        <v>46161</v>
      </c>
      <c r="F1923" s="104" t="str">
        <f ca="1"/>
        <v>Paid</v>
      </c>
      <c r="G1923" s="104" t="str">
        <f ca="1"/>
        <v>INV-2026-PT Arunika Retail Indonesia-1910</v>
      </c>
      <c r="H1923" s="104">
        <f ca="1"/>
        <v>4022000</v>
      </c>
      <c r="I1923" s="104">
        <f ca="1"/>
        <v>0</v>
      </c>
    </row>
    <row r="1924" spans="1:9">
      <c r="A1924" s="104">
        <f ca="1"/>
        <v>1911</v>
      </c>
      <c r="B1924" s="104" t="str">
        <f ca="1"/>
        <v>PT Prima Retail Bandung</v>
      </c>
      <c r="C1924" s="104">
        <f ca="1"/>
        <v>3227000</v>
      </c>
      <c r="D1924" s="104">
        <f ca="1"/>
        <v>46227</v>
      </c>
      <c r="E1924" s="104">
        <f ca="1"/>
        <v>46257</v>
      </c>
      <c r="F1924" s="104" t="str">
        <f ca="1"/>
        <v>Paid</v>
      </c>
      <c r="G1924" s="104" t="str">
        <f ca="1"/>
        <v>INV-2026-PT Prima Retail Bandung-1911</v>
      </c>
      <c r="H1924" s="104">
        <f ca="1"/>
        <v>3227000</v>
      </c>
      <c r="I1924" s="104">
        <f ca="1"/>
        <v>0</v>
      </c>
    </row>
    <row r="1925" spans="1:9">
      <c r="A1925" s="104">
        <f ca="1"/>
        <v>1912</v>
      </c>
      <c r="B1925" s="104" t="str">
        <f ca="1"/>
        <v>PT Medan Niaga Sentosa</v>
      </c>
      <c r="C1925" s="104">
        <f ca="1"/>
        <v>2575000</v>
      </c>
      <c r="D1925" s="104">
        <f ca="1"/>
        <v>46086</v>
      </c>
      <c r="E1925" s="104">
        <f ca="1"/>
        <v>46100</v>
      </c>
      <c r="F1925" s="104" t="str">
        <f ca="1"/>
        <v>Unpaid</v>
      </c>
      <c r="G1925" s="104" t="str">
        <f ca="1"/>
        <v>INV-2026-PT Medan Niaga Sentosa-1912</v>
      </c>
      <c r="H1925" s="104">
        <f ca="1"/>
        <v>0</v>
      </c>
      <c r="I1925" s="104">
        <f ca="1"/>
        <v>2575000</v>
      </c>
    </row>
    <row r="1926" spans="1:9">
      <c r="A1926" s="104">
        <f ca="1"/>
        <v>1913</v>
      </c>
      <c r="B1926" s="104" t="str">
        <f ca="1"/>
        <v>PT Metro Perkasa Retail</v>
      </c>
      <c r="C1926" s="104">
        <f ca="1"/>
        <v>3983000</v>
      </c>
      <c r="D1926" s="104">
        <f ca="1"/>
        <v>46273</v>
      </c>
      <c r="E1926" s="104">
        <f ca="1"/>
        <v>46303</v>
      </c>
      <c r="F1926" s="104" t="str">
        <f ca="1"/>
        <v>Unpaid</v>
      </c>
      <c r="G1926" s="104" t="str">
        <f ca="1"/>
        <v>INV-2026-PT Metro Perkasa Retail-1913</v>
      </c>
      <c r="H1926" s="104">
        <f ca="1"/>
        <v>0</v>
      </c>
      <c r="I1926" s="104">
        <f ca="1"/>
        <v>3983000</v>
      </c>
    </row>
    <row r="1927" spans="1:9">
      <c r="A1927" s="104">
        <f ca="1"/>
        <v>1914</v>
      </c>
      <c r="B1927" s="104" t="str">
        <f ca="1"/>
        <v>PT Palembang Retail Bersama</v>
      </c>
      <c r="C1927" s="104">
        <f ca="1"/>
        <v>945000</v>
      </c>
      <c r="D1927" s="104">
        <f ca="1"/>
        <v>46242</v>
      </c>
      <c r="E1927" s="104">
        <f ca="1"/>
        <v>46272</v>
      </c>
      <c r="F1927" s="104" t="str">
        <f ca="1"/>
        <v>Paid</v>
      </c>
      <c r="G1927" s="104" t="str">
        <f ca="1"/>
        <v>INV-2026-PT Palembang Retail Bersama-1914</v>
      </c>
      <c r="H1927" s="104">
        <f ca="1"/>
        <v>945000</v>
      </c>
      <c r="I1927" s="104">
        <f ca="1"/>
        <v>0</v>
      </c>
    </row>
    <row r="1928" spans="1:9">
      <c r="A1928" s="104">
        <f ca="1"/>
        <v>1915</v>
      </c>
      <c r="B1928" s="104" t="str">
        <f ca="1"/>
        <v>PT Karya Mitra Retail</v>
      </c>
      <c r="C1928" s="104">
        <f ca="1"/>
        <v>3971000</v>
      </c>
      <c r="D1928" s="104">
        <f ca="1"/>
        <v>46147</v>
      </c>
      <c r="E1928" s="104">
        <f ca="1"/>
        <v>46177</v>
      </c>
      <c r="F1928" s="104" t="str">
        <f ca="1"/>
        <v>Paid</v>
      </c>
      <c r="G1928" s="104" t="str">
        <f ca="1"/>
        <v>INV-2026-PT Karya Mitra Retail-1915</v>
      </c>
      <c r="H1928" s="104">
        <f ca="1"/>
        <v>3971000</v>
      </c>
      <c r="I1928" s="104">
        <f ca="1"/>
        <v>0</v>
      </c>
    </row>
    <row r="1929" spans="1:9">
      <c r="A1929" s="104">
        <f ca="1"/>
        <v>1916</v>
      </c>
      <c r="B1929" s="104" t="str">
        <f ca="1"/>
        <v>PT Palembang Retail Bersama</v>
      </c>
      <c r="C1929" s="104">
        <f ca="1"/>
        <v>5026000</v>
      </c>
      <c r="D1929" s="104">
        <f ca="1"/>
        <v>46222</v>
      </c>
      <c r="E1929" s="104">
        <f ca="1"/>
        <v>46252</v>
      </c>
      <c r="F1929" s="104" t="str">
        <f ca="1"/>
        <v>Paid</v>
      </c>
      <c r="G1929" s="104" t="str">
        <f ca="1"/>
        <v>INV-2026-PT Palembang Retail Bersama-1916</v>
      </c>
      <c r="H1929" s="104">
        <f ca="1"/>
        <v>5026000</v>
      </c>
      <c r="I1929" s="104">
        <f ca="1"/>
        <v>0</v>
      </c>
    </row>
    <row r="1930" spans="1:9">
      <c r="A1930" s="104">
        <f ca="1"/>
        <v>1917</v>
      </c>
      <c r="B1930" s="104" t="str">
        <f ca="1"/>
        <v>PT Karya Mitra Retail</v>
      </c>
      <c r="C1930" s="104">
        <f ca="1"/>
        <v>7107000</v>
      </c>
      <c r="D1930" s="104">
        <f ca="1"/>
        <v>46199</v>
      </c>
      <c r="E1930" s="104">
        <f ca="1"/>
        <v>46229</v>
      </c>
      <c r="F1930" s="104" t="str">
        <f ca="1"/>
        <v>Paid</v>
      </c>
      <c r="G1930" s="104" t="str">
        <f ca="1"/>
        <v>INV-2026-PT Karya Mitra Retail-1917</v>
      </c>
      <c r="H1930" s="104">
        <f ca="1"/>
        <v>7107000</v>
      </c>
      <c r="I1930" s="104">
        <f ca="1"/>
        <v>0</v>
      </c>
    </row>
    <row r="1931" spans="1:9">
      <c r="A1931" s="104">
        <f ca="1"/>
        <v>1918</v>
      </c>
      <c r="B1931" s="104" t="str">
        <f ca="1"/>
        <v>PT Pekanbaru Home Store</v>
      </c>
      <c r="C1931" s="104">
        <f ca="1"/>
        <v>4685000</v>
      </c>
      <c r="D1931" s="104">
        <f ca="1"/>
        <v>46266</v>
      </c>
      <c r="E1931" s="104">
        <f ca="1"/>
        <v>46311</v>
      </c>
      <c r="F1931" s="104" t="str">
        <f ca="1"/>
        <v>Paid</v>
      </c>
      <c r="G1931" s="104" t="str">
        <f ca="1"/>
        <v>INV-2026-PT Pekanbaru Home Store-1918</v>
      </c>
      <c r="H1931" s="104">
        <f ca="1"/>
        <v>4685000</v>
      </c>
      <c r="I1931" s="104">
        <f ca="1"/>
        <v>0</v>
      </c>
    </row>
    <row r="1932" spans="1:9">
      <c r="A1932" s="104">
        <f ca="1"/>
        <v>1919</v>
      </c>
      <c r="B1932" s="104" t="str">
        <f ca="1"/>
        <v>PT Sentra Belanja Jaya</v>
      </c>
      <c r="C1932" s="104">
        <f ca="1"/>
        <v>417000</v>
      </c>
      <c r="D1932" s="104">
        <f ca="1"/>
        <v>46041</v>
      </c>
      <c r="E1932" s="104">
        <f ca="1"/>
        <v>46071</v>
      </c>
      <c r="F1932" s="104" t="str">
        <f ca="1"/>
        <v>Paid</v>
      </c>
      <c r="G1932" s="104" t="str">
        <f ca="1"/>
        <v>INV-2026-PT Sentra Belanja Jaya-1919</v>
      </c>
      <c r="H1932" s="104">
        <f ca="1"/>
        <v>417000</v>
      </c>
      <c r="I1932" s="104">
        <f ca="1"/>
        <v>0</v>
      </c>
    </row>
    <row r="1933" spans="1:9">
      <c r="A1933" s="104">
        <f ca="1"/>
        <v>1920</v>
      </c>
      <c r="B1933" s="104" t="str">
        <f ca="1"/>
        <v>PT Lestari Lifestyle Retail</v>
      </c>
      <c r="C1933" s="104">
        <f ca="1"/>
        <v>4589000</v>
      </c>
      <c r="D1933" s="104">
        <f ca="1"/>
        <v>46243</v>
      </c>
      <c r="E1933" s="104">
        <f ca="1"/>
        <v>46273</v>
      </c>
      <c r="F1933" s="104" t="str">
        <f ca="1"/>
        <v>Paid</v>
      </c>
      <c r="G1933" s="104" t="str">
        <f ca="1"/>
        <v>INV-2026-PT Lestari Lifestyle Retail-1920</v>
      </c>
      <c r="H1933" s="104">
        <f ca="1"/>
        <v>4589000</v>
      </c>
      <c r="I1933" s="104">
        <f ca="1"/>
        <v>0</v>
      </c>
    </row>
    <row r="1934" spans="1:9">
      <c r="A1934" s="104">
        <f ca="1"/>
        <v>1921</v>
      </c>
      <c r="B1934" s="104" t="str">
        <f ca="1"/>
        <v>PT Sentra Belanja Jaya</v>
      </c>
      <c r="C1934" s="104">
        <f ca="1"/>
        <v>3832000</v>
      </c>
      <c r="D1934" s="104">
        <f ca="1"/>
        <v>46158</v>
      </c>
      <c r="E1934" s="104">
        <f ca="1"/>
        <v>46188</v>
      </c>
      <c r="F1934" s="104" t="str">
        <f ca="1"/>
        <v>Unpaid</v>
      </c>
      <c r="G1934" s="104" t="str">
        <f ca="1"/>
        <v>INV-2026-PT Sentra Belanja Jaya-1921</v>
      </c>
      <c r="H1934" s="104">
        <f ca="1"/>
        <v>0</v>
      </c>
      <c r="I1934" s="104">
        <f ca="1"/>
        <v>3832000</v>
      </c>
    </row>
    <row r="1935" spans="1:9">
      <c r="A1935" s="104">
        <f ca="1"/>
        <v>1922</v>
      </c>
      <c r="B1935" s="104" t="str">
        <f ca="1"/>
        <v>PT Pusaka Niaga Mandiri</v>
      </c>
      <c r="C1935" s="104">
        <f ca="1"/>
        <v>3615000</v>
      </c>
      <c r="D1935" s="104">
        <f ca="1"/>
        <v>46252</v>
      </c>
      <c r="E1935" s="104">
        <f ca="1"/>
        <v>46282</v>
      </c>
      <c r="F1935" s="104" t="str">
        <f ca="1"/>
        <v>Unpaid</v>
      </c>
      <c r="G1935" s="104" t="str">
        <f ca="1"/>
        <v>INV-2026-PT Pusaka Niaga Mandiri-1922</v>
      </c>
      <c r="H1935" s="104">
        <f ca="1"/>
        <v>0</v>
      </c>
      <c r="I1935" s="104">
        <f ca="1"/>
        <v>3615000</v>
      </c>
    </row>
    <row r="1936" spans="1:9">
      <c r="A1936" s="104">
        <f ca="1"/>
        <v>1923</v>
      </c>
      <c r="B1936" s="104" t="str">
        <f ca="1"/>
        <v>PT Pontianak Niaga Abadi</v>
      </c>
      <c r="C1936" s="104">
        <f ca="1"/>
        <v>4783000</v>
      </c>
      <c r="D1936" s="104">
        <f ca="1"/>
        <v>46158</v>
      </c>
      <c r="E1936" s="104">
        <f ca="1"/>
        <v>46188</v>
      </c>
      <c r="F1936" s="104" t="str">
        <f ca="1"/>
        <v>Paid</v>
      </c>
      <c r="G1936" s="104" t="str">
        <f ca="1"/>
        <v>INV-2026-PT Pontianak Niaga Abadi-1923</v>
      </c>
      <c r="H1936" s="104">
        <f ca="1"/>
        <v>4783000</v>
      </c>
      <c r="I1936" s="104">
        <f ca="1"/>
        <v>0</v>
      </c>
    </row>
    <row r="1937" spans="1:9">
      <c r="A1937" s="104">
        <f ca="1"/>
        <v>1924</v>
      </c>
      <c r="B1937" s="104" t="str">
        <f ca="1"/>
        <v>PT Arunika Retail Indonesia</v>
      </c>
      <c r="C1937" s="104">
        <f ca="1"/>
        <v>2124000</v>
      </c>
      <c r="D1937" s="104">
        <f ca="1"/>
        <v>46248</v>
      </c>
      <c r="E1937" s="104">
        <f ca="1"/>
        <v>46278</v>
      </c>
      <c r="F1937" s="104" t="str">
        <f ca="1"/>
        <v>Unpaid</v>
      </c>
      <c r="G1937" s="104" t="str">
        <f ca="1"/>
        <v>INV-2026-PT Arunika Retail Indonesia-1924</v>
      </c>
      <c r="H1937" s="104">
        <f ca="1"/>
        <v>0</v>
      </c>
      <c r="I1937" s="104">
        <f ca="1"/>
        <v>2124000</v>
      </c>
    </row>
    <row r="1938" spans="1:9">
      <c r="A1938" s="104">
        <f ca="1"/>
        <v>1925</v>
      </c>
      <c r="B1938" s="104" t="str">
        <f ca="1"/>
        <v>PT Nusantara Mart Sejahtera</v>
      </c>
      <c r="C1938" s="104">
        <f ca="1"/>
        <v>2135000</v>
      </c>
      <c r="D1938" s="104">
        <f ca="1"/>
        <v>46032</v>
      </c>
      <c r="E1938" s="104">
        <f ca="1"/>
        <v>46062</v>
      </c>
      <c r="F1938" s="104" t="str">
        <f ca="1"/>
        <v>Partial</v>
      </c>
      <c r="G1938" s="104" t="str">
        <f ca="1"/>
        <v>INV-2026-PT Nusantara Mart Sejahtera-1925</v>
      </c>
      <c r="H1938" s="104">
        <f ca="1"/>
        <v>1068000</v>
      </c>
      <c r="I1938" s="104">
        <f ca="1"/>
        <v>1067000</v>
      </c>
    </row>
    <row r="1939" spans="1:9">
      <c r="A1939" s="104">
        <f ca="1"/>
        <v>1926</v>
      </c>
      <c r="B1939" s="104" t="str">
        <f ca="1"/>
        <v>PT Pekanbaru Home Store</v>
      </c>
      <c r="C1939" s="104">
        <f ca="1"/>
        <v>657000</v>
      </c>
      <c r="D1939" s="104">
        <f ca="1"/>
        <v>46123</v>
      </c>
      <c r="E1939" s="104">
        <f ca="1"/>
        <v>46153</v>
      </c>
      <c r="F1939" s="104" t="str">
        <f ca="1"/>
        <v>Paid</v>
      </c>
      <c r="G1939" s="104" t="str">
        <f ca="1"/>
        <v>INV-2026-PT Pekanbaru Home Store-1926</v>
      </c>
      <c r="H1939" s="104">
        <f ca="1"/>
        <v>657000</v>
      </c>
      <c r="I1939" s="104">
        <f ca="1"/>
        <v>0</v>
      </c>
    </row>
    <row r="1940" spans="1:9">
      <c r="A1940" s="104">
        <f ca="1"/>
        <v>1927</v>
      </c>
      <c r="B1940" s="104" t="str">
        <f ca="1"/>
        <v>PT Karya Mitra Retail</v>
      </c>
      <c r="C1940" s="104">
        <f ca="1"/>
        <v>3382000</v>
      </c>
      <c r="D1940" s="104">
        <f ca="1"/>
        <v>46203</v>
      </c>
      <c r="E1940" s="104">
        <f ca="1"/>
        <v>46233</v>
      </c>
      <c r="F1940" s="104" t="str">
        <f ca="1"/>
        <v>Paid</v>
      </c>
      <c r="G1940" s="104" t="str">
        <f ca="1"/>
        <v>INV-2026-PT Karya Mitra Retail-1927</v>
      </c>
      <c r="H1940" s="104">
        <f ca="1"/>
        <v>3382000</v>
      </c>
      <c r="I1940" s="104">
        <f ca="1"/>
        <v>0</v>
      </c>
    </row>
    <row r="1941" spans="1:9">
      <c r="A1941" s="104">
        <f ca="1"/>
        <v>1928</v>
      </c>
      <c r="B1941" s="104" t="str">
        <f ca="1"/>
        <v>PT Urban House Indonesia</v>
      </c>
      <c r="C1941" s="104">
        <f ca="1"/>
        <v>3523000</v>
      </c>
      <c r="D1941" s="104">
        <f ca="1"/>
        <v>46077</v>
      </c>
      <c r="E1941" s="104">
        <f ca="1"/>
        <v>46091</v>
      </c>
      <c r="F1941" s="104" t="str">
        <f ca="1"/>
        <v>Unpaid</v>
      </c>
      <c r="G1941" s="104" t="str">
        <f ca="1"/>
        <v>INV-2026-PT Urban House Indonesia-1928</v>
      </c>
      <c r="H1941" s="104">
        <f ca="1"/>
        <v>0</v>
      </c>
      <c r="I1941" s="104">
        <f ca="1"/>
        <v>3523000</v>
      </c>
    </row>
    <row r="1942" spans="1:9">
      <c r="A1942" s="104">
        <f ca="1"/>
        <v>1929</v>
      </c>
      <c r="B1942" s="104" t="str">
        <f ca="1"/>
        <v>PT Jogja Retail Makmur</v>
      </c>
      <c r="C1942" s="104">
        <f ca="1"/>
        <v>3610000</v>
      </c>
      <c r="D1942" s="104">
        <f ca="1"/>
        <v>46276</v>
      </c>
      <c r="E1942" s="104">
        <f ca="1"/>
        <v>46306</v>
      </c>
      <c r="F1942" s="104" t="str">
        <f ca="1"/>
        <v>Unpaid</v>
      </c>
      <c r="G1942" s="104" t="str">
        <f ca="1"/>
        <v>INV-2026-PT Jogja Retail Makmur-1929</v>
      </c>
      <c r="H1942" s="104">
        <f ca="1"/>
        <v>0</v>
      </c>
      <c r="I1942" s="104">
        <f ca="1"/>
        <v>3610000</v>
      </c>
    </row>
    <row r="1943" spans="1:9">
      <c r="A1943" s="104">
        <f ca="1"/>
        <v>1930</v>
      </c>
      <c r="B1943" s="104" t="str">
        <f ca="1"/>
        <v>PT Karya Mitra Retail</v>
      </c>
      <c r="C1943" s="104">
        <f ca="1"/>
        <v>5052000</v>
      </c>
      <c r="D1943" s="104">
        <f ca="1"/>
        <v>46229</v>
      </c>
      <c r="E1943" s="104">
        <f ca="1"/>
        <v>46259</v>
      </c>
      <c r="F1943" s="104" t="str">
        <f ca="1"/>
        <v>Paid</v>
      </c>
      <c r="G1943" s="104" t="str">
        <f ca="1"/>
        <v>INV-2026-PT Karya Mitra Retail-1930</v>
      </c>
      <c r="H1943" s="104">
        <f ca="1"/>
        <v>5052000</v>
      </c>
      <c r="I1943" s="104">
        <f ca="1"/>
        <v>0</v>
      </c>
    </row>
    <row r="1944" spans="1:9">
      <c r="A1944" s="104">
        <f ca="1"/>
        <v>1931</v>
      </c>
      <c r="B1944" s="104" t="str">
        <f ca="1"/>
        <v>PT Manado Lifestyle Center</v>
      </c>
      <c r="C1944" s="104">
        <f ca="1"/>
        <v>4172000</v>
      </c>
      <c r="D1944" s="104">
        <f ca="1"/>
        <v>46038</v>
      </c>
      <c r="E1944" s="104">
        <f ca="1"/>
        <v>46068</v>
      </c>
      <c r="F1944" s="104" t="str">
        <f ca="1"/>
        <v>Paid</v>
      </c>
      <c r="G1944" s="104" t="str">
        <f ca="1"/>
        <v>INV-2026-PT Manado Lifestyle Center-1931</v>
      </c>
      <c r="H1944" s="104">
        <f ca="1"/>
        <v>4172000</v>
      </c>
      <c r="I1944" s="104">
        <f ca="1"/>
        <v>0</v>
      </c>
    </row>
    <row r="1945" spans="1:9">
      <c r="A1945" s="104">
        <f ca="1"/>
        <v>1932</v>
      </c>
      <c r="B1945" s="104" t="str">
        <f ca="1"/>
        <v>PT Manado Lifestyle Center</v>
      </c>
      <c r="C1945" s="104">
        <f ca="1"/>
        <v>3798000</v>
      </c>
      <c r="D1945" s="104">
        <f ca="1"/>
        <v>46042</v>
      </c>
      <c r="E1945" s="104">
        <f ca="1"/>
        <v>46056</v>
      </c>
      <c r="F1945" s="104" t="str">
        <f ca="1"/>
        <v>Paid</v>
      </c>
      <c r="G1945" s="104" t="str">
        <f ca="1"/>
        <v>INV-2026-PT Manado Lifestyle Center-1932</v>
      </c>
      <c r="H1945" s="104">
        <f ca="1"/>
        <v>3798000</v>
      </c>
      <c r="I1945" s="104">
        <f ca="1"/>
        <v>0</v>
      </c>
    </row>
    <row r="1946" spans="1:9">
      <c r="A1946" s="104">
        <f ca="1"/>
        <v>1933</v>
      </c>
      <c r="B1946" s="104" t="str">
        <f ca="1"/>
        <v>PT Citra Home Living</v>
      </c>
      <c r="C1946" s="104">
        <f ca="1"/>
        <v>3800000</v>
      </c>
      <c r="D1946" s="104">
        <f ca="1"/>
        <v>46267</v>
      </c>
      <c r="E1946" s="104">
        <f ca="1"/>
        <v>46312</v>
      </c>
      <c r="F1946" s="104" t="str">
        <f ca="1"/>
        <v>Unpaid</v>
      </c>
      <c r="G1946" s="104" t="str">
        <f ca="1"/>
        <v>INV-2026-PT Citra Home Living-1933</v>
      </c>
      <c r="H1946" s="104">
        <f ca="1"/>
        <v>0</v>
      </c>
      <c r="I1946" s="104">
        <f ca="1"/>
        <v>3800000</v>
      </c>
    </row>
    <row r="1947" spans="1:9">
      <c r="A1947" s="104">
        <f ca="1"/>
        <v>1934</v>
      </c>
      <c r="B1947" s="104" t="str">
        <f ca="1"/>
        <v>PT Urban House Indonesia</v>
      </c>
      <c r="C1947" s="104">
        <f ca="1"/>
        <v>2781000</v>
      </c>
      <c r="D1947" s="104">
        <f ca="1"/>
        <v>46116</v>
      </c>
      <c r="E1947" s="104">
        <f ca="1"/>
        <v>46146</v>
      </c>
      <c r="F1947" s="104" t="str">
        <f ca="1"/>
        <v>Unpaid</v>
      </c>
      <c r="G1947" s="104" t="str">
        <f ca="1"/>
        <v>INV-2026-PT Urban House Indonesia-1934</v>
      </c>
      <c r="H1947" s="104">
        <f ca="1"/>
        <v>0</v>
      </c>
      <c r="I1947" s="104">
        <f ca="1"/>
        <v>2781000</v>
      </c>
    </row>
    <row r="1948" spans="1:9">
      <c r="A1948" s="104">
        <f ca="1"/>
        <v>1935</v>
      </c>
      <c r="B1948" s="104" t="str">
        <f ca="1"/>
        <v>PT Harmoni Store Indonesia</v>
      </c>
      <c r="C1948" s="104">
        <f ca="1"/>
        <v>2367000</v>
      </c>
      <c r="D1948" s="104">
        <f ca="1"/>
        <v>46221</v>
      </c>
      <c r="E1948" s="104">
        <f ca="1"/>
        <v>46266</v>
      </c>
      <c r="F1948" s="104" t="str">
        <f ca="1"/>
        <v>Partial</v>
      </c>
      <c r="G1948" s="104" t="str">
        <f ca="1"/>
        <v>INV-2026-PT Harmoni Store Indonesia-1935</v>
      </c>
      <c r="H1948" s="104">
        <f ca="1"/>
        <v>1775000</v>
      </c>
      <c r="I1948" s="104">
        <f ca="1"/>
        <v>592000</v>
      </c>
    </row>
    <row r="1949" spans="1:9">
      <c r="A1949" s="104">
        <f ca="1"/>
        <v>1936</v>
      </c>
      <c r="B1949" s="104" t="str">
        <f ca="1"/>
        <v>PT Sinar Karya Abadi</v>
      </c>
      <c r="C1949" s="104">
        <f ca="1"/>
        <v>4079000</v>
      </c>
      <c r="D1949" s="104">
        <f ca="1"/>
        <v>46033</v>
      </c>
      <c r="E1949" s="104">
        <f ca="1"/>
        <v>46063</v>
      </c>
      <c r="F1949" s="104" t="str">
        <f ca="1"/>
        <v>Unpaid</v>
      </c>
      <c r="G1949" s="104" t="str">
        <f ca="1"/>
        <v>INV-2026-PT Sinar Karya Abadi-1936</v>
      </c>
      <c r="H1949" s="104">
        <f ca="1"/>
        <v>0</v>
      </c>
      <c r="I1949" s="104">
        <f ca="1"/>
        <v>4079000</v>
      </c>
    </row>
    <row r="1950" spans="1:9">
      <c r="A1950" s="104">
        <f ca="1"/>
        <v>1937</v>
      </c>
      <c r="B1950" s="104" t="str">
        <f ca="1"/>
        <v>PT Metro Perkasa Retail</v>
      </c>
      <c r="C1950" s="104">
        <f ca="1"/>
        <v>1440000</v>
      </c>
      <c r="D1950" s="104">
        <f ca="1"/>
        <v>46167</v>
      </c>
      <c r="E1950" s="104">
        <f ca="1"/>
        <v>46197</v>
      </c>
      <c r="F1950" s="104" t="str">
        <f ca="1"/>
        <v>Unpaid</v>
      </c>
      <c r="G1950" s="104" t="str">
        <f ca="1"/>
        <v>INV-2026-PT Metro Perkasa Retail-1937</v>
      </c>
      <c r="H1950" s="104">
        <f ca="1"/>
        <v>0</v>
      </c>
      <c r="I1950" s="104">
        <f ca="1"/>
        <v>1440000</v>
      </c>
    </row>
    <row r="1951" spans="1:9">
      <c r="A1951" s="104">
        <f ca="1"/>
        <v>1938</v>
      </c>
      <c r="B1951" s="104" t="str">
        <f ca="1"/>
        <v>PT Pontianak Niaga Abadi</v>
      </c>
      <c r="C1951" s="104">
        <f ca="1"/>
        <v>4334000</v>
      </c>
      <c r="D1951" s="104">
        <f ca="1"/>
        <v>46201</v>
      </c>
      <c r="E1951" s="104">
        <f ca="1"/>
        <v>46231</v>
      </c>
      <c r="F1951" s="104" t="str">
        <f ca="1"/>
        <v>Paid</v>
      </c>
      <c r="G1951" s="104" t="str">
        <f ca="1"/>
        <v>INV-2026-PT Pontianak Niaga Abadi-1938</v>
      </c>
      <c r="H1951" s="104">
        <f ca="1"/>
        <v>4334000</v>
      </c>
      <c r="I1951" s="104">
        <f ca="1"/>
        <v>0</v>
      </c>
    </row>
    <row r="1952" spans="1:9">
      <c r="A1952" s="104">
        <f ca="1"/>
        <v>1939</v>
      </c>
      <c r="B1952" s="104" t="str">
        <f ca="1"/>
        <v>PT Bintang Retail Nusantara</v>
      </c>
      <c r="C1952" s="104">
        <f ca="1"/>
        <v>2117000</v>
      </c>
      <c r="D1952" s="104">
        <f ca="1"/>
        <v>46069</v>
      </c>
      <c r="E1952" s="104">
        <f ca="1"/>
        <v>46099</v>
      </c>
      <c r="F1952" s="104" t="str">
        <f ca="1"/>
        <v>Paid</v>
      </c>
      <c r="G1952" s="104" t="str">
        <f ca="1"/>
        <v>INV-2026-PT Bintang Retail Nusantara-1939</v>
      </c>
      <c r="H1952" s="104">
        <f ca="1"/>
        <v>2117000</v>
      </c>
      <c r="I1952" s="104">
        <f ca="1"/>
        <v>0</v>
      </c>
    </row>
    <row r="1953" spans="1:9">
      <c r="A1953" s="104">
        <f ca="1"/>
        <v>1940</v>
      </c>
      <c r="B1953" s="104" t="str">
        <f ca="1"/>
        <v>PT Bali Lifestyle Market</v>
      </c>
      <c r="C1953" s="104">
        <f ca="1"/>
        <v>3863000</v>
      </c>
      <c r="D1953" s="104">
        <f ca="1"/>
        <v>46102</v>
      </c>
      <c r="E1953" s="104">
        <f ca="1"/>
        <v>46132</v>
      </c>
      <c r="F1953" s="104" t="str">
        <f ca="1"/>
        <v>Unpaid</v>
      </c>
      <c r="G1953" s="104" t="str">
        <f ca="1"/>
        <v>INV-2026-PT Bali Lifestyle Market-1940</v>
      </c>
      <c r="H1953" s="104">
        <f ca="1"/>
        <v>0</v>
      </c>
      <c r="I1953" s="104">
        <f ca="1"/>
        <v>3863000</v>
      </c>
    </row>
    <row r="1954" spans="1:9">
      <c r="A1954" s="104">
        <f ca="1"/>
        <v>1941</v>
      </c>
      <c r="B1954" s="104" t="str">
        <f ca="1"/>
        <v>PT Palembang Retail Bersama</v>
      </c>
      <c r="C1954" s="104">
        <f ca="1"/>
        <v>2044000</v>
      </c>
      <c r="D1954" s="104">
        <f ca="1"/>
        <v>46147</v>
      </c>
      <c r="E1954" s="104">
        <f ca="1"/>
        <v>46177</v>
      </c>
      <c r="F1954" s="104" t="str">
        <f ca="1"/>
        <v>Paid</v>
      </c>
      <c r="G1954" s="104" t="str">
        <f ca="1"/>
        <v>INV-2026-PT Palembang Retail Bersama-1941</v>
      </c>
      <c r="H1954" s="104">
        <f ca="1"/>
        <v>2044000</v>
      </c>
      <c r="I1954" s="104">
        <f ca="1"/>
        <v>0</v>
      </c>
    </row>
    <row r="1955" spans="1:9">
      <c r="A1955" s="104">
        <f ca="1"/>
        <v>1942</v>
      </c>
      <c r="B1955" s="104" t="str">
        <f ca="1"/>
        <v>PT Karya Mitra Retail</v>
      </c>
      <c r="C1955" s="104">
        <f ca="1"/>
        <v>5122000</v>
      </c>
      <c r="D1955" s="104">
        <f ca="1"/>
        <v>46068</v>
      </c>
      <c r="E1955" s="104">
        <f ca="1"/>
        <v>46082</v>
      </c>
      <c r="F1955" s="104" t="str">
        <f ca="1"/>
        <v>Paid</v>
      </c>
      <c r="G1955" s="104" t="str">
        <f ca="1"/>
        <v>INV-2026-PT Karya Mitra Retail-1942</v>
      </c>
      <c r="H1955" s="104">
        <f ca="1"/>
        <v>5122000</v>
      </c>
      <c r="I1955" s="104">
        <f ca="1"/>
        <v>0</v>
      </c>
    </row>
    <row r="1956" spans="1:9">
      <c r="A1956" s="104">
        <f ca="1"/>
        <v>1943</v>
      </c>
      <c r="B1956" s="104" t="str">
        <f ca="1"/>
        <v>PT Makassar Retail Utama</v>
      </c>
      <c r="C1956" s="104">
        <f ca="1"/>
        <v>4313000</v>
      </c>
      <c r="D1956" s="104">
        <f ca="1"/>
        <v>46112</v>
      </c>
      <c r="E1956" s="104">
        <f ca="1"/>
        <v>46126</v>
      </c>
      <c r="F1956" s="104" t="str">
        <f ca="1"/>
        <v>Paid</v>
      </c>
      <c r="G1956" s="104" t="str">
        <f ca="1"/>
        <v>INV-2026-PT Makassar Retail Utama-1943</v>
      </c>
      <c r="H1956" s="104">
        <f ca="1"/>
        <v>4313000</v>
      </c>
      <c r="I1956" s="104">
        <f ca="1"/>
        <v>0</v>
      </c>
    </row>
    <row r="1957" spans="1:9">
      <c r="A1957" s="104">
        <f ca="1"/>
        <v>1944</v>
      </c>
      <c r="B1957" s="104" t="str">
        <f ca="1"/>
        <v>PT Lestari Lifestyle Retail</v>
      </c>
      <c r="C1957" s="104">
        <f ca="1"/>
        <v>1495000</v>
      </c>
      <c r="D1957" s="104">
        <f ca="1"/>
        <v>46072</v>
      </c>
      <c r="E1957" s="104">
        <f ca="1"/>
        <v>46102</v>
      </c>
      <c r="F1957" s="104" t="str">
        <f ca="1"/>
        <v>Partial</v>
      </c>
      <c r="G1957" s="104" t="str">
        <f ca="1"/>
        <v>INV-2026-PT Lestari Lifestyle Retail-1944</v>
      </c>
      <c r="H1957" s="104">
        <f ca="1"/>
        <v>897000</v>
      </c>
      <c r="I1957" s="104">
        <f ca="1"/>
        <v>598000</v>
      </c>
    </row>
    <row r="1958" spans="1:9">
      <c r="A1958" s="104">
        <f ca="1"/>
        <v>1945</v>
      </c>
      <c r="B1958" s="104" t="str">
        <f ca="1"/>
        <v>PT Sinar Karya Abadi</v>
      </c>
      <c r="C1958" s="104">
        <f ca="1"/>
        <v>4255000</v>
      </c>
      <c r="D1958" s="104">
        <f ca="1"/>
        <v>46079</v>
      </c>
      <c r="E1958" s="104">
        <f ca="1"/>
        <v>46109</v>
      </c>
      <c r="F1958" s="104" t="str">
        <f ca="1"/>
        <v>Paid</v>
      </c>
      <c r="G1958" s="104" t="str">
        <f ca="1"/>
        <v>INV-2026-PT Sinar Karya Abadi-1945</v>
      </c>
      <c r="H1958" s="104">
        <f ca="1"/>
        <v>4255000</v>
      </c>
      <c r="I1958" s="104">
        <f ca="1"/>
        <v>0</v>
      </c>
    </row>
    <row r="1959" spans="1:9">
      <c r="A1959" s="104">
        <f ca="1"/>
        <v>1946</v>
      </c>
      <c r="B1959" s="104" t="str">
        <f ca="1"/>
        <v>PT Jogja Retail Makmur</v>
      </c>
      <c r="C1959" s="104">
        <f ca="1"/>
        <v>2350000</v>
      </c>
      <c r="D1959" s="104">
        <f ca="1"/>
        <v>46034</v>
      </c>
      <c r="E1959" s="104">
        <f ca="1"/>
        <v>46064</v>
      </c>
      <c r="F1959" s="104" t="str">
        <f ca="1"/>
        <v>Paid</v>
      </c>
      <c r="G1959" s="104" t="str">
        <f ca="1"/>
        <v>INV-2026-PT Jogja Retail Makmur-1946</v>
      </c>
      <c r="H1959" s="104">
        <f ca="1"/>
        <v>2350000</v>
      </c>
      <c r="I1959" s="104">
        <f ca="1"/>
        <v>0</v>
      </c>
    </row>
    <row r="1960" spans="1:9">
      <c r="A1960" s="104">
        <f ca="1"/>
        <v>1947</v>
      </c>
      <c r="B1960" s="104" t="str">
        <f ca="1"/>
        <v>PT Jogja Retail Makmur</v>
      </c>
      <c r="C1960" s="104">
        <f ca="1"/>
        <v>5038000</v>
      </c>
      <c r="D1960" s="104">
        <f ca="1"/>
        <v>46240</v>
      </c>
      <c r="E1960" s="104">
        <f ca="1"/>
        <v>46285</v>
      </c>
      <c r="F1960" s="104" t="str">
        <f ca="1"/>
        <v>Paid</v>
      </c>
      <c r="G1960" s="104" t="str">
        <f ca="1"/>
        <v>INV-2026-PT Jogja Retail Makmur-1947</v>
      </c>
      <c r="H1960" s="104">
        <f ca="1"/>
        <v>5038000</v>
      </c>
      <c r="I1960" s="104">
        <f ca="1"/>
        <v>0</v>
      </c>
    </row>
    <row r="1961" spans="1:9">
      <c r="A1961" s="104">
        <f ca="1"/>
        <v>1948</v>
      </c>
      <c r="B1961" s="104" t="str">
        <f ca="1"/>
        <v>PT XYZ</v>
      </c>
      <c r="C1961" s="104">
        <f ca="1"/>
        <v>5050000</v>
      </c>
      <c r="D1961" s="104">
        <f ca="1"/>
        <v>46037</v>
      </c>
      <c r="E1961" s="104">
        <f ca="1"/>
        <v>46067</v>
      </c>
      <c r="F1961" s="104" t="str">
        <f ca="1"/>
        <v>Unpaid</v>
      </c>
      <c r="G1961" s="104" t="str">
        <f ca="1"/>
        <v>INV-2026-PT XYZ-1948</v>
      </c>
      <c r="H1961" s="104">
        <f ca="1"/>
        <v>0</v>
      </c>
      <c r="I1961" s="104">
        <f ca="1"/>
        <v>5050000</v>
      </c>
    </row>
    <row r="1962" spans="1:9">
      <c r="A1962" s="104">
        <f ca="1"/>
        <v>1949</v>
      </c>
      <c r="B1962" s="104" t="str">
        <f ca="1"/>
        <v>PT Jogja Retail Makmur</v>
      </c>
      <c r="C1962" s="104">
        <f ca="1"/>
        <v>3580000</v>
      </c>
      <c r="D1962" s="104">
        <f ca="1"/>
        <v>46194</v>
      </c>
      <c r="E1962" s="104">
        <f ca="1"/>
        <v>46224</v>
      </c>
      <c r="F1962" s="104" t="str">
        <f ca="1"/>
        <v>Paid</v>
      </c>
      <c r="G1962" s="104" t="str">
        <f ca="1"/>
        <v>INV-2026-PT Jogja Retail Makmur-1949</v>
      </c>
      <c r="H1962" s="104">
        <f ca="1"/>
        <v>3580000</v>
      </c>
      <c r="I1962" s="104">
        <f ca="1"/>
        <v>0</v>
      </c>
    </row>
    <row r="1963" spans="1:9">
      <c r="A1963" s="104">
        <f ca="1"/>
        <v>1950</v>
      </c>
      <c r="B1963" s="104" t="str">
        <f ca="1"/>
        <v>PT Urban House Indonesia</v>
      </c>
      <c r="C1963" s="104">
        <f ca="1"/>
        <v>5552000</v>
      </c>
      <c r="D1963" s="104">
        <f ca="1"/>
        <v>46275</v>
      </c>
      <c r="E1963" s="104">
        <f ca="1"/>
        <v>46289</v>
      </c>
      <c r="F1963" s="104" t="str">
        <f ca="1"/>
        <v>Paid</v>
      </c>
      <c r="G1963" s="104" t="str">
        <f ca="1"/>
        <v>INV-2026-PT Urban House Indonesia-1950</v>
      </c>
      <c r="H1963" s="104">
        <f ca="1"/>
        <v>5552000</v>
      </c>
      <c r="I1963" s="104">
        <f ca="1"/>
        <v>0</v>
      </c>
    </row>
    <row r="1964" spans="1:9">
      <c r="A1964" s="104">
        <f ca="1"/>
        <v>1951</v>
      </c>
      <c r="B1964" s="104" t="str">
        <f ca="1"/>
        <v>PT XYZ</v>
      </c>
      <c r="C1964" s="104">
        <f ca="1"/>
        <v>2909000</v>
      </c>
      <c r="D1964" s="104">
        <f ca="1"/>
        <v>46153</v>
      </c>
      <c r="E1964" s="104">
        <f ca="1"/>
        <v>46198</v>
      </c>
      <c r="F1964" s="104" t="str">
        <f ca="1"/>
        <v>Paid</v>
      </c>
      <c r="G1964" s="104" t="str">
        <f ca="1"/>
        <v>INV-2026-PT XYZ-1951</v>
      </c>
      <c r="H1964" s="104">
        <f ca="1"/>
        <v>2909000</v>
      </c>
      <c r="I1964" s="104">
        <f ca="1"/>
        <v>0</v>
      </c>
    </row>
    <row r="1965" spans="1:9">
      <c r="A1965" s="104">
        <f ca="1"/>
        <v>1952</v>
      </c>
      <c r="B1965" s="104" t="str">
        <f ca="1"/>
        <v>PT Karya Mitra Retail</v>
      </c>
      <c r="C1965" s="104">
        <f ca="1"/>
        <v>4244000</v>
      </c>
      <c r="D1965" s="104">
        <f ca="1"/>
        <v>46067</v>
      </c>
      <c r="E1965" s="104">
        <f ca="1"/>
        <v>46097</v>
      </c>
      <c r="F1965" s="104" t="str">
        <f ca="1"/>
        <v>Paid</v>
      </c>
      <c r="G1965" s="104" t="str">
        <f ca="1"/>
        <v>INV-2026-PT Karya Mitra Retail-1952</v>
      </c>
      <c r="H1965" s="104">
        <f ca="1"/>
        <v>4244000</v>
      </c>
      <c r="I1965" s="104">
        <f ca="1"/>
        <v>0</v>
      </c>
    </row>
    <row r="1966" spans="1:9">
      <c r="A1966" s="104">
        <f ca="1"/>
        <v>1953</v>
      </c>
      <c r="B1966" s="104" t="str">
        <f ca="1"/>
        <v>PT Jogja Retail Makmur</v>
      </c>
      <c r="C1966" s="104">
        <f ca="1"/>
        <v>4966000</v>
      </c>
      <c r="D1966" s="104">
        <f ca="1"/>
        <v>46041</v>
      </c>
      <c r="E1966" s="104">
        <f ca="1"/>
        <v>46071</v>
      </c>
      <c r="F1966" s="104" t="str">
        <f ca="1"/>
        <v>Unpaid</v>
      </c>
      <c r="G1966" s="104" t="str">
        <f ca="1"/>
        <v>INV-2026-PT Jogja Retail Makmur-1953</v>
      </c>
      <c r="H1966" s="104">
        <f ca="1"/>
        <v>0</v>
      </c>
      <c r="I1966" s="104">
        <f ca="1"/>
        <v>4966000</v>
      </c>
    </row>
    <row r="1967" spans="1:9">
      <c r="A1967" s="104">
        <f ca="1"/>
        <v>1954</v>
      </c>
      <c r="B1967" s="104" t="str">
        <f ca="1"/>
        <v>PT Arunika Retail Indonesia</v>
      </c>
      <c r="C1967" s="104">
        <f ca="1"/>
        <v>4729000</v>
      </c>
      <c r="D1967" s="104">
        <f ca="1"/>
        <v>46030</v>
      </c>
      <c r="E1967" s="104">
        <f ca="1"/>
        <v>46060</v>
      </c>
      <c r="F1967" s="104" t="str">
        <f ca="1"/>
        <v>Partial</v>
      </c>
      <c r="G1967" s="104" t="str">
        <f ca="1"/>
        <v>INV-2026-PT Arunika Retail Indonesia-1954</v>
      </c>
      <c r="H1967" s="104">
        <f ca="1"/>
        <v>1892000</v>
      </c>
      <c r="I1967" s="104">
        <f ca="1"/>
        <v>2837000</v>
      </c>
    </row>
    <row r="1968" spans="1:9">
      <c r="A1968" s="104">
        <f ca="1"/>
        <v>1955</v>
      </c>
      <c r="B1968" s="104" t="str">
        <f ca="1"/>
        <v>PT Jogja Retail Makmur</v>
      </c>
      <c r="C1968" s="104">
        <f ca="1"/>
        <v>1863000</v>
      </c>
      <c r="D1968" s="104">
        <f ca="1"/>
        <v>46059</v>
      </c>
      <c r="E1968" s="104">
        <f ca="1"/>
        <v>46073</v>
      </c>
      <c r="F1968" s="104" t="str">
        <f ca="1"/>
        <v>Partial</v>
      </c>
      <c r="G1968" s="104" t="str">
        <f ca="1"/>
        <v>INV-2026-PT Jogja Retail Makmur-1955</v>
      </c>
      <c r="H1968" s="104">
        <f ca="1"/>
        <v>1304000</v>
      </c>
      <c r="I1968" s="104">
        <f ca="1"/>
        <v>559000</v>
      </c>
    </row>
    <row r="1969" spans="1:9">
      <c r="A1969" s="104">
        <f ca="1"/>
        <v>1956</v>
      </c>
      <c r="B1969" s="104" t="str">
        <f ca="1"/>
        <v>PT Medan Niaga Sentosa</v>
      </c>
      <c r="C1969" s="104">
        <f ca="1"/>
        <v>4517000</v>
      </c>
      <c r="D1969" s="104">
        <f ca="1"/>
        <v>46256</v>
      </c>
      <c r="E1969" s="104">
        <f ca="1"/>
        <v>46286</v>
      </c>
      <c r="F1969" s="104" t="str">
        <f ca="1"/>
        <v>Paid</v>
      </c>
      <c r="G1969" s="104" t="str">
        <f ca="1"/>
        <v>INV-2026-PT Medan Niaga Sentosa-1956</v>
      </c>
      <c r="H1969" s="104">
        <f ca="1"/>
        <v>4517000</v>
      </c>
      <c r="I1969" s="104">
        <f ca="1"/>
        <v>0</v>
      </c>
    </row>
    <row r="1970" spans="1:9">
      <c r="A1970" s="104">
        <f ca="1"/>
        <v>1957</v>
      </c>
      <c r="B1970" s="104" t="str">
        <f ca="1"/>
        <v>PT Manado Lifestyle Center</v>
      </c>
      <c r="C1970" s="104">
        <f ca="1"/>
        <v>2399000</v>
      </c>
      <c r="D1970" s="104">
        <f ca="1"/>
        <v>46179</v>
      </c>
      <c r="E1970" s="104">
        <f ca="1"/>
        <v>46193</v>
      </c>
      <c r="F1970" s="104" t="str">
        <f ca="1"/>
        <v>Paid</v>
      </c>
      <c r="G1970" s="104" t="str">
        <f ca="1"/>
        <v>INV-2026-PT Manado Lifestyle Center-1957</v>
      </c>
      <c r="H1970" s="104">
        <f ca="1"/>
        <v>2399000</v>
      </c>
      <c r="I1970" s="104">
        <f ca="1"/>
        <v>0</v>
      </c>
    </row>
    <row r="1971" spans="1:9">
      <c r="A1971" s="104">
        <f ca="1"/>
        <v>1958</v>
      </c>
      <c r="B1971" s="104" t="str">
        <f ca="1"/>
        <v>PT Pusaka Niaga Mandiri</v>
      </c>
      <c r="C1971" s="104">
        <f ca="1"/>
        <v>3369000</v>
      </c>
      <c r="D1971" s="104">
        <f ca="1"/>
        <v>46166</v>
      </c>
      <c r="E1971" s="104">
        <f ca="1"/>
        <v>46196</v>
      </c>
      <c r="F1971" s="104" t="str">
        <f ca="1"/>
        <v>Unpaid</v>
      </c>
      <c r="G1971" s="104" t="str">
        <f ca="1"/>
        <v>INV-2026-PT Pusaka Niaga Mandiri-1958</v>
      </c>
      <c r="H1971" s="104">
        <f ca="1"/>
        <v>0</v>
      </c>
      <c r="I1971" s="104">
        <f ca="1"/>
        <v>3369000</v>
      </c>
    </row>
    <row r="1972" spans="1:9">
      <c r="A1972" s="104">
        <f ca="1"/>
        <v>1959</v>
      </c>
      <c r="B1972" s="104" t="str">
        <f ca="1"/>
        <v>PT Nusantara Mart Sejahtera</v>
      </c>
      <c r="C1972" s="104">
        <f ca="1"/>
        <v>4781000</v>
      </c>
      <c r="D1972" s="104">
        <f ca="1"/>
        <v>46220</v>
      </c>
      <c r="E1972" s="104">
        <f ca="1"/>
        <v>46250</v>
      </c>
      <c r="F1972" s="104" t="str">
        <f ca="1"/>
        <v>Unpaid</v>
      </c>
      <c r="G1972" s="104" t="str">
        <f ca="1"/>
        <v>INV-2026-PT Nusantara Mart Sejahtera-1959</v>
      </c>
      <c r="H1972" s="104">
        <f ca="1"/>
        <v>0</v>
      </c>
      <c r="I1972" s="104">
        <f ca="1"/>
        <v>4781000</v>
      </c>
    </row>
    <row r="1973" spans="1:9">
      <c r="A1973" s="104">
        <f ca="1"/>
        <v>1960</v>
      </c>
      <c r="B1973" s="104" t="str">
        <f ca="1"/>
        <v>PT Pontianak Niaga Abadi</v>
      </c>
      <c r="C1973" s="104">
        <f ca="1"/>
        <v>6045000</v>
      </c>
      <c r="D1973" s="104">
        <f ca="1"/>
        <v>46177</v>
      </c>
      <c r="E1973" s="104">
        <f ca="1"/>
        <v>46207</v>
      </c>
      <c r="F1973" s="104" t="str">
        <f ca="1"/>
        <v>Paid</v>
      </c>
      <c r="G1973" s="104" t="str">
        <f ca="1"/>
        <v>INV-2026-PT Pontianak Niaga Abadi-1960</v>
      </c>
      <c r="H1973" s="104">
        <f ca="1"/>
        <v>6045000</v>
      </c>
      <c r="I1973" s="104">
        <f ca="1"/>
        <v>0</v>
      </c>
    </row>
    <row r="1974" spans="1:9">
      <c r="A1974" s="104">
        <f ca="1"/>
        <v>1961</v>
      </c>
      <c r="B1974" s="104" t="str">
        <f ca="1"/>
        <v>PT Bali Lifestyle Market</v>
      </c>
      <c r="C1974" s="104">
        <f ca="1"/>
        <v>3377000</v>
      </c>
      <c r="D1974" s="104">
        <f ca="1"/>
        <v>46064</v>
      </c>
      <c r="E1974" s="104">
        <f ca="1"/>
        <v>46094</v>
      </c>
      <c r="F1974" s="104" t="str">
        <f ca="1"/>
        <v>Paid</v>
      </c>
      <c r="G1974" s="104" t="str">
        <f ca="1"/>
        <v>INV-2026-PT Bali Lifestyle Market-1961</v>
      </c>
      <c r="H1974" s="104">
        <f ca="1"/>
        <v>3377000</v>
      </c>
      <c r="I1974" s="104">
        <f ca="1"/>
        <v>0</v>
      </c>
    </row>
    <row r="1975" spans="1:9">
      <c r="A1975" s="104">
        <f ca="1"/>
        <v>1962</v>
      </c>
      <c r="B1975" s="104" t="str">
        <f ca="1"/>
        <v>PT XYZ</v>
      </c>
      <c r="C1975" s="104">
        <f ca="1"/>
        <v>3180000</v>
      </c>
      <c r="D1975" s="104">
        <f ca="1"/>
        <v>46067</v>
      </c>
      <c r="E1975" s="104">
        <f ca="1"/>
        <v>46097</v>
      </c>
      <c r="F1975" s="104" t="str">
        <f ca="1"/>
        <v>Paid</v>
      </c>
      <c r="G1975" s="104" t="str">
        <f ca="1"/>
        <v>INV-2026-PT XYZ-1962</v>
      </c>
      <c r="H1975" s="104">
        <f ca="1"/>
        <v>3180000</v>
      </c>
      <c r="I1975" s="104">
        <f ca="1"/>
        <v>0</v>
      </c>
    </row>
    <row r="1976" spans="1:9">
      <c r="A1976" s="104">
        <f ca="1"/>
        <v>1963</v>
      </c>
      <c r="B1976" s="104" t="str">
        <f ca="1"/>
        <v>PT Sinar Karya Abadi</v>
      </c>
      <c r="C1976" s="104">
        <f ca="1"/>
        <v>7739000</v>
      </c>
      <c r="D1976" s="104">
        <f ca="1"/>
        <v>46136</v>
      </c>
      <c r="E1976" s="104">
        <f ca="1"/>
        <v>46166</v>
      </c>
      <c r="F1976" s="104" t="str">
        <f ca="1"/>
        <v>Paid</v>
      </c>
      <c r="G1976" s="104" t="str">
        <f ca="1"/>
        <v>INV-2026-PT Sinar Karya Abadi-1963</v>
      </c>
      <c r="H1976" s="104">
        <f ca="1"/>
        <v>7739000</v>
      </c>
      <c r="I1976" s="104">
        <f ca="1"/>
        <v>0</v>
      </c>
    </row>
    <row r="1977" spans="1:9">
      <c r="A1977" s="104">
        <f ca="1"/>
        <v>1964</v>
      </c>
      <c r="B1977" s="104" t="str">
        <f ca="1"/>
        <v>PT Nusantara Mart Sejahtera</v>
      </c>
      <c r="C1977" s="104">
        <f ca="1"/>
        <v>2493000</v>
      </c>
      <c r="D1977" s="104">
        <f ca="1"/>
        <v>46135</v>
      </c>
      <c r="E1977" s="104">
        <f ca="1"/>
        <v>46149</v>
      </c>
      <c r="F1977" s="104" t="str">
        <f ca="1"/>
        <v>Paid</v>
      </c>
      <c r="G1977" s="104" t="str">
        <f ca="1"/>
        <v>INV-2026-PT Nusantara Mart Sejahtera-1964</v>
      </c>
      <c r="H1977" s="104">
        <f ca="1"/>
        <v>2493000</v>
      </c>
      <c r="I1977" s="104">
        <f ca="1"/>
        <v>0</v>
      </c>
    </row>
    <row r="1978" spans="1:9">
      <c r="A1978" s="104">
        <f ca="1"/>
        <v>1965</v>
      </c>
      <c r="B1978" s="104" t="str">
        <f ca="1"/>
        <v>PT Palembang Retail Bersama</v>
      </c>
      <c r="C1978" s="104">
        <f ca="1"/>
        <v>5292000</v>
      </c>
      <c r="D1978" s="104">
        <f ca="1"/>
        <v>46141</v>
      </c>
      <c r="E1978" s="104">
        <f ca="1"/>
        <v>46171</v>
      </c>
      <c r="F1978" s="104" t="str">
        <f ca="1"/>
        <v>Paid</v>
      </c>
      <c r="G1978" s="104" t="str">
        <f ca="1"/>
        <v>INV-2026-PT Palembang Retail Bersama-1965</v>
      </c>
      <c r="H1978" s="104">
        <f ca="1"/>
        <v>5292000</v>
      </c>
      <c r="I1978" s="104">
        <f ca="1"/>
        <v>0</v>
      </c>
    </row>
    <row r="1979" spans="1:9">
      <c r="A1979" s="104">
        <f ca="1"/>
        <v>1966</v>
      </c>
      <c r="B1979" s="104" t="str">
        <f ca="1"/>
        <v>PT Bintang Retail Nusantara</v>
      </c>
      <c r="C1979" s="104">
        <f ca="1"/>
        <v>8002000</v>
      </c>
      <c r="D1979" s="104">
        <f ca="1"/>
        <v>46226</v>
      </c>
      <c r="E1979" s="104">
        <f ca="1"/>
        <v>46256</v>
      </c>
      <c r="F1979" s="104" t="str">
        <f ca="1"/>
        <v>Paid</v>
      </c>
      <c r="G1979" s="104" t="str">
        <f ca="1"/>
        <v>INV-2026-PT Bintang Retail Nusantara-1966</v>
      </c>
      <c r="H1979" s="104">
        <f ca="1"/>
        <v>8002000</v>
      </c>
      <c r="I1979" s="104">
        <f ca="1"/>
        <v>0</v>
      </c>
    </row>
    <row r="1980" spans="1:9">
      <c r="A1980" s="104">
        <f ca="1"/>
        <v>1967</v>
      </c>
      <c r="B1980" s="104" t="str">
        <f ca="1"/>
        <v>PT Bali Lifestyle Market</v>
      </c>
      <c r="C1980" s="104">
        <f ca="1"/>
        <v>4835000</v>
      </c>
      <c r="D1980" s="104">
        <f ca="1"/>
        <v>46166</v>
      </c>
      <c r="E1980" s="104">
        <f ca="1"/>
        <v>46196</v>
      </c>
      <c r="F1980" s="104" t="str">
        <f ca="1"/>
        <v>Paid</v>
      </c>
      <c r="G1980" s="104" t="str">
        <f ca="1"/>
        <v>INV-2026-PT Bali Lifestyle Market-1967</v>
      </c>
      <c r="H1980" s="104">
        <f ca="1"/>
        <v>4835000</v>
      </c>
      <c r="I1980" s="104">
        <f ca="1"/>
        <v>0</v>
      </c>
    </row>
    <row r="1981" spans="1:9">
      <c r="A1981" s="104">
        <f ca="1"/>
        <v>1968</v>
      </c>
      <c r="B1981" s="104" t="str">
        <f ca="1"/>
        <v>PT Nusantara Mart Sejahtera</v>
      </c>
      <c r="C1981" s="104">
        <f ca="1"/>
        <v>1294000</v>
      </c>
      <c r="D1981" s="104">
        <f ca="1"/>
        <v>46168</v>
      </c>
      <c r="E1981" s="104">
        <f ca="1"/>
        <v>46198</v>
      </c>
      <c r="F1981" s="104" t="str">
        <f ca="1"/>
        <v>Paid</v>
      </c>
      <c r="G1981" s="104" t="str">
        <f ca="1"/>
        <v>INV-2026-PT Nusantara Mart Sejahtera-1968</v>
      </c>
      <c r="H1981" s="104">
        <f ca="1"/>
        <v>1294000</v>
      </c>
      <c r="I1981" s="104">
        <f ca="1"/>
        <v>0</v>
      </c>
    </row>
    <row r="1982" spans="1:9">
      <c r="A1982" s="104">
        <f ca="1"/>
        <v>1969</v>
      </c>
      <c r="B1982" s="104" t="str">
        <f ca="1"/>
        <v>PT Manado Lifestyle Center</v>
      </c>
      <c r="C1982" s="104">
        <f ca="1"/>
        <v>6358000</v>
      </c>
      <c r="D1982" s="104">
        <f ca="1"/>
        <v>46169</v>
      </c>
      <c r="E1982" s="104">
        <f ca="1"/>
        <v>46183</v>
      </c>
      <c r="F1982" s="104" t="str">
        <f ca="1"/>
        <v>Partial</v>
      </c>
      <c r="G1982" s="104" t="str">
        <f ca="1"/>
        <v>INV-2026-PT Manado Lifestyle Center-1969</v>
      </c>
      <c r="H1982" s="104">
        <f ca="1"/>
        <v>2543000</v>
      </c>
      <c r="I1982" s="104">
        <f ca="1"/>
        <v>3815000</v>
      </c>
    </row>
    <row r="1983" spans="1:9">
      <c r="A1983" s="104">
        <f ca="1"/>
        <v>1970</v>
      </c>
      <c r="B1983" s="104" t="str">
        <f ca="1"/>
        <v>PT Urban House Indonesia</v>
      </c>
      <c r="C1983" s="104">
        <f ca="1"/>
        <v>1886000</v>
      </c>
      <c r="D1983" s="104">
        <f ca="1"/>
        <v>46163</v>
      </c>
      <c r="E1983" s="104">
        <f ca="1"/>
        <v>46193</v>
      </c>
      <c r="F1983" s="104" t="str">
        <f ca="1"/>
        <v>Paid</v>
      </c>
      <c r="G1983" s="104" t="str">
        <f ca="1"/>
        <v>INV-2026-PT Urban House Indonesia-1970</v>
      </c>
      <c r="H1983" s="104">
        <f ca="1"/>
        <v>1886000</v>
      </c>
      <c r="I1983" s="104">
        <f ca="1"/>
        <v>0</v>
      </c>
    </row>
    <row r="1984" spans="1:9">
      <c r="A1984" s="104">
        <f ca="1"/>
        <v>1971</v>
      </c>
      <c r="B1984" s="104" t="str">
        <f ca="1"/>
        <v>PT Arunika Retail Indonesia</v>
      </c>
      <c r="C1984" s="104">
        <f ca="1"/>
        <v>1190000</v>
      </c>
      <c r="D1984" s="104">
        <f ca="1"/>
        <v>46233</v>
      </c>
      <c r="E1984" s="104">
        <f ca="1"/>
        <v>46263</v>
      </c>
      <c r="F1984" s="104" t="str">
        <f ca="1"/>
        <v>Unpaid</v>
      </c>
      <c r="G1984" s="104" t="str">
        <f ca="1"/>
        <v>INV-2026-PT Arunika Retail Indonesia-1971</v>
      </c>
      <c r="H1984" s="104">
        <f ca="1"/>
        <v>0</v>
      </c>
      <c r="I1984" s="104">
        <f ca="1"/>
        <v>1190000</v>
      </c>
    </row>
    <row r="1985" spans="1:9">
      <c r="A1985" s="104">
        <f ca="1"/>
        <v>1972</v>
      </c>
      <c r="B1985" s="104" t="str">
        <f ca="1"/>
        <v>PT Bali Lifestyle Market</v>
      </c>
      <c r="C1985" s="104">
        <f ca="1"/>
        <v>2930000</v>
      </c>
      <c r="D1985" s="104">
        <f ca="1"/>
        <v>46202</v>
      </c>
      <c r="E1985" s="104">
        <f ca="1"/>
        <v>46232</v>
      </c>
      <c r="F1985" s="104" t="str">
        <f ca="1"/>
        <v>Paid</v>
      </c>
      <c r="G1985" s="104" t="str">
        <f ca="1"/>
        <v>INV-2026-PT Bali Lifestyle Market-1972</v>
      </c>
      <c r="H1985" s="104">
        <f ca="1"/>
        <v>2930000</v>
      </c>
      <c r="I1985" s="104">
        <f ca="1"/>
        <v>0</v>
      </c>
    </row>
    <row r="1986" spans="1:9">
      <c r="A1986" s="104">
        <f ca="1"/>
        <v>1973</v>
      </c>
      <c r="B1986" s="104" t="str">
        <f ca="1"/>
        <v>PT Citra Home Living</v>
      </c>
      <c r="C1986" s="104">
        <f ca="1"/>
        <v>2176000</v>
      </c>
      <c r="D1986" s="104">
        <f ca="1"/>
        <v>46265</v>
      </c>
      <c r="E1986" s="104">
        <f ca="1"/>
        <v>46295</v>
      </c>
      <c r="F1986" s="104" t="str">
        <f ca="1"/>
        <v>Paid</v>
      </c>
      <c r="G1986" s="104" t="str">
        <f ca="1"/>
        <v>INV-2026-PT Citra Home Living-1973</v>
      </c>
      <c r="H1986" s="104">
        <f ca="1"/>
        <v>2176000</v>
      </c>
      <c r="I1986" s="104">
        <f ca="1"/>
        <v>0</v>
      </c>
    </row>
    <row r="1987" spans="1:9">
      <c r="A1987" s="104">
        <f ca="1"/>
        <v>1974</v>
      </c>
      <c r="B1987" s="104" t="str">
        <f ca="1"/>
        <v>PT Sentra Belanja Jaya</v>
      </c>
      <c r="C1987" s="104">
        <f ca="1"/>
        <v>4696000</v>
      </c>
      <c r="D1987" s="104">
        <f ca="1"/>
        <v>46197</v>
      </c>
      <c r="E1987" s="104">
        <f ca="1"/>
        <v>46242</v>
      </c>
      <c r="F1987" s="104" t="str">
        <f ca="1"/>
        <v>Partial</v>
      </c>
      <c r="G1987" s="104" t="str">
        <f ca="1"/>
        <v>INV-2026-PT Sentra Belanja Jaya-1974</v>
      </c>
      <c r="H1987" s="104">
        <f ca="1"/>
        <v>1878000</v>
      </c>
      <c r="I1987" s="104">
        <f ca="1"/>
        <v>2818000</v>
      </c>
    </row>
    <row r="1988" spans="1:9">
      <c r="A1988" s="104">
        <f ca="1"/>
        <v>1975</v>
      </c>
      <c r="B1988" s="104" t="str">
        <f ca="1"/>
        <v>PT Sentra Belanja Jaya</v>
      </c>
      <c r="C1988" s="104">
        <f ca="1"/>
        <v>4646000</v>
      </c>
      <c r="D1988" s="104">
        <f ca="1"/>
        <v>46037</v>
      </c>
      <c r="E1988" s="104">
        <f ca="1"/>
        <v>46051</v>
      </c>
      <c r="F1988" s="104" t="str">
        <f ca="1"/>
        <v>Paid</v>
      </c>
      <c r="G1988" s="104" t="str">
        <f ca="1"/>
        <v>INV-2026-PT Sentra Belanja Jaya-1975</v>
      </c>
      <c r="H1988" s="104">
        <f ca="1"/>
        <v>4646000</v>
      </c>
      <c r="I1988" s="104">
        <f ca="1"/>
        <v>0</v>
      </c>
    </row>
    <row r="1989" spans="1:9">
      <c r="A1989" s="104">
        <f ca="1"/>
        <v>1976</v>
      </c>
      <c r="B1989" s="104" t="str">
        <f ca="1"/>
        <v>PT Citra Home Living</v>
      </c>
      <c r="C1989" s="104">
        <f ca="1"/>
        <v>497000</v>
      </c>
      <c r="D1989" s="104">
        <f ca="1"/>
        <v>46178</v>
      </c>
      <c r="E1989" s="104">
        <f ca="1"/>
        <v>46208</v>
      </c>
      <c r="F1989" s="104" t="str">
        <f ca="1"/>
        <v>Unpaid</v>
      </c>
      <c r="G1989" s="104" t="str">
        <f ca="1"/>
        <v>INV-2026-PT Citra Home Living-1976</v>
      </c>
      <c r="H1989" s="104">
        <f ca="1"/>
        <v>0</v>
      </c>
      <c r="I1989" s="104">
        <f ca="1"/>
        <v>497000</v>
      </c>
    </row>
    <row r="1990" spans="1:9">
      <c r="A1990" s="104">
        <f ca="1"/>
        <v>1977</v>
      </c>
      <c r="B1990" s="104" t="str">
        <f ca="1"/>
        <v>PT Surya Niaga Surabaya</v>
      </c>
      <c r="C1990" s="104">
        <f ca="1"/>
        <v>2445000</v>
      </c>
      <c r="D1990" s="104">
        <f ca="1"/>
        <v>46073</v>
      </c>
      <c r="E1990" s="104">
        <f ca="1"/>
        <v>46087</v>
      </c>
      <c r="F1990" s="104" t="str">
        <f ca="1"/>
        <v>Paid</v>
      </c>
      <c r="G1990" s="104" t="str">
        <f ca="1"/>
        <v>INV-2026-PT Surya Niaga Surabaya-1977</v>
      </c>
      <c r="H1990" s="104">
        <f ca="1"/>
        <v>2445000</v>
      </c>
      <c r="I1990" s="104">
        <f ca="1"/>
        <v>0</v>
      </c>
    </row>
    <row r="1991" spans="1:9">
      <c r="A1991" s="104">
        <f ca="1"/>
        <v>1978</v>
      </c>
      <c r="B1991" s="104" t="str">
        <f ca="1"/>
        <v>PT Citra Home Living</v>
      </c>
      <c r="C1991" s="104">
        <f ca="1"/>
        <v>7558000</v>
      </c>
      <c r="D1991" s="104">
        <f ca="1"/>
        <v>46181</v>
      </c>
      <c r="E1991" s="104">
        <f ca="1"/>
        <v>46211</v>
      </c>
      <c r="F1991" s="104" t="str">
        <f ca="1"/>
        <v>Partial</v>
      </c>
      <c r="G1991" s="104" t="str">
        <f ca="1"/>
        <v>INV-2026-PT Citra Home Living-1978</v>
      </c>
      <c r="H1991" s="104">
        <f ca="1"/>
        <v>2267000</v>
      </c>
      <c r="I1991" s="104">
        <f ca="1"/>
        <v>5291000</v>
      </c>
    </row>
    <row r="1992" spans="1:9">
      <c r="A1992" s="104">
        <f ca="1"/>
        <v>1979</v>
      </c>
      <c r="B1992" s="104" t="str">
        <f ca="1"/>
        <v>PT Medan Niaga Sentosa</v>
      </c>
      <c r="C1992" s="104">
        <f ca="1"/>
        <v>3383000</v>
      </c>
      <c r="D1992" s="104">
        <f ca="1"/>
        <v>46069</v>
      </c>
      <c r="E1992" s="104">
        <f ca="1"/>
        <v>46083</v>
      </c>
      <c r="F1992" s="104" t="str">
        <f ca="1"/>
        <v>Paid</v>
      </c>
      <c r="G1992" s="104" t="str">
        <f ca="1"/>
        <v>INV-2026-PT Medan Niaga Sentosa-1979</v>
      </c>
      <c r="H1992" s="104">
        <f ca="1"/>
        <v>3383000</v>
      </c>
      <c r="I1992" s="104">
        <f ca="1"/>
        <v>0</v>
      </c>
    </row>
    <row r="1993" spans="1:9">
      <c r="A1993" s="104">
        <f ca="1"/>
        <v>1980</v>
      </c>
      <c r="B1993" s="104" t="str">
        <f ca="1"/>
        <v>PT Sinar Karya Abadi</v>
      </c>
      <c r="C1993" s="104">
        <f ca="1"/>
        <v>4845000</v>
      </c>
      <c r="D1993" s="104">
        <f ca="1"/>
        <v>46109</v>
      </c>
      <c r="E1993" s="104">
        <f ca="1"/>
        <v>46139</v>
      </c>
      <c r="F1993" s="104" t="str">
        <f ca="1"/>
        <v>Paid</v>
      </c>
      <c r="G1993" s="104" t="str">
        <f ca="1"/>
        <v>INV-2026-PT Sinar Karya Abadi-1980</v>
      </c>
      <c r="H1993" s="104">
        <f ca="1"/>
        <v>4845000</v>
      </c>
      <c r="I1993" s="104">
        <f ca="1"/>
        <v>0</v>
      </c>
    </row>
    <row r="1994" spans="1:9">
      <c r="A1994" s="104">
        <f ca="1"/>
        <v>1981</v>
      </c>
      <c r="B1994" s="104" t="str">
        <f ca="1"/>
        <v>PT Arunika Retail Indonesia</v>
      </c>
      <c r="C1994" s="104">
        <f ca="1"/>
        <v>2722000</v>
      </c>
      <c r="D1994" s="104">
        <f ca="1"/>
        <v>46153</v>
      </c>
      <c r="E1994" s="104">
        <f ca="1"/>
        <v>46183</v>
      </c>
      <c r="F1994" s="104" t="str">
        <f ca="1"/>
        <v>Paid</v>
      </c>
      <c r="G1994" s="104" t="str">
        <f ca="1"/>
        <v>INV-2026-PT Arunika Retail Indonesia-1981</v>
      </c>
      <c r="H1994" s="104">
        <f ca="1"/>
        <v>2722000</v>
      </c>
      <c r="I1994" s="104">
        <f ca="1"/>
        <v>0</v>
      </c>
    </row>
    <row r="1995" spans="1:9">
      <c r="A1995" s="104">
        <f ca="1"/>
        <v>1982</v>
      </c>
      <c r="B1995" s="104" t="str">
        <f ca="1"/>
        <v>PT Nusantara Mart Sejahtera</v>
      </c>
      <c r="C1995" s="104">
        <f ca="1"/>
        <v>3307000</v>
      </c>
      <c r="D1995" s="104">
        <f ca="1"/>
        <v>46103</v>
      </c>
      <c r="E1995" s="104">
        <f ca="1"/>
        <v>46148</v>
      </c>
      <c r="F1995" s="104" t="str">
        <f ca="1"/>
        <v>Paid</v>
      </c>
      <c r="G1995" s="104" t="str">
        <f ca="1"/>
        <v>INV-2026-PT Nusantara Mart Sejahtera-1982</v>
      </c>
      <c r="H1995" s="104">
        <f ca="1"/>
        <v>3307000</v>
      </c>
      <c r="I1995" s="104">
        <f ca="1"/>
        <v>0</v>
      </c>
    </row>
    <row r="1996" spans="1:9">
      <c r="A1996" s="104">
        <f ca="1"/>
        <v>1983</v>
      </c>
      <c r="B1996" s="104" t="str">
        <f ca="1"/>
        <v>PT Pusaka Niaga Mandiri</v>
      </c>
      <c r="C1996" s="104">
        <f ca="1"/>
        <v>3944000</v>
      </c>
      <c r="D1996" s="104">
        <f ca="1"/>
        <v>46057</v>
      </c>
      <c r="E1996" s="104">
        <f ca="1"/>
        <v>46087</v>
      </c>
      <c r="F1996" s="104" t="str">
        <f ca="1"/>
        <v>Paid</v>
      </c>
      <c r="G1996" s="104" t="str">
        <f ca="1"/>
        <v>INV-2026-PT Pusaka Niaga Mandiri-1983</v>
      </c>
      <c r="H1996" s="104">
        <f ca="1"/>
        <v>3944000</v>
      </c>
      <c r="I1996" s="104">
        <f ca="1"/>
        <v>0</v>
      </c>
    </row>
    <row r="1997" spans="1:9">
      <c r="A1997" s="104">
        <f ca="1"/>
        <v>1984</v>
      </c>
      <c r="B1997" s="104" t="str">
        <f ca="1"/>
        <v>PT Prima Retail Bandung</v>
      </c>
      <c r="C1997" s="104">
        <f ca="1"/>
        <v>5704000</v>
      </c>
      <c r="D1997" s="104">
        <f ca="1"/>
        <v>46030</v>
      </c>
      <c r="E1997" s="104">
        <f ca="1"/>
        <v>46060</v>
      </c>
      <c r="F1997" s="104" t="str">
        <f ca="1"/>
        <v>Partial</v>
      </c>
      <c r="G1997" s="104" t="str">
        <f ca="1"/>
        <v>INV-2026-PT Prima Retail Bandung-1984</v>
      </c>
      <c r="H1997" s="104">
        <f ca="1"/>
        <v>3993000</v>
      </c>
      <c r="I1997" s="104">
        <f ca="1"/>
        <v>1711000</v>
      </c>
    </row>
    <row r="1998" spans="1:9">
      <c r="A1998" s="104">
        <f ca="1"/>
        <v>1985</v>
      </c>
      <c r="B1998" s="104" t="str">
        <f ca="1"/>
        <v>PT Karya Mitra Retail</v>
      </c>
      <c r="C1998" s="104">
        <f ca="1"/>
        <v>6548000</v>
      </c>
      <c r="D1998" s="104">
        <f ca="1"/>
        <v>46266</v>
      </c>
      <c r="E1998" s="104">
        <f ca="1"/>
        <v>46296</v>
      </c>
      <c r="F1998" s="104" t="str">
        <f ca="1"/>
        <v>Paid</v>
      </c>
      <c r="G1998" s="104" t="str">
        <f ca="1"/>
        <v>INV-2026-PT Karya Mitra Retail-1985</v>
      </c>
      <c r="H1998" s="104">
        <f ca="1"/>
        <v>6548000</v>
      </c>
      <c r="I1998" s="104">
        <f ca="1"/>
        <v>0</v>
      </c>
    </row>
    <row r="1999" spans="1:9">
      <c r="A1999" s="104">
        <f ca="1"/>
        <v>1986</v>
      </c>
      <c r="B1999" s="104" t="str">
        <f ca="1"/>
        <v>PT Prima Retail Bandung</v>
      </c>
      <c r="C1999" s="104">
        <f ca="1"/>
        <v>4039000</v>
      </c>
      <c r="D1999" s="104">
        <f ca="1"/>
        <v>46249</v>
      </c>
      <c r="E1999" s="104">
        <f ca="1"/>
        <v>46263</v>
      </c>
      <c r="F1999" s="104" t="str">
        <f ca="1"/>
        <v>Unpaid</v>
      </c>
      <c r="G1999" s="104" t="str">
        <f ca="1"/>
        <v>INV-2026-PT Prima Retail Bandung-1986</v>
      </c>
      <c r="H1999" s="104">
        <f ca="1"/>
        <v>0</v>
      </c>
      <c r="I1999" s="104">
        <f ca="1"/>
        <v>4039000</v>
      </c>
    </row>
    <row r="2000" spans="1:9">
      <c r="A2000" s="104">
        <f ca="1"/>
        <v>1987</v>
      </c>
      <c r="B2000" s="104" t="str">
        <f ca="1"/>
        <v>PT Nusantara Mart Sejahtera</v>
      </c>
      <c r="C2000" s="104">
        <f ca="1"/>
        <v>2079000</v>
      </c>
      <c r="D2000" s="104">
        <f ca="1"/>
        <v>46202</v>
      </c>
      <c r="E2000" s="104">
        <f ca="1"/>
        <v>46232</v>
      </c>
      <c r="F2000" s="104" t="str">
        <f ca="1"/>
        <v>Paid</v>
      </c>
      <c r="G2000" s="104" t="str">
        <f ca="1"/>
        <v>INV-2026-PT Nusantara Mart Sejahtera-1987</v>
      </c>
      <c r="H2000" s="104">
        <f ca="1"/>
        <v>2079000</v>
      </c>
      <c r="I2000" s="104">
        <f ca="1"/>
        <v>0</v>
      </c>
    </row>
    <row r="2001" spans="1:9">
      <c r="A2001" s="104">
        <f ca="1"/>
        <v>1988</v>
      </c>
      <c r="B2001" s="104" t="str">
        <f ca="1"/>
        <v>PT Harmoni Store Indonesia</v>
      </c>
      <c r="C2001" s="104">
        <f ca="1"/>
        <v>1727000</v>
      </c>
      <c r="D2001" s="104">
        <f ca="1"/>
        <v>46136</v>
      </c>
      <c r="E2001" s="104">
        <f ca="1"/>
        <v>46150</v>
      </c>
      <c r="F2001" s="104" t="str">
        <f ca="1"/>
        <v>Paid</v>
      </c>
      <c r="G2001" s="104" t="str">
        <f ca="1"/>
        <v>INV-2026-PT Harmoni Store Indonesia-1988</v>
      </c>
      <c r="H2001" s="104">
        <f ca="1"/>
        <v>1727000</v>
      </c>
      <c r="I2001" s="104">
        <f ca="1"/>
        <v>0</v>
      </c>
    </row>
    <row r="2002" spans="1:9">
      <c r="A2002" s="104">
        <f ca="1"/>
        <v>1989</v>
      </c>
      <c r="B2002" s="104" t="str">
        <f ca="1"/>
        <v>PT Prima Retail Bandung</v>
      </c>
      <c r="C2002" s="104">
        <f ca="1"/>
        <v>2544000</v>
      </c>
      <c r="D2002" s="104">
        <f ca="1"/>
        <v>46136</v>
      </c>
      <c r="E2002" s="104">
        <f ca="1"/>
        <v>46166</v>
      </c>
      <c r="F2002" s="104" t="str">
        <f ca="1"/>
        <v>Paid</v>
      </c>
      <c r="G2002" s="104" t="str">
        <f ca="1"/>
        <v>INV-2026-PT Prima Retail Bandung-1989</v>
      </c>
      <c r="H2002" s="104">
        <f ca="1"/>
        <v>2544000</v>
      </c>
      <c r="I2002" s="104">
        <f ca="1"/>
        <v>0</v>
      </c>
    </row>
    <row r="2003" spans="1:9">
      <c r="A2003" s="104">
        <f ca="1"/>
        <v>1990</v>
      </c>
      <c r="B2003" s="104" t="str">
        <f ca="1"/>
        <v>PT Medan Niaga Sentosa</v>
      </c>
      <c r="C2003" s="104">
        <f ca="1"/>
        <v>2284000</v>
      </c>
      <c r="D2003" s="104">
        <f ca="1"/>
        <v>46249</v>
      </c>
      <c r="E2003" s="104">
        <f ca="1"/>
        <v>46294</v>
      </c>
      <c r="F2003" s="104" t="str">
        <f ca="1"/>
        <v>Partial</v>
      </c>
      <c r="G2003" s="104" t="str">
        <f ca="1"/>
        <v>INV-2026-PT Medan Niaga Sentosa-1990</v>
      </c>
      <c r="H2003" s="104">
        <f ca="1"/>
        <v>914000</v>
      </c>
      <c r="I2003" s="104">
        <f ca="1"/>
        <v>1370000</v>
      </c>
    </row>
    <row r="2004" spans="1:9">
      <c r="A2004" s="104">
        <f ca="1"/>
        <v>1991</v>
      </c>
      <c r="B2004" s="104" t="str">
        <f ca="1"/>
        <v>PT Urban House Indonesia</v>
      </c>
      <c r="C2004" s="104">
        <f ca="1"/>
        <v>5776000</v>
      </c>
      <c r="D2004" s="104">
        <f ca="1"/>
        <v>46098</v>
      </c>
      <c r="E2004" s="104">
        <f ca="1"/>
        <v>46128</v>
      </c>
      <c r="F2004" s="104" t="str">
        <f ca="1"/>
        <v>Unpaid</v>
      </c>
      <c r="G2004" s="104" t="str">
        <f ca="1"/>
        <v>INV-2026-PT Urban House Indonesia-1991</v>
      </c>
      <c r="H2004" s="104">
        <f ca="1"/>
        <v>0</v>
      </c>
      <c r="I2004" s="104">
        <f ca="1"/>
        <v>5776000</v>
      </c>
    </row>
    <row r="2005" spans="1:9">
      <c r="A2005" s="104">
        <f ca="1"/>
        <v>1992</v>
      </c>
      <c r="B2005" s="104" t="str">
        <f ca="1"/>
        <v>PT Sinar Karya Abadi</v>
      </c>
      <c r="C2005" s="104">
        <f ca="1"/>
        <v>1779000</v>
      </c>
      <c r="D2005" s="104">
        <f ca="1"/>
        <v>46079</v>
      </c>
      <c r="E2005" s="104">
        <f ca="1"/>
        <v>46109</v>
      </c>
      <c r="F2005" s="104" t="str">
        <f ca="1"/>
        <v>Paid</v>
      </c>
      <c r="G2005" s="104" t="str">
        <f ca="1"/>
        <v>INV-2026-PT Sinar Karya Abadi-1992</v>
      </c>
      <c r="H2005" s="104">
        <f ca="1"/>
        <v>1779000</v>
      </c>
      <c r="I2005" s="104">
        <f ca="1"/>
        <v>0</v>
      </c>
    </row>
    <row r="2006" spans="1:9">
      <c r="A2006" s="104">
        <f ca="1"/>
        <v>1993</v>
      </c>
      <c r="B2006" s="104" t="str">
        <f ca="1"/>
        <v>PT Citra Home Living</v>
      </c>
      <c r="C2006" s="104">
        <f ca="1"/>
        <v>2025000</v>
      </c>
      <c r="D2006" s="104">
        <f ca="1"/>
        <v>46127</v>
      </c>
      <c r="E2006" s="104">
        <f ca="1"/>
        <v>46172</v>
      </c>
      <c r="F2006" s="104" t="str">
        <f ca="1"/>
        <v>Paid</v>
      </c>
      <c r="G2006" s="104" t="str">
        <f ca="1"/>
        <v>INV-2026-PT Citra Home Living-1993</v>
      </c>
      <c r="H2006" s="104">
        <f ca="1"/>
        <v>2025000</v>
      </c>
      <c r="I2006" s="104">
        <f ca="1"/>
        <v>0</v>
      </c>
    </row>
    <row r="2007" spans="1:9">
      <c r="A2007" s="104">
        <f ca="1"/>
        <v>1994</v>
      </c>
      <c r="B2007" s="104" t="str">
        <f ca="1"/>
        <v>PT Surya Niaga Surabaya</v>
      </c>
      <c r="C2007" s="104">
        <f ca="1"/>
        <v>5587000</v>
      </c>
      <c r="D2007" s="104">
        <f ca="1"/>
        <v>46211</v>
      </c>
      <c r="E2007" s="104">
        <f ca="1"/>
        <v>46256</v>
      </c>
      <c r="F2007" s="104" t="str">
        <f ca="1"/>
        <v>Unpaid</v>
      </c>
      <c r="G2007" s="104" t="str">
        <f ca="1"/>
        <v>INV-2026-PT Surya Niaga Surabaya-1994</v>
      </c>
      <c r="H2007" s="104">
        <f ca="1"/>
        <v>0</v>
      </c>
      <c r="I2007" s="104">
        <f ca="1"/>
        <v>5587000</v>
      </c>
    </row>
    <row r="2008" spans="1:9">
      <c r="A2008" s="104">
        <f ca="1"/>
        <v>1995</v>
      </c>
      <c r="B2008" s="104" t="str">
        <f ca="1"/>
        <v>PT Bintang Retail Nusantara</v>
      </c>
      <c r="C2008" s="104">
        <f ca="1"/>
        <v>3734000</v>
      </c>
      <c r="D2008" s="104">
        <f ca="1"/>
        <v>46038</v>
      </c>
      <c r="E2008" s="104">
        <f ca="1"/>
        <v>46068</v>
      </c>
      <c r="F2008" s="104" t="str">
        <f ca="1"/>
        <v>Partial</v>
      </c>
      <c r="G2008" s="104" t="str">
        <f ca="1"/>
        <v>INV-2026-PT Bintang Retail Nusantara-1995</v>
      </c>
      <c r="H2008" s="104">
        <f ca="1"/>
        <v>1120000</v>
      </c>
      <c r="I2008" s="104">
        <f ca="1"/>
        <v>2614000</v>
      </c>
    </row>
    <row r="2009" spans="1:9">
      <c r="A2009" s="104">
        <f ca="1"/>
        <v>1996</v>
      </c>
      <c r="B2009" s="104" t="str">
        <f ca="1"/>
        <v>PT Sentra Belanja Jaya</v>
      </c>
      <c r="C2009" s="104">
        <f ca="1"/>
        <v>875000</v>
      </c>
      <c r="D2009" s="104">
        <f ca="1"/>
        <v>46164</v>
      </c>
      <c r="E2009" s="104">
        <f ca="1"/>
        <v>46178</v>
      </c>
      <c r="F2009" s="104" t="str">
        <f ca="1"/>
        <v>Partial</v>
      </c>
      <c r="G2009" s="104" t="str">
        <f ca="1"/>
        <v>INV-2026-PT Sentra Belanja Jaya-1996</v>
      </c>
      <c r="H2009" s="104">
        <f ca="1"/>
        <v>219000</v>
      </c>
      <c r="I2009" s="104">
        <f ca="1"/>
        <v>656000</v>
      </c>
    </row>
    <row r="2010" spans="1:9">
      <c r="A2010" s="104">
        <f ca="1"/>
        <v>1997</v>
      </c>
      <c r="B2010" s="104" t="str">
        <f ca="1"/>
        <v>PT Metro Perkasa Retail</v>
      </c>
      <c r="C2010" s="104">
        <f ca="1"/>
        <v>3793000</v>
      </c>
      <c r="D2010" s="104">
        <f ca="1"/>
        <v>46267</v>
      </c>
      <c r="E2010" s="104">
        <f ca="1"/>
        <v>46297</v>
      </c>
      <c r="F2010" s="104" t="str">
        <f ca="1"/>
        <v>Unpaid</v>
      </c>
      <c r="G2010" s="104" t="str">
        <f ca="1"/>
        <v>INV-2026-PT Metro Perkasa Retail-1997</v>
      </c>
      <c r="H2010" s="104">
        <f ca="1"/>
        <v>0</v>
      </c>
      <c r="I2010" s="104">
        <f ca="1"/>
        <v>3793000</v>
      </c>
    </row>
    <row r="2011" spans="1:9">
      <c r="A2011" s="104">
        <f ca="1"/>
        <v>1998</v>
      </c>
      <c r="B2011" s="104" t="str">
        <f ca="1"/>
        <v>PT Lestari Lifestyle Retail</v>
      </c>
      <c r="C2011" s="104">
        <f ca="1"/>
        <v>7465000</v>
      </c>
      <c r="D2011" s="104">
        <f ca="1"/>
        <v>46214</v>
      </c>
      <c r="E2011" s="104">
        <f ca="1"/>
        <v>46244</v>
      </c>
      <c r="F2011" s="104" t="str">
        <f ca="1"/>
        <v>Unpaid</v>
      </c>
      <c r="G2011" s="104" t="str">
        <f ca="1"/>
        <v>INV-2026-PT Lestari Lifestyle Retail-1998</v>
      </c>
      <c r="H2011" s="104">
        <f ca="1"/>
        <v>0</v>
      </c>
      <c r="I2011" s="104">
        <f ca="1"/>
        <v>7465000</v>
      </c>
    </row>
    <row r="2012" spans="1:9">
      <c r="A2012" s="104">
        <f ca="1"/>
        <v>1999</v>
      </c>
      <c r="B2012" s="104" t="str">
        <f ca="1"/>
        <v>PT Bintang Retail Nusantara</v>
      </c>
      <c r="C2012" s="104">
        <f ca="1"/>
        <v>3286000</v>
      </c>
      <c r="D2012" s="104">
        <f ca="1"/>
        <v>46263</v>
      </c>
      <c r="E2012" s="104">
        <f ca="1"/>
        <v>46293</v>
      </c>
      <c r="F2012" s="104" t="str">
        <f ca="1"/>
        <v>Partial</v>
      </c>
      <c r="G2012" s="104" t="str">
        <f ca="1"/>
        <v>INV-2026-PT Bintang Retail Nusantara-1999</v>
      </c>
      <c r="H2012" s="104">
        <f ca="1"/>
        <v>1972000</v>
      </c>
      <c r="I2012" s="104">
        <f ca="1"/>
        <v>1314000</v>
      </c>
    </row>
    <row r="2013" spans="1:9">
      <c r="A2013" s="104">
        <f ca="1"/>
        <v>2000</v>
      </c>
      <c r="B2013" s="104" t="str">
        <f ca="1"/>
        <v>PT XYZ</v>
      </c>
      <c r="C2013" s="104">
        <f ca="1"/>
        <v>4474000</v>
      </c>
      <c r="D2013" s="104">
        <f ca="1"/>
        <v>46088</v>
      </c>
      <c r="E2013" s="104">
        <f ca="1"/>
        <v>46118</v>
      </c>
      <c r="F2013" s="104" t="str">
        <f ca="1"/>
        <v>Paid</v>
      </c>
      <c r="G2013" s="104" t="str">
        <f ca="1"/>
        <v>INV-2026-PT XYZ-2000</v>
      </c>
      <c r="H2013" s="104">
        <f ca="1"/>
        <v>4474000</v>
      </c>
      <c r="I2013" s="104">
        <f ca="1"/>
        <v>0</v>
      </c>
    </row>
    <row r="2014" spans="1:9">
      <c r="A2014" s="104">
        <f ca="1"/>
        <v>2001</v>
      </c>
      <c r="B2014" s="104" t="str">
        <f ca="1"/>
        <v>PT Sinar Karya Abadi</v>
      </c>
      <c r="C2014" s="104">
        <f ca="1"/>
        <v>6492000</v>
      </c>
      <c r="D2014" s="104">
        <f ca="1"/>
        <v>46050</v>
      </c>
      <c r="E2014" s="104">
        <f ca="1"/>
        <v>46064</v>
      </c>
      <c r="F2014" s="104" t="str">
        <f ca="1"/>
        <v>Paid</v>
      </c>
      <c r="G2014" s="104" t="str">
        <f ca="1"/>
        <v>INV-2026-PT Sinar Karya Abadi-2001</v>
      </c>
      <c r="H2014" s="104">
        <f ca="1"/>
        <v>6492000</v>
      </c>
      <c r="I2014" s="104">
        <f ca="1"/>
        <v>0</v>
      </c>
    </row>
    <row r="2015" spans="1:9">
      <c r="A2015" s="104">
        <f ca="1"/>
        <v>2002</v>
      </c>
      <c r="B2015" s="104" t="str">
        <f ca="1"/>
        <v>PT Pekanbaru Home Store</v>
      </c>
      <c r="C2015" s="104">
        <f ca="1"/>
        <v>4784000</v>
      </c>
      <c r="D2015" s="104">
        <f ca="1"/>
        <v>46075</v>
      </c>
      <c r="E2015" s="104">
        <f ca="1"/>
        <v>46105</v>
      </c>
      <c r="F2015" s="104" t="str">
        <f ca="1"/>
        <v>Paid</v>
      </c>
      <c r="G2015" s="104" t="str">
        <f ca="1"/>
        <v>INV-2026-PT Pekanbaru Home Store-2002</v>
      </c>
      <c r="H2015" s="104">
        <f ca="1"/>
        <v>4784000</v>
      </c>
      <c r="I2015" s="104">
        <f ca="1"/>
        <v>0</v>
      </c>
    </row>
    <row r="2016" spans="1:9">
      <c r="A2016" s="104">
        <f ca="1"/>
        <v>2003</v>
      </c>
      <c r="B2016" s="104" t="str">
        <f ca="1"/>
        <v>PT Metro Perkasa Retail</v>
      </c>
      <c r="C2016" s="104">
        <f ca="1"/>
        <v>1654000</v>
      </c>
      <c r="D2016" s="104">
        <f ca="1"/>
        <v>46074</v>
      </c>
      <c r="E2016" s="104">
        <f ca="1"/>
        <v>46104</v>
      </c>
      <c r="F2016" s="104" t="str">
        <f ca="1"/>
        <v>Unpaid</v>
      </c>
      <c r="G2016" s="104" t="str">
        <f ca="1"/>
        <v>INV-2026-PT Metro Perkasa Retail-2003</v>
      </c>
      <c r="H2016" s="104">
        <f ca="1"/>
        <v>0</v>
      </c>
      <c r="I2016" s="104">
        <f ca="1"/>
        <v>1654000</v>
      </c>
    </row>
    <row r="2017" spans="1:9">
      <c r="A2017" s="104">
        <f ca="1"/>
        <v>2004</v>
      </c>
      <c r="B2017" s="104" t="str">
        <f ca="1"/>
        <v>PT Batam Modern Retail</v>
      </c>
      <c r="C2017" s="104">
        <f ca="1"/>
        <v>3101000</v>
      </c>
      <c r="D2017" s="104">
        <f ca="1"/>
        <v>46210</v>
      </c>
      <c r="E2017" s="104">
        <f ca="1"/>
        <v>46240</v>
      </c>
      <c r="F2017" s="104" t="str">
        <f ca="1"/>
        <v>Paid</v>
      </c>
      <c r="G2017" s="104" t="str">
        <f ca="1"/>
        <v>INV-2026-PT Batam Modern Retail-2004</v>
      </c>
      <c r="H2017" s="104">
        <f ca="1"/>
        <v>3101000</v>
      </c>
      <c r="I2017" s="104">
        <f ca="1"/>
        <v>0</v>
      </c>
    </row>
    <row r="2018" spans="1:9">
      <c r="A2018" s="104">
        <f ca="1"/>
        <v>2005</v>
      </c>
      <c r="B2018" s="104" t="str">
        <f ca="1"/>
        <v>PT Lestari Lifestyle Retail</v>
      </c>
      <c r="C2018" s="104">
        <f ca="1"/>
        <v>3931000</v>
      </c>
      <c r="D2018" s="104">
        <f ca="1"/>
        <v>46227</v>
      </c>
      <c r="E2018" s="104">
        <f ca="1"/>
        <v>46241</v>
      </c>
      <c r="F2018" s="104" t="str">
        <f ca="1"/>
        <v>Paid</v>
      </c>
      <c r="G2018" s="104" t="str">
        <f ca="1"/>
        <v>INV-2026-PT Lestari Lifestyle Retail-2005</v>
      </c>
      <c r="H2018" s="104">
        <f ca="1"/>
        <v>3931000</v>
      </c>
      <c r="I2018" s="104">
        <f ca="1"/>
        <v>0</v>
      </c>
    </row>
    <row r="2019" spans="1:9">
      <c r="A2019" s="104">
        <f ca="1"/>
        <v>2006</v>
      </c>
      <c r="B2019" s="104" t="str">
        <f ca="1"/>
        <v>PT Urban House Indonesia</v>
      </c>
      <c r="C2019" s="104">
        <f ca="1"/>
        <v>3421000</v>
      </c>
      <c r="D2019" s="104">
        <f ca="1"/>
        <v>46174</v>
      </c>
      <c r="E2019" s="104">
        <f ca="1"/>
        <v>46204</v>
      </c>
      <c r="F2019" s="104" t="str">
        <f ca="1"/>
        <v>Paid</v>
      </c>
      <c r="G2019" s="104" t="str">
        <f ca="1"/>
        <v>INV-2026-PT Urban House Indonesia-2006</v>
      </c>
      <c r="H2019" s="104">
        <f ca="1"/>
        <v>3421000</v>
      </c>
      <c r="I2019" s="104">
        <f ca="1"/>
        <v>0</v>
      </c>
    </row>
    <row r="2020" spans="1:9">
      <c r="A2020" s="104">
        <f ca="1"/>
        <v>2007</v>
      </c>
      <c r="B2020" s="104" t="str">
        <f ca="1"/>
        <v>PT Batam Modern Retail</v>
      </c>
      <c r="C2020" s="104">
        <f ca="1"/>
        <v>808000</v>
      </c>
      <c r="D2020" s="104">
        <f ca="1"/>
        <v>46061</v>
      </c>
      <c r="E2020" s="104">
        <f ca="1"/>
        <v>46091</v>
      </c>
      <c r="F2020" s="104" t="str">
        <f ca="1"/>
        <v>Paid</v>
      </c>
      <c r="G2020" s="104" t="str">
        <f ca="1"/>
        <v>INV-2026-PT Batam Modern Retail-2007</v>
      </c>
      <c r="H2020" s="104">
        <f ca="1"/>
        <v>808000</v>
      </c>
      <c r="I2020" s="104">
        <f ca="1"/>
        <v>0</v>
      </c>
    </row>
    <row r="2021" spans="1:9">
      <c r="A2021" s="104">
        <f ca="1"/>
        <v>2008</v>
      </c>
      <c r="B2021" s="104" t="str">
        <f ca="1"/>
        <v>PT Jogja Retail Makmur</v>
      </c>
      <c r="C2021" s="104">
        <f ca="1"/>
        <v>2521000</v>
      </c>
      <c r="D2021" s="104">
        <f ca="1"/>
        <v>46166</v>
      </c>
      <c r="E2021" s="104">
        <f ca="1"/>
        <v>46196</v>
      </c>
      <c r="F2021" s="104" t="str">
        <f ca="1"/>
        <v>Partial</v>
      </c>
      <c r="G2021" s="104" t="str">
        <f ca="1"/>
        <v>INV-2026-PT Jogja Retail Makmur-2008</v>
      </c>
      <c r="H2021" s="104">
        <f ca="1"/>
        <v>1891000</v>
      </c>
      <c r="I2021" s="104">
        <f ca="1"/>
        <v>630000</v>
      </c>
    </row>
    <row r="2022" spans="1:9">
      <c r="A2022" s="104">
        <f ca="1"/>
        <v>2009</v>
      </c>
      <c r="B2022" s="104" t="str">
        <f ca="1"/>
        <v>PT Prima Retail Bandung</v>
      </c>
      <c r="C2022" s="104">
        <f ca="1"/>
        <v>1352000</v>
      </c>
      <c r="D2022" s="104">
        <f ca="1"/>
        <v>46161</v>
      </c>
      <c r="E2022" s="104">
        <f ca="1"/>
        <v>46175</v>
      </c>
      <c r="F2022" s="104" t="str">
        <f ca="1"/>
        <v>Paid</v>
      </c>
      <c r="G2022" s="104" t="str">
        <f ca="1"/>
        <v>INV-2026-PT Prima Retail Bandung-2009</v>
      </c>
      <c r="H2022" s="104">
        <f ca="1"/>
        <v>1352000</v>
      </c>
      <c r="I2022" s="104">
        <f ca="1"/>
        <v>0</v>
      </c>
    </row>
    <row r="2023" spans="1:9">
      <c r="A2023" s="104">
        <f ca="1"/>
        <v>2010</v>
      </c>
      <c r="B2023" s="104" t="str">
        <f ca="1"/>
        <v>PT Surya Niaga Surabaya</v>
      </c>
      <c r="C2023" s="104">
        <f ca="1"/>
        <v>5746000</v>
      </c>
      <c r="D2023" s="104">
        <f ca="1"/>
        <v>46259</v>
      </c>
      <c r="E2023" s="104">
        <f ca="1"/>
        <v>46289</v>
      </c>
      <c r="F2023" s="104" t="str">
        <f ca="1"/>
        <v>Paid</v>
      </c>
      <c r="G2023" s="104" t="str">
        <f ca="1"/>
        <v>INV-2026-PT Surya Niaga Surabaya-2010</v>
      </c>
      <c r="H2023" s="104">
        <f ca="1"/>
        <v>5746000</v>
      </c>
      <c r="I2023" s="104">
        <f ca="1"/>
        <v>0</v>
      </c>
    </row>
    <row r="2024" spans="1:9">
      <c r="A2024" s="104">
        <f ca="1"/>
        <v>2011</v>
      </c>
      <c r="B2024" s="104" t="str">
        <f ca="1"/>
        <v>PT Surya Niaga Surabaya</v>
      </c>
      <c r="C2024" s="104">
        <f ca="1"/>
        <v>5318000</v>
      </c>
      <c r="D2024" s="104">
        <f ca="1"/>
        <v>46156</v>
      </c>
      <c r="E2024" s="104">
        <f ca="1"/>
        <v>46201</v>
      </c>
      <c r="F2024" s="104" t="str">
        <f ca="1"/>
        <v>Paid</v>
      </c>
      <c r="G2024" s="104" t="str">
        <f ca="1"/>
        <v>INV-2026-PT Surya Niaga Surabaya-2011</v>
      </c>
      <c r="H2024" s="104">
        <f ca="1"/>
        <v>5318000</v>
      </c>
      <c r="I2024" s="104">
        <f ca="1"/>
        <v>0</v>
      </c>
    </row>
    <row r="2025" spans="1:9">
      <c r="A2025" s="104">
        <f ca="1"/>
        <v>2012</v>
      </c>
      <c r="B2025" s="104" t="str">
        <f ca="1"/>
        <v>PT Sentra Belanja Jaya</v>
      </c>
      <c r="C2025" s="104">
        <f ca="1"/>
        <v>1161000</v>
      </c>
      <c r="D2025" s="104">
        <f ca="1"/>
        <v>46148</v>
      </c>
      <c r="E2025" s="104">
        <f ca="1"/>
        <v>46162</v>
      </c>
      <c r="F2025" s="104" t="str">
        <f ca="1"/>
        <v>Paid</v>
      </c>
      <c r="G2025" s="104" t="str">
        <f ca="1"/>
        <v>INV-2026-PT Sentra Belanja Jaya-2012</v>
      </c>
      <c r="H2025" s="104">
        <f ca="1"/>
        <v>1161000</v>
      </c>
      <c r="I2025" s="104">
        <f ca="1"/>
        <v>0</v>
      </c>
    </row>
    <row r="2026" spans="1:9">
      <c r="A2026" s="104">
        <f ca="1"/>
        <v>2013</v>
      </c>
      <c r="B2026" s="104" t="str">
        <f ca="1"/>
        <v>PT Harmoni Store Indonesia</v>
      </c>
      <c r="C2026" s="104">
        <f ca="1"/>
        <v>5085000</v>
      </c>
      <c r="D2026" s="104">
        <f ca="1"/>
        <v>46070</v>
      </c>
      <c r="E2026" s="104">
        <f ca="1"/>
        <v>46100</v>
      </c>
      <c r="F2026" s="104" t="str">
        <f ca="1"/>
        <v>Paid</v>
      </c>
      <c r="G2026" s="104" t="str">
        <f ca="1"/>
        <v>INV-2026-PT Harmoni Store Indonesia-2013</v>
      </c>
      <c r="H2026" s="104">
        <f ca="1"/>
        <v>5085000</v>
      </c>
      <c r="I2026" s="104">
        <f ca="1"/>
        <v>0</v>
      </c>
    </row>
    <row r="2027" spans="1:9">
      <c r="A2027" s="104">
        <f ca="1"/>
        <v>2014</v>
      </c>
      <c r="B2027" s="104" t="str">
        <f ca="1"/>
        <v>PT Urban House Indonesia</v>
      </c>
      <c r="C2027" s="104">
        <f ca="1"/>
        <v>3691000</v>
      </c>
      <c r="D2027" s="104">
        <f ca="1"/>
        <v>46108</v>
      </c>
      <c r="E2027" s="104">
        <f ca="1"/>
        <v>46122</v>
      </c>
      <c r="F2027" s="104" t="str">
        <f ca="1"/>
        <v>Paid</v>
      </c>
      <c r="G2027" s="104" t="str">
        <f ca="1"/>
        <v>INV-2026-PT Urban House Indonesia-2014</v>
      </c>
      <c r="H2027" s="104">
        <f ca="1"/>
        <v>3691000</v>
      </c>
      <c r="I2027" s="104">
        <f ca="1"/>
        <v>0</v>
      </c>
    </row>
    <row r="2028" spans="1:9">
      <c r="A2028" s="104">
        <f ca="1"/>
        <v>2015</v>
      </c>
      <c r="B2028" s="104" t="str">
        <f ca="1"/>
        <v>PT Makassar Retail Utama</v>
      </c>
      <c r="C2028" s="104">
        <f ca="1"/>
        <v>3704000</v>
      </c>
      <c r="D2028" s="104">
        <f ca="1"/>
        <v>46238</v>
      </c>
      <c r="E2028" s="104">
        <f ca="1"/>
        <v>46283</v>
      </c>
      <c r="F2028" s="104" t="str">
        <f ca="1"/>
        <v>Paid</v>
      </c>
      <c r="G2028" s="104" t="str">
        <f ca="1"/>
        <v>INV-2026-PT Makassar Retail Utama-2015</v>
      </c>
      <c r="H2028" s="104">
        <f ca="1"/>
        <v>3704000</v>
      </c>
      <c r="I2028" s="104">
        <f ca="1"/>
        <v>0</v>
      </c>
    </row>
    <row r="2029" spans="1:9">
      <c r="A2029" s="104">
        <f ca="1"/>
        <v>2016</v>
      </c>
      <c r="B2029" s="104" t="str">
        <f ca="1"/>
        <v>PT Batam Modern Retail</v>
      </c>
      <c r="C2029" s="104">
        <f ca="1"/>
        <v>5776000</v>
      </c>
      <c r="D2029" s="104">
        <f ca="1"/>
        <v>46166</v>
      </c>
      <c r="E2029" s="104">
        <f ca="1"/>
        <v>46196</v>
      </c>
      <c r="F2029" s="104" t="str">
        <f ca="1"/>
        <v>Paid</v>
      </c>
      <c r="G2029" s="104" t="str">
        <f ca="1"/>
        <v>INV-2026-PT Batam Modern Retail-2016</v>
      </c>
      <c r="H2029" s="104">
        <f ca="1"/>
        <v>5776000</v>
      </c>
      <c r="I2029" s="104">
        <f ca="1"/>
        <v>0</v>
      </c>
    </row>
    <row r="2030" spans="1:9">
      <c r="A2030" s="104">
        <f ca="1"/>
        <v>2017</v>
      </c>
      <c r="B2030" s="104" t="str">
        <f ca="1"/>
        <v>PT Pekanbaru Home Store</v>
      </c>
      <c r="C2030" s="104">
        <f ca="1"/>
        <v>1753000</v>
      </c>
      <c r="D2030" s="104">
        <f ca="1"/>
        <v>46196</v>
      </c>
      <c r="E2030" s="104">
        <f ca="1"/>
        <v>46226</v>
      </c>
      <c r="F2030" s="104" t="str">
        <f ca="1"/>
        <v>Unpaid</v>
      </c>
      <c r="G2030" s="104" t="str">
        <f ca="1"/>
        <v>INV-2026-PT Pekanbaru Home Store-2017</v>
      </c>
      <c r="H2030" s="104">
        <f ca="1"/>
        <v>0</v>
      </c>
      <c r="I2030" s="104">
        <f ca="1"/>
        <v>1753000</v>
      </c>
    </row>
    <row r="2031" spans="1:9">
      <c r="A2031" s="104">
        <f ca="1"/>
        <v>2018</v>
      </c>
      <c r="B2031" s="104" t="str">
        <f ca="1"/>
        <v>PT Manado Lifestyle Center</v>
      </c>
      <c r="C2031" s="104">
        <f ca="1"/>
        <v>7418000</v>
      </c>
      <c r="D2031" s="104">
        <f ca="1"/>
        <v>46125</v>
      </c>
      <c r="E2031" s="104">
        <f ca="1"/>
        <v>46155</v>
      </c>
      <c r="F2031" s="104" t="str">
        <f ca="1"/>
        <v>Unpaid</v>
      </c>
      <c r="G2031" s="104" t="str">
        <f ca="1"/>
        <v>INV-2026-PT Manado Lifestyle Center-2018</v>
      </c>
      <c r="H2031" s="104">
        <f ca="1"/>
        <v>0</v>
      </c>
      <c r="I2031" s="104">
        <f ca="1"/>
        <v>7418000</v>
      </c>
    </row>
    <row r="2032" spans="1:9">
      <c r="A2032" s="104">
        <f ca="1"/>
        <v>2019</v>
      </c>
      <c r="B2032" s="104" t="str">
        <f ca="1"/>
        <v>PT Karya Mitra Retail</v>
      </c>
      <c r="C2032" s="104">
        <f ca="1"/>
        <v>5045000</v>
      </c>
      <c r="D2032" s="104">
        <f ca="1"/>
        <v>46219</v>
      </c>
      <c r="E2032" s="104">
        <f ca="1"/>
        <v>46249</v>
      </c>
      <c r="F2032" s="104" t="str">
        <f ca="1"/>
        <v>Paid</v>
      </c>
      <c r="G2032" s="104" t="str">
        <f ca="1"/>
        <v>INV-2026-PT Karya Mitra Retail-2019</v>
      </c>
      <c r="H2032" s="104">
        <f ca="1"/>
        <v>5045000</v>
      </c>
      <c r="I2032" s="104">
        <f ca="1"/>
        <v>0</v>
      </c>
    </row>
    <row r="2033" spans="1:9">
      <c r="A2033" s="104">
        <f ca="1"/>
        <v>2020</v>
      </c>
      <c r="B2033" s="104" t="str">
        <f ca="1"/>
        <v>PT Medan Niaga Sentosa</v>
      </c>
      <c r="C2033" s="104">
        <f ca="1"/>
        <v>4138000</v>
      </c>
      <c r="D2033" s="104">
        <f ca="1"/>
        <v>46247</v>
      </c>
      <c r="E2033" s="104">
        <f ca="1"/>
        <v>46292</v>
      </c>
      <c r="F2033" s="104" t="str">
        <f ca="1"/>
        <v>Paid</v>
      </c>
      <c r="G2033" s="104" t="str">
        <f ca="1"/>
        <v>INV-2026-PT Medan Niaga Sentosa-2020</v>
      </c>
      <c r="H2033" s="104">
        <f ca="1"/>
        <v>4138000</v>
      </c>
      <c r="I2033" s="104">
        <f ca="1"/>
        <v>0</v>
      </c>
    </row>
    <row r="2034" spans="1:9">
      <c r="A2034" s="104">
        <f ca="1"/>
        <v>2021</v>
      </c>
      <c r="B2034" s="104" t="str">
        <f ca="1"/>
        <v>PT Sentra Belanja Jaya</v>
      </c>
      <c r="C2034" s="104">
        <f ca="1"/>
        <v>6430000</v>
      </c>
      <c r="D2034" s="104">
        <f ca="1"/>
        <v>46066</v>
      </c>
      <c r="E2034" s="104">
        <f ca="1"/>
        <v>46080</v>
      </c>
      <c r="F2034" s="104" t="str">
        <f ca="1"/>
        <v>Paid</v>
      </c>
      <c r="G2034" s="104" t="str">
        <f ca="1"/>
        <v>INV-2026-PT Sentra Belanja Jaya-2021</v>
      </c>
      <c r="H2034" s="104">
        <f ca="1"/>
        <v>6430000</v>
      </c>
      <c r="I2034" s="104">
        <f ca="1"/>
        <v>0</v>
      </c>
    </row>
    <row r="2035" spans="1:9">
      <c r="A2035" s="104">
        <f ca="1"/>
        <v>2022</v>
      </c>
      <c r="B2035" s="104" t="str">
        <f ca="1"/>
        <v>PT Manado Lifestyle Center</v>
      </c>
      <c r="C2035" s="104">
        <f ca="1"/>
        <v>2079000</v>
      </c>
      <c r="D2035" s="104">
        <f ca="1"/>
        <v>46152</v>
      </c>
      <c r="E2035" s="104">
        <f ca="1"/>
        <v>46182</v>
      </c>
      <c r="F2035" s="104" t="str">
        <f ca="1"/>
        <v>Paid</v>
      </c>
      <c r="G2035" s="104" t="str">
        <f ca="1"/>
        <v>INV-2026-PT Manado Lifestyle Center-2022</v>
      </c>
      <c r="H2035" s="104">
        <f ca="1"/>
        <v>2079000</v>
      </c>
      <c r="I2035" s="104">
        <f ca="1"/>
        <v>0</v>
      </c>
    </row>
    <row r="2036" spans="1:9">
      <c r="A2036" s="104">
        <f ca="1"/>
        <v>2023</v>
      </c>
      <c r="B2036" s="104" t="str">
        <f ca="1"/>
        <v>PT Nusantara Mart Sejahtera</v>
      </c>
      <c r="C2036" s="104">
        <f ca="1"/>
        <v>2523000</v>
      </c>
      <c r="D2036" s="104">
        <f ca="1"/>
        <v>46140</v>
      </c>
      <c r="E2036" s="104">
        <f ca="1"/>
        <v>46170</v>
      </c>
      <c r="F2036" s="104" t="str">
        <f ca="1"/>
        <v>Paid</v>
      </c>
      <c r="G2036" s="104" t="str">
        <f ca="1"/>
        <v>INV-2026-PT Nusantara Mart Sejahtera-2023</v>
      </c>
      <c r="H2036" s="104">
        <f ca="1"/>
        <v>2523000</v>
      </c>
      <c r="I2036" s="104">
        <f ca="1"/>
        <v>0</v>
      </c>
    </row>
    <row r="2037" spans="1:9">
      <c r="A2037" s="104">
        <f ca="1"/>
        <v>2024</v>
      </c>
      <c r="B2037" s="104" t="str">
        <f ca="1"/>
        <v>PT Harmoni Store Indonesia</v>
      </c>
      <c r="C2037" s="104">
        <f ca="1"/>
        <v>5076000</v>
      </c>
      <c r="D2037" s="104">
        <f ca="1"/>
        <v>46271</v>
      </c>
      <c r="E2037" s="104">
        <f ca="1"/>
        <v>46285</v>
      </c>
      <c r="F2037" s="104" t="str">
        <f ca="1"/>
        <v>Unpaid</v>
      </c>
      <c r="G2037" s="104" t="str">
        <f ca="1"/>
        <v>INV-2026-PT Harmoni Store Indonesia-2024</v>
      </c>
      <c r="H2037" s="104">
        <f ca="1"/>
        <v>0</v>
      </c>
      <c r="I2037" s="104">
        <f ca="1"/>
        <v>5076000</v>
      </c>
    </row>
    <row r="2038" spans="1:9">
      <c r="A2038" s="104">
        <f ca="1"/>
        <v>2025</v>
      </c>
      <c r="B2038" s="104" t="str">
        <f ca="1"/>
        <v>PT Batam Modern Retail</v>
      </c>
      <c r="C2038" s="104">
        <f ca="1"/>
        <v>2264000</v>
      </c>
      <c r="D2038" s="104">
        <f ca="1"/>
        <v>46202</v>
      </c>
      <c r="E2038" s="104">
        <f ca="1"/>
        <v>46232</v>
      </c>
      <c r="F2038" s="104" t="str">
        <f ca="1"/>
        <v>Unpaid</v>
      </c>
      <c r="G2038" s="104" t="str">
        <f ca="1"/>
        <v>INV-2026-PT Batam Modern Retail-2025</v>
      </c>
      <c r="H2038" s="104">
        <f ca="1"/>
        <v>0</v>
      </c>
      <c r="I2038" s="104">
        <f ca="1"/>
        <v>2264000</v>
      </c>
    </row>
    <row r="2039" spans="1:9">
      <c r="A2039" s="104">
        <f ca="1"/>
        <v>2026</v>
      </c>
      <c r="B2039" s="104" t="str">
        <f ca="1"/>
        <v>PT Bintang Retail Nusantara</v>
      </c>
      <c r="C2039" s="104">
        <f ca="1"/>
        <v>1590000</v>
      </c>
      <c r="D2039" s="104">
        <f ca="1"/>
        <v>46150</v>
      </c>
      <c r="E2039" s="104">
        <f ca="1"/>
        <v>46195</v>
      </c>
      <c r="F2039" s="104" t="str">
        <f ca="1"/>
        <v>Unpaid</v>
      </c>
      <c r="G2039" s="104" t="str">
        <f ca="1"/>
        <v>INV-2026-PT Bintang Retail Nusantara-2026</v>
      </c>
      <c r="H2039" s="104">
        <f ca="1"/>
        <v>0</v>
      </c>
      <c r="I2039" s="104">
        <f ca="1"/>
        <v>1590000</v>
      </c>
    </row>
    <row r="2040" spans="1:9">
      <c r="A2040" s="104">
        <f ca="1"/>
        <v>2027</v>
      </c>
      <c r="B2040" s="104" t="str">
        <f ca="1"/>
        <v>PT Batam Modern Retail</v>
      </c>
      <c r="C2040" s="104">
        <f ca="1"/>
        <v>8299000</v>
      </c>
      <c r="D2040" s="104">
        <f ca="1"/>
        <v>46178</v>
      </c>
      <c r="E2040" s="104">
        <f ca="1"/>
        <v>46208</v>
      </c>
      <c r="F2040" s="104" t="str">
        <f ca="1"/>
        <v>Paid</v>
      </c>
      <c r="G2040" s="104" t="str">
        <f ca="1"/>
        <v>INV-2026-PT Batam Modern Retail-2027</v>
      </c>
      <c r="H2040" s="104">
        <f ca="1"/>
        <v>8299000</v>
      </c>
      <c r="I2040" s="104">
        <f ca="1"/>
        <v>0</v>
      </c>
    </row>
    <row r="2041" spans="1:9">
      <c r="A2041" s="104">
        <f ca="1"/>
        <v>2028</v>
      </c>
      <c r="B2041" s="104" t="str">
        <f ca="1"/>
        <v>PT Pekanbaru Home Store</v>
      </c>
      <c r="C2041" s="104">
        <f ca="1"/>
        <v>6087000</v>
      </c>
      <c r="D2041" s="104">
        <f ca="1"/>
        <v>46225</v>
      </c>
      <c r="E2041" s="104">
        <f ca="1"/>
        <v>46255</v>
      </c>
      <c r="F2041" s="104" t="str">
        <f ca="1"/>
        <v>Paid</v>
      </c>
      <c r="G2041" s="104" t="str">
        <f ca="1"/>
        <v>INV-2026-PT Pekanbaru Home Store-2028</v>
      </c>
      <c r="H2041" s="104">
        <f ca="1"/>
        <v>6087000</v>
      </c>
      <c r="I2041" s="104">
        <f ca="1"/>
        <v>0</v>
      </c>
    </row>
    <row r="2042" spans="1:9">
      <c r="A2042" s="104">
        <f ca="1"/>
        <v>2029</v>
      </c>
      <c r="B2042" s="104" t="str">
        <f ca="1"/>
        <v>PT Manado Lifestyle Center</v>
      </c>
      <c r="C2042" s="104">
        <f ca="1"/>
        <v>1113000</v>
      </c>
      <c r="D2042" s="104">
        <f ca="1"/>
        <v>46146</v>
      </c>
      <c r="E2042" s="104">
        <f ca="1"/>
        <v>46176</v>
      </c>
      <c r="F2042" s="104" t="str">
        <f ca="1"/>
        <v>Paid</v>
      </c>
      <c r="G2042" s="104" t="str">
        <f ca="1"/>
        <v>INV-2026-PT Manado Lifestyle Center-2029</v>
      </c>
      <c r="H2042" s="104">
        <f ca="1"/>
        <v>1113000</v>
      </c>
      <c r="I2042" s="104">
        <f ca="1"/>
        <v>0</v>
      </c>
    </row>
    <row r="2043" spans="1:9">
      <c r="A2043" s="104">
        <f ca="1"/>
        <v>2030</v>
      </c>
      <c r="B2043" s="104" t="str">
        <f ca="1"/>
        <v>PT Urban House Indonesia</v>
      </c>
      <c r="C2043" s="104">
        <f ca="1"/>
        <v>4407000</v>
      </c>
      <c r="D2043" s="104">
        <f ca="1"/>
        <v>46128</v>
      </c>
      <c r="E2043" s="104">
        <f ca="1"/>
        <v>46158</v>
      </c>
      <c r="F2043" s="104" t="str">
        <f ca="1"/>
        <v>Paid</v>
      </c>
      <c r="G2043" s="104" t="str">
        <f ca="1"/>
        <v>INV-2026-PT Urban House Indonesia-2030</v>
      </c>
      <c r="H2043" s="104">
        <f ca="1"/>
        <v>4407000</v>
      </c>
      <c r="I2043" s="104">
        <f ca="1"/>
        <v>0</v>
      </c>
    </row>
    <row r="2044" spans="1:9">
      <c r="A2044" s="104">
        <f ca="1"/>
        <v>2031</v>
      </c>
      <c r="B2044" s="104" t="str">
        <f ca="1"/>
        <v>PT XYZ</v>
      </c>
      <c r="C2044" s="104">
        <f ca="1"/>
        <v>6244000</v>
      </c>
      <c r="D2044" s="104">
        <f ca="1"/>
        <v>46160</v>
      </c>
      <c r="E2044" s="104">
        <f ca="1"/>
        <v>46190</v>
      </c>
      <c r="F2044" s="104" t="str">
        <f ca="1"/>
        <v>Unpaid</v>
      </c>
      <c r="G2044" s="104" t="str">
        <f ca="1"/>
        <v>INV-2026-PT XYZ-2031</v>
      </c>
      <c r="H2044" s="104">
        <f ca="1"/>
        <v>0</v>
      </c>
      <c r="I2044" s="104">
        <f ca="1"/>
        <v>6244000</v>
      </c>
    </row>
    <row r="2045" spans="1:9">
      <c r="A2045" s="104">
        <f ca="1"/>
        <v>2032</v>
      </c>
      <c r="B2045" s="104" t="str">
        <f ca="1"/>
        <v>PT Medan Niaga Sentosa</v>
      </c>
      <c r="C2045" s="104">
        <f ca="1"/>
        <v>3198000</v>
      </c>
      <c r="D2045" s="104">
        <f ca="1"/>
        <v>46235</v>
      </c>
      <c r="E2045" s="104">
        <f ca="1"/>
        <v>46265</v>
      </c>
      <c r="F2045" s="104" t="str">
        <f ca="1"/>
        <v>Unpaid</v>
      </c>
      <c r="G2045" s="104" t="str">
        <f ca="1"/>
        <v>INV-2026-PT Medan Niaga Sentosa-2032</v>
      </c>
      <c r="H2045" s="104">
        <f ca="1"/>
        <v>0</v>
      </c>
      <c r="I2045" s="104">
        <f ca="1"/>
        <v>3198000</v>
      </c>
    </row>
    <row r="2046" spans="1:9">
      <c r="A2046" s="104">
        <f ca="1"/>
        <v>2033</v>
      </c>
      <c r="B2046" s="104" t="str">
        <f ca="1"/>
        <v>PT Palembang Retail Bersama</v>
      </c>
      <c r="C2046" s="104">
        <f ca="1"/>
        <v>3085000</v>
      </c>
      <c r="D2046" s="104">
        <f ca="1"/>
        <v>46209</v>
      </c>
      <c r="E2046" s="104">
        <f ca="1"/>
        <v>46239</v>
      </c>
      <c r="F2046" s="104" t="str">
        <f ca="1"/>
        <v>Paid</v>
      </c>
      <c r="G2046" s="104" t="str">
        <f ca="1"/>
        <v>INV-2026-PT Palembang Retail Bersama-2033</v>
      </c>
      <c r="H2046" s="104">
        <f ca="1"/>
        <v>3085000</v>
      </c>
      <c r="I2046" s="104">
        <f ca="1"/>
        <v>0</v>
      </c>
    </row>
    <row r="2047" spans="1:9">
      <c r="A2047" s="104">
        <f ca="1"/>
        <v>2034</v>
      </c>
      <c r="B2047" s="104" t="str">
        <f ca="1"/>
        <v>PT Manado Lifestyle Center</v>
      </c>
      <c r="C2047" s="104">
        <f ca="1"/>
        <v>5551000</v>
      </c>
      <c r="D2047" s="104">
        <f ca="1"/>
        <v>46238</v>
      </c>
      <c r="E2047" s="104">
        <f ca="1"/>
        <v>46268</v>
      </c>
      <c r="F2047" s="104" t="str">
        <f ca="1"/>
        <v>Paid</v>
      </c>
      <c r="G2047" s="104" t="str">
        <f ca="1"/>
        <v>INV-2026-PT Manado Lifestyle Center-2034</v>
      </c>
      <c r="H2047" s="104">
        <f ca="1"/>
        <v>5551000</v>
      </c>
      <c r="I2047" s="104">
        <f ca="1"/>
        <v>0</v>
      </c>
    </row>
    <row r="2048" spans="1:9">
      <c r="A2048" s="104">
        <f ca="1"/>
        <v>2035</v>
      </c>
      <c r="B2048" s="104" t="str">
        <f ca="1"/>
        <v>PT XYZ</v>
      </c>
      <c r="C2048" s="104">
        <f ca="1"/>
        <v>1067000</v>
      </c>
      <c r="D2048" s="104">
        <f ca="1"/>
        <v>46150</v>
      </c>
      <c r="E2048" s="104">
        <f ca="1"/>
        <v>46180</v>
      </c>
      <c r="F2048" s="104" t="str">
        <f ca="1"/>
        <v>Paid</v>
      </c>
      <c r="G2048" s="104" t="str">
        <f ca="1"/>
        <v>INV-2026-PT XYZ-2035</v>
      </c>
      <c r="H2048" s="104">
        <f ca="1"/>
        <v>1067000</v>
      </c>
      <c r="I2048" s="104">
        <f ca="1"/>
        <v>0</v>
      </c>
    </row>
    <row r="2049" spans="1:9">
      <c r="A2049" s="104">
        <f ca="1"/>
        <v>2036</v>
      </c>
      <c r="B2049" s="104" t="str">
        <f ca="1"/>
        <v>PT Nusantara Mart Sejahtera</v>
      </c>
      <c r="C2049" s="104">
        <f ca="1"/>
        <v>238000</v>
      </c>
      <c r="D2049" s="104">
        <f ca="1"/>
        <v>46139</v>
      </c>
      <c r="E2049" s="104">
        <f ca="1"/>
        <v>46169</v>
      </c>
      <c r="F2049" s="104" t="str">
        <f ca="1"/>
        <v>Paid</v>
      </c>
      <c r="G2049" s="104" t="str">
        <f ca="1"/>
        <v>INV-2026-PT Nusantara Mart Sejahtera-2036</v>
      </c>
      <c r="H2049" s="104">
        <f ca="1"/>
        <v>238000</v>
      </c>
      <c r="I2049" s="104">
        <f ca="1"/>
        <v>0</v>
      </c>
    </row>
    <row r="2050" spans="1:9">
      <c r="A2050" s="104">
        <f ca="1"/>
        <v>2037</v>
      </c>
      <c r="B2050" s="104" t="str">
        <f ca="1"/>
        <v>PT Makassar Retail Utama</v>
      </c>
      <c r="C2050" s="104">
        <f ca="1"/>
        <v>4471000</v>
      </c>
      <c r="D2050" s="104">
        <f ca="1"/>
        <v>46098</v>
      </c>
      <c r="E2050" s="104">
        <f ca="1"/>
        <v>46128</v>
      </c>
      <c r="F2050" s="104" t="str">
        <f ca="1"/>
        <v>Paid</v>
      </c>
      <c r="G2050" s="104" t="str">
        <f ca="1"/>
        <v>INV-2026-PT Makassar Retail Utama-2037</v>
      </c>
      <c r="H2050" s="104">
        <f ca="1"/>
        <v>4471000</v>
      </c>
      <c r="I2050" s="104">
        <f ca="1"/>
        <v>0</v>
      </c>
    </row>
    <row r="2051" spans="1:9">
      <c r="A2051" s="104">
        <f ca="1"/>
        <v>2038</v>
      </c>
      <c r="B2051" s="104" t="str">
        <f ca="1"/>
        <v>PT Harmoni Store Indonesia</v>
      </c>
      <c r="C2051" s="104">
        <f ca="1"/>
        <v>3129000</v>
      </c>
      <c r="D2051" s="104">
        <f ca="1"/>
        <v>46091</v>
      </c>
      <c r="E2051" s="104">
        <f ca="1"/>
        <v>46121</v>
      </c>
      <c r="F2051" s="104" t="str">
        <f ca="1"/>
        <v>Paid</v>
      </c>
      <c r="G2051" s="104" t="str">
        <f ca="1"/>
        <v>INV-2026-PT Harmoni Store Indonesia-2038</v>
      </c>
      <c r="H2051" s="104">
        <f ca="1"/>
        <v>3129000</v>
      </c>
      <c r="I2051" s="104">
        <f ca="1"/>
        <v>0</v>
      </c>
    </row>
    <row r="2052" spans="1:9">
      <c r="A2052" s="104">
        <f ca="1"/>
        <v>2039</v>
      </c>
      <c r="B2052" s="104" t="str">
        <f ca="1"/>
        <v>PT Harmoni Store Indonesia</v>
      </c>
      <c r="C2052" s="104">
        <f ca="1"/>
        <v>3617000</v>
      </c>
      <c r="D2052" s="104">
        <f ca="1"/>
        <v>46069</v>
      </c>
      <c r="E2052" s="104">
        <f ca="1"/>
        <v>46099</v>
      </c>
      <c r="F2052" s="104" t="str">
        <f ca="1"/>
        <v>Partial</v>
      </c>
      <c r="G2052" s="104" t="str">
        <f ca="1"/>
        <v>INV-2026-PT Harmoni Store Indonesia-2039</v>
      </c>
      <c r="H2052" s="104">
        <f ca="1"/>
        <v>2170000</v>
      </c>
      <c r="I2052" s="104">
        <f ca="1"/>
        <v>1447000</v>
      </c>
    </row>
    <row r="2053" spans="1:9">
      <c r="A2053" s="104">
        <f ca="1"/>
        <v>2040</v>
      </c>
      <c r="B2053" s="104" t="str">
        <f ca="1"/>
        <v>PT Jogja Retail Makmur</v>
      </c>
      <c r="C2053" s="104">
        <f ca="1"/>
        <v>1612000</v>
      </c>
      <c r="D2053" s="104">
        <f ca="1"/>
        <v>46110</v>
      </c>
      <c r="E2053" s="104">
        <f ca="1"/>
        <v>46140</v>
      </c>
      <c r="F2053" s="104" t="str">
        <f ca="1"/>
        <v>Unpaid</v>
      </c>
      <c r="G2053" s="104" t="str">
        <f ca="1"/>
        <v>INV-2026-PT Jogja Retail Makmur-2040</v>
      </c>
      <c r="H2053" s="104">
        <f ca="1"/>
        <v>0</v>
      </c>
      <c r="I2053" s="104">
        <f ca="1"/>
        <v>1612000</v>
      </c>
    </row>
    <row r="2054" spans="1:9">
      <c r="A2054" s="104">
        <f ca="1"/>
        <v>2041</v>
      </c>
      <c r="B2054" s="104" t="str">
        <f ca="1"/>
        <v>PT Harmoni Store Indonesia</v>
      </c>
      <c r="C2054" s="104">
        <f ca="1"/>
        <v>5213000</v>
      </c>
      <c r="D2054" s="104">
        <f ca="1"/>
        <v>46202</v>
      </c>
      <c r="E2054" s="104">
        <f ca="1"/>
        <v>46247</v>
      </c>
      <c r="F2054" s="104" t="str">
        <f ca="1"/>
        <v>Unpaid</v>
      </c>
      <c r="G2054" s="104" t="str">
        <f ca="1"/>
        <v>INV-2026-PT Harmoni Store Indonesia-2041</v>
      </c>
      <c r="H2054" s="104">
        <f ca="1"/>
        <v>0</v>
      </c>
      <c r="I2054" s="104">
        <f ca="1"/>
        <v>5213000</v>
      </c>
    </row>
    <row r="2055" spans="1:9">
      <c r="A2055" s="104">
        <f ca="1"/>
        <v>2042</v>
      </c>
      <c r="B2055" s="104" t="str">
        <f ca="1"/>
        <v>PT Balikpapan Retailindo</v>
      </c>
      <c r="C2055" s="104">
        <f ca="1"/>
        <v>4896000</v>
      </c>
      <c r="D2055" s="104">
        <f ca="1"/>
        <v>46274</v>
      </c>
      <c r="E2055" s="104">
        <f ca="1"/>
        <v>46304</v>
      </c>
      <c r="F2055" s="104" t="str">
        <f ca="1"/>
        <v>Unpaid</v>
      </c>
      <c r="G2055" s="104" t="str">
        <f ca="1"/>
        <v>INV-2026-PT Balikpapan Retailindo-2042</v>
      </c>
      <c r="H2055" s="104">
        <f ca="1"/>
        <v>0</v>
      </c>
      <c r="I2055" s="104">
        <f ca="1"/>
        <v>4896000</v>
      </c>
    </row>
    <row r="2056" spans="1:9">
      <c r="A2056" s="104">
        <f ca="1"/>
        <v>2043</v>
      </c>
      <c r="B2056" s="104" t="str">
        <f ca="1"/>
        <v>PT Sinar Karya Abadi</v>
      </c>
      <c r="C2056" s="104">
        <f ca="1"/>
        <v>2309000</v>
      </c>
      <c r="D2056" s="104">
        <f ca="1"/>
        <v>46117</v>
      </c>
      <c r="E2056" s="104">
        <f ca="1"/>
        <v>46162</v>
      </c>
      <c r="F2056" s="104" t="str">
        <f ca="1"/>
        <v>Paid</v>
      </c>
      <c r="G2056" s="104" t="str">
        <f ca="1"/>
        <v>INV-2026-PT Sinar Karya Abadi-2043</v>
      </c>
      <c r="H2056" s="104">
        <f ca="1"/>
        <v>2309000</v>
      </c>
      <c r="I2056" s="104">
        <f ca="1"/>
        <v>0</v>
      </c>
    </row>
    <row r="2057" spans="1:9">
      <c r="A2057" s="104">
        <f ca="1"/>
        <v>2044</v>
      </c>
      <c r="B2057" s="104" t="str">
        <f ca="1"/>
        <v>PT Karya Mitra Retail</v>
      </c>
      <c r="C2057" s="104">
        <f ca="1"/>
        <v>1668000</v>
      </c>
      <c r="D2057" s="104">
        <f ca="1"/>
        <v>46112</v>
      </c>
      <c r="E2057" s="104">
        <f ca="1"/>
        <v>46142</v>
      </c>
      <c r="F2057" s="104" t="str">
        <f ca="1"/>
        <v>Paid</v>
      </c>
      <c r="G2057" s="104" t="str">
        <f ca="1"/>
        <v>INV-2026-PT Karya Mitra Retail-2044</v>
      </c>
      <c r="H2057" s="104">
        <f ca="1"/>
        <v>1668000</v>
      </c>
      <c r="I2057" s="104">
        <f ca="1"/>
        <v>0</v>
      </c>
    </row>
    <row r="2058" spans="1:9">
      <c r="A2058" s="104">
        <f ca="1"/>
        <v>2045</v>
      </c>
      <c r="B2058" s="104" t="str">
        <f ca="1"/>
        <v>PT Balikpapan Retailindo</v>
      </c>
      <c r="C2058" s="104">
        <f ca="1"/>
        <v>6060000</v>
      </c>
      <c r="D2058" s="104">
        <f ca="1"/>
        <v>46215</v>
      </c>
      <c r="E2058" s="104">
        <f ca="1"/>
        <v>46245</v>
      </c>
      <c r="F2058" s="104" t="str">
        <f ca="1"/>
        <v>Paid</v>
      </c>
      <c r="G2058" s="104" t="str">
        <f ca="1"/>
        <v>INV-2026-PT Balikpapan Retailindo-2045</v>
      </c>
      <c r="H2058" s="104">
        <f ca="1"/>
        <v>6060000</v>
      </c>
      <c r="I2058" s="104">
        <f ca="1"/>
        <v>0</v>
      </c>
    </row>
    <row r="2059" spans="1:9">
      <c r="A2059" s="104">
        <f ca="1"/>
        <v>2046</v>
      </c>
      <c r="B2059" s="104" t="str">
        <f ca="1"/>
        <v>PT Karya Mitra Retail</v>
      </c>
      <c r="C2059" s="104">
        <f ca="1"/>
        <v>5692000</v>
      </c>
      <c r="D2059" s="104">
        <f ca="1"/>
        <v>46140</v>
      </c>
      <c r="E2059" s="104">
        <f ca="1"/>
        <v>46185</v>
      </c>
      <c r="F2059" s="104" t="str">
        <f ca="1"/>
        <v>Partial</v>
      </c>
      <c r="G2059" s="104" t="str">
        <f ca="1"/>
        <v>INV-2026-PT Karya Mitra Retail-2046</v>
      </c>
      <c r="H2059" s="104">
        <f ca="1"/>
        <v>1708000</v>
      </c>
      <c r="I2059" s="104">
        <f ca="1"/>
        <v>3984000</v>
      </c>
    </row>
    <row r="2060" spans="1:9">
      <c r="A2060" s="104">
        <f ca="1"/>
        <v>2047</v>
      </c>
      <c r="B2060" s="104" t="str">
        <f ca="1"/>
        <v>PT Pekanbaru Home Store</v>
      </c>
      <c r="C2060" s="104">
        <f ca="1"/>
        <v>3764000</v>
      </c>
      <c r="D2060" s="104">
        <f ca="1"/>
        <v>46096</v>
      </c>
      <c r="E2060" s="104">
        <f ca="1"/>
        <v>46126</v>
      </c>
      <c r="F2060" s="104" t="str">
        <f ca="1"/>
        <v>Unpaid</v>
      </c>
      <c r="G2060" s="104" t="str">
        <f ca="1"/>
        <v>INV-2026-PT Pekanbaru Home Store-2047</v>
      </c>
      <c r="H2060" s="104">
        <f ca="1"/>
        <v>0</v>
      </c>
      <c r="I2060" s="104">
        <f ca="1"/>
        <v>3764000</v>
      </c>
    </row>
    <row r="2061" spans="1:9">
      <c r="A2061" s="104">
        <f ca="1"/>
        <v>2048</v>
      </c>
      <c r="B2061" s="104" t="str">
        <f ca="1"/>
        <v>PT Bintang Retail Nusantara</v>
      </c>
      <c r="C2061" s="104">
        <f ca="1"/>
        <v>1089000</v>
      </c>
      <c r="D2061" s="104">
        <f ca="1"/>
        <v>46084</v>
      </c>
      <c r="E2061" s="104">
        <f ca="1"/>
        <v>46114</v>
      </c>
      <c r="F2061" s="104" t="str">
        <f ca="1"/>
        <v>Paid</v>
      </c>
      <c r="G2061" s="104" t="str">
        <f ca="1"/>
        <v>INV-2026-PT Bintang Retail Nusantara-2048</v>
      </c>
      <c r="H2061" s="104">
        <f ca="1"/>
        <v>1089000</v>
      </c>
      <c r="I2061" s="104">
        <f ca="1"/>
        <v>0</v>
      </c>
    </row>
    <row r="2062" spans="1:9">
      <c r="A2062" s="104">
        <f ca="1"/>
        <v>2049</v>
      </c>
      <c r="B2062" s="104" t="str">
        <f ca="1"/>
        <v>PT Karya Mitra Retail</v>
      </c>
      <c r="C2062" s="104">
        <f ca="1"/>
        <v>2544000</v>
      </c>
      <c r="D2062" s="104">
        <f ca="1"/>
        <v>46129</v>
      </c>
      <c r="E2062" s="104">
        <f ca="1"/>
        <v>46174</v>
      </c>
      <c r="F2062" s="104" t="str">
        <f ca="1"/>
        <v>Paid</v>
      </c>
      <c r="G2062" s="104" t="str">
        <f ca="1"/>
        <v>INV-2026-PT Karya Mitra Retail-2049</v>
      </c>
      <c r="H2062" s="104">
        <f ca="1"/>
        <v>2544000</v>
      </c>
      <c r="I2062" s="104">
        <f ca="1"/>
        <v>0</v>
      </c>
    </row>
    <row r="2063" spans="1:9">
      <c r="A2063" s="104">
        <f ca="1"/>
        <v>2050</v>
      </c>
      <c r="B2063" s="104" t="str">
        <f ca="1"/>
        <v>PT Palembang Retail Bersama</v>
      </c>
      <c r="C2063" s="104">
        <f ca="1"/>
        <v>4492000</v>
      </c>
      <c r="D2063" s="104">
        <f ca="1"/>
        <v>46224</v>
      </c>
      <c r="E2063" s="104">
        <f ca="1"/>
        <v>46254</v>
      </c>
      <c r="F2063" s="104" t="str">
        <f ca="1"/>
        <v>Unpaid</v>
      </c>
      <c r="G2063" s="104" t="str">
        <f ca="1"/>
        <v>INV-2026-PT Palembang Retail Bersama-2050</v>
      </c>
      <c r="H2063" s="104">
        <f ca="1"/>
        <v>0</v>
      </c>
      <c r="I2063" s="104">
        <f ca="1"/>
        <v>4492000</v>
      </c>
    </row>
    <row r="2064" spans="1:9">
      <c r="A2064" s="104">
        <f ca="1"/>
        <v>2051</v>
      </c>
      <c r="B2064" s="104" t="str">
        <f ca="1"/>
        <v>PT Pontianak Niaga Abadi</v>
      </c>
      <c r="C2064" s="104">
        <f ca="1"/>
        <v>3307000</v>
      </c>
      <c r="D2064" s="104">
        <f ca="1"/>
        <v>46054</v>
      </c>
      <c r="E2064" s="104">
        <f ca="1"/>
        <v>46084</v>
      </c>
      <c r="F2064" s="104" t="str">
        <f ca="1"/>
        <v>Partial</v>
      </c>
      <c r="G2064" s="104" t="str">
        <f ca="1"/>
        <v>INV-2026-PT Pontianak Niaga Abadi-2051</v>
      </c>
      <c r="H2064" s="104">
        <f ca="1"/>
        <v>827000</v>
      </c>
      <c r="I2064" s="104">
        <f ca="1"/>
        <v>2480000</v>
      </c>
    </row>
    <row r="2065" spans="1:9">
      <c r="A2065" s="104">
        <f ca="1"/>
        <v>2052</v>
      </c>
      <c r="B2065" s="104" t="str">
        <f ca="1"/>
        <v>PT Prima Retail Bandung</v>
      </c>
      <c r="C2065" s="104">
        <f ca="1"/>
        <v>2366000</v>
      </c>
      <c r="D2065" s="104">
        <f ca="1"/>
        <v>46084</v>
      </c>
      <c r="E2065" s="104">
        <f ca="1"/>
        <v>46114</v>
      </c>
      <c r="F2065" s="104" t="str">
        <f ca="1"/>
        <v>Paid</v>
      </c>
      <c r="G2065" s="104" t="str">
        <f ca="1"/>
        <v>INV-2026-PT Prima Retail Bandung-2052</v>
      </c>
      <c r="H2065" s="104">
        <f ca="1"/>
        <v>2366000</v>
      </c>
      <c r="I2065" s="104">
        <f ca="1"/>
        <v>0</v>
      </c>
    </row>
    <row r="2066" spans="1:9">
      <c r="A2066" s="104">
        <f ca="1"/>
        <v>2053</v>
      </c>
      <c r="B2066" s="104" t="str">
        <f ca="1"/>
        <v>PT Batam Modern Retail</v>
      </c>
      <c r="C2066" s="104">
        <f ca="1"/>
        <v>3199000</v>
      </c>
      <c r="D2066" s="104">
        <f ca="1"/>
        <v>46254</v>
      </c>
      <c r="E2066" s="104">
        <f ca="1"/>
        <v>46284</v>
      </c>
      <c r="F2066" s="104" t="str">
        <f ca="1"/>
        <v>Paid</v>
      </c>
      <c r="G2066" s="104" t="str">
        <f ca="1"/>
        <v>INV-2026-PT Batam Modern Retail-2053</v>
      </c>
      <c r="H2066" s="104">
        <f ca="1"/>
        <v>3199000</v>
      </c>
      <c r="I2066" s="104">
        <f ca="1"/>
        <v>0</v>
      </c>
    </row>
    <row r="2067" spans="1:9">
      <c r="A2067" s="104">
        <f ca="1"/>
        <v>2054</v>
      </c>
      <c r="B2067" s="104" t="str">
        <f ca="1"/>
        <v>PT Bali Lifestyle Market</v>
      </c>
      <c r="C2067" s="104">
        <f ca="1"/>
        <v>1639000</v>
      </c>
      <c r="D2067" s="104">
        <f ca="1"/>
        <v>46163</v>
      </c>
      <c r="E2067" s="104">
        <f ca="1"/>
        <v>46193</v>
      </c>
      <c r="F2067" s="104" t="str">
        <f ca="1"/>
        <v>Paid</v>
      </c>
      <c r="G2067" s="104" t="str">
        <f ca="1"/>
        <v>INV-2026-PT Bali Lifestyle Market-2054</v>
      </c>
      <c r="H2067" s="104">
        <f ca="1"/>
        <v>1639000</v>
      </c>
      <c r="I2067" s="104">
        <f ca="1"/>
        <v>0</v>
      </c>
    </row>
    <row r="2068" spans="1:9">
      <c r="A2068" s="104">
        <f ca="1"/>
        <v>2055</v>
      </c>
      <c r="B2068" s="104" t="str">
        <f ca="1"/>
        <v>PT Pekanbaru Home Store</v>
      </c>
      <c r="C2068" s="104">
        <f ca="1"/>
        <v>5228000</v>
      </c>
      <c r="D2068" s="104">
        <f ca="1"/>
        <v>46148</v>
      </c>
      <c r="E2068" s="104">
        <f ca="1"/>
        <v>46162</v>
      </c>
      <c r="F2068" s="104" t="str">
        <f ca="1"/>
        <v>Paid</v>
      </c>
      <c r="G2068" s="104" t="str">
        <f ca="1"/>
        <v>INV-2026-PT Pekanbaru Home Store-2055</v>
      </c>
      <c r="H2068" s="104">
        <f ca="1"/>
        <v>5228000</v>
      </c>
      <c r="I2068" s="104">
        <f ca="1"/>
        <v>0</v>
      </c>
    </row>
    <row r="2069" spans="1:9">
      <c r="A2069" s="104">
        <f ca="1"/>
        <v>2056</v>
      </c>
      <c r="B2069" s="104" t="str">
        <f ca="1"/>
        <v>PT Sinar Karya Abadi</v>
      </c>
      <c r="C2069" s="104">
        <f ca="1"/>
        <v>2346000</v>
      </c>
      <c r="D2069" s="104">
        <f ca="1"/>
        <v>46133</v>
      </c>
      <c r="E2069" s="104">
        <f ca="1"/>
        <v>46163</v>
      </c>
      <c r="F2069" s="104" t="str">
        <f ca="1"/>
        <v>Paid</v>
      </c>
      <c r="G2069" s="104" t="str">
        <f ca="1"/>
        <v>INV-2026-PT Sinar Karya Abadi-2056</v>
      </c>
      <c r="H2069" s="104">
        <f ca="1"/>
        <v>2346000</v>
      </c>
      <c r="I2069" s="104">
        <f ca="1"/>
        <v>0</v>
      </c>
    </row>
    <row r="2070" spans="1:9">
      <c r="A2070" s="104">
        <f ca="1"/>
        <v>2057</v>
      </c>
      <c r="B2070" s="104" t="str">
        <f ca="1"/>
        <v>PT Arunika Retail Indonesia</v>
      </c>
      <c r="C2070" s="104">
        <f ca="1"/>
        <v>1690000</v>
      </c>
      <c r="D2070" s="104">
        <f ca="1"/>
        <v>46265</v>
      </c>
      <c r="E2070" s="104">
        <f ca="1"/>
        <v>46295</v>
      </c>
      <c r="F2070" s="104" t="str">
        <f ca="1"/>
        <v>Unpaid</v>
      </c>
      <c r="G2070" s="104" t="str">
        <f ca="1"/>
        <v>INV-2026-PT Arunika Retail Indonesia-2057</v>
      </c>
      <c r="H2070" s="104">
        <f ca="1"/>
        <v>0</v>
      </c>
      <c r="I2070" s="104">
        <f ca="1"/>
        <v>1690000</v>
      </c>
    </row>
    <row r="2071" spans="1:9">
      <c r="A2071" s="104">
        <f ca="1"/>
        <v>2058</v>
      </c>
      <c r="B2071" s="104" t="str">
        <f ca="1"/>
        <v>PT Makassar Retail Utama</v>
      </c>
      <c r="C2071" s="104">
        <f ca="1"/>
        <v>3616000</v>
      </c>
      <c r="D2071" s="104">
        <f ca="1"/>
        <v>46076</v>
      </c>
      <c r="E2071" s="104">
        <f ca="1"/>
        <v>46106</v>
      </c>
      <c r="F2071" s="104" t="str">
        <f ca="1"/>
        <v>Paid</v>
      </c>
      <c r="G2071" s="104" t="str">
        <f ca="1"/>
        <v>INV-2026-PT Makassar Retail Utama-2058</v>
      </c>
      <c r="H2071" s="104">
        <f ca="1"/>
        <v>3616000</v>
      </c>
      <c r="I2071" s="104">
        <f ca="1"/>
        <v>0</v>
      </c>
    </row>
    <row r="2072" spans="1:9">
      <c r="A2072" s="104">
        <f ca="1"/>
        <v>2059</v>
      </c>
      <c r="B2072" s="104" t="str">
        <f ca="1"/>
        <v>PT Lestari Lifestyle Retail</v>
      </c>
      <c r="C2072" s="104">
        <f ca="1"/>
        <v>6539000</v>
      </c>
      <c r="D2072" s="104">
        <f ca="1"/>
        <v>46105</v>
      </c>
      <c r="E2072" s="104">
        <f ca="1"/>
        <v>46135</v>
      </c>
      <c r="F2072" s="104" t="str">
        <f ca="1"/>
        <v>Paid</v>
      </c>
      <c r="G2072" s="104" t="str">
        <f ca="1"/>
        <v>INV-2026-PT Lestari Lifestyle Retail-2059</v>
      </c>
      <c r="H2072" s="104">
        <f ca="1"/>
        <v>6539000</v>
      </c>
      <c r="I2072" s="104">
        <f ca="1"/>
        <v>0</v>
      </c>
    </row>
    <row r="2073" spans="1:9">
      <c r="A2073" s="104">
        <f ca="1"/>
        <v>2060</v>
      </c>
      <c r="B2073" s="104" t="str">
        <f ca="1"/>
        <v>PT Palembang Retail Bersama</v>
      </c>
      <c r="C2073" s="104">
        <f ca="1"/>
        <v>4001000</v>
      </c>
      <c r="D2073" s="104">
        <f ca="1"/>
        <v>46150</v>
      </c>
      <c r="E2073" s="104">
        <f ca="1"/>
        <v>46180</v>
      </c>
      <c r="F2073" s="104" t="str">
        <f ca="1"/>
        <v>Partial</v>
      </c>
      <c r="G2073" s="104" t="str">
        <f ca="1"/>
        <v>INV-2026-PT Palembang Retail Bersama-2060</v>
      </c>
      <c r="H2073" s="104">
        <f ca="1"/>
        <v>2000000</v>
      </c>
      <c r="I2073" s="104">
        <f ca="1"/>
        <v>2001000</v>
      </c>
    </row>
    <row r="2074" spans="1:9">
      <c r="A2074" s="104">
        <f ca="1"/>
        <v>2061</v>
      </c>
      <c r="B2074" s="104" t="str">
        <f ca="1"/>
        <v>PT Jogja Retail Makmur</v>
      </c>
      <c r="C2074" s="104">
        <f ca="1"/>
        <v>1446000</v>
      </c>
      <c r="D2074" s="104">
        <f ca="1"/>
        <v>46111</v>
      </c>
      <c r="E2074" s="104">
        <f ca="1"/>
        <v>46156</v>
      </c>
      <c r="F2074" s="104" t="str">
        <f ca="1"/>
        <v>Unpaid</v>
      </c>
      <c r="G2074" s="104" t="str">
        <f ca="1"/>
        <v>INV-2026-PT Jogja Retail Makmur-2061</v>
      </c>
      <c r="H2074" s="104">
        <f ca="1"/>
        <v>0</v>
      </c>
      <c r="I2074" s="104">
        <f ca="1"/>
        <v>1446000</v>
      </c>
    </row>
    <row r="2075" spans="1:9">
      <c r="A2075" s="104">
        <f ca="1"/>
        <v>2062</v>
      </c>
      <c r="B2075" s="104" t="str">
        <f ca="1"/>
        <v>PT XYZ</v>
      </c>
      <c r="C2075" s="104">
        <f ca="1"/>
        <v>2497000</v>
      </c>
      <c r="D2075" s="104">
        <f ca="1"/>
        <v>46196</v>
      </c>
      <c r="E2075" s="104">
        <f ca="1"/>
        <v>46226</v>
      </c>
      <c r="F2075" s="104" t="str">
        <f ca="1"/>
        <v>Paid</v>
      </c>
      <c r="G2075" s="104" t="str">
        <f ca="1"/>
        <v>INV-2026-PT XYZ-2062</v>
      </c>
      <c r="H2075" s="104">
        <f ca="1"/>
        <v>2497000</v>
      </c>
      <c r="I2075" s="104">
        <f ca="1"/>
        <v>0</v>
      </c>
    </row>
    <row r="2076" spans="1:9">
      <c r="A2076" s="104">
        <f ca="1"/>
        <v>2063</v>
      </c>
      <c r="B2076" s="104" t="str">
        <f ca="1"/>
        <v>PT Pusaka Niaga Mandiri</v>
      </c>
      <c r="C2076" s="104">
        <f ca="1"/>
        <v>3471000</v>
      </c>
      <c r="D2076" s="104">
        <f ca="1"/>
        <v>46262</v>
      </c>
      <c r="E2076" s="104">
        <f ca="1"/>
        <v>46292</v>
      </c>
      <c r="F2076" s="104" t="str">
        <f ca="1"/>
        <v>Unpaid</v>
      </c>
      <c r="G2076" s="104" t="str">
        <f ca="1"/>
        <v>INV-2026-PT Pusaka Niaga Mandiri-2063</v>
      </c>
      <c r="H2076" s="104">
        <f ca="1"/>
        <v>0</v>
      </c>
      <c r="I2076" s="104">
        <f ca="1"/>
        <v>3471000</v>
      </c>
    </row>
    <row r="2077" spans="1:9">
      <c r="A2077" s="104">
        <f ca="1"/>
        <v>2064</v>
      </c>
      <c r="B2077" s="104" t="str">
        <f ca="1"/>
        <v>PT Pekanbaru Home Store</v>
      </c>
      <c r="C2077" s="104">
        <f ca="1"/>
        <v>2010000</v>
      </c>
      <c r="D2077" s="104">
        <f ca="1"/>
        <v>46100</v>
      </c>
      <c r="E2077" s="104">
        <f ca="1"/>
        <v>46130</v>
      </c>
      <c r="F2077" s="104" t="str">
        <f ca="1"/>
        <v>Paid</v>
      </c>
      <c r="G2077" s="104" t="str">
        <f ca="1"/>
        <v>INV-2026-PT Pekanbaru Home Store-2064</v>
      </c>
      <c r="H2077" s="104">
        <f ca="1"/>
        <v>2010000</v>
      </c>
      <c r="I2077" s="104">
        <f ca="1"/>
        <v>0</v>
      </c>
    </row>
    <row r="2078" spans="1:9">
      <c r="A2078" s="104">
        <f ca="1"/>
        <v>2065</v>
      </c>
      <c r="B2078" s="104" t="str">
        <f ca="1"/>
        <v>PT Sinar Karya Abadi</v>
      </c>
      <c r="C2078" s="104">
        <f ca="1"/>
        <v>4880000</v>
      </c>
      <c r="D2078" s="104">
        <f ca="1"/>
        <v>46040</v>
      </c>
      <c r="E2078" s="104">
        <f ca="1"/>
        <v>46070</v>
      </c>
      <c r="F2078" s="104" t="str">
        <f ca="1"/>
        <v>Unpaid</v>
      </c>
      <c r="G2078" s="104" t="str">
        <f ca="1"/>
        <v>INV-2026-PT Sinar Karya Abadi-2065</v>
      </c>
      <c r="H2078" s="104">
        <f ca="1"/>
        <v>0</v>
      </c>
      <c r="I2078" s="104">
        <f ca="1"/>
        <v>4880000</v>
      </c>
    </row>
    <row r="2079" spans="1:9">
      <c r="A2079" s="104">
        <f ca="1"/>
        <v>2066</v>
      </c>
      <c r="B2079" s="104" t="str">
        <f ca="1"/>
        <v>PT XYZ</v>
      </c>
      <c r="C2079" s="104">
        <f ca="1"/>
        <v>5449000</v>
      </c>
      <c r="D2079" s="104">
        <f ca="1"/>
        <v>46255</v>
      </c>
      <c r="E2079" s="104">
        <f ca="1"/>
        <v>46285</v>
      </c>
      <c r="F2079" s="104" t="str">
        <f ca="1"/>
        <v>Paid</v>
      </c>
      <c r="G2079" s="104" t="str">
        <f ca="1"/>
        <v>INV-2026-PT XYZ-2066</v>
      </c>
      <c r="H2079" s="104">
        <f ca="1"/>
        <v>5449000</v>
      </c>
      <c r="I2079" s="104">
        <f ca="1"/>
        <v>0</v>
      </c>
    </row>
    <row r="2080" spans="1:9">
      <c r="A2080" s="104">
        <f ca="1"/>
        <v>2067</v>
      </c>
      <c r="B2080" s="104" t="str">
        <f ca="1"/>
        <v>PT Balikpapan Retailindo</v>
      </c>
      <c r="C2080" s="104">
        <f ca="1"/>
        <v>2130000</v>
      </c>
      <c r="D2080" s="104">
        <f ca="1"/>
        <v>46244</v>
      </c>
      <c r="E2080" s="104">
        <f ca="1"/>
        <v>46274</v>
      </c>
      <c r="F2080" s="104" t="str">
        <f ca="1"/>
        <v>Paid</v>
      </c>
      <c r="G2080" s="104" t="str">
        <f ca="1"/>
        <v>INV-2026-PT Balikpapan Retailindo-2067</v>
      </c>
      <c r="H2080" s="104">
        <f ca="1"/>
        <v>2130000</v>
      </c>
      <c r="I2080" s="104">
        <f ca="1"/>
        <v>0</v>
      </c>
    </row>
    <row r="2081" spans="1:9">
      <c r="A2081" s="104">
        <f ca="1"/>
        <v>2068</v>
      </c>
      <c r="B2081" s="104" t="str">
        <f ca="1"/>
        <v>PT Sinar Karya Abadi</v>
      </c>
      <c r="C2081" s="104">
        <f ca="1"/>
        <v>6482000</v>
      </c>
      <c r="D2081" s="104">
        <f ca="1"/>
        <v>46058</v>
      </c>
      <c r="E2081" s="104">
        <f ca="1"/>
        <v>46088</v>
      </c>
      <c r="F2081" s="104" t="str">
        <f ca="1"/>
        <v>Paid</v>
      </c>
      <c r="G2081" s="104" t="str">
        <f ca="1"/>
        <v>INV-2026-PT Sinar Karya Abadi-2068</v>
      </c>
      <c r="H2081" s="104">
        <f ca="1"/>
        <v>6482000</v>
      </c>
      <c r="I2081" s="104">
        <f ca="1"/>
        <v>0</v>
      </c>
    </row>
    <row r="2082" spans="1:9">
      <c r="A2082" s="104">
        <f ca="1"/>
        <v>2069</v>
      </c>
      <c r="B2082" s="104" t="str">
        <f ca="1"/>
        <v>PT Bintang Retail Nusantara</v>
      </c>
      <c r="C2082" s="104">
        <f ca="1"/>
        <v>2079000</v>
      </c>
      <c r="D2082" s="104">
        <f ca="1"/>
        <v>46031</v>
      </c>
      <c r="E2082" s="104">
        <f ca="1"/>
        <v>46061</v>
      </c>
      <c r="F2082" s="104" t="str">
        <f ca="1"/>
        <v>Paid</v>
      </c>
      <c r="G2082" s="104" t="str">
        <f ca="1"/>
        <v>INV-2026-PT Bintang Retail Nusantara-2069</v>
      </c>
      <c r="H2082" s="104">
        <f ca="1"/>
        <v>2079000</v>
      </c>
      <c r="I2082" s="104">
        <f ca="1"/>
        <v>0</v>
      </c>
    </row>
    <row r="2083" spans="1:9">
      <c r="A2083" s="104">
        <f ca="1"/>
        <v>2070</v>
      </c>
      <c r="B2083" s="104" t="str">
        <f ca="1"/>
        <v>PT Bali Lifestyle Market</v>
      </c>
      <c r="C2083" s="104">
        <f ca="1"/>
        <v>3440000</v>
      </c>
      <c r="D2083" s="104">
        <f ca="1"/>
        <v>46265</v>
      </c>
      <c r="E2083" s="104">
        <f ca="1"/>
        <v>46310</v>
      </c>
      <c r="F2083" s="104" t="str">
        <f ca="1"/>
        <v>Unpaid</v>
      </c>
      <c r="G2083" s="104" t="str">
        <f ca="1"/>
        <v>INV-2026-PT Bali Lifestyle Market-2070</v>
      </c>
      <c r="H2083" s="104">
        <f ca="1"/>
        <v>0</v>
      </c>
      <c r="I2083" s="104">
        <f ca="1"/>
        <v>3440000</v>
      </c>
    </row>
    <row r="2084" spans="1:9">
      <c r="A2084" s="104">
        <f ca="1"/>
        <v>2071</v>
      </c>
      <c r="B2084" s="104" t="str">
        <f ca="1"/>
        <v>PT Pontianak Niaga Abadi</v>
      </c>
      <c r="C2084" s="104">
        <f ca="1"/>
        <v>3249000</v>
      </c>
      <c r="D2084" s="104">
        <f ca="1"/>
        <v>46074</v>
      </c>
      <c r="E2084" s="104">
        <f ca="1"/>
        <v>46088</v>
      </c>
      <c r="F2084" s="104" t="str">
        <f ca="1"/>
        <v>Paid</v>
      </c>
      <c r="G2084" s="104" t="str">
        <f ca="1"/>
        <v>INV-2026-PT Pontianak Niaga Abadi-2071</v>
      </c>
      <c r="H2084" s="104">
        <f ca="1"/>
        <v>3249000</v>
      </c>
      <c r="I2084" s="104">
        <f ca="1"/>
        <v>0</v>
      </c>
    </row>
    <row r="2085" spans="1:9">
      <c r="A2085" s="104">
        <f ca="1"/>
        <v>2072</v>
      </c>
      <c r="B2085" s="104" t="str">
        <f ca="1"/>
        <v>PT Citra Home Living</v>
      </c>
      <c r="C2085" s="104">
        <f ca="1"/>
        <v>2286000</v>
      </c>
      <c r="D2085" s="104">
        <f ca="1"/>
        <v>46230</v>
      </c>
      <c r="E2085" s="104">
        <f ca="1"/>
        <v>46244</v>
      </c>
      <c r="F2085" s="104" t="str">
        <f ca="1"/>
        <v>Paid</v>
      </c>
      <c r="G2085" s="104" t="str">
        <f ca="1"/>
        <v>INV-2026-PT Citra Home Living-2072</v>
      </c>
      <c r="H2085" s="104">
        <f ca="1"/>
        <v>2286000</v>
      </c>
      <c r="I2085" s="104">
        <f ca="1"/>
        <v>0</v>
      </c>
    </row>
    <row r="2086" spans="1:9">
      <c r="A2086" s="104">
        <f ca="1"/>
        <v>2073</v>
      </c>
      <c r="B2086" s="104" t="str">
        <f ca="1"/>
        <v>PT Harmoni Store Indonesia</v>
      </c>
      <c r="C2086" s="104">
        <f ca="1"/>
        <v>2904000</v>
      </c>
      <c r="D2086" s="104">
        <f ca="1"/>
        <v>46161</v>
      </c>
      <c r="E2086" s="104">
        <f ca="1"/>
        <v>46175</v>
      </c>
      <c r="F2086" s="104" t="str">
        <f ca="1"/>
        <v>Unpaid</v>
      </c>
      <c r="G2086" s="104" t="str">
        <f ca="1"/>
        <v>INV-2026-PT Harmoni Store Indonesia-2073</v>
      </c>
      <c r="H2086" s="104">
        <f ca="1"/>
        <v>0</v>
      </c>
      <c r="I2086" s="104">
        <f ca="1"/>
        <v>2904000</v>
      </c>
    </row>
    <row r="2087" spans="1:9">
      <c r="A2087" s="104">
        <f ca="1"/>
        <v>2074</v>
      </c>
      <c r="B2087" s="104" t="str">
        <f ca="1"/>
        <v>PT Pontianak Niaga Abadi</v>
      </c>
      <c r="C2087" s="104">
        <f ca="1"/>
        <v>5919000</v>
      </c>
      <c r="D2087" s="104">
        <f ca="1"/>
        <v>46138</v>
      </c>
      <c r="E2087" s="104">
        <f ca="1"/>
        <v>46168</v>
      </c>
      <c r="F2087" s="104" t="str">
        <f ca="1"/>
        <v>Paid</v>
      </c>
      <c r="G2087" s="104" t="str">
        <f ca="1"/>
        <v>INV-2026-PT Pontianak Niaga Abadi-2074</v>
      </c>
      <c r="H2087" s="104">
        <f ca="1"/>
        <v>5919000</v>
      </c>
      <c r="I2087" s="104">
        <f ca="1"/>
        <v>0</v>
      </c>
    </row>
    <row r="2088" spans="1:9">
      <c r="A2088" s="104">
        <f ca="1"/>
        <v>2075</v>
      </c>
      <c r="B2088" s="104" t="str">
        <f ca="1"/>
        <v>PT Makassar Retail Utama</v>
      </c>
      <c r="C2088" s="104">
        <f ca="1"/>
        <v>2682000</v>
      </c>
      <c r="D2088" s="104">
        <f ca="1"/>
        <v>46275</v>
      </c>
      <c r="E2088" s="104">
        <f ca="1"/>
        <v>46305</v>
      </c>
      <c r="F2088" s="104" t="str">
        <f ca="1"/>
        <v>Paid</v>
      </c>
      <c r="G2088" s="104" t="str">
        <f ca="1"/>
        <v>INV-2026-PT Makassar Retail Utama-2075</v>
      </c>
      <c r="H2088" s="104">
        <f ca="1"/>
        <v>2682000</v>
      </c>
      <c r="I2088" s="104">
        <f ca="1"/>
        <v>0</v>
      </c>
    </row>
    <row r="2089" spans="1:9">
      <c r="A2089" s="104">
        <f ca="1"/>
        <v>2076</v>
      </c>
      <c r="B2089" s="104" t="str">
        <f ca="1"/>
        <v>PT Sentra Belanja Jaya</v>
      </c>
      <c r="C2089" s="104">
        <f ca="1"/>
        <v>3986000</v>
      </c>
      <c r="D2089" s="104">
        <f ca="1"/>
        <v>46236</v>
      </c>
      <c r="E2089" s="104">
        <f ca="1"/>
        <v>46250</v>
      </c>
      <c r="F2089" s="104" t="str">
        <f ca="1"/>
        <v>Paid</v>
      </c>
      <c r="G2089" s="104" t="str">
        <f ca="1"/>
        <v>INV-2026-PT Sentra Belanja Jaya-2076</v>
      </c>
      <c r="H2089" s="104">
        <f ca="1"/>
        <v>3986000</v>
      </c>
      <c r="I2089" s="104">
        <f ca="1"/>
        <v>0</v>
      </c>
    </row>
    <row r="2090" spans="1:9">
      <c r="A2090" s="104">
        <f ca="1"/>
        <v>2077</v>
      </c>
      <c r="B2090" s="104" t="str">
        <f ca="1"/>
        <v>PT Pontianak Niaga Abadi</v>
      </c>
      <c r="C2090" s="104">
        <f ca="1"/>
        <v>4570000</v>
      </c>
      <c r="D2090" s="104">
        <f ca="1"/>
        <v>46095</v>
      </c>
      <c r="E2090" s="104">
        <f ca="1"/>
        <v>46125</v>
      </c>
      <c r="F2090" s="104" t="str">
        <f ca="1"/>
        <v>Partial</v>
      </c>
      <c r="G2090" s="104" t="str">
        <f ca="1"/>
        <v>INV-2026-PT Pontianak Niaga Abadi-2077</v>
      </c>
      <c r="H2090" s="104">
        <f ca="1"/>
        <v>2285000</v>
      </c>
      <c r="I2090" s="104">
        <f ca="1"/>
        <v>2285000</v>
      </c>
    </row>
    <row r="2091" spans="1:9">
      <c r="A2091" s="104">
        <f ca="1"/>
        <v>2078</v>
      </c>
      <c r="B2091" s="104" t="str">
        <f ca="1"/>
        <v>PT Bintang Retail Nusantara</v>
      </c>
      <c r="C2091" s="104">
        <f ca="1"/>
        <v>1623000</v>
      </c>
      <c r="D2091" s="104">
        <f ca="1"/>
        <v>46164</v>
      </c>
      <c r="E2091" s="104">
        <f ca="1"/>
        <v>46209</v>
      </c>
      <c r="F2091" s="104" t="str">
        <f ca="1"/>
        <v>Paid</v>
      </c>
      <c r="G2091" s="104" t="str">
        <f ca="1"/>
        <v>INV-2026-PT Bintang Retail Nusantara-2078</v>
      </c>
      <c r="H2091" s="104">
        <f ca="1"/>
        <v>1623000</v>
      </c>
      <c r="I2091" s="104">
        <f ca="1"/>
        <v>0</v>
      </c>
    </row>
    <row r="2092" spans="1:9">
      <c r="A2092" s="104">
        <f ca="1"/>
        <v>2079</v>
      </c>
      <c r="B2092" s="104" t="str">
        <f ca="1"/>
        <v>PT Pekanbaru Home Store</v>
      </c>
      <c r="C2092" s="104">
        <f ca="1"/>
        <v>1489000</v>
      </c>
      <c r="D2092" s="104">
        <f ca="1"/>
        <v>46175</v>
      </c>
      <c r="E2092" s="104">
        <f ca="1"/>
        <v>46205</v>
      </c>
      <c r="F2092" s="104" t="str">
        <f ca="1"/>
        <v>Paid</v>
      </c>
      <c r="G2092" s="104" t="str">
        <f ca="1"/>
        <v>INV-2026-PT Pekanbaru Home Store-2079</v>
      </c>
      <c r="H2092" s="104">
        <f ca="1"/>
        <v>1489000</v>
      </c>
      <c r="I2092" s="104">
        <f ca="1"/>
        <v>0</v>
      </c>
    </row>
    <row r="2093" spans="1:9">
      <c r="A2093" s="104">
        <f ca="1"/>
        <v>2080</v>
      </c>
      <c r="B2093" s="104" t="str">
        <f ca="1"/>
        <v>PT Nusantara Mart Sejahtera</v>
      </c>
      <c r="C2093" s="104">
        <f ca="1"/>
        <v>3804000</v>
      </c>
      <c r="D2093" s="104">
        <f ca="1"/>
        <v>46094</v>
      </c>
      <c r="E2093" s="104">
        <f ca="1"/>
        <v>46124</v>
      </c>
      <c r="F2093" s="104" t="str">
        <f ca="1"/>
        <v>Unpaid</v>
      </c>
      <c r="G2093" s="104" t="str">
        <f ca="1"/>
        <v>INV-2026-PT Nusantara Mart Sejahtera-2080</v>
      </c>
      <c r="H2093" s="104">
        <f ca="1"/>
        <v>0</v>
      </c>
      <c r="I2093" s="104">
        <f ca="1"/>
        <v>3804000</v>
      </c>
    </row>
    <row r="2094" spans="1:9">
      <c r="A2094" s="104">
        <f ca="1"/>
        <v>2081</v>
      </c>
      <c r="B2094" s="104" t="str">
        <f ca="1"/>
        <v>PT Balikpapan Retailindo</v>
      </c>
      <c r="C2094" s="104">
        <f ca="1"/>
        <v>5279000</v>
      </c>
      <c r="D2094" s="104">
        <f ca="1"/>
        <v>46269</v>
      </c>
      <c r="E2094" s="104">
        <f ca="1"/>
        <v>46299</v>
      </c>
      <c r="F2094" s="104" t="str">
        <f ca="1"/>
        <v>Unpaid</v>
      </c>
      <c r="G2094" s="104" t="str">
        <f ca="1"/>
        <v>INV-2026-PT Balikpapan Retailindo-2081</v>
      </c>
      <c r="H2094" s="104">
        <f ca="1"/>
        <v>0</v>
      </c>
      <c r="I2094" s="104">
        <f ca="1"/>
        <v>5279000</v>
      </c>
    </row>
    <row r="2095" spans="1:9">
      <c r="A2095" s="104">
        <f ca="1"/>
        <v>2082</v>
      </c>
      <c r="B2095" s="104" t="str">
        <f ca="1"/>
        <v>PT XYZ</v>
      </c>
      <c r="C2095" s="104">
        <f ca="1"/>
        <v>1643000</v>
      </c>
      <c r="D2095" s="104">
        <f ca="1"/>
        <v>46082</v>
      </c>
      <c r="E2095" s="104">
        <f ca="1"/>
        <v>46112</v>
      </c>
      <c r="F2095" s="104" t="str">
        <f ca="1"/>
        <v>Unpaid</v>
      </c>
      <c r="G2095" s="104" t="str">
        <f ca="1"/>
        <v>INV-2026-PT XYZ-2082</v>
      </c>
      <c r="H2095" s="104">
        <f ca="1"/>
        <v>0</v>
      </c>
      <c r="I2095" s="104">
        <f ca="1"/>
        <v>1643000</v>
      </c>
    </row>
    <row r="2096" spans="1:9">
      <c r="A2096" s="104">
        <f ca="1"/>
        <v>2083</v>
      </c>
      <c r="B2096" s="104" t="str">
        <f ca="1"/>
        <v>PT Harmoni Store Indonesia</v>
      </c>
      <c r="C2096" s="104">
        <f ca="1"/>
        <v>3130000</v>
      </c>
      <c r="D2096" s="104">
        <f ca="1"/>
        <v>46208</v>
      </c>
      <c r="E2096" s="104">
        <f ca="1"/>
        <v>46238</v>
      </c>
      <c r="F2096" s="104" t="str">
        <f ca="1"/>
        <v>Paid</v>
      </c>
      <c r="G2096" s="104" t="str">
        <f ca="1"/>
        <v>INV-2026-PT Harmoni Store Indonesia-2083</v>
      </c>
      <c r="H2096" s="104">
        <f ca="1"/>
        <v>3130000</v>
      </c>
      <c r="I2096" s="104">
        <f ca="1"/>
        <v>0</v>
      </c>
    </row>
    <row r="2097" spans="1:9">
      <c r="A2097" s="104">
        <f ca="1"/>
        <v>2084</v>
      </c>
      <c r="B2097" s="104" t="str">
        <f ca="1"/>
        <v>PT Pekanbaru Home Store</v>
      </c>
      <c r="C2097" s="104">
        <f ca="1"/>
        <v>5549000</v>
      </c>
      <c r="D2097" s="104">
        <f ca="1"/>
        <v>46080</v>
      </c>
      <c r="E2097" s="104">
        <f ca="1"/>
        <v>46110</v>
      </c>
      <c r="F2097" s="104" t="str">
        <f ca="1"/>
        <v>Paid</v>
      </c>
      <c r="G2097" s="104" t="str">
        <f ca="1"/>
        <v>INV-2026-PT Pekanbaru Home Store-2084</v>
      </c>
      <c r="H2097" s="104">
        <f ca="1"/>
        <v>5549000</v>
      </c>
      <c r="I2097" s="104">
        <f ca="1"/>
        <v>0</v>
      </c>
    </row>
    <row r="2098" spans="1:9">
      <c r="A2098" s="104">
        <f ca="1"/>
        <v>2085</v>
      </c>
      <c r="B2098" s="104" t="str">
        <f ca="1"/>
        <v>PT Karya Mitra Retail</v>
      </c>
      <c r="C2098" s="104">
        <f ca="1"/>
        <v>3844000</v>
      </c>
      <c r="D2098" s="104">
        <f ca="1"/>
        <v>46218</v>
      </c>
      <c r="E2098" s="104">
        <f ca="1"/>
        <v>46263</v>
      </c>
      <c r="F2098" s="104" t="str">
        <f ca="1"/>
        <v>Paid</v>
      </c>
      <c r="G2098" s="104" t="str">
        <f ca="1"/>
        <v>INV-2026-PT Karya Mitra Retail-2085</v>
      </c>
      <c r="H2098" s="104">
        <f ca="1"/>
        <v>3844000</v>
      </c>
      <c r="I2098" s="104">
        <f ca="1"/>
        <v>0</v>
      </c>
    </row>
    <row r="2099" spans="1:9">
      <c r="A2099" s="104">
        <f ca="1"/>
        <v>2086</v>
      </c>
      <c r="B2099" s="104" t="str">
        <f ca="1"/>
        <v>PT Balikpapan Retailindo</v>
      </c>
      <c r="C2099" s="104">
        <f ca="1"/>
        <v>4364000</v>
      </c>
      <c r="D2099" s="104">
        <f ca="1"/>
        <v>46276</v>
      </c>
      <c r="E2099" s="104">
        <f ca="1"/>
        <v>46306</v>
      </c>
      <c r="F2099" s="104" t="str">
        <f ca="1"/>
        <v>Partial</v>
      </c>
      <c r="G2099" s="104" t="str">
        <f ca="1"/>
        <v>INV-2026-PT Balikpapan Retailindo-2086</v>
      </c>
      <c r="H2099" s="104">
        <f ca="1"/>
        <v>1746000</v>
      </c>
      <c r="I2099" s="104">
        <f ca="1"/>
        <v>2618000</v>
      </c>
    </row>
    <row r="2100" spans="1:9">
      <c r="A2100" s="104">
        <f ca="1"/>
        <v>2087</v>
      </c>
      <c r="B2100" s="104" t="str">
        <f ca="1"/>
        <v>PT Citra Home Living</v>
      </c>
      <c r="C2100" s="104">
        <f ca="1"/>
        <v>2786000</v>
      </c>
      <c r="D2100" s="104">
        <f ca="1"/>
        <v>46065</v>
      </c>
      <c r="E2100" s="104">
        <f ca="1"/>
        <v>46095</v>
      </c>
      <c r="F2100" s="104" t="str">
        <f ca="1"/>
        <v>Paid</v>
      </c>
      <c r="G2100" s="104" t="str">
        <f ca="1"/>
        <v>INV-2026-PT Citra Home Living-2087</v>
      </c>
      <c r="H2100" s="104">
        <f ca="1"/>
        <v>2786000</v>
      </c>
      <c r="I2100" s="104">
        <f ca="1"/>
        <v>0</v>
      </c>
    </row>
    <row r="2101" spans="1:9">
      <c r="A2101" s="104">
        <f ca="1"/>
        <v>2088</v>
      </c>
      <c r="B2101" s="104" t="str">
        <f ca="1"/>
        <v>PT Batam Modern Retail</v>
      </c>
      <c r="C2101" s="104">
        <f ca="1"/>
        <v>4427000</v>
      </c>
      <c r="D2101" s="104">
        <f ca="1"/>
        <v>46093</v>
      </c>
      <c r="E2101" s="104">
        <f ca="1"/>
        <v>46138</v>
      </c>
      <c r="F2101" s="104" t="str">
        <f ca="1"/>
        <v>Paid</v>
      </c>
      <c r="G2101" s="104" t="str">
        <f ca="1"/>
        <v>INV-2026-PT Batam Modern Retail-2088</v>
      </c>
      <c r="H2101" s="104">
        <f ca="1"/>
        <v>4427000</v>
      </c>
      <c r="I2101" s="104">
        <f ca="1"/>
        <v>0</v>
      </c>
    </row>
    <row r="2102" spans="1:9">
      <c r="A2102" s="104">
        <f ca="1"/>
        <v>2089</v>
      </c>
      <c r="B2102" s="104" t="str">
        <f ca="1"/>
        <v>PT Nusantara Mart Sejahtera</v>
      </c>
      <c r="C2102" s="104">
        <f ca="1"/>
        <v>4425000</v>
      </c>
      <c r="D2102" s="104">
        <f ca="1"/>
        <v>46092</v>
      </c>
      <c r="E2102" s="104">
        <f ca="1"/>
        <v>46122</v>
      </c>
      <c r="F2102" s="104" t="str">
        <f ca="1"/>
        <v>Unpaid</v>
      </c>
      <c r="G2102" s="104" t="str">
        <f ca="1"/>
        <v>INV-2026-PT Nusantara Mart Sejahtera-2089</v>
      </c>
      <c r="H2102" s="104">
        <f ca="1"/>
        <v>0</v>
      </c>
      <c r="I2102" s="104">
        <f ca="1"/>
        <v>4425000</v>
      </c>
    </row>
    <row r="2103" spans="1:9">
      <c r="A2103" s="104">
        <f ca="1"/>
        <v>2090</v>
      </c>
      <c r="B2103" s="104" t="str">
        <f ca="1"/>
        <v>PT XYZ</v>
      </c>
      <c r="C2103" s="104">
        <f ca="1"/>
        <v>7142000</v>
      </c>
      <c r="D2103" s="104">
        <f ca="1"/>
        <v>46033</v>
      </c>
      <c r="E2103" s="104">
        <f ca="1"/>
        <v>46063</v>
      </c>
      <c r="F2103" s="104" t="str">
        <f ca="1"/>
        <v>Paid</v>
      </c>
      <c r="G2103" s="104" t="str">
        <f ca="1"/>
        <v>INV-2026-PT XYZ-2090</v>
      </c>
      <c r="H2103" s="104">
        <f ca="1"/>
        <v>7142000</v>
      </c>
      <c r="I2103" s="104">
        <f ca="1"/>
        <v>0</v>
      </c>
    </row>
    <row r="2104" spans="1:9">
      <c r="A2104" s="104">
        <f ca="1"/>
        <v>2091</v>
      </c>
      <c r="B2104" s="104" t="str">
        <f ca="1"/>
        <v>PT Surya Niaga Surabaya</v>
      </c>
      <c r="C2104" s="104">
        <f ca="1"/>
        <v>3339000</v>
      </c>
      <c r="D2104" s="104">
        <f ca="1"/>
        <v>46069</v>
      </c>
      <c r="E2104" s="104">
        <f ca="1"/>
        <v>46099</v>
      </c>
      <c r="F2104" s="104" t="str">
        <f ca="1"/>
        <v>Unpaid</v>
      </c>
      <c r="G2104" s="104" t="str">
        <f ca="1"/>
        <v>INV-2026-PT Surya Niaga Surabaya-2091</v>
      </c>
      <c r="H2104" s="104">
        <f ca="1"/>
        <v>0</v>
      </c>
      <c r="I2104" s="104">
        <f ca="1"/>
        <v>3339000</v>
      </c>
    </row>
    <row r="2105" spans="1:9">
      <c r="A2105" s="104">
        <f ca="1"/>
        <v>2092</v>
      </c>
      <c r="B2105" s="104" t="str">
        <f ca="1"/>
        <v>PT Arunika Retail Indonesia</v>
      </c>
      <c r="C2105" s="104">
        <f ca="1"/>
        <v>3390000</v>
      </c>
      <c r="D2105" s="104">
        <f ca="1"/>
        <v>46123</v>
      </c>
      <c r="E2105" s="104">
        <f ca="1"/>
        <v>46168</v>
      </c>
      <c r="F2105" s="104" t="str">
        <f ca="1"/>
        <v>Paid</v>
      </c>
      <c r="G2105" s="104" t="str">
        <f ca="1"/>
        <v>INV-2026-PT Arunika Retail Indonesia-2092</v>
      </c>
      <c r="H2105" s="104">
        <f ca="1"/>
        <v>3390000</v>
      </c>
      <c r="I2105" s="104">
        <f ca="1"/>
        <v>0</v>
      </c>
    </row>
    <row r="2106" spans="1:9">
      <c r="A2106" s="104">
        <f ca="1"/>
        <v>2093</v>
      </c>
      <c r="B2106" s="104" t="str">
        <f ca="1"/>
        <v>PT Batam Modern Retail</v>
      </c>
      <c r="C2106" s="104">
        <f ca="1"/>
        <v>3253000</v>
      </c>
      <c r="D2106" s="104">
        <f ca="1"/>
        <v>46132</v>
      </c>
      <c r="E2106" s="104">
        <f ca="1"/>
        <v>46146</v>
      </c>
      <c r="F2106" s="104" t="str">
        <f ca="1"/>
        <v>Paid</v>
      </c>
      <c r="G2106" s="104" t="str">
        <f ca="1"/>
        <v>INV-2026-PT Batam Modern Retail-2093</v>
      </c>
      <c r="H2106" s="104">
        <f ca="1"/>
        <v>3253000</v>
      </c>
      <c r="I2106" s="104">
        <f ca="1"/>
        <v>0</v>
      </c>
    </row>
    <row r="2107" spans="1:9">
      <c r="A2107" s="104">
        <f ca="1"/>
        <v>2094</v>
      </c>
      <c r="B2107" s="104" t="str">
        <f ca="1"/>
        <v>PT Harmoni Store Indonesia</v>
      </c>
      <c r="C2107" s="104">
        <f ca="1"/>
        <v>3185000</v>
      </c>
      <c r="D2107" s="104">
        <f ca="1"/>
        <v>46269</v>
      </c>
      <c r="E2107" s="104">
        <f ca="1"/>
        <v>46299</v>
      </c>
      <c r="F2107" s="104" t="str">
        <f ca="1"/>
        <v>Paid</v>
      </c>
      <c r="G2107" s="104" t="str">
        <f ca="1"/>
        <v>INV-2026-PT Harmoni Store Indonesia-2094</v>
      </c>
      <c r="H2107" s="104">
        <f ca="1"/>
        <v>3185000</v>
      </c>
      <c r="I2107" s="104">
        <f ca="1"/>
        <v>0</v>
      </c>
    </row>
    <row r="2108" spans="1:9">
      <c r="A2108" s="104">
        <f ca="1"/>
        <v>2095</v>
      </c>
      <c r="B2108" s="104" t="str">
        <f ca="1"/>
        <v>PT Nusantara Mart Sejahtera</v>
      </c>
      <c r="C2108" s="104">
        <f ca="1"/>
        <v>2939000</v>
      </c>
      <c r="D2108" s="104">
        <f ca="1"/>
        <v>46225</v>
      </c>
      <c r="E2108" s="104">
        <f ca="1"/>
        <v>46255</v>
      </c>
      <c r="F2108" s="104" t="str">
        <f ca="1"/>
        <v>Unpaid</v>
      </c>
      <c r="G2108" s="104" t="str">
        <f ca="1"/>
        <v>INV-2026-PT Nusantara Mart Sejahtera-2095</v>
      </c>
      <c r="H2108" s="104">
        <f ca="1"/>
        <v>0</v>
      </c>
      <c r="I2108" s="104">
        <f ca="1"/>
        <v>2939000</v>
      </c>
    </row>
    <row r="2109" spans="1:9">
      <c r="A2109" s="104">
        <f ca="1"/>
        <v>2096</v>
      </c>
      <c r="B2109" s="104" t="str">
        <f ca="1"/>
        <v>PT Balikpapan Retailindo</v>
      </c>
      <c r="C2109" s="104">
        <f ca="1"/>
        <v>1089000</v>
      </c>
      <c r="D2109" s="104">
        <f ca="1"/>
        <v>46253</v>
      </c>
      <c r="E2109" s="104">
        <f ca="1"/>
        <v>46298</v>
      </c>
      <c r="F2109" s="104" t="str">
        <f ca="1"/>
        <v>Unpaid</v>
      </c>
      <c r="G2109" s="104" t="str">
        <f ca="1"/>
        <v>INV-2026-PT Balikpapan Retailindo-2096</v>
      </c>
      <c r="H2109" s="104">
        <f ca="1"/>
        <v>0</v>
      </c>
      <c r="I2109" s="104">
        <f ca="1"/>
        <v>1089000</v>
      </c>
    </row>
    <row r="2110" spans="1:9">
      <c r="A2110" s="104">
        <f ca="1"/>
        <v>2097</v>
      </c>
      <c r="B2110" s="104" t="str">
        <f ca="1"/>
        <v>PT Metro Perkasa Retail</v>
      </c>
      <c r="C2110" s="104">
        <f ca="1"/>
        <v>6022000</v>
      </c>
      <c r="D2110" s="104">
        <f ca="1"/>
        <v>46076</v>
      </c>
      <c r="E2110" s="104">
        <f ca="1"/>
        <v>46106</v>
      </c>
      <c r="F2110" s="104" t="str">
        <f ca="1"/>
        <v>Paid</v>
      </c>
      <c r="G2110" s="104" t="str">
        <f ca="1"/>
        <v>INV-2026-PT Metro Perkasa Retail-2097</v>
      </c>
      <c r="H2110" s="104">
        <f ca="1"/>
        <v>6022000</v>
      </c>
      <c r="I2110" s="104">
        <f ca="1"/>
        <v>0</v>
      </c>
    </row>
    <row r="2111" spans="1:9">
      <c r="A2111" s="104">
        <f ca="1"/>
        <v>2098</v>
      </c>
      <c r="B2111" s="104" t="str">
        <f ca="1"/>
        <v>PT Bali Lifestyle Market</v>
      </c>
      <c r="C2111" s="104">
        <f ca="1"/>
        <v>5889000</v>
      </c>
      <c r="D2111" s="104">
        <f ca="1"/>
        <v>46030</v>
      </c>
      <c r="E2111" s="104">
        <f ca="1"/>
        <v>46044</v>
      </c>
      <c r="F2111" s="104" t="str">
        <f ca="1"/>
        <v>Paid</v>
      </c>
      <c r="G2111" s="104" t="str">
        <f ca="1"/>
        <v>INV-2026-PT Bali Lifestyle Market-2098</v>
      </c>
      <c r="H2111" s="104">
        <f ca="1"/>
        <v>5889000</v>
      </c>
      <c r="I2111" s="104">
        <f ca="1"/>
        <v>0</v>
      </c>
    </row>
    <row r="2112" spans="1:9">
      <c r="A2112" s="104">
        <f ca="1"/>
        <v>2099</v>
      </c>
      <c r="B2112" s="104" t="str">
        <f ca="1"/>
        <v>PT Palembang Retail Bersama</v>
      </c>
      <c r="C2112" s="104">
        <f ca="1"/>
        <v>3544000</v>
      </c>
      <c r="D2112" s="104">
        <f ca="1"/>
        <v>46270</v>
      </c>
      <c r="E2112" s="104">
        <f ca="1"/>
        <v>46300</v>
      </c>
      <c r="F2112" s="104" t="str">
        <f ca="1"/>
        <v>Partial</v>
      </c>
      <c r="G2112" s="104" t="str">
        <f ca="1"/>
        <v>INV-2026-PT Palembang Retail Bersama-2099</v>
      </c>
      <c r="H2112" s="104">
        <f ca="1"/>
        <v>2658000</v>
      </c>
      <c r="I2112" s="104">
        <f ca="1"/>
        <v>886000</v>
      </c>
    </row>
    <row r="2113" spans="1:9">
      <c r="A2113" s="104">
        <f ca="1"/>
        <v>2100</v>
      </c>
      <c r="B2113" s="104" t="str">
        <f ca="1"/>
        <v>PT Makassar Retail Utama</v>
      </c>
      <c r="C2113" s="104">
        <f ca="1"/>
        <v>3191000</v>
      </c>
      <c r="D2113" s="104">
        <f ca="1"/>
        <v>46103</v>
      </c>
      <c r="E2113" s="104">
        <f ca="1"/>
        <v>46148</v>
      </c>
      <c r="F2113" s="104" t="str">
        <f ca="1"/>
        <v>Partial</v>
      </c>
      <c r="G2113" s="104" t="str">
        <f ca="1"/>
        <v>INV-2026-PT Makassar Retail Utama-2100</v>
      </c>
      <c r="H2113" s="104">
        <f ca="1"/>
        <v>1596000</v>
      </c>
      <c r="I2113" s="104">
        <f ca="1"/>
        <v>1595000</v>
      </c>
    </row>
    <row r="2114" spans="1:9">
      <c r="A2114" s="104">
        <f ca="1"/>
        <v>2101</v>
      </c>
      <c r="B2114" s="104" t="str">
        <f ca="1"/>
        <v>PT Bali Lifestyle Market</v>
      </c>
      <c r="C2114" s="104">
        <f ca="1"/>
        <v>3869000</v>
      </c>
      <c r="D2114" s="104">
        <f ca="1"/>
        <v>46119</v>
      </c>
      <c r="E2114" s="104">
        <f ca="1"/>
        <v>46164</v>
      </c>
      <c r="F2114" s="104" t="str">
        <f ca="1"/>
        <v>Paid</v>
      </c>
      <c r="G2114" s="104" t="str">
        <f ca="1"/>
        <v>INV-2026-PT Bali Lifestyle Market-2101</v>
      </c>
      <c r="H2114" s="104">
        <f ca="1"/>
        <v>3869000</v>
      </c>
      <c r="I2114" s="104">
        <f ca="1"/>
        <v>0</v>
      </c>
    </row>
    <row r="2115" spans="1:9">
      <c r="A2115" s="104">
        <f ca="1"/>
        <v>2102</v>
      </c>
      <c r="B2115" s="104" t="str">
        <f ca="1"/>
        <v>PT Sinar Karya Abadi</v>
      </c>
      <c r="C2115" s="104">
        <f ca="1"/>
        <v>3323000</v>
      </c>
      <c r="D2115" s="104">
        <f ca="1"/>
        <v>46199</v>
      </c>
      <c r="E2115" s="104">
        <f ca="1"/>
        <v>46229</v>
      </c>
      <c r="F2115" s="104" t="str">
        <f ca="1"/>
        <v>Paid</v>
      </c>
      <c r="G2115" s="104" t="str">
        <f ca="1"/>
        <v>INV-2026-PT Sinar Karya Abadi-2102</v>
      </c>
      <c r="H2115" s="104">
        <f ca="1"/>
        <v>3323000</v>
      </c>
      <c r="I2115" s="104">
        <f ca="1"/>
        <v>0</v>
      </c>
    </row>
    <row r="2116" spans="1:9">
      <c r="A2116" s="104">
        <f ca="1"/>
        <v>2103</v>
      </c>
      <c r="B2116" s="104" t="str">
        <f ca="1"/>
        <v>PT XYZ</v>
      </c>
      <c r="C2116" s="104">
        <f ca="1"/>
        <v>8750000</v>
      </c>
      <c r="D2116" s="104">
        <f ca="1"/>
        <v>46218</v>
      </c>
      <c r="E2116" s="104">
        <f ca="1"/>
        <v>46248</v>
      </c>
      <c r="F2116" s="104" t="str">
        <f ca="1"/>
        <v>Unpaid</v>
      </c>
      <c r="G2116" s="104" t="str">
        <f ca="1"/>
        <v>INV-2026-PT XYZ-2103</v>
      </c>
      <c r="H2116" s="104">
        <f ca="1"/>
        <v>0</v>
      </c>
      <c r="I2116" s="104">
        <f ca="1"/>
        <v>8750000</v>
      </c>
    </row>
    <row r="2117" spans="1:9">
      <c r="A2117" s="104">
        <f ca="1"/>
        <v>2104</v>
      </c>
      <c r="B2117" s="104" t="str">
        <f ca="1"/>
        <v>PT Sentra Belanja Jaya</v>
      </c>
      <c r="C2117" s="104">
        <f ca="1"/>
        <v>6029000</v>
      </c>
      <c r="D2117" s="104">
        <f ca="1"/>
        <v>46034</v>
      </c>
      <c r="E2117" s="104">
        <f ca="1"/>
        <v>46064</v>
      </c>
      <c r="F2117" s="104" t="str">
        <f ca="1"/>
        <v>Paid</v>
      </c>
      <c r="G2117" s="104" t="str">
        <f ca="1"/>
        <v>INV-2026-PT Sentra Belanja Jaya-2104</v>
      </c>
      <c r="H2117" s="104">
        <f ca="1"/>
        <v>6029000</v>
      </c>
      <c r="I2117" s="104">
        <f ca="1"/>
        <v>0</v>
      </c>
    </row>
    <row r="2118" spans="1:9">
      <c r="A2118" s="104">
        <f ca="1"/>
        <v>2105</v>
      </c>
      <c r="B2118" s="104" t="str">
        <f ca="1"/>
        <v>PT Arunika Retail Indonesia</v>
      </c>
      <c r="C2118" s="104">
        <f ca="1"/>
        <v>4605000</v>
      </c>
      <c r="D2118" s="104">
        <f ca="1"/>
        <v>46239</v>
      </c>
      <c r="E2118" s="104">
        <f ca="1"/>
        <v>46269</v>
      </c>
      <c r="F2118" s="104" t="str">
        <f ca="1"/>
        <v>Paid</v>
      </c>
      <c r="G2118" s="104" t="str">
        <f ca="1"/>
        <v>INV-2026-PT Arunika Retail Indonesia-2105</v>
      </c>
      <c r="H2118" s="104">
        <f ca="1"/>
        <v>4605000</v>
      </c>
      <c r="I2118" s="104">
        <f ca="1"/>
        <v>0</v>
      </c>
    </row>
    <row r="2119" spans="1:9">
      <c r="A2119" s="104">
        <f ca="1"/>
        <v>2106</v>
      </c>
      <c r="B2119" s="104" t="str">
        <f ca="1"/>
        <v>PT Sentra Belanja Jaya</v>
      </c>
      <c r="C2119" s="104">
        <f ca="1"/>
        <v>4193000</v>
      </c>
      <c r="D2119" s="104">
        <f ca="1"/>
        <v>46121</v>
      </c>
      <c r="E2119" s="104">
        <f ca="1"/>
        <v>46151</v>
      </c>
      <c r="F2119" s="104" t="str">
        <f ca="1"/>
        <v>Unpaid</v>
      </c>
      <c r="G2119" s="104" t="str">
        <f ca="1"/>
        <v>INV-2026-PT Sentra Belanja Jaya-2106</v>
      </c>
      <c r="H2119" s="104">
        <f ca="1"/>
        <v>0</v>
      </c>
      <c r="I2119" s="104">
        <f ca="1"/>
        <v>4193000</v>
      </c>
    </row>
    <row r="2120" spans="1:9">
      <c r="A2120" s="104">
        <f ca="1"/>
        <v>2107</v>
      </c>
      <c r="B2120" s="104" t="str">
        <f ca="1"/>
        <v>PT XYZ</v>
      </c>
      <c r="C2120" s="104">
        <f ca="1"/>
        <v>3575000</v>
      </c>
      <c r="D2120" s="104">
        <f ca="1"/>
        <v>46224</v>
      </c>
      <c r="E2120" s="104">
        <f ca="1"/>
        <v>46254</v>
      </c>
      <c r="F2120" s="104" t="str">
        <f ca="1"/>
        <v>Unpaid</v>
      </c>
      <c r="G2120" s="104" t="str">
        <f ca="1"/>
        <v>INV-2026-PT XYZ-2107</v>
      </c>
      <c r="H2120" s="104">
        <f ca="1"/>
        <v>0</v>
      </c>
      <c r="I2120" s="104">
        <f ca="1"/>
        <v>3575000</v>
      </c>
    </row>
    <row r="2121" spans="1:9">
      <c r="A2121" s="104">
        <f ca="1"/>
        <v>2108</v>
      </c>
      <c r="B2121" s="104" t="str">
        <f ca="1"/>
        <v>PT Sentra Belanja Jaya</v>
      </c>
      <c r="C2121" s="104">
        <f ca="1"/>
        <v>5928000</v>
      </c>
      <c r="D2121" s="104">
        <f ca="1"/>
        <v>46165</v>
      </c>
      <c r="E2121" s="104">
        <f ca="1"/>
        <v>46195</v>
      </c>
      <c r="F2121" s="104" t="str">
        <f ca="1"/>
        <v>Partial</v>
      </c>
      <c r="G2121" s="104" t="str">
        <f ca="1"/>
        <v>INV-2026-PT Sentra Belanja Jaya-2108</v>
      </c>
      <c r="H2121" s="104">
        <f ca="1"/>
        <v>2964000</v>
      </c>
      <c r="I2121" s="104">
        <f ca="1"/>
        <v>2964000</v>
      </c>
    </row>
    <row r="2122" spans="1:9">
      <c r="A2122" s="104">
        <f ca="1"/>
        <v>2109</v>
      </c>
      <c r="B2122" s="104" t="str">
        <f ca="1"/>
        <v>PT Pusaka Niaga Mandiri</v>
      </c>
      <c r="C2122" s="104">
        <f ca="1"/>
        <v>1521000</v>
      </c>
      <c r="D2122" s="104">
        <f ca="1"/>
        <v>46067</v>
      </c>
      <c r="E2122" s="104">
        <f ca="1"/>
        <v>46097</v>
      </c>
      <c r="F2122" s="104" t="str">
        <f ca="1"/>
        <v>Paid</v>
      </c>
      <c r="G2122" s="104" t="str">
        <f ca="1"/>
        <v>INV-2026-PT Pusaka Niaga Mandiri-2109</v>
      </c>
      <c r="H2122" s="104">
        <f ca="1"/>
        <v>1521000</v>
      </c>
      <c r="I2122" s="104">
        <f ca="1"/>
        <v>0</v>
      </c>
    </row>
    <row r="2123" spans="1:9">
      <c r="A2123" s="104">
        <f ca="1"/>
        <v>2110</v>
      </c>
      <c r="B2123" s="104" t="str">
        <f ca="1"/>
        <v>PT Karya Mitra Retail</v>
      </c>
      <c r="C2123" s="104">
        <f ca="1"/>
        <v>5420000</v>
      </c>
      <c r="D2123" s="104">
        <f ca="1"/>
        <v>46026</v>
      </c>
      <c r="E2123" s="104">
        <f ca="1"/>
        <v>46040</v>
      </c>
      <c r="F2123" s="104" t="str">
        <f ca="1"/>
        <v>Paid</v>
      </c>
      <c r="G2123" s="104" t="str">
        <f ca="1"/>
        <v>INV-2026-PT Karya Mitra Retail-2110</v>
      </c>
      <c r="H2123" s="104">
        <f ca="1"/>
        <v>5420000</v>
      </c>
      <c r="I2123" s="104">
        <f ca="1"/>
        <v>0</v>
      </c>
    </row>
    <row r="2124" spans="1:9">
      <c r="A2124" s="104">
        <f ca="1"/>
        <v>2111</v>
      </c>
      <c r="B2124" s="104" t="str">
        <f ca="1"/>
        <v>PT Medan Niaga Sentosa</v>
      </c>
      <c r="C2124" s="104">
        <f ca="1"/>
        <v>5065000</v>
      </c>
      <c r="D2124" s="104">
        <f ca="1"/>
        <v>46082</v>
      </c>
      <c r="E2124" s="104">
        <f ca="1"/>
        <v>46096</v>
      </c>
      <c r="F2124" s="104" t="str">
        <f ca="1"/>
        <v>Partial</v>
      </c>
      <c r="G2124" s="104" t="str">
        <f ca="1"/>
        <v>INV-2026-PT Medan Niaga Sentosa-2111</v>
      </c>
      <c r="H2124" s="104">
        <f ca="1"/>
        <v>1520000</v>
      </c>
      <c r="I2124" s="104">
        <f ca="1"/>
        <v>3545000</v>
      </c>
    </row>
    <row r="2125" spans="1:9">
      <c r="A2125" s="104">
        <f ca="1"/>
        <v>2112</v>
      </c>
      <c r="B2125" s="104" t="str">
        <f ca="1"/>
        <v>PT Medan Niaga Sentosa</v>
      </c>
      <c r="C2125" s="104">
        <f ca="1"/>
        <v>4679000</v>
      </c>
      <c r="D2125" s="104">
        <f ca="1"/>
        <v>46168</v>
      </c>
      <c r="E2125" s="104">
        <f ca="1"/>
        <v>46213</v>
      </c>
      <c r="F2125" s="104" t="str">
        <f ca="1"/>
        <v>Paid</v>
      </c>
      <c r="G2125" s="104" t="str">
        <f ca="1"/>
        <v>INV-2026-PT Medan Niaga Sentosa-2112</v>
      </c>
      <c r="H2125" s="104">
        <f ca="1"/>
        <v>4679000</v>
      </c>
      <c r="I2125" s="104">
        <f ca="1"/>
        <v>0</v>
      </c>
    </row>
    <row r="2126" spans="1:9">
      <c r="A2126" s="104">
        <f ca="1"/>
        <v>2113</v>
      </c>
      <c r="B2126" s="104" t="str">
        <f ca="1"/>
        <v>PT Sentra Belanja Jaya</v>
      </c>
      <c r="C2126" s="104">
        <f ca="1"/>
        <v>2871000</v>
      </c>
      <c r="D2126" s="104">
        <f ca="1"/>
        <v>46237</v>
      </c>
      <c r="E2126" s="104">
        <f ca="1"/>
        <v>46267</v>
      </c>
      <c r="F2126" s="104" t="str">
        <f ca="1"/>
        <v>Partial</v>
      </c>
      <c r="G2126" s="104" t="str">
        <f ca="1"/>
        <v>INV-2026-PT Sentra Belanja Jaya-2113</v>
      </c>
      <c r="H2126" s="104">
        <f ca="1"/>
        <v>1723000</v>
      </c>
      <c r="I2126" s="104">
        <f ca="1"/>
        <v>1148000</v>
      </c>
    </row>
    <row r="2127" spans="1:9">
      <c r="A2127" s="104">
        <f ca="1"/>
        <v>2114</v>
      </c>
      <c r="B2127" s="104" t="str">
        <f ca="1"/>
        <v>PT Manado Lifestyle Center</v>
      </c>
      <c r="C2127" s="104">
        <f ca="1"/>
        <v>2490000</v>
      </c>
      <c r="D2127" s="104">
        <f ca="1"/>
        <v>46225</v>
      </c>
      <c r="E2127" s="104">
        <f ca="1"/>
        <v>46239</v>
      </c>
      <c r="F2127" s="104" t="str">
        <f ca="1"/>
        <v>Unpaid</v>
      </c>
      <c r="G2127" s="104" t="str">
        <f ca="1"/>
        <v>INV-2026-PT Manado Lifestyle Center-2114</v>
      </c>
      <c r="H2127" s="104">
        <f ca="1"/>
        <v>0</v>
      </c>
      <c r="I2127" s="104">
        <f ca="1"/>
        <v>2490000</v>
      </c>
    </row>
    <row r="2128" spans="1:9">
      <c r="A2128" s="104">
        <f ca="1"/>
        <v>2115</v>
      </c>
      <c r="B2128" s="104" t="str">
        <f ca="1"/>
        <v>PT Citra Home Living</v>
      </c>
      <c r="C2128" s="104">
        <f ca="1"/>
        <v>3792000</v>
      </c>
      <c r="D2128" s="104">
        <f ca="1"/>
        <v>46035</v>
      </c>
      <c r="E2128" s="104">
        <f ca="1"/>
        <v>46049</v>
      </c>
      <c r="F2128" s="104" t="str">
        <f ca="1"/>
        <v>Unpaid</v>
      </c>
      <c r="G2128" s="104" t="str">
        <f ca="1"/>
        <v>INV-2026-PT Citra Home Living-2115</v>
      </c>
      <c r="H2128" s="104">
        <f ca="1"/>
        <v>0</v>
      </c>
      <c r="I2128" s="104">
        <f ca="1"/>
        <v>3792000</v>
      </c>
    </row>
    <row r="2129" spans="1:9">
      <c r="A2129" s="104">
        <f ca="1"/>
        <v>2116</v>
      </c>
      <c r="B2129" s="104" t="str">
        <f ca="1"/>
        <v>PT Sinar Karya Abadi</v>
      </c>
      <c r="C2129" s="104">
        <f ca="1"/>
        <v>4717000</v>
      </c>
      <c r="D2129" s="104">
        <f ca="1"/>
        <v>46278</v>
      </c>
      <c r="E2129" s="104">
        <f ca="1"/>
        <v>46292</v>
      </c>
      <c r="F2129" s="104" t="str">
        <f ca="1"/>
        <v>Paid</v>
      </c>
      <c r="G2129" s="104" t="str">
        <f ca="1"/>
        <v>INV-2026-PT Sinar Karya Abadi-2116</v>
      </c>
      <c r="H2129" s="104">
        <f ca="1"/>
        <v>4717000</v>
      </c>
      <c r="I2129" s="104">
        <f ca="1"/>
        <v>0</v>
      </c>
    </row>
    <row r="2130" spans="1:9">
      <c r="A2130" s="104">
        <f ca="1"/>
        <v>2117</v>
      </c>
      <c r="B2130" s="104" t="str">
        <f ca="1"/>
        <v>PT Jogja Retail Makmur</v>
      </c>
      <c r="C2130" s="104">
        <f ca="1"/>
        <v>3505000</v>
      </c>
      <c r="D2130" s="104">
        <f ca="1"/>
        <v>46222</v>
      </c>
      <c r="E2130" s="104">
        <f ca="1"/>
        <v>46252</v>
      </c>
      <c r="F2130" s="104" t="str">
        <f ca="1"/>
        <v>Unpaid</v>
      </c>
      <c r="G2130" s="104" t="str">
        <f ca="1"/>
        <v>INV-2026-PT Jogja Retail Makmur-2117</v>
      </c>
      <c r="H2130" s="104">
        <f ca="1"/>
        <v>0</v>
      </c>
      <c r="I2130" s="104">
        <f ca="1"/>
        <v>3505000</v>
      </c>
    </row>
    <row r="2131" spans="1:9">
      <c r="A2131" s="104">
        <f ca="1"/>
        <v>2118</v>
      </c>
      <c r="B2131" s="104" t="str">
        <f ca="1"/>
        <v>PT Harmoni Store Indonesia</v>
      </c>
      <c r="C2131" s="104">
        <f ca="1"/>
        <v>2115000</v>
      </c>
      <c r="D2131" s="104">
        <f ca="1"/>
        <v>46261</v>
      </c>
      <c r="E2131" s="104">
        <f ca="1"/>
        <v>46291</v>
      </c>
      <c r="F2131" s="104" t="str">
        <f ca="1"/>
        <v>Paid</v>
      </c>
      <c r="G2131" s="104" t="str">
        <f ca="1"/>
        <v>INV-2026-PT Harmoni Store Indonesia-2118</v>
      </c>
      <c r="H2131" s="104">
        <f ca="1"/>
        <v>2115000</v>
      </c>
      <c r="I2131" s="104">
        <f ca="1"/>
        <v>0</v>
      </c>
    </row>
    <row r="2132" spans="1:9">
      <c r="A2132" s="104">
        <f ca="1"/>
        <v>2119</v>
      </c>
      <c r="B2132" s="104" t="str">
        <f ca="1"/>
        <v>PT Urban House Indonesia</v>
      </c>
      <c r="C2132" s="104">
        <f ca="1"/>
        <v>971000</v>
      </c>
      <c r="D2132" s="104">
        <f ca="1"/>
        <v>46268</v>
      </c>
      <c r="E2132" s="104">
        <f ca="1"/>
        <v>46282</v>
      </c>
      <c r="F2132" s="104" t="str">
        <f ca="1"/>
        <v>Unpaid</v>
      </c>
      <c r="G2132" s="104" t="str">
        <f ca="1"/>
        <v>INV-2026-PT Urban House Indonesia-2119</v>
      </c>
      <c r="H2132" s="104">
        <f ca="1"/>
        <v>0</v>
      </c>
      <c r="I2132" s="104">
        <f ca="1"/>
        <v>971000</v>
      </c>
    </row>
    <row r="2133" spans="1:9">
      <c r="A2133" s="104">
        <f ca="1"/>
        <v>2120</v>
      </c>
      <c r="B2133" s="104" t="str">
        <f ca="1"/>
        <v>PT Medan Niaga Sentosa</v>
      </c>
      <c r="C2133" s="104">
        <f ca="1"/>
        <v>5521000</v>
      </c>
      <c r="D2133" s="104">
        <f ca="1"/>
        <v>46046</v>
      </c>
      <c r="E2133" s="104">
        <f ca="1"/>
        <v>46091</v>
      </c>
      <c r="F2133" s="104" t="str">
        <f ca="1"/>
        <v>Paid</v>
      </c>
      <c r="G2133" s="104" t="str">
        <f ca="1"/>
        <v>INV-2026-PT Medan Niaga Sentosa-2120</v>
      </c>
      <c r="H2133" s="104">
        <f ca="1"/>
        <v>5521000</v>
      </c>
      <c r="I2133" s="104">
        <f ca="1"/>
        <v>0</v>
      </c>
    </row>
    <row r="2134" spans="1:9">
      <c r="A2134" s="104">
        <f ca="1"/>
        <v>2121</v>
      </c>
      <c r="B2134" s="104" t="str">
        <f ca="1"/>
        <v>PT Bali Lifestyle Market</v>
      </c>
      <c r="C2134" s="104">
        <f ca="1"/>
        <v>763000</v>
      </c>
      <c r="D2134" s="104">
        <f ca="1"/>
        <v>46195</v>
      </c>
      <c r="E2134" s="104">
        <f ca="1"/>
        <v>46225</v>
      </c>
      <c r="F2134" s="104" t="str">
        <f ca="1"/>
        <v>Paid</v>
      </c>
      <c r="G2134" s="104" t="str">
        <f ca="1"/>
        <v>INV-2026-PT Bali Lifestyle Market-2121</v>
      </c>
      <c r="H2134" s="104">
        <f ca="1"/>
        <v>763000</v>
      </c>
      <c r="I2134" s="104">
        <f ca="1"/>
        <v>0</v>
      </c>
    </row>
    <row r="2135" spans="1:9">
      <c r="A2135" s="104">
        <f ca="1"/>
        <v>2122</v>
      </c>
      <c r="B2135" s="104" t="str">
        <f ca="1"/>
        <v>PT Makassar Retail Utama</v>
      </c>
      <c r="C2135" s="104">
        <f ca="1"/>
        <v>4059000</v>
      </c>
      <c r="D2135" s="104">
        <f ca="1"/>
        <v>46247</v>
      </c>
      <c r="E2135" s="104">
        <f ca="1"/>
        <v>46292</v>
      </c>
      <c r="F2135" s="104" t="str">
        <f ca="1"/>
        <v>Unpaid</v>
      </c>
      <c r="G2135" s="104" t="str">
        <f ca="1"/>
        <v>INV-2026-PT Makassar Retail Utama-2122</v>
      </c>
      <c r="H2135" s="104">
        <f ca="1"/>
        <v>0</v>
      </c>
      <c r="I2135" s="104">
        <f ca="1"/>
        <v>4059000</v>
      </c>
    </row>
    <row r="2136" spans="1:9">
      <c r="A2136" s="104">
        <f ca="1"/>
        <v>2123</v>
      </c>
      <c r="B2136" s="104" t="str">
        <f ca="1"/>
        <v>PT Pusaka Niaga Mandiri</v>
      </c>
      <c r="C2136" s="104">
        <f ca="1"/>
        <v>2404000</v>
      </c>
      <c r="D2136" s="104">
        <f ca="1"/>
        <v>46030</v>
      </c>
      <c r="E2136" s="104">
        <f ca="1"/>
        <v>46060</v>
      </c>
      <c r="F2136" s="104" t="str">
        <f ca="1"/>
        <v>Unpaid</v>
      </c>
      <c r="G2136" s="104" t="str">
        <f ca="1"/>
        <v>INV-2026-PT Pusaka Niaga Mandiri-2123</v>
      </c>
      <c r="H2136" s="104">
        <f ca="1"/>
        <v>0</v>
      </c>
      <c r="I2136" s="104">
        <f ca="1"/>
        <v>2404000</v>
      </c>
    </row>
    <row r="2137" spans="1:9">
      <c r="A2137" s="104">
        <f ca="1"/>
        <v>2124</v>
      </c>
      <c r="B2137" s="104" t="str">
        <f ca="1"/>
        <v>PT Jogja Retail Makmur</v>
      </c>
      <c r="C2137" s="104">
        <f ca="1"/>
        <v>3042000</v>
      </c>
      <c r="D2137" s="104">
        <f ca="1"/>
        <v>46227</v>
      </c>
      <c r="E2137" s="104">
        <f ca="1"/>
        <v>46272</v>
      </c>
      <c r="F2137" s="104" t="str">
        <f ca="1"/>
        <v>Partial</v>
      </c>
      <c r="G2137" s="104" t="str">
        <f ca="1"/>
        <v>INV-2026-PT Jogja Retail Makmur-2124</v>
      </c>
      <c r="H2137" s="104">
        <f ca="1"/>
        <v>1521000</v>
      </c>
      <c r="I2137" s="104">
        <f ca="1"/>
        <v>1521000</v>
      </c>
    </row>
    <row r="2138" spans="1:9">
      <c r="A2138" s="104">
        <f ca="1"/>
        <v>2125</v>
      </c>
      <c r="B2138" s="104" t="str">
        <f ca="1"/>
        <v>PT Bintang Retail Nusantara</v>
      </c>
      <c r="C2138" s="104">
        <f ca="1"/>
        <v>3166000</v>
      </c>
      <c r="D2138" s="104">
        <f ca="1"/>
        <v>46246</v>
      </c>
      <c r="E2138" s="104">
        <f ca="1"/>
        <v>46276</v>
      </c>
      <c r="F2138" s="104" t="str">
        <f ca="1"/>
        <v>Unpaid</v>
      </c>
      <c r="G2138" s="104" t="str">
        <f ca="1"/>
        <v>INV-2026-PT Bintang Retail Nusantara-2125</v>
      </c>
      <c r="H2138" s="104">
        <f ca="1"/>
        <v>0</v>
      </c>
      <c r="I2138" s="104">
        <f ca="1"/>
        <v>3166000</v>
      </c>
    </row>
    <row r="2139" spans="1:9">
      <c r="A2139" s="104">
        <f ca="1"/>
        <v>2126</v>
      </c>
      <c r="B2139" s="104" t="str">
        <f ca="1"/>
        <v>PT Jogja Retail Makmur</v>
      </c>
      <c r="C2139" s="104">
        <f ca="1"/>
        <v>3210000</v>
      </c>
      <c r="D2139" s="104">
        <f ca="1"/>
        <v>46208</v>
      </c>
      <c r="E2139" s="104">
        <f ca="1"/>
        <v>46238</v>
      </c>
      <c r="F2139" s="104" t="str">
        <f ca="1"/>
        <v>Paid</v>
      </c>
      <c r="G2139" s="104" t="str">
        <f ca="1"/>
        <v>INV-2026-PT Jogja Retail Makmur-2126</v>
      </c>
      <c r="H2139" s="104">
        <f ca="1"/>
        <v>3210000</v>
      </c>
      <c r="I2139" s="104">
        <f ca="1"/>
        <v>0</v>
      </c>
    </row>
    <row r="2140" spans="1:9">
      <c r="A2140" s="104">
        <f ca="1"/>
        <v>2127</v>
      </c>
      <c r="B2140" s="104" t="str">
        <f ca="1"/>
        <v>PT XYZ</v>
      </c>
      <c r="C2140" s="104">
        <f ca="1"/>
        <v>5186000</v>
      </c>
      <c r="D2140" s="104">
        <f ca="1"/>
        <v>46166</v>
      </c>
      <c r="E2140" s="104">
        <f ca="1"/>
        <v>46196</v>
      </c>
      <c r="F2140" s="104" t="str">
        <f ca="1"/>
        <v>Unpaid</v>
      </c>
      <c r="G2140" s="104" t="str">
        <f ca="1"/>
        <v>INV-2026-PT XYZ-2127</v>
      </c>
      <c r="H2140" s="104">
        <f ca="1"/>
        <v>0</v>
      </c>
      <c r="I2140" s="104">
        <f ca="1"/>
        <v>5186000</v>
      </c>
    </row>
    <row r="2141" spans="1:9">
      <c r="A2141" s="104">
        <f ca="1"/>
        <v>2128</v>
      </c>
      <c r="B2141" s="104" t="str">
        <f ca="1"/>
        <v>PT XYZ</v>
      </c>
      <c r="C2141" s="104">
        <f ca="1"/>
        <v>1951000</v>
      </c>
      <c r="D2141" s="104">
        <f ca="1"/>
        <v>46103</v>
      </c>
      <c r="E2141" s="104">
        <f ca="1"/>
        <v>46117</v>
      </c>
      <c r="F2141" s="104" t="str">
        <f ca="1"/>
        <v>Paid</v>
      </c>
      <c r="G2141" s="104" t="str">
        <f ca="1"/>
        <v>INV-2026-PT XYZ-2128</v>
      </c>
      <c r="H2141" s="104">
        <f ca="1"/>
        <v>1951000</v>
      </c>
      <c r="I2141" s="104">
        <f ca="1"/>
        <v>0</v>
      </c>
    </row>
    <row r="2142" spans="1:9">
      <c r="A2142" s="104">
        <f ca="1"/>
        <v>2129</v>
      </c>
      <c r="B2142" s="104" t="str">
        <f ca="1"/>
        <v>PT Citra Home Living</v>
      </c>
      <c r="C2142" s="104">
        <f ca="1"/>
        <v>5940000</v>
      </c>
      <c r="D2142" s="104">
        <f ca="1"/>
        <v>46102</v>
      </c>
      <c r="E2142" s="104">
        <f ca="1"/>
        <v>46132</v>
      </c>
      <c r="F2142" s="104" t="str">
        <f ca="1"/>
        <v>Paid</v>
      </c>
      <c r="G2142" s="104" t="str">
        <f ca="1"/>
        <v>INV-2026-PT Citra Home Living-2129</v>
      </c>
      <c r="H2142" s="104">
        <f ca="1"/>
        <v>5940000</v>
      </c>
      <c r="I2142" s="104">
        <f ca="1"/>
        <v>0</v>
      </c>
    </row>
    <row r="2143" spans="1:9">
      <c r="A2143" s="104">
        <f ca="1"/>
        <v>2130</v>
      </c>
      <c r="B2143" s="104" t="str">
        <f ca="1"/>
        <v>PT Karya Mitra Retail</v>
      </c>
      <c r="C2143" s="104">
        <f ca="1"/>
        <v>1868000</v>
      </c>
      <c r="D2143" s="104">
        <f ca="1"/>
        <v>46143</v>
      </c>
      <c r="E2143" s="104">
        <f ca="1"/>
        <v>46173</v>
      </c>
      <c r="F2143" s="104" t="str">
        <f ca="1"/>
        <v>Paid</v>
      </c>
      <c r="G2143" s="104" t="str">
        <f ca="1"/>
        <v>INV-2026-PT Karya Mitra Retail-2130</v>
      </c>
      <c r="H2143" s="104">
        <f ca="1"/>
        <v>1868000</v>
      </c>
      <c r="I2143" s="104">
        <f ca="1"/>
        <v>0</v>
      </c>
    </row>
    <row r="2144" spans="1:9">
      <c r="A2144" s="104">
        <f ca="1"/>
        <v>2131</v>
      </c>
      <c r="B2144" s="104" t="str">
        <f ca="1"/>
        <v>PT Urban House Indonesia</v>
      </c>
      <c r="C2144" s="104">
        <f ca="1"/>
        <v>2083000</v>
      </c>
      <c r="D2144" s="104">
        <f ca="1"/>
        <v>46195</v>
      </c>
      <c r="E2144" s="104">
        <f ca="1"/>
        <v>46240</v>
      </c>
      <c r="F2144" s="104" t="str">
        <f ca="1"/>
        <v>Paid</v>
      </c>
      <c r="G2144" s="104" t="str">
        <f ca="1"/>
        <v>INV-2026-PT Urban House Indonesia-2131</v>
      </c>
      <c r="H2144" s="104">
        <f ca="1"/>
        <v>2083000</v>
      </c>
      <c r="I2144" s="104">
        <f ca="1"/>
        <v>0</v>
      </c>
    </row>
    <row r="2145" spans="1:9">
      <c r="A2145" s="104">
        <f ca="1"/>
        <v>2132</v>
      </c>
      <c r="B2145" s="104" t="str">
        <f ca="1"/>
        <v>PT Balikpapan Retailindo</v>
      </c>
      <c r="C2145" s="104">
        <f ca="1"/>
        <v>2876000</v>
      </c>
      <c r="D2145" s="104">
        <f ca="1"/>
        <v>46275</v>
      </c>
      <c r="E2145" s="104">
        <f ca="1"/>
        <v>46305</v>
      </c>
      <c r="F2145" s="104" t="str">
        <f ca="1"/>
        <v>Paid</v>
      </c>
      <c r="G2145" s="104" t="str">
        <f ca="1"/>
        <v>INV-2026-PT Balikpapan Retailindo-2132</v>
      </c>
      <c r="H2145" s="104">
        <f ca="1"/>
        <v>2876000</v>
      </c>
      <c r="I2145" s="104">
        <f ca="1"/>
        <v>0</v>
      </c>
    </row>
    <row r="2146" spans="1:9">
      <c r="A2146" s="104">
        <f ca="1"/>
        <v>2133</v>
      </c>
      <c r="B2146" s="104" t="str">
        <f ca="1"/>
        <v>PT Sinar Karya Abadi</v>
      </c>
      <c r="C2146" s="104">
        <f ca="1"/>
        <v>5436000</v>
      </c>
      <c r="D2146" s="104">
        <f ca="1"/>
        <v>46097</v>
      </c>
      <c r="E2146" s="104">
        <f ca="1"/>
        <v>46127</v>
      </c>
      <c r="F2146" s="104" t="str">
        <f ca="1"/>
        <v>Paid</v>
      </c>
      <c r="G2146" s="104" t="str">
        <f ca="1"/>
        <v>INV-2026-PT Sinar Karya Abadi-2133</v>
      </c>
      <c r="H2146" s="104">
        <f ca="1"/>
        <v>5436000</v>
      </c>
      <c r="I2146" s="104">
        <f ca="1"/>
        <v>0</v>
      </c>
    </row>
    <row r="2147" spans="1:9">
      <c r="A2147" s="104">
        <f ca="1"/>
        <v>2134</v>
      </c>
      <c r="B2147" s="104" t="str">
        <f ca="1"/>
        <v>PT Harmoni Store Indonesia</v>
      </c>
      <c r="C2147" s="104">
        <f ca="1"/>
        <v>2987000</v>
      </c>
      <c r="D2147" s="104">
        <f ca="1"/>
        <v>46228</v>
      </c>
      <c r="E2147" s="104">
        <f ca="1"/>
        <v>46273</v>
      </c>
      <c r="F2147" s="104" t="str">
        <f ca="1"/>
        <v>Partial</v>
      </c>
      <c r="G2147" s="104" t="str">
        <f ca="1"/>
        <v>INV-2026-PT Harmoni Store Indonesia-2134</v>
      </c>
      <c r="H2147" s="104">
        <f ca="1"/>
        <v>1494000</v>
      </c>
      <c r="I2147" s="104">
        <f ca="1"/>
        <v>1493000</v>
      </c>
    </row>
    <row r="2148" spans="1:9">
      <c r="A2148" s="104">
        <f ca="1"/>
        <v>2135</v>
      </c>
      <c r="B2148" s="104" t="str">
        <f ca="1"/>
        <v>PT Citra Home Living</v>
      </c>
      <c r="C2148" s="104">
        <f ca="1"/>
        <v>5662000</v>
      </c>
      <c r="D2148" s="104">
        <f ca="1"/>
        <v>46155</v>
      </c>
      <c r="E2148" s="104">
        <f ca="1"/>
        <v>46185</v>
      </c>
      <c r="F2148" s="104" t="str">
        <f ca="1"/>
        <v>Paid</v>
      </c>
      <c r="G2148" s="104" t="str">
        <f ca="1"/>
        <v>INV-2026-PT Citra Home Living-2135</v>
      </c>
      <c r="H2148" s="104">
        <f ca="1"/>
        <v>5662000</v>
      </c>
      <c r="I2148" s="104">
        <f ca="1"/>
        <v>0</v>
      </c>
    </row>
    <row r="2149" spans="1:9">
      <c r="A2149" s="104">
        <f ca="1"/>
        <v>2136</v>
      </c>
      <c r="B2149" s="104" t="str">
        <f ca="1"/>
        <v>PT Medan Niaga Sentosa</v>
      </c>
      <c r="C2149" s="104">
        <f ca="1"/>
        <v>1150000</v>
      </c>
      <c r="D2149" s="104">
        <f ca="1"/>
        <v>46258</v>
      </c>
      <c r="E2149" s="104">
        <f ca="1"/>
        <v>46288</v>
      </c>
      <c r="F2149" s="104" t="str">
        <f ca="1"/>
        <v>Unpaid</v>
      </c>
      <c r="G2149" s="104" t="str">
        <f ca="1"/>
        <v>INV-2026-PT Medan Niaga Sentosa-2136</v>
      </c>
      <c r="H2149" s="104">
        <f ca="1"/>
        <v>0</v>
      </c>
      <c r="I2149" s="104">
        <f ca="1"/>
        <v>1150000</v>
      </c>
    </row>
    <row r="2150" spans="1:9">
      <c r="A2150" s="104">
        <f ca="1"/>
        <v>2137</v>
      </c>
      <c r="B2150" s="104" t="str">
        <f ca="1"/>
        <v>PT Arunika Retail Indonesia</v>
      </c>
      <c r="C2150" s="104">
        <f ca="1"/>
        <v>2641000</v>
      </c>
      <c r="D2150" s="104">
        <f ca="1"/>
        <v>46256</v>
      </c>
      <c r="E2150" s="104">
        <f ca="1"/>
        <v>46270</v>
      </c>
      <c r="F2150" s="104" t="str">
        <f ca="1"/>
        <v>Paid</v>
      </c>
      <c r="G2150" s="104" t="str">
        <f ca="1"/>
        <v>INV-2026-PT Arunika Retail Indonesia-2137</v>
      </c>
      <c r="H2150" s="104">
        <f ca="1"/>
        <v>2641000</v>
      </c>
      <c r="I2150" s="104">
        <f ca="1"/>
        <v>0</v>
      </c>
    </row>
    <row r="2151" spans="1:9">
      <c r="A2151" s="104">
        <f ca="1"/>
        <v>2138</v>
      </c>
      <c r="B2151" s="104" t="str">
        <f ca="1"/>
        <v>PT Arunika Retail Indonesia</v>
      </c>
      <c r="C2151" s="104">
        <f ca="1"/>
        <v>149000</v>
      </c>
      <c r="D2151" s="104">
        <f ca="1"/>
        <v>46193</v>
      </c>
      <c r="E2151" s="104">
        <f ca="1"/>
        <v>46207</v>
      </c>
      <c r="F2151" s="104" t="str">
        <f ca="1"/>
        <v>Partial</v>
      </c>
      <c r="G2151" s="104" t="str">
        <f ca="1"/>
        <v>INV-2026-PT Arunika Retail Indonesia-2138</v>
      </c>
      <c r="H2151" s="104">
        <f ca="1"/>
        <v>60000</v>
      </c>
      <c r="I2151" s="104">
        <f ca="1"/>
        <v>89000</v>
      </c>
    </row>
    <row r="2152" spans="1:9">
      <c r="A2152" s="104">
        <f ca="1"/>
        <v>2139</v>
      </c>
      <c r="B2152" s="104" t="str">
        <f ca="1"/>
        <v>PT Batam Modern Retail</v>
      </c>
      <c r="C2152" s="104">
        <f ca="1"/>
        <v>5360000</v>
      </c>
      <c r="D2152" s="104">
        <f ca="1"/>
        <v>46088</v>
      </c>
      <c r="E2152" s="104">
        <f ca="1"/>
        <v>46118</v>
      </c>
      <c r="F2152" s="104" t="str">
        <f ca="1"/>
        <v>Unpaid</v>
      </c>
      <c r="G2152" s="104" t="str">
        <f ca="1"/>
        <v>INV-2026-PT Batam Modern Retail-2139</v>
      </c>
      <c r="H2152" s="104">
        <f ca="1"/>
        <v>0</v>
      </c>
      <c r="I2152" s="104">
        <f ca="1"/>
        <v>5360000</v>
      </c>
    </row>
    <row r="2153" spans="1:9">
      <c r="A2153" s="104">
        <f ca="1"/>
        <v>2140</v>
      </c>
      <c r="B2153" s="104" t="str">
        <f ca="1"/>
        <v>PT Balikpapan Retailindo</v>
      </c>
      <c r="C2153" s="104">
        <f ca="1"/>
        <v>4685000</v>
      </c>
      <c r="D2153" s="104">
        <f ca="1"/>
        <v>46209</v>
      </c>
      <c r="E2153" s="104">
        <f ca="1"/>
        <v>46239</v>
      </c>
      <c r="F2153" s="104" t="str">
        <f ca="1"/>
        <v>Unpaid</v>
      </c>
      <c r="G2153" s="104" t="str">
        <f ca="1"/>
        <v>INV-2026-PT Balikpapan Retailindo-2140</v>
      </c>
      <c r="H2153" s="104">
        <f ca="1"/>
        <v>0</v>
      </c>
      <c r="I2153" s="104">
        <f ca="1"/>
        <v>4685000</v>
      </c>
    </row>
    <row r="2154" spans="1:9">
      <c r="A2154" s="104">
        <f ca="1"/>
        <v>2141</v>
      </c>
      <c r="B2154" s="104" t="str">
        <f ca="1"/>
        <v>PT Bali Lifestyle Market</v>
      </c>
      <c r="C2154" s="104">
        <f ca="1"/>
        <v>2452000</v>
      </c>
      <c r="D2154" s="104">
        <f ca="1"/>
        <v>46089</v>
      </c>
      <c r="E2154" s="104">
        <f ca="1"/>
        <v>46119</v>
      </c>
      <c r="F2154" s="104" t="str">
        <f ca="1"/>
        <v>Paid</v>
      </c>
      <c r="G2154" s="104" t="str">
        <f ca="1"/>
        <v>INV-2026-PT Bali Lifestyle Market-2141</v>
      </c>
      <c r="H2154" s="104">
        <f ca="1"/>
        <v>2452000</v>
      </c>
      <c r="I2154" s="104">
        <f ca="1"/>
        <v>0</v>
      </c>
    </row>
    <row r="2155" spans="1:9">
      <c r="A2155" s="104">
        <f ca="1"/>
        <v>2142</v>
      </c>
      <c r="B2155" s="104" t="str">
        <f ca="1"/>
        <v>PT Sinar Karya Abadi</v>
      </c>
      <c r="C2155" s="104">
        <f ca="1"/>
        <v>4128000</v>
      </c>
      <c r="D2155" s="104">
        <f ca="1"/>
        <v>46171</v>
      </c>
      <c r="E2155" s="104">
        <f ca="1"/>
        <v>46216</v>
      </c>
      <c r="F2155" s="104" t="str">
        <f ca="1"/>
        <v>Unpaid</v>
      </c>
      <c r="G2155" s="104" t="str">
        <f ca="1"/>
        <v>INV-2026-PT Sinar Karya Abadi-2142</v>
      </c>
      <c r="H2155" s="104">
        <f ca="1"/>
        <v>0</v>
      </c>
      <c r="I2155" s="104">
        <f ca="1"/>
        <v>4128000</v>
      </c>
    </row>
    <row r="2156" spans="1:9">
      <c r="A2156" s="104">
        <f ca="1"/>
        <v>2143</v>
      </c>
      <c r="B2156" s="104" t="str">
        <f ca="1"/>
        <v>PT Lestari Lifestyle Retail</v>
      </c>
      <c r="C2156" s="104">
        <f ca="1"/>
        <v>814000</v>
      </c>
      <c r="D2156" s="104">
        <f ca="1"/>
        <v>46181</v>
      </c>
      <c r="E2156" s="104">
        <f ca="1"/>
        <v>46211</v>
      </c>
      <c r="F2156" s="104" t="str">
        <f ca="1"/>
        <v>Unpaid</v>
      </c>
      <c r="G2156" s="104" t="str">
        <f ca="1"/>
        <v>INV-2026-PT Lestari Lifestyle Retail-2143</v>
      </c>
      <c r="H2156" s="104">
        <f ca="1"/>
        <v>0</v>
      </c>
      <c r="I2156" s="104">
        <f ca="1"/>
        <v>814000</v>
      </c>
    </row>
    <row r="2157" spans="1:9">
      <c r="A2157" s="104">
        <f ca="1"/>
        <v>2144</v>
      </c>
      <c r="B2157" s="104" t="str">
        <f ca="1"/>
        <v>PT Harmoni Store Indonesia</v>
      </c>
      <c r="C2157" s="104">
        <f ca="1"/>
        <v>6672000</v>
      </c>
      <c r="D2157" s="104">
        <f ca="1"/>
        <v>46139</v>
      </c>
      <c r="E2157" s="104">
        <f ca="1"/>
        <v>46169</v>
      </c>
      <c r="F2157" s="104" t="str">
        <f ca="1"/>
        <v>Unpaid</v>
      </c>
      <c r="G2157" s="104" t="str">
        <f ca="1"/>
        <v>INV-2026-PT Harmoni Store Indonesia-2144</v>
      </c>
      <c r="H2157" s="104">
        <f ca="1"/>
        <v>0</v>
      </c>
      <c r="I2157" s="104">
        <f ca="1"/>
        <v>6672000</v>
      </c>
    </row>
    <row r="2158" spans="1:9">
      <c r="A2158" s="104">
        <f ca="1"/>
        <v>2145</v>
      </c>
      <c r="B2158" s="104" t="str">
        <f ca="1"/>
        <v>PT Metro Perkasa Retail</v>
      </c>
      <c r="C2158" s="104">
        <f ca="1"/>
        <v>4095000</v>
      </c>
      <c r="D2158" s="104">
        <f ca="1"/>
        <v>46115</v>
      </c>
      <c r="E2158" s="104">
        <f ca="1"/>
        <v>46160</v>
      </c>
      <c r="F2158" s="104" t="str">
        <f ca="1"/>
        <v>Unpaid</v>
      </c>
      <c r="G2158" s="104" t="str">
        <f ca="1"/>
        <v>INV-2026-PT Metro Perkasa Retail-2145</v>
      </c>
      <c r="H2158" s="104">
        <f ca="1"/>
        <v>0</v>
      </c>
      <c r="I2158" s="104">
        <f ca="1"/>
        <v>4095000</v>
      </c>
    </row>
    <row r="2159" spans="1:9">
      <c r="A2159" s="104">
        <f ca="1"/>
        <v>2146</v>
      </c>
      <c r="B2159" s="104" t="str">
        <f ca="1"/>
        <v>PT Manado Lifestyle Center</v>
      </c>
      <c r="C2159" s="104">
        <f ca="1"/>
        <v>596000</v>
      </c>
      <c r="D2159" s="104">
        <f ca="1"/>
        <v>46232</v>
      </c>
      <c r="E2159" s="104">
        <f ca="1"/>
        <v>46262</v>
      </c>
      <c r="F2159" s="104" t="str">
        <f ca="1"/>
        <v>Partial</v>
      </c>
      <c r="G2159" s="104" t="str">
        <f ca="1"/>
        <v>INV-2026-PT Manado Lifestyle Center-2146</v>
      </c>
      <c r="H2159" s="104">
        <f ca="1"/>
        <v>298000</v>
      </c>
      <c r="I2159" s="104">
        <f ca="1"/>
        <v>298000</v>
      </c>
    </row>
    <row r="2160" spans="1:9">
      <c r="A2160" s="104">
        <f ca="1"/>
        <v>2147</v>
      </c>
      <c r="B2160" s="104" t="str">
        <f ca="1"/>
        <v>PT Pekanbaru Home Store</v>
      </c>
      <c r="C2160" s="104">
        <f ca="1"/>
        <v>5049000</v>
      </c>
      <c r="D2160" s="104">
        <f ca="1"/>
        <v>46235</v>
      </c>
      <c r="E2160" s="104">
        <f ca="1"/>
        <v>46265</v>
      </c>
      <c r="F2160" s="104" t="str">
        <f ca="1"/>
        <v>Paid</v>
      </c>
      <c r="G2160" s="104" t="str">
        <f ca="1"/>
        <v>INV-2026-PT Pekanbaru Home Store-2147</v>
      </c>
      <c r="H2160" s="104">
        <f ca="1"/>
        <v>5049000</v>
      </c>
      <c r="I2160" s="104">
        <f ca="1"/>
        <v>0</v>
      </c>
    </row>
    <row r="2161" spans="1:9">
      <c r="A2161" s="104">
        <f ca="1"/>
        <v>2148</v>
      </c>
      <c r="B2161" s="104" t="str">
        <f ca="1"/>
        <v>PT Surya Niaga Surabaya</v>
      </c>
      <c r="C2161" s="104">
        <f ca="1"/>
        <v>1341000</v>
      </c>
      <c r="D2161" s="104">
        <f ca="1"/>
        <v>46068</v>
      </c>
      <c r="E2161" s="104">
        <f ca="1"/>
        <v>46113</v>
      </c>
      <c r="F2161" s="104" t="str">
        <f ca="1"/>
        <v>Paid</v>
      </c>
      <c r="G2161" s="104" t="str">
        <f ca="1"/>
        <v>INV-2026-PT Surya Niaga Surabaya-2148</v>
      </c>
      <c r="H2161" s="104">
        <f ca="1"/>
        <v>1341000</v>
      </c>
      <c r="I2161" s="104">
        <f ca="1"/>
        <v>0</v>
      </c>
    </row>
    <row r="2162" spans="1:9">
      <c r="A2162" s="104">
        <f ca="1"/>
        <v>2149</v>
      </c>
      <c r="B2162" s="104" t="str">
        <f ca="1"/>
        <v>PT Pekanbaru Home Store</v>
      </c>
      <c r="C2162" s="104">
        <f ca="1"/>
        <v>4571000</v>
      </c>
      <c r="D2162" s="104">
        <f ca="1"/>
        <v>46139</v>
      </c>
      <c r="E2162" s="104">
        <f ca="1"/>
        <v>46169</v>
      </c>
      <c r="F2162" s="104" t="str">
        <f ca="1"/>
        <v>Paid</v>
      </c>
      <c r="G2162" s="104" t="str">
        <f ca="1"/>
        <v>INV-2026-PT Pekanbaru Home Store-2149</v>
      </c>
      <c r="H2162" s="104">
        <f ca="1"/>
        <v>4571000</v>
      </c>
      <c r="I2162" s="104">
        <f ca="1"/>
        <v>0</v>
      </c>
    </row>
    <row r="2163" spans="1:9">
      <c r="A2163" s="104">
        <f ca="1"/>
        <v>2150</v>
      </c>
      <c r="B2163" s="104" t="str">
        <f ca="1"/>
        <v>PT Medan Niaga Sentosa</v>
      </c>
      <c r="C2163" s="104">
        <f ca="1"/>
        <v>2384000</v>
      </c>
      <c r="D2163" s="104">
        <f ca="1"/>
        <v>46171</v>
      </c>
      <c r="E2163" s="104">
        <f ca="1"/>
        <v>46185</v>
      </c>
      <c r="F2163" s="104" t="str">
        <f ca="1"/>
        <v>Paid</v>
      </c>
      <c r="G2163" s="104" t="str">
        <f ca="1"/>
        <v>INV-2026-PT Medan Niaga Sentosa-2150</v>
      </c>
      <c r="H2163" s="104">
        <f ca="1"/>
        <v>2384000</v>
      </c>
      <c r="I2163" s="104">
        <f ca="1"/>
        <v>0</v>
      </c>
    </row>
    <row r="2164" spans="1:9">
      <c r="A2164" s="104">
        <f ca="1"/>
        <v>2151</v>
      </c>
      <c r="B2164" s="104" t="str">
        <f ca="1"/>
        <v>PT Harmoni Store Indonesia</v>
      </c>
      <c r="C2164" s="104">
        <f ca="1"/>
        <v>4183000</v>
      </c>
      <c r="D2164" s="104">
        <f ca="1"/>
        <v>46168</v>
      </c>
      <c r="E2164" s="104">
        <f ca="1"/>
        <v>46198</v>
      </c>
      <c r="F2164" s="104" t="str">
        <f ca="1"/>
        <v>Paid</v>
      </c>
      <c r="G2164" s="104" t="str">
        <f ca="1"/>
        <v>INV-2026-PT Harmoni Store Indonesia-2151</v>
      </c>
      <c r="H2164" s="104">
        <f ca="1"/>
        <v>4183000</v>
      </c>
      <c r="I2164" s="104">
        <f ca="1"/>
        <v>0</v>
      </c>
    </row>
    <row r="2165" spans="1:9">
      <c r="A2165" s="104">
        <f ca="1"/>
        <v>2152</v>
      </c>
      <c r="B2165" s="104" t="str">
        <f ca="1"/>
        <v>PT Pekanbaru Home Store</v>
      </c>
      <c r="C2165" s="104">
        <f ca="1"/>
        <v>3519000</v>
      </c>
      <c r="D2165" s="104">
        <f ca="1"/>
        <v>46201</v>
      </c>
      <c r="E2165" s="104">
        <f ca="1"/>
        <v>46231</v>
      </c>
      <c r="F2165" s="104" t="str">
        <f ca="1"/>
        <v>Paid</v>
      </c>
      <c r="G2165" s="104" t="str">
        <f ca="1"/>
        <v>INV-2026-PT Pekanbaru Home Store-2152</v>
      </c>
      <c r="H2165" s="104">
        <f ca="1"/>
        <v>3519000</v>
      </c>
      <c r="I2165" s="104">
        <f ca="1"/>
        <v>0</v>
      </c>
    </row>
    <row r="2166" spans="1:9">
      <c r="A2166" s="104">
        <f ca="1"/>
        <v>2153</v>
      </c>
      <c r="B2166" s="104" t="str">
        <f ca="1"/>
        <v>PT Citra Home Living</v>
      </c>
      <c r="C2166" s="104">
        <f ca="1"/>
        <v>3722000</v>
      </c>
      <c r="D2166" s="104">
        <f ca="1"/>
        <v>46203</v>
      </c>
      <c r="E2166" s="104">
        <f ca="1"/>
        <v>46233</v>
      </c>
      <c r="F2166" s="104" t="str">
        <f ca="1"/>
        <v>Paid</v>
      </c>
      <c r="G2166" s="104" t="str">
        <f ca="1"/>
        <v>INV-2026-PT Citra Home Living-2153</v>
      </c>
      <c r="H2166" s="104">
        <f ca="1"/>
        <v>3722000</v>
      </c>
      <c r="I2166" s="104">
        <f ca="1"/>
        <v>0</v>
      </c>
    </row>
    <row r="2167" spans="1:9">
      <c r="A2167" s="104">
        <f ca="1"/>
        <v>2154</v>
      </c>
      <c r="B2167" s="104" t="str">
        <f ca="1"/>
        <v>PT Jogja Retail Makmur</v>
      </c>
      <c r="C2167" s="104">
        <f ca="1"/>
        <v>3338000</v>
      </c>
      <c r="D2167" s="104">
        <f ca="1"/>
        <v>46102</v>
      </c>
      <c r="E2167" s="104">
        <f ca="1"/>
        <v>46132</v>
      </c>
      <c r="F2167" s="104" t="str">
        <f ca="1"/>
        <v>Paid</v>
      </c>
      <c r="G2167" s="104" t="str">
        <f ca="1"/>
        <v>INV-2026-PT Jogja Retail Makmur-2154</v>
      </c>
      <c r="H2167" s="104">
        <f ca="1"/>
        <v>3338000</v>
      </c>
      <c r="I2167" s="104">
        <f ca="1"/>
        <v>0</v>
      </c>
    </row>
    <row r="2168" spans="1:9">
      <c r="A2168" s="104">
        <f ca="1"/>
        <v>2155</v>
      </c>
      <c r="B2168" s="104" t="str">
        <f ca="1"/>
        <v>PT Metro Perkasa Retail</v>
      </c>
      <c r="C2168" s="104">
        <f ca="1"/>
        <v>2876000</v>
      </c>
      <c r="D2168" s="104">
        <f ca="1"/>
        <v>46067</v>
      </c>
      <c r="E2168" s="104">
        <f ca="1"/>
        <v>46097</v>
      </c>
      <c r="F2168" s="104" t="str">
        <f ca="1"/>
        <v>Paid</v>
      </c>
      <c r="G2168" s="104" t="str">
        <f ca="1"/>
        <v>INV-2026-PT Metro Perkasa Retail-2155</v>
      </c>
      <c r="H2168" s="104">
        <f ca="1"/>
        <v>2876000</v>
      </c>
      <c r="I2168" s="104">
        <f ca="1"/>
        <v>0</v>
      </c>
    </row>
    <row r="2169" spans="1:9">
      <c r="A2169" s="104">
        <f ca="1"/>
        <v>2156</v>
      </c>
      <c r="B2169" s="104" t="str">
        <f ca="1"/>
        <v>PT Palembang Retail Bersama</v>
      </c>
      <c r="C2169" s="104">
        <f ca="1"/>
        <v>2718000</v>
      </c>
      <c r="D2169" s="104">
        <f ca="1"/>
        <v>46102</v>
      </c>
      <c r="E2169" s="104">
        <f ca="1"/>
        <v>46132</v>
      </c>
      <c r="F2169" s="104" t="str">
        <f ca="1"/>
        <v>Partial</v>
      </c>
      <c r="G2169" s="104" t="str">
        <f ca="1"/>
        <v>INV-2026-PT Palembang Retail Bersama-2156</v>
      </c>
      <c r="H2169" s="104">
        <f ca="1"/>
        <v>1087000</v>
      </c>
      <c r="I2169" s="104">
        <f ca="1"/>
        <v>1631000</v>
      </c>
    </row>
    <row r="2170" spans="1:9">
      <c r="A2170" s="104">
        <f ca="1"/>
        <v>2157</v>
      </c>
      <c r="B2170" s="104" t="str">
        <f ca="1"/>
        <v>PT Bali Lifestyle Market</v>
      </c>
      <c r="C2170" s="104">
        <f ca="1"/>
        <v>2758000</v>
      </c>
      <c r="D2170" s="104">
        <f ca="1"/>
        <v>46261</v>
      </c>
      <c r="E2170" s="104">
        <f ca="1"/>
        <v>46275</v>
      </c>
      <c r="F2170" s="104" t="str">
        <f ca="1"/>
        <v>Paid</v>
      </c>
      <c r="G2170" s="104" t="str">
        <f ca="1"/>
        <v>INV-2026-PT Bali Lifestyle Market-2157</v>
      </c>
      <c r="H2170" s="104">
        <f ca="1"/>
        <v>2758000</v>
      </c>
      <c r="I2170" s="104">
        <f ca="1"/>
        <v>0</v>
      </c>
    </row>
    <row r="2171" spans="1:9">
      <c r="A2171" s="104">
        <f ca="1"/>
        <v>2158</v>
      </c>
      <c r="B2171" s="104" t="str">
        <f ca="1"/>
        <v>PT Palembang Retail Bersama</v>
      </c>
      <c r="C2171" s="104">
        <f ca="1"/>
        <v>774000</v>
      </c>
      <c r="D2171" s="104">
        <f ca="1"/>
        <v>46094</v>
      </c>
      <c r="E2171" s="104">
        <f ca="1"/>
        <v>46139</v>
      </c>
      <c r="F2171" s="104" t="str">
        <f ca="1"/>
        <v>Paid</v>
      </c>
      <c r="G2171" s="104" t="str">
        <f ca="1"/>
        <v>INV-2026-PT Palembang Retail Bersama-2158</v>
      </c>
      <c r="H2171" s="104">
        <f ca="1"/>
        <v>774000</v>
      </c>
      <c r="I2171" s="104">
        <f ca="1"/>
        <v>0</v>
      </c>
    </row>
    <row r="2172" spans="1:9">
      <c r="A2172" s="104">
        <f ca="1"/>
        <v>2159</v>
      </c>
      <c r="B2172" s="104" t="str">
        <f ca="1"/>
        <v>PT Pusaka Niaga Mandiri</v>
      </c>
      <c r="C2172" s="104">
        <f ca="1"/>
        <v>2732000</v>
      </c>
      <c r="D2172" s="104">
        <f ca="1"/>
        <v>46059</v>
      </c>
      <c r="E2172" s="104">
        <f ca="1"/>
        <v>46089</v>
      </c>
      <c r="F2172" s="104" t="str">
        <f ca="1"/>
        <v>Paid</v>
      </c>
      <c r="G2172" s="104" t="str">
        <f ca="1"/>
        <v>INV-2026-PT Pusaka Niaga Mandiri-2159</v>
      </c>
      <c r="H2172" s="104">
        <f ca="1"/>
        <v>2732000</v>
      </c>
      <c r="I2172" s="104">
        <f ca="1"/>
        <v>0</v>
      </c>
    </row>
    <row r="2173" spans="1:9">
      <c r="A2173" s="104">
        <f ca="1"/>
        <v>2160</v>
      </c>
      <c r="B2173" s="104" t="str">
        <f ca="1"/>
        <v>PT Karya Mitra Retail</v>
      </c>
      <c r="C2173" s="104">
        <f ca="1"/>
        <v>3637000</v>
      </c>
      <c r="D2173" s="104">
        <f ca="1"/>
        <v>46124</v>
      </c>
      <c r="E2173" s="104">
        <f ca="1"/>
        <v>46138</v>
      </c>
      <c r="F2173" s="104" t="str">
        <f ca="1"/>
        <v>Unpaid</v>
      </c>
      <c r="G2173" s="104" t="str">
        <f ca="1"/>
        <v>INV-2026-PT Karya Mitra Retail-2160</v>
      </c>
      <c r="H2173" s="104">
        <f ca="1"/>
        <v>0</v>
      </c>
      <c r="I2173" s="104">
        <f ca="1"/>
        <v>3637000</v>
      </c>
    </row>
    <row r="2174" spans="1:9">
      <c r="A2174" s="104">
        <f ca="1"/>
        <v>2161</v>
      </c>
      <c r="B2174" s="104" t="str">
        <f ca="1"/>
        <v>PT Prima Retail Bandung</v>
      </c>
      <c r="C2174" s="104">
        <f ca="1"/>
        <v>2910000</v>
      </c>
      <c r="D2174" s="104">
        <f ca="1"/>
        <v>46273</v>
      </c>
      <c r="E2174" s="104">
        <f ca="1"/>
        <v>46303</v>
      </c>
      <c r="F2174" s="104" t="str">
        <f ca="1"/>
        <v>Unpaid</v>
      </c>
      <c r="G2174" s="104" t="str">
        <f ca="1"/>
        <v>INV-2026-PT Prima Retail Bandung-2161</v>
      </c>
      <c r="H2174" s="104">
        <f ca="1"/>
        <v>0</v>
      </c>
      <c r="I2174" s="104">
        <f ca="1"/>
        <v>2910000</v>
      </c>
    </row>
    <row r="2175" spans="1:9">
      <c r="A2175" s="104">
        <f ca="1"/>
        <v>2162</v>
      </c>
      <c r="B2175" s="104" t="str">
        <f ca="1"/>
        <v>PT Surya Niaga Surabaya</v>
      </c>
      <c r="C2175" s="104">
        <f ca="1"/>
        <v>2768000</v>
      </c>
      <c r="D2175" s="104">
        <f ca="1"/>
        <v>46232</v>
      </c>
      <c r="E2175" s="104">
        <f ca="1"/>
        <v>46262</v>
      </c>
      <c r="F2175" s="104" t="str">
        <f ca="1"/>
        <v>Paid</v>
      </c>
      <c r="G2175" s="104" t="str">
        <f ca="1"/>
        <v>INV-2026-PT Surya Niaga Surabaya-2162</v>
      </c>
      <c r="H2175" s="104">
        <f ca="1"/>
        <v>2768000</v>
      </c>
      <c r="I2175" s="104">
        <f ca="1"/>
        <v>0</v>
      </c>
    </row>
    <row r="2176" spans="1:9">
      <c r="A2176" s="104">
        <f ca="1"/>
        <v>2163</v>
      </c>
      <c r="B2176" s="104" t="str">
        <f ca="1"/>
        <v>PT Nusantara Mart Sejahtera</v>
      </c>
      <c r="C2176" s="104">
        <f ca="1"/>
        <v>5275000</v>
      </c>
      <c r="D2176" s="104">
        <f ca="1"/>
        <v>46193</v>
      </c>
      <c r="E2176" s="104">
        <f ca="1"/>
        <v>46223</v>
      </c>
      <c r="F2176" s="104" t="str">
        <f ca="1"/>
        <v>Paid</v>
      </c>
      <c r="G2176" s="104" t="str">
        <f ca="1"/>
        <v>INV-2026-PT Nusantara Mart Sejahtera-2163</v>
      </c>
      <c r="H2176" s="104">
        <f ca="1"/>
        <v>5275000</v>
      </c>
      <c r="I2176" s="104">
        <f ca="1"/>
        <v>0</v>
      </c>
    </row>
    <row r="2177" spans="1:9">
      <c r="A2177" s="104">
        <f ca="1"/>
        <v>2164</v>
      </c>
      <c r="B2177" s="104" t="str">
        <f ca="1"/>
        <v>PT Makassar Retail Utama</v>
      </c>
      <c r="C2177" s="104">
        <f ca="1"/>
        <v>1463000</v>
      </c>
      <c r="D2177" s="104">
        <f ca="1"/>
        <v>46118</v>
      </c>
      <c r="E2177" s="104">
        <f ca="1"/>
        <v>46163</v>
      </c>
      <c r="F2177" s="104" t="str">
        <f ca="1"/>
        <v>Paid</v>
      </c>
      <c r="G2177" s="104" t="str">
        <f ca="1"/>
        <v>INV-2026-PT Makassar Retail Utama-2164</v>
      </c>
      <c r="H2177" s="104">
        <f ca="1"/>
        <v>1463000</v>
      </c>
      <c r="I2177" s="104">
        <f ca="1"/>
        <v>0</v>
      </c>
    </row>
    <row r="2178" spans="1:9">
      <c r="A2178" s="104">
        <f ca="1"/>
        <v>2165</v>
      </c>
      <c r="B2178" s="104" t="str">
        <f ca="1"/>
        <v>PT Bali Lifestyle Market</v>
      </c>
      <c r="C2178" s="104">
        <f ca="1"/>
        <v>4101000</v>
      </c>
      <c r="D2178" s="104">
        <f ca="1"/>
        <v>46192</v>
      </c>
      <c r="E2178" s="104">
        <f ca="1"/>
        <v>46222</v>
      </c>
      <c r="F2178" s="104" t="str">
        <f ca="1"/>
        <v>Unpaid</v>
      </c>
      <c r="G2178" s="104" t="str">
        <f ca="1"/>
        <v>INV-2026-PT Bali Lifestyle Market-2165</v>
      </c>
      <c r="H2178" s="104">
        <f ca="1"/>
        <v>0</v>
      </c>
      <c r="I2178" s="104">
        <f ca="1"/>
        <v>4101000</v>
      </c>
    </row>
    <row r="2179" spans="1:9">
      <c r="A2179" s="104">
        <f ca="1"/>
        <v>2166</v>
      </c>
      <c r="B2179" s="104" t="str">
        <f ca="1"/>
        <v>PT Karya Mitra Retail</v>
      </c>
      <c r="C2179" s="104">
        <f ca="1"/>
        <v>1743000</v>
      </c>
      <c r="D2179" s="104">
        <f ca="1"/>
        <v>46149</v>
      </c>
      <c r="E2179" s="104">
        <f ca="1"/>
        <v>46179</v>
      </c>
      <c r="F2179" s="104" t="str">
        <f ca="1"/>
        <v>Partial</v>
      </c>
      <c r="G2179" s="104" t="str">
        <f ca="1"/>
        <v>INV-2026-PT Karya Mitra Retail-2166</v>
      </c>
      <c r="H2179" s="104">
        <f ca="1"/>
        <v>697000</v>
      </c>
      <c r="I2179" s="104">
        <f ca="1"/>
        <v>1046000</v>
      </c>
    </row>
    <row r="2180" spans="1:9">
      <c r="A2180" s="104">
        <f ca="1"/>
        <v>2167</v>
      </c>
      <c r="B2180" s="104" t="str">
        <f ca="1"/>
        <v>PT Bintang Retail Nusantara</v>
      </c>
      <c r="C2180" s="104">
        <f ca="1"/>
        <v>198000</v>
      </c>
      <c r="D2180" s="104">
        <f ca="1"/>
        <v>46073</v>
      </c>
      <c r="E2180" s="104">
        <f ca="1"/>
        <v>46087</v>
      </c>
      <c r="F2180" s="104" t="str">
        <f ca="1"/>
        <v>Unpaid</v>
      </c>
      <c r="G2180" s="104" t="str">
        <f ca="1"/>
        <v>INV-2026-PT Bintang Retail Nusantara-2167</v>
      </c>
      <c r="H2180" s="104">
        <f ca="1"/>
        <v>0</v>
      </c>
      <c r="I2180" s="104">
        <f ca="1"/>
        <v>198000</v>
      </c>
    </row>
    <row r="2181" spans="1:9">
      <c r="A2181" s="104">
        <f ca="1"/>
        <v>2168</v>
      </c>
      <c r="B2181" s="104" t="str">
        <f ca="1"/>
        <v>PT Citra Home Living</v>
      </c>
      <c r="C2181" s="104">
        <f ca="1"/>
        <v>378000</v>
      </c>
      <c r="D2181" s="104">
        <f ca="1"/>
        <v>46270</v>
      </c>
      <c r="E2181" s="104">
        <f ca="1"/>
        <v>46300</v>
      </c>
      <c r="F2181" s="104" t="str">
        <f ca="1"/>
        <v>Unpaid</v>
      </c>
      <c r="G2181" s="104" t="str">
        <f ca="1"/>
        <v>INV-2026-PT Citra Home Living-2168</v>
      </c>
      <c r="H2181" s="104">
        <f ca="1"/>
        <v>0</v>
      </c>
      <c r="I2181" s="104">
        <f ca="1"/>
        <v>378000</v>
      </c>
    </row>
    <row r="2182" spans="1:9">
      <c r="A2182" s="104">
        <f ca="1"/>
        <v>2169</v>
      </c>
      <c r="B2182" s="104" t="str">
        <f ca="1"/>
        <v>PT Harmoni Store Indonesia</v>
      </c>
      <c r="C2182" s="104">
        <f ca="1"/>
        <v>3384000</v>
      </c>
      <c r="D2182" s="104">
        <f ca="1"/>
        <v>46077</v>
      </c>
      <c r="E2182" s="104">
        <f ca="1"/>
        <v>46107</v>
      </c>
      <c r="F2182" s="104" t="str">
        <f ca="1"/>
        <v>Paid</v>
      </c>
      <c r="G2182" s="104" t="str">
        <f ca="1"/>
        <v>INV-2026-PT Harmoni Store Indonesia-2169</v>
      </c>
      <c r="H2182" s="104">
        <f ca="1"/>
        <v>3384000</v>
      </c>
      <c r="I2182" s="104">
        <f ca="1"/>
        <v>0</v>
      </c>
    </row>
    <row r="2183" spans="1:9">
      <c r="A2183" s="104">
        <f ca="1"/>
        <v>2170</v>
      </c>
      <c r="B2183" s="104" t="str">
        <f ca="1"/>
        <v>PT Manado Lifestyle Center</v>
      </c>
      <c r="C2183" s="104">
        <f ca="1"/>
        <v>5468000</v>
      </c>
      <c r="D2183" s="104">
        <f ca="1"/>
        <v>46196</v>
      </c>
      <c r="E2183" s="104">
        <f ca="1"/>
        <v>46241</v>
      </c>
      <c r="F2183" s="104" t="str">
        <f ca="1"/>
        <v>Paid</v>
      </c>
      <c r="G2183" s="104" t="str">
        <f ca="1"/>
        <v>INV-2026-PT Manado Lifestyle Center-2170</v>
      </c>
      <c r="H2183" s="104">
        <f ca="1"/>
        <v>5468000</v>
      </c>
      <c r="I2183" s="104">
        <f ca="1"/>
        <v>0</v>
      </c>
    </row>
    <row r="2184" spans="1:9">
      <c r="A2184" s="104">
        <f ca="1"/>
        <v>2171</v>
      </c>
      <c r="B2184" s="104" t="str">
        <f ca="1"/>
        <v>PT Batam Modern Retail</v>
      </c>
      <c r="C2184" s="104">
        <f ca="1"/>
        <v>3150000</v>
      </c>
      <c r="D2184" s="104">
        <f ca="1"/>
        <v>46076</v>
      </c>
      <c r="E2184" s="104">
        <f ca="1"/>
        <v>46106</v>
      </c>
      <c r="F2184" s="104" t="str">
        <f ca="1"/>
        <v>Paid</v>
      </c>
      <c r="G2184" s="104" t="str">
        <f ca="1"/>
        <v>INV-2026-PT Batam Modern Retail-2171</v>
      </c>
      <c r="H2184" s="104">
        <f ca="1"/>
        <v>3150000</v>
      </c>
      <c r="I2184" s="104">
        <f ca="1"/>
        <v>0</v>
      </c>
    </row>
    <row r="2185" spans="1:9">
      <c r="A2185" s="104">
        <f ca="1"/>
        <v>2172</v>
      </c>
      <c r="B2185" s="104" t="str">
        <f ca="1"/>
        <v>PT Citra Home Living</v>
      </c>
      <c r="C2185" s="104">
        <f ca="1"/>
        <v>4075000</v>
      </c>
      <c r="D2185" s="104">
        <f ca="1"/>
        <v>46061</v>
      </c>
      <c r="E2185" s="104">
        <f ca="1"/>
        <v>46106</v>
      </c>
      <c r="F2185" s="104" t="str">
        <f ca="1"/>
        <v>Paid</v>
      </c>
      <c r="G2185" s="104" t="str">
        <f ca="1"/>
        <v>INV-2026-PT Citra Home Living-2172</v>
      </c>
      <c r="H2185" s="104">
        <f ca="1"/>
        <v>4075000</v>
      </c>
      <c r="I2185" s="104">
        <f ca="1"/>
        <v>0</v>
      </c>
    </row>
    <row r="2186" spans="1:9">
      <c r="A2186" s="104">
        <f ca="1"/>
        <v>2173</v>
      </c>
      <c r="B2186" s="104" t="str">
        <f ca="1"/>
        <v>PT Nusantara Mart Sejahtera</v>
      </c>
      <c r="C2186" s="104">
        <f ca="1"/>
        <v>7887000</v>
      </c>
      <c r="D2186" s="104">
        <f ca="1"/>
        <v>46242</v>
      </c>
      <c r="E2186" s="104">
        <f ca="1"/>
        <v>46256</v>
      </c>
      <c r="F2186" s="104" t="str">
        <f ca="1"/>
        <v>Paid</v>
      </c>
      <c r="G2186" s="104" t="str">
        <f ca="1"/>
        <v>INV-2026-PT Nusantara Mart Sejahtera-2173</v>
      </c>
      <c r="H2186" s="104">
        <f ca="1"/>
        <v>7887000</v>
      </c>
      <c r="I2186" s="104">
        <f ca="1"/>
        <v>0</v>
      </c>
    </row>
    <row r="2187" spans="1:9">
      <c r="A2187" s="104">
        <f ca="1"/>
        <v>2174</v>
      </c>
      <c r="B2187" s="104" t="str">
        <f ca="1"/>
        <v>PT Arunika Retail Indonesia</v>
      </c>
      <c r="C2187" s="104">
        <f ca="1"/>
        <v>2563000</v>
      </c>
      <c r="D2187" s="104">
        <f ca="1"/>
        <v>46078</v>
      </c>
      <c r="E2187" s="104">
        <f ca="1"/>
        <v>46092</v>
      </c>
      <c r="F2187" s="104" t="str">
        <f ca="1"/>
        <v>Paid</v>
      </c>
      <c r="G2187" s="104" t="str">
        <f ca="1"/>
        <v>INV-2026-PT Arunika Retail Indonesia-2174</v>
      </c>
      <c r="H2187" s="104">
        <f ca="1"/>
        <v>2563000</v>
      </c>
      <c r="I2187" s="104">
        <f ca="1"/>
        <v>0</v>
      </c>
    </row>
    <row r="2188" spans="1:9">
      <c r="A2188" s="104">
        <f ca="1"/>
        <v>2175</v>
      </c>
      <c r="B2188" s="104" t="str">
        <f ca="1"/>
        <v>PT Manado Lifestyle Center</v>
      </c>
      <c r="C2188" s="104">
        <f ca="1"/>
        <v>4541000</v>
      </c>
      <c r="D2188" s="104">
        <f ca="1"/>
        <v>46135</v>
      </c>
      <c r="E2188" s="104">
        <f ca="1"/>
        <v>46165</v>
      </c>
      <c r="F2188" s="104" t="str">
        <f ca="1"/>
        <v>Paid</v>
      </c>
      <c r="G2188" s="104" t="str">
        <f ca="1"/>
        <v>INV-2026-PT Manado Lifestyle Center-2175</v>
      </c>
      <c r="H2188" s="104">
        <f ca="1"/>
        <v>4541000</v>
      </c>
      <c r="I2188" s="104">
        <f ca="1"/>
        <v>0</v>
      </c>
    </row>
    <row r="2189" spans="1:9">
      <c r="A2189" s="104">
        <f ca="1"/>
        <v>2176</v>
      </c>
      <c r="B2189" s="104" t="str">
        <f ca="1"/>
        <v>PT Pekanbaru Home Store</v>
      </c>
      <c r="C2189" s="104">
        <f ca="1"/>
        <v>6689000</v>
      </c>
      <c r="D2189" s="104">
        <f ca="1"/>
        <v>46254</v>
      </c>
      <c r="E2189" s="104">
        <f ca="1"/>
        <v>46268</v>
      </c>
      <c r="F2189" s="104" t="str">
        <f ca="1"/>
        <v>Paid</v>
      </c>
      <c r="G2189" s="104" t="str">
        <f ca="1"/>
        <v>INV-2026-PT Pekanbaru Home Store-2176</v>
      </c>
      <c r="H2189" s="104">
        <f ca="1"/>
        <v>6689000</v>
      </c>
      <c r="I2189" s="104">
        <f ca="1"/>
        <v>0</v>
      </c>
    </row>
    <row r="2190" spans="1:9">
      <c r="A2190" s="104">
        <f ca="1"/>
        <v>2177</v>
      </c>
      <c r="B2190" s="104" t="str">
        <f ca="1"/>
        <v>PT Batam Modern Retail</v>
      </c>
      <c r="C2190" s="104">
        <f ca="1"/>
        <v>6625000</v>
      </c>
      <c r="D2190" s="104">
        <f ca="1"/>
        <v>46223</v>
      </c>
      <c r="E2190" s="104">
        <f ca="1"/>
        <v>46253</v>
      </c>
      <c r="F2190" s="104" t="str">
        <f ca="1"/>
        <v>Paid</v>
      </c>
      <c r="G2190" s="104" t="str">
        <f ca="1"/>
        <v>INV-2026-PT Batam Modern Retail-2177</v>
      </c>
      <c r="H2190" s="104">
        <f ca="1"/>
        <v>6625000</v>
      </c>
      <c r="I2190" s="104">
        <f ca="1"/>
        <v>0</v>
      </c>
    </row>
    <row r="2191" spans="1:9">
      <c r="A2191" s="104">
        <f ca="1"/>
        <v>2178</v>
      </c>
      <c r="B2191" s="104" t="str">
        <f ca="1"/>
        <v>PT Pekanbaru Home Store</v>
      </c>
      <c r="C2191" s="104">
        <f ca="1"/>
        <v>7159000</v>
      </c>
      <c r="D2191" s="104">
        <f ca="1"/>
        <v>46106</v>
      </c>
      <c r="E2191" s="104">
        <f ca="1"/>
        <v>46136</v>
      </c>
      <c r="F2191" s="104" t="str">
        <f ca="1"/>
        <v>Partial</v>
      </c>
      <c r="G2191" s="104" t="str">
        <f ca="1"/>
        <v>INV-2026-PT Pekanbaru Home Store-2178</v>
      </c>
      <c r="H2191" s="104">
        <f ca="1"/>
        <v>5369000</v>
      </c>
      <c r="I2191" s="104">
        <f ca="1"/>
        <v>1790000</v>
      </c>
    </row>
    <row r="2192" spans="1:9">
      <c r="A2192" s="104">
        <f ca="1"/>
        <v>2179</v>
      </c>
      <c r="B2192" s="104" t="str">
        <f ca="1"/>
        <v>PT Palembang Retail Bersama</v>
      </c>
      <c r="C2192" s="104">
        <f ca="1"/>
        <v>2560000</v>
      </c>
      <c r="D2192" s="104">
        <f ca="1"/>
        <v>46235</v>
      </c>
      <c r="E2192" s="104">
        <f ca="1"/>
        <v>46280</v>
      </c>
      <c r="F2192" s="104" t="str">
        <f ca="1"/>
        <v>Paid</v>
      </c>
      <c r="G2192" s="104" t="str">
        <f ca="1"/>
        <v>INV-2026-PT Palembang Retail Bersama-2179</v>
      </c>
      <c r="H2192" s="104">
        <f ca="1"/>
        <v>2560000</v>
      </c>
      <c r="I2192" s="104">
        <f ca="1"/>
        <v>0</v>
      </c>
    </row>
    <row r="2193" spans="1:9">
      <c r="A2193" s="104">
        <f ca="1"/>
        <v>2180</v>
      </c>
      <c r="B2193" s="104" t="str">
        <f ca="1"/>
        <v>PT Sentra Belanja Jaya</v>
      </c>
      <c r="C2193" s="104">
        <f ca="1"/>
        <v>7114000</v>
      </c>
      <c r="D2193" s="104">
        <f ca="1"/>
        <v>46087</v>
      </c>
      <c r="E2193" s="104">
        <f ca="1"/>
        <v>46117</v>
      </c>
      <c r="F2193" s="104" t="str">
        <f ca="1"/>
        <v>Partial</v>
      </c>
      <c r="G2193" s="104" t="str">
        <f ca="1"/>
        <v>INV-2026-PT Sentra Belanja Jaya-2180</v>
      </c>
      <c r="H2193" s="104">
        <f ca="1"/>
        <v>4980000</v>
      </c>
      <c r="I2193" s="104">
        <f ca="1"/>
        <v>2134000</v>
      </c>
    </row>
    <row r="2194" spans="1:9">
      <c r="A2194" s="104">
        <f ca="1"/>
        <v>2181</v>
      </c>
      <c r="B2194" s="104" t="str">
        <f ca="1"/>
        <v>PT Medan Niaga Sentosa</v>
      </c>
      <c r="C2194" s="104">
        <f ca="1"/>
        <v>5191000</v>
      </c>
      <c r="D2194" s="104">
        <f ca="1"/>
        <v>46100</v>
      </c>
      <c r="E2194" s="104">
        <f ca="1"/>
        <v>46130</v>
      </c>
      <c r="F2194" s="104" t="str">
        <f ca="1"/>
        <v>Paid</v>
      </c>
      <c r="G2194" s="104" t="str">
        <f ca="1"/>
        <v>INV-2026-PT Medan Niaga Sentosa-2181</v>
      </c>
      <c r="H2194" s="104">
        <f ca="1"/>
        <v>5191000</v>
      </c>
      <c r="I2194" s="104">
        <f ca="1"/>
        <v>0</v>
      </c>
    </row>
    <row r="2195" spans="1:9">
      <c r="A2195" s="104">
        <f ca="1"/>
        <v>2182</v>
      </c>
      <c r="B2195" s="104" t="str">
        <f ca="1"/>
        <v>PT Surya Niaga Surabaya</v>
      </c>
      <c r="C2195" s="104">
        <f ca="1"/>
        <v>2957000</v>
      </c>
      <c r="D2195" s="104">
        <f ca="1"/>
        <v>46132</v>
      </c>
      <c r="E2195" s="104">
        <f ca="1"/>
        <v>46162</v>
      </c>
      <c r="F2195" s="104" t="str">
        <f ca="1"/>
        <v>Unpaid</v>
      </c>
      <c r="G2195" s="104" t="str">
        <f ca="1"/>
        <v>INV-2026-PT Surya Niaga Surabaya-2182</v>
      </c>
      <c r="H2195" s="104">
        <f ca="1"/>
        <v>0</v>
      </c>
      <c r="I2195" s="104">
        <f ca="1"/>
        <v>2957000</v>
      </c>
    </row>
    <row r="2196" spans="1:9">
      <c r="A2196" s="104">
        <f ca="1"/>
        <v>2183</v>
      </c>
      <c r="B2196" s="104" t="str">
        <f ca="1"/>
        <v>PT Palembang Retail Bersama</v>
      </c>
      <c r="C2196" s="104">
        <f ca="1"/>
        <v>3542000</v>
      </c>
      <c r="D2196" s="104">
        <f ca="1"/>
        <v>46261</v>
      </c>
      <c r="E2196" s="104">
        <f ca="1"/>
        <v>46306</v>
      </c>
      <c r="F2196" s="104" t="str">
        <f ca="1"/>
        <v>Paid</v>
      </c>
      <c r="G2196" s="104" t="str">
        <f ca="1"/>
        <v>INV-2026-PT Palembang Retail Bersama-2183</v>
      </c>
      <c r="H2196" s="104">
        <f ca="1"/>
        <v>3542000</v>
      </c>
      <c r="I2196" s="104">
        <f ca="1"/>
        <v>0</v>
      </c>
    </row>
    <row r="2197" spans="1:9">
      <c r="A2197" s="104">
        <f ca="1"/>
        <v>2184</v>
      </c>
      <c r="B2197" s="104" t="str">
        <f ca="1"/>
        <v>PT Karya Mitra Retail</v>
      </c>
      <c r="C2197" s="104">
        <f ca="1"/>
        <v>4718000</v>
      </c>
      <c r="D2197" s="104">
        <f ca="1"/>
        <v>46227</v>
      </c>
      <c r="E2197" s="104">
        <f ca="1"/>
        <v>46241</v>
      </c>
      <c r="F2197" s="104" t="str">
        <f ca="1"/>
        <v>Paid</v>
      </c>
      <c r="G2197" s="104" t="str">
        <f ca="1"/>
        <v>INV-2026-PT Karya Mitra Retail-2184</v>
      </c>
      <c r="H2197" s="104">
        <f ca="1"/>
        <v>4718000</v>
      </c>
      <c r="I2197" s="104">
        <f ca="1"/>
        <v>0</v>
      </c>
    </row>
    <row r="2198" spans="1:9">
      <c r="A2198" s="104">
        <f ca="1"/>
        <v>2185</v>
      </c>
      <c r="B2198" s="104" t="str">
        <f ca="1"/>
        <v>PT XYZ</v>
      </c>
      <c r="C2198" s="104">
        <f ca="1"/>
        <v>2925000</v>
      </c>
      <c r="D2198" s="104">
        <f ca="1"/>
        <v>46188</v>
      </c>
      <c r="E2198" s="104">
        <f ca="1"/>
        <v>46218</v>
      </c>
      <c r="F2198" s="104" t="str">
        <f ca="1"/>
        <v>Partial</v>
      </c>
      <c r="G2198" s="104" t="str">
        <f ca="1"/>
        <v>INV-2026-PT XYZ-2185</v>
      </c>
      <c r="H2198" s="104">
        <f ca="1"/>
        <v>878000</v>
      </c>
      <c r="I2198" s="104">
        <f ca="1"/>
        <v>2047000</v>
      </c>
    </row>
    <row r="2199" spans="1:9">
      <c r="A2199" s="104">
        <f ca="1"/>
        <v>2186</v>
      </c>
      <c r="B2199" s="104" t="str">
        <f ca="1"/>
        <v>PT Pusaka Niaga Mandiri</v>
      </c>
      <c r="C2199" s="104">
        <f ca="1"/>
        <v>3878000</v>
      </c>
      <c r="D2199" s="104">
        <f ca="1"/>
        <v>46225</v>
      </c>
      <c r="E2199" s="104">
        <f ca="1"/>
        <v>46255</v>
      </c>
      <c r="F2199" s="104" t="str">
        <f ca="1"/>
        <v>Paid</v>
      </c>
      <c r="G2199" s="104" t="str">
        <f ca="1"/>
        <v>INV-2026-PT Pusaka Niaga Mandiri-2186</v>
      </c>
      <c r="H2199" s="104">
        <f ca="1"/>
        <v>3878000</v>
      </c>
      <c r="I2199" s="104">
        <f ca="1"/>
        <v>0</v>
      </c>
    </row>
    <row r="2200" spans="1:9">
      <c r="A2200" s="104">
        <f ca="1"/>
        <v>2187</v>
      </c>
      <c r="B2200" s="104" t="str">
        <f ca="1"/>
        <v>PT Harmoni Store Indonesia</v>
      </c>
      <c r="C2200" s="104">
        <f ca="1"/>
        <v>5057000</v>
      </c>
      <c r="D2200" s="104">
        <f ca="1"/>
        <v>46176</v>
      </c>
      <c r="E2200" s="104">
        <f ca="1"/>
        <v>46190</v>
      </c>
      <c r="F2200" s="104" t="str">
        <f ca="1"/>
        <v>Paid</v>
      </c>
      <c r="G2200" s="104" t="str">
        <f ca="1"/>
        <v>INV-2026-PT Harmoni Store Indonesia-2187</v>
      </c>
      <c r="H2200" s="104">
        <f ca="1"/>
        <v>5057000</v>
      </c>
      <c r="I2200" s="104">
        <f ca="1"/>
        <v>0</v>
      </c>
    </row>
    <row r="2201" spans="1:9">
      <c r="A2201" s="104">
        <f ca="1"/>
        <v>2188</v>
      </c>
      <c r="B2201" s="104" t="str">
        <f ca="1"/>
        <v>PT Bali Lifestyle Market</v>
      </c>
      <c r="C2201" s="104">
        <f ca="1"/>
        <v>1737000</v>
      </c>
      <c r="D2201" s="104">
        <f ca="1"/>
        <v>46125</v>
      </c>
      <c r="E2201" s="104">
        <f ca="1"/>
        <v>46155</v>
      </c>
      <c r="F2201" s="104" t="str">
        <f ca="1"/>
        <v>Paid</v>
      </c>
      <c r="G2201" s="104" t="str">
        <f ca="1"/>
        <v>INV-2026-PT Bali Lifestyle Market-2188</v>
      </c>
      <c r="H2201" s="104">
        <f ca="1"/>
        <v>1737000</v>
      </c>
      <c r="I2201" s="104">
        <f ca="1"/>
        <v>0</v>
      </c>
    </row>
    <row r="2202" spans="1:9">
      <c r="A2202" s="104">
        <f ca="1"/>
        <v>2189</v>
      </c>
      <c r="B2202" s="104" t="str">
        <f ca="1"/>
        <v>PT Balikpapan Retailindo</v>
      </c>
      <c r="C2202" s="104">
        <f ca="1"/>
        <v>5968000</v>
      </c>
      <c r="D2202" s="104">
        <f ca="1"/>
        <v>46236</v>
      </c>
      <c r="E2202" s="104">
        <f ca="1"/>
        <v>46266</v>
      </c>
      <c r="F2202" s="104" t="str">
        <f ca="1"/>
        <v>Paid</v>
      </c>
      <c r="G2202" s="104" t="str">
        <f ca="1"/>
        <v>INV-2026-PT Balikpapan Retailindo-2189</v>
      </c>
      <c r="H2202" s="104">
        <f ca="1"/>
        <v>5968000</v>
      </c>
      <c r="I2202" s="104">
        <f ca="1"/>
        <v>0</v>
      </c>
    </row>
    <row r="2203" spans="1:9">
      <c r="A2203" s="104">
        <f ca="1"/>
        <v>2190</v>
      </c>
      <c r="B2203" s="104" t="str">
        <f ca="1"/>
        <v>PT Balikpapan Retailindo</v>
      </c>
      <c r="C2203" s="104">
        <f ca="1"/>
        <v>3701000</v>
      </c>
      <c r="D2203" s="104">
        <f ca="1"/>
        <v>46178</v>
      </c>
      <c r="E2203" s="104">
        <f ca="1"/>
        <v>46208</v>
      </c>
      <c r="F2203" s="104" t="str">
        <f ca="1"/>
        <v>Partial</v>
      </c>
      <c r="G2203" s="104" t="str">
        <f ca="1"/>
        <v>INV-2026-PT Balikpapan Retailindo-2190</v>
      </c>
      <c r="H2203" s="104">
        <f ca="1"/>
        <v>1850000</v>
      </c>
      <c r="I2203" s="104">
        <f ca="1"/>
        <v>1851000</v>
      </c>
    </row>
    <row r="2204" spans="1:9">
      <c r="A2204" s="104">
        <f ca="1"/>
        <v>2191</v>
      </c>
      <c r="B2204" s="104" t="str">
        <f ca="1"/>
        <v>PT Balikpapan Retailindo</v>
      </c>
      <c r="C2204" s="104">
        <f ca="1"/>
        <v>1590000</v>
      </c>
      <c r="D2204" s="104">
        <f ca="1"/>
        <v>46206</v>
      </c>
      <c r="E2204" s="104">
        <f ca="1"/>
        <v>46220</v>
      </c>
      <c r="F2204" s="104" t="str">
        <f ca="1"/>
        <v>Unpaid</v>
      </c>
      <c r="G2204" s="104" t="str">
        <f ca="1"/>
        <v>INV-2026-PT Balikpapan Retailindo-2191</v>
      </c>
      <c r="H2204" s="104">
        <f ca="1"/>
        <v>0</v>
      </c>
      <c r="I2204" s="104">
        <f ca="1"/>
        <v>1590000</v>
      </c>
    </row>
    <row r="2205" spans="1:9">
      <c r="A2205" s="104">
        <f ca="1"/>
        <v>2192</v>
      </c>
      <c r="B2205" s="104" t="str">
        <f ca="1"/>
        <v>PT Balikpapan Retailindo</v>
      </c>
      <c r="C2205" s="104">
        <f ca="1"/>
        <v>4899000</v>
      </c>
      <c r="D2205" s="104">
        <f ca="1"/>
        <v>46191</v>
      </c>
      <c r="E2205" s="104">
        <f ca="1"/>
        <v>46221</v>
      </c>
      <c r="F2205" s="104" t="str">
        <f ca="1"/>
        <v>Paid</v>
      </c>
      <c r="G2205" s="104" t="str">
        <f ca="1"/>
        <v>INV-2026-PT Balikpapan Retailindo-2192</v>
      </c>
      <c r="H2205" s="104">
        <f ca="1"/>
        <v>4899000</v>
      </c>
      <c r="I2205" s="104">
        <f ca="1"/>
        <v>0</v>
      </c>
    </row>
    <row r="2206" spans="1:9">
      <c r="A2206" s="104">
        <f ca="1"/>
        <v>2193</v>
      </c>
      <c r="B2206" s="104" t="str">
        <f ca="1"/>
        <v>PT Bali Lifestyle Market</v>
      </c>
      <c r="C2206" s="104">
        <f ca="1"/>
        <v>2126000</v>
      </c>
      <c r="D2206" s="104">
        <f ca="1"/>
        <v>46133</v>
      </c>
      <c r="E2206" s="104">
        <f ca="1"/>
        <v>46163</v>
      </c>
      <c r="F2206" s="104" t="str">
        <f ca="1"/>
        <v>Unpaid</v>
      </c>
      <c r="G2206" s="104" t="str">
        <f ca="1"/>
        <v>INV-2026-PT Bali Lifestyle Market-2193</v>
      </c>
      <c r="H2206" s="104">
        <f ca="1"/>
        <v>0</v>
      </c>
      <c r="I2206" s="104">
        <f ca="1"/>
        <v>2126000</v>
      </c>
    </row>
    <row r="2207" spans="1:9">
      <c r="A2207" s="104">
        <f ca="1"/>
        <v>2194</v>
      </c>
      <c r="B2207" s="104" t="str">
        <f ca="1"/>
        <v>PT Bintang Retail Nusantara</v>
      </c>
      <c r="C2207" s="104">
        <f ca="1"/>
        <v>5476000</v>
      </c>
      <c r="D2207" s="104">
        <f ca="1"/>
        <v>46053</v>
      </c>
      <c r="E2207" s="104">
        <f ca="1"/>
        <v>46083</v>
      </c>
      <c r="F2207" s="104" t="str">
        <f ca="1"/>
        <v>Paid</v>
      </c>
      <c r="G2207" s="104" t="str">
        <f ca="1"/>
        <v>INV-2026-PT Bintang Retail Nusantara-2194</v>
      </c>
      <c r="H2207" s="104">
        <f ca="1"/>
        <v>5476000</v>
      </c>
      <c r="I2207" s="104">
        <f ca="1"/>
        <v>0</v>
      </c>
    </row>
    <row r="2208" spans="1:9">
      <c r="A2208" s="104">
        <f ca="1"/>
        <v>2195</v>
      </c>
      <c r="B2208" s="104" t="str">
        <f ca="1"/>
        <v>PT Manado Lifestyle Center</v>
      </c>
      <c r="C2208" s="104">
        <f ca="1"/>
        <v>1356000</v>
      </c>
      <c r="D2208" s="104">
        <f ca="1"/>
        <v>46046</v>
      </c>
      <c r="E2208" s="104">
        <f ca="1"/>
        <v>46076</v>
      </c>
      <c r="F2208" s="104" t="str">
        <f ca="1"/>
        <v>Paid</v>
      </c>
      <c r="G2208" s="104" t="str">
        <f ca="1"/>
        <v>INV-2026-PT Manado Lifestyle Center-2195</v>
      </c>
      <c r="H2208" s="104">
        <f ca="1"/>
        <v>1356000</v>
      </c>
      <c r="I2208" s="104">
        <f ca="1"/>
        <v>0</v>
      </c>
    </row>
    <row r="2209" spans="1:9">
      <c r="A2209" s="104">
        <f ca="1"/>
        <v>2196</v>
      </c>
      <c r="B2209" s="104" t="str">
        <f ca="1"/>
        <v>PT Makassar Retail Utama</v>
      </c>
      <c r="C2209" s="104">
        <f ca="1"/>
        <v>676000</v>
      </c>
      <c r="D2209" s="104">
        <f ca="1"/>
        <v>46030</v>
      </c>
      <c r="E2209" s="104">
        <f ca="1"/>
        <v>46060</v>
      </c>
      <c r="F2209" s="104" t="str">
        <f ca="1"/>
        <v>Paid</v>
      </c>
      <c r="G2209" s="104" t="str">
        <f ca="1"/>
        <v>INV-2026-PT Makassar Retail Utama-2196</v>
      </c>
      <c r="H2209" s="104">
        <f ca="1"/>
        <v>676000</v>
      </c>
      <c r="I2209" s="104">
        <f ca="1"/>
        <v>0</v>
      </c>
    </row>
    <row r="2210" spans="1:9">
      <c r="A2210" s="104">
        <f ca="1"/>
        <v>2197</v>
      </c>
      <c r="B2210" s="104" t="str">
        <f ca="1"/>
        <v>PT Bintang Retail Nusantara</v>
      </c>
      <c r="C2210" s="104">
        <f ca="1"/>
        <v>2818000</v>
      </c>
      <c r="D2210" s="104">
        <f ca="1"/>
        <v>46233</v>
      </c>
      <c r="E2210" s="104">
        <f ca="1"/>
        <v>46278</v>
      </c>
      <c r="F2210" s="104" t="str">
        <f ca="1"/>
        <v>Paid</v>
      </c>
      <c r="G2210" s="104" t="str">
        <f ca="1"/>
        <v>INV-2026-PT Bintang Retail Nusantara-2197</v>
      </c>
      <c r="H2210" s="104">
        <f ca="1"/>
        <v>2818000</v>
      </c>
      <c r="I2210" s="104">
        <f ca="1"/>
        <v>0</v>
      </c>
    </row>
    <row r="2211" spans="1:9">
      <c r="A2211" s="104">
        <f ca="1"/>
        <v>2198</v>
      </c>
      <c r="B2211" s="104" t="str">
        <f ca="1"/>
        <v>PT Arunika Retail Indonesia</v>
      </c>
      <c r="C2211" s="104">
        <f ca="1"/>
        <v>676000</v>
      </c>
      <c r="D2211" s="104">
        <f ca="1"/>
        <v>46180</v>
      </c>
      <c r="E2211" s="104">
        <f ca="1"/>
        <v>46210</v>
      </c>
      <c r="F2211" s="104" t="str">
        <f ca="1"/>
        <v>Unpaid</v>
      </c>
      <c r="G2211" s="104" t="str">
        <f ca="1"/>
        <v>INV-2026-PT Arunika Retail Indonesia-2198</v>
      </c>
      <c r="H2211" s="104">
        <f ca="1"/>
        <v>0</v>
      </c>
      <c r="I2211" s="104">
        <f ca="1"/>
        <v>676000</v>
      </c>
    </row>
    <row r="2212" spans="1:9">
      <c r="A2212" s="104">
        <f ca="1"/>
        <v>2199</v>
      </c>
      <c r="B2212" s="104" t="str">
        <f ca="1"/>
        <v>PT Pontianak Niaga Abadi</v>
      </c>
      <c r="C2212" s="104">
        <f ca="1"/>
        <v>4863000</v>
      </c>
      <c r="D2212" s="104">
        <f ca="1"/>
        <v>46138</v>
      </c>
      <c r="E2212" s="104">
        <f ca="1"/>
        <v>46168</v>
      </c>
      <c r="F2212" s="104" t="str">
        <f ca="1"/>
        <v>Paid</v>
      </c>
      <c r="G2212" s="104" t="str">
        <f ca="1"/>
        <v>INV-2026-PT Pontianak Niaga Abadi-2199</v>
      </c>
      <c r="H2212" s="104">
        <f ca="1"/>
        <v>4863000</v>
      </c>
      <c r="I2212" s="104">
        <f ca="1"/>
        <v>0</v>
      </c>
    </row>
    <row r="2213" spans="1:9">
      <c r="A2213" s="104">
        <f ca="1"/>
        <v>2200</v>
      </c>
      <c r="B2213" s="104" t="str">
        <f ca="1"/>
        <v>PT Surya Niaga Surabaya</v>
      </c>
      <c r="C2213" s="104">
        <f ca="1"/>
        <v>3184000</v>
      </c>
      <c r="D2213" s="104">
        <f ca="1"/>
        <v>46224</v>
      </c>
      <c r="E2213" s="104">
        <f ca="1"/>
        <v>46238</v>
      </c>
      <c r="F2213" s="104" t="str">
        <f ca="1"/>
        <v>Paid</v>
      </c>
      <c r="G2213" s="104" t="str">
        <f ca="1"/>
        <v>INV-2026-PT Surya Niaga Surabaya-2200</v>
      </c>
      <c r="H2213" s="104">
        <f ca="1"/>
        <v>3184000</v>
      </c>
      <c r="I2213" s="104">
        <f ca="1"/>
        <v>0</v>
      </c>
    </row>
    <row r="2214" spans="1:9">
      <c r="A2214" s="104">
        <f ca="1"/>
        <v>2201</v>
      </c>
      <c r="B2214" s="104" t="str">
        <f ca="1"/>
        <v>PT Karya Mitra Retail</v>
      </c>
      <c r="C2214" s="104">
        <f ca="1"/>
        <v>5920000</v>
      </c>
      <c r="D2214" s="104">
        <f ca="1"/>
        <v>46102</v>
      </c>
      <c r="E2214" s="104">
        <f ca="1"/>
        <v>46132</v>
      </c>
      <c r="F2214" s="104" t="str">
        <f ca="1"/>
        <v>Partial</v>
      </c>
      <c r="G2214" s="104" t="str">
        <f ca="1"/>
        <v>INV-2026-PT Karya Mitra Retail-2201</v>
      </c>
      <c r="H2214" s="104">
        <f ca="1"/>
        <v>2960000</v>
      </c>
      <c r="I2214" s="104">
        <f ca="1"/>
        <v>2960000</v>
      </c>
    </row>
    <row r="2215" spans="1:9">
      <c r="A2215" s="104">
        <f ca="1"/>
        <v>2202</v>
      </c>
      <c r="B2215" s="104" t="str">
        <f ca="1"/>
        <v>PT Bali Lifestyle Market</v>
      </c>
      <c r="C2215" s="104">
        <f ca="1"/>
        <v>4607000</v>
      </c>
      <c r="D2215" s="104">
        <f ca="1"/>
        <v>46264</v>
      </c>
      <c r="E2215" s="104">
        <f ca="1"/>
        <v>46294</v>
      </c>
      <c r="F2215" s="104" t="str">
        <f ca="1"/>
        <v>Paid</v>
      </c>
      <c r="G2215" s="104" t="str">
        <f ca="1"/>
        <v>INV-2026-PT Bali Lifestyle Market-2202</v>
      </c>
      <c r="H2215" s="104">
        <f ca="1"/>
        <v>4607000</v>
      </c>
      <c r="I2215" s="104">
        <f ca="1"/>
        <v>0</v>
      </c>
    </row>
    <row r="2216" spans="1:9">
      <c r="A2216" s="104">
        <f ca="1"/>
        <v>2203</v>
      </c>
      <c r="B2216" s="104" t="str">
        <f ca="1"/>
        <v>PT Pontianak Niaga Abadi</v>
      </c>
      <c r="C2216" s="104">
        <f ca="1"/>
        <v>3062000</v>
      </c>
      <c r="D2216" s="104">
        <f ca="1"/>
        <v>46194</v>
      </c>
      <c r="E2216" s="104">
        <f ca="1"/>
        <v>46224</v>
      </c>
      <c r="F2216" s="104" t="str">
        <f ca="1"/>
        <v>Paid</v>
      </c>
      <c r="G2216" s="104" t="str">
        <f ca="1"/>
        <v>INV-2026-PT Pontianak Niaga Abadi-2203</v>
      </c>
      <c r="H2216" s="104">
        <f ca="1"/>
        <v>3062000</v>
      </c>
      <c r="I2216" s="104">
        <f ca="1"/>
        <v>0</v>
      </c>
    </row>
    <row r="2217" spans="1:9">
      <c r="A2217" s="104">
        <f ca="1"/>
        <v>2204</v>
      </c>
      <c r="B2217" s="104" t="str">
        <f ca="1"/>
        <v>PT Urban House Indonesia</v>
      </c>
      <c r="C2217" s="104">
        <f ca="1"/>
        <v>3163000</v>
      </c>
      <c r="D2217" s="104">
        <f ca="1"/>
        <v>46157</v>
      </c>
      <c r="E2217" s="104">
        <f ca="1"/>
        <v>46187</v>
      </c>
      <c r="F2217" s="104" t="str">
        <f ca="1"/>
        <v>Paid</v>
      </c>
      <c r="G2217" s="104" t="str">
        <f ca="1"/>
        <v>INV-2026-PT Urban House Indonesia-2204</v>
      </c>
      <c r="H2217" s="104">
        <f ca="1"/>
        <v>3163000</v>
      </c>
      <c r="I2217" s="104">
        <f ca="1"/>
        <v>0</v>
      </c>
    </row>
    <row r="2218" spans="1:9">
      <c r="A2218" s="104">
        <f ca="1"/>
        <v>2205</v>
      </c>
      <c r="B2218" s="104" t="str">
        <f ca="1"/>
        <v>PT Karya Mitra Retail</v>
      </c>
      <c r="C2218" s="104">
        <f ca="1"/>
        <v>2117000</v>
      </c>
      <c r="D2218" s="104">
        <f ca="1"/>
        <v>46064</v>
      </c>
      <c r="E2218" s="104">
        <f ca="1"/>
        <v>46109</v>
      </c>
      <c r="F2218" s="104" t="str">
        <f ca="1"/>
        <v>Paid</v>
      </c>
      <c r="G2218" s="104" t="str">
        <f ca="1"/>
        <v>INV-2026-PT Karya Mitra Retail-2205</v>
      </c>
      <c r="H2218" s="104">
        <f ca="1"/>
        <v>2117000</v>
      </c>
      <c r="I2218" s="104">
        <f ca="1"/>
        <v>0</v>
      </c>
    </row>
    <row r="2219" spans="1:9">
      <c r="A2219" s="104">
        <f ca="1"/>
        <v>2206</v>
      </c>
      <c r="B2219" s="104" t="str">
        <f ca="1"/>
        <v>PT Medan Niaga Sentosa</v>
      </c>
      <c r="C2219" s="104">
        <f ca="1"/>
        <v>3330000</v>
      </c>
      <c r="D2219" s="104">
        <f ca="1"/>
        <v>46235</v>
      </c>
      <c r="E2219" s="104">
        <f ca="1"/>
        <v>46265</v>
      </c>
      <c r="F2219" s="104" t="str">
        <f ca="1"/>
        <v>Unpaid</v>
      </c>
      <c r="G2219" s="104" t="str">
        <f ca="1"/>
        <v>INV-2026-PT Medan Niaga Sentosa-2206</v>
      </c>
      <c r="H2219" s="104">
        <f ca="1"/>
        <v>0</v>
      </c>
      <c r="I2219" s="104">
        <f ca="1"/>
        <v>3330000</v>
      </c>
    </row>
    <row r="2220" spans="1:9">
      <c r="A2220" s="104">
        <f ca="1"/>
        <v>2207</v>
      </c>
      <c r="B2220" s="104" t="str">
        <f ca="1"/>
        <v>PT Arunika Retail Indonesia</v>
      </c>
      <c r="C2220" s="104">
        <f ca="1"/>
        <v>6073000</v>
      </c>
      <c r="D2220" s="104">
        <f ca="1"/>
        <v>46266</v>
      </c>
      <c r="E2220" s="104">
        <f ca="1"/>
        <v>46296</v>
      </c>
      <c r="F2220" s="104" t="str">
        <f ca="1"/>
        <v>Unpaid</v>
      </c>
      <c r="G2220" s="104" t="str">
        <f ca="1"/>
        <v>INV-2026-PT Arunika Retail Indonesia-2207</v>
      </c>
      <c r="H2220" s="104">
        <f ca="1"/>
        <v>0</v>
      </c>
      <c r="I2220" s="104">
        <f ca="1"/>
        <v>6073000</v>
      </c>
    </row>
    <row r="2221" spans="1:9">
      <c r="A2221" s="104">
        <f ca="1"/>
        <v>2208</v>
      </c>
      <c r="B2221" s="104" t="str">
        <f ca="1"/>
        <v>PT Sentra Belanja Jaya</v>
      </c>
      <c r="C2221" s="104">
        <f ca="1"/>
        <v>6385000</v>
      </c>
      <c r="D2221" s="104">
        <f ca="1"/>
        <v>46100</v>
      </c>
      <c r="E2221" s="104">
        <f ca="1"/>
        <v>46130</v>
      </c>
      <c r="F2221" s="104" t="str">
        <f ca="1"/>
        <v>Paid</v>
      </c>
      <c r="G2221" s="104" t="str">
        <f ca="1"/>
        <v>INV-2026-PT Sentra Belanja Jaya-2208</v>
      </c>
      <c r="H2221" s="104">
        <f ca="1"/>
        <v>6385000</v>
      </c>
      <c r="I2221" s="104">
        <f ca="1"/>
        <v>0</v>
      </c>
    </row>
    <row r="2222" spans="1:9">
      <c r="A2222" s="104">
        <f ca="1"/>
        <v>2209</v>
      </c>
      <c r="B2222" s="104" t="str">
        <f ca="1"/>
        <v>PT Manado Lifestyle Center</v>
      </c>
      <c r="C2222" s="104">
        <f ca="1"/>
        <v>1186000</v>
      </c>
      <c r="D2222" s="104">
        <f ca="1"/>
        <v>46083</v>
      </c>
      <c r="E2222" s="104">
        <f ca="1"/>
        <v>46113</v>
      </c>
      <c r="F2222" s="104" t="str">
        <f ca="1"/>
        <v>Paid</v>
      </c>
      <c r="G2222" s="104" t="str">
        <f ca="1"/>
        <v>INV-2026-PT Manado Lifestyle Center-2209</v>
      </c>
      <c r="H2222" s="104">
        <f ca="1"/>
        <v>1186000</v>
      </c>
      <c r="I2222" s="104">
        <f ca="1"/>
        <v>0</v>
      </c>
    </row>
    <row r="2223" spans="1:9">
      <c r="A2223" s="104">
        <f ca="1"/>
        <v>2210</v>
      </c>
      <c r="B2223" s="104" t="str">
        <f ca="1"/>
        <v>PT Bintang Retail Nusantara</v>
      </c>
      <c r="C2223" s="104">
        <f ca="1"/>
        <v>5919000</v>
      </c>
      <c r="D2223" s="104">
        <f ca="1"/>
        <v>46191</v>
      </c>
      <c r="E2223" s="104">
        <f ca="1"/>
        <v>46221</v>
      </c>
      <c r="F2223" s="104" t="str">
        <f ca="1"/>
        <v>Paid</v>
      </c>
      <c r="G2223" s="104" t="str">
        <f ca="1"/>
        <v>INV-2026-PT Bintang Retail Nusantara-2210</v>
      </c>
      <c r="H2223" s="104">
        <f ca="1"/>
        <v>5919000</v>
      </c>
      <c r="I2223" s="104">
        <f ca="1"/>
        <v>0</v>
      </c>
    </row>
    <row r="2224" spans="1:9">
      <c r="A2224" s="104">
        <f ca="1"/>
        <v>2211</v>
      </c>
      <c r="B2224" s="104" t="str">
        <f ca="1"/>
        <v>PT Pusaka Niaga Mandiri</v>
      </c>
      <c r="C2224" s="104">
        <f ca="1"/>
        <v>3486000</v>
      </c>
      <c r="D2224" s="104">
        <f ca="1"/>
        <v>46129</v>
      </c>
      <c r="E2224" s="104">
        <f ca="1"/>
        <v>46159</v>
      </c>
      <c r="F2224" s="104" t="str">
        <f ca="1"/>
        <v>Paid</v>
      </c>
      <c r="G2224" s="104" t="str">
        <f ca="1"/>
        <v>INV-2026-PT Pusaka Niaga Mandiri-2211</v>
      </c>
      <c r="H2224" s="104">
        <f ca="1"/>
        <v>3486000</v>
      </c>
      <c r="I2224" s="104">
        <f ca="1"/>
        <v>0</v>
      </c>
    </row>
    <row r="2225" spans="1:9">
      <c r="A2225" s="104">
        <f ca="1"/>
        <v>2212</v>
      </c>
      <c r="B2225" s="104" t="str">
        <f ca="1"/>
        <v>PT Sinar Karya Abadi</v>
      </c>
      <c r="C2225" s="104">
        <f ca="1"/>
        <v>3328000</v>
      </c>
      <c r="D2225" s="104">
        <f ca="1"/>
        <v>46048</v>
      </c>
      <c r="E2225" s="104">
        <f ca="1"/>
        <v>46078</v>
      </c>
      <c r="F2225" s="104" t="str">
        <f ca="1"/>
        <v>Paid</v>
      </c>
      <c r="G2225" s="104" t="str">
        <f ca="1"/>
        <v>INV-2026-PT Sinar Karya Abadi-2212</v>
      </c>
      <c r="H2225" s="104">
        <f ca="1"/>
        <v>3328000</v>
      </c>
      <c r="I2225" s="104">
        <f ca="1"/>
        <v>0</v>
      </c>
    </row>
    <row r="2226" spans="1:9">
      <c r="A2226" s="104">
        <f ca="1"/>
        <v>2213</v>
      </c>
      <c r="B2226" s="104" t="str">
        <f ca="1"/>
        <v>PT Bintang Retail Nusantara</v>
      </c>
      <c r="C2226" s="104">
        <f ca="1"/>
        <v>4097000</v>
      </c>
      <c r="D2226" s="104">
        <f ca="1"/>
        <v>46256</v>
      </c>
      <c r="E2226" s="104">
        <f ca="1"/>
        <v>46286</v>
      </c>
      <c r="F2226" s="104" t="str">
        <f ca="1"/>
        <v>Partial</v>
      </c>
      <c r="G2226" s="104" t="str">
        <f ca="1"/>
        <v>INV-2026-PT Bintang Retail Nusantara-2213</v>
      </c>
      <c r="H2226" s="104">
        <f ca="1"/>
        <v>1024000</v>
      </c>
      <c r="I2226" s="104">
        <f ca="1"/>
        <v>3073000</v>
      </c>
    </row>
    <row r="2227" spans="1:9">
      <c r="A2227" s="104">
        <f ca="1"/>
        <v>2214</v>
      </c>
      <c r="B2227" s="104" t="str">
        <f ca="1"/>
        <v>PT Pontianak Niaga Abadi</v>
      </c>
      <c r="C2227" s="104">
        <f ca="1"/>
        <v>3443000</v>
      </c>
      <c r="D2227" s="104">
        <f ca="1"/>
        <v>46211</v>
      </c>
      <c r="E2227" s="104">
        <f ca="1"/>
        <v>46256</v>
      </c>
      <c r="F2227" s="104" t="str">
        <f ca="1"/>
        <v>Paid</v>
      </c>
      <c r="G2227" s="104" t="str">
        <f ca="1"/>
        <v>INV-2026-PT Pontianak Niaga Abadi-2214</v>
      </c>
      <c r="H2227" s="104">
        <f ca="1"/>
        <v>3443000</v>
      </c>
      <c r="I2227" s="104">
        <f ca="1"/>
        <v>0</v>
      </c>
    </row>
    <row r="2228" spans="1:9">
      <c r="A2228" s="104">
        <f ca="1"/>
        <v>2215</v>
      </c>
      <c r="B2228" s="104" t="str">
        <f ca="1"/>
        <v>PT Urban House Indonesia</v>
      </c>
      <c r="C2228" s="104">
        <f ca="1"/>
        <v>4154000</v>
      </c>
      <c r="D2228" s="104">
        <f ca="1"/>
        <v>46028</v>
      </c>
      <c r="E2228" s="104">
        <f ca="1"/>
        <v>46058</v>
      </c>
      <c r="F2228" s="104" t="str">
        <f ca="1"/>
        <v>Partial</v>
      </c>
      <c r="G2228" s="104" t="str">
        <f ca="1"/>
        <v>INV-2026-PT Urban House Indonesia-2215</v>
      </c>
      <c r="H2228" s="104">
        <f ca="1"/>
        <v>2077000</v>
      </c>
      <c r="I2228" s="104">
        <f ca="1"/>
        <v>2077000</v>
      </c>
    </row>
    <row r="2229" spans="1:9">
      <c r="A2229" s="104">
        <f ca="1"/>
        <v>2216</v>
      </c>
      <c r="B2229" s="104" t="str">
        <f ca="1"/>
        <v>PT Balikpapan Retailindo</v>
      </c>
      <c r="C2229" s="104">
        <f ca="1"/>
        <v>2718000</v>
      </c>
      <c r="D2229" s="104">
        <f ca="1"/>
        <v>46268</v>
      </c>
      <c r="E2229" s="104">
        <f ca="1"/>
        <v>46298</v>
      </c>
      <c r="F2229" s="104" t="str">
        <f ca="1"/>
        <v>Paid</v>
      </c>
      <c r="G2229" s="104" t="str">
        <f ca="1"/>
        <v>INV-2026-PT Balikpapan Retailindo-2216</v>
      </c>
      <c r="H2229" s="104">
        <f ca="1"/>
        <v>2718000</v>
      </c>
      <c r="I2229" s="104">
        <f ca="1"/>
        <v>0</v>
      </c>
    </row>
    <row r="2230" spans="1:9">
      <c r="A2230" s="104">
        <f ca="1"/>
        <v>2217</v>
      </c>
      <c r="B2230" s="104" t="str">
        <f ca="1"/>
        <v>PT Palembang Retail Bersama</v>
      </c>
      <c r="C2230" s="104">
        <f ca="1"/>
        <v>5686000</v>
      </c>
      <c r="D2230" s="104">
        <f ca="1"/>
        <v>46230</v>
      </c>
      <c r="E2230" s="104">
        <f ca="1"/>
        <v>46275</v>
      </c>
      <c r="F2230" s="104" t="str">
        <f ca="1"/>
        <v>Unpaid</v>
      </c>
      <c r="G2230" s="104" t="str">
        <f ca="1"/>
        <v>INV-2026-PT Palembang Retail Bersama-2217</v>
      </c>
      <c r="H2230" s="104">
        <f ca="1"/>
        <v>0</v>
      </c>
      <c r="I2230" s="104">
        <f ca="1"/>
        <v>5686000</v>
      </c>
    </row>
    <row r="2231" spans="1:9">
      <c r="A2231" s="104">
        <f ca="1"/>
        <v>2218</v>
      </c>
      <c r="B2231" s="104" t="str">
        <f ca="1"/>
        <v>PT Bintang Retail Nusantara</v>
      </c>
      <c r="C2231" s="104">
        <f ca="1"/>
        <v>3491000</v>
      </c>
      <c r="D2231" s="104">
        <f ca="1"/>
        <v>46141</v>
      </c>
      <c r="E2231" s="104">
        <f ca="1"/>
        <v>46186</v>
      </c>
      <c r="F2231" s="104" t="str">
        <f ca="1"/>
        <v>Paid</v>
      </c>
      <c r="G2231" s="104" t="str">
        <f ca="1"/>
        <v>INV-2026-PT Bintang Retail Nusantara-2218</v>
      </c>
      <c r="H2231" s="104">
        <f ca="1"/>
        <v>3491000</v>
      </c>
      <c r="I2231" s="104">
        <f ca="1"/>
        <v>0</v>
      </c>
    </row>
    <row r="2232" spans="1:9">
      <c r="A2232" s="104">
        <f ca="1"/>
        <v>2219</v>
      </c>
      <c r="B2232" s="104" t="str">
        <f ca="1"/>
        <v>PT Makassar Retail Utama</v>
      </c>
      <c r="C2232" s="104">
        <f ca="1"/>
        <v>1907000</v>
      </c>
      <c r="D2232" s="104">
        <f ca="1"/>
        <v>46073</v>
      </c>
      <c r="E2232" s="104">
        <f ca="1"/>
        <v>46087</v>
      </c>
      <c r="F2232" s="104" t="str">
        <f ca="1"/>
        <v>Unpaid</v>
      </c>
      <c r="G2232" s="104" t="str">
        <f ca="1"/>
        <v>INV-2026-PT Makassar Retail Utama-2219</v>
      </c>
      <c r="H2232" s="104">
        <f ca="1"/>
        <v>0</v>
      </c>
      <c r="I2232" s="104">
        <f ca="1"/>
        <v>1907000</v>
      </c>
    </row>
    <row r="2233" spans="1:9">
      <c r="A2233" s="104">
        <f ca="1"/>
        <v>2220</v>
      </c>
      <c r="B2233" s="104" t="str">
        <f ca="1"/>
        <v>PT Surya Niaga Surabaya</v>
      </c>
      <c r="C2233" s="104">
        <f ca="1"/>
        <v>3353000</v>
      </c>
      <c r="D2233" s="104">
        <f ca="1"/>
        <v>46217</v>
      </c>
      <c r="E2233" s="104">
        <f ca="1"/>
        <v>46262</v>
      </c>
      <c r="F2233" s="104" t="str">
        <f ca="1"/>
        <v>Paid</v>
      </c>
      <c r="G2233" s="104" t="str">
        <f ca="1"/>
        <v>INV-2026-PT Surya Niaga Surabaya-2220</v>
      </c>
      <c r="H2233" s="104">
        <f ca="1"/>
        <v>3353000</v>
      </c>
      <c r="I2233" s="104">
        <f ca="1"/>
        <v>0</v>
      </c>
    </row>
    <row r="2234" spans="1:9">
      <c r="A2234" s="104">
        <f ca="1"/>
        <v>2221</v>
      </c>
      <c r="B2234" s="104" t="str">
        <f ca="1"/>
        <v>PT Lestari Lifestyle Retail</v>
      </c>
      <c r="C2234" s="104">
        <f ca="1"/>
        <v>5258000</v>
      </c>
      <c r="D2234" s="104">
        <f ca="1"/>
        <v>46170</v>
      </c>
      <c r="E2234" s="104">
        <f ca="1"/>
        <v>46215</v>
      </c>
      <c r="F2234" s="104" t="str">
        <f ca="1"/>
        <v>Paid</v>
      </c>
      <c r="G2234" s="104" t="str">
        <f ca="1"/>
        <v>INV-2026-PT Lestari Lifestyle Retail-2221</v>
      </c>
      <c r="H2234" s="104">
        <f ca="1"/>
        <v>5258000</v>
      </c>
      <c r="I2234" s="104">
        <f ca="1"/>
        <v>0</v>
      </c>
    </row>
    <row r="2235" spans="1:9">
      <c r="A2235" s="104">
        <f ca="1"/>
        <v>2222</v>
      </c>
      <c r="B2235" s="104" t="str">
        <f ca="1"/>
        <v>PT Prima Retail Bandung</v>
      </c>
      <c r="C2235" s="104">
        <f ca="1"/>
        <v>5877000</v>
      </c>
      <c r="D2235" s="104">
        <f ca="1"/>
        <v>46257</v>
      </c>
      <c r="E2235" s="104">
        <f ca="1"/>
        <v>46287</v>
      </c>
      <c r="F2235" s="104" t="str">
        <f ca="1"/>
        <v>Unpaid</v>
      </c>
      <c r="G2235" s="104" t="str">
        <f ca="1"/>
        <v>INV-2026-PT Prima Retail Bandung-2222</v>
      </c>
      <c r="H2235" s="104">
        <f ca="1"/>
        <v>0</v>
      </c>
      <c r="I2235" s="104">
        <f ca="1"/>
        <v>5877000</v>
      </c>
    </row>
    <row r="2236" spans="1:9">
      <c r="A2236" s="104">
        <f ca="1"/>
        <v>2223</v>
      </c>
      <c r="B2236" s="104" t="str">
        <f ca="1"/>
        <v>PT Karya Mitra Retail</v>
      </c>
      <c r="C2236" s="104">
        <f ca="1"/>
        <v>6538000</v>
      </c>
      <c r="D2236" s="104">
        <f ca="1"/>
        <v>46251</v>
      </c>
      <c r="E2236" s="104">
        <f ca="1"/>
        <v>46281</v>
      </c>
      <c r="F2236" s="104" t="str">
        <f ca="1"/>
        <v>Paid</v>
      </c>
      <c r="G2236" s="104" t="str">
        <f ca="1"/>
        <v>INV-2026-PT Karya Mitra Retail-2223</v>
      </c>
      <c r="H2236" s="104">
        <f ca="1"/>
        <v>6538000</v>
      </c>
      <c r="I2236" s="104">
        <f ca="1"/>
        <v>0</v>
      </c>
    </row>
    <row r="2237" spans="1:9">
      <c r="A2237" s="104">
        <f ca="1"/>
        <v>2224</v>
      </c>
      <c r="B2237" s="104" t="str">
        <f ca="1"/>
        <v>PT Harmoni Store Indonesia</v>
      </c>
      <c r="C2237" s="104">
        <f ca="1"/>
        <v>2272000</v>
      </c>
      <c r="D2237" s="104">
        <f ca="1"/>
        <v>46054</v>
      </c>
      <c r="E2237" s="104">
        <f ca="1"/>
        <v>46068</v>
      </c>
      <c r="F2237" s="104" t="str">
        <f ca="1"/>
        <v>Paid</v>
      </c>
      <c r="G2237" s="104" t="str">
        <f ca="1"/>
        <v>INV-2026-PT Harmoni Store Indonesia-2224</v>
      </c>
      <c r="H2237" s="104">
        <f ca="1"/>
        <v>2272000</v>
      </c>
      <c r="I2237" s="104">
        <f ca="1"/>
        <v>0</v>
      </c>
    </row>
    <row r="2238" spans="1:9">
      <c r="A2238" s="104">
        <f ca="1"/>
        <v>2225</v>
      </c>
      <c r="B2238" s="104" t="str">
        <f ca="1"/>
        <v>PT Makassar Retail Utama</v>
      </c>
      <c r="C2238" s="104">
        <f ca="1"/>
        <v>4184000</v>
      </c>
      <c r="D2238" s="104">
        <f ca="1"/>
        <v>46242</v>
      </c>
      <c r="E2238" s="104">
        <f ca="1"/>
        <v>46272</v>
      </c>
      <c r="F2238" s="104" t="str">
        <f ca="1"/>
        <v>Paid</v>
      </c>
      <c r="G2238" s="104" t="str">
        <f ca="1"/>
        <v>INV-2026-PT Makassar Retail Utama-2225</v>
      </c>
      <c r="H2238" s="104">
        <f ca="1"/>
        <v>4184000</v>
      </c>
      <c r="I2238" s="104">
        <f ca="1"/>
        <v>0</v>
      </c>
    </row>
    <row r="2239" spans="1:9">
      <c r="A2239" s="104">
        <f ca="1"/>
        <v>2226</v>
      </c>
      <c r="B2239" s="104" t="str">
        <f ca="1"/>
        <v>PT Jogja Retail Makmur</v>
      </c>
      <c r="C2239" s="104">
        <f ca="1"/>
        <v>4625000</v>
      </c>
      <c r="D2239" s="104">
        <f ca="1"/>
        <v>46268</v>
      </c>
      <c r="E2239" s="104">
        <f ca="1"/>
        <v>46298</v>
      </c>
      <c r="F2239" s="104" t="str">
        <f ca="1"/>
        <v>Partial</v>
      </c>
      <c r="G2239" s="104" t="str">
        <f ca="1"/>
        <v>INV-2026-PT Jogja Retail Makmur-2226</v>
      </c>
      <c r="H2239" s="104">
        <f ca="1"/>
        <v>3469000</v>
      </c>
      <c r="I2239" s="104">
        <f ca="1"/>
        <v>1156000</v>
      </c>
    </row>
    <row r="2240" spans="1:9">
      <c r="A2240" s="104">
        <f ca="1"/>
        <v>2227</v>
      </c>
      <c r="B2240" s="104" t="str">
        <f ca="1"/>
        <v>PT Sentra Belanja Jaya</v>
      </c>
      <c r="C2240" s="104">
        <f ca="1"/>
        <v>5019000</v>
      </c>
      <c r="D2240" s="104">
        <f ca="1"/>
        <v>46103</v>
      </c>
      <c r="E2240" s="104">
        <f ca="1"/>
        <v>46133</v>
      </c>
      <c r="F2240" s="104" t="str">
        <f ca="1"/>
        <v>Unpaid</v>
      </c>
      <c r="G2240" s="104" t="str">
        <f ca="1"/>
        <v>INV-2026-PT Sentra Belanja Jaya-2227</v>
      </c>
      <c r="H2240" s="104">
        <f ca="1"/>
        <v>0</v>
      </c>
      <c r="I2240" s="104">
        <f ca="1"/>
        <v>5019000</v>
      </c>
    </row>
    <row r="2241" spans="1:9">
      <c r="A2241" s="104">
        <f ca="1"/>
        <v>2228</v>
      </c>
      <c r="B2241" s="104" t="str">
        <f ca="1"/>
        <v>PT Makassar Retail Utama</v>
      </c>
      <c r="C2241" s="104">
        <f ca="1"/>
        <v>1985000</v>
      </c>
      <c r="D2241" s="104">
        <f ca="1"/>
        <v>46182</v>
      </c>
      <c r="E2241" s="104">
        <f ca="1"/>
        <v>46212</v>
      </c>
      <c r="F2241" s="104" t="str">
        <f ca="1"/>
        <v>Unpaid</v>
      </c>
      <c r="G2241" s="104" t="str">
        <f ca="1"/>
        <v>INV-2026-PT Makassar Retail Utama-2228</v>
      </c>
      <c r="H2241" s="104">
        <f ca="1"/>
        <v>0</v>
      </c>
      <c r="I2241" s="104">
        <f ca="1"/>
        <v>1985000</v>
      </c>
    </row>
    <row r="2242" spans="1:9">
      <c r="A2242" s="104">
        <f ca="1"/>
        <v>2229</v>
      </c>
      <c r="B2242" s="104" t="str">
        <f ca="1"/>
        <v>PT Lestari Lifestyle Retail</v>
      </c>
      <c r="C2242" s="104">
        <f ca="1"/>
        <v>5567000</v>
      </c>
      <c r="D2242" s="104">
        <f ca="1"/>
        <v>46156</v>
      </c>
      <c r="E2242" s="104">
        <f ca="1"/>
        <v>46186</v>
      </c>
      <c r="F2242" s="104" t="str">
        <f ca="1"/>
        <v>Unpaid</v>
      </c>
      <c r="G2242" s="104" t="str">
        <f ca="1"/>
        <v>INV-2026-PT Lestari Lifestyle Retail-2229</v>
      </c>
      <c r="H2242" s="104">
        <f ca="1"/>
        <v>0</v>
      </c>
      <c r="I2242" s="104">
        <f ca="1"/>
        <v>5567000</v>
      </c>
    </row>
    <row r="2243" spans="1:9">
      <c r="A2243" s="104">
        <f ca="1"/>
        <v>2230</v>
      </c>
      <c r="B2243" s="104" t="str">
        <f ca="1"/>
        <v>PT Makassar Retail Utama</v>
      </c>
      <c r="C2243" s="104">
        <f ca="1"/>
        <v>2042000</v>
      </c>
      <c r="D2243" s="104">
        <f ca="1"/>
        <v>46143</v>
      </c>
      <c r="E2243" s="104">
        <f ca="1"/>
        <v>46157</v>
      </c>
      <c r="F2243" s="104" t="str">
        <f ca="1"/>
        <v>Paid</v>
      </c>
      <c r="G2243" s="104" t="str">
        <f ca="1"/>
        <v>INV-2026-PT Makassar Retail Utama-2230</v>
      </c>
      <c r="H2243" s="104">
        <f ca="1"/>
        <v>2042000</v>
      </c>
      <c r="I2243" s="104">
        <f ca="1"/>
        <v>0</v>
      </c>
    </row>
    <row r="2244" spans="1:9">
      <c r="A2244" s="104">
        <f ca="1"/>
        <v>2231</v>
      </c>
      <c r="B2244" s="104" t="str">
        <f ca="1"/>
        <v>PT Sentra Belanja Jaya</v>
      </c>
      <c r="C2244" s="104">
        <f ca="1"/>
        <v>4264000</v>
      </c>
      <c r="D2244" s="104">
        <f ca="1"/>
        <v>46099</v>
      </c>
      <c r="E2244" s="104">
        <f ca="1"/>
        <v>46129</v>
      </c>
      <c r="F2244" s="104" t="str">
        <f ca="1"/>
        <v>Paid</v>
      </c>
      <c r="G2244" s="104" t="str">
        <f ca="1"/>
        <v>INV-2026-PT Sentra Belanja Jaya-2231</v>
      </c>
      <c r="H2244" s="104">
        <f ca="1"/>
        <v>4264000</v>
      </c>
      <c r="I2244" s="104">
        <f ca="1"/>
        <v>0</v>
      </c>
    </row>
    <row r="2245" spans="1:9">
      <c r="A2245" s="104">
        <f ca="1"/>
        <v>2232</v>
      </c>
      <c r="B2245" s="104" t="str">
        <f ca="1"/>
        <v>PT Metro Perkasa Retail</v>
      </c>
      <c r="C2245" s="104">
        <f ca="1"/>
        <v>4964000</v>
      </c>
      <c r="D2245" s="104">
        <f ca="1"/>
        <v>46157</v>
      </c>
      <c r="E2245" s="104">
        <f ca="1"/>
        <v>46187</v>
      </c>
      <c r="F2245" s="104" t="str">
        <f ca="1"/>
        <v>Paid</v>
      </c>
      <c r="G2245" s="104" t="str">
        <f ca="1"/>
        <v>INV-2026-PT Metro Perkasa Retail-2232</v>
      </c>
      <c r="H2245" s="104">
        <f ca="1"/>
        <v>4964000</v>
      </c>
      <c r="I2245" s="104">
        <f ca="1"/>
        <v>0</v>
      </c>
    </row>
    <row r="2246" spans="1:9">
      <c r="A2246" s="104">
        <f ca="1"/>
        <v>2233</v>
      </c>
      <c r="B2246" s="104" t="str">
        <f ca="1"/>
        <v>PT Sinar Karya Abadi</v>
      </c>
      <c r="C2246" s="104">
        <f ca="1"/>
        <v>1071000</v>
      </c>
      <c r="D2246" s="104">
        <f ca="1"/>
        <v>46100</v>
      </c>
      <c r="E2246" s="104">
        <f ca="1"/>
        <v>46145</v>
      </c>
      <c r="F2246" s="104" t="str">
        <f ca="1"/>
        <v>Paid</v>
      </c>
      <c r="G2246" s="104" t="str">
        <f ca="1"/>
        <v>INV-2026-PT Sinar Karya Abadi-2233</v>
      </c>
      <c r="H2246" s="104">
        <f ca="1"/>
        <v>1071000</v>
      </c>
      <c r="I2246" s="104">
        <f ca="1"/>
        <v>0</v>
      </c>
    </row>
    <row r="2247" spans="1:9">
      <c r="A2247" s="104">
        <f ca="1"/>
        <v>2234</v>
      </c>
      <c r="B2247" s="104" t="str">
        <f ca="1"/>
        <v>PT Pekanbaru Home Store</v>
      </c>
      <c r="C2247" s="104">
        <f ca="1"/>
        <v>2676000</v>
      </c>
      <c r="D2247" s="104">
        <f ca="1"/>
        <v>46199</v>
      </c>
      <c r="E2247" s="104">
        <f ca="1"/>
        <v>46244</v>
      </c>
      <c r="F2247" s="104" t="str">
        <f ca="1"/>
        <v>Paid</v>
      </c>
      <c r="G2247" s="104" t="str">
        <f ca="1"/>
        <v>INV-2026-PT Pekanbaru Home Store-2234</v>
      </c>
      <c r="H2247" s="104">
        <f ca="1"/>
        <v>2676000</v>
      </c>
      <c r="I2247" s="104">
        <f ca="1"/>
        <v>0</v>
      </c>
    </row>
    <row r="2248" spans="1:9">
      <c r="A2248" s="104">
        <f ca="1"/>
        <v>2235</v>
      </c>
      <c r="B2248" s="104" t="str">
        <f ca="1"/>
        <v>PT Bintang Retail Nusantara</v>
      </c>
      <c r="C2248" s="104">
        <f ca="1"/>
        <v>4132000</v>
      </c>
      <c r="D2248" s="104">
        <f ca="1"/>
        <v>46270</v>
      </c>
      <c r="E2248" s="104">
        <f ca="1"/>
        <v>46300</v>
      </c>
      <c r="F2248" s="104" t="str">
        <f ca="1"/>
        <v>Unpaid</v>
      </c>
      <c r="G2248" s="104" t="str">
        <f ca="1"/>
        <v>INV-2026-PT Bintang Retail Nusantara-2235</v>
      </c>
      <c r="H2248" s="104">
        <f ca="1"/>
        <v>0</v>
      </c>
      <c r="I2248" s="104">
        <f ca="1"/>
        <v>4132000</v>
      </c>
    </row>
    <row r="2249" spans="1:9">
      <c r="A2249" s="104">
        <f ca="1"/>
        <v>2236</v>
      </c>
      <c r="B2249" s="104" t="str">
        <f ca="1"/>
        <v>PT Harmoni Store Indonesia</v>
      </c>
      <c r="C2249" s="104">
        <f ca="1"/>
        <v>2861000</v>
      </c>
      <c r="D2249" s="104">
        <f ca="1"/>
        <v>46061</v>
      </c>
      <c r="E2249" s="104">
        <f ca="1"/>
        <v>46091</v>
      </c>
      <c r="F2249" s="104" t="str">
        <f ca="1"/>
        <v>Unpaid</v>
      </c>
      <c r="G2249" s="104" t="str">
        <f ca="1"/>
        <v>INV-2026-PT Harmoni Store Indonesia-2236</v>
      </c>
      <c r="H2249" s="104">
        <f ca="1"/>
        <v>0</v>
      </c>
      <c r="I2249" s="104">
        <f ca="1"/>
        <v>2861000</v>
      </c>
    </row>
    <row r="2250" spans="1:9">
      <c r="A2250" s="104">
        <f ca="1"/>
        <v>2237</v>
      </c>
      <c r="B2250" s="104" t="str">
        <f ca="1"/>
        <v>PT Metro Perkasa Retail</v>
      </c>
      <c r="C2250" s="104">
        <f ca="1"/>
        <v>2769000</v>
      </c>
      <c r="D2250" s="104">
        <f ca="1"/>
        <v>46035</v>
      </c>
      <c r="E2250" s="104">
        <f ca="1"/>
        <v>46065</v>
      </c>
      <c r="F2250" s="104" t="str">
        <f ca="1"/>
        <v>Paid</v>
      </c>
      <c r="G2250" s="104" t="str">
        <f ca="1"/>
        <v>INV-2026-PT Metro Perkasa Retail-2237</v>
      </c>
      <c r="H2250" s="104">
        <f ca="1"/>
        <v>2769000</v>
      </c>
      <c r="I2250" s="104">
        <f ca="1"/>
        <v>0</v>
      </c>
    </row>
    <row r="2251" spans="1:9">
      <c r="A2251" s="104">
        <f ca="1"/>
        <v>2238</v>
      </c>
      <c r="B2251" s="104" t="str">
        <f ca="1"/>
        <v>PT Metro Perkasa Retail</v>
      </c>
      <c r="C2251" s="104">
        <f ca="1"/>
        <v>4160000</v>
      </c>
      <c r="D2251" s="104">
        <f ca="1"/>
        <v>46199</v>
      </c>
      <c r="E2251" s="104">
        <f ca="1"/>
        <v>46229</v>
      </c>
      <c r="F2251" s="104" t="str">
        <f ca="1"/>
        <v>Unpaid</v>
      </c>
      <c r="G2251" s="104" t="str">
        <f ca="1"/>
        <v>INV-2026-PT Metro Perkasa Retail-2238</v>
      </c>
      <c r="H2251" s="104">
        <f ca="1"/>
        <v>0</v>
      </c>
      <c r="I2251" s="104">
        <f ca="1"/>
        <v>4160000</v>
      </c>
    </row>
    <row r="2252" spans="1:9">
      <c r="A2252" s="104">
        <f ca="1"/>
        <v>2239</v>
      </c>
      <c r="B2252" s="104" t="str">
        <f ca="1"/>
        <v>PT Jogja Retail Makmur</v>
      </c>
      <c r="C2252" s="104">
        <f ca="1"/>
        <v>4692000</v>
      </c>
      <c r="D2252" s="104">
        <f ca="1"/>
        <v>46229</v>
      </c>
      <c r="E2252" s="104">
        <f ca="1"/>
        <v>46259</v>
      </c>
      <c r="F2252" s="104" t="str">
        <f ca="1"/>
        <v>Unpaid</v>
      </c>
      <c r="G2252" s="104" t="str">
        <f ca="1"/>
        <v>INV-2026-PT Jogja Retail Makmur-2239</v>
      </c>
      <c r="H2252" s="104">
        <f ca="1"/>
        <v>0</v>
      </c>
      <c r="I2252" s="104">
        <f ca="1"/>
        <v>4692000</v>
      </c>
    </row>
    <row r="2253" spans="1:9">
      <c r="A2253" s="104">
        <f ca="1"/>
        <v>2240</v>
      </c>
      <c r="B2253" s="104" t="str">
        <f ca="1"/>
        <v>PT Harmoni Store Indonesia</v>
      </c>
      <c r="C2253" s="104">
        <f ca="1"/>
        <v>4693000</v>
      </c>
      <c r="D2253" s="104">
        <f ca="1"/>
        <v>46116</v>
      </c>
      <c r="E2253" s="104">
        <f ca="1"/>
        <v>46130</v>
      </c>
      <c r="F2253" s="104" t="str">
        <f ca="1"/>
        <v>Paid</v>
      </c>
      <c r="G2253" s="104" t="str">
        <f ca="1"/>
        <v>INV-2026-PT Harmoni Store Indonesia-2240</v>
      </c>
      <c r="H2253" s="104">
        <f ca="1"/>
        <v>4693000</v>
      </c>
      <c r="I2253" s="104">
        <f ca="1"/>
        <v>0</v>
      </c>
    </row>
    <row r="2254" spans="1:9">
      <c r="A2254" s="104">
        <f ca="1"/>
        <v>2241</v>
      </c>
      <c r="B2254" s="104" t="str">
        <f ca="1"/>
        <v>PT Arunika Retail Indonesia</v>
      </c>
      <c r="C2254" s="104">
        <f ca="1"/>
        <v>2348000</v>
      </c>
      <c r="D2254" s="104">
        <f ca="1"/>
        <v>46073</v>
      </c>
      <c r="E2254" s="104">
        <f ca="1"/>
        <v>46087</v>
      </c>
      <c r="F2254" s="104" t="str">
        <f ca="1"/>
        <v>Paid</v>
      </c>
      <c r="G2254" s="104" t="str">
        <f ca="1"/>
        <v>INV-2026-PT Arunika Retail Indonesia-2241</v>
      </c>
      <c r="H2254" s="104">
        <f ca="1"/>
        <v>2348000</v>
      </c>
      <c r="I2254" s="104">
        <f ca="1"/>
        <v>0</v>
      </c>
    </row>
    <row r="2255" spans="1:9">
      <c r="A2255" s="104">
        <f ca="1"/>
        <v>2242</v>
      </c>
      <c r="B2255" s="104" t="str">
        <f ca="1"/>
        <v>PT Medan Niaga Sentosa</v>
      </c>
      <c r="C2255" s="104">
        <f ca="1"/>
        <v>629000</v>
      </c>
      <c r="D2255" s="104">
        <f ca="1"/>
        <v>46162</v>
      </c>
      <c r="E2255" s="104">
        <f ca="1"/>
        <v>46207</v>
      </c>
      <c r="F2255" s="104" t="str">
        <f ca="1"/>
        <v>Paid</v>
      </c>
      <c r="G2255" s="104" t="str">
        <f ca="1"/>
        <v>INV-2026-PT Medan Niaga Sentosa-2242</v>
      </c>
      <c r="H2255" s="104">
        <f ca="1"/>
        <v>629000</v>
      </c>
      <c r="I2255" s="104">
        <f ca="1"/>
        <v>0</v>
      </c>
    </row>
    <row r="2256" spans="1:9">
      <c r="A2256" s="104">
        <f ca="1"/>
        <v>2243</v>
      </c>
      <c r="B2256" s="104" t="str">
        <f ca="1"/>
        <v>PT Jogja Retail Makmur</v>
      </c>
      <c r="C2256" s="104">
        <f ca="1"/>
        <v>3648000</v>
      </c>
      <c r="D2256" s="104">
        <f ca="1"/>
        <v>46191</v>
      </c>
      <c r="E2256" s="104">
        <f ca="1"/>
        <v>46221</v>
      </c>
      <c r="F2256" s="104" t="str">
        <f ca="1"/>
        <v>Unpaid</v>
      </c>
      <c r="G2256" s="104" t="str">
        <f ca="1"/>
        <v>INV-2026-PT Jogja Retail Makmur-2243</v>
      </c>
      <c r="H2256" s="104">
        <f ca="1"/>
        <v>0</v>
      </c>
      <c r="I2256" s="104">
        <f ca="1"/>
        <v>3648000</v>
      </c>
    </row>
    <row r="2257" spans="1:9">
      <c r="A2257" s="104">
        <f ca="1"/>
        <v>2244</v>
      </c>
      <c r="B2257" s="104" t="str">
        <f ca="1"/>
        <v>PT Karya Mitra Retail</v>
      </c>
      <c r="C2257" s="104">
        <f ca="1"/>
        <v>2653000</v>
      </c>
      <c r="D2257" s="104">
        <f ca="1"/>
        <v>46167</v>
      </c>
      <c r="E2257" s="104">
        <f ca="1"/>
        <v>46212</v>
      </c>
      <c r="F2257" s="104" t="str">
        <f ca="1"/>
        <v>Paid</v>
      </c>
      <c r="G2257" s="104" t="str">
        <f ca="1"/>
        <v>INV-2026-PT Karya Mitra Retail-2244</v>
      </c>
      <c r="H2257" s="104">
        <f ca="1"/>
        <v>2653000</v>
      </c>
      <c r="I2257" s="104">
        <f ca="1"/>
        <v>0</v>
      </c>
    </row>
    <row r="2258" spans="1:9">
      <c r="A2258" s="104">
        <f ca="1"/>
        <v>2245</v>
      </c>
      <c r="B2258" s="104" t="str">
        <f ca="1"/>
        <v>PT Urban House Indonesia</v>
      </c>
      <c r="C2258" s="104">
        <f ca="1"/>
        <v>5575000</v>
      </c>
      <c r="D2258" s="104">
        <f ca="1"/>
        <v>46186</v>
      </c>
      <c r="E2258" s="104">
        <f ca="1"/>
        <v>46231</v>
      </c>
      <c r="F2258" s="104" t="str">
        <f ca="1"/>
        <v>Paid</v>
      </c>
      <c r="G2258" s="104" t="str">
        <f ca="1"/>
        <v>INV-2026-PT Urban House Indonesia-2245</v>
      </c>
      <c r="H2258" s="104">
        <f ca="1"/>
        <v>5575000</v>
      </c>
      <c r="I2258" s="104">
        <f ca="1"/>
        <v>0</v>
      </c>
    </row>
    <row r="2259" spans="1:9">
      <c r="A2259" s="104">
        <f ca="1"/>
        <v>2246</v>
      </c>
      <c r="B2259" s="104" t="str">
        <f ca="1"/>
        <v>PT XYZ</v>
      </c>
      <c r="C2259" s="104">
        <f ca="1"/>
        <v>5922000</v>
      </c>
      <c r="D2259" s="104">
        <f ca="1"/>
        <v>46038</v>
      </c>
      <c r="E2259" s="104">
        <f ca="1"/>
        <v>46052</v>
      </c>
      <c r="F2259" s="104" t="str">
        <f ca="1"/>
        <v>Paid</v>
      </c>
      <c r="G2259" s="104" t="str">
        <f ca="1"/>
        <v>INV-2026-PT XYZ-2246</v>
      </c>
      <c r="H2259" s="104">
        <f ca="1"/>
        <v>5922000</v>
      </c>
      <c r="I2259" s="104">
        <f ca="1"/>
        <v>0</v>
      </c>
    </row>
    <row r="2260" spans="1:9">
      <c r="A2260" s="104">
        <f ca="1"/>
        <v>2247</v>
      </c>
      <c r="B2260" s="104" t="str">
        <f ca="1"/>
        <v>PT XYZ</v>
      </c>
      <c r="C2260" s="104">
        <f ca="1"/>
        <v>4390000</v>
      </c>
      <c r="D2260" s="104">
        <f ca="1"/>
        <v>46191</v>
      </c>
      <c r="E2260" s="104">
        <f ca="1"/>
        <v>46236</v>
      </c>
      <c r="F2260" s="104" t="str">
        <f ca="1"/>
        <v>Paid</v>
      </c>
      <c r="G2260" s="104" t="str">
        <f ca="1"/>
        <v>INV-2026-PT XYZ-2247</v>
      </c>
      <c r="H2260" s="104">
        <f ca="1"/>
        <v>4390000</v>
      </c>
      <c r="I2260" s="104">
        <f ca="1"/>
        <v>0</v>
      </c>
    </row>
    <row r="2261" spans="1:9">
      <c r="A2261" s="104">
        <f ca="1"/>
        <v>2248</v>
      </c>
      <c r="B2261" s="104" t="str">
        <f ca="1"/>
        <v>PT Bintang Retail Nusantara</v>
      </c>
      <c r="C2261" s="104">
        <f ca="1"/>
        <v>2971000</v>
      </c>
      <c r="D2261" s="104">
        <f ca="1"/>
        <v>46025</v>
      </c>
      <c r="E2261" s="104">
        <f ca="1"/>
        <v>46055</v>
      </c>
      <c r="F2261" s="104" t="str">
        <f ca="1"/>
        <v>Paid</v>
      </c>
      <c r="G2261" s="104" t="str">
        <f ca="1"/>
        <v>INV-2026-PT Bintang Retail Nusantara-2248</v>
      </c>
      <c r="H2261" s="104">
        <f ca="1"/>
        <v>2971000</v>
      </c>
      <c r="I2261" s="104">
        <f ca="1"/>
        <v>0</v>
      </c>
    </row>
    <row r="2262" spans="1:9">
      <c r="A2262" s="104">
        <f ca="1"/>
        <v>2249</v>
      </c>
      <c r="B2262" s="104" t="str">
        <f ca="1"/>
        <v>PT Pusaka Niaga Mandiri</v>
      </c>
      <c r="C2262" s="104">
        <f ca="1"/>
        <v>4125000</v>
      </c>
      <c r="D2262" s="104">
        <f ca="1"/>
        <v>46273</v>
      </c>
      <c r="E2262" s="104">
        <f ca="1"/>
        <v>46303</v>
      </c>
      <c r="F2262" s="104" t="str">
        <f ca="1"/>
        <v>Paid</v>
      </c>
      <c r="G2262" s="104" t="str">
        <f ca="1"/>
        <v>INV-2026-PT Pusaka Niaga Mandiri-2249</v>
      </c>
      <c r="H2262" s="104">
        <f ca="1"/>
        <v>4125000</v>
      </c>
      <c r="I2262" s="104">
        <f ca="1"/>
        <v>0</v>
      </c>
    </row>
    <row r="2263" spans="1:9">
      <c r="A2263" s="104">
        <f ca="1"/>
        <v>2250</v>
      </c>
      <c r="B2263" s="104" t="str">
        <f ca="1"/>
        <v>PT Bintang Retail Nusantara</v>
      </c>
      <c r="C2263" s="104">
        <f ca="1"/>
        <v>1190000</v>
      </c>
      <c r="D2263" s="104">
        <f ca="1"/>
        <v>46105</v>
      </c>
      <c r="E2263" s="104">
        <f ca="1"/>
        <v>46135</v>
      </c>
      <c r="F2263" s="104" t="str">
        <f ca="1"/>
        <v>Paid</v>
      </c>
      <c r="G2263" s="104" t="str">
        <f ca="1"/>
        <v>INV-2026-PT Bintang Retail Nusantara-2250</v>
      </c>
      <c r="H2263" s="104">
        <f ca="1"/>
        <v>1190000</v>
      </c>
      <c r="I2263" s="104">
        <f ca="1"/>
        <v>0</v>
      </c>
    </row>
    <row r="2264" spans="1:9">
      <c r="A2264" s="104">
        <f ca="1"/>
        <v>2251</v>
      </c>
      <c r="B2264" s="104" t="str">
        <f ca="1"/>
        <v>PT Karya Mitra Retail</v>
      </c>
      <c r="C2264" s="104">
        <f ca="1"/>
        <v>3790000</v>
      </c>
      <c r="D2264" s="104">
        <f ca="1"/>
        <v>46095</v>
      </c>
      <c r="E2264" s="104">
        <f ca="1"/>
        <v>46125</v>
      </c>
      <c r="F2264" s="104" t="str">
        <f ca="1"/>
        <v>Paid</v>
      </c>
      <c r="G2264" s="104" t="str">
        <f ca="1"/>
        <v>INV-2026-PT Karya Mitra Retail-2251</v>
      </c>
      <c r="H2264" s="104">
        <f ca="1"/>
        <v>3790000</v>
      </c>
      <c r="I2264" s="104">
        <f ca="1"/>
        <v>0</v>
      </c>
    </row>
    <row r="2265" spans="1:9">
      <c r="A2265" s="104">
        <f ca="1"/>
        <v>2252</v>
      </c>
      <c r="B2265" s="104" t="str">
        <f ca="1"/>
        <v>PT Urban House Indonesia</v>
      </c>
      <c r="C2265" s="104">
        <f ca="1"/>
        <v>1980000</v>
      </c>
      <c r="D2265" s="104">
        <f ca="1"/>
        <v>46216</v>
      </c>
      <c r="E2265" s="104">
        <f ca="1"/>
        <v>46246</v>
      </c>
      <c r="F2265" s="104" t="str">
        <f ca="1"/>
        <v>Partial</v>
      </c>
      <c r="G2265" s="104" t="str">
        <f ca="1"/>
        <v>INV-2026-PT Urban House Indonesia-2252</v>
      </c>
      <c r="H2265" s="104">
        <f ca="1"/>
        <v>792000</v>
      </c>
      <c r="I2265" s="104">
        <f ca="1"/>
        <v>1188000</v>
      </c>
    </row>
    <row r="2266" spans="1:9">
      <c r="A2266" s="104">
        <f ca="1"/>
        <v>2253</v>
      </c>
      <c r="B2266" s="104" t="str">
        <f ca="1"/>
        <v>PT Balikpapan Retailindo</v>
      </c>
      <c r="C2266" s="104">
        <f ca="1"/>
        <v>1961000</v>
      </c>
      <c r="D2266" s="104">
        <f ca="1"/>
        <v>46187</v>
      </c>
      <c r="E2266" s="104">
        <f ca="1"/>
        <v>46217</v>
      </c>
      <c r="F2266" s="104" t="str">
        <f ca="1"/>
        <v>Unpaid</v>
      </c>
      <c r="G2266" s="104" t="str">
        <f ca="1"/>
        <v>INV-2026-PT Balikpapan Retailindo-2253</v>
      </c>
      <c r="H2266" s="104">
        <f ca="1"/>
        <v>0</v>
      </c>
      <c r="I2266" s="104">
        <f ca="1"/>
        <v>1961000</v>
      </c>
    </row>
    <row r="2267" spans="1:9">
      <c r="A2267" s="104">
        <f ca="1"/>
        <v>2254</v>
      </c>
      <c r="B2267" s="104" t="str">
        <f ca="1"/>
        <v>PT XYZ</v>
      </c>
      <c r="C2267" s="104">
        <f ca="1"/>
        <v>4481000</v>
      </c>
      <c r="D2267" s="104">
        <f ca="1"/>
        <v>46030</v>
      </c>
      <c r="E2267" s="104">
        <f ca="1"/>
        <v>46060</v>
      </c>
      <c r="F2267" s="104" t="str">
        <f ca="1"/>
        <v>Unpaid</v>
      </c>
      <c r="G2267" s="104" t="str">
        <f ca="1"/>
        <v>INV-2026-PT XYZ-2254</v>
      </c>
      <c r="H2267" s="104">
        <f ca="1"/>
        <v>0</v>
      </c>
      <c r="I2267" s="104">
        <f ca="1"/>
        <v>4481000</v>
      </c>
    </row>
    <row r="2268" spans="1:9">
      <c r="A2268" s="104">
        <f ca="1"/>
        <v>2255</v>
      </c>
      <c r="B2268" s="104" t="str">
        <f ca="1"/>
        <v>PT Pontianak Niaga Abadi</v>
      </c>
      <c r="C2268" s="104">
        <f ca="1"/>
        <v>4531000</v>
      </c>
      <c r="D2268" s="104">
        <f ca="1"/>
        <v>46039</v>
      </c>
      <c r="E2268" s="104">
        <f ca="1"/>
        <v>46069</v>
      </c>
      <c r="F2268" s="104" t="str">
        <f ca="1"/>
        <v>Paid</v>
      </c>
      <c r="G2268" s="104" t="str">
        <f ca="1"/>
        <v>INV-2026-PT Pontianak Niaga Abadi-2255</v>
      </c>
      <c r="H2268" s="104">
        <f ca="1"/>
        <v>4531000</v>
      </c>
      <c r="I2268" s="104">
        <f ca="1"/>
        <v>0</v>
      </c>
    </row>
    <row r="2269" spans="1:9">
      <c r="A2269" s="104">
        <f ca="1"/>
        <v>2256</v>
      </c>
      <c r="B2269" s="104" t="str">
        <f ca="1"/>
        <v>PT Sentra Belanja Jaya</v>
      </c>
      <c r="C2269" s="104">
        <f ca="1"/>
        <v>1898000</v>
      </c>
      <c r="D2269" s="104">
        <f ca="1"/>
        <v>46218</v>
      </c>
      <c r="E2269" s="104">
        <f ca="1"/>
        <v>46248</v>
      </c>
      <c r="F2269" s="104" t="str">
        <f ca="1"/>
        <v>Unpaid</v>
      </c>
      <c r="G2269" s="104" t="str">
        <f ca="1"/>
        <v>INV-2026-PT Sentra Belanja Jaya-2256</v>
      </c>
      <c r="H2269" s="104">
        <f ca="1"/>
        <v>0</v>
      </c>
      <c r="I2269" s="104">
        <f ca="1"/>
        <v>1898000</v>
      </c>
    </row>
    <row r="2270" spans="1:9">
      <c r="A2270" s="104">
        <f ca="1"/>
        <v>2257</v>
      </c>
      <c r="B2270" s="104" t="str">
        <f ca="1"/>
        <v>PT Nusantara Mart Sejahtera</v>
      </c>
      <c r="C2270" s="104">
        <f ca="1"/>
        <v>8623000</v>
      </c>
      <c r="D2270" s="104">
        <f ca="1"/>
        <v>46229</v>
      </c>
      <c r="E2270" s="104">
        <f ca="1"/>
        <v>46259</v>
      </c>
      <c r="F2270" s="104" t="str">
        <f ca="1"/>
        <v>Paid</v>
      </c>
      <c r="G2270" s="104" t="str">
        <f ca="1"/>
        <v>INV-2026-PT Nusantara Mart Sejahtera-2257</v>
      </c>
      <c r="H2270" s="104">
        <f ca="1"/>
        <v>8623000</v>
      </c>
      <c r="I2270" s="104">
        <f ca="1"/>
        <v>0</v>
      </c>
    </row>
    <row r="2271" spans="1:9">
      <c r="A2271" s="104">
        <f ca="1"/>
        <v>2258</v>
      </c>
      <c r="B2271" s="104" t="str">
        <f ca="1"/>
        <v>PT Makassar Retail Utama</v>
      </c>
      <c r="C2271" s="104">
        <f ca="1"/>
        <v>2426000</v>
      </c>
      <c r="D2271" s="104">
        <f ca="1"/>
        <v>46180</v>
      </c>
      <c r="E2271" s="104">
        <f ca="1"/>
        <v>46210</v>
      </c>
      <c r="F2271" s="104" t="str">
        <f ca="1"/>
        <v>Paid</v>
      </c>
      <c r="G2271" s="104" t="str">
        <f ca="1"/>
        <v>INV-2026-PT Makassar Retail Utama-2258</v>
      </c>
      <c r="H2271" s="104">
        <f ca="1"/>
        <v>2426000</v>
      </c>
      <c r="I2271" s="104">
        <f ca="1"/>
        <v>0</v>
      </c>
    </row>
    <row r="2272" spans="1:9">
      <c r="A2272" s="104">
        <f ca="1"/>
        <v>2259</v>
      </c>
      <c r="B2272" s="104" t="str">
        <f ca="1"/>
        <v>PT Makassar Retail Utama</v>
      </c>
      <c r="C2272" s="104">
        <f ca="1"/>
        <v>3682000</v>
      </c>
      <c r="D2272" s="104">
        <f ca="1"/>
        <v>46184</v>
      </c>
      <c r="E2272" s="104">
        <f ca="1"/>
        <v>46229</v>
      </c>
      <c r="F2272" s="104" t="str">
        <f ca="1"/>
        <v>Partial</v>
      </c>
      <c r="G2272" s="104" t="str">
        <f ca="1"/>
        <v>INV-2026-PT Makassar Retail Utama-2259</v>
      </c>
      <c r="H2272" s="104">
        <f ca="1"/>
        <v>2577000</v>
      </c>
      <c r="I2272" s="104">
        <f ca="1"/>
        <v>1105000</v>
      </c>
    </row>
    <row r="2273" spans="1:9">
      <c r="A2273" s="104">
        <f ca="1"/>
        <v>2260</v>
      </c>
      <c r="B2273" s="104" t="str">
        <f ca="1"/>
        <v>PT Citra Home Living</v>
      </c>
      <c r="C2273" s="104">
        <f ca="1"/>
        <v>1645000</v>
      </c>
      <c r="D2273" s="104">
        <f ca="1"/>
        <v>46038</v>
      </c>
      <c r="E2273" s="104">
        <f ca="1"/>
        <v>46068</v>
      </c>
      <c r="F2273" s="104" t="str">
        <f ca="1"/>
        <v>Paid</v>
      </c>
      <c r="G2273" s="104" t="str">
        <f ca="1"/>
        <v>INV-2026-PT Citra Home Living-2260</v>
      </c>
      <c r="H2273" s="104">
        <f ca="1"/>
        <v>1645000</v>
      </c>
      <c r="I2273" s="104">
        <f ca="1"/>
        <v>0</v>
      </c>
    </row>
    <row r="2274" spans="1:9">
      <c r="A2274" s="104">
        <f ca="1"/>
        <v>2261</v>
      </c>
      <c r="B2274" s="104" t="str">
        <f ca="1"/>
        <v>PT XYZ</v>
      </c>
      <c r="C2274" s="104">
        <f ca="1"/>
        <v>2944000</v>
      </c>
      <c r="D2274" s="104">
        <f ca="1"/>
        <v>46092</v>
      </c>
      <c r="E2274" s="104">
        <f ca="1"/>
        <v>46106</v>
      </c>
      <c r="F2274" s="104" t="str">
        <f ca="1"/>
        <v>Paid</v>
      </c>
      <c r="G2274" s="104" t="str">
        <f ca="1"/>
        <v>INV-2026-PT XYZ-2261</v>
      </c>
      <c r="H2274" s="104">
        <f ca="1"/>
        <v>2944000</v>
      </c>
      <c r="I2274" s="104">
        <f ca="1"/>
        <v>0</v>
      </c>
    </row>
    <row r="2275" spans="1:9">
      <c r="A2275" s="104">
        <f ca="1"/>
        <v>2262</v>
      </c>
      <c r="B2275" s="104" t="str">
        <f ca="1"/>
        <v>PT Karya Mitra Retail</v>
      </c>
      <c r="C2275" s="104">
        <f ca="1"/>
        <v>1996000</v>
      </c>
      <c r="D2275" s="104">
        <f ca="1"/>
        <v>46174</v>
      </c>
      <c r="E2275" s="104">
        <f ca="1"/>
        <v>46188</v>
      </c>
      <c r="F2275" s="104" t="str">
        <f ca="1"/>
        <v>Paid</v>
      </c>
      <c r="G2275" s="104" t="str">
        <f ca="1"/>
        <v>INV-2026-PT Karya Mitra Retail-2262</v>
      </c>
      <c r="H2275" s="104">
        <f ca="1"/>
        <v>1996000</v>
      </c>
      <c r="I2275" s="104">
        <f ca="1"/>
        <v>0</v>
      </c>
    </row>
    <row r="2276" spans="1:9">
      <c r="A2276" s="104">
        <f ca="1"/>
        <v>2263</v>
      </c>
      <c r="B2276" s="104" t="str">
        <f ca="1"/>
        <v>PT Arunika Retail Indonesia</v>
      </c>
      <c r="C2276" s="104">
        <f ca="1"/>
        <v>2394000</v>
      </c>
      <c r="D2276" s="104">
        <f ca="1"/>
        <v>46187</v>
      </c>
      <c r="E2276" s="104">
        <f ca="1"/>
        <v>46201</v>
      </c>
      <c r="F2276" s="104" t="str">
        <f ca="1"/>
        <v>Paid</v>
      </c>
      <c r="G2276" s="104" t="str">
        <f ca="1"/>
        <v>INV-2026-PT Arunika Retail Indonesia-2263</v>
      </c>
      <c r="H2276" s="104">
        <f ca="1"/>
        <v>2394000</v>
      </c>
      <c r="I2276" s="104">
        <f ca="1"/>
        <v>0</v>
      </c>
    </row>
    <row r="2277" spans="1:9">
      <c r="A2277" s="104">
        <f ca="1"/>
        <v>2264</v>
      </c>
      <c r="B2277" s="104" t="str">
        <f ca="1"/>
        <v>PT Sentra Belanja Jaya</v>
      </c>
      <c r="C2277" s="104">
        <f ca="1"/>
        <v>3988000</v>
      </c>
      <c r="D2277" s="104">
        <f ca="1"/>
        <v>46214</v>
      </c>
      <c r="E2277" s="104">
        <f ca="1"/>
        <v>46244</v>
      </c>
      <c r="F2277" s="104" t="str">
        <f ca="1"/>
        <v>Partial</v>
      </c>
      <c r="G2277" s="104" t="str">
        <f ca="1"/>
        <v>INV-2026-PT Sentra Belanja Jaya-2264</v>
      </c>
      <c r="H2277" s="104">
        <f ca="1"/>
        <v>997000</v>
      </c>
      <c r="I2277" s="104">
        <f ca="1"/>
        <v>2991000</v>
      </c>
    </row>
    <row r="2278" spans="1:9">
      <c r="A2278" s="104">
        <f ca="1"/>
        <v>2265</v>
      </c>
      <c r="B2278" s="104" t="str">
        <f ca="1"/>
        <v>PT Batam Modern Retail</v>
      </c>
      <c r="C2278" s="104">
        <f ca="1"/>
        <v>5335000</v>
      </c>
      <c r="D2278" s="104">
        <f ca="1"/>
        <v>46159</v>
      </c>
      <c r="E2278" s="104">
        <f ca="1"/>
        <v>46204</v>
      </c>
      <c r="F2278" s="104" t="str">
        <f ca="1"/>
        <v>Paid</v>
      </c>
      <c r="G2278" s="104" t="str">
        <f ca="1"/>
        <v>INV-2026-PT Batam Modern Retail-2265</v>
      </c>
      <c r="H2278" s="104">
        <f ca="1"/>
        <v>5335000</v>
      </c>
      <c r="I2278" s="104">
        <f ca="1"/>
        <v>0</v>
      </c>
    </row>
    <row r="2279" spans="1:9">
      <c r="A2279" s="104">
        <f ca="1"/>
        <v>2266</v>
      </c>
      <c r="B2279" s="104" t="str">
        <f ca="1"/>
        <v>PT Urban House Indonesia</v>
      </c>
      <c r="C2279" s="104">
        <f ca="1"/>
        <v>3954000</v>
      </c>
      <c r="D2279" s="104">
        <f ca="1"/>
        <v>46174</v>
      </c>
      <c r="E2279" s="104">
        <f ca="1"/>
        <v>46204</v>
      </c>
      <c r="F2279" s="104" t="str">
        <f ca="1"/>
        <v>Paid</v>
      </c>
      <c r="G2279" s="104" t="str">
        <f ca="1"/>
        <v>INV-2026-PT Urban House Indonesia-2266</v>
      </c>
      <c r="H2279" s="104">
        <f ca="1"/>
        <v>3954000</v>
      </c>
      <c r="I2279" s="104">
        <f ca="1"/>
        <v>0</v>
      </c>
    </row>
    <row r="2280" spans="1:9">
      <c r="A2280" s="104">
        <f ca="1"/>
        <v>2267</v>
      </c>
      <c r="B2280" s="104" t="str">
        <f ca="1"/>
        <v>PT Makassar Retail Utama</v>
      </c>
      <c r="C2280" s="104">
        <f ca="1"/>
        <v>4484000</v>
      </c>
      <c r="D2280" s="104">
        <f ca="1"/>
        <v>46236</v>
      </c>
      <c r="E2280" s="104">
        <f ca="1"/>
        <v>46266</v>
      </c>
      <c r="F2280" s="104" t="str">
        <f ca="1"/>
        <v>Paid</v>
      </c>
      <c r="G2280" s="104" t="str">
        <f ca="1"/>
        <v>INV-2026-PT Makassar Retail Utama-2267</v>
      </c>
      <c r="H2280" s="104">
        <f ca="1"/>
        <v>4484000</v>
      </c>
      <c r="I2280" s="104">
        <f ca="1"/>
        <v>0</v>
      </c>
    </row>
    <row r="2281" spans="1:9">
      <c r="A2281" s="104">
        <f ca="1"/>
        <v>2268</v>
      </c>
      <c r="B2281" s="104" t="str">
        <f ca="1"/>
        <v>PT Medan Niaga Sentosa</v>
      </c>
      <c r="C2281" s="104">
        <f ca="1"/>
        <v>9647000</v>
      </c>
      <c r="D2281" s="104">
        <f ca="1"/>
        <v>46122</v>
      </c>
      <c r="E2281" s="104">
        <f ca="1"/>
        <v>46152</v>
      </c>
      <c r="F2281" s="104" t="str">
        <f ca="1"/>
        <v>Paid</v>
      </c>
      <c r="G2281" s="104" t="str">
        <f ca="1"/>
        <v>INV-2026-PT Medan Niaga Sentosa-2268</v>
      </c>
      <c r="H2281" s="104">
        <f ca="1"/>
        <v>9647000</v>
      </c>
      <c r="I2281" s="104">
        <f ca="1"/>
        <v>0</v>
      </c>
    </row>
    <row r="2282" spans="1:9">
      <c r="A2282" s="104">
        <f ca="1"/>
        <v>2269</v>
      </c>
      <c r="B2282" s="104" t="str">
        <f ca="1"/>
        <v>PT Jogja Retail Makmur</v>
      </c>
      <c r="C2282" s="104">
        <f ca="1"/>
        <v>2321000</v>
      </c>
      <c r="D2282" s="104">
        <f ca="1"/>
        <v>46195</v>
      </c>
      <c r="E2282" s="104">
        <f ca="1"/>
        <v>46209</v>
      </c>
      <c r="F2282" s="104" t="str">
        <f ca="1"/>
        <v>Unpaid</v>
      </c>
      <c r="G2282" s="104" t="str">
        <f ca="1"/>
        <v>INV-2026-PT Jogja Retail Makmur-2269</v>
      </c>
      <c r="H2282" s="104">
        <f ca="1"/>
        <v>0</v>
      </c>
      <c r="I2282" s="104">
        <f ca="1"/>
        <v>2321000</v>
      </c>
    </row>
    <row r="2283" spans="1:9">
      <c r="A2283" s="104">
        <f ca="1"/>
        <v>2270</v>
      </c>
      <c r="B2283" s="104" t="str">
        <f ca="1"/>
        <v>PT Karya Mitra Retail</v>
      </c>
      <c r="C2283" s="104">
        <f ca="1"/>
        <v>4655000</v>
      </c>
      <c r="D2283" s="104">
        <f ca="1"/>
        <v>46114</v>
      </c>
      <c r="E2283" s="104">
        <f ca="1"/>
        <v>46144</v>
      </c>
      <c r="F2283" s="104" t="str">
        <f ca="1"/>
        <v>Paid</v>
      </c>
      <c r="G2283" s="104" t="str">
        <f ca="1"/>
        <v>INV-2026-PT Karya Mitra Retail-2270</v>
      </c>
      <c r="H2283" s="104">
        <f ca="1"/>
        <v>4655000</v>
      </c>
      <c r="I2283" s="104">
        <f ca="1"/>
        <v>0</v>
      </c>
    </row>
    <row r="2284" spans="1:9">
      <c r="A2284" s="104">
        <f ca="1"/>
        <v>2271</v>
      </c>
      <c r="B2284" s="104" t="str">
        <f ca="1"/>
        <v>PT XYZ</v>
      </c>
      <c r="C2284" s="104">
        <f ca="1"/>
        <v>5919000</v>
      </c>
      <c r="D2284" s="104">
        <f ca="1"/>
        <v>46106</v>
      </c>
      <c r="E2284" s="104">
        <f ca="1"/>
        <v>46136</v>
      </c>
      <c r="F2284" s="104" t="str">
        <f ca="1"/>
        <v>Unpaid</v>
      </c>
      <c r="G2284" s="104" t="str">
        <f ca="1"/>
        <v>INV-2026-PT XYZ-2271</v>
      </c>
      <c r="H2284" s="104">
        <f ca="1"/>
        <v>0</v>
      </c>
      <c r="I2284" s="104">
        <f ca="1"/>
        <v>5919000</v>
      </c>
    </row>
    <row r="2285" spans="1:9">
      <c r="A2285" s="104">
        <f ca="1"/>
        <v>2272</v>
      </c>
      <c r="B2285" s="104" t="str">
        <f ca="1"/>
        <v>PT Jogja Retail Makmur</v>
      </c>
      <c r="C2285" s="104">
        <f ca="1"/>
        <v>714000</v>
      </c>
      <c r="D2285" s="104">
        <f ca="1"/>
        <v>46040</v>
      </c>
      <c r="E2285" s="104">
        <f ca="1"/>
        <v>46085</v>
      </c>
      <c r="F2285" s="104" t="str">
        <f ca="1"/>
        <v>Paid</v>
      </c>
      <c r="G2285" s="104" t="str">
        <f ca="1"/>
        <v>INV-2026-PT Jogja Retail Makmur-2272</v>
      </c>
      <c r="H2285" s="104">
        <f ca="1"/>
        <v>714000</v>
      </c>
      <c r="I2285" s="104">
        <f ca="1"/>
        <v>0</v>
      </c>
    </row>
    <row r="2286" spans="1:9">
      <c r="A2286" s="104">
        <f ca="1"/>
        <v>2273</v>
      </c>
      <c r="B2286" s="104" t="str">
        <f ca="1"/>
        <v>PT Bali Lifestyle Market</v>
      </c>
      <c r="C2286" s="104">
        <f ca="1"/>
        <v>4703000</v>
      </c>
      <c r="D2286" s="104">
        <f ca="1"/>
        <v>46152</v>
      </c>
      <c r="E2286" s="104">
        <f ca="1"/>
        <v>46197</v>
      </c>
      <c r="F2286" s="104" t="str">
        <f ca="1"/>
        <v>Paid</v>
      </c>
      <c r="G2286" s="104" t="str">
        <f ca="1"/>
        <v>INV-2026-PT Bali Lifestyle Market-2273</v>
      </c>
      <c r="H2286" s="104">
        <f ca="1"/>
        <v>4703000</v>
      </c>
      <c r="I2286" s="104">
        <f ca="1"/>
        <v>0</v>
      </c>
    </row>
    <row r="2287" spans="1:9">
      <c r="A2287" s="104">
        <f ca="1"/>
        <v>2274</v>
      </c>
      <c r="B2287" s="104" t="str">
        <f ca="1"/>
        <v>PT Balikpapan Retailindo</v>
      </c>
      <c r="C2287" s="104">
        <f ca="1"/>
        <v>3486000</v>
      </c>
      <c r="D2287" s="104">
        <f ca="1"/>
        <v>46084</v>
      </c>
      <c r="E2287" s="104">
        <f ca="1"/>
        <v>46129</v>
      </c>
      <c r="F2287" s="104" t="str">
        <f ca="1"/>
        <v>Paid</v>
      </c>
      <c r="G2287" s="104" t="str">
        <f ca="1"/>
        <v>INV-2026-PT Balikpapan Retailindo-2274</v>
      </c>
      <c r="H2287" s="104">
        <f ca="1"/>
        <v>3486000</v>
      </c>
      <c r="I2287" s="104">
        <f ca="1"/>
        <v>0</v>
      </c>
    </row>
    <row r="2288" spans="1:9">
      <c r="A2288" s="104">
        <f ca="1"/>
        <v>2275</v>
      </c>
      <c r="B2288" s="104" t="str">
        <f ca="1"/>
        <v>PT Bintang Retail Nusantara</v>
      </c>
      <c r="C2288" s="104">
        <f ca="1"/>
        <v>2434000</v>
      </c>
      <c r="D2288" s="104">
        <f ca="1"/>
        <v>46023</v>
      </c>
      <c r="E2288" s="104">
        <f ca="1"/>
        <v>46053</v>
      </c>
      <c r="F2288" s="104" t="str">
        <f ca="1"/>
        <v>Paid</v>
      </c>
      <c r="G2288" s="104" t="str">
        <f ca="1"/>
        <v>INV-2026-PT Bintang Retail Nusantara-2275</v>
      </c>
      <c r="H2288" s="104">
        <f ca="1"/>
        <v>2434000</v>
      </c>
      <c r="I2288" s="104">
        <f ca="1"/>
        <v>0</v>
      </c>
    </row>
    <row r="2289" spans="1:9">
      <c r="A2289" s="104">
        <f ca="1"/>
        <v>2276</v>
      </c>
      <c r="B2289" s="104" t="str">
        <f ca="1"/>
        <v>PT Lestari Lifestyle Retail</v>
      </c>
      <c r="C2289" s="104">
        <f ca="1"/>
        <v>1661000</v>
      </c>
      <c r="D2289" s="104">
        <f ca="1"/>
        <v>46136</v>
      </c>
      <c r="E2289" s="104">
        <f ca="1"/>
        <v>46166</v>
      </c>
      <c r="F2289" s="104" t="str">
        <f ca="1"/>
        <v>Paid</v>
      </c>
      <c r="G2289" s="104" t="str">
        <f ca="1"/>
        <v>INV-2026-PT Lestari Lifestyle Retail-2276</v>
      </c>
      <c r="H2289" s="104">
        <f ca="1"/>
        <v>1661000</v>
      </c>
      <c r="I2289" s="104">
        <f ca="1"/>
        <v>0</v>
      </c>
    </row>
    <row r="2290" spans="1:9">
      <c r="A2290" s="104">
        <f ca="1"/>
        <v>2277</v>
      </c>
      <c r="B2290" s="104" t="str">
        <f ca="1"/>
        <v>PT Medan Niaga Sentosa</v>
      </c>
      <c r="C2290" s="104">
        <f ca="1"/>
        <v>4129000</v>
      </c>
      <c r="D2290" s="104">
        <f ca="1"/>
        <v>46091</v>
      </c>
      <c r="E2290" s="104">
        <f ca="1"/>
        <v>46121</v>
      </c>
      <c r="F2290" s="104" t="str">
        <f ca="1"/>
        <v>Paid</v>
      </c>
      <c r="G2290" s="104" t="str">
        <f ca="1"/>
        <v>INV-2026-PT Medan Niaga Sentosa-2277</v>
      </c>
      <c r="H2290" s="104">
        <f ca="1"/>
        <v>4129000</v>
      </c>
      <c r="I2290" s="104">
        <f ca="1"/>
        <v>0</v>
      </c>
    </row>
    <row r="2291" spans="1:9">
      <c r="A2291" s="104">
        <f ca="1"/>
        <v>2278</v>
      </c>
      <c r="B2291" s="104" t="str">
        <f ca="1"/>
        <v>PT Makassar Retail Utama</v>
      </c>
      <c r="C2291" s="104">
        <f ca="1"/>
        <v>2509000</v>
      </c>
      <c r="D2291" s="104">
        <f ca="1"/>
        <v>46157</v>
      </c>
      <c r="E2291" s="104">
        <f ca="1"/>
        <v>46187</v>
      </c>
      <c r="F2291" s="104" t="str">
        <f ca="1"/>
        <v>Paid</v>
      </c>
      <c r="G2291" s="104" t="str">
        <f ca="1"/>
        <v>INV-2026-PT Makassar Retail Utama-2278</v>
      </c>
      <c r="H2291" s="104">
        <f ca="1"/>
        <v>2509000</v>
      </c>
      <c r="I2291" s="104">
        <f ca="1"/>
        <v>0</v>
      </c>
    </row>
    <row r="2292" spans="1:9">
      <c r="A2292" s="104">
        <f ca="1"/>
        <v>2279</v>
      </c>
      <c r="B2292" s="104" t="str">
        <f ca="1"/>
        <v>PT Pontianak Niaga Abadi</v>
      </c>
      <c r="C2292" s="104">
        <f ca="1"/>
        <v>4142000</v>
      </c>
      <c r="D2292" s="104">
        <f ca="1"/>
        <v>46146</v>
      </c>
      <c r="E2292" s="104">
        <f ca="1"/>
        <v>46176</v>
      </c>
      <c r="F2292" s="104" t="str">
        <f ca="1"/>
        <v>Unpaid</v>
      </c>
      <c r="G2292" s="104" t="str">
        <f ca="1"/>
        <v>INV-2026-PT Pontianak Niaga Abadi-2279</v>
      </c>
      <c r="H2292" s="104">
        <f ca="1"/>
        <v>0</v>
      </c>
      <c r="I2292" s="104">
        <f ca="1"/>
        <v>4142000</v>
      </c>
    </row>
    <row r="2293" spans="1:9">
      <c r="A2293" s="104">
        <f ca="1"/>
        <v>2280</v>
      </c>
      <c r="B2293" s="104" t="str">
        <f ca="1"/>
        <v>PT Jogja Retail Makmur</v>
      </c>
      <c r="C2293" s="104">
        <f ca="1"/>
        <v>3045000</v>
      </c>
      <c r="D2293" s="104">
        <f ca="1"/>
        <v>46159</v>
      </c>
      <c r="E2293" s="104">
        <f ca="1"/>
        <v>46189</v>
      </c>
      <c r="F2293" s="104" t="str">
        <f ca="1"/>
        <v>Paid</v>
      </c>
      <c r="G2293" s="104" t="str">
        <f ca="1"/>
        <v>INV-2026-PT Jogja Retail Makmur-2280</v>
      </c>
      <c r="H2293" s="104">
        <f ca="1"/>
        <v>3045000</v>
      </c>
      <c r="I2293" s="104">
        <f ca="1"/>
        <v>0</v>
      </c>
    </row>
    <row r="2294" spans="1:9">
      <c r="A2294" s="104">
        <f ca="1"/>
        <v>2281</v>
      </c>
      <c r="B2294" s="104" t="str">
        <f ca="1"/>
        <v>PT Sentra Belanja Jaya</v>
      </c>
      <c r="C2294" s="104">
        <f ca="1"/>
        <v>3321000</v>
      </c>
      <c r="D2294" s="104">
        <f ca="1"/>
        <v>46110</v>
      </c>
      <c r="E2294" s="104">
        <f ca="1"/>
        <v>46124</v>
      </c>
      <c r="F2294" s="104" t="str">
        <f ca="1"/>
        <v>Paid</v>
      </c>
      <c r="G2294" s="104" t="str">
        <f ca="1"/>
        <v>INV-2026-PT Sentra Belanja Jaya-2281</v>
      </c>
      <c r="H2294" s="104">
        <f ca="1"/>
        <v>3321000</v>
      </c>
      <c r="I2294" s="104">
        <f ca="1"/>
        <v>0</v>
      </c>
    </row>
    <row r="2295" spans="1:9">
      <c r="A2295" s="104">
        <f ca="1"/>
        <v>2282</v>
      </c>
      <c r="B2295" s="104" t="str">
        <f ca="1"/>
        <v>PT Makassar Retail Utama</v>
      </c>
      <c r="C2295" s="104">
        <f ca="1"/>
        <v>2665000</v>
      </c>
      <c r="D2295" s="104">
        <f ca="1"/>
        <v>46254</v>
      </c>
      <c r="E2295" s="104">
        <f ca="1"/>
        <v>46268</v>
      </c>
      <c r="F2295" s="104" t="str">
        <f ca="1"/>
        <v>Unpaid</v>
      </c>
      <c r="G2295" s="104" t="str">
        <f ca="1"/>
        <v>INV-2026-PT Makassar Retail Utama-2282</v>
      </c>
      <c r="H2295" s="104">
        <f ca="1"/>
        <v>0</v>
      </c>
      <c r="I2295" s="104">
        <f ca="1"/>
        <v>2665000</v>
      </c>
    </row>
    <row r="2296" spans="1:9">
      <c r="A2296" s="104">
        <f ca="1"/>
        <v>2283</v>
      </c>
      <c r="B2296" s="104" t="str">
        <f ca="1"/>
        <v>PT Metro Perkasa Retail</v>
      </c>
      <c r="C2296" s="104">
        <f ca="1"/>
        <v>3217000</v>
      </c>
      <c r="D2296" s="104">
        <f ca="1"/>
        <v>46138</v>
      </c>
      <c r="E2296" s="104">
        <f ca="1"/>
        <v>46183</v>
      </c>
      <c r="F2296" s="104" t="str">
        <f ca="1"/>
        <v>Unpaid</v>
      </c>
      <c r="G2296" s="104" t="str">
        <f ca="1"/>
        <v>INV-2026-PT Metro Perkasa Retail-2283</v>
      </c>
      <c r="H2296" s="104">
        <f ca="1"/>
        <v>0</v>
      </c>
      <c r="I2296" s="104">
        <f ca="1"/>
        <v>3217000</v>
      </c>
    </row>
    <row r="2297" spans="1:9">
      <c r="A2297" s="104">
        <f ca="1"/>
        <v>2284</v>
      </c>
      <c r="B2297" s="104" t="str">
        <f ca="1"/>
        <v>PT Pekanbaru Home Store</v>
      </c>
      <c r="C2297" s="104">
        <f ca="1"/>
        <v>3273000</v>
      </c>
      <c r="D2297" s="104">
        <f ca="1"/>
        <v>46040</v>
      </c>
      <c r="E2297" s="104">
        <f ca="1"/>
        <v>46085</v>
      </c>
      <c r="F2297" s="104" t="str">
        <f ca="1"/>
        <v>Paid</v>
      </c>
      <c r="G2297" s="104" t="str">
        <f ca="1"/>
        <v>INV-2026-PT Pekanbaru Home Store-2284</v>
      </c>
      <c r="H2297" s="104">
        <f ca="1"/>
        <v>3273000</v>
      </c>
      <c r="I2297" s="104">
        <f ca="1"/>
        <v>0</v>
      </c>
    </row>
    <row r="2298" spans="1:9">
      <c r="A2298" s="104">
        <f ca="1"/>
        <v>2285</v>
      </c>
      <c r="B2298" s="104" t="str">
        <f ca="1"/>
        <v>PT Palembang Retail Bersama</v>
      </c>
      <c r="C2298" s="104">
        <f ca="1"/>
        <v>159000</v>
      </c>
      <c r="D2298" s="104">
        <f ca="1"/>
        <v>46030</v>
      </c>
      <c r="E2298" s="104">
        <f ca="1"/>
        <v>46060</v>
      </c>
      <c r="F2298" s="104" t="str">
        <f ca="1"/>
        <v>Unpaid</v>
      </c>
      <c r="G2298" s="104" t="str">
        <f ca="1"/>
        <v>INV-2026-PT Palembang Retail Bersama-2285</v>
      </c>
      <c r="H2298" s="104">
        <f ca="1"/>
        <v>0</v>
      </c>
      <c r="I2298" s="104">
        <f ca="1"/>
        <v>159000</v>
      </c>
    </row>
    <row r="2299" spans="1:9">
      <c r="A2299" s="104">
        <f ca="1"/>
        <v>2286</v>
      </c>
      <c r="B2299" s="104" t="str">
        <f ca="1"/>
        <v>PT Manado Lifestyle Center</v>
      </c>
      <c r="C2299" s="104">
        <f ca="1"/>
        <v>2715000</v>
      </c>
      <c r="D2299" s="104">
        <f ca="1"/>
        <v>46200</v>
      </c>
      <c r="E2299" s="104">
        <f ca="1"/>
        <v>46230</v>
      </c>
      <c r="F2299" s="104" t="str">
        <f ca="1"/>
        <v>Paid</v>
      </c>
      <c r="G2299" s="104" t="str">
        <f ca="1"/>
        <v>INV-2026-PT Manado Lifestyle Center-2286</v>
      </c>
      <c r="H2299" s="104">
        <f ca="1"/>
        <v>2715000</v>
      </c>
      <c r="I2299" s="104">
        <f ca="1"/>
        <v>0</v>
      </c>
    </row>
    <row r="2300" spans="1:9">
      <c r="A2300" s="104">
        <f ca="1"/>
        <v>2287</v>
      </c>
      <c r="B2300" s="104" t="str">
        <f ca="1"/>
        <v>PT Metro Perkasa Retail</v>
      </c>
      <c r="C2300" s="104">
        <f ca="1"/>
        <v>5288000</v>
      </c>
      <c r="D2300" s="104">
        <f ca="1"/>
        <v>46261</v>
      </c>
      <c r="E2300" s="104">
        <f ca="1"/>
        <v>46275</v>
      </c>
      <c r="F2300" s="104" t="str">
        <f ca="1"/>
        <v>Paid</v>
      </c>
      <c r="G2300" s="104" t="str">
        <f ca="1"/>
        <v>INV-2026-PT Metro Perkasa Retail-2287</v>
      </c>
      <c r="H2300" s="104">
        <f ca="1"/>
        <v>5288000</v>
      </c>
      <c r="I2300" s="104">
        <f ca="1"/>
        <v>0</v>
      </c>
    </row>
    <row r="2301" spans="1:9">
      <c r="A2301" s="104">
        <f ca="1"/>
        <v>2288</v>
      </c>
      <c r="B2301" s="104" t="str">
        <f ca="1"/>
        <v>PT Palembang Retail Bersama</v>
      </c>
      <c r="C2301" s="104">
        <f ca="1"/>
        <v>3575000</v>
      </c>
      <c r="D2301" s="104">
        <f ca="1"/>
        <v>46141</v>
      </c>
      <c r="E2301" s="104">
        <f ca="1"/>
        <v>46155</v>
      </c>
      <c r="F2301" s="104" t="str">
        <f ca="1"/>
        <v>Paid</v>
      </c>
      <c r="G2301" s="104" t="str">
        <f ca="1"/>
        <v>INV-2026-PT Palembang Retail Bersama-2288</v>
      </c>
      <c r="H2301" s="104">
        <f ca="1"/>
        <v>3575000</v>
      </c>
      <c r="I2301" s="104">
        <f ca="1"/>
        <v>0</v>
      </c>
    </row>
    <row r="2302" spans="1:9">
      <c r="A2302" s="104">
        <f ca="1"/>
        <v>2289</v>
      </c>
      <c r="B2302" s="104" t="str">
        <f ca="1"/>
        <v>PT Makassar Retail Utama</v>
      </c>
      <c r="C2302" s="104">
        <f ca="1"/>
        <v>9609000</v>
      </c>
      <c r="D2302" s="104">
        <f ca="1"/>
        <v>46152</v>
      </c>
      <c r="E2302" s="104">
        <f ca="1"/>
        <v>46197</v>
      </c>
      <c r="F2302" s="104" t="str">
        <f ca="1"/>
        <v>Paid</v>
      </c>
      <c r="G2302" s="104" t="str">
        <f ca="1"/>
        <v>INV-2026-PT Makassar Retail Utama-2289</v>
      </c>
      <c r="H2302" s="104">
        <f ca="1"/>
        <v>9609000</v>
      </c>
      <c r="I2302" s="104">
        <f ca="1"/>
        <v>0</v>
      </c>
    </row>
    <row r="2303" spans="1:9">
      <c r="A2303" s="104">
        <f ca="1"/>
        <v>2290</v>
      </c>
      <c r="B2303" s="104" t="str">
        <f ca="1"/>
        <v>PT Urban House Indonesia</v>
      </c>
      <c r="C2303" s="104">
        <f ca="1"/>
        <v>3572000</v>
      </c>
      <c r="D2303" s="104">
        <f ca="1"/>
        <v>46034</v>
      </c>
      <c r="E2303" s="104">
        <f ca="1"/>
        <v>46079</v>
      </c>
      <c r="F2303" s="104" t="str">
        <f ca="1"/>
        <v>Paid</v>
      </c>
      <c r="G2303" s="104" t="str">
        <f ca="1"/>
        <v>INV-2026-PT Urban House Indonesia-2290</v>
      </c>
      <c r="H2303" s="104">
        <f ca="1"/>
        <v>3572000</v>
      </c>
      <c r="I2303" s="104">
        <f ca="1"/>
        <v>0</v>
      </c>
    </row>
    <row r="2304" spans="1:9">
      <c r="A2304" s="104">
        <f ca="1"/>
        <v>2291</v>
      </c>
      <c r="B2304" s="104" t="str">
        <f ca="1"/>
        <v>PT Harmoni Store Indonesia</v>
      </c>
      <c r="C2304" s="104">
        <f ca="1"/>
        <v>676000</v>
      </c>
      <c r="D2304" s="104">
        <f ca="1"/>
        <v>46032</v>
      </c>
      <c r="E2304" s="104">
        <f ca="1"/>
        <v>46062</v>
      </c>
      <c r="F2304" s="104" t="str">
        <f ca="1"/>
        <v>Paid</v>
      </c>
      <c r="G2304" s="104" t="str">
        <f ca="1"/>
        <v>INV-2026-PT Harmoni Store Indonesia-2291</v>
      </c>
      <c r="H2304" s="104">
        <f ca="1"/>
        <v>676000</v>
      </c>
      <c r="I2304" s="104">
        <f ca="1"/>
        <v>0</v>
      </c>
    </row>
    <row r="2305" spans="1:9">
      <c r="A2305" s="104">
        <f ca="1"/>
        <v>2292</v>
      </c>
      <c r="B2305" s="104" t="str">
        <f ca="1"/>
        <v>PT Balikpapan Retailindo</v>
      </c>
      <c r="C2305" s="104">
        <f ca="1"/>
        <v>5946000</v>
      </c>
      <c r="D2305" s="104">
        <f ca="1"/>
        <v>46219</v>
      </c>
      <c r="E2305" s="104">
        <f ca="1"/>
        <v>46249</v>
      </c>
      <c r="F2305" s="104" t="str">
        <f ca="1"/>
        <v>Unpaid</v>
      </c>
      <c r="G2305" s="104" t="str">
        <f ca="1"/>
        <v>INV-2026-PT Balikpapan Retailindo-2292</v>
      </c>
      <c r="H2305" s="104">
        <f ca="1"/>
        <v>0</v>
      </c>
      <c r="I2305" s="104">
        <f ca="1"/>
        <v>5946000</v>
      </c>
    </row>
    <row r="2306" spans="1:9">
      <c r="A2306" s="104">
        <f ca="1"/>
        <v>2293</v>
      </c>
      <c r="B2306" s="104" t="str">
        <f ca="1"/>
        <v>PT XYZ</v>
      </c>
      <c r="C2306" s="104">
        <f ca="1"/>
        <v>2485000</v>
      </c>
      <c r="D2306" s="104">
        <f ca="1"/>
        <v>46089</v>
      </c>
      <c r="E2306" s="104">
        <f ca="1"/>
        <v>46103</v>
      </c>
      <c r="F2306" s="104" t="str">
        <f ca="1"/>
        <v>Paid</v>
      </c>
      <c r="G2306" s="104" t="str">
        <f ca="1"/>
        <v>INV-2026-PT XYZ-2293</v>
      </c>
      <c r="H2306" s="104">
        <f ca="1"/>
        <v>2485000</v>
      </c>
      <c r="I2306" s="104">
        <f ca="1"/>
        <v>0</v>
      </c>
    </row>
    <row r="2307" spans="1:9">
      <c r="A2307" s="104">
        <f ca="1"/>
        <v>2294</v>
      </c>
      <c r="B2307" s="104" t="str">
        <f ca="1"/>
        <v>PT Sinar Karya Abadi</v>
      </c>
      <c r="C2307" s="104">
        <f ca="1"/>
        <v>1332000</v>
      </c>
      <c r="D2307" s="104">
        <f ca="1"/>
        <v>46117</v>
      </c>
      <c r="E2307" s="104">
        <f ca="1"/>
        <v>46162</v>
      </c>
      <c r="F2307" s="104" t="str">
        <f ca="1"/>
        <v>Partial</v>
      </c>
      <c r="G2307" s="104" t="str">
        <f ca="1"/>
        <v>INV-2026-PT Sinar Karya Abadi-2294</v>
      </c>
      <c r="H2307" s="104">
        <f ca="1"/>
        <v>666000</v>
      </c>
      <c r="I2307" s="104">
        <f ca="1"/>
        <v>666000</v>
      </c>
    </row>
    <row r="2308" spans="1:9">
      <c r="A2308" s="104">
        <f ca="1"/>
        <v>2295</v>
      </c>
      <c r="B2308" s="104" t="str">
        <f ca="1"/>
        <v>PT Lestari Lifestyle Retail</v>
      </c>
      <c r="C2308" s="104">
        <f ca="1"/>
        <v>2984000</v>
      </c>
      <c r="D2308" s="104">
        <f ca="1"/>
        <v>46143</v>
      </c>
      <c r="E2308" s="104">
        <f ca="1"/>
        <v>46173</v>
      </c>
      <c r="F2308" s="104" t="str">
        <f ca="1"/>
        <v>Partial</v>
      </c>
      <c r="G2308" s="104" t="str">
        <f ca="1"/>
        <v>INV-2026-PT Lestari Lifestyle Retail-2295</v>
      </c>
      <c r="H2308" s="104">
        <f ca="1"/>
        <v>895000</v>
      </c>
      <c r="I2308" s="104">
        <f ca="1"/>
        <v>2089000</v>
      </c>
    </row>
    <row r="2309" spans="1:9">
      <c r="A2309" s="104">
        <f ca="1"/>
        <v>2296</v>
      </c>
      <c r="B2309" s="104" t="str">
        <f ca="1"/>
        <v>PT Harmoni Store Indonesia</v>
      </c>
      <c r="C2309" s="104">
        <f ca="1"/>
        <v>3397000</v>
      </c>
      <c r="D2309" s="104">
        <f ca="1"/>
        <v>46189</v>
      </c>
      <c r="E2309" s="104">
        <f ca="1"/>
        <v>46219</v>
      </c>
      <c r="F2309" s="104" t="str">
        <f ca="1"/>
        <v>Partial</v>
      </c>
      <c r="G2309" s="104" t="str">
        <f ca="1"/>
        <v>INV-2026-PT Harmoni Store Indonesia-2296</v>
      </c>
      <c r="H2309" s="104">
        <f ca="1"/>
        <v>1359000</v>
      </c>
      <c r="I2309" s="104">
        <f ca="1"/>
        <v>2038000</v>
      </c>
    </row>
    <row r="2310" spans="1:9">
      <c r="A2310" s="104">
        <f ca="1"/>
        <v>2297</v>
      </c>
      <c r="B2310" s="104" t="str">
        <f ca="1"/>
        <v>PT Jogja Retail Makmur</v>
      </c>
      <c r="C2310" s="104">
        <f ca="1"/>
        <v>6345000</v>
      </c>
      <c r="D2310" s="104">
        <f ca="1"/>
        <v>46025</v>
      </c>
      <c r="E2310" s="104">
        <f ca="1"/>
        <v>46055</v>
      </c>
      <c r="F2310" s="104" t="str">
        <f ca="1"/>
        <v>Paid</v>
      </c>
      <c r="G2310" s="104" t="str">
        <f ca="1"/>
        <v>INV-2026-PT Jogja Retail Makmur-2297</v>
      </c>
      <c r="H2310" s="104">
        <f ca="1"/>
        <v>6345000</v>
      </c>
      <c r="I2310" s="104">
        <f ca="1"/>
        <v>0</v>
      </c>
    </row>
    <row r="2311" spans="1:9">
      <c r="A2311" s="104">
        <f ca="1"/>
        <v>2298</v>
      </c>
      <c r="B2311" s="104" t="str">
        <f ca="1"/>
        <v>PT Medan Niaga Sentosa</v>
      </c>
      <c r="C2311" s="104">
        <f ca="1"/>
        <v>3273000</v>
      </c>
      <c r="D2311" s="104">
        <f ca="1"/>
        <v>46245</v>
      </c>
      <c r="E2311" s="104">
        <f ca="1"/>
        <v>46275</v>
      </c>
      <c r="F2311" s="104" t="str">
        <f ca="1"/>
        <v>Paid</v>
      </c>
      <c r="G2311" s="104" t="str">
        <f ca="1"/>
        <v>INV-2026-PT Medan Niaga Sentosa-2298</v>
      </c>
      <c r="H2311" s="104">
        <f ca="1"/>
        <v>3273000</v>
      </c>
      <c r="I2311" s="104">
        <f ca="1"/>
        <v>0</v>
      </c>
    </row>
    <row r="2312" spans="1:9">
      <c r="A2312" s="104">
        <f ca="1"/>
        <v>2299</v>
      </c>
      <c r="B2312" s="104" t="str">
        <f ca="1"/>
        <v>PT Nusantara Mart Sejahtera</v>
      </c>
      <c r="C2312" s="104">
        <f ca="1"/>
        <v>2424000</v>
      </c>
      <c r="D2312" s="104">
        <f ca="1"/>
        <v>46050</v>
      </c>
      <c r="E2312" s="104">
        <f ca="1"/>
        <v>46080</v>
      </c>
      <c r="F2312" s="104" t="str">
        <f ca="1"/>
        <v>Unpaid</v>
      </c>
      <c r="G2312" s="104" t="str">
        <f ca="1"/>
        <v>INV-2026-PT Nusantara Mart Sejahtera-2299</v>
      </c>
      <c r="H2312" s="104">
        <f ca="1"/>
        <v>0</v>
      </c>
      <c r="I2312" s="104">
        <f ca="1"/>
        <v>2424000</v>
      </c>
    </row>
    <row r="2313" spans="1:9">
      <c r="A2313" s="104">
        <f ca="1"/>
        <v>2300</v>
      </c>
      <c r="B2313" s="104" t="str">
        <f ca="1"/>
        <v>PT Pontianak Niaga Abadi</v>
      </c>
      <c r="C2313" s="104">
        <f ca="1"/>
        <v>4783000</v>
      </c>
      <c r="D2313" s="104">
        <f ca="1"/>
        <v>46199</v>
      </c>
      <c r="E2313" s="104">
        <f ca="1"/>
        <v>46213</v>
      </c>
      <c r="F2313" s="104" t="str">
        <f ca="1"/>
        <v>Paid</v>
      </c>
      <c r="G2313" s="104" t="str">
        <f ca="1"/>
        <v>INV-2026-PT Pontianak Niaga Abadi-2300</v>
      </c>
      <c r="H2313" s="104">
        <f ca="1"/>
        <v>4783000</v>
      </c>
      <c r="I2313" s="104">
        <f ca="1"/>
        <v>0</v>
      </c>
    </row>
    <row r="2314" spans="1:9">
      <c r="A2314" s="104">
        <f ca="1"/>
        <v>2301</v>
      </c>
      <c r="B2314" s="104" t="str">
        <f ca="1"/>
        <v>PT Sentra Belanja Jaya</v>
      </c>
      <c r="C2314" s="104">
        <f ca="1"/>
        <v>2685000</v>
      </c>
      <c r="D2314" s="104">
        <f ca="1"/>
        <v>46119</v>
      </c>
      <c r="E2314" s="104">
        <f ca="1"/>
        <v>46149</v>
      </c>
      <c r="F2314" s="104" t="str">
        <f ca="1"/>
        <v>Paid</v>
      </c>
      <c r="G2314" s="104" t="str">
        <f ca="1"/>
        <v>INV-2026-PT Sentra Belanja Jaya-2301</v>
      </c>
      <c r="H2314" s="104">
        <f ca="1"/>
        <v>2685000</v>
      </c>
      <c r="I2314" s="104">
        <f ca="1"/>
        <v>0</v>
      </c>
    </row>
    <row r="2315" spans="1:9">
      <c r="A2315" s="104">
        <f ca="1"/>
        <v>2302</v>
      </c>
      <c r="B2315" s="104" t="str">
        <f ca="1"/>
        <v>PT Nusantara Mart Sejahtera</v>
      </c>
      <c r="C2315" s="104">
        <f ca="1"/>
        <v>7236000</v>
      </c>
      <c r="D2315" s="104">
        <f ca="1"/>
        <v>46173</v>
      </c>
      <c r="E2315" s="104">
        <f ca="1"/>
        <v>46203</v>
      </c>
      <c r="F2315" s="104" t="str">
        <f ca="1"/>
        <v>Paid</v>
      </c>
      <c r="G2315" s="104" t="str">
        <f ca="1"/>
        <v>INV-2026-PT Nusantara Mart Sejahtera-2302</v>
      </c>
      <c r="H2315" s="104">
        <f ca="1"/>
        <v>7236000</v>
      </c>
      <c r="I2315" s="104">
        <f ca="1"/>
        <v>0</v>
      </c>
    </row>
    <row r="2316" spans="1:9">
      <c r="A2316" s="104">
        <f ca="1"/>
        <v>2303</v>
      </c>
      <c r="B2316" s="104" t="str">
        <f ca="1"/>
        <v>PT Pekanbaru Home Store</v>
      </c>
      <c r="C2316" s="104">
        <f ca="1"/>
        <v>1701000</v>
      </c>
      <c r="D2316" s="104">
        <f ca="1"/>
        <v>46150</v>
      </c>
      <c r="E2316" s="104">
        <f ca="1"/>
        <v>46180</v>
      </c>
      <c r="F2316" s="104" t="str">
        <f ca="1"/>
        <v>Unpaid</v>
      </c>
      <c r="G2316" s="104" t="str">
        <f ca="1"/>
        <v>INV-2026-PT Pekanbaru Home Store-2303</v>
      </c>
      <c r="H2316" s="104">
        <f ca="1"/>
        <v>0</v>
      </c>
      <c r="I2316" s="104">
        <f ca="1"/>
        <v>1701000</v>
      </c>
    </row>
    <row r="2317" spans="1:9">
      <c r="A2317" s="104">
        <f ca="1"/>
        <v>2304</v>
      </c>
      <c r="B2317" s="104" t="str">
        <f ca="1"/>
        <v>PT Surya Niaga Surabaya</v>
      </c>
      <c r="C2317" s="104">
        <f ca="1"/>
        <v>5011000</v>
      </c>
      <c r="D2317" s="104">
        <f ca="1"/>
        <v>46228</v>
      </c>
      <c r="E2317" s="104">
        <f ca="1"/>
        <v>46258</v>
      </c>
      <c r="F2317" s="104" t="str">
        <f ca="1"/>
        <v>Paid</v>
      </c>
      <c r="G2317" s="104" t="str">
        <f ca="1"/>
        <v>INV-2026-PT Surya Niaga Surabaya-2304</v>
      </c>
      <c r="H2317" s="104">
        <f ca="1"/>
        <v>5011000</v>
      </c>
      <c r="I2317" s="104">
        <f ca="1"/>
        <v>0</v>
      </c>
    </row>
    <row r="2318" spans="1:9">
      <c r="A2318" s="104">
        <f ca="1"/>
        <v>2305</v>
      </c>
      <c r="B2318" s="104" t="str">
        <f ca="1"/>
        <v>PT Lestari Lifestyle Retail</v>
      </c>
      <c r="C2318" s="104">
        <f ca="1"/>
        <v>3318000</v>
      </c>
      <c r="D2318" s="104">
        <f ca="1"/>
        <v>46234</v>
      </c>
      <c r="E2318" s="104">
        <f ca="1"/>
        <v>46279</v>
      </c>
      <c r="F2318" s="104" t="str">
        <f ca="1"/>
        <v>Paid</v>
      </c>
      <c r="G2318" s="104" t="str">
        <f ca="1"/>
        <v>INV-2026-PT Lestari Lifestyle Retail-2305</v>
      </c>
      <c r="H2318" s="104">
        <f ca="1"/>
        <v>3318000</v>
      </c>
      <c r="I2318" s="104">
        <f ca="1"/>
        <v>0</v>
      </c>
    </row>
    <row r="2319" spans="1:9">
      <c r="A2319" s="104">
        <f ca="1"/>
        <v>2306</v>
      </c>
      <c r="B2319" s="104" t="str">
        <f ca="1"/>
        <v>PT Manado Lifestyle Center</v>
      </c>
      <c r="C2319" s="104">
        <f ca="1"/>
        <v>2316000</v>
      </c>
      <c r="D2319" s="104">
        <f ca="1"/>
        <v>46090</v>
      </c>
      <c r="E2319" s="104">
        <f ca="1"/>
        <v>46120</v>
      </c>
      <c r="F2319" s="104" t="str">
        <f ca="1"/>
        <v>Paid</v>
      </c>
      <c r="G2319" s="104" t="str">
        <f ca="1"/>
        <v>INV-2026-PT Manado Lifestyle Center-2306</v>
      </c>
      <c r="H2319" s="104">
        <f ca="1"/>
        <v>2316000</v>
      </c>
      <c r="I2319" s="104">
        <f ca="1"/>
        <v>0</v>
      </c>
    </row>
    <row r="2320" spans="1:9">
      <c r="A2320" s="104">
        <f ca="1"/>
        <v>2307</v>
      </c>
      <c r="B2320" s="104" t="str">
        <f ca="1"/>
        <v>PT Harmoni Store Indonesia</v>
      </c>
      <c r="C2320" s="104">
        <f ca="1"/>
        <v>2334000</v>
      </c>
      <c r="D2320" s="104">
        <f ca="1"/>
        <v>46234</v>
      </c>
      <c r="E2320" s="104">
        <f ca="1"/>
        <v>46248</v>
      </c>
      <c r="F2320" s="104" t="str">
        <f ca="1"/>
        <v>Paid</v>
      </c>
      <c r="G2320" s="104" t="str">
        <f ca="1"/>
        <v>INV-2026-PT Harmoni Store Indonesia-2307</v>
      </c>
      <c r="H2320" s="104">
        <f ca="1"/>
        <v>2334000</v>
      </c>
      <c r="I2320" s="104">
        <f ca="1"/>
        <v>0</v>
      </c>
    </row>
    <row r="2321" spans="1:9">
      <c r="A2321" s="104">
        <f ca="1"/>
        <v>2308</v>
      </c>
      <c r="B2321" s="104" t="str">
        <f ca="1"/>
        <v>PT Metro Perkasa Retail</v>
      </c>
      <c r="C2321" s="104">
        <f ca="1"/>
        <v>3114000</v>
      </c>
      <c r="D2321" s="104">
        <f ca="1"/>
        <v>46168</v>
      </c>
      <c r="E2321" s="104">
        <f ca="1"/>
        <v>46198</v>
      </c>
      <c r="F2321" s="104" t="str">
        <f ca="1"/>
        <v>Paid</v>
      </c>
      <c r="G2321" s="104" t="str">
        <f ca="1"/>
        <v>INV-2026-PT Metro Perkasa Retail-2308</v>
      </c>
      <c r="H2321" s="104">
        <f ca="1"/>
        <v>3114000</v>
      </c>
      <c r="I2321" s="104">
        <f ca="1"/>
        <v>0</v>
      </c>
    </row>
    <row r="2322" spans="1:9">
      <c r="A2322" s="104">
        <f ca="1"/>
        <v>2309</v>
      </c>
      <c r="B2322" s="104" t="str">
        <f ca="1"/>
        <v>PT Metro Perkasa Retail</v>
      </c>
      <c r="C2322" s="104">
        <f ca="1"/>
        <v>8350000</v>
      </c>
      <c r="D2322" s="104">
        <f ca="1"/>
        <v>46104</v>
      </c>
      <c r="E2322" s="104">
        <f ca="1"/>
        <v>46134</v>
      </c>
      <c r="F2322" s="104" t="str">
        <f ca="1"/>
        <v>Paid</v>
      </c>
      <c r="G2322" s="104" t="str">
        <f ca="1"/>
        <v>INV-2026-PT Metro Perkasa Retail-2309</v>
      </c>
      <c r="H2322" s="104">
        <f ca="1"/>
        <v>8350000</v>
      </c>
      <c r="I2322" s="104">
        <f ca="1"/>
        <v>0</v>
      </c>
    </row>
    <row r="2323" spans="1:9">
      <c r="A2323" s="104">
        <f ca="1"/>
        <v>2310</v>
      </c>
      <c r="B2323" s="104" t="str">
        <f ca="1"/>
        <v>PT Pusaka Niaga Mandiri</v>
      </c>
      <c r="C2323" s="104">
        <f ca="1"/>
        <v>6339000</v>
      </c>
      <c r="D2323" s="104">
        <f ca="1"/>
        <v>46264</v>
      </c>
      <c r="E2323" s="104">
        <f ca="1"/>
        <v>46294</v>
      </c>
      <c r="F2323" s="104" t="str">
        <f ca="1"/>
        <v>Unpaid</v>
      </c>
      <c r="G2323" s="104" t="str">
        <f ca="1"/>
        <v>INV-2026-PT Pusaka Niaga Mandiri-2310</v>
      </c>
      <c r="H2323" s="104">
        <f ca="1"/>
        <v>0</v>
      </c>
      <c r="I2323" s="104">
        <f ca="1"/>
        <v>6339000</v>
      </c>
    </row>
    <row r="2324" spans="1:9">
      <c r="A2324" s="104">
        <f ca="1"/>
        <v>2311</v>
      </c>
      <c r="B2324" s="104" t="str">
        <f ca="1"/>
        <v>PT Batam Modern Retail</v>
      </c>
      <c r="C2324" s="104">
        <f ca="1"/>
        <v>6040000</v>
      </c>
      <c r="D2324" s="104">
        <f ca="1"/>
        <v>46243</v>
      </c>
      <c r="E2324" s="104">
        <f ca="1"/>
        <v>46273</v>
      </c>
      <c r="F2324" s="104" t="str">
        <f ca="1"/>
        <v>Unpaid</v>
      </c>
      <c r="G2324" s="104" t="str">
        <f ca="1"/>
        <v>INV-2026-PT Batam Modern Retail-2311</v>
      </c>
      <c r="H2324" s="104">
        <f ca="1"/>
        <v>0</v>
      </c>
      <c r="I2324" s="104">
        <f ca="1"/>
        <v>6040000</v>
      </c>
    </row>
    <row r="2325" spans="1:9">
      <c r="A2325" s="104">
        <f ca="1"/>
        <v>2312</v>
      </c>
      <c r="B2325" s="104" t="str">
        <f ca="1"/>
        <v>PT Jogja Retail Makmur</v>
      </c>
      <c r="C2325" s="104">
        <f ca="1"/>
        <v>4238000</v>
      </c>
      <c r="D2325" s="104">
        <f ca="1"/>
        <v>46074</v>
      </c>
      <c r="E2325" s="104">
        <f ca="1"/>
        <v>46104</v>
      </c>
      <c r="F2325" s="104" t="str">
        <f ca="1"/>
        <v>Paid</v>
      </c>
      <c r="G2325" s="104" t="str">
        <f ca="1"/>
        <v>INV-2026-PT Jogja Retail Makmur-2312</v>
      </c>
      <c r="H2325" s="104">
        <f ca="1"/>
        <v>4238000</v>
      </c>
      <c r="I2325" s="104">
        <f ca="1"/>
        <v>0</v>
      </c>
    </row>
    <row r="2326" spans="1:9">
      <c r="A2326" s="104">
        <f ca="1"/>
        <v>2313</v>
      </c>
      <c r="B2326" s="104" t="str">
        <f ca="1"/>
        <v>PT Surya Niaga Surabaya</v>
      </c>
      <c r="C2326" s="104">
        <f ca="1"/>
        <v>2904000</v>
      </c>
      <c r="D2326" s="104">
        <f ca="1"/>
        <v>46113</v>
      </c>
      <c r="E2326" s="104">
        <f ca="1"/>
        <v>46143</v>
      </c>
      <c r="F2326" s="104" t="str">
        <f ca="1"/>
        <v>Paid</v>
      </c>
      <c r="G2326" s="104" t="str">
        <f ca="1"/>
        <v>INV-2026-PT Surya Niaga Surabaya-2313</v>
      </c>
      <c r="H2326" s="104">
        <f ca="1"/>
        <v>2904000</v>
      </c>
      <c r="I2326" s="104">
        <f ca="1"/>
        <v>0</v>
      </c>
    </row>
    <row r="2327" spans="1:9">
      <c r="A2327" s="104">
        <f ca="1"/>
        <v>2314</v>
      </c>
      <c r="B2327" s="104" t="str">
        <f ca="1"/>
        <v>PT Bintang Retail Nusantara</v>
      </c>
      <c r="C2327" s="104">
        <f ca="1"/>
        <v>4627000</v>
      </c>
      <c r="D2327" s="104">
        <f ca="1"/>
        <v>46082</v>
      </c>
      <c r="E2327" s="104">
        <f ca="1"/>
        <v>46112</v>
      </c>
      <c r="F2327" s="104" t="str">
        <f ca="1"/>
        <v>Paid</v>
      </c>
      <c r="G2327" s="104" t="str">
        <f ca="1"/>
        <v>INV-2026-PT Bintang Retail Nusantara-2314</v>
      </c>
      <c r="H2327" s="104">
        <f ca="1"/>
        <v>4627000</v>
      </c>
      <c r="I2327" s="104">
        <f ca="1"/>
        <v>0</v>
      </c>
    </row>
    <row r="2328" spans="1:9">
      <c r="A2328" s="104">
        <f ca="1"/>
        <v>2315</v>
      </c>
      <c r="B2328" s="104" t="str">
        <f ca="1"/>
        <v>PT Metro Perkasa Retail</v>
      </c>
      <c r="C2328" s="104">
        <f ca="1"/>
        <v>1420000</v>
      </c>
      <c r="D2328" s="104">
        <f ca="1"/>
        <v>46097</v>
      </c>
      <c r="E2328" s="104">
        <f ca="1"/>
        <v>46111</v>
      </c>
      <c r="F2328" s="104" t="str">
        <f ca="1"/>
        <v>Unpaid</v>
      </c>
      <c r="G2328" s="104" t="str">
        <f ca="1"/>
        <v>INV-2026-PT Metro Perkasa Retail-2315</v>
      </c>
      <c r="H2328" s="104">
        <f ca="1"/>
        <v>0</v>
      </c>
      <c r="I2328" s="104">
        <f ca="1"/>
        <v>1420000</v>
      </c>
    </row>
    <row r="2329" spans="1:9">
      <c r="A2329" s="104">
        <f ca="1"/>
        <v>2316</v>
      </c>
      <c r="B2329" s="104" t="str">
        <f ca="1"/>
        <v>PT Balikpapan Retailindo</v>
      </c>
      <c r="C2329" s="104">
        <f ca="1"/>
        <v>5572000</v>
      </c>
      <c r="D2329" s="104">
        <f ca="1"/>
        <v>46234</v>
      </c>
      <c r="E2329" s="104">
        <f ca="1"/>
        <v>46264</v>
      </c>
      <c r="F2329" s="104" t="str">
        <f ca="1"/>
        <v>Paid</v>
      </c>
      <c r="G2329" s="104" t="str">
        <f ca="1"/>
        <v>INV-2026-PT Balikpapan Retailindo-2316</v>
      </c>
      <c r="H2329" s="104">
        <f ca="1"/>
        <v>5572000</v>
      </c>
      <c r="I2329" s="104">
        <f ca="1"/>
        <v>0</v>
      </c>
    </row>
    <row r="2330" spans="1:9">
      <c r="A2330" s="104">
        <f ca="1"/>
        <v>2317</v>
      </c>
      <c r="B2330" s="104" t="str">
        <f ca="1"/>
        <v>PT Citra Home Living</v>
      </c>
      <c r="C2330" s="104">
        <f ca="1"/>
        <v>5198000</v>
      </c>
      <c r="D2330" s="104">
        <f ca="1"/>
        <v>46141</v>
      </c>
      <c r="E2330" s="104">
        <f ca="1"/>
        <v>46171</v>
      </c>
      <c r="F2330" s="104" t="str">
        <f ca="1"/>
        <v>Paid</v>
      </c>
      <c r="G2330" s="104" t="str">
        <f ca="1"/>
        <v>INV-2026-PT Citra Home Living-2317</v>
      </c>
      <c r="H2330" s="104">
        <f ca="1"/>
        <v>5198000</v>
      </c>
      <c r="I2330" s="104">
        <f ca="1"/>
        <v>0</v>
      </c>
    </row>
    <row r="2331" spans="1:9">
      <c r="A2331" s="104">
        <f ca="1"/>
        <v>2318</v>
      </c>
      <c r="B2331" s="104" t="str">
        <f ca="1"/>
        <v>PT Bintang Retail Nusantara</v>
      </c>
      <c r="C2331" s="104">
        <f ca="1"/>
        <v>4120000</v>
      </c>
      <c r="D2331" s="104">
        <f ca="1"/>
        <v>46035</v>
      </c>
      <c r="E2331" s="104">
        <f ca="1"/>
        <v>46065</v>
      </c>
      <c r="F2331" s="104" t="str">
        <f ca="1"/>
        <v>Partial</v>
      </c>
      <c r="G2331" s="104" t="str">
        <f ca="1"/>
        <v>INV-2026-PT Bintang Retail Nusantara-2318</v>
      </c>
      <c r="H2331" s="104">
        <f ca="1"/>
        <v>2472000</v>
      </c>
      <c r="I2331" s="104">
        <f ca="1"/>
        <v>1648000</v>
      </c>
    </row>
    <row r="2332" spans="1:9">
      <c r="A2332" s="104">
        <f ca="1"/>
        <v>2319</v>
      </c>
      <c r="B2332" s="104" t="str">
        <f ca="1"/>
        <v>PT Lestari Lifestyle Retail</v>
      </c>
      <c r="C2332" s="104">
        <f ca="1"/>
        <v>2426000</v>
      </c>
      <c r="D2332" s="104">
        <f ca="1"/>
        <v>46264</v>
      </c>
      <c r="E2332" s="104">
        <f ca="1"/>
        <v>46294</v>
      </c>
      <c r="F2332" s="104" t="str">
        <f ca="1"/>
        <v>Unpaid</v>
      </c>
      <c r="G2332" s="104" t="str">
        <f ca="1"/>
        <v>INV-2026-PT Lestari Lifestyle Retail-2319</v>
      </c>
      <c r="H2332" s="104">
        <f ca="1"/>
        <v>0</v>
      </c>
      <c r="I2332" s="104">
        <f ca="1"/>
        <v>2426000</v>
      </c>
    </row>
    <row r="2333" spans="1:9">
      <c r="A2333" s="104">
        <f ca="1"/>
        <v>2320</v>
      </c>
      <c r="B2333" s="104" t="str">
        <f ca="1"/>
        <v>PT Balikpapan Retailindo</v>
      </c>
      <c r="C2333" s="104">
        <f ca="1"/>
        <v>2901000</v>
      </c>
      <c r="D2333" s="104">
        <f ca="1"/>
        <v>46208</v>
      </c>
      <c r="E2333" s="104">
        <f ca="1"/>
        <v>46238</v>
      </c>
      <c r="F2333" s="104" t="str">
        <f ca="1"/>
        <v>Unpaid</v>
      </c>
      <c r="G2333" s="104" t="str">
        <f ca="1"/>
        <v>INV-2026-PT Balikpapan Retailindo-2320</v>
      </c>
      <c r="H2333" s="104">
        <f ca="1"/>
        <v>0</v>
      </c>
      <c r="I2333" s="104">
        <f ca="1"/>
        <v>2901000</v>
      </c>
    </row>
    <row r="2334" spans="1:9">
      <c r="A2334" s="104">
        <f ca="1"/>
        <v>2321</v>
      </c>
      <c r="B2334" s="104" t="str">
        <f ca="1"/>
        <v>PT Harmoni Store Indonesia</v>
      </c>
      <c r="C2334" s="104">
        <f ca="1"/>
        <v>5692000</v>
      </c>
      <c r="D2334" s="104">
        <f ca="1"/>
        <v>46034</v>
      </c>
      <c r="E2334" s="104">
        <f ca="1"/>
        <v>46048</v>
      </c>
      <c r="F2334" s="104" t="str">
        <f ca="1"/>
        <v>Paid</v>
      </c>
      <c r="G2334" s="104" t="str">
        <f ca="1"/>
        <v>INV-2026-PT Harmoni Store Indonesia-2321</v>
      </c>
      <c r="H2334" s="104">
        <f ca="1"/>
        <v>5692000</v>
      </c>
      <c r="I2334" s="104">
        <f ca="1"/>
        <v>0</v>
      </c>
    </row>
    <row r="2335" spans="1:9">
      <c r="A2335" s="104">
        <f ca="1"/>
        <v>2322</v>
      </c>
      <c r="B2335" s="104" t="str">
        <f ca="1"/>
        <v>PT Urban House Indonesia</v>
      </c>
      <c r="C2335" s="104">
        <f ca="1"/>
        <v>2344000</v>
      </c>
      <c r="D2335" s="104">
        <f ca="1"/>
        <v>46258</v>
      </c>
      <c r="E2335" s="104">
        <f ca="1"/>
        <v>46288</v>
      </c>
      <c r="F2335" s="104" t="str">
        <f ca="1"/>
        <v>Unpaid</v>
      </c>
      <c r="G2335" s="104" t="str">
        <f ca="1"/>
        <v>INV-2026-PT Urban House Indonesia-2322</v>
      </c>
      <c r="H2335" s="104">
        <f ca="1"/>
        <v>0</v>
      </c>
      <c r="I2335" s="104">
        <f ca="1"/>
        <v>2344000</v>
      </c>
    </row>
    <row r="2336" spans="1:9">
      <c r="A2336" s="104">
        <f ca="1"/>
        <v>2323</v>
      </c>
      <c r="B2336" s="104" t="str">
        <f ca="1"/>
        <v>PT Bintang Retail Nusantara</v>
      </c>
      <c r="C2336" s="104">
        <f ca="1"/>
        <v>1195000</v>
      </c>
      <c r="D2336" s="104">
        <f ca="1"/>
        <v>46115</v>
      </c>
      <c r="E2336" s="104">
        <f ca="1"/>
        <v>46145</v>
      </c>
      <c r="F2336" s="104" t="str">
        <f ca="1"/>
        <v>Unpaid</v>
      </c>
      <c r="G2336" s="104" t="str">
        <f ca="1"/>
        <v>INV-2026-PT Bintang Retail Nusantara-2323</v>
      </c>
      <c r="H2336" s="104">
        <f ca="1"/>
        <v>0</v>
      </c>
      <c r="I2336" s="104">
        <f ca="1"/>
        <v>1195000</v>
      </c>
    </row>
    <row r="2337" spans="1:9">
      <c r="A2337" s="104">
        <f ca="1"/>
        <v>2324</v>
      </c>
      <c r="B2337" s="104" t="str">
        <f ca="1"/>
        <v>PT XYZ</v>
      </c>
      <c r="C2337" s="104">
        <f ca="1"/>
        <v>5178000</v>
      </c>
      <c r="D2337" s="104">
        <f ca="1"/>
        <v>46065</v>
      </c>
      <c r="E2337" s="104">
        <f ca="1"/>
        <v>46110</v>
      </c>
      <c r="F2337" s="104" t="str">
        <f ca="1"/>
        <v>Paid</v>
      </c>
      <c r="G2337" s="104" t="str">
        <f ca="1"/>
        <v>INV-2026-PT XYZ-2324</v>
      </c>
      <c r="H2337" s="104">
        <f ca="1"/>
        <v>5178000</v>
      </c>
      <c r="I2337" s="104">
        <f ca="1"/>
        <v>0</v>
      </c>
    </row>
    <row r="2338" spans="1:9">
      <c r="A2338" s="104">
        <f ca="1"/>
        <v>2325</v>
      </c>
      <c r="B2338" s="104" t="str">
        <f ca="1"/>
        <v>PT Nusantara Mart Sejahtera</v>
      </c>
      <c r="C2338" s="104">
        <f ca="1"/>
        <v>3761000</v>
      </c>
      <c r="D2338" s="104">
        <f ca="1"/>
        <v>46125</v>
      </c>
      <c r="E2338" s="104">
        <f ca="1"/>
        <v>46139</v>
      </c>
      <c r="F2338" s="104" t="str">
        <f ca="1"/>
        <v>Paid</v>
      </c>
      <c r="G2338" s="104" t="str">
        <f ca="1"/>
        <v>INV-2026-PT Nusantara Mart Sejahtera-2325</v>
      </c>
      <c r="H2338" s="104">
        <f ca="1"/>
        <v>3761000</v>
      </c>
      <c r="I2338" s="104">
        <f ca="1"/>
        <v>0</v>
      </c>
    </row>
    <row r="2339" spans="1:9">
      <c r="A2339" s="104">
        <f ca="1"/>
        <v>2326</v>
      </c>
      <c r="B2339" s="104" t="str">
        <f ca="1"/>
        <v>PT Medan Niaga Sentosa</v>
      </c>
      <c r="C2339" s="104">
        <f ca="1"/>
        <v>5725000</v>
      </c>
      <c r="D2339" s="104">
        <f ca="1"/>
        <v>46190</v>
      </c>
      <c r="E2339" s="104">
        <f ca="1"/>
        <v>46220</v>
      </c>
      <c r="F2339" s="104" t="str">
        <f ca="1"/>
        <v>Paid</v>
      </c>
      <c r="G2339" s="104" t="str">
        <f ca="1"/>
        <v>INV-2026-PT Medan Niaga Sentosa-2326</v>
      </c>
      <c r="H2339" s="104">
        <f ca="1"/>
        <v>5725000</v>
      </c>
      <c r="I2339" s="104">
        <f ca="1"/>
        <v>0</v>
      </c>
    </row>
    <row r="2340" spans="1:9">
      <c r="A2340" s="104">
        <f ca="1"/>
        <v>2327</v>
      </c>
      <c r="B2340" s="104" t="str">
        <f ca="1"/>
        <v>PT Lestari Lifestyle Retail</v>
      </c>
      <c r="C2340" s="104">
        <f ca="1"/>
        <v>2233000</v>
      </c>
      <c r="D2340" s="104">
        <f ca="1"/>
        <v>46141</v>
      </c>
      <c r="E2340" s="104">
        <f ca="1"/>
        <v>46171</v>
      </c>
      <c r="F2340" s="104" t="str">
        <f ca="1"/>
        <v>Paid</v>
      </c>
      <c r="G2340" s="104" t="str">
        <f ca="1"/>
        <v>INV-2026-PT Lestari Lifestyle Retail-2327</v>
      </c>
      <c r="H2340" s="104">
        <f ca="1"/>
        <v>2233000</v>
      </c>
      <c r="I2340" s="104">
        <f ca="1"/>
        <v>0</v>
      </c>
    </row>
    <row r="2341" spans="1:9">
      <c r="A2341" s="104">
        <f ca="1"/>
        <v>2328</v>
      </c>
      <c r="B2341" s="104" t="str">
        <f ca="1"/>
        <v>PT Sentra Belanja Jaya</v>
      </c>
      <c r="C2341" s="104">
        <f ca="1"/>
        <v>7192000</v>
      </c>
      <c r="D2341" s="104">
        <f ca="1"/>
        <v>46066</v>
      </c>
      <c r="E2341" s="104">
        <f ca="1"/>
        <v>46096</v>
      </c>
      <c r="F2341" s="104" t="str">
        <f ca="1"/>
        <v>Paid</v>
      </c>
      <c r="G2341" s="104" t="str">
        <f ca="1"/>
        <v>INV-2026-PT Sentra Belanja Jaya-2328</v>
      </c>
      <c r="H2341" s="104">
        <f ca="1"/>
        <v>7192000</v>
      </c>
      <c r="I2341" s="104">
        <f ca="1"/>
        <v>0</v>
      </c>
    </row>
    <row r="2342" spans="1:9">
      <c r="A2342" s="104">
        <f ca="1"/>
        <v>2329</v>
      </c>
      <c r="B2342" s="104" t="str">
        <f ca="1"/>
        <v>PT Nusantara Mart Sejahtera</v>
      </c>
      <c r="C2342" s="104">
        <f ca="1"/>
        <v>6541000</v>
      </c>
      <c r="D2342" s="104">
        <f ca="1"/>
        <v>46173</v>
      </c>
      <c r="E2342" s="104">
        <f ca="1"/>
        <v>46187</v>
      </c>
      <c r="F2342" s="104" t="str">
        <f ca="1"/>
        <v>Paid</v>
      </c>
      <c r="G2342" s="104" t="str">
        <f ca="1"/>
        <v>INV-2026-PT Nusantara Mart Sejahtera-2329</v>
      </c>
      <c r="H2342" s="104">
        <f ca="1"/>
        <v>6541000</v>
      </c>
      <c r="I2342" s="104">
        <f ca="1"/>
        <v>0</v>
      </c>
    </row>
    <row r="2343" spans="1:9">
      <c r="A2343" s="104">
        <f ca="1"/>
        <v>2330</v>
      </c>
      <c r="B2343" s="104" t="str">
        <f ca="1"/>
        <v>PT Bintang Retail Nusantara</v>
      </c>
      <c r="C2343" s="104">
        <f ca="1"/>
        <v>159000</v>
      </c>
      <c r="D2343" s="104">
        <f ca="1"/>
        <v>46126</v>
      </c>
      <c r="E2343" s="104">
        <f ca="1"/>
        <v>46156</v>
      </c>
      <c r="F2343" s="104" t="str">
        <f ca="1"/>
        <v>Paid</v>
      </c>
      <c r="G2343" s="104" t="str">
        <f ca="1"/>
        <v>INV-2026-PT Bintang Retail Nusantara-2330</v>
      </c>
      <c r="H2343" s="104">
        <f ca="1"/>
        <v>159000</v>
      </c>
      <c r="I2343" s="104">
        <f ca="1"/>
        <v>0</v>
      </c>
    </row>
    <row r="2344" spans="1:9">
      <c r="A2344" s="104">
        <f ca="1"/>
        <v>2331</v>
      </c>
      <c r="B2344" s="104" t="str">
        <f ca="1"/>
        <v>PT XYZ</v>
      </c>
      <c r="C2344" s="104">
        <f ca="1"/>
        <v>3825000</v>
      </c>
      <c r="D2344" s="104">
        <f ca="1"/>
        <v>46058</v>
      </c>
      <c r="E2344" s="104">
        <f ca="1"/>
        <v>46088</v>
      </c>
      <c r="F2344" s="104" t="str">
        <f ca="1"/>
        <v>Paid</v>
      </c>
      <c r="G2344" s="104" t="str">
        <f ca="1"/>
        <v>INV-2026-PT XYZ-2331</v>
      </c>
      <c r="H2344" s="104">
        <f ca="1"/>
        <v>3825000</v>
      </c>
      <c r="I2344" s="104">
        <f ca="1"/>
        <v>0</v>
      </c>
    </row>
    <row r="2345" spans="1:9">
      <c r="A2345" s="104">
        <f ca="1"/>
        <v>2332</v>
      </c>
      <c r="B2345" s="104" t="str">
        <f ca="1"/>
        <v>PT Bintang Retail Nusantara</v>
      </c>
      <c r="C2345" s="104">
        <f ca="1"/>
        <v>5100000</v>
      </c>
      <c r="D2345" s="104">
        <f ca="1"/>
        <v>46236</v>
      </c>
      <c r="E2345" s="104">
        <f ca="1"/>
        <v>46266</v>
      </c>
      <c r="F2345" s="104" t="str">
        <f ca="1"/>
        <v>Partial</v>
      </c>
      <c r="G2345" s="104" t="str">
        <f ca="1"/>
        <v>INV-2026-PT Bintang Retail Nusantara-2332</v>
      </c>
      <c r="H2345" s="104">
        <f ca="1"/>
        <v>1530000</v>
      </c>
      <c r="I2345" s="104">
        <f ca="1"/>
        <v>3570000</v>
      </c>
    </row>
    <row r="2346" spans="1:9">
      <c r="A2346" s="104">
        <f ca="1"/>
        <v>2333</v>
      </c>
      <c r="B2346" s="104" t="str">
        <f ca="1"/>
        <v>PT Pekanbaru Home Store</v>
      </c>
      <c r="C2346" s="104">
        <f ca="1"/>
        <v>3796000</v>
      </c>
      <c r="D2346" s="104">
        <f ca="1"/>
        <v>46059</v>
      </c>
      <c r="E2346" s="104">
        <f ca="1"/>
        <v>46089</v>
      </c>
      <c r="F2346" s="104" t="str">
        <f ca="1"/>
        <v>Unpaid</v>
      </c>
      <c r="G2346" s="104" t="str">
        <f ca="1"/>
        <v>INV-2026-PT Pekanbaru Home Store-2333</v>
      </c>
      <c r="H2346" s="104">
        <f ca="1"/>
        <v>0</v>
      </c>
      <c r="I2346" s="104">
        <f ca="1"/>
        <v>3796000</v>
      </c>
    </row>
    <row r="2347" spans="1:9">
      <c r="A2347" s="104">
        <f ca="1"/>
        <v>2334</v>
      </c>
      <c r="B2347" s="104" t="str">
        <f ca="1"/>
        <v>PT Prima Retail Bandung</v>
      </c>
      <c r="C2347" s="104">
        <f ca="1"/>
        <v>7147000</v>
      </c>
      <c r="D2347" s="104">
        <f ca="1"/>
        <v>46192</v>
      </c>
      <c r="E2347" s="104">
        <f ca="1"/>
        <v>46222</v>
      </c>
      <c r="F2347" s="104" t="str">
        <f ca="1"/>
        <v>Paid</v>
      </c>
      <c r="G2347" s="104" t="str">
        <f ca="1"/>
        <v>INV-2026-PT Prima Retail Bandung-2334</v>
      </c>
      <c r="H2347" s="104">
        <f ca="1"/>
        <v>7147000</v>
      </c>
      <c r="I2347" s="104">
        <f ca="1"/>
        <v>0</v>
      </c>
    </row>
    <row r="2348" spans="1:9">
      <c r="A2348" s="104">
        <f ca="1"/>
        <v>2335</v>
      </c>
      <c r="B2348" s="104" t="str">
        <f ca="1"/>
        <v>PT Batam Modern Retail</v>
      </c>
      <c r="C2348" s="104">
        <f ca="1"/>
        <v>5063000</v>
      </c>
      <c r="D2348" s="104">
        <f ca="1"/>
        <v>46131</v>
      </c>
      <c r="E2348" s="104">
        <f ca="1"/>
        <v>46161</v>
      </c>
      <c r="F2348" s="104" t="str">
        <f ca="1"/>
        <v>Partial</v>
      </c>
      <c r="G2348" s="104" t="str">
        <f ca="1"/>
        <v>INV-2026-PT Batam Modern Retail-2335</v>
      </c>
      <c r="H2348" s="104">
        <f ca="1"/>
        <v>3544000</v>
      </c>
      <c r="I2348" s="104">
        <f ca="1"/>
        <v>1519000</v>
      </c>
    </row>
    <row r="2349" spans="1:9">
      <c r="A2349" s="104">
        <f ca="1"/>
        <v>2336</v>
      </c>
      <c r="B2349" s="104" t="str">
        <f ca="1"/>
        <v>PT Bali Lifestyle Market</v>
      </c>
      <c r="C2349" s="104">
        <f ca="1"/>
        <v>3193000</v>
      </c>
      <c r="D2349" s="104">
        <f ca="1"/>
        <v>46174</v>
      </c>
      <c r="E2349" s="104">
        <f ca="1"/>
        <v>46204</v>
      </c>
      <c r="F2349" s="104" t="str">
        <f ca="1"/>
        <v>Paid</v>
      </c>
      <c r="G2349" s="104" t="str">
        <f ca="1"/>
        <v>INV-2026-PT Bali Lifestyle Market-2336</v>
      </c>
      <c r="H2349" s="104">
        <f ca="1"/>
        <v>3193000</v>
      </c>
      <c r="I2349" s="104">
        <f ca="1"/>
        <v>0</v>
      </c>
    </row>
    <row r="2350" spans="1:9">
      <c r="A2350" s="104">
        <f ca="1"/>
        <v>2337</v>
      </c>
      <c r="B2350" s="104" t="str">
        <f ca="1"/>
        <v>PT Jogja Retail Makmur</v>
      </c>
      <c r="C2350" s="104">
        <f ca="1"/>
        <v>2366000</v>
      </c>
      <c r="D2350" s="104">
        <f ca="1"/>
        <v>46115</v>
      </c>
      <c r="E2350" s="104">
        <f ca="1"/>
        <v>46145</v>
      </c>
      <c r="F2350" s="104" t="str">
        <f ca="1"/>
        <v>Partial</v>
      </c>
      <c r="G2350" s="104" t="str">
        <f ca="1"/>
        <v>INV-2026-PT Jogja Retail Makmur-2337</v>
      </c>
      <c r="H2350" s="104">
        <f ca="1"/>
        <v>1420000</v>
      </c>
      <c r="I2350" s="104">
        <f ca="1"/>
        <v>946000</v>
      </c>
    </row>
    <row r="2351" spans="1:9">
      <c r="A2351" s="104">
        <f ca="1"/>
        <v>2338</v>
      </c>
      <c r="B2351" s="104" t="str">
        <f ca="1"/>
        <v>PT Sentra Belanja Jaya</v>
      </c>
      <c r="C2351" s="104">
        <f ca="1"/>
        <v>1402000</v>
      </c>
      <c r="D2351" s="104">
        <f ca="1"/>
        <v>46183</v>
      </c>
      <c r="E2351" s="104">
        <f ca="1"/>
        <v>46213</v>
      </c>
      <c r="F2351" s="104" t="str">
        <f ca="1"/>
        <v>Paid</v>
      </c>
      <c r="G2351" s="104" t="str">
        <f ca="1"/>
        <v>INV-2026-PT Sentra Belanja Jaya-2338</v>
      </c>
      <c r="H2351" s="104">
        <f ca="1"/>
        <v>1402000</v>
      </c>
      <c r="I2351" s="104">
        <f ca="1"/>
        <v>0</v>
      </c>
    </row>
    <row r="2352" spans="1:9">
      <c r="A2352" s="104">
        <f ca="1"/>
        <v>2339</v>
      </c>
      <c r="B2352" s="104" t="str">
        <f ca="1"/>
        <v>PT Bali Lifestyle Market</v>
      </c>
      <c r="C2352" s="104">
        <f ca="1"/>
        <v>5442000</v>
      </c>
      <c r="D2352" s="104">
        <f ca="1"/>
        <v>46050</v>
      </c>
      <c r="E2352" s="104">
        <f ca="1"/>
        <v>46064</v>
      </c>
      <c r="F2352" s="104" t="str">
        <f ca="1"/>
        <v>Paid</v>
      </c>
      <c r="G2352" s="104" t="str">
        <f ca="1"/>
        <v>INV-2026-PT Bali Lifestyle Market-2339</v>
      </c>
      <c r="H2352" s="104">
        <f ca="1"/>
        <v>5442000</v>
      </c>
      <c r="I2352" s="104">
        <f ca="1"/>
        <v>0</v>
      </c>
    </row>
    <row r="2353" spans="1:9">
      <c r="A2353" s="104">
        <f ca="1"/>
        <v>2340</v>
      </c>
      <c r="B2353" s="104" t="str">
        <f ca="1"/>
        <v>PT Medan Niaga Sentosa</v>
      </c>
      <c r="C2353" s="104">
        <f ca="1"/>
        <v>4720000</v>
      </c>
      <c r="D2353" s="104">
        <f ca="1"/>
        <v>46259</v>
      </c>
      <c r="E2353" s="104">
        <f ca="1"/>
        <v>46289</v>
      </c>
      <c r="F2353" s="104" t="str">
        <f ca="1"/>
        <v>Unpaid</v>
      </c>
      <c r="G2353" s="104" t="str">
        <f ca="1"/>
        <v>INV-2026-PT Medan Niaga Sentosa-2340</v>
      </c>
      <c r="H2353" s="104">
        <f ca="1"/>
        <v>0</v>
      </c>
      <c r="I2353" s="104">
        <f ca="1"/>
        <v>4720000</v>
      </c>
    </row>
    <row r="2354" spans="1:9">
      <c r="A2354" s="104">
        <f ca="1"/>
        <v>2341</v>
      </c>
      <c r="B2354" s="104" t="str">
        <f ca="1"/>
        <v>PT Makassar Retail Utama</v>
      </c>
      <c r="C2354" s="104">
        <f ca="1"/>
        <v>1427000</v>
      </c>
      <c r="D2354" s="104">
        <f ca="1"/>
        <v>46199</v>
      </c>
      <c r="E2354" s="104">
        <f ca="1"/>
        <v>46229</v>
      </c>
      <c r="F2354" s="104" t="str">
        <f ca="1"/>
        <v>Unpaid</v>
      </c>
      <c r="G2354" s="104" t="str">
        <f ca="1"/>
        <v>INV-2026-PT Makassar Retail Utama-2341</v>
      </c>
      <c r="H2354" s="104">
        <f ca="1"/>
        <v>0</v>
      </c>
      <c r="I2354" s="104">
        <f ca="1"/>
        <v>1427000</v>
      </c>
    </row>
    <row r="2355" spans="1:9">
      <c r="A2355" s="104">
        <f ca="1"/>
        <v>2342</v>
      </c>
      <c r="B2355" s="104" t="str">
        <f ca="1"/>
        <v>PT Pekanbaru Home Store</v>
      </c>
      <c r="C2355" s="104">
        <f ca="1"/>
        <v>4505000</v>
      </c>
      <c r="D2355" s="104">
        <f ca="1"/>
        <v>46081</v>
      </c>
      <c r="E2355" s="104">
        <f ca="1"/>
        <v>46111</v>
      </c>
      <c r="F2355" s="104" t="str">
        <f ca="1"/>
        <v>Paid</v>
      </c>
      <c r="G2355" s="104" t="str">
        <f ca="1"/>
        <v>INV-2026-PT Pekanbaru Home Store-2342</v>
      </c>
      <c r="H2355" s="104">
        <f ca="1"/>
        <v>4505000</v>
      </c>
      <c r="I2355" s="104">
        <f ca="1"/>
        <v>0</v>
      </c>
    </row>
    <row r="2356" spans="1:9">
      <c r="A2356" s="104">
        <f ca="1"/>
        <v>2343</v>
      </c>
      <c r="B2356" s="104" t="str">
        <f ca="1"/>
        <v>PT Prima Retail Bandung</v>
      </c>
      <c r="C2356" s="104">
        <f ca="1"/>
        <v>2588000</v>
      </c>
      <c r="D2356" s="104">
        <f ca="1"/>
        <v>46184</v>
      </c>
      <c r="E2356" s="104">
        <f ca="1"/>
        <v>46229</v>
      </c>
      <c r="F2356" s="104" t="str">
        <f ca="1"/>
        <v>Paid</v>
      </c>
      <c r="G2356" s="104" t="str">
        <f ca="1"/>
        <v>INV-2026-PT Prima Retail Bandung-2343</v>
      </c>
      <c r="H2356" s="104">
        <f ca="1"/>
        <v>2588000</v>
      </c>
      <c r="I2356" s="104">
        <f ca="1"/>
        <v>0</v>
      </c>
    </row>
    <row r="2357" spans="1:9">
      <c r="A2357" s="104">
        <f ca="1"/>
        <v>2344</v>
      </c>
      <c r="B2357" s="104" t="str">
        <f ca="1"/>
        <v>PT Harmoni Store Indonesia</v>
      </c>
      <c r="C2357" s="104">
        <f ca="1"/>
        <v>5179000</v>
      </c>
      <c r="D2357" s="104">
        <f ca="1"/>
        <v>46159</v>
      </c>
      <c r="E2357" s="104">
        <f ca="1"/>
        <v>46204</v>
      </c>
      <c r="F2357" s="104" t="str">
        <f ca="1"/>
        <v>Unpaid</v>
      </c>
      <c r="G2357" s="104" t="str">
        <f ca="1"/>
        <v>INV-2026-PT Harmoni Store Indonesia-2344</v>
      </c>
      <c r="H2357" s="104">
        <f ca="1"/>
        <v>0</v>
      </c>
      <c r="I2357" s="104">
        <f ca="1"/>
        <v>5179000</v>
      </c>
    </row>
    <row r="2358" spans="1:9">
      <c r="A2358" s="104">
        <f ca="1"/>
        <v>2345</v>
      </c>
      <c r="B2358" s="104" t="str">
        <f ca="1"/>
        <v>PT Harmoni Store Indonesia</v>
      </c>
      <c r="C2358" s="104">
        <f ca="1"/>
        <v>3041000</v>
      </c>
      <c r="D2358" s="104">
        <f ca="1"/>
        <v>46144</v>
      </c>
      <c r="E2358" s="104">
        <f ca="1"/>
        <v>46158</v>
      </c>
      <c r="F2358" s="104" t="str">
        <f ca="1"/>
        <v>Paid</v>
      </c>
      <c r="G2358" s="104" t="str">
        <f ca="1"/>
        <v>INV-2026-PT Harmoni Store Indonesia-2345</v>
      </c>
      <c r="H2358" s="104">
        <f ca="1"/>
        <v>3041000</v>
      </c>
      <c r="I2358" s="104">
        <f ca="1"/>
        <v>0</v>
      </c>
    </row>
    <row r="2359" spans="1:9">
      <c r="A2359" s="104">
        <f ca="1"/>
        <v>2346</v>
      </c>
      <c r="B2359" s="104" t="str">
        <f ca="1"/>
        <v>PT Manado Lifestyle Center</v>
      </c>
      <c r="C2359" s="104">
        <f ca="1"/>
        <v>3842000</v>
      </c>
      <c r="D2359" s="104">
        <f ca="1"/>
        <v>46179</v>
      </c>
      <c r="E2359" s="104">
        <f ca="1"/>
        <v>46209</v>
      </c>
      <c r="F2359" s="104" t="str">
        <f ca="1"/>
        <v>Unpaid</v>
      </c>
      <c r="G2359" s="104" t="str">
        <f ca="1"/>
        <v>INV-2026-PT Manado Lifestyle Center-2346</v>
      </c>
      <c r="H2359" s="104">
        <f ca="1"/>
        <v>0</v>
      </c>
      <c r="I2359" s="104">
        <f ca="1"/>
        <v>3842000</v>
      </c>
    </row>
    <row r="2360" spans="1:9">
      <c r="A2360" s="104">
        <f ca="1"/>
        <v>2347</v>
      </c>
      <c r="B2360" s="104" t="str">
        <f ca="1"/>
        <v>PT Balikpapan Retailindo</v>
      </c>
      <c r="C2360" s="104">
        <f ca="1"/>
        <v>2778000</v>
      </c>
      <c r="D2360" s="104">
        <f ca="1"/>
        <v>46185</v>
      </c>
      <c r="E2360" s="104">
        <f ca="1"/>
        <v>46215</v>
      </c>
      <c r="F2360" s="104" t="str">
        <f ca="1"/>
        <v>Paid</v>
      </c>
      <c r="G2360" s="104" t="str">
        <f ca="1"/>
        <v>INV-2026-PT Balikpapan Retailindo-2347</v>
      </c>
      <c r="H2360" s="104">
        <f ca="1"/>
        <v>2778000</v>
      </c>
      <c r="I2360" s="104">
        <f ca="1"/>
        <v>0</v>
      </c>
    </row>
    <row r="2361" spans="1:9">
      <c r="A2361" s="104">
        <f ca="1"/>
        <v>2348</v>
      </c>
      <c r="B2361" s="104" t="str">
        <f ca="1"/>
        <v>PT Surya Niaga Surabaya</v>
      </c>
      <c r="C2361" s="104">
        <f ca="1"/>
        <v>1192000</v>
      </c>
      <c r="D2361" s="104">
        <f ca="1"/>
        <v>46115</v>
      </c>
      <c r="E2361" s="104">
        <f ca="1"/>
        <v>46160</v>
      </c>
      <c r="F2361" s="104" t="str">
        <f ca="1"/>
        <v>Paid</v>
      </c>
      <c r="G2361" s="104" t="str">
        <f ca="1"/>
        <v>INV-2026-PT Surya Niaga Surabaya-2348</v>
      </c>
      <c r="H2361" s="104">
        <f ca="1"/>
        <v>1192000</v>
      </c>
      <c r="I2361" s="104">
        <f ca="1"/>
        <v>0</v>
      </c>
    </row>
    <row r="2362" spans="1:9">
      <c r="A2362" s="104">
        <f ca="1"/>
        <v>2349</v>
      </c>
      <c r="B2362" s="104" t="str">
        <f ca="1"/>
        <v>PT Manado Lifestyle Center</v>
      </c>
      <c r="C2362" s="104">
        <f ca="1"/>
        <v>4290000</v>
      </c>
      <c r="D2362" s="104">
        <f ca="1"/>
        <v>46101</v>
      </c>
      <c r="E2362" s="104">
        <f ca="1"/>
        <v>46115</v>
      </c>
      <c r="F2362" s="104" t="str">
        <f ca="1"/>
        <v>Paid</v>
      </c>
      <c r="G2362" s="104" t="str">
        <f ca="1"/>
        <v>INV-2026-PT Manado Lifestyle Center-2349</v>
      </c>
      <c r="H2362" s="104">
        <f ca="1"/>
        <v>4290000</v>
      </c>
      <c r="I2362" s="104">
        <f ca="1"/>
        <v>0</v>
      </c>
    </row>
    <row r="2363" spans="1:9">
      <c r="A2363" s="104">
        <f ca="1"/>
        <v>2350</v>
      </c>
      <c r="B2363" s="104" t="str">
        <f ca="1"/>
        <v>PT Makassar Retail Utama</v>
      </c>
      <c r="C2363" s="104">
        <f ca="1"/>
        <v>2538000</v>
      </c>
      <c r="D2363" s="104">
        <f ca="1"/>
        <v>46109</v>
      </c>
      <c r="E2363" s="104">
        <f ca="1"/>
        <v>46139</v>
      </c>
      <c r="F2363" s="104" t="str">
        <f ca="1"/>
        <v>Paid</v>
      </c>
      <c r="G2363" s="104" t="str">
        <f ca="1"/>
        <v>INV-2026-PT Makassar Retail Utama-2350</v>
      </c>
      <c r="H2363" s="104">
        <f ca="1"/>
        <v>2538000</v>
      </c>
      <c r="I2363" s="104">
        <f ca="1"/>
        <v>0</v>
      </c>
    </row>
    <row r="2364" spans="1:9">
      <c r="A2364" s="104">
        <f ca="1"/>
        <v>2351</v>
      </c>
      <c r="B2364" s="104" t="str">
        <f ca="1"/>
        <v>PT Karya Mitra Retail</v>
      </c>
      <c r="C2364" s="104">
        <f ca="1"/>
        <v>6604000</v>
      </c>
      <c r="D2364" s="104">
        <f ca="1"/>
        <v>46023</v>
      </c>
      <c r="E2364" s="104">
        <f ca="1"/>
        <v>46053</v>
      </c>
      <c r="F2364" s="104" t="str">
        <f ca="1"/>
        <v>Paid</v>
      </c>
      <c r="G2364" s="104" t="str">
        <f ca="1"/>
        <v>INV-2026-PT Karya Mitra Retail-2351</v>
      </c>
      <c r="H2364" s="104">
        <f ca="1"/>
        <v>6604000</v>
      </c>
      <c r="I2364" s="104">
        <f ca="1"/>
        <v>0</v>
      </c>
    </row>
    <row r="2365" spans="1:9">
      <c r="A2365" s="104">
        <f ca="1"/>
        <v>2352</v>
      </c>
      <c r="B2365" s="104" t="str">
        <f ca="1"/>
        <v>PT Sentra Belanja Jaya</v>
      </c>
      <c r="C2365" s="104">
        <f ca="1"/>
        <v>4947000</v>
      </c>
      <c r="D2365" s="104">
        <f ca="1"/>
        <v>46026</v>
      </c>
      <c r="E2365" s="104">
        <f ca="1"/>
        <v>46056</v>
      </c>
      <c r="F2365" s="104" t="str">
        <f ca="1"/>
        <v>Paid</v>
      </c>
      <c r="G2365" s="104" t="str">
        <f ca="1"/>
        <v>INV-2026-PT Sentra Belanja Jaya-2352</v>
      </c>
      <c r="H2365" s="104">
        <f ca="1"/>
        <v>4947000</v>
      </c>
      <c r="I2365" s="104">
        <f ca="1"/>
        <v>0</v>
      </c>
    </row>
    <row r="2366" spans="1:9">
      <c r="A2366" s="104">
        <f ca="1"/>
        <v>2353</v>
      </c>
      <c r="B2366" s="104" t="str">
        <f ca="1"/>
        <v>PT Sinar Karya Abadi</v>
      </c>
      <c r="C2366" s="104">
        <f ca="1"/>
        <v>5894000</v>
      </c>
      <c r="D2366" s="104">
        <f ca="1"/>
        <v>46161</v>
      </c>
      <c r="E2366" s="104">
        <f ca="1"/>
        <v>46191</v>
      </c>
      <c r="F2366" s="104" t="str">
        <f ca="1"/>
        <v>Paid</v>
      </c>
      <c r="G2366" s="104" t="str">
        <f ca="1"/>
        <v>INV-2026-PT Sinar Karya Abadi-2353</v>
      </c>
      <c r="H2366" s="104">
        <f ca="1"/>
        <v>5894000</v>
      </c>
      <c r="I2366" s="104">
        <f ca="1"/>
        <v>0</v>
      </c>
    </row>
    <row r="2367" spans="1:9">
      <c r="A2367" s="104">
        <f ca="1"/>
        <v>2354</v>
      </c>
      <c r="B2367" s="104" t="str">
        <f ca="1"/>
        <v>PT Arunika Retail Indonesia</v>
      </c>
      <c r="C2367" s="104">
        <f ca="1"/>
        <v>3117000</v>
      </c>
      <c r="D2367" s="104">
        <f ca="1"/>
        <v>46180</v>
      </c>
      <c r="E2367" s="104">
        <f ca="1"/>
        <v>46210</v>
      </c>
      <c r="F2367" s="104" t="str">
        <f ca="1"/>
        <v>Paid</v>
      </c>
      <c r="G2367" s="104" t="str">
        <f ca="1"/>
        <v>INV-2026-PT Arunika Retail Indonesia-2354</v>
      </c>
      <c r="H2367" s="104">
        <f ca="1"/>
        <v>3117000</v>
      </c>
      <c r="I2367" s="104">
        <f ca="1"/>
        <v>0</v>
      </c>
    </row>
    <row r="2368" spans="1:9">
      <c r="A2368" s="104">
        <f ca="1"/>
        <v>2355</v>
      </c>
      <c r="B2368" s="104" t="str">
        <f ca="1"/>
        <v>PT Lestari Lifestyle Retail</v>
      </c>
      <c r="C2368" s="104">
        <f ca="1"/>
        <v>3443000</v>
      </c>
      <c r="D2368" s="104">
        <f ca="1"/>
        <v>46170</v>
      </c>
      <c r="E2368" s="104">
        <f ca="1"/>
        <v>46200</v>
      </c>
      <c r="F2368" s="104" t="str">
        <f ca="1"/>
        <v>Unpaid</v>
      </c>
      <c r="G2368" s="104" t="str">
        <f ca="1"/>
        <v>INV-2026-PT Lestari Lifestyle Retail-2355</v>
      </c>
      <c r="H2368" s="104">
        <f ca="1"/>
        <v>0</v>
      </c>
      <c r="I2368" s="104">
        <f ca="1"/>
        <v>3443000</v>
      </c>
    </row>
    <row r="2369" spans="1:9">
      <c r="A2369" s="104">
        <f ca="1"/>
        <v>2356</v>
      </c>
      <c r="B2369" s="104" t="str">
        <f ca="1"/>
        <v>PT Palembang Retail Bersama</v>
      </c>
      <c r="C2369" s="104">
        <f ca="1"/>
        <v>894000</v>
      </c>
      <c r="D2369" s="104">
        <f ca="1"/>
        <v>46244</v>
      </c>
      <c r="E2369" s="104">
        <f ca="1"/>
        <v>46274</v>
      </c>
      <c r="F2369" s="104" t="str">
        <f ca="1"/>
        <v>Unpaid</v>
      </c>
      <c r="G2369" s="104" t="str">
        <f ca="1"/>
        <v>INV-2026-PT Palembang Retail Bersama-2356</v>
      </c>
      <c r="H2369" s="104">
        <f ca="1"/>
        <v>0</v>
      </c>
      <c r="I2369" s="104">
        <f ca="1"/>
        <v>894000</v>
      </c>
    </row>
    <row r="2370" spans="1:9">
      <c r="A2370" s="104">
        <f ca="1"/>
        <v>2357</v>
      </c>
      <c r="B2370" s="104" t="str">
        <f ca="1"/>
        <v>PT Harmoni Store Indonesia</v>
      </c>
      <c r="C2370" s="104">
        <f ca="1"/>
        <v>4595000</v>
      </c>
      <c r="D2370" s="104">
        <f ca="1"/>
        <v>46071</v>
      </c>
      <c r="E2370" s="104">
        <f ca="1"/>
        <v>46085</v>
      </c>
      <c r="F2370" s="104" t="str">
        <f ca="1"/>
        <v>Paid</v>
      </c>
      <c r="G2370" s="104" t="str">
        <f ca="1"/>
        <v>INV-2026-PT Harmoni Store Indonesia-2357</v>
      </c>
      <c r="H2370" s="104">
        <f ca="1"/>
        <v>4595000</v>
      </c>
      <c r="I2370" s="104">
        <f ca="1"/>
        <v>0</v>
      </c>
    </row>
    <row r="2371" spans="1:9">
      <c r="A2371" s="104">
        <f ca="1"/>
        <v>2358</v>
      </c>
      <c r="B2371" s="104" t="str">
        <f ca="1"/>
        <v>PT Nusantara Mart Sejahtera</v>
      </c>
      <c r="C2371" s="104">
        <f ca="1"/>
        <v>1818000</v>
      </c>
      <c r="D2371" s="104">
        <f ca="1"/>
        <v>46247</v>
      </c>
      <c r="E2371" s="104">
        <f ca="1"/>
        <v>46292</v>
      </c>
      <c r="F2371" s="104" t="str">
        <f ca="1"/>
        <v>Paid</v>
      </c>
      <c r="G2371" s="104" t="str">
        <f ca="1"/>
        <v>INV-2026-PT Nusantara Mart Sejahtera-2358</v>
      </c>
      <c r="H2371" s="104">
        <f ca="1"/>
        <v>1818000</v>
      </c>
      <c r="I2371" s="104">
        <f ca="1"/>
        <v>0</v>
      </c>
    </row>
    <row r="2372" spans="1:9">
      <c r="A2372" s="104">
        <f ca="1"/>
        <v>2359</v>
      </c>
      <c r="B2372" s="104" t="str">
        <f ca="1"/>
        <v>PT Pusaka Niaga Mandiri</v>
      </c>
      <c r="C2372" s="104">
        <f ca="1"/>
        <v>6262000</v>
      </c>
      <c r="D2372" s="104">
        <f ca="1"/>
        <v>46029</v>
      </c>
      <c r="E2372" s="104">
        <f ca="1"/>
        <v>46059</v>
      </c>
      <c r="F2372" s="104" t="str">
        <f ca="1"/>
        <v>Unpaid</v>
      </c>
      <c r="G2372" s="104" t="str">
        <f ca="1"/>
        <v>INV-2026-PT Pusaka Niaga Mandiri-2359</v>
      </c>
      <c r="H2372" s="104">
        <f ca="1"/>
        <v>0</v>
      </c>
      <c r="I2372" s="104">
        <f ca="1"/>
        <v>6262000</v>
      </c>
    </row>
    <row r="2373" spans="1:9">
      <c r="A2373" s="104">
        <f ca="1"/>
        <v>2360</v>
      </c>
      <c r="B2373" s="104" t="str">
        <f ca="1"/>
        <v>PT Balikpapan Retailindo</v>
      </c>
      <c r="C2373" s="104">
        <f ca="1"/>
        <v>4566000</v>
      </c>
      <c r="D2373" s="104">
        <f ca="1"/>
        <v>46209</v>
      </c>
      <c r="E2373" s="104">
        <f ca="1"/>
        <v>46239</v>
      </c>
      <c r="F2373" s="104" t="str">
        <f ca="1"/>
        <v>Paid</v>
      </c>
      <c r="G2373" s="104" t="str">
        <f ca="1"/>
        <v>INV-2026-PT Balikpapan Retailindo-2360</v>
      </c>
      <c r="H2373" s="104">
        <f ca="1"/>
        <v>4566000</v>
      </c>
      <c r="I2373" s="104">
        <f ca="1"/>
        <v>0</v>
      </c>
    </row>
    <row r="2374" spans="1:9">
      <c r="A2374" s="104">
        <f ca="1"/>
        <v>2361</v>
      </c>
      <c r="B2374" s="104" t="str">
        <f ca="1"/>
        <v>PT Balikpapan Retailindo</v>
      </c>
      <c r="C2374" s="104">
        <f ca="1"/>
        <v>1500000</v>
      </c>
      <c r="D2374" s="104">
        <f ca="1"/>
        <v>46255</v>
      </c>
      <c r="E2374" s="104">
        <f ca="1"/>
        <v>46285</v>
      </c>
      <c r="F2374" s="104" t="str">
        <f ca="1"/>
        <v>Unpaid</v>
      </c>
      <c r="G2374" s="104" t="str">
        <f ca="1"/>
        <v>INV-2026-PT Balikpapan Retailindo-2361</v>
      </c>
      <c r="H2374" s="104">
        <f ca="1"/>
        <v>0</v>
      </c>
      <c r="I2374" s="104">
        <f ca="1"/>
        <v>1500000</v>
      </c>
    </row>
    <row r="2375" spans="1:9">
      <c r="A2375" s="104">
        <f ca="1"/>
        <v>2362</v>
      </c>
      <c r="B2375" s="104" t="str">
        <f ca="1"/>
        <v>PT Balikpapan Retailindo</v>
      </c>
      <c r="C2375" s="104">
        <f ca="1"/>
        <v>198000</v>
      </c>
      <c r="D2375" s="104">
        <f ca="1"/>
        <v>46127</v>
      </c>
      <c r="E2375" s="104">
        <f ca="1"/>
        <v>46141</v>
      </c>
      <c r="F2375" s="104" t="str">
        <f ca="1"/>
        <v>Paid</v>
      </c>
      <c r="G2375" s="104" t="str">
        <f ca="1"/>
        <v>INV-2026-PT Balikpapan Retailindo-2362</v>
      </c>
      <c r="H2375" s="104">
        <f ca="1"/>
        <v>198000</v>
      </c>
      <c r="I2375" s="104">
        <f ca="1"/>
        <v>0</v>
      </c>
    </row>
    <row r="2376" spans="1:9">
      <c r="A2376" s="104">
        <f ca="1"/>
        <v>2363</v>
      </c>
      <c r="B2376" s="104" t="str">
        <f ca="1"/>
        <v>PT Sinar Karya Abadi</v>
      </c>
      <c r="C2376" s="104">
        <f ca="1"/>
        <v>6155000</v>
      </c>
      <c r="D2376" s="104">
        <f ca="1"/>
        <v>46050</v>
      </c>
      <c r="E2376" s="104">
        <f ca="1"/>
        <v>46080</v>
      </c>
      <c r="F2376" s="104" t="str">
        <f ca="1"/>
        <v>Unpaid</v>
      </c>
      <c r="G2376" s="104" t="str">
        <f ca="1"/>
        <v>INV-2026-PT Sinar Karya Abadi-2363</v>
      </c>
      <c r="H2376" s="104">
        <f ca="1"/>
        <v>0</v>
      </c>
      <c r="I2376" s="104">
        <f ca="1"/>
        <v>6155000</v>
      </c>
    </row>
    <row r="2377" spans="1:9">
      <c r="A2377" s="104">
        <f ca="1"/>
        <v>2364</v>
      </c>
      <c r="B2377" s="104" t="str">
        <f ca="1"/>
        <v>PT XYZ</v>
      </c>
      <c r="C2377" s="104">
        <f ca="1"/>
        <v>3224000</v>
      </c>
      <c r="D2377" s="104">
        <f ca="1"/>
        <v>46189</v>
      </c>
      <c r="E2377" s="104">
        <f ca="1"/>
        <v>46203</v>
      </c>
      <c r="F2377" s="104" t="str">
        <f ca="1"/>
        <v>Paid</v>
      </c>
      <c r="G2377" s="104" t="str">
        <f ca="1"/>
        <v>INV-2026-PT XYZ-2364</v>
      </c>
      <c r="H2377" s="104">
        <f ca="1"/>
        <v>3224000</v>
      </c>
      <c r="I2377" s="104">
        <f ca="1"/>
        <v>0</v>
      </c>
    </row>
    <row r="2378" spans="1:9">
      <c r="A2378" s="104">
        <f ca="1"/>
        <v>2365</v>
      </c>
      <c r="B2378" s="104" t="str">
        <f ca="1"/>
        <v>PT Pontianak Niaga Abadi</v>
      </c>
      <c r="C2378" s="104">
        <f ca="1"/>
        <v>3092000</v>
      </c>
      <c r="D2378" s="104">
        <f ca="1"/>
        <v>46105</v>
      </c>
      <c r="E2378" s="104">
        <f ca="1"/>
        <v>46135</v>
      </c>
      <c r="F2378" s="104" t="str">
        <f ca="1"/>
        <v>Paid</v>
      </c>
      <c r="G2378" s="104" t="str">
        <f ca="1"/>
        <v>INV-2026-PT Pontianak Niaga Abadi-2365</v>
      </c>
      <c r="H2378" s="104">
        <f ca="1"/>
        <v>3092000</v>
      </c>
      <c r="I2378" s="104">
        <f ca="1"/>
        <v>0</v>
      </c>
    </row>
    <row r="2379" spans="1:9">
      <c r="A2379" s="104">
        <f ca="1"/>
        <v>2366</v>
      </c>
      <c r="B2379" s="104" t="str">
        <f ca="1"/>
        <v>PT Urban House Indonesia</v>
      </c>
      <c r="C2379" s="104">
        <f ca="1"/>
        <v>2919000</v>
      </c>
      <c r="D2379" s="104">
        <f ca="1"/>
        <v>46232</v>
      </c>
      <c r="E2379" s="104">
        <f ca="1"/>
        <v>46262</v>
      </c>
      <c r="F2379" s="104" t="str">
        <f ca="1"/>
        <v>Paid</v>
      </c>
      <c r="G2379" s="104" t="str">
        <f ca="1"/>
        <v>INV-2026-PT Urban House Indonesia-2366</v>
      </c>
      <c r="H2379" s="104">
        <f ca="1"/>
        <v>2919000</v>
      </c>
      <c r="I2379" s="104">
        <f ca="1"/>
        <v>0</v>
      </c>
    </row>
    <row r="2380" spans="1:9">
      <c r="A2380" s="104">
        <f ca="1"/>
        <v>2367</v>
      </c>
      <c r="B2380" s="104" t="str">
        <f ca="1"/>
        <v>PT Batam Modern Retail</v>
      </c>
      <c r="C2380" s="104">
        <f ca="1"/>
        <v>3596000</v>
      </c>
      <c r="D2380" s="104">
        <f ca="1"/>
        <v>46092</v>
      </c>
      <c r="E2380" s="104">
        <f ca="1"/>
        <v>46122</v>
      </c>
      <c r="F2380" s="104" t="str">
        <f ca="1"/>
        <v>Partial</v>
      </c>
      <c r="G2380" s="104" t="str">
        <f ca="1"/>
        <v>INV-2026-PT Batam Modern Retail-2367</v>
      </c>
      <c r="H2380" s="104">
        <f ca="1"/>
        <v>2697000</v>
      </c>
      <c r="I2380" s="104">
        <f ca="1"/>
        <v>899000</v>
      </c>
    </row>
    <row r="2381" spans="1:9">
      <c r="A2381" s="104">
        <f ca="1"/>
        <v>2368</v>
      </c>
      <c r="B2381" s="104" t="str">
        <f ca="1"/>
        <v>PT Bintang Retail Nusantara</v>
      </c>
      <c r="C2381" s="104">
        <f ca="1"/>
        <v>595000</v>
      </c>
      <c r="D2381" s="104">
        <f ca="1"/>
        <v>46271</v>
      </c>
      <c r="E2381" s="104">
        <f ca="1"/>
        <v>46301</v>
      </c>
      <c r="F2381" s="104" t="str">
        <f ca="1"/>
        <v>Paid</v>
      </c>
      <c r="G2381" s="104" t="str">
        <f ca="1"/>
        <v>INV-2026-PT Bintang Retail Nusantara-2368</v>
      </c>
      <c r="H2381" s="104">
        <f ca="1"/>
        <v>595000</v>
      </c>
      <c r="I2381" s="104">
        <f ca="1"/>
        <v>0</v>
      </c>
    </row>
    <row r="2382" spans="1:9">
      <c r="A2382" s="104">
        <f ca="1"/>
        <v>2369</v>
      </c>
      <c r="B2382" s="104" t="str">
        <f ca="1"/>
        <v>PT Harmoni Store Indonesia</v>
      </c>
      <c r="C2382" s="104">
        <f ca="1"/>
        <v>4562000</v>
      </c>
      <c r="D2382" s="104">
        <f ca="1"/>
        <v>46125</v>
      </c>
      <c r="E2382" s="104">
        <f ca="1"/>
        <v>46139</v>
      </c>
      <c r="F2382" s="104" t="str">
        <f ca="1"/>
        <v>Paid</v>
      </c>
      <c r="G2382" s="104" t="str">
        <f ca="1"/>
        <v>INV-2026-PT Harmoni Store Indonesia-2369</v>
      </c>
      <c r="H2382" s="104">
        <f ca="1"/>
        <v>4562000</v>
      </c>
      <c r="I2382" s="104">
        <f ca="1"/>
        <v>0</v>
      </c>
    </row>
    <row r="2383" spans="1:9">
      <c r="A2383" s="104">
        <f ca="1"/>
        <v>2370</v>
      </c>
      <c r="B2383" s="104" t="str">
        <f ca="1"/>
        <v>PT Harmoni Store Indonesia</v>
      </c>
      <c r="C2383" s="104">
        <f ca="1"/>
        <v>1665000</v>
      </c>
      <c r="D2383" s="104">
        <f ca="1"/>
        <v>46236</v>
      </c>
      <c r="E2383" s="104">
        <f ca="1"/>
        <v>46266</v>
      </c>
      <c r="F2383" s="104" t="str">
        <f ca="1"/>
        <v>Paid</v>
      </c>
      <c r="G2383" s="104" t="str">
        <f ca="1"/>
        <v>INV-2026-PT Harmoni Store Indonesia-2370</v>
      </c>
      <c r="H2383" s="104">
        <f ca="1"/>
        <v>1665000</v>
      </c>
      <c r="I2383" s="104">
        <f ca="1"/>
        <v>0</v>
      </c>
    </row>
    <row r="2384" spans="1:9">
      <c r="A2384" s="104">
        <f ca="1"/>
        <v>2371</v>
      </c>
      <c r="B2384" s="104" t="str">
        <f ca="1"/>
        <v>PT Nusantara Mart Sejahtera</v>
      </c>
      <c r="C2384" s="104">
        <f ca="1"/>
        <v>5325000</v>
      </c>
      <c r="D2384" s="104">
        <f ca="1"/>
        <v>46160</v>
      </c>
      <c r="E2384" s="104">
        <f ca="1"/>
        <v>46190</v>
      </c>
      <c r="F2384" s="104" t="str">
        <f ca="1"/>
        <v>Unpaid</v>
      </c>
      <c r="G2384" s="104" t="str">
        <f ca="1"/>
        <v>INV-2026-PT Nusantara Mart Sejahtera-2371</v>
      </c>
      <c r="H2384" s="104">
        <f ca="1"/>
        <v>0</v>
      </c>
      <c r="I2384" s="104">
        <f ca="1"/>
        <v>5325000</v>
      </c>
    </row>
    <row r="2385" spans="1:9">
      <c r="A2385" s="104">
        <f ca="1"/>
        <v>2372</v>
      </c>
      <c r="B2385" s="104" t="str">
        <f ca="1"/>
        <v>PT Citra Home Living</v>
      </c>
      <c r="C2385" s="104">
        <f ca="1"/>
        <v>3643000</v>
      </c>
      <c r="D2385" s="104">
        <f ca="1"/>
        <v>46134</v>
      </c>
      <c r="E2385" s="104">
        <f ca="1"/>
        <v>46164</v>
      </c>
      <c r="F2385" s="104" t="str">
        <f ca="1"/>
        <v>Unpaid</v>
      </c>
      <c r="G2385" s="104" t="str">
        <f ca="1"/>
        <v>INV-2026-PT Citra Home Living-2372</v>
      </c>
      <c r="H2385" s="104">
        <f ca="1"/>
        <v>0</v>
      </c>
      <c r="I2385" s="104">
        <f ca="1"/>
        <v>3643000</v>
      </c>
    </row>
    <row r="2386" spans="1:9">
      <c r="A2386" s="104">
        <f ca="1"/>
        <v>2373</v>
      </c>
      <c r="B2386" s="104" t="str">
        <f ca="1"/>
        <v>PT Harmoni Store Indonesia</v>
      </c>
      <c r="C2386" s="104">
        <f ca="1"/>
        <v>2329000</v>
      </c>
      <c r="D2386" s="104">
        <f ca="1"/>
        <v>46167</v>
      </c>
      <c r="E2386" s="104">
        <f ca="1"/>
        <v>46212</v>
      </c>
      <c r="F2386" s="104" t="str">
        <f ca="1"/>
        <v>Paid</v>
      </c>
      <c r="G2386" s="104" t="str">
        <f ca="1"/>
        <v>INV-2026-PT Harmoni Store Indonesia-2373</v>
      </c>
      <c r="H2386" s="104">
        <f ca="1"/>
        <v>2329000</v>
      </c>
      <c r="I2386" s="104">
        <f ca="1"/>
        <v>0</v>
      </c>
    </row>
    <row r="2387" spans="1:9">
      <c r="A2387" s="104">
        <f ca="1"/>
        <v>2374</v>
      </c>
      <c r="B2387" s="104" t="str">
        <f ca="1"/>
        <v>PT Urban House Indonesia</v>
      </c>
      <c r="C2387" s="104">
        <f ca="1"/>
        <v>4858000</v>
      </c>
      <c r="D2387" s="104">
        <f ca="1"/>
        <v>46079</v>
      </c>
      <c r="E2387" s="104">
        <f ca="1"/>
        <v>46109</v>
      </c>
      <c r="F2387" s="104" t="str">
        <f ca="1"/>
        <v>Paid</v>
      </c>
      <c r="G2387" s="104" t="str">
        <f ca="1"/>
        <v>INV-2026-PT Urban House Indonesia-2374</v>
      </c>
      <c r="H2387" s="104">
        <f ca="1"/>
        <v>4858000</v>
      </c>
      <c r="I2387" s="104">
        <f ca="1"/>
        <v>0</v>
      </c>
    </row>
    <row r="2388" spans="1:9">
      <c r="A2388" s="104">
        <f ca="1"/>
        <v>2375</v>
      </c>
      <c r="B2388" s="104" t="str">
        <f ca="1"/>
        <v>PT Karya Mitra Retail</v>
      </c>
      <c r="C2388" s="104">
        <f ca="1"/>
        <v>1664000</v>
      </c>
      <c r="D2388" s="104">
        <f ca="1"/>
        <v>46224</v>
      </c>
      <c r="E2388" s="104">
        <f ca="1"/>
        <v>46269</v>
      </c>
      <c r="F2388" s="104" t="str">
        <f ca="1"/>
        <v>Paid</v>
      </c>
      <c r="G2388" s="104" t="str">
        <f ca="1"/>
        <v>INV-2026-PT Karya Mitra Retail-2375</v>
      </c>
      <c r="H2388" s="104">
        <f ca="1"/>
        <v>1664000</v>
      </c>
      <c r="I2388" s="104">
        <f ca="1"/>
        <v>0</v>
      </c>
    </row>
    <row r="2389" spans="1:9">
      <c r="A2389" s="104">
        <f ca="1"/>
        <v>2376</v>
      </c>
      <c r="B2389" s="104" t="str">
        <f ca="1"/>
        <v>PT Palembang Retail Bersama</v>
      </c>
      <c r="C2389" s="104">
        <f ca="1"/>
        <v>2643000</v>
      </c>
      <c r="D2389" s="104">
        <f ca="1"/>
        <v>46077</v>
      </c>
      <c r="E2389" s="104">
        <f ca="1"/>
        <v>46122</v>
      </c>
      <c r="F2389" s="104" t="str">
        <f ca="1"/>
        <v>Partial</v>
      </c>
      <c r="G2389" s="104" t="str">
        <f ca="1"/>
        <v>INV-2026-PT Palembang Retail Bersama-2376</v>
      </c>
      <c r="H2389" s="104">
        <f ca="1"/>
        <v>1982000</v>
      </c>
      <c r="I2389" s="104">
        <f ca="1"/>
        <v>661000</v>
      </c>
    </row>
    <row r="2390" spans="1:9">
      <c r="A2390" s="104">
        <f ca="1"/>
        <v>2377</v>
      </c>
      <c r="B2390" s="104" t="str">
        <f ca="1"/>
        <v>PT Makassar Retail Utama</v>
      </c>
      <c r="C2390" s="104">
        <f ca="1"/>
        <v>2296000</v>
      </c>
      <c r="D2390" s="104">
        <f ca="1"/>
        <v>46183</v>
      </c>
      <c r="E2390" s="104">
        <f ca="1"/>
        <v>46197</v>
      </c>
      <c r="F2390" s="104" t="str">
        <f ca="1"/>
        <v>Paid</v>
      </c>
      <c r="G2390" s="104" t="str">
        <f ca="1"/>
        <v>INV-2026-PT Makassar Retail Utama-2377</v>
      </c>
      <c r="H2390" s="104">
        <f ca="1"/>
        <v>2296000</v>
      </c>
      <c r="I2390" s="104">
        <f ca="1"/>
        <v>0</v>
      </c>
    </row>
    <row r="2391" spans="1:9">
      <c r="A2391" s="104">
        <f ca="1"/>
        <v>2378</v>
      </c>
      <c r="B2391" s="104" t="str">
        <f ca="1"/>
        <v>PT Pekanbaru Home Store</v>
      </c>
      <c r="C2391" s="104">
        <f ca="1"/>
        <v>6713000</v>
      </c>
      <c r="D2391" s="104">
        <f ca="1"/>
        <v>46040</v>
      </c>
      <c r="E2391" s="104">
        <f ca="1"/>
        <v>46070</v>
      </c>
      <c r="F2391" s="104" t="str">
        <f ca="1"/>
        <v>Paid</v>
      </c>
      <c r="G2391" s="104" t="str">
        <f ca="1"/>
        <v>INV-2026-PT Pekanbaru Home Store-2378</v>
      </c>
      <c r="H2391" s="104">
        <f ca="1"/>
        <v>6713000</v>
      </c>
      <c r="I2391" s="104">
        <f ca="1"/>
        <v>0</v>
      </c>
    </row>
    <row r="2392" spans="1:9">
      <c r="A2392" s="104">
        <f ca="1"/>
        <v>2379</v>
      </c>
      <c r="B2392" s="104" t="str">
        <f ca="1"/>
        <v>PT Manado Lifestyle Center</v>
      </c>
      <c r="C2392" s="104">
        <f ca="1"/>
        <v>2086000</v>
      </c>
      <c r="D2392" s="104">
        <f ca="1"/>
        <v>46206</v>
      </c>
      <c r="E2392" s="104">
        <f ca="1"/>
        <v>46220</v>
      </c>
      <c r="F2392" s="104" t="str">
        <f ca="1"/>
        <v>Unpaid</v>
      </c>
      <c r="G2392" s="104" t="str">
        <f ca="1"/>
        <v>INV-2026-PT Manado Lifestyle Center-2379</v>
      </c>
      <c r="H2392" s="104">
        <f ca="1"/>
        <v>0</v>
      </c>
      <c r="I2392" s="104">
        <f ca="1"/>
        <v>2086000</v>
      </c>
    </row>
    <row r="2393" spans="1:9">
      <c r="A2393" s="104">
        <f ca="1"/>
        <v>2380</v>
      </c>
      <c r="B2393" s="104" t="str">
        <f ca="1"/>
        <v>PT Citra Home Living</v>
      </c>
      <c r="C2393" s="104">
        <f ca="1"/>
        <v>3969000</v>
      </c>
      <c r="D2393" s="104">
        <f ca="1"/>
        <v>46265</v>
      </c>
      <c r="E2393" s="104">
        <f ca="1"/>
        <v>46279</v>
      </c>
      <c r="F2393" s="104" t="str">
        <f ca="1"/>
        <v>Unpaid</v>
      </c>
      <c r="G2393" s="104" t="str">
        <f ca="1"/>
        <v>INV-2026-PT Citra Home Living-2380</v>
      </c>
      <c r="H2393" s="104">
        <f ca="1"/>
        <v>0</v>
      </c>
      <c r="I2393" s="104">
        <f ca="1"/>
        <v>3969000</v>
      </c>
    </row>
    <row r="2394" spans="1:9">
      <c r="A2394" s="104">
        <f ca="1"/>
        <v>2381</v>
      </c>
      <c r="B2394" s="104" t="str">
        <f ca="1"/>
        <v>PT Makassar Retail Utama</v>
      </c>
      <c r="C2394" s="104">
        <f ca="1"/>
        <v>2904000</v>
      </c>
      <c r="D2394" s="104">
        <f ca="1"/>
        <v>46233</v>
      </c>
      <c r="E2394" s="104">
        <f ca="1"/>
        <v>46263</v>
      </c>
      <c r="F2394" s="104" t="str">
        <f ca="1"/>
        <v>Paid</v>
      </c>
      <c r="G2394" s="104" t="str">
        <f ca="1"/>
        <v>INV-2026-PT Makassar Retail Utama-2381</v>
      </c>
      <c r="H2394" s="104">
        <f ca="1"/>
        <v>2904000</v>
      </c>
      <c r="I2394" s="104">
        <f ca="1"/>
        <v>0</v>
      </c>
    </row>
    <row r="2395" spans="1:9">
      <c r="A2395" s="104">
        <f ca="1"/>
        <v>2382</v>
      </c>
      <c r="B2395" s="104" t="str">
        <f ca="1"/>
        <v>PT Bali Lifestyle Market</v>
      </c>
      <c r="C2395" s="104">
        <f ca="1"/>
        <v>4155000</v>
      </c>
      <c r="D2395" s="104">
        <f ca="1"/>
        <v>46171</v>
      </c>
      <c r="E2395" s="104">
        <f ca="1"/>
        <v>46201</v>
      </c>
      <c r="F2395" s="104" t="str">
        <f ca="1"/>
        <v>Paid</v>
      </c>
      <c r="G2395" s="104" t="str">
        <f ca="1"/>
        <v>INV-2026-PT Bali Lifestyle Market-2382</v>
      </c>
      <c r="H2395" s="104">
        <f ca="1"/>
        <v>4155000</v>
      </c>
      <c r="I2395" s="104">
        <f ca="1"/>
        <v>0</v>
      </c>
    </row>
    <row r="2396" spans="1:9">
      <c r="A2396" s="104">
        <f ca="1"/>
        <v>2383</v>
      </c>
      <c r="B2396" s="104" t="str">
        <f ca="1"/>
        <v>PT Medan Niaga Sentosa</v>
      </c>
      <c r="C2396" s="104">
        <f ca="1"/>
        <v>3480000</v>
      </c>
      <c r="D2396" s="104">
        <f ca="1"/>
        <v>46236</v>
      </c>
      <c r="E2396" s="104">
        <f ca="1"/>
        <v>46266</v>
      </c>
      <c r="F2396" s="104" t="str">
        <f ca="1"/>
        <v>Paid</v>
      </c>
      <c r="G2396" s="104" t="str">
        <f ca="1"/>
        <v>INV-2026-PT Medan Niaga Sentosa-2383</v>
      </c>
      <c r="H2396" s="104">
        <f ca="1"/>
        <v>3480000</v>
      </c>
      <c r="I2396" s="104">
        <f ca="1"/>
        <v>0</v>
      </c>
    </row>
    <row r="2397" spans="1:9">
      <c r="A2397" s="104">
        <f ca="1"/>
        <v>2384</v>
      </c>
      <c r="B2397" s="104" t="str">
        <f ca="1"/>
        <v>PT Pekanbaru Home Store</v>
      </c>
      <c r="C2397" s="104">
        <f ca="1"/>
        <v>2347000</v>
      </c>
      <c r="D2397" s="104">
        <f ca="1"/>
        <v>46183</v>
      </c>
      <c r="E2397" s="104">
        <f ca="1"/>
        <v>46228</v>
      </c>
      <c r="F2397" s="104" t="str">
        <f ca="1"/>
        <v>Partial</v>
      </c>
      <c r="G2397" s="104" t="str">
        <f ca="1"/>
        <v>INV-2026-PT Pekanbaru Home Store-2384</v>
      </c>
      <c r="H2397" s="104">
        <f ca="1"/>
        <v>704000</v>
      </c>
      <c r="I2397" s="104">
        <f ca="1"/>
        <v>1643000</v>
      </c>
    </row>
    <row r="2398" spans="1:9">
      <c r="A2398" s="104">
        <f ca="1"/>
        <v>2385</v>
      </c>
      <c r="B2398" s="104" t="str">
        <f ca="1"/>
        <v>PT Palembang Retail Bersama</v>
      </c>
      <c r="C2398" s="104">
        <f ca="1"/>
        <v>2982000</v>
      </c>
      <c r="D2398" s="104">
        <f ca="1"/>
        <v>46076</v>
      </c>
      <c r="E2398" s="104">
        <f ca="1"/>
        <v>46090</v>
      </c>
      <c r="F2398" s="104" t="str">
        <f ca="1"/>
        <v>Unpaid</v>
      </c>
      <c r="G2398" s="104" t="str">
        <f ca="1"/>
        <v>INV-2026-PT Palembang Retail Bersama-2385</v>
      </c>
      <c r="H2398" s="104">
        <f ca="1"/>
        <v>0</v>
      </c>
      <c r="I2398" s="104">
        <f ca="1"/>
        <v>2982000</v>
      </c>
    </row>
    <row r="2399" spans="1:9">
      <c r="A2399" s="104">
        <f ca="1"/>
        <v>2386</v>
      </c>
      <c r="B2399" s="104" t="str">
        <f ca="1"/>
        <v>PT Karya Mitra Retail</v>
      </c>
      <c r="C2399" s="104">
        <f ca="1"/>
        <v>2859000</v>
      </c>
      <c r="D2399" s="104">
        <f ca="1"/>
        <v>46264</v>
      </c>
      <c r="E2399" s="104">
        <f ca="1"/>
        <v>46278</v>
      </c>
      <c r="F2399" s="104" t="str">
        <f ca="1"/>
        <v>Partial</v>
      </c>
      <c r="G2399" s="104" t="str">
        <f ca="1"/>
        <v>INV-2026-PT Karya Mitra Retail-2386</v>
      </c>
      <c r="H2399" s="104">
        <f ca="1"/>
        <v>2144000</v>
      </c>
      <c r="I2399" s="104">
        <f ca="1"/>
        <v>715000</v>
      </c>
    </row>
    <row r="2400" spans="1:9">
      <c r="A2400" s="104">
        <f ca="1"/>
        <v>2387</v>
      </c>
      <c r="B2400" s="104" t="str">
        <f ca="1"/>
        <v>PT Harmoni Store Indonesia</v>
      </c>
      <c r="C2400" s="104">
        <f ca="1"/>
        <v>2117000</v>
      </c>
      <c r="D2400" s="104">
        <f ca="1"/>
        <v>46255</v>
      </c>
      <c r="E2400" s="104">
        <f ca="1"/>
        <v>46285</v>
      </c>
      <c r="F2400" s="104" t="str">
        <f ca="1"/>
        <v>Unpaid</v>
      </c>
      <c r="G2400" s="104" t="str">
        <f ca="1"/>
        <v>INV-2026-PT Harmoni Store Indonesia-2387</v>
      </c>
      <c r="H2400" s="104">
        <f ca="1"/>
        <v>0</v>
      </c>
      <c r="I2400" s="104">
        <f ca="1"/>
        <v>2117000</v>
      </c>
    </row>
    <row r="2401" spans="1:9">
      <c r="A2401" s="104">
        <f ca="1"/>
        <v>2388</v>
      </c>
      <c r="B2401" s="104" t="str">
        <f ca="1"/>
        <v>PT Palembang Retail Bersama</v>
      </c>
      <c r="C2401" s="104">
        <f ca="1"/>
        <v>3763000</v>
      </c>
      <c r="D2401" s="104">
        <f ca="1"/>
        <v>46212</v>
      </c>
      <c r="E2401" s="104">
        <f ca="1"/>
        <v>46257</v>
      </c>
      <c r="F2401" s="104" t="str">
        <f ca="1"/>
        <v>Paid</v>
      </c>
      <c r="G2401" s="104" t="str">
        <f ca="1"/>
        <v>INV-2026-PT Palembang Retail Bersama-2388</v>
      </c>
      <c r="H2401" s="104">
        <f ca="1"/>
        <v>3763000</v>
      </c>
      <c r="I2401" s="104">
        <f ca="1"/>
        <v>0</v>
      </c>
    </row>
    <row r="2402" spans="1:9">
      <c r="A2402" s="104">
        <f ca="1"/>
        <v>2389</v>
      </c>
      <c r="B2402" s="104" t="str">
        <f ca="1"/>
        <v>PT XYZ</v>
      </c>
      <c r="C2402" s="104">
        <f ca="1"/>
        <v>3503000</v>
      </c>
      <c r="D2402" s="104">
        <f ca="1"/>
        <v>46223</v>
      </c>
      <c r="E2402" s="104">
        <f ca="1"/>
        <v>46253</v>
      </c>
      <c r="F2402" s="104" t="str">
        <f ca="1"/>
        <v>Unpaid</v>
      </c>
      <c r="G2402" s="104" t="str">
        <f ca="1"/>
        <v>INV-2026-PT XYZ-2389</v>
      </c>
      <c r="H2402" s="104">
        <f ca="1"/>
        <v>0</v>
      </c>
      <c r="I2402" s="104">
        <f ca="1"/>
        <v>3503000</v>
      </c>
    </row>
    <row r="2403" spans="1:9">
      <c r="A2403" s="104">
        <f ca="1"/>
        <v>2390</v>
      </c>
      <c r="B2403" s="104" t="str">
        <f ca="1"/>
        <v>PT Balikpapan Retailindo</v>
      </c>
      <c r="C2403" s="104">
        <f ca="1"/>
        <v>7735000</v>
      </c>
      <c r="D2403" s="104">
        <f ca="1"/>
        <v>46137</v>
      </c>
      <c r="E2403" s="104">
        <f ca="1"/>
        <v>46167</v>
      </c>
      <c r="F2403" s="104" t="str">
        <f ca="1"/>
        <v>Paid</v>
      </c>
      <c r="G2403" s="104" t="str">
        <f ca="1"/>
        <v>INV-2026-PT Balikpapan Retailindo-2390</v>
      </c>
      <c r="H2403" s="104">
        <f ca="1"/>
        <v>7735000</v>
      </c>
      <c r="I2403" s="104">
        <f ca="1"/>
        <v>0</v>
      </c>
    </row>
    <row r="2404" spans="1:9">
      <c r="A2404" s="104">
        <f ca="1"/>
        <v>2391</v>
      </c>
      <c r="B2404" s="104" t="str">
        <f ca="1"/>
        <v>PT Pontianak Niaga Abadi</v>
      </c>
      <c r="C2404" s="104">
        <f ca="1"/>
        <v>5887000</v>
      </c>
      <c r="D2404" s="104">
        <f ca="1"/>
        <v>46147</v>
      </c>
      <c r="E2404" s="104">
        <f ca="1"/>
        <v>46161</v>
      </c>
      <c r="F2404" s="104" t="str">
        <f ca="1"/>
        <v>Paid</v>
      </c>
      <c r="G2404" s="104" t="str">
        <f ca="1"/>
        <v>INV-2026-PT Pontianak Niaga Abadi-2391</v>
      </c>
      <c r="H2404" s="104">
        <f ca="1"/>
        <v>5887000</v>
      </c>
      <c r="I2404" s="104">
        <f ca="1"/>
        <v>0</v>
      </c>
    </row>
    <row r="2405" spans="1:9">
      <c r="A2405" s="104">
        <f ca="1"/>
        <v>2392</v>
      </c>
      <c r="B2405" s="104" t="str">
        <f ca="1"/>
        <v>PT Prima Retail Bandung</v>
      </c>
      <c r="C2405" s="104">
        <f ca="1"/>
        <v>6387000</v>
      </c>
      <c r="D2405" s="104">
        <f ca="1"/>
        <v>46259</v>
      </c>
      <c r="E2405" s="104">
        <f ca="1"/>
        <v>46273</v>
      </c>
      <c r="F2405" s="104" t="str">
        <f ca="1"/>
        <v>Paid</v>
      </c>
      <c r="G2405" s="104" t="str">
        <f ca="1"/>
        <v>INV-2026-PT Prima Retail Bandung-2392</v>
      </c>
      <c r="H2405" s="104">
        <f ca="1"/>
        <v>6387000</v>
      </c>
      <c r="I2405" s="104">
        <f ca="1"/>
        <v>0</v>
      </c>
    </row>
    <row r="2406" spans="1:9">
      <c r="A2406" s="104">
        <f ca="1"/>
        <v>2393</v>
      </c>
      <c r="B2406" s="104" t="str">
        <f ca="1"/>
        <v>PT Batam Modern Retail</v>
      </c>
      <c r="C2406" s="104">
        <f ca="1"/>
        <v>3160000</v>
      </c>
      <c r="D2406" s="104">
        <f ca="1"/>
        <v>46214</v>
      </c>
      <c r="E2406" s="104">
        <f ca="1"/>
        <v>46244</v>
      </c>
      <c r="F2406" s="104" t="str">
        <f ca="1"/>
        <v>Paid</v>
      </c>
      <c r="G2406" s="104" t="str">
        <f ca="1"/>
        <v>INV-2026-PT Batam Modern Retail-2393</v>
      </c>
      <c r="H2406" s="104">
        <f ca="1"/>
        <v>3160000</v>
      </c>
      <c r="I2406" s="104">
        <f ca="1"/>
        <v>0</v>
      </c>
    </row>
    <row r="2407" spans="1:9">
      <c r="A2407" s="104">
        <f ca="1"/>
        <v>2394</v>
      </c>
      <c r="B2407" s="104" t="str">
        <f ca="1"/>
        <v>PT Sentra Belanja Jaya</v>
      </c>
      <c r="C2407" s="104">
        <f ca="1"/>
        <v>3519000</v>
      </c>
      <c r="D2407" s="104">
        <f ca="1"/>
        <v>46262</v>
      </c>
      <c r="E2407" s="104">
        <f ca="1"/>
        <v>46307</v>
      </c>
      <c r="F2407" s="104" t="str">
        <f ca="1"/>
        <v>Unpaid</v>
      </c>
      <c r="G2407" s="104" t="str">
        <f ca="1"/>
        <v>INV-2026-PT Sentra Belanja Jaya-2394</v>
      </c>
      <c r="H2407" s="104">
        <f ca="1"/>
        <v>0</v>
      </c>
      <c r="I2407" s="104">
        <f ca="1"/>
        <v>3519000</v>
      </c>
    </row>
    <row r="2408" spans="1:9">
      <c r="A2408" s="104">
        <f ca="1"/>
        <v>2395</v>
      </c>
      <c r="B2408" s="104" t="str">
        <f ca="1"/>
        <v>PT Pusaka Niaga Mandiri</v>
      </c>
      <c r="C2408" s="104">
        <f ca="1"/>
        <v>2412000</v>
      </c>
      <c r="D2408" s="104">
        <f ca="1"/>
        <v>46263</v>
      </c>
      <c r="E2408" s="104">
        <f ca="1"/>
        <v>46293</v>
      </c>
      <c r="F2408" s="104" t="str">
        <f ca="1"/>
        <v>Partial</v>
      </c>
      <c r="G2408" s="104" t="str">
        <f ca="1"/>
        <v>INV-2026-PT Pusaka Niaga Mandiri-2395</v>
      </c>
      <c r="H2408" s="104">
        <f ca="1"/>
        <v>1447000</v>
      </c>
      <c r="I2408" s="104">
        <f ca="1"/>
        <v>965000</v>
      </c>
    </row>
    <row r="2409" spans="1:9">
      <c r="A2409" s="104">
        <f ca="1"/>
        <v>2396</v>
      </c>
      <c r="B2409" s="104" t="str">
        <f ca="1"/>
        <v>PT Lestari Lifestyle Retail</v>
      </c>
      <c r="C2409" s="104">
        <f ca="1"/>
        <v>3115000</v>
      </c>
      <c r="D2409" s="104">
        <f ca="1"/>
        <v>46115</v>
      </c>
      <c r="E2409" s="104">
        <f ca="1"/>
        <v>46160</v>
      </c>
      <c r="F2409" s="104" t="str">
        <f ca="1"/>
        <v>Unpaid</v>
      </c>
      <c r="G2409" s="104" t="str">
        <f ca="1"/>
        <v>INV-2026-PT Lestari Lifestyle Retail-2396</v>
      </c>
      <c r="H2409" s="104">
        <f ca="1"/>
        <v>0</v>
      </c>
      <c r="I2409" s="104">
        <f ca="1"/>
        <v>3115000</v>
      </c>
    </row>
    <row r="2410" spans="1:9">
      <c r="A2410" s="104">
        <f ca="1"/>
        <v>2397</v>
      </c>
      <c r="B2410" s="104" t="str">
        <f ca="1"/>
        <v>PT Pusaka Niaga Mandiri</v>
      </c>
      <c r="C2410" s="104">
        <f ca="1"/>
        <v>2136000</v>
      </c>
      <c r="D2410" s="104">
        <f ca="1"/>
        <v>46046</v>
      </c>
      <c r="E2410" s="104">
        <f ca="1"/>
        <v>46076</v>
      </c>
      <c r="F2410" s="104" t="str">
        <f ca="1"/>
        <v>Paid</v>
      </c>
      <c r="G2410" s="104" t="str">
        <f ca="1"/>
        <v>INV-2026-PT Pusaka Niaga Mandiri-2397</v>
      </c>
      <c r="H2410" s="104">
        <f ca="1"/>
        <v>2136000</v>
      </c>
      <c r="I2410" s="104">
        <f ca="1"/>
        <v>0</v>
      </c>
    </row>
    <row r="2411" spans="1:9">
      <c r="A2411" s="104">
        <f ca="1"/>
        <v>2398</v>
      </c>
      <c r="B2411" s="104" t="str">
        <f ca="1"/>
        <v>PT Medan Niaga Sentosa</v>
      </c>
      <c r="C2411" s="104">
        <f ca="1"/>
        <v>3041000</v>
      </c>
      <c r="D2411" s="104">
        <f ca="1"/>
        <v>46149</v>
      </c>
      <c r="E2411" s="104">
        <f ca="1"/>
        <v>46163</v>
      </c>
      <c r="F2411" s="104" t="str">
        <f ca="1"/>
        <v>Paid</v>
      </c>
      <c r="G2411" s="104" t="str">
        <f ca="1"/>
        <v>INV-2026-PT Medan Niaga Sentosa-2398</v>
      </c>
      <c r="H2411" s="104">
        <f ca="1"/>
        <v>3041000</v>
      </c>
      <c r="I2411" s="104">
        <f ca="1"/>
        <v>0</v>
      </c>
    </row>
    <row r="2412" spans="1:9">
      <c r="A2412" s="104">
        <f ca="1"/>
        <v>2399</v>
      </c>
      <c r="B2412" s="104" t="str">
        <f ca="1"/>
        <v>PT Bintang Retail Nusantara</v>
      </c>
      <c r="C2412" s="104">
        <f ca="1"/>
        <v>3412000</v>
      </c>
      <c r="D2412" s="104">
        <f ca="1"/>
        <v>46153</v>
      </c>
      <c r="E2412" s="104">
        <f ca="1"/>
        <v>46183</v>
      </c>
      <c r="F2412" s="104" t="str">
        <f ca="1"/>
        <v>Paid</v>
      </c>
      <c r="G2412" s="104" t="str">
        <f ca="1"/>
        <v>INV-2026-PT Bintang Retail Nusantara-2399</v>
      </c>
      <c r="H2412" s="104">
        <f ca="1"/>
        <v>3412000</v>
      </c>
      <c r="I2412" s="104">
        <f ca="1"/>
        <v>0</v>
      </c>
    </row>
    <row r="2413" spans="1:9">
      <c r="A2413" s="104">
        <f ca="1"/>
        <v>2400</v>
      </c>
      <c r="B2413" s="104" t="str">
        <f ca="1"/>
        <v>PT Karya Mitra Retail</v>
      </c>
      <c r="C2413" s="104">
        <f ca="1"/>
        <v>4467000</v>
      </c>
      <c r="D2413" s="104">
        <f ca="1"/>
        <v>46197</v>
      </c>
      <c r="E2413" s="104">
        <f ca="1"/>
        <v>46227</v>
      </c>
      <c r="F2413" s="104" t="str">
        <f ca="1"/>
        <v>Paid</v>
      </c>
      <c r="G2413" s="104" t="str">
        <f ca="1"/>
        <v>INV-2026-PT Karya Mitra Retail-2400</v>
      </c>
      <c r="H2413" s="104">
        <f ca="1"/>
        <v>4467000</v>
      </c>
      <c r="I2413" s="104">
        <f ca="1"/>
        <v>0</v>
      </c>
    </row>
    <row r="2414" spans="1:9">
      <c r="A2414" s="104">
        <f ca="1"/>
        <v>2401</v>
      </c>
      <c r="B2414" s="104" t="str">
        <f ca="1"/>
        <v>PT Sentra Belanja Jaya</v>
      </c>
      <c r="C2414" s="104">
        <f ca="1"/>
        <v>4975000</v>
      </c>
      <c r="D2414" s="104">
        <f ca="1"/>
        <v>46093</v>
      </c>
      <c r="E2414" s="104">
        <f ca="1"/>
        <v>46107</v>
      </c>
      <c r="F2414" s="104" t="str">
        <f ca="1"/>
        <v>Paid</v>
      </c>
      <c r="G2414" s="104" t="str">
        <f ca="1"/>
        <v>INV-2026-PT Sentra Belanja Jaya-2401</v>
      </c>
      <c r="H2414" s="104">
        <f ca="1"/>
        <v>4975000</v>
      </c>
      <c r="I2414" s="104">
        <f ca="1"/>
        <v>0</v>
      </c>
    </row>
    <row r="2415" spans="1:9">
      <c r="A2415" s="104">
        <f ca="1"/>
        <v>2402</v>
      </c>
      <c r="B2415" s="104" t="str">
        <f ca="1"/>
        <v>PT Palembang Retail Bersama</v>
      </c>
      <c r="C2415" s="104">
        <f ca="1"/>
        <v>594000</v>
      </c>
      <c r="D2415" s="104">
        <f ca="1"/>
        <v>46150</v>
      </c>
      <c r="E2415" s="104">
        <f ca="1"/>
        <v>46164</v>
      </c>
      <c r="F2415" s="104" t="str">
        <f ca="1"/>
        <v>Paid</v>
      </c>
      <c r="G2415" s="104" t="str">
        <f ca="1"/>
        <v>INV-2026-PT Palembang Retail Bersama-2402</v>
      </c>
      <c r="H2415" s="104">
        <f ca="1"/>
        <v>594000</v>
      </c>
      <c r="I2415" s="104">
        <f ca="1"/>
        <v>0</v>
      </c>
    </row>
    <row r="2416" spans="1:9">
      <c r="A2416" s="104">
        <f ca="1"/>
        <v>2403</v>
      </c>
      <c r="B2416" s="104" t="str">
        <f ca="1"/>
        <v>PT Lestari Lifestyle Retail</v>
      </c>
      <c r="C2416" s="104">
        <f ca="1"/>
        <v>2879000</v>
      </c>
      <c r="D2416" s="104">
        <f ca="1"/>
        <v>46268</v>
      </c>
      <c r="E2416" s="104">
        <f ca="1"/>
        <v>46298</v>
      </c>
      <c r="F2416" s="104" t="str">
        <f ca="1"/>
        <v>Paid</v>
      </c>
      <c r="G2416" s="104" t="str">
        <f ca="1"/>
        <v>INV-2026-PT Lestari Lifestyle Retail-2403</v>
      </c>
      <c r="H2416" s="104">
        <f ca="1"/>
        <v>2879000</v>
      </c>
      <c r="I2416" s="104">
        <f ca="1"/>
        <v>0</v>
      </c>
    </row>
    <row r="2417" spans="1:9">
      <c r="A2417" s="104">
        <f ca="1"/>
        <v>2404</v>
      </c>
      <c r="B2417" s="104" t="str">
        <f ca="1"/>
        <v>PT Bintang Retail Nusantara</v>
      </c>
      <c r="C2417" s="104">
        <f ca="1"/>
        <v>4223000</v>
      </c>
      <c r="D2417" s="104">
        <f ca="1"/>
        <v>46085</v>
      </c>
      <c r="E2417" s="104">
        <f ca="1"/>
        <v>46115</v>
      </c>
      <c r="F2417" s="104" t="str">
        <f ca="1"/>
        <v>Partial</v>
      </c>
      <c r="G2417" s="104" t="str">
        <f ca="1"/>
        <v>INV-2026-PT Bintang Retail Nusantara-2404</v>
      </c>
      <c r="H2417" s="104">
        <f ca="1"/>
        <v>2956000</v>
      </c>
      <c r="I2417" s="104">
        <f ca="1"/>
        <v>1267000</v>
      </c>
    </row>
    <row r="2418" spans="1:9">
      <c r="A2418" s="104">
        <f ca="1"/>
        <v>2405</v>
      </c>
      <c r="B2418" s="104" t="str">
        <f ca="1"/>
        <v>PT Medan Niaga Sentosa</v>
      </c>
      <c r="C2418" s="104">
        <f ca="1"/>
        <v>6991000</v>
      </c>
      <c r="D2418" s="104">
        <f ca="1"/>
        <v>46149</v>
      </c>
      <c r="E2418" s="104">
        <f ca="1"/>
        <v>46179</v>
      </c>
      <c r="F2418" s="104" t="str">
        <f ca="1"/>
        <v>Partial</v>
      </c>
      <c r="G2418" s="104" t="str">
        <f ca="1"/>
        <v>INV-2026-PT Medan Niaga Sentosa-2405</v>
      </c>
      <c r="H2418" s="104">
        <f ca="1"/>
        <v>2796000</v>
      </c>
      <c r="I2418" s="104">
        <f ca="1"/>
        <v>4195000</v>
      </c>
    </row>
    <row r="2419" spans="1:9">
      <c r="A2419" s="104">
        <f ca="1"/>
        <v>2406</v>
      </c>
      <c r="B2419" s="104" t="str">
        <f ca="1"/>
        <v>PT Manado Lifestyle Center</v>
      </c>
      <c r="C2419" s="104">
        <f ca="1"/>
        <v>3210000</v>
      </c>
      <c r="D2419" s="104">
        <f ca="1"/>
        <v>46256</v>
      </c>
      <c r="E2419" s="104">
        <f ca="1"/>
        <v>46286</v>
      </c>
      <c r="F2419" s="104" t="str">
        <f ca="1"/>
        <v>Paid</v>
      </c>
      <c r="G2419" s="104" t="str">
        <f ca="1"/>
        <v>INV-2026-PT Manado Lifestyle Center-2406</v>
      </c>
      <c r="H2419" s="104">
        <f ca="1"/>
        <v>3210000</v>
      </c>
      <c r="I2419" s="104">
        <f ca="1"/>
        <v>0</v>
      </c>
    </row>
    <row r="2420" spans="1:9">
      <c r="A2420" s="104">
        <f ca="1"/>
        <v>2407</v>
      </c>
      <c r="B2420" s="104" t="str">
        <f ca="1"/>
        <v>PT Citra Home Living</v>
      </c>
      <c r="C2420" s="104">
        <f ca="1"/>
        <v>4007000</v>
      </c>
      <c r="D2420" s="104">
        <f ca="1"/>
        <v>46116</v>
      </c>
      <c r="E2420" s="104">
        <f ca="1"/>
        <v>46130</v>
      </c>
      <c r="F2420" s="104" t="str">
        <f ca="1"/>
        <v>Paid</v>
      </c>
      <c r="G2420" s="104" t="str">
        <f ca="1"/>
        <v>INV-2026-PT Citra Home Living-2407</v>
      </c>
      <c r="H2420" s="104">
        <f ca="1"/>
        <v>4007000</v>
      </c>
      <c r="I2420" s="104">
        <f ca="1"/>
        <v>0</v>
      </c>
    </row>
    <row r="2421" spans="1:9">
      <c r="A2421" s="104">
        <f ca="1"/>
        <v>2408</v>
      </c>
      <c r="B2421" s="104" t="str">
        <f ca="1"/>
        <v>PT Nusantara Mart Sejahtera</v>
      </c>
      <c r="C2421" s="104">
        <f ca="1"/>
        <v>4159000</v>
      </c>
      <c r="D2421" s="104">
        <f ca="1"/>
        <v>46158</v>
      </c>
      <c r="E2421" s="104">
        <f ca="1"/>
        <v>46188</v>
      </c>
      <c r="F2421" s="104" t="str">
        <f ca="1"/>
        <v>Paid</v>
      </c>
      <c r="G2421" s="104" t="str">
        <f ca="1"/>
        <v>INV-2026-PT Nusantara Mart Sejahtera-2408</v>
      </c>
      <c r="H2421" s="104">
        <f ca="1"/>
        <v>4159000</v>
      </c>
      <c r="I2421" s="104">
        <f ca="1"/>
        <v>0</v>
      </c>
    </row>
    <row r="2422" spans="1:9">
      <c r="A2422" s="104">
        <f ca="1"/>
        <v>2409</v>
      </c>
      <c r="B2422" s="104" t="str">
        <f ca="1"/>
        <v>PT Harmoni Store Indonesia</v>
      </c>
      <c r="C2422" s="104">
        <f ca="1"/>
        <v>3484000</v>
      </c>
      <c r="D2422" s="104">
        <f ca="1"/>
        <v>46088</v>
      </c>
      <c r="E2422" s="104">
        <f ca="1"/>
        <v>46118</v>
      </c>
      <c r="F2422" s="104" t="str">
        <f ca="1"/>
        <v>Paid</v>
      </c>
      <c r="G2422" s="104" t="str">
        <f ca="1"/>
        <v>INV-2026-PT Harmoni Store Indonesia-2409</v>
      </c>
      <c r="H2422" s="104">
        <f ca="1"/>
        <v>3484000</v>
      </c>
      <c r="I2422" s="104">
        <f ca="1"/>
        <v>0</v>
      </c>
    </row>
    <row r="2423" spans="1:9">
      <c r="A2423" s="104">
        <f ca="1"/>
        <v>2410</v>
      </c>
      <c r="B2423" s="104" t="str">
        <f ca="1"/>
        <v>PT Metro Perkasa Retail</v>
      </c>
      <c r="C2423" s="104">
        <f ca="1"/>
        <v>4664000</v>
      </c>
      <c r="D2423" s="104">
        <f ca="1"/>
        <v>46245</v>
      </c>
      <c r="E2423" s="104">
        <f ca="1"/>
        <v>46275</v>
      </c>
      <c r="F2423" s="104" t="str">
        <f ca="1"/>
        <v>Paid</v>
      </c>
      <c r="G2423" s="104" t="str">
        <f ca="1"/>
        <v>INV-2026-PT Metro Perkasa Retail-2410</v>
      </c>
      <c r="H2423" s="104">
        <f ca="1"/>
        <v>4664000</v>
      </c>
      <c r="I2423" s="104">
        <f ca="1"/>
        <v>0</v>
      </c>
    </row>
    <row r="2424" spans="1:9">
      <c r="A2424" s="104">
        <f ca="1"/>
        <v>2411</v>
      </c>
      <c r="B2424" s="104" t="str">
        <f ca="1"/>
        <v>PT Balikpapan Retailindo</v>
      </c>
      <c r="C2424" s="104">
        <f ca="1"/>
        <v>2224000</v>
      </c>
      <c r="D2424" s="104">
        <f ca="1"/>
        <v>46092</v>
      </c>
      <c r="E2424" s="104">
        <f ca="1"/>
        <v>46122</v>
      </c>
      <c r="F2424" s="104" t="str">
        <f ca="1"/>
        <v>Paid</v>
      </c>
      <c r="G2424" s="104" t="str">
        <f ca="1"/>
        <v>INV-2026-PT Balikpapan Retailindo-2411</v>
      </c>
      <c r="H2424" s="104">
        <f ca="1"/>
        <v>2224000</v>
      </c>
      <c r="I2424" s="104">
        <f ca="1"/>
        <v>0</v>
      </c>
    </row>
    <row r="2425" spans="1:9">
      <c r="A2425" s="104">
        <f ca="1"/>
        <v>2412</v>
      </c>
      <c r="B2425" s="104" t="str">
        <f ca="1"/>
        <v>PT Nusantara Mart Sejahtera</v>
      </c>
      <c r="C2425" s="104">
        <f ca="1"/>
        <v>3609000</v>
      </c>
      <c r="D2425" s="104">
        <f ca="1"/>
        <v>46116</v>
      </c>
      <c r="E2425" s="104">
        <f ca="1"/>
        <v>46130</v>
      </c>
      <c r="F2425" s="104" t="str">
        <f ca="1"/>
        <v>Paid</v>
      </c>
      <c r="G2425" s="104" t="str">
        <f ca="1"/>
        <v>INV-2026-PT Nusantara Mart Sejahtera-2412</v>
      </c>
      <c r="H2425" s="104">
        <f ca="1"/>
        <v>3609000</v>
      </c>
      <c r="I2425" s="104">
        <f ca="1"/>
        <v>0</v>
      </c>
    </row>
    <row r="2426" spans="1:9">
      <c r="A2426" s="104">
        <f ca="1"/>
        <v>2413</v>
      </c>
      <c r="B2426" s="104" t="str">
        <f ca="1"/>
        <v>PT Medan Niaga Sentosa</v>
      </c>
      <c r="C2426" s="104">
        <f ca="1"/>
        <v>1519000</v>
      </c>
      <c r="D2426" s="104">
        <f ca="1"/>
        <v>46211</v>
      </c>
      <c r="E2426" s="104">
        <f ca="1"/>
        <v>46256</v>
      </c>
      <c r="F2426" s="104" t="str">
        <f ca="1"/>
        <v>Paid</v>
      </c>
      <c r="G2426" s="104" t="str">
        <f ca="1"/>
        <v>INV-2026-PT Medan Niaga Sentosa-2413</v>
      </c>
      <c r="H2426" s="104">
        <f ca="1"/>
        <v>1519000</v>
      </c>
      <c r="I2426" s="104">
        <f ca="1"/>
        <v>0</v>
      </c>
    </row>
    <row r="2427" spans="1:9">
      <c r="A2427" s="104">
        <f ca="1"/>
        <v>2414</v>
      </c>
      <c r="B2427" s="104" t="str">
        <f ca="1"/>
        <v>PT Metro Perkasa Retail</v>
      </c>
      <c r="C2427" s="104">
        <f ca="1"/>
        <v>4152000</v>
      </c>
      <c r="D2427" s="104">
        <f ca="1"/>
        <v>46228</v>
      </c>
      <c r="E2427" s="104">
        <f ca="1"/>
        <v>46273</v>
      </c>
      <c r="F2427" s="104" t="str">
        <f ca="1"/>
        <v>Partial</v>
      </c>
      <c r="G2427" s="104" t="str">
        <f ca="1"/>
        <v>INV-2026-PT Metro Perkasa Retail-2414</v>
      </c>
      <c r="H2427" s="104">
        <f ca="1"/>
        <v>1038000</v>
      </c>
      <c r="I2427" s="104">
        <f ca="1"/>
        <v>3114000</v>
      </c>
    </row>
    <row r="2428" spans="1:9">
      <c r="A2428" s="104">
        <f ca="1"/>
        <v>2415</v>
      </c>
      <c r="B2428" s="104" t="str">
        <f ca="1"/>
        <v>PT Harmoni Store Indonesia</v>
      </c>
      <c r="C2428" s="104">
        <f ca="1"/>
        <v>4161000</v>
      </c>
      <c r="D2428" s="104">
        <f ca="1"/>
        <v>46249</v>
      </c>
      <c r="E2428" s="104">
        <f ca="1"/>
        <v>46279</v>
      </c>
      <c r="F2428" s="104" t="str">
        <f ca="1"/>
        <v>Partial</v>
      </c>
      <c r="G2428" s="104" t="str">
        <f ca="1"/>
        <v>INV-2026-PT Harmoni Store Indonesia-2415</v>
      </c>
      <c r="H2428" s="104">
        <f ca="1"/>
        <v>2497000</v>
      </c>
      <c r="I2428" s="104">
        <f ca="1"/>
        <v>1664000</v>
      </c>
    </row>
    <row r="2429" spans="1:9">
      <c r="A2429" s="104">
        <f ca="1"/>
        <v>2416</v>
      </c>
      <c r="B2429" s="104" t="str">
        <f ca="1"/>
        <v>PT Sinar Karya Abadi</v>
      </c>
      <c r="C2429" s="104">
        <f ca="1"/>
        <v>5212000</v>
      </c>
      <c r="D2429" s="104">
        <f ca="1"/>
        <v>46081</v>
      </c>
      <c r="E2429" s="104">
        <f ca="1"/>
        <v>46095</v>
      </c>
      <c r="F2429" s="104" t="str">
        <f ca="1"/>
        <v>Partial</v>
      </c>
      <c r="G2429" s="104" t="str">
        <f ca="1"/>
        <v>INV-2026-PT Sinar Karya Abadi-2416</v>
      </c>
      <c r="H2429" s="104">
        <f ca="1"/>
        <v>2606000</v>
      </c>
      <c r="I2429" s="104">
        <f ca="1"/>
        <v>2606000</v>
      </c>
    </row>
    <row r="2430" spans="1:9">
      <c r="A2430" s="104">
        <f ca="1"/>
        <v>2417</v>
      </c>
      <c r="B2430" s="104" t="str">
        <f ca="1"/>
        <v>PT Pekanbaru Home Store</v>
      </c>
      <c r="C2430" s="104">
        <f ca="1"/>
        <v>3324000</v>
      </c>
      <c r="D2430" s="104">
        <f ca="1"/>
        <v>46154</v>
      </c>
      <c r="E2430" s="104">
        <f ca="1"/>
        <v>46168</v>
      </c>
      <c r="F2430" s="104" t="str">
        <f ca="1"/>
        <v>Paid</v>
      </c>
      <c r="G2430" s="104" t="str">
        <f ca="1"/>
        <v>INV-2026-PT Pekanbaru Home Store-2417</v>
      </c>
      <c r="H2430" s="104">
        <f ca="1"/>
        <v>3324000</v>
      </c>
      <c r="I2430" s="104">
        <f ca="1"/>
        <v>0</v>
      </c>
    </row>
    <row r="2431" spans="1:9">
      <c r="A2431" s="104">
        <f ca="1"/>
        <v>2418</v>
      </c>
      <c r="B2431" s="104" t="str">
        <f ca="1"/>
        <v>PT Makassar Retail Utama</v>
      </c>
      <c r="C2431" s="104">
        <f ca="1"/>
        <v>2093000</v>
      </c>
      <c r="D2431" s="104">
        <f ca="1"/>
        <v>46180</v>
      </c>
      <c r="E2431" s="104">
        <f ca="1"/>
        <v>46210</v>
      </c>
      <c r="F2431" s="104" t="str">
        <f ca="1"/>
        <v>Paid</v>
      </c>
      <c r="G2431" s="104" t="str">
        <f ca="1"/>
        <v>INV-2026-PT Makassar Retail Utama-2418</v>
      </c>
      <c r="H2431" s="104">
        <f ca="1"/>
        <v>2093000</v>
      </c>
      <c r="I2431" s="104">
        <f ca="1"/>
        <v>0</v>
      </c>
    </row>
    <row r="2432" spans="1:9">
      <c r="A2432" s="104">
        <f ca="1"/>
        <v>2419</v>
      </c>
      <c r="B2432" s="104" t="str">
        <f ca="1"/>
        <v>PT Prima Retail Bandung</v>
      </c>
      <c r="C2432" s="104">
        <f ca="1"/>
        <v>1749000</v>
      </c>
      <c r="D2432" s="104">
        <f ca="1"/>
        <v>46190</v>
      </c>
      <c r="E2432" s="104">
        <f ca="1"/>
        <v>46204</v>
      </c>
      <c r="F2432" s="104" t="str">
        <f ca="1"/>
        <v>Partial</v>
      </c>
      <c r="G2432" s="104" t="str">
        <f ca="1"/>
        <v>INV-2026-PT Prima Retail Bandung-2419</v>
      </c>
      <c r="H2432" s="104">
        <f ca="1"/>
        <v>437000</v>
      </c>
      <c r="I2432" s="104">
        <f ca="1"/>
        <v>1312000</v>
      </c>
    </row>
    <row r="2433" spans="1:9">
      <c r="A2433" s="104">
        <f ca="1"/>
        <v>2420</v>
      </c>
      <c r="B2433" s="104" t="str">
        <f ca="1"/>
        <v>PT Pontianak Niaga Abadi</v>
      </c>
      <c r="C2433" s="104">
        <f ca="1"/>
        <v>5416000</v>
      </c>
      <c r="D2433" s="104">
        <f ca="1"/>
        <v>46254</v>
      </c>
      <c r="E2433" s="104">
        <f ca="1"/>
        <v>46299</v>
      </c>
      <c r="F2433" s="104" t="str">
        <f ca="1"/>
        <v>Partial</v>
      </c>
      <c r="G2433" s="104" t="str">
        <f ca="1"/>
        <v>INV-2026-PT Pontianak Niaga Abadi-2420</v>
      </c>
      <c r="H2433" s="104">
        <f ca="1"/>
        <v>1625000</v>
      </c>
      <c r="I2433" s="104">
        <f ca="1"/>
        <v>3791000</v>
      </c>
    </row>
    <row r="2434" spans="1:9">
      <c r="A2434" s="104">
        <f ca="1"/>
        <v>2421</v>
      </c>
      <c r="B2434" s="104" t="str">
        <f ca="1"/>
        <v>PT Surya Niaga Surabaya</v>
      </c>
      <c r="C2434" s="104">
        <f ca="1"/>
        <v>2577000</v>
      </c>
      <c r="D2434" s="104">
        <f ca="1"/>
        <v>46103</v>
      </c>
      <c r="E2434" s="104">
        <f ca="1"/>
        <v>46148</v>
      </c>
      <c r="F2434" s="104" t="str">
        <f ca="1"/>
        <v>Paid</v>
      </c>
      <c r="G2434" s="104" t="str">
        <f ca="1"/>
        <v>INV-2026-PT Surya Niaga Surabaya-2421</v>
      </c>
      <c r="H2434" s="104">
        <f ca="1"/>
        <v>2577000</v>
      </c>
      <c r="I2434" s="104">
        <f ca="1"/>
        <v>0</v>
      </c>
    </row>
    <row r="2435" spans="1:9">
      <c r="A2435" s="104">
        <f ca="1"/>
        <v>2422</v>
      </c>
      <c r="B2435" s="104" t="str">
        <f ca="1"/>
        <v>PT Bintang Retail Nusantara</v>
      </c>
      <c r="C2435" s="104">
        <f ca="1"/>
        <v>3537000</v>
      </c>
      <c r="D2435" s="104">
        <f ca="1"/>
        <v>46135</v>
      </c>
      <c r="E2435" s="104">
        <f ca="1"/>
        <v>46165</v>
      </c>
      <c r="F2435" s="104" t="str">
        <f ca="1"/>
        <v>Paid</v>
      </c>
      <c r="G2435" s="104" t="str">
        <f ca="1"/>
        <v>INV-2026-PT Bintang Retail Nusantara-2422</v>
      </c>
      <c r="H2435" s="104">
        <f ca="1"/>
        <v>3537000</v>
      </c>
      <c r="I2435" s="104">
        <f ca="1"/>
        <v>0</v>
      </c>
    </row>
    <row r="2436" spans="1:9">
      <c r="A2436" s="104">
        <f ca="1"/>
        <v>2423</v>
      </c>
      <c r="B2436" s="104" t="str">
        <f ca="1"/>
        <v>PT Sentra Belanja Jaya</v>
      </c>
      <c r="C2436" s="104">
        <f ca="1"/>
        <v>4386000</v>
      </c>
      <c r="D2436" s="104">
        <f ca="1"/>
        <v>46084</v>
      </c>
      <c r="E2436" s="104">
        <f ca="1"/>
        <v>46098</v>
      </c>
      <c r="F2436" s="104" t="str">
        <f ca="1"/>
        <v>Partial</v>
      </c>
      <c r="G2436" s="104" t="str">
        <f ca="1"/>
        <v>INV-2026-PT Sentra Belanja Jaya-2423</v>
      </c>
      <c r="H2436" s="104">
        <f ca="1"/>
        <v>3290000</v>
      </c>
      <c r="I2436" s="104">
        <f ca="1"/>
        <v>1096000</v>
      </c>
    </row>
    <row r="2437" spans="1:9">
      <c r="A2437" s="104">
        <f ca="1"/>
        <v>2424</v>
      </c>
      <c r="B2437" s="104" t="str">
        <f ca="1"/>
        <v>PT Pusaka Niaga Mandiri</v>
      </c>
      <c r="C2437" s="104">
        <f ca="1"/>
        <v>2707000</v>
      </c>
      <c r="D2437" s="104">
        <f ca="1"/>
        <v>46211</v>
      </c>
      <c r="E2437" s="104">
        <f ca="1"/>
        <v>46241</v>
      </c>
      <c r="F2437" s="104" t="str">
        <f ca="1"/>
        <v>Paid</v>
      </c>
      <c r="G2437" s="104" t="str">
        <f ca="1"/>
        <v>INV-2026-PT Pusaka Niaga Mandiri-2424</v>
      </c>
      <c r="H2437" s="104">
        <f ca="1"/>
        <v>2707000</v>
      </c>
      <c r="I2437" s="104">
        <f ca="1"/>
        <v>0</v>
      </c>
    </row>
    <row r="2438" spans="1:9">
      <c r="A2438" s="104">
        <f ca="1"/>
        <v>2425</v>
      </c>
      <c r="B2438" s="104" t="str">
        <f ca="1"/>
        <v>PT Pusaka Niaga Mandiri</v>
      </c>
      <c r="C2438" s="104">
        <f ca="1"/>
        <v>1646000</v>
      </c>
      <c r="D2438" s="104">
        <f ca="1"/>
        <v>46180</v>
      </c>
      <c r="E2438" s="104">
        <f ca="1"/>
        <v>46210</v>
      </c>
      <c r="F2438" s="104" t="str">
        <f ca="1"/>
        <v>Partial</v>
      </c>
      <c r="G2438" s="104" t="str">
        <f ca="1"/>
        <v>INV-2026-PT Pusaka Niaga Mandiri-2425</v>
      </c>
      <c r="H2438" s="104">
        <f ca="1"/>
        <v>1152000</v>
      </c>
      <c r="I2438" s="104">
        <f ca="1"/>
        <v>494000</v>
      </c>
    </row>
    <row r="2439" spans="1:9">
      <c r="A2439" s="104">
        <f ca="1"/>
        <v>2426</v>
      </c>
      <c r="B2439" s="104" t="str">
        <f ca="1"/>
        <v>PT Metro Perkasa Retail</v>
      </c>
      <c r="C2439" s="104">
        <f ca="1"/>
        <v>3552000</v>
      </c>
      <c r="D2439" s="104">
        <f ca="1"/>
        <v>46129</v>
      </c>
      <c r="E2439" s="104">
        <f ca="1"/>
        <v>46159</v>
      </c>
      <c r="F2439" s="104" t="str">
        <f ca="1"/>
        <v>Paid</v>
      </c>
      <c r="G2439" s="104" t="str">
        <f ca="1"/>
        <v>INV-2026-PT Metro Perkasa Retail-2426</v>
      </c>
      <c r="H2439" s="104">
        <f ca="1"/>
        <v>3552000</v>
      </c>
      <c r="I2439" s="104">
        <f ca="1"/>
        <v>0</v>
      </c>
    </row>
    <row r="2440" spans="1:9">
      <c r="A2440" s="104">
        <f ca="1"/>
        <v>2427</v>
      </c>
      <c r="B2440" s="104" t="str">
        <f ca="1"/>
        <v>PT Bali Lifestyle Market</v>
      </c>
      <c r="C2440" s="104">
        <f ca="1"/>
        <v>4274000</v>
      </c>
      <c r="D2440" s="104">
        <f ca="1"/>
        <v>46114</v>
      </c>
      <c r="E2440" s="104">
        <f ca="1"/>
        <v>46128</v>
      </c>
      <c r="F2440" s="104" t="str">
        <f ca="1"/>
        <v>Paid</v>
      </c>
      <c r="G2440" s="104" t="str">
        <f ca="1"/>
        <v>INV-2026-PT Bali Lifestyle Market-2427</v>
      </c>
      <c r="H2440" s="104">
        <f ca="1"/>
        <v>4274000</v>
      </c>
      <c r="I2440" s="104">
        <f ca="1"/>
        <v>0</v>
      </c>
    </row>
    <row r="2441" spans="1:9">
      <c r="A2441" s="104">
        <f ca="1"/>
        <v>2428</v>
      </c>
      <c r="B2441" s="104" t="str">
        <f ca="1"/>
        <v>PT XYZ</v>
      </c>
      <c r="C2441" s="104">
        <f ca="1"/>
        <v>2346000</v>
      </c>
      <c r="D2441" s="104">
        <f ca="1"/>
        <v>46106</v>
      </c>
      <c r="E2441" s="104">
        <f ca="1"/>
        <v>46151</v>
      </c>
      <c r="F2441" s="104" t="str">
        <f ca="1"/>
        <v>Paid</v>
      </c>
      <c r="G2441" s="104" t="str">
        <f ca="1"/>
        <v>INV-2026-PT XYZ-2428</v>
      </c>
      <c r="H2441" s="104">
        <f ca="1"/>
        <v>2346000</v>
      </c>
      <c r="I2441" s="104">
        <f ca="1"/>
        <v>0</v>
      </c>
    </row>
    <row r="2442" spans="1:9">
      <c r="A2442" s="104">
        <f ca="1"/>
        <v>2429</v>
      </c>
      <c r="B2442" s="104" t="str">
        <f ca="1"/>
        <v>PT Makassar Retail Utama</v>
      </c>
      <c r="C2442" s="104">
        <f ca="1"/>
        <v>1682000</v>
      </c>
      <c r="D2442" s="104">
        <f ca="1"/>
        <v>46263</v>
      </c>
      <c r="E2442" s="104">
        <f ca="1"/>
        <v>46293</v>
      </c>
      <c r="F2442" s="104" t="str">
        <f ca="1"/>
        <v>Unpaid</v>
      </c>
      <c r="G2442" s="104" t="str">
        <f ca="1"/>
        <v>INV-2026-PT Makassar Retail Utama-2429</v>
      </c>
      <c r="H2442" s="104">
        <f ca="1"/>
        <v>0</v>
      </c>
      <c r="I2442" s="104">
        <f ca="1"/>
        <v>1682000</v>
      </c>
    </row>
    <row r="2443" spans="1:9">
      <c r="A2443" s="104">
        <f ca="1"/>
        <v>2430</v>
      </c>
      <c r="B2443" s="104" t="str">
        <f ca="1"/>
        <v>PT Manado Lifestyle Center</v>
      </c>
      <c r="C2443" s="104">
        <f ca="1"/>
        <v>4767000</v>
      </c>
      <c r="D2443" s="104">
        <f ca="1"/>
        <v>46039</v>
      </c>
      <c r="E2443" s="104">
        <f ca="1"/>
        <v>46053</v>
      </c>
      <c r="F2443" s="104" t="str">
        <f ca="1"/>
        <v>Paid</v>
      </c>
      <c r="G2443" s="104" t="str">
        <f ca="1"/>
        <v>INV-2026-PT Manado Lifestyle Center-2430</v>
      </c>
      <c r="H2443" s="104">
        <f ca="1"/>
        <v>4767000</v>
      </c>
      <c r="I2443" s="104">
        <f ca="1"/>
        <v>0</v>
      </c>
    </row>
    <row r="2444" spans="1:9">
      <c r="A2444" s="104">
        <f ca="1"/>
        <v>2431</v>
      </c>
      <c r="B2444" s="104" t="str">
        <f ca="1"/>
        <v>PT XYZ</v>
      </c>
      <c r="C2444" s="104">
        <f ca="1"/>
        <v>5095000</v>
      </c>
      <c r="D2444" s="104">
        <f ca="1"/>
        <v>46269</v>
      </c>
      <c r="E2444" s="104">
        <f ca="1"/>
        <v>46283</v>
      </c>
      <c r="F2444" s="104" t="str">
        <f ca="1"/>
        <v>Paid</v>
      </c>
      <c r="G2444" s="104" t="str">
        <f ca="1"/>
        <v>INV-2026-PT XYZ-2431</v>
      </c>
      <c r="H2444" s="104">
        <f ca="1"/>
        <v>5095000</v>
      </c>
      <c r="I2444" s="104">
        <f ca="1"/>
        <v>0</v>
      </c>
    </row>
    <row r="2445" spans="1:9">
      <c r="A2445" s="104">
        <f ca="1"/>
        <v>2432</v>
      </c>
      <c r="B2445" s="104" t="str">
        <f ca="1"/>
        <v>PT Pontianak Niaga Abadi</v>
      </c>
      <c r="C2445" s="104">
        <f ca="1"/>
        <v>2583000</v>
      </c>
      <c r="D2445" s="104">
        <f ca="1"/>
        <v>46204</v>
      </c>
      <c r="E2445" s="104">
        <f ca="1"/>
        <v>46234</v>
      </c>
      <c r="F2445" s="104" t="str">
        <f ca="1"/>
        <v>Paid</v>
      </c>
      <c r="G2445" s="104" t="str">
        <f ca="1"/>
        <v>INV-2026-PT Pontianak Niaga Abadi-2432</v>
      </c>
      <c r="H2445" s="104">
        <f ca="1"/>
        <v>2583000</v>
      </c>
      <c r="I2445" s="104">
        <f ca="1"/>
        <v>0</v>
      </c>
    </row>
    <row r="2446" spans="1:9">
      <c r="A2446" s="104">
        <f ca="1"/>
        <v>2433</v>
      </c>
      <c r="B2446" s="104" t="str">
        <f ca="1"/>
        <v>PT Surya Niaga Surabaya</v>
      </c>
      <c r="C2446" s="104">
        <f ca="1"/>
        <v>4974000</v>
      </c>
      <c r="D2446" s="104">
        <f ca="1"/>
        <v>46057</v>
      </c>
      <c r="E2446" s="104">
        <f ca="1"/>
        <v>46087</v>
      </c>
      <c r="F2446" s="104" t="str">
        <f ca="1"/>
        <v>Unpaid</v>
      </c>
      <c r="G2446" s="104" t="str">
        <f ca="1"/>
        <v>INV-2026-PT Surya Niaga Surabaya-2433</v>
      </c>
      <c r="H2446" s="104">
        <f ca="1"/>
        <v>0</v>
      </c>
      <c r="I2446" s="104">
        <f ca="1"/>
        <v>4974000</v>
      </c>
    </row>
    <row r="2447" spans="1:9">
      <c r="A2447" s="104">
        <f ca="1"/>
        <v>2434</v>
      </c>
      <c r="B2447" s="104" t="str">
        <f ca="1"/>
        <v>PT Sinar Karya Abadi</v>
      </c>
      <c r="C2447" s="104">
        <f ca="1"/>
        <v>2123000</v>
      </c>
      <c r="D2447" s="104">
        <f ca="1"/>
        <v>46054</v>
      </c>
      <c r="E2447" s="104">
        <f ca="1"/>
        <v>46099</v>
      </c>
      <c r="F2447" s="104" t="str">
        <f ca="1"/>
        <v>Partial</v>
      </c>
      <c r="G2447" s="104" t="str">
        <f ca="1"/>
        <v>INV-2026-PT Sinar Karya Abadi-2434</v>
      </c>
      <c r="H2447" s="104">
        <f ca="1"/>
        <v>1062000</v>
      </c>
      <c r="I2447" s="104">
        <f ca="1"/>
        <v>1061000</v>
      </c>
    </row>
    <row r="2448" spans="1:9">
      <c r="A2448" s="104">
        <f ca="1"/>
        <v>2435</v>
      </c>
      <c r="B2448" s="104" t="str">
        <f ca="1"/>
        <v>PT Bali Lifestyle Market</v>
      </c>
      <c r="C2448" s="104">
        <f ca="1"/>
        <v>3115000</v>
      </c>
      <c r="D2448" s="104">
        <f ca="1"/>
        <v>46060</v>
      </c>
      <c r="E2448" s="104">
        <f ca="1"/>
        <v>46090</v>
      </c>
      <c r="F2448" s="104" t="str">
        <f ca="1"/>
        <v>Paid</v>
      </c>
      <c r="G2448" s="104" t="str">
        <f ca="1"/>
        <v>INV-2026-PT Bali Lifestyle Market-2435</v>
      </c>
      <c r="H2448" s="104">
        <f ca="1"/>
        <v>3115000</v>
      </c>
      <c r="I2448" s="104">
        <f ca="1"/>
        <v>0</v>
      </c>
    </row>
    <row r="2449" spans="1:9">
      <c r="A2449" s="104">
        <f ca="1"/>
        <v>2436</v>
      </c>
      <c r="B2449" s="104" t="str">
        <f ca="1"/>
        <v>PT Sinar Karya Abadi</v>
      </c>
      <c r="C2449" s="104">
        <f ca="1"/>
        <v>0</v>
      </c>
      <c r="D2449" s="104">
        <f ca="1"/>
        <v>46262</v>
      </c>
      <c r="E2449" s="104">
        <f ca="1"/>
        <v>46292</v>
      </c>
      <c r="F2449" s="104" t="str">
        <f ca="1"/>
        <v>Unpaid</v>
      </c>
      <c r="G2449" s="104" t="str">
        <f ca="1"/>
        <v>INV-2026-PT Sinar Karya Abadi-2436</v>
      </c>
      <c r="H2449" s="104">
        <f ca="1"/>
        <v>0</v>
      </c>
      <c r="I2449" s="104">
        <f ca="1"/>
        <v>0</v>
      </c>
    </row>
    <row r="2450" spans="1:9">
      <c r="A2450" s="104">
        <f ca="1"/>
        <v>2437</v>
      </c>
      <c r="B2450" s="104" t="str">
        <f ca="1"/>
        <v>PT Surya Niaga Surabaya</v>
      </c>
      <c r="C2450" s="104">
        <f ca="1"/>
        <v>1443000</v>
      </c>
      <c r="D2450" s="104">
        <f ca="1"/>
        <v>46037</v>
      </c>
      <c r="E2450" s="104">
        <f ca="1"/>
        <v>46051</v>
      </c>
      <c r="F2450" s="104" t="str">
        <f ca="1"/>
        <v>Paid</v>
      </c>
      <c r="G2450" s="104" t="str">
        <f ca="1"/>
        <v>INV-2026-PT Surya Niaga Surabaya-2437</v>
      </c>
      <c r="H2450" s="104">
        <f ca="1"/>
        <v>1443000</v>
      </c>
      <c r="I2450" s="104">
        <f ca="1"/>
        <v>0</v>
      </c>
    </row>
    <row r="2451" spans="1:9">
      <c r="A2451" s="104">
        <f ca="1"/>
        <v>2438</v>
      </c>
      <c r="B2451" s="104" t="str">
        <f ca="1"/>
        <v>PT Surya Niaga Surabaya</v>
      </c>
      <c r="C2451" s="104">
        <f ca="1"/>
        <v>4929000</v>
      </c>
      <c r="D2451" s="104">
        <f ca="1"/>
        <v>46207</v>
      </c>
      <c r="E2451" s="104">
        <f ca="1"/>
        <v>46237</v>
      </c>
      <c r="F2451" s="104" t="str">
        <f ca="1"/>
        <v>Partial</v>
      </c>
      <c r="G2451" s="104" t="str">
        <f ca="1"/>
        <v>INV-2026-PT Surya Niaga Surabaya-2438</v>
      </c>
      <c r="H2451" s="104">
        <f ca="1"/>
        <v>1232000</v>
      </c>
      <c r="I2451" s="104">
        <f ca="1"/>
        <v>3697000</v>
      </c>
    </row>
    <row r="2452" spans="1:9">
      <c r="A2452" s="104">
        <f ca="1"/>
        <v>2439</v>
      </c>
      <c r="B2452" s="104" t="str">
        <f ca="1"/>
        <v>PT Citra Home Living</v>
      </c>
      <c r="C2452" s="104">
        <f ca="1"/>
        <v>2129000</v>
      </c>
      <c r="D2452" s="104">
        <f ca="1"/>
        <v>46275</v>
      </c>
      <c r="E2452" s="104">
        <f ca="1"/>
        <v>46305</v>
      </c>
      <c r="F2452" s="104" t="str">
        <f ca="1"/>
        <v>Paid</v>
      </c>
      <c r="G2452" s="104" t="str">
        <f ca="1"/>
        <v>INV-2026-PT Citra Home Living-2439</v>
      </c>
      <c r="H2452" s="104">
        <f ca="1"/>
        <v>2129000</v>
      </c>
      <c r="I2452" s="104">
        <f ca="1"/>
        <v>0</v>
      </c>
    </row>
    <row r="2453" spans="1:9">
      <c r="A2453" s="104">
        <f ca="1"/>
        <v>2440</v>
      </c>
      <c r="B2453" s="104" t="str">
        <f ca="1"/>
        <v>PT Harmoni Store Indonesia</v>
      </c>
      <c r="C2453" s="104">
        <f ca="1"/>
        <v>4101000</v>
      </c>
      <c r="D2453" s="104">
        <f ca="1"/>
        <v>46173</v>
      </c>
      <c r="E2453" s="104">
        <f ca="1"/>
        <v>46218</v>
      </c>
      <c r="F2453" s="104" t="str">
        <f ca="1"/>
        <v>Paid</v>
      </c>
      <c r="G2453" s="104" t="str">
        <f ca="1"/>
        <v>INV-2026-PT Harmoni Store Indonesia-2440</v>
      </c>
      <c r="H2453" s="104">
        <f ca="1"/>
        <v>4101000</v>
      </c>
      <c r="I2453" s="104">
        <f ca="1"/>
        <v>0</v>
      </c>
    </row>
    <row r="2454" spans="1:9">
      <c r="A2454" s="104">
        <f ca="1"/>
        <v>2441</v>
      </c>
      <c r="B2454" s="104" t="str">
        <f ca="1"/>
        <v>PT Pontianak Niaga Abadi</v>
      </c>
      <c r="C2454" s="104">
        <f ca="1"/>
        <v>5862000</v>
      </c>
      <c r="D2454" s="104">
        <f ca="1"/>
        <v>46079</v>
      </c>
      <c r="E2454" s="104">
        <f ca="1"/>
        <v>46093</v>
      </c>
      <c r="F2454" s="104" t="str">
        <f ca="1"/>
        <v>Paid</v>
      </c>
      <c r="G2454" s="104" t="str">
        <f ca="1"/>
        <v>INV-2026-PT Pontianak Niaga Abadi-2441</v>
      </c>
      <c r="H2454" s="104">
        <f ca="1"/>
        <v>5862000</v>
      </c>
      <c r="I2454" s="104">
        <f ca="1"/>
        <v>0</v>
      </c>
    </row>
    <row r="2455" spans="1:9">
      <c r="A2455" s="104">
        <f ca="1"/>
        <v>2442</v>
      </c>
      <c r="B2455" s="104" t="str">
        <f ca="1"/>
        <v>PT Balikpapan Retailindo</v>
      </c>
      <c r="C2455" s="104">
        <f ca="1"/>
        <v>3444000</v>
      </c>
      <c r="D2455" s="104">
        <f ca="1"/>
        <v>46254</v>
      </c>
      <c r="E2455" s="104">
        <f ca="1"/>
        <v>46284</v>
      </c>
      <c r="F2455" s="104" t="str">
        <f ca="1"/>
        <v>Unpaid</v>
      </c>
      <c r="G2455" s="104" t="str">
        <f ca="1"/>
        <v>INV-2026-PT Balikpapan Retailindo-2442</v>
      </c>
      <c r="H2455" s="104">
        <f ca="1"/>
        <v>0</v>
      </c>
      <c r="I2455" s="104">
        <f ca="1"/>
        <v>3444000</v>
      </c>
    </row>
    <row r="2456" spans="1:9">
      <c r="A2456" s="104">
        <f ca="1"/>
        <v>2443</v>
      </c>
      <c r="B2456" s="104" t="str">
        <f ca="1"/>
        <v>PT Medan Niaga Sentosa</v>
      </c>
      <c r="C2456" s="104">
        <f ca="1"/>
        <v>6229000</v>
      </c>
      <c r="D2456" s="104">
        <f ca="1"/>
        <v>46068</v>
      </c>
      <c r="E2456" s="104">
        <f ca="1"/>
        <v>46098</v>
      </c>
      <c r="F2456" s="104" t="str">
        <f ca="1"/>
        <v>Paid</v>
      </c>
      <c r="G2456" s="104" t="str">
        <f ca="1"/>
        <v>INV-2026-PT Medan Niaga Sentosa-2443</v>
      </c>
      <c r="H2456" s="104">
        <f ca="1"/>
        <v>6229000</v>
      </c>
      <c r="I2456" s="104">
        <f ca="1"/>
        <v>0</v>
      </c>
    </row>
    <row r="2457" spans="1:9">
      <c r="A2457" s="104">
        <f ca="1"/>
        <v>2444</v>
      </c>
      <c r="B2457" s="104" t="str">
        <f ca="1"/>
        <v>PT Bintang Retail Nusantara</v>
      </c>
      <c r="C2457" s="104">
        <f ca="1"/>
        <v>2706000</v>
      </c>
      <c r="D2457" s="104">
        <f ca="1"/>
        <v>46057</v>
      </c>
      <c r="E2457" s="104">
        <f ca="1"/>
        <v>46087</v>
      </c>
      <c r="F2457" s="104" t="str">
        <f ca="1"/>
        <v>Paid</v>
      </c>
      <c r="G2457" s="104" t="str">
        <f ca="1"/>
        <v>INV-2026-PT Bintang Retail Nusantara-2444</v>
      </c>
      <c r="H2457" s="104">
        <f ca="1"/>
        <v>2706000</v>
      </c>
      <c r="I2457" s="104">
        <f ca="1"/>
        <v>0</v>
      </c>
    </row>
    <row r="2458" spans="1:9">
      <c r="A2458" s="104">
        <f ca="1"/>
        <v>2445</v>
      </c>
      <c r="B2458" s="104" t="str">
        <f ca="1"/>
        <v>PT Urban House Indonesia</v>
      </c>
      <c r="C2458" s="104">
        <f ca="1"/>
        <v>3625000</v>
      </c>
      <c r="D2458" s="104">
        <f ca="1"/>
        <v>46270</v>
      </c>
      <c r="E2458" s="104">
        <f ca="1"/>
        <v>46300</v>
      </c>
      <c r="F2458" s="104" t="str">
        <f ca="1"/>
        <v>Partial</v>
      </c>
      <c r="G2458" s="104" t="str">
        <f ca="1"/>
        <v>INV-2026-PT Urban House Indonesia-2445</v>
      </c>
      <c r="H2458" s="104">
        <f ca="1"/>
        <v>1088000</v>
      </c>
      <c r="I2458" s="104">
        <f ca="1"/>
        <v>2537000</v>
      </c>
    </row>
    <row r="2459" spans="1:9">
      <c r="A2459" s="104">
        <f ca="1"/>
        <v>2446</v>
      </c>
      <c r="B2459" s="104" t="str">
        <f ca="1"/>
        <v>PT Lestari Lifestyle Retail</v>
      </c>
      <c r="C2459" s="104">
        <f ca="1"/>
        <v>6723000</v>
      </c>
      <c r="D2459" s="104">
        <f ca="1"/>
        <v>46048</v>
      </c>
      <c r="E2459" s="104">
        <f ca="1"/>
        <v>46078</v>
      </c>
      <c r="F2459" s="104" t="str">
        <f ca="1"/>
        <v>Partial</v>
      </c>
      <c r="G2459" s="104" t="str">
        <f ca="1"/>
        <v>INV-2026-PT Lestari Lifestyle Retail-2446</v>
      </c>
      <c r="H2459" s="104">
        <f ca="1"/>
        <v>2017000</v>
      </c>
      <c r="I2459" s="104">
        <f ca="1"/>
        <v>4706000</v>
      </c>
    </row>
    <row r="2460" spans="1:9">
      <c r="A2460" s="104">
        <f ca="1"/>
        <v>2447</v>
      </c>
      <c r="B2460" s="104" t="str">
        <f ca="1"/>
        <v>PT Makassar Retail Utama</v>
      </c>
      <c r="C2460" s="104">
        <f ca="1"/>
        <v>1347000</v>
      </c>
      <c r="D2460" s="104">
        <f ca="1"/>
        <v>46189</v>
      </c>
      <c r="E2460" s="104">
        <f ca="1"/>
        <v>46219</v>
      </c>
      <c r="F2460" s="104" t="str">
        <f ca="1"/>
        <v>Paid</v>
      </c>
      <c r="G2460" s="104" t="str">
        <f ca="1"/>
        <v>INV-2026-PT Makassar Retail Utama-2447</v>
      </c>
      <c r="H2460" s="104">
        <f ca="1"/>
        <v>1347000</v>
      </c>
      <c r="I2460" s="104">
        <f ca="1"/>
        <v>0</v>
      </c>
    </row>
    <row r="2461" spans="1:9">
      <c r="A2461" s="104">
        <f ca="1"/>
        <v>2448</v>
      </c>
      <c r="B2461" s="104" t="str">
        <f ca="1"/>
        <v>PT Pekanbaru Home Store</v>
      </c>
      <c r="C2461" s="104">
        <f ca="1"/>
        <v>3260000</v>
      </c>
      <c r="D2461" s="104">
        <f ca="1"/>
        <v>46135</v>
      </c>
      <c r="E2461" s="104">
        <f ca="1"/>
        <v>46149</v>
      </c>
      <c r="F2461" s="104" t="str">
        <f ca="1"/>
        <v>Unpaid</v>
      </c>
      <c r="G2461" s="104" t="str">
        <f ca="1"/>
        <v>INV-2026-PT Pekanbaru Home Store-2448</v>
      </c>
      <c r="H2461" s="104">
        <f ca="1"/>
        <v>0</v>
      </c>
      <c r="I2461" s="104">
        <f ca="1"/>
        <v>3260000</v>
      </c>
    </row>
    <row r="2462" spans="1:9">
      <c r="A2462" s="104">
        <f ca="1"/>
        <v>2449</v>
      </c>
      <c r="B2462" s="104" t="str">
        <f ca="1"/>
        <v>PT Medan Niaga Sentosa</v>
      </c>
      <c r="C2462" s="104">
        <f ca="1"/>
        <v>2202000</v>
      </c>
      <c r="D2462" s="104">
        <f ca="1"/>
        <v>46219</v>
      </c>
      <c r="E2462" s="104">
        <f ca="1"/>
        <v>46249</v>
      </c>
      <c r="F2462" s="104" t="str">
        <f ca="1"/>
        <v>Paid</v>
      </c>
      <c r="G2462" s="104" t="str">
        <f ca="1"/>
        <v>INV-2026-PT Medan Niaga Sentosa-2449</v>
      </c>
      <c r="H2462" s="104">
        <f ca="1"/>
        <v>2202000</v>
      </c>
      <c r="I2462" s="104">
        <f ca="1"/>
        <v>0</v>
      </c>
    </row>
    <row r="2463" spans="1:9">
      <c r="A2463" s="104">
        <f ca="1"/>
        <v>2450</v>
      </c>
      <c r="B2463" s="104" t="str">
        <f ca="1"/>
        <v>PT Palembang Retail Bersama</v>
      </c>
      <c r="C2463" s="104">
        <f ca="1"/>
        <v>8471000</v>
      </c>
      <c r="D2463" s="104">
        <f ca="1"/>
        <v>46119</v>
      </c>
      <c r="E2463" s="104">
        <f ca="1"/>
        <v>46133</v>
      </c>
      <c r="F2463" s="104" t="str">
        <f ca="1"/>
        <v>Paid</v>
      </c>
      <c r="G2463" s="104" t="str">
        <f ca="1"/>
        <v>INV-2026-PT Palembang Retail Bersama-2450</v>
      </c>
      <c r="H2463" s="104">
        <f ca="1"/>
        <v>8471000</v>
      </c>
      <c r="I2463" s="104">
        <f ca="1"/>
        <v>0</v>
      </c>
    </row>
    <row r="2464" spans="1:9">
      <c r="A2464" s="104">
        <f ca="1"/>
        <v>2451</v>
      </c>
      <c r="B2464" s="104" t="str">
        <f ca="1"/>
        <v>PT Pontianak Niaga Abadi</v>
      </c>
      <c r="C2464" s="104">
        <f ca="1"/>
        <v>4564000</v>
      </c>
      <c r="D2464" s="104">
        <f ca="1"/>
        <v>46148</v>
      </c>
      <c r="E2464" s="104">
        <f ca="1"/>
        <v>46162</v>
      </c>
      <c r="F2464" s="104" t="str">
        <f ca="1"/>
        <v>Paid</v>
      </c>
      <c r="G2464" s="104" t="str">
        <f ca="1"/>
        <v>INV-2026-PT Pontianak Niaga Abadi-2451</v>
      </c>
      <c r="H2464" s="104">
        <f ca="1"/>
        <v>4564000</v>
      </c>
      <c r="I2464" s="104">
        <f ca="1"/>
        <v>0</v>
      </c>
    </row>
    <row r="2465" spans="1:9">
      <c r="A2465" s="104">
        <f ca="1"/>
        <v>2452</v>
      </c>
      <c r="B2465" s="104" t="str">
        <f ca="1"/>
        <v>PT Manado Lifestyle Center</v>
      </c>
      <c r="C2465" s="104">
        <f ca="1"/>
        <v>4486000</v>
      </c>
      <c r="D2465" s="104">
        <f ca="1"/>
        <v>46108</v>
      </c>
      <c r="E2465" s="104">
        <f ca="1"/>
        <v>46153</v>
      </c>
      <c r="F2465" s="104" t="str">
        <f ca="1"/>
        <v>Paid</v>
      </c>
      <c r="G2465" s="104" t="str">
        <f ca="1"/>
        <v>INV-2026-PT Manado Lifestyle Center-2452</v>
      </c>
      <c r="H2465" s="104">
        <f ca="1"/>
        <v>4486000</v>
      </c>
      <c r="I2465" s="104">
        <f ca="1"/>
        <v>0</v>
      </c>
    </row>
    <row r="2466" spans="1:9">
      <c r="A2466" s="104">
        <f ca="1"/>
        <v>2453</v>
      </c>
      <c r="B2466" s="104" t="str">
        <f ca="1"/>
        <v>PT Bintang Retail Nusantara</v>
      </c>
      <c r="C2466" s="104">
        <f ca="1"/>
        <v>4991000</v>
      </c>
      <c r="D2466" s="104">
        <f ca="1"/>
        <v>46268</v>
      </c>
      <c r="E2466" s="104">
        <f ca="1"/>
        <v>46298</v>
      </c>
      <c r="F2466" s="104" t="str">
        <f ca="1"/>
        <v>Paid</v>
      </c>
      <c r="G2466" s="104" t="str">
        <f ca="1"/>
        <v>INV-2026-PT Bintang Retail Nusantara-2453</v>
      </c>
      <c r="H2466" s="104">
        <f ca="1"/>
        <v>4991000</v>
      </c>
      <c r="I2466" s="104">
        <f ca="1"/>
        <v>0</v>
      </c>
    </row>
    <row r="2467" spans="1:9">
      <c r="A2467" s="104">
        <f ca="1"/>
        <v>2454</v>
      </c>
      <c r="B2467" s="104" t="str">
        <f ca="1"/>
        <v>PT Citra Home Living</v>
      </c>
      <c r="C2467" s="104">
        <f ca="1"/>
        <v>3174000</v>
      </c>
      <c r="D2467" s="104">
        <f ca="1"/>
        <v>46238</v>
      </c>
      <c r="E2467" s="104">
        <f ca="1"/>
        <v>46252</v>
      </c>
      <c r="F2467" s="104" t="str">
        <f ca="1"/>
        <v>Partial</v>
      </c>
      <c r="G2467" s="104" t="str">
        <f ca="1"/>
        <v>INV-2026-PT Citra Home Living-2454</v>
      </c>
      <c r="H2467" s="104">
        <f ca="1"/>
        <v>952000</v>
      </c>
      <c r="I2467" s="104">
        <f ca="1"/>
        <v>2222000</v>
      </c>
    </row>
    <row r="2468" spans="1:9">
      <c r="A2468" s="104">
        <f ca="1"/>
        <v>2455</v>
      </c>
      <c r="B2468" s="104" t="str">
        <f ca="1"/>
        <v>PT Sinar Karya Abadi</v>
      </c>
      <c r="C2468" s="104">
        <f ca="1"/>
        <v>6506000</v>
      </c>
      <c r="D2468" s="104">
        <f ca="1"/>
        <v>46068</v>
      </c>
      <c r="E2468" s="104">
        <f ca="1"/>
        <v>46098</v>
      </c>
      <c r="F2468" s="104" t="str">
        <f ca="1"/>
        <v>Unpaid</v>
      </c>
      <c r="G2468" s="104" t="str">
        <f ca="1"/>
        <v>INV-2026-PT Sinar Karya Abadi-2455</v>
      </c>
      <c r="H2468" s="104">
        <f ca="1"/>
        <v>0</v>
      </c>
      <c r="I2468" s="104">
        <f ca="1"/>
        <v>6506000</v>
      </c>
    </row>
    <row r="2469" spans="1:9">
      <c r="A2469" s="104">
        <f ca="1"/>
        <v>2456</v>
      </c>
      <c r="B2469" s="104" t="str">
        <f ca="1"/>
        <v>PT Bali Lifestyle Market</v>
      </c>
      <c r="C2469" s="104">
        <f ca="1"/>
        <v>1626000</v>
      </c>
      <c r="D2469" s="104">
        <f ca="1"/>
        <v>46080</v>
      </c>
      <c r="E2469" s="104">
        <f ca="1"/>
        <v>46110</v>
      </c>
      <c r="F2469" s="104" t="str">
        <f ca="1"/>
        <v>Partial</v>
      </c>
      <c r="G2469" s="104" t="str">
        <f ca="1"/>
        <v>INV-2026-PT Bali Lifestyle Market-2456</v>
      </c>
      <c r="H2469" s="104">
        <f ca="1"/>
        <v>976000</v>
      </c>
      <c r="I2469" s="104">
        <f ca="1"/>
        <v>650000</v>
      </c>
    </row>
    <row r="2470" spans="1:9">
      <c r="A2470" s="104">
        <f ca="1"/>
        <v>2457</v>
      </c>
      <c r="B2470" s="104" t="str">
        <f ca="1"/>
        <v>PT Bali Lifestyle Market</v>
      </c>
      <c r="C2470" s="104">
        <f ca="1"/>
        <v>2373000</v>
      </c>
      <c r="D2470" s="104">
        <f ca="1"/>
        <v>46130</v>
      </c>
      <c r="E2470" s="104">
        <f ca="1"/>
        <v>46160</v>
      </c>
      <c r="F2470" s="104" t="str">
        <f ca="1"/>
        <v>Partial</v>
      </c>
      <c r="G2470" s="104" t="str">
        <f ca="1"/>
        <v>INV-2026-PT Bali Lifestyle Market-2457</v>
      </c>
      <c r="H2470" s="104">
        <f ca="1"/>
        <v>593000</v>
      </c>
      <c r="I2470" s="104">
        <f ca="1"/>
        <v>1780000</v>
      </c>
    </row>
    <row r="2471" spans="1:9">
      <c r="A2471" s="104">
        <f ca="1"/>
        <v>2458</v>
      </c>
      <c r="B2471" s="104" t="str">
        <f ca="1"/>
        <v>PT Sinar Karya Abadi</v>
      </c>
      <c r="C2471" s="104">
        <f ca="1"/>
        <v>7082000</v>
      </c>
      <c r="D2471" s="104">
        <f ca="1"/>
        <v>46065</v>
      </c>
      <c r="E2471" s="104">
        <f ca="1"/>
        <v>46079</v>
      </c>
      <c r="F2471" s="104" t="str">
        <f ca="1"/>
        <v>Paid</v>
      </c>
      <c r="G2471" s="104" t="str">
        <f ca="1"/>
        <v>INV-2026-PT Sinar Karya Abadi-2458</v>
      </c>
      <c r="H2471" s="104">
        <f ca="1"/>
        <v>7082000</v>
      </c>
      <c r="I2471" s="104">
        <f ca="1"/>
        <v>0</v>
      </c>
    </row>
    <row r="2472" spans="1:9">
      <c r="A2472" s="104">
        <f ca="1"/>
        <v>2459</v>
      </c>
      <c r="B2472" s="104" t="str">
        <f ca="1"/>
        <v>PT Pontianak Niaga Abadi</v>
      </c>
      <c r="C2472" s="104">
        <f ca="1"/>
        <v>2278000</v>
      </c>
      <c r="D2472" s="104">
        <f ca="1"/>
        <v>46270</v>
      </c>
      <c r="E2472" s="104">
        <f ca="1"/>
        <v>46284</v>
      </c>
      <c r="F2472" s="104" t="str">
        <f ca="1"/>
        <v>Partial</v>
      </c>
      <c r="G2472" s="104" t="str">
        <f ca="1"/>
        <v>INV-2026-PT Pontianak Niaga Abadi-2459</v>
      </c>
      <c r="H2472" s="104">
        <f ca="1"/>
        <v>1708000</v>
      </c>
      <c r="I2472" s="104">
        <f ca="1"/>
        <v>570000</v>
      </c>
    </row>
    <row r="2473" spans="1:9">
      <c r="A2473" s="104">
        <f ca="1"/>
        <v>2460</v>
      </c>
      <c r="B2473" s="104" t="str">
        <f ca="1"/>
        <v>PT XYZ</v>
      </c>
      <c r="C2473" s="104">
        <f ca="1"/>
        <v>4455000</v>
      </c>
      <c r="D2473" s="104">
        <f ca="1"/>
        <v>46074</v>
      </c>
      <c r="E2473" s="104">
        <f ca="1"/>
        <v>46104</v>
      </c>
      <c r="F2473" s="104" t="str">
        <f ca="1"/>
        <v>Paid</v>
      </c>
      <c r="G2473" s="104" t="str">
        <f ca="1"/>
        <v>INV-2026-PT XYZ-2460</v>
      </c>
      <c r="H2473" s="104">
        <f ca="1"/>
        <v>4455000</v>
      </c>
      <c r="I2473" s="104">
        <f ca="1"/>
        <v>0</v>
      </c>
    </row>
    <row r="2474" spans="1:9">
      <c r="A2474" s="104">
        <f ca="1"/>
        <v>2461</v>
      </c>
      <c r="B2474" s="104" t="str">
        <f ca="1"/>
        <v>PT XYZ</v>
      </c>
      <c r="C2474" s="104">
        <f ca="1"/>
        <v>3668000</v>
      </c>
      <c r="D2474" s="104">
        <f ca="1"/>
        <v>46221</v>
      </c>
      <c r="E2474" s="104">
        <f ca="1"/>
        <v>46251</v>
      </c>
      <c r="F2474" s="104" t="str">
        <f ca="1"/>
        <v>Unpaid</v>
      </c>
      <c r="G2474" s="104" t="str">
        <f ca="1"/>
        <v>INV-2026-PT XYZ-2461</v>
      </c>
      <c r="H2474" s="104">
        <f ca="1"/>
        <v>0</v>
      </c>
      <c r="I2474" s="104">
        <f ca="1"/>
        <v>3668000</v>
      </c>
    </row>
    <row r="2475" spans="1:9">
      <c r="A2475" s="104">
        <f ca="1"/>
        <v>2462</v>
      </c>
      <c r="B2475" s="104" t="str">
        <f ca="1"/>
        <v>PT Jogja Retail Makmur</v>
      </c>
      <c r="C2475" s="104">
        <f ca="1"/>
        <v>99000</v>
      </c>
      <c r="D2475" s="104">
        <f ca="1"/>
        <v>46106</v>
      </c>
      <c r="E2475" s="104">
        <f ca="1"/>
        <v>46136</v>
      </c>
      <c r="F2475" s="104" t="str">
        <f ca="1"/>
        <v>Paid</v>
      </c>
      <c r="G2475" s="104" t="str">
        <f ca="1"/>
        <v>INV-2026-PT Jogja Retail Makmur-2462</v>
      </c>
      <c r="H2475" s="104">
        <f ca="1"/>
        <v>99000</v>
      </c>
      <c r="I2475" s="104">
        <f ca="1"/>
        <v>0</v>
      </c>
    </row>
    <row r="2476" spans="1:9">
      <c r="A2476" s="104">
        <f ca="1"/>
        <v>2463</v>
      </c>
      <c r="B2476" s="104" t="str">
        <f ca="1"/>
        <v>PT Jogja Retail Makmur</v>
      </c>
      <c r="C2476" s="104">
        <f ca="1"/>
        <v>3940000</v>
      </c>
      <c r="D2476" s="104">
        <f ca="1"/>
        <v>46234</v>
      </c>
      <c r="E2476" s="104">
        <f ca="1"/>
        <v>46264</v>
      </c>
      <c r="F2476" s="104" t="str">
        <f ca="1"/>
        <v>Paid</v>
      </c>
      <c r="G2476" s="104" t="str">
        <f ca="1"/>
        <v>INV-2026-PT Jogja Retail Makmur-2463</v>
      </c>
      <c r="H2476" s="104">
        <f ca="1"/>
        <v>3940000</v>
      </c>
      <c r="I2476" s="104">
        <f ca="1"/>
        <v>0</v>
      </c>
    </row>
    <row r="2477" spans="1:9">
      <c r="A2477" s="104">
        <f ca="1"/>
        <v>2464</v>
      </c>
      <c r="B2477" s="104" t="str">
        <f ca="1"/>
        <v>PT Karya Mitra Retail</v>
      </c>
      <c r="C2477" s="104">
        <f ca="1"/>
        <v>3251000</v>
      </c>
      <c r="D2477" s="104">
        <f ca="1"/>
        <v>46265</v>
      </c>
      <c r="E2477" s="104">
        <f ca="1"/>
        <v>46295</v>
      </c>
      <c r="F2477" s="104" t="str">
        <f ca="1"/>
        <v>Paid</v>
      </c>
      <c r="G2477" s="104" t="str">
        <f ca="1"/>
        <v>INV-2026-PT Karya Mitra Retail-2464</v>
      </c>
      <c r="H2477" s="104">
        <f ca="1"/>
        <v>3251000</v>
      </c>
      <c r="I2477" s="104">
        <f ca="1"/>
        <v>0</v>
      </c>
    </row>
    <row r="2478" spans="1:9">
      <c r="A2478" s="104">
        <f ca="1"/>
        <v>2465</v>
      </c>
      <c r="B2478" s="104" t="str">
        <f ca="1"/>
        <v>PT Surya Niaga Surabaya</v>
      </c>
      <c r="C2478" s="104">
        <f ca="1"/>
        <v>3545000</v>
      </c>
      <c r="D2478" s="104">
        <f ca="1"/>
        <v>46072</v>
      </c>
      <c r="E2478" s="104">
        <f ca="1"/>
        <v>46102</v>
      </c>
      <c r="F2478" s="104" t="str">
        <f ca="1"/>
        <v>Paid</v>
      </c>
      <c r="G2478" s="104" t="str">
        <f ca="1"/>
        <v>INV-2026-PT Surya Niaga Surabaya-2465</v>
      </c>
      <c r="H2478" s="104">
        <f ca="1"/>
        <v>3545000</v>
      </c>
      <c r="I2478" s="104">
        <f ca="1"/>
        <v>0</v>
      </c>
    </row>
    <row r="2479" spans="1:9">
      <c r="A2479" s="104">
        <f ca="1"/>
        <v>2466</v>
      </c>
      <c r="B2479" s="104" t="str">
        <f ca="1"/>
        <v>PT Metro Perkasa Retail</v>
      </c>
      <c r="C2479" s="104">
        <f ca="1"/>
        <v>6676000</v>
      </c>
      <c r="D2479" s="104">
        <f ca="1"/>
        <v>46113</v>
      </c>
      <c r="E2479" s="104">
        <f ca="1"/>
        <v>46143</v>
      </c>
      <c r="F2479" s="104" t="str">
        <f ca="1"/>
        <v>Unpaid</v>
      </c>
      <c r="G2479" s="104" t="str">
        <f ca="1"/>
        <v>INV-2026-PT Metro Perkasa Retail-2466</v>
      </c>
      <c r="H2479" s="104">
        <f ca="1"/>
        <v>0</v>
      </c>
      <c r="I2479" s="104">
        <f ca="1"/>
        <v>6676000</v>
      </c>
    </row>
    <row r="2480" spans="1:9">
      <c r="A2480" s="104">
        <f ca="1"/>
        <v>2467</v>
      </c>
      <c r="B2480" s="104" t="str">
        <f ca="1"/>
        <v>PT Bintang Retail Nusantara</v>
      </c>
      <c r="C2480" s="104">
        <f ca="1"/>
        <v>3290000</v>
      </c>
      <c r="D2480" s="104">
        <f ca="1"/>
        <v>46066</v>
      </c>
      <c r="E2480" s="104">
        <f ca="1"/>
        <v>46080</v>
      </c>
      <c r="F2480" s="104" t="str">
        <f ca="1"/>
        <v>Paid</v>
      </c>
      <c r="G2480" s="104" t="str">
        <f ca="1"/>
        <v>INV-2026-PT Bintang Retail Nusantara-2467</v>
      </c>
      <c r="H2480" s="104">
        <f ca="1"/>
        <v>3290000</v>
      </c>
      <c r="I2480" s="104">
        <f ca="1"/>
        <v>0</v>
      </c>
    </row>
    <row r="2481" spans="1:9">
      <c r="A2481" s="104">
        <f ca="1"/>
        <v>2468</v>
      </c>
      <c r="B2481" s="104" t="str">
        <f ca="1"/>
        <v>PT Citra Home Living</v>
      </c>
      <c r="C2481" s="104">
        <f ca="1"/>
        <v>4311000</v>
      </c>
      <c r="D2481" s="104">
        <f ca="1"/>
        <v>46053</v>
      </c>
      <c r="E2481" s="104">
        <f ca="1"/>
        <v>46067</v>
      </c>
      <c r="F2481" s="104" t="str">
        <f ca="1"/>
        <v>Paid</v>
      </c>
      <c r="G2481" s="104" t="str">
        <f ca="1"/>
        <v>INV-2026-PT Citra Home Living-2468</v>
      </c>
      <c r="H2481" s="104">
        <f ca="1"/>
        <v>4311000</v>
      </c>
      <c r="I2481" s="104">
        <f ca="1"/>
        <v>0</v>
      </c>
    </row>
    <row r="2482" spans="1:9">
      <c r="A2482" s="104">
        <f ca="1"/>
        <v>2469</v>
      </c>
      <c r="B2482" s="104" t="str">
        <f ca="1"/>
        <v>PT Bintang Retail Nusantara</v>
      </c>
      <c r="C2482" s="104">
        <f ca="1"/>
        <v>3694000</v>
      </c>
      <c r="D2482" s="104">
        <f ca="1"/>
        <v>46203</v>
      </c>
      <c r="E2482" s="104">
        <f ca="1"/>
        <v>46233</v>
      </c>
      <c r="F2482" s="104" t="str">
        <f ca="1"/>
        <v>Paid</v>
      </c>
      <c r="G2482" s="104" t="str">
        <f ca="1"/>
        <v>INV-2026-PT Bintang Retail Nusantara-2469</v>
      </c>
      <c r="H2482" s="104">
        <f ca="1"/>
        <v>3694000</v>
      </c>
      <c r="I2482" s="104">
        <f ca="1"/>
        <v>0</v>
      </c>
    </row>
    <row r="2483" spans="1:9">
      <c r="A2483" s="104">
        <f ca="1"/>
        <v>2470</v>
      </c>
      <c r="B2483" s="104" t="str">
        <f ca="1"/>
        <v>PT Sentra Belanja Jaya</v>
      </c>
      <c r="C2483" s="104">
        <f ca="1"/>
        <v>9196000</v>
      </c>
      <c r="D2483" s="104">
        <f ca="1"/>
        <v>46059</v>
      </c>
      <c r="E2483" s="104">
        <f ca="1"/>
        <v>46104</v>
      </c>
      <c r="F2483" s="104" t="str">
        <f ca="1"/>
        <v>Paid</v>
      </c>
      <c r="G2483" s="104" t="str">
        <f ca="1"/>
        <v>INV-2026-PT Sentra Belanja Jaya-2470</v>
      </c>
      <c r="H2483" s="104">
        <f ca="1"/>
        <v>9196000</v>
      </c>
      <c r="I2483" s="104">
        <f ca="1"/>
        <v>0</v>
      </c>
    </row>
    <row r="2484" spans="1:9">
      <c r="A2484" s="104">
        <f ca="1"/>
        <v>2471</v>
      </c>
      <c r="B2484" s="104" t="str">
        <f ca="1"/>
        <v>PT Pontianak Niaga Abadi</v>
      </c>
      <c r="C2484" s="104">
        <f ca="1"/>
        <v>2926000</v>
      </c>
      <c r="D2484" s="104">
        <f ca="1"/>
        <v>46039</v>
      </c>
      <c r="E2484" s="104">
        <f ca="1"/>
        <v>46069</v>
      </c>
      <c r="F2484" s="104" t="str">
        <f ca="1"/>
        <v>Partial</v>
      </c>
      <c r="G2484" s="104" t="str">
        <f ca="1"/>
        <v>INV-2026-PT Pontianak Niaga Abadi-2471</v>
      </c>
      <c r="H2484" s="104">
        <f ca="1"/>
        <v>1463000</v>
      </c>
      <c r="I2484" s="104">
        <f ca="1"/>
        <v>1463000</v>
      </c>
    </row>
    <row r="2485" spans="1:9">
      <c r="A2485" s="104">
        <f ca="1"/>
        <v>2472</v>
      </c>
      <c r="B2485" s="104" t="str">
        <f ca="1"/>
        <v>PT Bali Lifestyle Market</v>
      </c>
      <c r="C2485" s="104">
        <f ca="1"/>
        <v>4064000</v>
      </c>
      <c r="D2485" s="104">
        <f ca="1"/>
        <v>46191</v>
      </c>
      <c r="E2485" s="104">
        <f ca="1"/>
        <v>46221</v>
      </c>
      <c r="F2485" s="104" t="str">
        <f ca="1"/>
        <v>Paid</v>
      </c>
      <c r="G2485" s="104" t="str">
        <f ca="1"/>
        <v>INV-2026-PT Bali Lifestyle Market-2472</v>
      </c>
      <c r="H2485" s="104">
        <f ca="1"/>
        <v>4064000</v>
      </c>
      <c r="I2485" s="104">
        <f ca="1"/>
        <v>0</v>
      </c>
    </row>
    <row r="2486" spans="1:9">
      <c r="A2486" s="104">
        <f ca="1"/>
        <v>2473</v>
      </c>
      <c r="B2486" s="104" t="str">
        <f ca="1"/>
        <v>PT Arunika Retail Indonesia</v>
      </c>
      <c r="C2486" s="104">
        <f ca="1"/>
        <v>7428000</v>
      </c>
      <c r="D2486" s="104">
        <f ca="1"/>
        <v>46274</v>
      </c>
      <c r="E2486" s="104">
        <f ca="1"/>
        <v>46288</v>
      </c>
      <c r="F2486" s="104" t="str">
        <f ca="1"/>
        <v>Unpaid</v>
      </c>
      <c r="G2486" s="104" t="str">
        <f ca="1"/>
        <v>INV-2026-PT Arunika Retail Indonesia-2473</v>
      </c>
      <c r="H2486" s="104">
        <f ca="1"/>
        <v>0</v>
      </c>
      <c r="I2486" s="104">
        <f ca="1"/>
        <v>7428000</v>
      </c>
    </row>
    <row r="2487" spans="1:9">
      <c r="A2487" s="104">
        <f ca="1"/>
        <v>2474</v>
      </c>
      <c r="B2487" s="104" t="str">
        <f ca="1"/>
        <v>PT Pekanbaru Home Store</v>
      </c>
      <c r="C2487" s="104">
        <f ca="1"/>
        <v>1692000</v>
      </c>
      <c r="D2487" s="104">
        <f ca="1"/>
        <v>46236</v>
      </c>
      <c r="E2487" s="104">
        <f ca="1"/>
        <v>46266</v>
      </c>
      <c r="F2487" s="104" t="str">
        <f ca="1"/>
        <v>Paid</v>
      </c>
      <c r="G2487" s="104" t="str">
        <f ca="1"/>
        <v>INV-2026-PT Pekanbaru Home Store-2474</v>
      </c>
      <c r="H2487" s="104">
        <f ca="1"/>
        <v>1692000</v>
      </c>
      <c r="I2487" s="104">
        <f ca="1"/>
        <v>0</v>
      </c>
    </row>
    <row r="2488" spans="1:9">
      <c r="A2488" s="104">
        <f ca="1"/>
        <v>2475</v>
      </c>
      <c r="B2488" s="104" t="str">
        <f ca="1"/>
        <v>PT Sentra Belanja Jaya</v>
      </c>
      <c r="C2488" s="104">
        <f ca="1"/>
        <v>2610000</v>
      </c>
      <c r="D2488" s="104">
        <f ca="1"/>
        <v>46174</v>
      </c>
      <c r="E2488" s="104">
        <f ca="1"/>
        <v>46204</v>
      </c>
      <c r="F2488" s="104" t="str">
        <f ca="1"/>
        <v>Paid</v>
      </c>
      <c r="G2488" s="104" t="str">
        <f ca="1"/>
        <v>INV-2026-PT Sentra Belanja Jaya-2475</v>
      </c>
      <c r="H2488" s="104">
        <f ca="1"/>
        <v>2610000</v>
      </c>
      <c r="I2488" s="104">
        <f ca="1"/>
        <v>0</v>
      </c>
    </row>
    <row r="2489" spans="1:9">
      <c r="A2489" s="104">
        <f ca="1"/>
        <v>2476</v>
      </c>
      <c r="B2489" s="104" t="str">
        <f ca="1"/>
        <v>PT Nusantara Mart Sejahtera</v>
      </c>
      <c r="C2489" s="104">
        <f ca="1"/>
        <v>714000</v>
      </c>
      <c r="D2489" s="104">
        <f ca="1"/>
        <v>46263</v>
      </c>
      <c r="E2489" s="104">
        <f ca="1"/>
        <v>46293</v>
      </c>
      <c r="F2489" s="104" t="str">
        <f ca="1"/>
        <v>Unpaid</v>
      </c>
      <c r="G2489" s="104" t="str">
        <f ca="1"/>
        <v>INV-2026-PT Nusantara Mart Sejahtera-2476</v>
      </c>
      <c r="H2489" s="104">
        <f ca="1"/>
        <v>0</v>
      </c>
      <c r="I2489" s="104">
        <f ca="1"/>
        <v>714000</v>
      </c>
    </row>
    <row r="2490" spans="1:9">
      <c r="A2490" s="104">
        <f ca="1"/>
        <v>2477</v>
      </c>
      <c r="B2490" s="104" t="str">
        <f ca="1"/>
        <v>PT Batam Modern Retail</v>
      </c>
      <c r="C2490" s="104">
        <f ca="1"/>
        <v>3465000</v>
      </c>
      <c r="D2490" s="104">
        <f ca="1"/>
        <v>46140</v>
      </c>
      <c r="E2490" s="104">
        <f ca="1"/>
        <v>46154</v>
      </c>
      <c r="F2490" s="104" t="str">
        <f ca="1"/>
        <v>Paid</v>
      </c>
      <c r="G2490" s="104" t="str">
        <f ca="1"/>
        <v>INV-2026-PT Batam Modern Retail-2477</v>
      </c>
      <c r="H2490" s="104">
        <f ca="1"/>
        <v>3465000</v>
      </c>
      <c r="I2490" s="104">
        <f ca="1"/>
        <v>0</v>
      </c>
    </row>
    <row r="2491" spans="1:9">
      <c r="A2491" s="104">
        <f ca="1"/>
        <v>2478</v>
      </c>
      <c r="B2491" s="104" t="str">
        <f ca="1"/>
        <v>PT Sentra Belanja Jaya</v>
      </c>
      <c r="C2491" s="104">
        <f ca="1"/>
        <v>1837000</v>
      </c>
      <c r="D2491" s="104">
        <f ca="1"/>
        <v>46221</v>
      </c>
      <c r="E2491" s="104">
        <f ca="1"/>
        <v>46251</v>
      </c>
      <c r="F2491" s="104" t="str">
        <f ca="1"/>
        <v>Unpaid</v>
      </c>
      <c r="G2491" s="104" t="str">
        <f ca="1"/>
        <v>INV-2026-PT Sentra Belanja Jaya-2478</v>
      </c>
      <c r="H2491" s="104">
        <f ca="1"/>
        <v>0</v>
      </c>
      <c r="I2491" s="104">
        <f ca="1"/>
        <v>1837000</v>
      </c>
    </row>
    <row r="2492" spans="1:9">
      <c r="A2492" s="104">
        <f ca="1"/>
        <v>2479</v>
      </c>
      <c r="B2492" s="104" t="str">
        <f ca="1"/>
        <v>PT Medan Niaga Sentosa</v>
      </c>
      <c r="C2492" s="104">
        <f ca="1"/>
        <v>4137000</v>
      </c>
      <c r="D2492" s="104">
        <f ca="1"/>
        <v>46248</v>
      </c>
      <c r="E2492" s="104">
        <f ca="1"/>
        <v>46293</v>
      </c>
      <c r="F2492" s="104" t="str">
        <f ca="1"/>
        <v>Unpaid</v>
      </c>
      <c r="G2492" s="104" t="str">
        <f ca="1"/>
        <v>INV-2026-PT Medan Niaga Sentosa-2479</v>
      </c>
      <c r="H2492" s="104">
        <f ca="1"/>
        <v>0</v>
      </c>
      <c r="I2492" s="104">
        <f ca="1"/>
        <v>4137000</v>
      </c>
    </row>
    <row r="2493" spans="1:9">
      <c r="A2493" s="104">
        <f ca="1"/>
        <v>2480</v>
      </c>
      <c r="B2493" s="104" t="str">
        <f ca="1"/>
        <v>PT Bintang Retail Nusantara</v>
      </c>
      <c r="C2493" s="104">
        <f ca="1"/>
        <v>4805000</v>
      </c>
      <c r="D2493" s="104">
        <f ca="1"/>
        <v>46278</v>
      </c>
      <c r="E2493" s="104">
        <f ca="1"/>
        <v>46292</v>
      </c>
      <c r="F2493" s="104" t="str">
        <f ca="1"/>
        <v>Unpaid</v>
      </c>
      <c r="G2493" s="104" t="str">
        <f ca="1"/>
        <v>INV-2026-PT Bintang Retail Nusantara-2480</v>
      </c>
      <c r="H2493" s="104">
        <f ca="1"/>
        <v>0</v>
      </c>
      <c r="I2493" s="104">
        <f ca="1"/>
        <v>4805000</v>
      </c>
    </row>
    <row r="2494" spans="1:9">
      <c r="A2494" s="104">
        <f ca="1"/>
        <v>2481</v>
      </c>
      <c r="B2494" s="104" t="str">
        <f ca="1"/>
        <v>PT Arunika Retail Indonesia</v>
      </c>
      <c r="C2494" s="104">
        <f ca="1"/>
        <v>3879000</v>
      </c>
      <c r="D2494" s="104">
        <f ca="1"/>
        <v>46231</v>
      </c>
      <c r="E2494" s="104">
        <f ca="1"/>
        <v>46261</v>
      </c>
      <c r="F2494" s="104" t="str">
        <f ca="1"/>
        <v>Paid</v>
      </c>
      <c r="G2494" s="104" t="str">
        <f ca="1"/>
        <v>INV-2026-PT Arunika Retail Indonesia-2481</v>
      </c>
      <c r="H2494" s="104">
        <f ca="1"/>
        <v>3879000</v>
      </c>
      <c r="I2494" s="104">
        <f ca="1"/>
        <v>0</v>
      </c>
    </row>
    <row r="2495" spans="1:9">
      <c r="A2495" s="104">
        <f ca="1"/>
        <v>2482</v>
      </c>
      <c r="B2495" s="104" t="str">
        <f ca="1"/>
        <v>PT Arunika Retail Indonesia</v>
      </c>
      <c r="C2495" s="104">
        <f ca="1"/>
        <v>1569000</v>
      </c>
      <c r="D2495" s="104">
        <f ca="1"/>
        <v>46076</v>
      </c>
      <c r="E2495" s="104">
        <f ca="1"/>
        <v>46106</v>
      </c>
      <c r="F2495" s="104" t="str">
        <f ca="1"/>
        <v>Paid</v>
      </c>
      <c r="G2495" s="104" t="str">
        <f ca="1"/>
        <v>INV-2026-PT Arunika Retail Indonesia-2482</v>
      </c>
      <c r="H2495" s="104">
        <f ca="1"/>
        <v>1569000</v>
      </c>
      <c r="I2495" s="104">
        <f ca="1"/>
        <v>0</v>
      </c>
    </row>
    <row r="2496" spans="1:9">
      <c r="A2496" s="104">
        <f ca="1"/>
        <v>2483</v>
      </c>
      <c r="B2496" s="104" t="str">
        <f ca="1"/>
        <v>PT Prima Retail Bandung</v>
      </c>
      <c r="C2496" s="104">
        <f ca="1"/>
        <v>4413000</v>
      </c>
      <c r="D2496" s="104">
        <f ca="1"/>
        <v>46055</v>
      </c>
      <c r="E2496" s="104">
        <f ca="1"/>
        <v>46085</v>
      </c>
      <c r="F2496" s="104" t="str">
        <f ca="1"/>
        <v>Unpaid</v>
      </c>
      <c r="G2496" s="104" t="str">
        <f ca="1"/>
        <v>INV-2026-PT Prima Retail Bandung-2483</v>
      </c>
      <c r="H2496" s="104">
        <f ca="1"/>
        <v>0</v>
      </c>
      <c r="I2496" s="104">
        <f ca="1"/>
        <v>4413000</v>
      </c>
    </row>
    <row r="2497" spans="1:9">
      <c r="A2497" s="104">
        <f ca="1"/>
        <v>2484</v>
      </c>
      <c r="B2497" s="104" t="str">
        <f ca="1"/>
        <v>PT Bali Lifestyle Market</v>
      </c>
      <c r="C2497" s="104">
        <f ca="1"/>
        <v>476000</v>
      </c>
      <c r="D2497" s="104">
        <f ca="1"/>
        <v>46193</v>
      </c>
      <c r="E2497" s="104">
        <f ca="1"/>
        <v>46223</v>
      </c>
      <c r="F2497" s="104" t="str">
        <f ca="1"/>
        <v>Paid</v>
      </c>
      <c r="G2497" s="104" t="str">
        <f ca="1"/>
        <v>INV-2026-PT Bali Lifestyle Market-2484</v>
      </c>
      <c r="H2497" s="104">
        <f ca="1"/>
        <v>476000</v>
      </c>
      <c r="I2497" s="104">
        <f ca="1"/>
        <v>0</v>
      </c>
    </row>
    <row r="2498" spans="1:9">
      <c r="A2498" s="104">
        <f ca="1"/>
        <v>2485</v>
      </c>
      <c r="B2498" s="104" t="str">
        <f ca="1"/>
        <v>PT Lestari Lifestyle Retail</v>
      </c>
      <c r="C2498" s="104">
        <f ca="1"/>
        <v>3398000</v>
      </c>
      <c r="D2498" s="104">
        <f ca="1"/>
        <v>46096</v>
      </c>
      <c r="E2498" s="104">
        <f ca="1"/>
        <v>46126</v>
      </c>
      <c r="F2498" s="104" t="str">
        <f ca="1"/>
        <v>Paid</v>
      </c>
      <c r="G2498" s="104" t="str">
        <f ca="1"/>
        <v>INV-2026-PT Lestari Lifestyle Retail-2485</v>
      </c>
      <c r="H2498" s="104">
        <f ca="1"/>
        <v>3398000</v>
      </c>
      <c r="I2498" s="104">
        <f ca="1"/>
        <v>0</v>
      </c>
    </row>
    <row r="2499" spans="1:9">
      <c r="A2499" s="104">
        <f ca="1"/>
        <v>2486</v>
      </c>
      <c r="B2499" s="104" t="str">
        <f ca="1"/>
        <v>PT Citra Home Living</v>
      </c>
      <c r="C2499" s="104">
        <f ca="1"/>
        <v>4414000</v>
      </c>
      <c r="D2499" s="104">
        <f ca="1"/>
        <v>46272</v>
      </c>
      <c r="E2499" s="104">
        <f ca="1"/>
        <v>46302</v>
      </c>
      <c r="F2499" s="104" t="str">
        <f ca="1"/>
        <v>Paid</v>
      </c>
      <c r="G2499" s="104" t="str">
        <f ca="1"/>
        <v>INV-2026-PT Citra Home Living-2486</v>
      </c>
      <c r="H2499" s="104">
        <f ca="1"/>
        <v>4414000</v>
      </c>
      <c r="I2499" s="104">
        <f ca="1"/>
        <v>0</v>
      </c>
    </row>
    <row r="2500" spans="1:9">
      <c r="A2500" s="104">
        <f ca="1"/>
        <v>2487</v>
      </c>
      <c r="B2500" s="104" t="str">
        <f ca="1"/>
        <v>PT Balikpapan Retailindo</v>
      </c>
      <c r="C2500" s="104">
        <f ca="1"/>
        <v>2793000</v>
      </c>
      <c r="D2500" s="104">
        <f ca="1"/>
        <v>46028</v>
      </c>
      <c r="E2500" s="104">
        <f ca="1"/>
        <v>46058</v>
      </c>
      <c r="F2500" s="104" t="str">
        <f ca="1"/>
        <v>Paid</v>
      </c>
      <c r="G2500" s="104" t="str">
        <f ca="1"/>
        <v>INV-2026-PT Balikpapan Retailindo-2487</v>
      </c>
      <c r="H2500" s="104">
        <f ca="1"/>
        <v>2793000</v>
      </c>
      <c r="I2500" s="104">
        <f ca="1"/>
        <v>0</v>
      </c>
    </row>
    <row r="2501" spans="1:9">
      <c r="A2501" s="104">
        <f ca="1"/>
        <v>2488</v>
      </c>
      <c r="B2501" s="104" t="str">
        <f ca="1"/>
        <v>PT Jogja Retail Makmur</v>
      </c>
      <c r="C2501" s="104">
        <f ca="1"/>
        <v>4698000</v>
      </c>
      <c r="D2501" s="104">
        <f ca="1"/>
        <v>46240</v>
      </c>
      <c r="E2501" s="104">
        <f ca="1"/>
        <v>46270</v>
      </c>
      <c r="F2501" s="104" t="str">
        <f ca="1"/>
        <v>Unpaid</v>
      </c>
      <c r="G2501" s="104" t="str">
        <f ca="1"/>
        <v>INV-2026-PT Jogja Retail Makmur-2488</v>
      </c>
      <c r="H2501" s="104">
        <f ca="1"/>
        <v>0</v>
      </c>
      <c r="I2501" s="104">
        <f ca="1"/>
        <v>4698000</v>
      </c>
    </row>
    <row r="2502" spans="1:9">
      <c r="A2502" s="104">
        <f ca="1"/>
        <v>2489</v>
      </c>
      <c r="B2502" s="104" t="str">
        <f ca="1"/>
        <v>PT Balikpapan Retailindo</v>
      </c>
      <c r="C2502" s="104">
        <f ca="1"/>
        <v>1974000</v>
      </c>
      <c r="D2502" s="104">
        <f ca="1"/>
        <v>46125</v>
      </c>
      <c r="E2502" s="104">
        <f ca="1"/>
        <v>46170</v>
      </c>
      <c r="F2502" s="104" t="str">
        <f ca="1"/>
        <v>Paid</v>
      </c>
      <c r="G2502" s="104" t="str">
        <f ca="1"/>
        <v>INV-2026-PT Balikpapan Retailindo-2489</v>
      </c>
      <c r="H2502" s="104">
        <f ca="1"/>
        <v>1974000</v>
      </c>
      <c r="I2502" s="104">
        <f ca="1"/>
        <v>0</v>
      </c>
    </row>
    <row r="2503" spans="1:9">
      <c r="A2503" s="104">
        <f ca="1"/>
        <v>2490</v>
      </c>
      <c r="B2503" s="104" t="str">
        <f ca="1"/>
        <v>PT Surya Niaga Surabaya</v>
      </c>
      <c r="C2503" s="104">
        <f ca="1"/>
        <v>5187000</v>
      </c>
      <c r="D2503" s="104">
        <f ca="1"/>
        <v>46071</v>
      </c>
      <c r="E2503" s="104">
        <f ca="1"/>
        <v>46101</v>
      </c>
      <c r="F2503" s="104" t="str">
        <f ca="1"/>
        <v>Paid</v>
      </c>
      <c r="G2503" s="104" t="str">
        <f ca="1"/>
        <v>INV-2026-PT Surya Niaga Surabaya-2490</v>
      </c>
      <c r="H2503" s="104">
        <f ca="1"/>
        <v>5187000</v>
      </c>
      <c r="I2503" s="104">
        <f ca="1"/>
        <v>0</v>
      </c>
    </row>
    <row r="2504" spans="1:9">
      <c r="A2504" s="104">
        <f ca="1"/>
        <v>2491</v>
      </c>
      <c r="B2504" s="104" t="str">
        <f ca="1"/>
        <v>PT XYZ</v>
      </c>
      <c r="C2504" s="104">
        <f ca="1"/>
        <v>4199000</v>
      </c>
      <c r="D2504" s="104">
        <f ca="1"/>
        <v>46048</v>
      </c>
      <c r="E2504" s="104">
        <f ca="1"/>
        <v>46062</v>
      </c>
      <c r="F2504" s="104" t="str">
        <f ca="1"/>
        <v>Paid</v>
      </c>
      <c r="G2504" s="104" t="str">
        <f ca="1"/>
        <v>INV-2026-PT XYZ-2491</v>
      </c>
      <c r="H2504" s="104">
        <f ca="1"/>
        <v>4199000</v>
      </c>
      <c r="I2504" s="104">
        <f ca="1"/>
        <v>0</v>
      </c>
    </row>
    <row r="2505" spans="1:9">
      <c r="A2505" s="104">
        <f ca="1"/>
        <v>2492</v>
      </c>
      <c r="B2505" s="104" t="str">
        <f ca="1"/>
        <v>PT Medan Niaga Sentosa</v>
      </c>
      <c r="C2505" s="104">
        <f ca="1"/>
        <v>5940000</v>
      </c>
      <c r="D2505" s="104">
        <f ca="1"/>
        <v>46073</v>
      </c>
      <c r="E2505" s="104">
        <f ca="1"/>
        <v>46118</v>
      </c>
      <c r="F2505" s="104" t="str">
        <f ca="1"/>
        <v>Paid</v>
      </c>
      <c r="G2505" s="104" t="str">
        <f ca="1"/>
        <v>INV-2026-PT Medan Niaga Sentosa-2492</v>
      </c>
      <c r="H2505" s="104">
        <f ca="1"/>
        <v>5940000</v>
      </c>
      <c r="I2505" s="104">
        <f ca="1"/>
        <v>0</v>
      </c>
    </row>
    <row r="2506" spans="1:9">
      <c r="A2506" s="104">
        <f ca="1"/>
        <v>2493</v>
      </c>
      <c r="B2506" s="104" t="str">
        <f ca="1"/>
        <v>PT Nusantara Mart Sejahtera</v>
      </c>
      <c r="C2506" s="104">
        <f ca="1"/>
        <v>495000</v>
      </c>
      <c r="D2506" s="104">
        <f ca="1"/>
        <v>46057</v>
      </c>
      <c r="E2506" s="104">
        <f ca="1"/>
        <v>46087</v>
      </c>
      <c r="F2506" s="104" t="str">
        <f ca="1"/>
        <v>Paid</v>
      </c>
      <c r="G2506" s="104" t="str">
        <f ca="1"/>
        <v>INV-2026-PT Nusantara Mart Sejahtera-2493</v>
      </c>
      <c r="H2506" s="104">
        <f ca="1"/>
        <v>495000</v>
      </c>
      <c r="I2506" s="104">
        <f ca="1"/>
        <v>0</v>
      </c>
    </row>
    <row r="2507" spans="1:9">
      <c r="A2507" s="104">
        <f ca="1"/>
        <v>2494</v>
      </c>
      <c r="B2507" s="104" t="str">
        <f ca="1"/>
        <v>PT Pusaka Niaga Mandiri</v>
      </c>
      <c r="C2507" s="104">
        <f ca="1"/>
        <v>2208000</v>
      </c>
      <c r="D2507" s="104">
        <f ca="1"/>
        <v>46173</v>
      </c>
      <c r="E2507" s="104">
        <f ca="1"/>
        <v>46203</v>
      </c>
      <c r="F2507" s="104" t="str">
        <f ca="1"/>
        <v>Unpaid</v>
      </c>
      <c r="G2507" s="104" t="str">
        <f ca="1"/>
        <v>INV-2026-PT Pusaka Niaga Mandiri-2494</v>
      </c>
      <c r="H2507" s="104">
        <f ca="1"/>
        <v>0</v>
      </c>
      <c r="I2507" s="104">
        <f ca="1"/>
        <v>2208000</v>
      </c>
    </row>
    <row r="2508" spans="1:9">
      <c r="A2508" s="104">
        <f ca="1"/>
        <v>2495</v>
      </c>
      <c r="B2508" s="104" t="str">
        <f ca="1"/>
        <v>PT Arunika Retail Indonesia</v>
      </c>
      <c r="C2508" s="104">
        <f ca="1"/>
        <v>2948000</v>
      </c>
      <c r="D2508" s="104">
        <f ca="1"/>
        <v>46078</v>
      </c>
      <c r="E2508" s="104">
        <f ca="1"/>
        <v>46108</v>
      </c>
      <c r="F2508" s="104" t="str">
        <f ca="1"/>
        <v>Paid</v>
      </c>
      <c r="G2508" s="104" t="str">
        <f ca="1"/>
        <v>INV-2026-PT Arunika Retail Indonesia-2495</v>
      </c>
      <c r="H2508" s="104">
        <f ca="1"/>
        <v>2948000</v>
      </c>
      <c r="I2508" s="104">
        <f ca="1"/>
        <v>0</v>
      </c>
    </row>
    <row r="2509" spans="1:9">
      <c r="A2509" s="104">
        <f ca="1"/>
        <v>2496</v>
      </c>
      <c r="B2509" s="104" t="str">
        <f ca="1"/>
        <v>PT Metro Perkasa Retail</v>
      </c>
      <c r="C2509" s="104">
        <f ca="1"/>
        <v>5226000</v>
      </c>
      <c r="D2509" s="104">
        <f ca="1"/>
        <v>46045</v>
      </c>
      <c r="E2509" s="104">
        <f ca="1"/>
        <v>46059</v>
      </c>
      <c r="F2509" s="104" t="str">
        <f ca="1"/>
        <v>Paid</v>
      </c>
      <c r="G2509" s="104" t="str">
        <f ca="1"/>
        <v>INV-2026-PT Metro Perkasa Retail-2496</v>
      </c>
      <c r="H2509" s="104">
        <f ca="1"/>
        <v>5226000</v>
      </c>
      <c r="I2509" s="104">
        <f ca="1"/>
        <v>0</v>
      </c>
    </row>
    <row r="2510" spans="1:9">
      <c r="A2510" s="104">
        <f ca="1"/>
        <v>2497</v>
      </c>
      <c r="B2510" s="104" t="str">
        <f ca="1"/>
        <v>PT Balikpapan Retailindo</v>
      </c>
      <c r="C2510" s="104">
        <f ca="1"/>
        <v>8622000</v>
      </c>
      <c r="D2510" s="104">
        <f ca="1"/>
        <v>46113</v>
      </c>
      <c r="E2510" s="104">
        <f ca="1"/>
        <v>46143</v>
      </c>
      <c r="F2510" s="104" t="str">
        <f ca="1"/>
        <v>Unpaid</v>
      </c>
      <c r="G2510" s="104" t="str">
        <f ca="1"/>
        <v>INV-2026-PT Balikpapan Retailindo-2497</v>
      </c>
      <c r="H2510" s="104">
        <f ca="1"/>
        <v>0</v>
      </c>
      <c r="I2510" s="104">
        <f ca="1"/>
        <v>8622000</v>
      </c>
    </row>
    <row r="2511" spans="1:9">
      <c r="A2511" s="104">
        <f ca="1"/>
        <v>2498</v>
      </c>
      <c r="B2511" s="104" t="str">
        <f ca="1"/>
        <v>PT Manado Lifestyle Center</v>
      </c>
      <c r="C2511" s="104">
        <f ca="1"/>
        <v>4793000</v>
      </c>
      <c r="D2511" s="104">
        <f ca="1"/>
        <v>46065</v>
      </c>
      <c r="E2511" s="104">
        <f ca="1"/>
        <v>46079</v>
      </c>
      <c r="F2511" s="104" t="str">
        <f ca="1"/>
        <v>Paid</v>
      </c>
      <c r="G2511" s="104" t="str">
        <f ca="1"/>
        <v>INV-2026-PT Manado Lifestyle Center-2498</v>
      </c>
      <c r="H2511" s="104">
        <f ca="1"/>
        <v>4793000</v>
      </c>
      <c r="I2511" s="104">
        <f ca="1"/>
        <v>0</v>
      </c>
    </row>
    <row r="2512" spans="1:9">
      <c r="A2512" s="104">
        <f ca="1"/>
        <v>2499</v>
      </c>
      <c r="B2512" s="104" t="str">
        <f ca="1"/>
        <v>PT Harmoni Store Indonesia</v>
      </c>
      <c r="C2512" s="104">
        <f ca="1"/>
        <v>1560000</v>
      </c>
      <c r="D2512" s="104">
        <f ca="1"/>
        <v>46027</v>
      </c>
      <c r="E2512" s="104">
        <f ca="1"/>
        <v>46057</v>
      </c>
      <c r="F2512" s="104" t="str">
        <f ca="1"/>
        <v>Paid</v>
      </c>
      <c r="G2512" s="104" t="str">
        <f ca="1"/>
        <v>INV-2026-PT Harmoni Store Indonesia-2499</v>
      </c>
      <c r="H2512" s="104">
        <f ca="1"/>
        <v>1560000</v>
      </c>
      <c r="I2512" s="104">
        <f ca="1"/>
        <v>0</v>
      </c>
    </row>
    <row r="2513" spans="1:9">
      <c r="A2513" s="104">
        <f ca="1"/>
        <v>2500</v>
      </c>
      <c r="B2513" s="104" t="str">
        <f ca="1"/>
        <v>PT Surya Niaga Surabaya</v>
      </c>
      <c r="C2513" s="104">
        <f ca="1"/>
        <v>5137000</v>
      </c>
      <c r="D2513" s="104">
        <f ca="1"/>
        <v>46100</v>
      </c>
      <c r="E2513" s="104">
        <f ca="1"/>
        <v>46130</v>
      </c>
      <c r="F2513" s="104" t="str">
        <f ca="1"/>
        <v>Paid</v>
      </c>
      <c r="G2513" s="104" t="str">
        <f ca="1"/>
        <v>INV-2026-PT Surya Niaga Surabaya-2500</v>
      </c>
      <c r="H2513" s="104">
        <f ca="1"/>
        <v>5137000</v>
      </c>
      <c r="I2513" s="104">
        <f ca="1"/>
        <v>0</v>
      </c>
    </row>
    <row r="2514" spans="1:9">
      <c r="A2514" s="104">
        <f ca="1"/>
        <v>2501</v>
      </c>
      <c r="B2514" s="104" t="str">
        <f ca="1"/>
        <v>PT Sinar Karya Abadi</v>
      </c>
      <c r="C2514" s="104">
        <f ca="1"/>
        <v>497891610</v>
      </c>
      <c r="D2514" s="104">
        <f ca="1"/>
        <v>46285</v>
      </c>
      <c r="E2514" s="104">
        <f ca="1"/>
        <v>46315</v>
      </c>
      <c r="F2514" s="104" t="str">
        <f ca="1"/>
        <v>Unpaid</v>
      </c>
      <c r="G2514" s="104" t="str">
        <f ca="1"/>
        <v>INV-2026-PT Sinar Karya Abadi-2501</v>
      </c>
      <c r="H2514" s="104">
        <f ca="1"/>
        <v>0</v>
      </c>
      <c r="I2514" s="104">
        <f ca="1"/>
        <v>497891610</v>
      </c>
    </row>
    <row r="2515" spans="1:9">
      <c r="A2515" s="104">
        <f ca="1"/>
        <v>2502</v>
      </c>
      <c r="B2515" s="104" t="str">
        <f ca="1"/>
        <v>PT Nusantara Mart Sejahtera</v>
      </c>
      <c r="C2515" s="104">
        <f ca="1"/>
        <v>60329610</v>
      </c>
      <c r="D2515" s="104">
        <f ca="1"/>
        <v>46300</v>
      </c>
      <c r="E2515" s="104">
        <f ca="1"/>
        <v>46300</v>
      </c>
      <c r="F2515" s="104" t="str">
        <f ca="1"/>
        <v>Unpaid</v>
      </c>
      <c r="G2515" s="104" t="str">
        <f ca="1"/>
        <v>INV-2026-PT Nusantara Mart Sejahtera-2502</v>
      </c>
      <c r="H2515" s="104">
        <f ca="1"/>
        <v>0</v>
      </c>
      <c r="I2515" s="104">
        <f ca="1"/>
        <v>60329610</v>
      </c>
    </row>
    <row r="2516" spans="1:9">
      <c r="A2516" s="104">
        <f ca="1"/>
        <v>2503</v>
      </c>
      <c r="B2516" s="104" t="str">
        <f ca="1"/>
        <v>PT Balikpapan Retailindo</v>
      </c>
      <c r="C2516" s="104">
        <f ca="1"/>
        <v>13406580</v>
      </c>
      <c r="D2516" s="104">
        <f ca="1"/>
        <v>46300</v>
      </c>
      <c r="E2516" s="104">
        <f ca="1"/>
        <v>46300</v>
      </c>
      <c r="F2516" s="104" t="str">
        <f ca="1"/>
        <v>Unpaid</v>
      </c>
      <c r="G2516" s="104" t="str">
        <f ca="1"/>
        <v>INV-2026-PT Balikpapan Retailindo-2503</v>
      </c>
      <c r="H2516" s="104">
        <f ca="1"/>
        <v>0</v>
      </c>
      <c r="I2516" s="104">
        <f ca="1"/>
        <v>13406580</v>
      </c>
    </row>
  </sheetData>
  <mergeCells count="149">
    <mergeCell ref="AN39:AP39"/>
    <mergeCell ref="AR35:AS35"/>
    <mergeCell ref="AR36:AS36"/>
    <mergeCell ref="AR37:AS37"/>
    <mergeCell ref="AR38:AS38"/>
    <mergeCell ref="AR39:AS39"/>
    <mergeCell ref="AR30:AS30"/>
    <mergeCell ref="AR31:AS31"/>
    <mergeCell ref="AR32:AS32"/>
    <mergeCell ref="AR33:AS33"/>
    <mergeCell ref="AR34:AS34"/>
    <mergeCell ref="AN30:AP30"/>
    <mergeCell ref="AN31:AP31"/>
    <mergeCell ref="AN32:AP32"/>
    <mergeCell ref="AN33:AP33"/>
    <mergeCell ref="AN34:AP34"/>
    <mergeCell ref="AN35:AP35"/>
    <mergeCell ref="AN36:AP36"/>
    <mergeCell ref="AN37:AP37"/>
    <mergeCell ref="AN38:AP38"/>
    <mergeCell ref="AE31:AF31"/>
    <mergeCell ref="AG25:AI25"/>
    <mergeCell ref="AG26:AI26"/>
    <mergeCell ref="AG27:AI27"/>
    <mergeCell ref="AG28:AI28"/>
    <mergeCell ref="AG29:AI29"/>
    <mergeCell ref="AG30:AI30"/>
    <mergeCell ref="AG31:AI31"/>
    <mergeCell ref="AN25:AP25"/>
    <mergeCell ref="AE25:AF25"/>
    <mergeCell ref="AE26:AF26"/>
    <mergeCell ref="AE27:AF27"/>
    <mergeCell ref="AE28:AF28"/>
    <mergeCell ref="AE29:AF29"/>
    <mergeCell ref="AN26:AP26"/>
    <mergeCell ref="AN27:AP27"/>
    <mergeCell ref="AN28:AP28"/>
    <mergeCell ref="AN29:AP29"/>
    <mergeCell ref="AR25:AS25"/>
    <mergeCell ref="AR26:AS26"/>
    <mergeCell ref="AA26:AD26"/>
    <mergeCell ref="AR19:AT20"/>
    <mergeCell ref="AG24:AI24"/>
    <mergeCell ref="AR27:AS27"/>
    <mergeCell ref="AR28:AS28"/>
    <mergeCell ref="AR29:AS29"/>
    <mergeCell ref="AE30:AF30"/>
    <mergeCell ref="AA28:AD28"/>
    <mergeCell ref="AA29:AD29"/>
    <mergeCell ref="AA30:AD30"/>
    <mergeCell ref="AA31:AD31"/>
    <mergeCell ref="Y26:Z26"/>
    <mergeCell ref="Y27:Z27"/>
    <mergeCell ref="Y28:Z28"/>
    <mergeCell ref="Y29:Z29"/>
    <mergeCell ref="Y16:Z16"/>
    <mergeCell ref="AA19:AD19"/>
    <mergeCell ref="AA20:AD20"/>
    <mergeCell ref="AA21:AD21"/>
    <mergeCell ref="AA22:AD22"/>
    <mergeCell ref="AA23:AD23"/>
    <mergeCell ref="AC10:AD10"/>
    <mergeCell ref="Z10:AA10"/>
    <mergeCell ref="AF10:AG10"/>
    <mergeCell ref="Y25:Z25"/>
    <mergeCell ref="AA24:AD24"/>
    <mergeCell ref="AE22:AF22"/>
    <mergeCell ref="AE24:AF24"/>
    <mergeCell ref="Y14:Z14"/>
    <mergeCell ref="AA14:AD14"/>
    <mergeCell ref="AG14:AI14"/>
    <mergeCell ref="Y15:Z15"/>
    <mergeCell ref="Y24:Z24"/>
    <mergeCell ref="AG15:AI15"/>
    <mergeCell ref="AG16:AI16"/>
    <mergeCell ref="AG18:AI18"/>
    <mergeCell ref="AG19:AI19"/>
    <mergeCell ref="AA18:AD18"/>
    <mergeCell ref="Y19:Z19"/>
    <mergeCell ref="Y20:Z20"/>
    <mergeCell ref="Y21:Z21"/>
    <mergeCell ref="AE14:AF14"/>
    <mergeCell ref="AE15:AF15"/>
    <mergeCell ref="AE16:AF16"/>
    <mergeCell ref="AE17:AF17"/>
    <mergeCell ref="AR18:AT18"/>
    <mergeCell ref="AO20:AQ20"/>
    <mergeCell ref="AG23:AI23"/>
    <mergeCell ref="AE18:AF18"/>
    <mergeCell ref="AE19:AF19"/>
    <mergeCell ref="AE20:AF20"/>
    <mergeCell ref="AE21:AF21"/>
    <mergeCell ref="AG20:AI20"/>
    <mergeCell ref="AG21:AI21"/>
    <mergeCell ref="AG22:AI22"/>
    <mergeCell ref="AE23:AF23"/>
    <mergeCell ref="AM11:AN12"/>
    <mergeCell ref="AO11:AQ12"/>
    <mergeCell ref="Y32:Z32"/>
    <mergeCell ref="Y33:Z33"/>
    <mergeCell ref="Y34:Z34"/>
    <mergeCell ref="AO21:AQ21"/>
    <mergeCell ref="AG17:AI17"/>
    <mergeCell ref="AO17:AQ17"/>
    <mergeCell ref="AM17:AN17"/>
    <mergeCell ref="AO18:AQ18"/>
    <mergeCell ref="AA15:AD15"/>
    <mergeCell ref="AA16:AD16"/>
    <mergeCell ref="AA17:AD17"/>
    <mergeCell ref="Y22:Z22"/>
    <mergeCell ref="Y23:Z23"/>
    <mergeCell ref="Y17:Z17"/>
    <mergeCell ref="Y18:Z18"/>
    <mergeCell ref="Y30:Z30"/>
    <mergeCell ref="Y31:Z31"/>
    <mergeCell ref="AA25:AD25"/>
    <mergeCell ref="AO13:AQ13"/>
    <mergeCell ref="AO14:AQ14"/>
    <mergeCell ref="AM18:AN20"/>
    <mergeCell ref="AA27:AD27"/>
    <mergeCell ref="Y39:Z39"/>
    <mergeCell ref="AA32:AD32"/>
    <mergeCell ref="AA33:AD33"/>
    <mergeCell ref="AA34:AD34"/>
    <mergeCell ref="AA35:AD35"/>
    <mergeCell ref="AA36:AD36"/>
    <mergeCell ref="AA37:AD37"/>
    <mergeCell ref="AA38:AD38"/>
    <mergeCell ref="AA39:AD39"/>
    <mergeCell ref="Y35:Z35"/>
    <mergeCell ref="Y36:Z36"/>
    <mergeCell ref="Y37:Z37"/>
    <mergeCell ref="Y38:Z38"/>
    <mergeCell ref="AE39:AF39"/>
    <mergeCell ref="AG32:AI32"/>
    <mergeCell ref="AG33:AI33"/>
    <mergeCell ref="AG34:AI34"/>
    <mergeCell ref="AG35:AI35"/>
    <mergeCell ref="AG36:AI36"/>
    <mergeCell ref="AG37:AI37"/>
    <mergeCell ref="AG38:AI38"/>
    <mergeCell ref="AG39:AI39"/>
    <mergeCell ref="AE32:AF32"/>
    <mergeCell ref="AE33:AF33"/>
    <mergeCell ref="AE34:AF34"/>
    <mergeCell ref="AE35:AF35"/>
    <mergeCell ref="AE36:AF36"/>
    <mergeCell ref="AE37:AF37"/>
    <mergeCell ref="AE38:AF38"/>
  </mergeCells>
  <conditionalFormatting sqref="Y15:AI39">
    <cfRule type="expression" dxfId="1" priority="1">
      <formula>IF($X15&lt;&gt;"",ROW()=$L$4,FALSE)</formula>
    </cfRule>
  </conditionalFormatting>
  <dataValidations disablePrompts="1" count="3">
    <dataValidation type="list" allowBlank="1" showInputMessage="1" showErrorMessage="1" sqref="AB11" xr:uid="{88FB0688-E9AF-48DC-9B94-5D9416AC9AB0}">
      <formula1>"All,Unpaid,Partially Paid, Paid"</formula1>
    </dataValidation>
    <dataValidation type="list" allowBlank="1" showInputMessage="1" showErrorMessage="1" sqref="Z10:AA10" xr:uid="{57E936A4-7254-468F-9DDA-9036C9521570}">
      <formula1>"All,Draft,Unpaid,Partially Paid,Paid"</formula1>
    </dataValidation>
    <dataValidation type="list" allowBlank="1" showInputMessage="1" showErrorMessage="1" sqref="AF10:AG10" xr:uid="{D3A3194C-F4E1-4256-9F92-68A1B958DBE1}">
      <formula1>"All,Current,&gt;0-30,&gt;30-60,&gt;60-90,&gt;90"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 r:id="rId3" name="Scroll Bar 5">
              <controlPr defaultSize="0" autoPict="0">
                <anchor moveWithCells="1">
                  <from>
                    <xdr:col>35</xdr:col>
                    <xdr:colOff>161925</xdr:colOff>
                    <xdr:row>14</xdr:row>
                    <xdr:rowOff>28575</xdr:rowOff>
                  </from>
                  <to>
                    <xdr:col>35</xdr:col>
                    <xdr:colOff>342900</xdr:colOff>
                    <xdr:row>39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16F50EE-0A4F-4005-BB76-BEDFFC83D31E}">
          <x14:formula1>
            <xm:f>'Customer Database'!$A$2:$A$1048576</xm:f>
          </x14:formula1>
          <xm:sqref>AC10:AD10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96BDB-9A84-442C-9BEF-A5F00D91E70E}">
  <sheetPr codeName="Sheet7"/>
  <dimension ref="A1:Z61"/>
  <sheetViews>
    <sheetView showGridLines="0" zoomScale="130" zoomScaleNormal="130" workbookViewId="0">
      <selection activeCell="Y29" sqref="Y29"/>
    </sheetView>
  </sheetViews>
  <sheetFormatPr defaultRowHeight="15"/>
  <cols>
    <col min="1" max="1" width="1.140625" style="25" customWidth="1"/>
    <col min="2" max="2" width="14.5703125" style="25" customWidth="1"/>
    <col min="3" max="3" width="5.85546875" style="25" customWidth="1"/>
    <col min="4" max="4" width="7.7109375" style="75" customWidth="1"/>
    <col min="5" max="5" width="2.7109375" style="75" customWidth="1"/>
    <col min="6" max="6" width="2.85546875" style="75" customWidth="1"/>
    <col min="7" max="7" width="4.140625" style="75" customWidth="1"/>
    <col min="8" max="8" width="9.140625" style="75"/>
    <col min="9" max="9" width="0.85546875" style="75" customWidth="1"/>
    <col min="10" max="10" width="2.5703125" style="75" customWidth="1"/>
    <col min="11" max="11" width="8" style="75" customWidth="1"/>
    <col min="12" max="12" width="15.42578125" style="75" customWidth="1"/>
    <col min="13" max="13" width="3.42578125" style="75" customWidth="1"/>
    <col min="14" max="14" width="9.140625" style="75"/>
    <col min="15" max="15" width="2.28515625" style="75" customWidth="1"/>
    <col min="16" max="16" width="2" style="75" customWidth="1"/>
    <col min="17" max="17" width="6.85546875" style="131" customWidth="1"/>
    <col min="18" max="18" width="2.42578125" style="75" customWidth="1"/>
    <col min="19" max="19" width="2.28515625" style="75" customWidth="1"/>
    <col min="20" max="20" width="9.5703125" style="75" customWidth="1"/>
    <col min="21" max="21" width="2.140625" style="75" customWidth="1"/>
    <col min="22" max="22" width="13.7109375" style="75" customWidth="1"/>
    <col min="23" max="23" width="5.5703125" style="75" customWidth="1"/>
    <col min="24" max="24" width="2.7109375" style="75" customWidth="1"/>
    <col min="25" max="25" width="9.140625" style="75" customWidth="1"/>
    <col min="26" max="26" width="4.85546875" style="75" customWidth="1"/>
    <col min="27" max="27" width="9.140625" style="75"/>
    <col min="28" max="28" width="4.7109375" style="75" customWidth="1"/>
    <col min="29" max="16384" width="9.140625" style="75"/>
  </cols>
  <sheetData>
    <row r="1" spans="1:25" s="116" customFormat="1" ht="8.25" customHeight="1">
      <c r="A1" s="28"/>
      <c r="B1" s="28"/>
      <c r="C1" s="28"/>
      <c r="Q1" s="117"/>
    </row>
    <row r="2" spans="1:25" s="116" customFormat="1" ht="35.25" customHeight="1">
      <c r="A2" s="28"/>
      <c r="B2" s="28"/>
      <c r="C2" s="28"/>
      <c r="F2" s="118"/>
      <c r="Q2" s="117"/>
    </row>
    <row r="3" spans="1:25" s="121" customFormat="1" ht="6.75" customHeight="1">
      <c r="A3" s="28"/>
      <c r="B3" s="28"/>
      <c r="C3" s="28"/>
      <c r="D3" s="119"/>
      <c r="E3" s="119"/>
      <c r="F3" s="119"/>
      <c r="G3" s="119"/>
      <c r="H3" s="119"/>
      <c r="I3" s="119"/>
      <c r="J3" s="119"/>
      <c r="K3" s="119"/>
      <c r="L3" s="119"/>
      <c r="M3" s="119"/>
      <c r="N3" s="119"/>
      <c r="O3" s="119"/>
      <c r="P3" s="119"/>
      <c r="Q3" s="120"/>
    </row>
    <row r="4" spans="1:25" ht="22.5" customHeight="1">
      <c r="C4" s="30"/>
      <c r="D4" s="81"/>
      <c r="E4" s="81"/>
      <c r="F4" s="122"/>
      <c r="G4" s="123"/>
      <c r="H4" s="123"/>
      <c r="I4" s="123"/>
      <c r="J4" s="123"/>
      <c r="K4" s="123"/>
      <c r="L4" s="123"/>
      <c r="M4" s="123"/>
      <c r="N4" s="122"/>
      <c r="O4" s="124"/>
      <c r="P4" s="124"/>
      <c r="Q4" s="125"/>
      <c r="R4" s="124"/>
      <c r="S4" s="124"/>
      <c r="T4" s="124"/>
      <c r="U4" s="124"/>
      <c r="V4" s="124"/>
      <c r="W4" s="124"/>
      <c r="X4" s="124"/>
      <c r="Y4" s="81"/>
    </row>
    <row r="5" spans="1:25" ht="9.75" customHeight="1">
      <c r="C5" s="30"/>
      <c r="D5" s="81"/>
      <c r="E5" s="81"/>
      <c r="F5" s="109"/>
      <c r="G5" s="31"/>
      <c r="H5" s="31"/>
      <c r="I5" s="109"/>
      <c r="J5" s="109"/>
      <c r="K5" s="109"/>
      <c r="L5" s="109"/>
      <c r="M5" s="31"/>
      <c r="N5" s="124"/>
      <c r="O5" s="32"/>
      <c r="P5" s="32"/>
      <c r="Q5" s="144"/>
      <c r="R5" s="32"/>
      <c r="S5" s="32"/>
      <c r="T5" s="32"/>
      <c r="U5" s="32"/>
      <c r="V5" s="109"/>
      <c r="W5" s="109"/>
      <c r="X5" s="109"/>
      <c r="Y5" s="81"/>
    </row>
    <row r="6" spans="1:25">
      <c r="C6" s="30"/>
      <c r="D6" s="81"/>
      <c r="E6" s="81"/>
      <c r="F6" s="36"/>
      <c r="G6" s="31" t="s">
        <v>60</v>
      </c>
      <c r="H6" s="31"/>
      <c r="I6" s="31"/>
      <c r="J6" s="242" t="s">
        <v>299</v>
      </c>
      <c r="K6" s="243"/>
      <c r="L6" s="244"/>
      <c r="M6" s="31"/>
      <c r="N6" s="124"/>
      <c r="O6" s="250" t="s">
        <v>47</v>
      </c>
      <c r="P6" s="250"/>
      <c r="Q6" s="250"/>
      <c r="R6" s="250"/>
      <c r="S6" s="250"/>
      <c r="T6" s="250"/>
      <c r="U6" s="250"/>
      <c r="V6" s="250"/>
      <c r="W6" s="250"/>
      <c r="X6" s="250"/>
      <c r="Y6" s="81"/>
    </row>
    <row r="7" spans="1:25" ht="7.5" customHeight="1">
      <c r="C7" s="30"/>
      <c r="D7" s="81"/>
      <c r="E7" s="81"/>
      <c r="F7" s="36"/>
      <c r="G7" s="31"/>
      <c r="H7" s="31"/>
      <c r="I7" s="31"/>
      <c r="J7" s="31"/>
      <c r="K7" s="31"/>
      <c r="L7" s="31"/>
      <c r="M7" s="31"/>
      <c r="N7" s="124"/>
      <c r="O7" s="132"/>
      <c r="P7" s="132"/>
      <c r="Q7" s="133"/>
      <c r="R7" s="132"/>
      <c r="S7" s="132"/>
      <c r="T7" s="132"/>
      <c r="U7" s="132"/>
      <c r="V7" s="132"/>
      <c r="W7" s="132"/>
      <c r="X7" s="132"/>
      <c r="Y7" s="81"/>
    </row>
    <row r="8" spans="1:25">
      <c r="C8" s="30"/>
      <c r="D8" s="81"/>
      <c r="E8" s="81"/>
      <c r="F8" s="36"/>
      <c r="G8" s="31"/>
      <c r="H8" s="31"/>
      <c r="I8" s="31"/>
      <c r="J8" s="31"/>
      <c r="K8" s="31"/>
      <c r="L8" s="31"/>
      <c r="M8" s="31"/>
      <c r="N8" s="124"/>
      <c r="O8" s="134"/>
      <c r="P8" s="248" t="s">
        <v>52</v>
      </c>
      <c r="Q8" s="248"/>
      <c r="R8" s="248"/>
      <c r="S8" s="248"/>
      <c r="T8" s="248"/>
      <c r="U8" s="135"/>
      <c r="V8" s="251">
        <v>2504</v>
      </c>
      <c r="W8" s="251"/>
      <c r="X8" s="134"/>
      <c r="Y8" s="81"/>
    </row>
    <row r="9" spans="1:25">
      <c r="C9" s="30"/>
      <c r="D9" s="81"/>
      <c r="E9" s="81"/>
      <c r="F9" s="36"/>
      <c r="G9" s="31"/>
      <c r="H9" s="31"/>
      <c r="I9" s="31"/>
      <c r="J9" s="31"/>
      <c r="K9" s="31"/>
      <c r="L9" s="31"/>
      <c r="M9" s="31"/>
      <c r="N9" s="124"/>
      <c r="O9" s="134"/>
      <c r="P9" s="248" t="s">
        <v>53</v>
      </c>
      <c r="Q9" s="248"/>
      <c r="R9" s="248"/>
      <c r="S9" s="248"/>
      <c r="T9" s="248"/>
      <c r="U9" s="135"/>
      <c r="V9" s="252"/>
      <c r="W9" s="252"/>
      <c r="X9" s="146"/>
      <c r="Y9" s="81"/>
    </row>
    <row r="10" spans="1:25">
      <c r="C10" s="30"/>
      <c r="D10" s="81"/>
      <c r="E10" s="81"/>
      <c r="F10" s="36"/>
      <c r="G10" s="31"/>
      <c r="H10" s="31"/>
      <c r="I10" s="31"/>
      <c r="J10" s="31"/>
      <c r="K10" s="31"/>
      <c r="L10" s="31"/>
      <c r="M10" s="31"/>
      <c r="N10" s="124"/>
      <c r="O10" s="134"/>
      <c r="P10" s="248" t="s">
        <v>54</v>
      </c>
      <c r="Q10" s="248"/>
      <c r="R10" s="248"/>
      <c r="S10" s="248"/>
      <c r="T10" s="248"/>
      <c r="U10" s="135"/>
      <c r="V10" s="253">
        <v>46300</v>
      </c>
      <c r="W10" s="253"/>
      <c r="X10" s="147"/>
      <c r="Y10" s="81"/>
    </row>
    <row r="11" spans="1:25">
      <c r="C11" s="30"/>
      <c r="D11" s="81"/>
      <c r="E11" s="81"/>
      <c r="F11" s="72"/>
      <c r="G11" s="72"/>
      <c r="H11" s="72"/>
      <c r="I11" s="72"/>
      <c r="J11" s="72"/>
      <c r="K11" s="72"/>
      <c r="L11" s="72"/>
      <c r="M11" s="72"/>
      <c r="N11" s="124"/>
      <c r="O11" s="134"/>
      <c r="P11" s="248" t="s">
        <v>55</v>
      </c>
      <c r="Q11" s="248"/>
      <c r="R11" s="248"/>
      <c r="S11" s="248"/>
      <c r="T11" s="248"/>
      <c r="U11" s="135"/>
      <c r="V11" s="252"/>
      <c r="W11" s="252"/>
      <c r="X11" s="146"/>
      <c r="Y11" s="81"/>
    </row>
    <row r="12" spans="1:25">
      <c r="C12" s="30"/>
      <c r="D12" s="81"/>
      <c r="E12" s="81"/>
      <c r="N12" s="126"/>
      <c r="O12" s="136"/>
      <c r="P12" s="136"/>
      <c r="Q12" s="137"/>
      <c r="R12" s="136"/>
      <c r="S12" s="136"/>
      <c r="T12" s="136"/>
      <c r="U12" s="136"/>
      <c r="V12" s="109"/>
      <c r="W12" s="109"/>
      <c r="X12" s="136"/>
    </row>
    <row r="13" spans="1:25" ht="7.5" customHeight="1">
      <c r="C13" s="30"/>
      <c r="D13" s="81"/>
      <c r="E13" s="81"/>
      <c r="F13" s="127"/>
      <c r="G13" s="126"/>
      <c r="H13" s="126"/>
      <c r="I13" s="126"/>
      <c r="J13" s="126"/>
      <c r="K13" s="126"/>
      <c r="L13" s="126"/>
      <c r="M13" s="126"/>
      <c r="N13" s="126"/>
      <c r="O13" s="124"/>
      <c r="P13" s="124"/>
      <c r="Q13" s="125"/>
      <c r="R13" s="124"/>
      <c r="S13" s="124"/>
      <c r="T13" s="124"/>
      <c r="U13" s="124"/>
      <c r="V13" s="124"/>
      <c r="W13" s="124"/>
      <c r="X13" s="124"/>
    </row>
    <row r="14" spans="1:25" ht="8.25" customHeight="1">
      <c r="C14" s="30"/>
      <c r="D14" s="81"/>
      <c r="E14" s="81"/>
      <c r="F14" s="127"/>
      <c r="G14" s="126"/>
      <c r="H14" s="126"/>
      <c r="I14" s="126"/>
      <c r="J14" s="126"/>
      <c r="K14" s="126"/>
      <c r="L14" s="126"/>
      <c r="M14" s="126"/>
      <c r="N14" s="126"/>
      <c r="O14" s="124"/>
      <c r="P14" s="124"/>
      <c r="Q14" s="125"/>
      <c r="R14" s="124"/>
      <c r="S14" s="124"/>
      <c r="T14" s="124"/>
      <c r="U14" s="124"/>
      <c r="V14" s="124"/>
      <c r="W14" s="124"/>
      <c r="X14" s="124"/>
    </row>
    <row r="15" spans="1:25" ht="6.75" customHeight="1">
      <c r="C15" s="30"/>
      <c r="D15" s="81"/>
      <c r="E15" s="81"/>
      <c r="F15" s="36"/>
      <c r="G15" s="31"/>
      <c r="H15" s="31"/>
      <c r="I15" s="31"/>
      <c r="J15" s="31"/>
      <c r="K15" s="31"/>
      <c r="L15" s="31"/>
      <c r="M15" s="31"/>
      <c r="N15" s="126"/>
      <c r="O15" s="109"/>
      <c r="P15" s="109"/>
      <c r="Q15" s="44"/>
      <c r="R15" s="109"/>
      <c r="S15" s="109"/>
      <c r="T15" s="109"/>
      <c r="U15" s="109"/>
      <c r="V15" s="109"/>
      <c r="W15" s="109"/>
      <c r="X15" s="109"/>
    </row>
    <row r="16" spans="1:25">
      <c r="C16" s="30"/>
      <c r="D16" s="81"/>
      <c r="E16" s="81"/>
      <c r="F16" s="36"/>
      <c r="G16" s="31" t="s">
        <v>50</v>
      </c>
      <c r="H16" s="31"/>
      <c r="I16" s="31"/>
      <c r="J16" s="72"/>
      <c r="K16" s="245" t="s">
        <v>300</v>
      </c>
      <c r="L16" s="246"/>
      <c r="M16" s="31"/>
      <c r="N16" s="126"/>
      <c r="O16" s="249" t="s">
        <v>2</v>
      </c>
      <c r="P16" s="249"/>
      <c r="Q16" s="249"/>
      <c r="R16" s="249"/>
      <c r="S16" s="249"/>
      <c r="T16" s="249"/>
      <c r="U16" s="249"/>
      <c r="V16" s="249"/>
      <c r="W16" s="249"/>
      <c r="X16" s="249"/>
    </row>
    <row r="17" spans="3:25" ht="8.25" customHeight="1">
      <c r="C17" s="30"/>
      <c r="D17" s="81"/>
      <c r="E17" s="81"/>
      <c r="F17" s="36"/>
      <c r="G17" s="31"/>
      <c r="H17" s="31"/>
      <c r="I17" s="31"/>
      <c r="J17" s="31"/>
      <c r="K17" s="31"/>
      <c r="L17" s="31"/>
      <c r="M17" s="31"/>
      <c r="N17" s="126"/>
      <c r="O17" s="132"/>
      <c r="P17" s="132"/>
      <c r="Q17" s="133"/>
      <c r="R17" s="132"/>
      <c r="S17" s="132"/>
      <c r="T17" s="132"/>
      <c r="U17" s="132"/>
      <c r="V17" s="132"/>
      <c r="W17" s="132"/>
      <c r="X17" s="132"/>
    </row>
    <row r="18" spans="3:25">
      <c r="C18" s="30"/>
      <c r="D18" s="81"/>
      <c r="E18" s="81"/>
      <c r="F18" s="127"/>
      <c r="G18" s="126"/>
      <c r="H18" s="126"/>
      <c r="I18" s="126"/>
      <c r="J18" s="126"/>
      <c r="K18" s="126"/>
      <c r="L18" s="126"/>
      <c r="M18" s="126"/>
      <c r="N18" s="124"/>
      <c r="O18" s="134"/>
      <c r="P18" s="134"/>
      <c r="Q18" s="248" t="s">
        <v>56</v>
      </c>
      <c r="R18" s="248"/>
      <c r="S18" s="135"/>
      <c r="T18" s="247" t="str">
        <f>IFERROR(VLOOKUP($K$16,'Customer Database'!A:H,1,FALSE),"")</f>
        <v/>
      </c>
      <c r="U18" s="247"/>
      <c r="V18" s="247"/>
      <c r="W18" s="247"/>
      <c r="X18" s="134"/>
      <c r="Y18" s="81"/>
    </row>
    <row r="19" spans="3:25">
      <c r="C19" s="30"/>
      <c r="D19" s="81"/>
      <c r="E19" s="81"/>
      <c r="F19" s="124"/>
      <c r="G19" s="124"/>
      <c r="H19" s="124"/>
      <c r="I19" s="124"/>
      <c r="J19" s="124"/>
      <c r="K19" s="124"/>
      <c r="L19" s="124"/>
      <c r="M19" s="124"/>
      <c r="N19" s="124"/>
      <c r="O19" s="136"/>
      <c r="P19" s="136"/>
      <c r="Q19" s="268" t="s">
        <v>57</v>
      </c>
      <c r="R19" s="268"/>
      <c r="S19" s="138"/>
      <c r="T19" s="239" t="str">
        <f>IFERROR(_xlfn.TEXTJOIN(", ",TRUE,VLOOKUP(K16,'Customer Database'!A:E,2,FALSE),VLOOKUP(K16,'Customer Database'!A:E,3,FALSE),VLOOKUP(K16,'Customer Database'!A:E,4,FALSE),VLOOKUP(K16,'Customer Database'!A:E,5,FALSE),VLOOKUP(K16,'Customer Database'!A:F,6,FALSE)),"")</f>
        <v/>
      </c>
      <c r="U19" s="239"/>
      <c r="V19" s="239"/>
      <c r="W19" s="239"/>
      <c r="X19" s="136"/>
      <c r="Y19" s="81"/>
    </row>
    <row r="20" spans="3:25" ht="9.75" customHeight="1">
      <c r="C20" s="30"/>
      <c r="D20" s="81"/>
      <c r="E20" s="81"/>
      <c r="F20" s="124"/>
      <c r="G20" s="124"/>
      <c r="H20" s="124"/>
      <c r="I20" s="124"/>
      <c r="J20" s="124"/>
      <c r="K20" s="124"/>
      <c r="L20" s="124"/>
      <c r="M20" s="124"/>
      <c r="N20" s="124"/>
      <c r="O20" s="109"/>
      <c r="P20" s="109"/>
      <c r="Q20" s="269"/>
      <c r="R20" s="269"/>
      <c r="S20" s="139"/>
      <c r="T20" s="240"/>
      <c r="U20" s="240"/>
      <c r="V20" s="240"/>
      <c r="W20" s="240"/>
      <c r="X20" s="109"/>
      <c r="Y20" s="81"/>
    </row>
    <row r="21" spans="3:25" ht="22.5" customHeight="1">
      <c r="C21" s="30"/>
      <c r="D21" s="81"/>
      <c r="E21" s="81"/>
      <c r="F21" s="124"/>
      <c r="G21" s="124"/>
      <c r="H21" s="128"/>
      <c r="I21" s="124"/>
      <c r="J21" s="124"/>
      <c r="K21" s="124"/>
      <c r="L21" s="124"/>
      <c r="M21" s="124"/>
      <c r="N21" s="124"/>
      <c r="O21" s="109"/>
      <c r="P21" s="109"/>
      <c r="Q21" s="269"/>
      <c r="R21" s="269"/>
      <c r="S21" s="139"/>
      <c r="T21" s="240"/>
      <c r="U21" s="240"/>
      <c r="V21" s="240"/>
      <c r="W21" s="240"/>
      <c r="X21" s="109"/>
      <c r="Y21" s="81"/>
    </row>
    <row r="22" spans="3:25" ht="15.75" customHeight="1">
      <c r="C22" s="30"/>
      <c r="D22" s="81"/>
      <c r="E22" s="81"/>
      <c r="F22" s="124"/>
      <c r="G22" s="267"/>
      <c r="H22" s="267"/>
      <c r="I22" s="267"/>
      <c r="J22" s="267"/>
      <c r="K22" s="267"/>
      <c r="L22" s="267"/>
      <c r="M22" s="124"/>
      <c r="N22" s="124"/>
      <c r="O22" s="109"/>
      <c r="P22" s="109"/>
      <c r="Q22" s="269"/>
      <c r="R22" s="269"/>
      <c r="S22" s="139"/>
      <c r="T22" s="240"/>
      <c r="U22" s="240"/>
      <c r="V22" s="240"/>
      <c r="W22" s="240"/>
      <c r="X22" s="109"/>
      <c r="Y22" s="81"/>
    </row>
    <row r="23" spans="3:25" ht="2.25" customHeight="1">
      <c r="C23" s="30"/>
      <c r="D23" s="81"/>
      <c r="E23" s="81"/>
      <c r="F23" s="124"/>
      <c r="G23" s="267"/>
      <c r="H23" s="267"/>
      <c r="I23" s="267"/>
      <c r="J23" s="267"/>
      <c r="K23" s="267"/>
      <c r="L23" s="267"/>
      <c r="M23" s="124"/>
      <c r="N23" s="124"/>
      <c r="O23" s="109"/>
      <c r="P23" s="109"/>
      <c r="Q23" s="269"/>
      <c r="R23" s="269"/>
      <c r="S23" s="139"/>
      <c r="T23" s="240"/>
      <c r="U23" s="240"/>
      <c r="V23" s="240"/>
      <c r="W23" s="240"/>
      <c r="X23" s="109"/>
      <c r="Y23" s="81"/>
    </row>
    <row r="24" spans="3:25" ht="3.75" customHeight="1">
      <c r="C24" s="30"/>
      <c r="D24" s="81"/>
      <c r="E24" s="81"/>
      <c r="F24" s="124"/>
      <c r="G24" s="267"/>
      <c r="H24" s="267"/>
      <c r="I24" s="267"/>
      <c r="J24" s="267"/>
      <c r="K24" s="267"/>
      <c r="L24" s="267"/>
      <c r="M24" s="124"/>
      <c r="N24" s="124"/>
      <c r="O24" s="132"/>
      <c r="P24" s="132"/>
      <c r="Q24" s="270"/>
      <c r="R24" s="270"/>
      <c r="S24" s="140"/>
      <c r="T24" s="241"/>
      <c r="U24" s="241"/>
      <c r="V24" s="241"/>
      <c r="W24" s="241"/>
      <c r="X24" s="132"/>
      <c r="Y24" s="81"/>
    </row>
    <row r="25" spans="3:25">
      <c r="C25" s="30"/>
      <c r="D25" s="81"/>
      <c r="E25" s="81"/>
      <c r="F25" s="124"/>
      <c r="G25" s="267"/>
      <c r="H25" s="267"/>
      <c r="I25" s="267"/>
      <c r="J25" s="267"/>
      <c r="K25" s="267"/>
      <c r="L25" s="267"/>
      <c r="M25" s="124"/>
      <c r="N25" s="124"/>
      <c r="O25" s="134"/>
      <c r="P25" s="134"/>
      <c r="Q25" s="248" t="s">
        <v>58</v>
      </c>
      <c r="R25" s="248"/>
      <c r="S25" s="135"/>
      <c r="T25" s="236" t="str">
        <f>IFERROR(VLOOKUP($K$16,'Customer Database'!A:H,7,FALSE),"")</f>
        <v/>
      </c>
      <c r="U25" s="236"/>
      <c r="V25" s="236"/>
      <c r="W25" s="236"/>
      <c r="X25" s="134"/>
      <c r="Y25" s="81"/>
    </row>
    <row r="26" spans="3:25">
      <c r="C26" s="30"/>
      <c r="D26" s="81"/>
      <c r="E26" s="81"/>
      <c r="F26" s="124"/>
      <c r="G26" s="267"/>
      <c r="H26" s="267"/>
      <c r="I26" s="267"/>
      <c r="J26" s="267"/>
      <c r="K26" s="267"/>
      <c r="L26" s="267"/>
      <c r="M26" s="124"/>
      <c r="N26" s="124"/>
      <c r="O26" s="134"/>
      <c r="P26" s="134"/>
      <c r="Q26" s="248" t="s">
        <v>59</v>
      </c>
      <c r="R26" s="248"/>
      <c r="S26" s="135"/>
      <c r="T26" s="236" t="str">
        <f>IFERROR(VLOOKUP($K$16,'Customer Database'!A:H,8,FALSE),"")</f>
        <v/>
      </c>
      <c r="U26" s="236"/>
      <c r="V26" s="236"/>
      <c r="W26" s="236"/>
      <c r="X26" s="134"/>
      <c r="Y26" s="81"/>
    </row>
    <row r="27" spans="3:25">
      <c r="C27" s="30"/>
      <c r="D27" s="81"/>
      <c r="E27" s="81"/>
      <c r="F27" s="124"/>
      <c r="G27" s="124"/>
      <c r="H27" s="124"/>
      <c r="I27" s="124"/>
      <c r="J27" s="124"/>
      <c r="K27" s="124"/>
      <c r="L27" s="124"/>
      <c r="M27" s="124"/>
      <c r="N27" s="126"/>
      <c r="O27" s="136"/>
      <c r="P27" s="136"/>
      <c r="Q27" s="137"/>
      <c r="R27" s="136"/>
      <c r="S27" s="136"/>
      <c r="T27" s="136"/>
      <c r="U27" s="136"/>
      <c r="V27" s="136"/>
      <c r="W27" s="136"/>
      <c r="X27" s="136"/>
    </row>
    <row r="28" spans="3:25">
      <c r="C28" s="30"/>
      <c r="D28" s="81"/>
      <c r="E28" s="81"/>
      <c r="F28" s="124"/>
      <c r="G28" s="126"/>
      <c r="H28" s="126"/>
      <c r="I28" s="126"/>
      <c r="J28" s="126"/>
      <c r="K28" s="126"/>
      <c r="L28" s="126"/>
      <c r="M28" s="126"/>
      <c r="N28" s="124"/>
      <c r="O28" s="124"/>
      <c r="P28" s="124"/>
      <c r="Q28" s="125"/>
      <c r="R28" s="124"/>
      <c r="S28" s="124"/>
      <c r="T28" s="124"/>
      <c r="U28" s="124"/>
      <c r="V28" s="124"/>
      <c r="W28" s="124"/>
      <c r="X28" s="124"/>
    </row>
    <row r="29" spans="3:25">
      <c r="C29" s="30"/>
      <c r="D29" s="81"/>
      <c r="E29" s="81"/>
      <c r="F29" s="124"/>
      <c r="G29" s="126"/>
      <c r="H29" s="126"/>
      <c r="I29" s="126"/>
      <c r="J29" s="126"/>
      <c r="K29" s="126"/>
      <c r="L29" s="126"/>
      <c r="M29" s="126"/>
      <c r="N29" s="126"/>
      <c r="O29" s="126"/>
      <c r="P29" s="126"/>
      <c r="Q29" s="129"/>
      <c r="R29" s="126"/>
      <c r="S29" s="126"/>
      <c r="T29" s="126"/>
      <c r="U29" s="126"/>
      <c r="V29" s="126"/>
      <c r="W29" s="126"/>
      <c r="X29" s="126"/>
    </row>
    <row r="30" spans="3:25">
      <c r="C30" s="30"/>
      <c r="D30" s="81"/>
      <c r="E30" s="81"/>
      <c r="F30" s="31"/>
      <c r="G30" s="109" t="s">
        <v>48</v>
      </c>
      <c r="H30" s="31"/>
      <c r="I30" s="31"/>
      <c r="J30" s="31"/>
      <c r="K30" s="31"/>
      <c r="L30" s="31"/>
      <c r="M30" s="31"/>
      <c r="N30" s="31"/>
      <c r="O30" s="31"/>
      <c r="P30" s="31"/>
      <c r="Q30" s="46"/>
      <c r="R30" s="31"/>
      <c r="S30" s="31"/>
      <c r="T30" s="31"/>
      <c r="U30" s="31"/>
      <c r="V30" s="31"/>
      <c r="W30" s="31"/>
      <c r="X30" s="31"/>
    </row>
    <row r="31" spans="3:25" ht="3.75" customHeight="1">
      <c r="C31" s="30"/>
      <c r="D31" s="81"/>
      <c r="E31" s="81"/>
      <c r="F31" s="31"/>
      <c r="G31" s="109"/>
      <c r="H31" s="31"/>
      <c r="I31" s="31"/>
      <c r="J31" s="31"/>
      <c r="K31" s="31"/>
      <c r="L31" s="31"/>
      <c r="M31" s="31"/>
      <c r="N31" s="31"/>
      <c r="O31" s="31"/>
      <c r="P31" s="31"/>
      <c r="Q31" s="46"/>
      <c r="R31" s="31"/>
      <c r="S31" s="31"/>
      <c r="T31" s="31"/>
      <c r="U31" s="31"/>
      <c r="V31" s="31"/>
      <c r="W31" s="31"/>
      <c r="X31" s="31"/>
    </row>
    <row r="32" spans="3:25">
      <c r="C32" s="30"/>
      <c r="D32" s="81"/>
      <c r="E32" s="81"/>
      <c r="F32" s="134"/>
      <c r="G32" s="141" t="s">
        <v>49</v>
      </c>
      <c r="H32" s="238" t="s">
        <v>63</v>
      </c>
      <c r="I32" s="238"/>
      <c r="J32" s="238"/>
      <c r="K32" s="232" t="s">
        <v>4</v>
      </c>
      <c r="L32" s="232"/>
      <c r="M32" s="232"/>
      <c r="N32" s="232" t="s">
        <v>66</v>
      </c>
      <c r="O32" s="232"/>
      <c r="P32" s="232" t="s">
        <v>5</v>
      </c>
      <c r="Q32" s="232"/>
      <c r="R32" s="232" t="s">
        <v>103</v>
      </c>
      <c r="S32" s="232"/>
      <c r="T32" s="232"/>
      <c r="U32" s="232" t="s">
        <v>6</v>
      </c>
      <c r="V32" s="232"/>
      <c r="W32" s="232"/>
      <c r="X32" s="134"/>
    </row>
    <row r="33" spans="3:26">
      <c r="C33" s="30"/>
      <c r="D33" s="81"/>
      <c r="E33" s="81"/>
      <c r="F33" s="134"/>
      <c r="G33" s="141">
        <v>1</v>
      </c>
      <c r="H33" s="233"/>
      <c r="I33" s="234"/>
      <c r="J33" s="235"/>
      <c r="K33" s="236" t="str">
        <f>IFERROR(VLOOKUP($H33,'Product Database'!A:G, 2,FALSE),"")</f>
        <v/>
      </c>
      <c r="L33" s="236"/>
      <c r="M33" s="236"/>
      <c r="N33" s="232" t="str">
        <f>IFERROR(VLOOKUP($H33,'Product Database'!A:G, 4,FALSE),"")</f>
        <v/>
      </c>
      <c r="O33" s="232"/>
      <c r="P33" s="259"/>
      <c r="Q33" s="260"/>
      <c r="R33" s="262" t="str">
        <f>IFERROR(VLOOKUP($H33, 'Product Database'!A:G, 6, FALSE), "")</f>
        <v/>
      </c>
      <c r="S33" s="237"/>
      <c r="T33" s="237"/>
      <c r="U33" s="237" t="str">
        <f>IFERROR(P33*R33, "")</f>
        <v/>
      </c>
      <c r="V33" s="232"/>
      <c r="W33" s="232"/>
      <c r="X33" s="142"/>
    </row>
    <row r="34" spans="3:26">
      <c r="C34" s="30"/>
      <c r="D34" s="81"/>
      <c r="E34" s="81"/>
      <c r="F34" s="134"/>
      <c r="G34" s="141" t="str">
        <f>IF(H34&lt;&gt;"",G33+1,"")</f>
        <v/>
      </c>
      <c r="H34" s="233"/>
      <c r="I34" s="234"/>
      <c r="J34" s="235"/>
      <c r="K34" s="236" t="str">
        <f>IFERROR(VLOOKUP($H34,'Product Database'!A:G, 2,FALSE),"")</f>
        <v/>
      </c>
      <c r="L34" s="236"/>
      <c r="M34" s="236"/>
      <c r="N34" s="232" t="str">
        <f>IFERROR(VLOOKUP($H34,'Product Database'!A:G, 4,FALSE),"")</f>
        <v/>
      </c>
      <c r="O34" s="232"/>
      <c r="P34" s="259"/>
      <c r="Q34" s="260"/>
      <c r="R34" s="262" t="str">
        <f>IFERROR(VLOOKUP($H34, 'Product Database'!A:G, 6, FALSE), "")</f>
        <v/>
      </c>
      <c r="S34" s="237"/>
      <c r="T34" s="237"/>
      <c r="U34" s="237" t="str">
        <f t="shared" ref="U34:U47" si="0">IFERROR(P34*R34, "")</f>
        <v/>
      </c>
      <c r="V34" s="232"/>
      <c r="W34" s="232"/>
      <c r="X34" s="142"/>
    </row>
    <row r="35" spans="3:26">
      <c r="C35" s="30"/>
      <c r="D35" s="81"/>
      <c r="E35" s="81"/>
      <c r="F35" s="134"/>
      <c r="G35" s="141" t="str">
        <f t="shared" ref="G35:G47" si="1">IF(H35&lt;&gt;"",G34+1,"")</f>
        <v/>
      </c>
      <c r="H35" s="233"/>
      <c r="I35" s="234"/>
      <c r="J35" s="235"/>
      <c r="K35" s="236" t="str">
        <f>IFERROR(VLOOKUP($H35,'Product Database'!A:G, 2,FALSE),"")</f>
        <v/>
      </c>
      <c r="L35" s="236"/>
      <c r="M35" s="236"/>
      <c r="N35" s="232" t="str">
        <f>IFERROR(VLOOKUP($H35,'Product Database'!A:G, 4,FALSE),"")</f>
        <v/>
      </c>
      <c r="O35" s="232"/>
      <c r="P35" s="259"/>
      <c r="Q35" s="260"/>
      <c r="R35" s="262" t="str">
        <f>IFERROR(VLOOKUP($H35, 'Product Database'!A:G, 6, FALSE), "")</f>
        <v/>
      </c>
      <c r="S35" s="237"/>
      <c r="T35" s="237"/>
      <c r="U35" s="237" t="str">
        <f t="shared" si="0"/>
        <v/>
      </c>
      <c r="V35" s="232"/>
      <c r="W35" s="232"/>
      <c r="X35" s="142"/>
    </row>
    <row r="36" spans="3:26">
      <c r="C36" s="30"/>
      <c r="D36" s="81"/>
      <c r="E36" s="81"/>
      <c r="F36" s="134"/>
      <c r="G36" s="141" t="str">
        <f t="shared" si="1"/>
        <v/>
      </c>
      <c r="H36" s="233"/>
      <c r="I36" s="234"/>
      <c r="J36" s="235"/>
      <c r="K36" s="236" t="str">
        <f>IFERROR(VLOOKUP($H36,'Product Database'!A:G, 2,FALSE),"")</f>
        <v/>
      </c>
      <c r="L36" s="236"/>
      <c r="M36" s="236"/>
      <c r="N36" s="232" t="str">
        <f>IFERROR(VLOOKUP($H36,'Product Database'!A:G, 4,FALSE),"")</f>
        <v/>
      </c>
      <c r="O36" s="232"/>
      <c r="P36" s="259"/>
      <c r="Q36" s="260"/>
      <c r="R36" s="262" t="str">
        <f>IFERROR(VLOOKUP($H36, 'Product Database'!A:G, 6, FALSE), "")</f>
        <v/>
      </c>
      <c r="S36" s="237"/>
      <c r="T36" s="237"/>
      <c r="U36" s="237" t="str">
        <f t="shared" si="0"/>
        <v/>
      </c>
      <c r="V36" s="232"/>
      <c r="W36" s="232"/>
      <c r="X36" s="142"/>
    </row>
    <row r="37" spans="3:26">
      <c r="C37" s="30"/>
      <c r="D37" s="81"/>
      <c r="E37" s="81"/>
      <c r="F37" s="134"/>
      <c r="G37" s="141" t="str">
        <f t="shared" si="1"/>
        <v/>
      </c>
      <c r="H37" s="233"/>
      <c r="I37" s="234"/>
      <c r="J37" s="235"/>
      <c r="K37" s="236" t="str">
        <f>IFERROR(VLOOKUP($H37,'Product Database'!A:G, 2,FALSE),"")</f>
        <v/>
      </c>
      <c r="L37" s="236"/>
      <c r="M37" s="236"/>
      <c r="N37" s="232" t="str">
        <f>IFERROR(VLOOKUP($H37,'Product Database'!A:G, 4,FALSE),"")</f>
        <v/>
      </c>
      <c r="O37" s="232"/>
      <c r="P37" s="259"/>
      <c r="Q37" s="260"/>
      <c r="R37" s="237" t="str">
        <f>IFERROR(VLOOKUP($H37, 'Product Database'!A:G, 6, FALSE), "")</f>
        <v/>
      </c>
      <c r="S37" s="237"/>
      <c r="T37" s="237"/>
      <c r="U37" s="237" t="str">
        <f t="shared" si="0"/>
        <v/>
      </c>
      <c r="V37" s="232"/>
      <c r="W37" s="232"/>
      <c r="X37" s="142"/>
    </row>
    <row r="38" spans="3:26">
      <c r="C38" s="30"/>
      <c r="D38" s="81"/>
      <c r="E38" s="81"/>
      <c r="F38" s="134"/>
      <c r="G38" s="141" t="str">
        <f t="shared" si="1"/>
        <v/>
      </c>
      <c r="H38" s="233"/>
      <c r="I38" s="234"/>
      <c r="J38" s="235"/>
      <c r="K38" s="236" t="str">
        <f>IFERROR(VLOOKUP($H38,'Product Database'!A:G, 2,FALSE),"")</f>
        <v/>
      </c>
      <c r="L38" s="236"/>
      <c r="M38" s="236"/>
      <c r="N38" s="232" t="str">
        <f>IFERROR(VLOOKUP($H38,'Product Database'!A:G, 4,FALSE),"")</f>
        <v/>
      </c>
      <c r="O38" s="232"/>
      <c r="P38" s="259"/>
      <c r="Q38" s="260"/>
      <c r="R38" s="237" t="str">
        <f>IFERROR(VLOOKUP($H38, 'Product Database'!A:G, 6, FALSE), "")</f>
        <v/>
      </c>
      <c r="S38" s="237"/>
      <c r="T38" s="237"/>
      <c r="U38" s="237" t="str">
        <f t="shared" si="0"/>
        <v/>
      </c>
      <c r="V38" s="232"/>
      <c r="W38" s="232"/>
      <c r="X38" s="142"/>
    </row>
    <row r="39" spans="3:26">
      <c r="C39" s="30"/>
      <c r="D39" s="81"/>
      <c r="E39" s="81"/>
      <c r="F39" s="134"/>
      <c r="G39" s="141" t="str">
        <f t="shared" si="1"/>
        <v/>
      </c>
      <c r="H39" s="233"/>
      <c r="I39" s="234"/>
      <c r="J39" s="235"/>
      <c r="K39" s="236" t="str">
        <f>IFERROR(VLOOKUP($H39,'Product Database'!A:G, 2,FALSE),"")</f>
        <v/>
      </c>
      <c r="L39" s="236"/>
      <c r="M39" s="236"/>
      <c r="N39" s="232" t="str">
        <f>IFERROR(VLOOKUP($H39,'Product Database'!A:G, 4,FALSE),"")</f>
        <v/>
      </c>
      <c r="O39" s="232"/>
      <c r="P39" s="259"/>
      <c r="Q39" s="260"/>
      <c r="R39" s="237" t="str">
        <f>IFERROR(VLOOKUP($H39, 'Product Database'!A:G, 6, FALSE), "")</f>
        <v/>
      </c>
      <c r="S39" s="237"/>
      <c r="T39" s="237"/>
      <c r="U39" s="237" t="str">
        <f t="shared" si="0"/>
        <v/>
      </c>
      <c r="V39" s="232"/>
      <c r="W39" s="232"/>
      <c r="X39" s="142"/>
    </row>
    <row r="40" spans="3:26">
      <c r="C40" s="30"/>
      <c r="D40" s="81"/>
      <c r="E40" s="81"/>
      <c r="F40" s="134"/>
      <c r="G40" s="141" t="str">
        <f t="shared" si="1"/>
        <v/>
      </c>
      <c r="H40" s="233"/>
      <c r="I40" s="234"/>
      <c r="J40" s="235"/>
      <c r="K40" s="236" t="str">
        <f>IFERROR(VLOOKUP($H40,'Product Database'!A:G, 2,FALSE),"")</f>
        <v/>
      </c>
      <c r="L40" s="236"/>
      <c r="M40" s="236"/>
      <c r="N40" s="232" t="str">
        <f>IFERROR(VLOOKUP($H40,'Product Database'!A:G, 4,FALSE),"")</f>
        <v/>
      </c>
      <c r="O40" s="232"/>
      <c r="P40" s="259"/>
      <c r="Q40" s="260"/>
      <c r="R40" s="237" t="str">
        <f>IFERROR(VLOOKUP($H40, 'Product Database'!A:G, 6, FALSE), "")</f>
        <v/>
      </c>
      <c r="S40" s="237"/>
      <c r="T40" s="237"/>
      <c r="U40" s="237" t="str">
        <f t="shared" si="0"/>
        <v/>
      </c>
      <c r="V40" s="232"/>
      <c r="W40" s="232"/>
      <c r="X40" s="142"/>
    </row>
    <row r="41" spans="3:26">
      <c r="C41" s="30"/>
      <c r="D41" s="81"/>
      <c r="E41" s="81"/>
      <c r="F41" s="134"/>
      <c r="G41" s="141" t="str">
        <f t="shared" si="1"/>
        <v/>
      </c>
      <c r="H41" s="233"/>
      <c r="I41" s="234"/>
      <c r="J41" s="235"/>
      <c r="K41" s="236" t="str">
        <f>IFERROR(VLOOKUP($H41,'Product Database'!A:G, 2,FALSE),"")</f>
        <v/>
      </c>
      <c r="L41" s="236"/>
      <c r="M41" s="236"/>
      <c r="N41" s="232" t="str">
        <f>IFERROR(VLOOKUP($H41,'Product Database'!A:G, 4,FALSE),"")</f>
        <v/>
      </c>
      <c r="O41" s="232"/>
      <c r="P41" s="259"/>
      <c r="Q41" s="260"/>
      <c r="R41" s="237" t="str">
        <f>IFERROR(VLOOKUP($H41, 'Product Database'!A:G, 6, FALSE), "")</f>
        <v/>
      </c>
      <c r="S41" s="237"/>
      <c r="T41" s="237"/>
      <c r="U41" s="237" t="str">
        <f t="shared" si="0"/>
        <v/>
      </c>
      <c r="V41" s="232"/>
      <c r="W41" s="232"/>
      <c r="X41" s="142"/>
    </row>
    <row r="42" spans="3:26">
      <c r="C42" s="30"/>
      <c r="F42" s="134"/>
      <c r="G42" s="141" t="str">
        <f t="shared" si="1"/>
        <v/>
      </c>
      <c r="H42" s="233"/>
      <c r="I42" s="234"/>
      <c r="J42" s="235"/>
      <c r="K42" s="236" t="str">
        <f>IFERROR(VLOOKUP($H42,'Product Database'!A:G, 2,FALSE),"")</f>
        <v/>
      </c>
      <c r="L42" s="236"/>
      <c r="M42" s="236"/>
      <c r="N42" s="232" t="str">
        <f>IFERROR(VLOOKUP($H42,'Product Database'!A:G, 4,FALSE),"")</f>
        <v/>
      </c>
      <c r="O42" s="232"/>
      <c r="P42" s="259"/>
      <c r="Q42" s="260"/>
      <c r="R42" s="237" t="str">
        <f>IFERROR(VLOOKUP($H42, 'Product Database'!A:G, 6, FALSE), "")</f>
        <v/>
      </c>
      <c r="S42" s="237"/>
      <c r="T42" s="237"/>
      <c r="U42" s="237" t="str">
        <f t="shared" si="0"/>
        <v/>
      </c>
      <c r="V42" s="232"/>
      <c r="W42" s="232"/>
      <c r="X42" s="142"/>
    </row>
    <row r="43" spans="3:26">
      <c r="C43" s="30"/>
      <c r="F43" s="134"/>
      <c r="G43" s="141" t="str">
        <f t="shared" si="1"/>
        <v/>
      </c>
      <c r="H43" s="233"/>
      <c r="I43" s="234"/>
      <c r="J43" s="235"/>
      <c r="K43" s="236" t="str">
        <f>IFERROR(VLOOKUP($H43,'Product Database'!A:G, 2,FALSE),"")</f>
        <v/>
      </c>
      <c r="L43" s="236"/>
      <c r="M43" s="236"/>
      <c r="N43" s="232" t="str">
        <f>IFERROR(VLOOKUP($H43,'Product Database'!A:G, 4,FALSE),"")</f>
        <v/>
      </c>
      <c r="O43" s="232"/>
      <c r="P43" s="111"/>
      <c r="Q43" s="112"/>
      <c r="R43" s="237" t="str">
        <f>IFERROR(VLOOKUP($H43, 'Product Database'!A:G, 6, FALSE), "")</f>
        <v/>
      </c>
      <c r="S43" s="237"/>
      <c r="T43" s="237"/>
      <c r="U43" s="237" t="str">
        <f t="shared" si="0"/>
        <v/>
      </c>
      <c r="V43" s="232"/>
      <c r="W43" s="232"/>
      <c r="X43" s="142"/>
    </row>
    <row r="44" spans="3:26">
      <c r="C44" s="30"/>
      <c r="F44" s="134"/>
      <c r="G44" s="141" t="str">
        <f t="shared" si="1"/>
        <v/>
      </c>
      <c r="H44" s="233"/>
      <c r="I44" s="234"/>
      <c r="J44" s="235"/>
      <c r="K44" s="236" t="str">
        <f>IFERROR(VLOOKUP($H44,'Product Database'!A:G, 2,FALSE),"")</f>
        <v/>
      </c>
      <c r="L44" s="236"/>
      <c r="M44" s="236"/>
      <c r="N44" s="232" t="str">
        <f>IFERROR(VLOOKUP($H44,'Product Database'!A:G, 4,FALSE),"")</f>
        <v/>
      </c>
      <c r="O44" s="232"/>
      <c r="P44" s="111"/>
      <c r="Q44" s="112"/>
      <c r="R44" s="237" t="str">
        <f>IFERROR(VLOOKUP($H44, 'Product Database'!A:G, 6, FALSE), "")</f>
        <v/>
      </c>
      <c r="S44" s="237"/>
      <c r="T44" s="237"/>
      <c r="U44" s="237" t="str">
        <f t="shared" si="0"/>
        <v/>
      </c>
      <c r="V44" s="232"/>
      <c r="W44" s="232"/>
      <c r="X44" s="142"/>
    </row>
    <row r="45" spans="3:26">
      <c r="C45" s="30"/>
      <c r="F45" s="134"/>
      <c r="G45" s="141" t="str">
        <f t="shared" si="1"/>
        <v/>
      </c>
      <c r="H45" s="233"/>
      <c r="I45" s="234"/>
      <c r="J45" s="235"/>
      <c r="K45" s="236" t="str">
        <f>IFERROR(VLOOKUP($H45,'Product Database'!A:G, 2,FALSE),"")</f>
        <v/>
      </c>
      <c r="L45" s="236"/>
      <c r="M45" s="236"/>
      <c r="N45" s="232" t="str">
        <f>IFERROR(VLOOKUP($H45,'Product Database'!A:G, 4,FALSE),"")</f>
        <v/>
      </c>
      <c r="O45" s="232"/>
      <c r="P45" s="111"/>
      <c r="Q45" s="112"/>
      <c r="R45" s="237" t="str">
        <f>IFERROR(VLOOKUP($H45, 'Product Database'!A:G, 6, FALSE), "")</f>
        <v/>
      </c>
      <c r="S45" s="237"/>
      <c r="T45" s="237"/>
      <c r="U45" s="237" t="str">
        <f t="shared" si="0"/>
        <v/>
      </c>
      <c r="V45" s="232"/>
      <c r="W45" s="232"/>
      <c r="X45" s="142"/>
    </row>
    <row r="46" spans="3:26">
      <c r="C46" s="30"/>
      <c r="F46" s="134"/>
      <c r="G46" s="141" t="str">
        <f t="shared" si="1"/>
        <v/>
      </c>
      <c r="H46" s="233"/>
      <c r="I46" s="234"/>
      <c r="J46" s="235"/>
      <c r="K46" s="236" t="str">
        <f>IFERROR(VLOOKUP($H46,'Product Database'!A:G, 2,FALSE),"")</f>
        <v/>
      </c>
      <c r="L46" s="236"/>
      <c r="M46" s="236"/>
      <c r="N46" s="232" t="str">
        <f>IFERROR(VLOOKUP($H46,'Product Database'!A:G, 4,FALSE),"")</f>
        <v/>
      </c>
      <c r="O46" s="232"/>
      <c r="P46" s="259"/>
      <c r="Q46" s="260"/>
      <c r="R46" s="237" t="str">
        <f>IFERROR(VLOOKUP($H46, 'Product Database'!A:G, 6, FALSE), "")</f>
        <v/>
      </c>
      <c r="S46" s="237"/>
      <c r="T46" s="237"/>
      <c r="U46" s="237" t="str">
        <f t="shared" si="0"/>
        <v/>
      </c>
      <c r="V46" s="232"/>
      <c r="W46" s="232"/>
      <c r="X46" s="142"/>
    </row>
    <row r="47" spans="3:26">
      <c r="C47" s="30"/>
      <c r="F47" s="134"/>
      <c r="G47" s="141" t="str">
        <f t="shared" si="1"/>
        <v/>
      </c>
      <c r="H47" s="254"/>
      <c r="I47" s="255"/>
      <c r="J47" s="256"/>
      <c r="K47" s="236" t="str">
        <f>IFERROR(VLOOKUP($H47,'Product Database'!A:G, 2,FALSE),"")</f>
        <v/>
      </c>
      <c r="L47" s="236"/>
      <c r="M47" s="236"/>
      <c r="N47" s="232" t="str">
        <f>IFERROR(VLOOKUP($H47,'Product Database'!A:G, 4,FALSE),"")</f>
        <v/>
      </c>
      <c r="O47" s="232"/>
      <c r="P47" s="259"/>
      <c r="Q47" s="260"/>
      <c r="R47" s="237" t="str">
        <f>IFERROR(VLOOKUP($H47, 'Product Database'!A:G, 6, FALSE), "")</f>
        <v/>
      </c>
      <c r="S47" s="237"/>
      <c r="T47" s="237"/>
      <c r="U47" s="237" t="str">
        <f t="shared" si="0"/>
        <v/>
      </c>
      <c r="V47" s="232"/>
      <c r="W47" s="232"/>
      <c r="X47" s="142"/>
      <c r="Y47" s="145"/>
    </row>
    <row r="48" spans="3:26">
      <c r="F48" s="34"/>
      <c r="G48" s="110" t="str">
        <f t="shared" ref="G48" si="2">IF(H48&lt;&gt;"",G47+1,"")</f>
        <v/>
      </c>
      <c r="H48" s="257"/>
      <c r="I48" s="257"/>
      <c r="J48" s="257"/>
      <c r="K48" s="258" t="str">
        <f>IFERROR(VLOOKUP($H48,'Product Database'!A:G,2,FALSE),"")</f>
        <v/>
      </c>
      <c r="L48" s="258"/>
      <c r="M48" s="258"/>
      <c r="N48" s="261" t="str">
        <f>IFERROR(VLOOKUP($H48,'Product Database'!A:G,4,FALSE),"")</f>
        <v/>
      </c>
      <c r="O48" s="261"/>
      <c r="P48" s="261"/>
      <c r="Q48" s="261"/>
      <c r="R48" s="271" t="str">
        <f>IFERROR(VLOOKUP($H48,'Product Database'!A:G,6,FALSE),"")</f>
        <v/>
      </c>
      <c r="S48" s="271"/>
      <c r="T48" s="271"/>
      <c r="U48" s="271" t="str">
        <f t="shared" ref="U48" si="3">IFERROR(P48*R48,"")</f>
        <v/>
      </c>
      <c r="V48" s="261"/>
      <c r="W48" s="261"/>
      <c r="X48" s="43"/>
      <c r="Y48" s="145"/>
      <c r="Z48" s="145"/>
    </row>
    <row r="49" spans="6:26">
      <c r="F49" s="33"/>
      <c r="G49" s="33"/>
      <c r="H49" s="33"/>
      <c r="I49" s="33"/>
      <c r="J49" s="33"/>
      <c r="K49" s="33"/>
      <c r="L49" s="33"/>
      <c r="M49" s="33"/>
      <c r="N49" s="33"/>
      <c r="O49" s="33"/>
      <c r="P49" s="33"/>
      <c r="Q49" s="45"/>
      <c r="R49" s="33"/>
      <c r="S49" s="33"/>
      <c r="T49" s="33"/>
      <c r="U49" s="33"/>
      <c r="V49" s="33"/>
      <c r="W49" s="33"/>
      <c r="X49" s="33"/>
      <c r="Y49" s="145"/>
      <c r="Z49" s="145"/>
    </row>
    <row r="50" spans="6:26">
      <c r="F50" s="35"/>
      <c r="G50" s="35"/>
      <c r="H50" s="35"/>
      <c r="I50" s="35"/>
      <c r="J50" s="35"/>
      <c r="K50" s="35"/>
      <c r="L50" s="35"/>
      <c r="M50" s="35"/>
      <c r="N50" s="35"/>
      <c r="O50" s="35"/>
      <c r="P50" s="35"/>
      <c r="Q50" s="47"/>
      <c r="R50" s="132"/>
      <c r="S50" s="132"/>
      <c r="T50" s="132"/>
      <c r="U50" s="132"/>
      <c r="V50" s="132"/>
      <c r="W50" s="132"/>
      <c r="X50" s="132"/>
      <c r="Y50" s="145"/>
    </row>
    <row r="51" spans="6:26">
      <c r="F51" s="35"/>
      <c r="G51" s="35"/>
      <c r="H51" s="35"/>
      <c r="I51" s="35"/>
      <c r="J51" s="35"/>
      <c r="K51" s="35"/>
      <c r="L51" s="35"/>
      <c r="M51" s="35"/>
      <c r="N51" s="35"/>
      <c r="O51" s="35"/>
      <c r="P51" s="35"/>
      <c r="Q51" s="47"/>
      <c r="R51" s="134"/>
      <c r="S51" s="134"/>
      <c r="T51" s="134" t="s">
        <v>8</v>
      </c>
      <c r="U51" s="263">
        <f>SUM(U33:W48)</f>
        <v>0</v>
      </c>
      <c r="V51" s="264"/>
      <c r="W51" s="264"/>
      <c r="X51" s="134"/>
      <c r="Y51" s="145"/>
    </row>
    <row r="52" spans="6:26">
      <c r="F52" s="35"/>
      <c r="G52" s="35"/>
      <c r="H52" s="35"/>
      <c r="I52" s="35"/>
      <c r="J52" s="35"/>
      <c r="K52" s="35"/>
      <c r="L52" s="35"/>
      <c r="M52" s="35"/>
      <c r="N52" s="35"/>
      <c r="O52" s="35"/>
      <c r="P52" s="35"/>
      <c r="Q52" s="47"/>
      <c r="R52" s="134"/>
      <c r="S52" s="134"/>
      <c r="T52" s="134" t="s">
        <v>39</v>
      </c>
      <c r="U52" s="263">
        <f>U51*(11/12)</f>
        <v>0</v>
      </c>
      <c r="V52" s="264"/>
      <c r="W52" s="264"/>
      <c r="X52" s="134"/>
      <c r="Y52" s="145"/>
    </row>
    <row r="53" spans="6:26">
      <c r="F53" s="35"/>
      <c r="G53" s="35"/>
      <c r="H53" s="35"/>
      <c r="I53" s="35"/>
      <c r="J53" s="35"/>
      <c r="K53" s="35"/>
      <c r="L53" s="35"/>
      <c r="M53" s="35"/>
      <c r="N53" s="35"/>
      <c r="O53" s="35"/>
      <c r="P53" s="35"/>
      <c r="Q53" s="47"/>
      <c r="R53" s="134"/>
      <c r="S53" s="134"/>
      <c r="T53" s="134" t="s">
        <v>269</v>
      </c>
      <c r="U53" s="263">
        <f>U52*12%</f>
        <v>0</v>
      </c>
      <c r="V53" s="264"/>
      <c r="W53" s="264"/>
      <c r="X53" s="134"/>
      <c r="Y53" s="145"/>
    </row>
    <row r="54" spans="6:26">
      <c r="F54" s="35"/>
      <c r="G54" s="35"/>
      <c r="H54" s="35"/>
      <c r="I54" s="35"/>
      <c r="J54" s="35"/>
      <c r="K54" s="35"/>
      <c r="L54" s="35"/>
      <c r="M54" s="35"/>
      <c r="N54" s="35"/>
      <c r="O54" s="35"/>
      <c r="P54" s="35"/>
      <c r="Q54" s="47"/>
      <c r="R54" s="134"/>
      <c r="S54" s="134"/>
      <c r="T54" s="143" t="s">
        <v>104</v>
      </c>
      <c r="U54" s="265">
        <f>U51+U53</f>
        <v>0</v>
      </c>
      <c r="V54" s="266"/>
      <c r="W54" s="266"/>
      <c r="X54" s="134"/>
      <c r="Y54" s="145"/>
    </row>
    <row r="55" spans="6:26">
      <c r="F55" s="35"/>
      <c r="G55" s="35"/>
      <c r="H55" s="35"/>
      <c r="I55" s="35"/>
      <c r="J55" s="35"/>
      <c r="K55" s="35"/>
      <c r="L55" s="35"/>
      <c r="M55" s="35"/>
      <c r="N55" s="35"/>
      <c r="O55" s="35"/>
      <c r="P55" s="35"/>
      <c r="Q55" s="47"/>
      <c r="R55" s="136"/>
      <c r="S55" s="136"/>
      <c r="T55" s="136"/>
      <c r="U55" s="136"/>
      <c r="V55" s="136"/>
      <c r="W55" s="136"/>
      <c r="X55" s="136"/>
      <c r="Y55" s="145"/>
    </row>
    <row r="56" spans="6:26">
      <c r="Q56" s="130"/>
      <c r="R56" s="81"/>
      <c r="S56" s="81"/>
      <c r="T56" s="81"/>
      <c r="U56" s="81"/>
      <c r="V56" s="81"/>
      <c r="W56" s="81"/>
      <c r="X56" s="81"/>
      <c r="Y56" s="145"/>
    </row>
    <row r="57" spans="6:26">
      <c r="Q57" s="130"/>
      <c r="R57" s="81"/>
      <c r="S57" s="81"/>
      <c r="T57" s="81"/>
      <c r="U57" s="81"/>
      <c r="V57" s="81"/>
      <c r="W57" s="81"/>
      <c r="X57" s="81"/>
    </row>
    <row r="58" spans="6:26" ht="6.75" customHeight="1"/>
    <row r="59" spans="6:26" ht="15" customHeight="1"/>
    <row r="60" spans="6:26" ht="8.25" customHeight="1"/>
    <row r="61" spans="6:26" ht="9" customHeight="1"/>
  </sheetData>
  <mergeCells count="128">
    <mergeCell ref="U52:W52"/>
    <mergeCell ref="U53:W53"/>
    <mergeCell ref="U54:W54"/>
    <mergeCell ref="G22:L22"/>
    <mergeCell ref="G23:L23"/>
    <mergeCell ref="G24:L24"/>
    <mergeCell ref="G25:L25"/>
    <mergeCell ref="G26:L26"/>
    <mergeCell ref="Q19:R24"/>
    <mergeCell ref="U41:W41"/>
    <mergeCell ref="U42:W42"/>
    <mergeCell ref="U46:W46"/>
    <mergeCell ref="U47:W47"/>
    <mergeCell ref="U48:W48"/>
    <mergeCell ref="U51:W51"/>
    <mergeCell ref="R47:T47"/>
    <mergeCell ref="R48:T48"/>
    <mergeCell ref="U33:W33"/>
    <mergeCell ref="U34:W34"/>
    <mergeCell ref="U35:W35"/>
    <mergeCell ref="U36:W36"/>
    <mergeCell ref="U37:W37"/>
    <mergeCell ref="U38:W38"/>
    <mergeCell ref="U39:W39"/>
    <mergeCell ref="U40:W40"/>
    <mergeCell ref="R38:T38"/>
    <mergeCell ref="R39:T39"/>
    <mergeCell ref="R40:T40"/>
    <mergeCell ref="R41:T41"/>
    <mergeCell ref="R42:T42"/>
    <mergeCell ref="R46:T46"/>
    <mergeCell ref="P41:Q41"/>
    <mergeCell ref="P42:Q42"/>
    <mergeCell ref="P46:Q46"/>
    <mergeCell ref="U43:W43"/>
    <mergeCell ref="U44:W44"/>
    <mergeCell ref="U45:W45"/>
    <mergeCell ref="N37:O37"/>
    <mergeCell ref="P47:Q47"/>
    <mergeCell ref="P48:Q48"/>
    <mergeCell ref="R33:T33"/>
    <mergeCell ref="R34:T34"/>
    <mergeCell ref="R35:T35"/>
    <mergeCell ref="R36:T36"/>
    <mergeCell ref="R37:T37"/>
    <mergeCell ref="N47:O47"/>
    <mergeCell ref="N48:O48"/>
    <mergeCell ref="P33:Q33"/>
    <mergeCell ref="P34:Q34"/>
    <mergeCell ref="P35:Q35"/>
    <mergeCell ref="P36:Q36"/>
    <mergeCell ref="P37:Q37"/>
    <mergeCell ref="P38:Q38"/>
    <mergeCell ref="P39:Q39"/>
    <mergeCell ref="P40:Q40"/>
    <mergeCell ref="N38:O38"/>
    <mergeCell ref="N39:O39"/>
    <mergeCell ref="N40:O40"/>
    <mergeCell ref="N41:O41"/>
    <mergeCell ref="N42:O42"/>
    <mergeCell ref="N46:O46"/>
    <mergeCell ref="H47:J47"/>
    <mergeCell ref="H48:J48"/>
    <mergeCell ref="K33:M33"/>
    <mergeCell ref="K34:M34"/>
    <mergeCell ref="K35:M35"/>
    <mergeCell ref="K36:M36"/>
    <mergeCell ref="K37:M37"/>
    <mergeCell ref="K38:M38"/>
    <mergeCell ref="K39:M39"/>
    <mergeCell ref="K40:M40"/>
    <mergeCell ref="H38:J38"/>
    <mergeCell ref="H39:J39"/>
    <mergeCell ref="H40:J40"/>
    <mergeCell ref="H41:J41"/>
    <mergeCell ref="H42:J42"/>
    <mergeCell ref="H46:J46"/>
    <mergeCell ref="H37:J37"/>
    <mergeCell ref="K41:M41"/>
    <mergeCell ref="K42:M42"/>
    <mergeCell ref="K46:M46"/>
    <mergeCell ref="K47:M47"/>
    <mergeCell ref="K48:M48"/>
    <mergeCell ref="K43:M43"/>
    <mergeCell ref="K44:M44"/>
    <mergeCell ref="T19:W24"/>
    <mergeCell ref="T25:W25"/>
    <mergeCell ref="T26:W26"/>
    <mergeCell ref="J6:L6"/>
    <mergeCell ref="K16:L16"/>
    <mergeCell ref="T18:W18"/>
    <mergeCell ref="P10:T10"/>
    <mergeCell ref="P11:T11"/>
    <mergeCell ref="O16:X16"/>
    <mergeCell ref="O6:X6"/>
    <mergeCell ref="V8:W8"/>
    <mergeCell ref="V9:W9"/>
    <mergeCell ref="V10:W10"/>
    <mergeCell ref="V11:W11"/>
    <mergeCell ref="P8:T8"/>
    <mergeCell ref="P9:T9"/>
    <mergeCell ref="Q18:R18"/>
    <mergeCell ref="Q25:R25"/>
    <mergeCell ref="Q26:R26"/>
    <mergeCell ref="R32:T32"/>
    <mergeCell ref="U32:W32"/>
    <mergeCell ref="H43:J43"/>
    <mergeCell ref="H44:J44"/>
    <mergeCell ref="H45:J45"/>
    <mergeCell ref="K45:M45"/>
    <mergeCell ref="N43:O43"/>
    <mergeCell ref="N44:O44"/>
    <mergeCell ref="N45:O45"/>
    <mergeCell ref="R43:T43"/>
    <mergeCell ref="R44:T44"/>
    <mergeCell ref="R45:T45"/>
    <mergeCell ref="H33:J33"/>
    <mergeCell ref="H34:J34"/>
    <mergeCell ref="H35:J35"/>
    <mergeCell ref="H36:J36"/>
    <mergeCell ref="H32:J32"/>
    <mergeCell ref="K32:M32"/>
    <mergeCell ref="N32:O32"/>
    <mergeCell ref="P32:Q32"/>
    <mergeCell ref="N33:O33"/>
    <mergeCell ref="N34:O34"/>
    <mergeCell ref="N35:O35"/>
    <mergeCell ref="N36:O36"/>
  </mergeCells>
  <dataValidations count="1">
    <dataValidation type="whole" operator="greaterThanOrEqual" allowBlank="1" showInputMessage="1" showErrorMessage="1" sqref="P33:Q48" xr:uid="{FF13D6B7-3F87-40D6-9AD0-D109ECE1C55E}">
      <formula1>1</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3225078-995F-45C6-97B1-F30F07280479}">
          <x14:formula1>
            <xm:f>'Product Database'!$A$2:$A$1048576</xm:f>
          </x14:formula1>
          <xm:sqref>H33:H48 I48:J48</xm:sqref>
        </x14:dataValidation>
        <x14:dataValidation type="list" allowBlank="1" showInputMessage="1" showErrorMessage="1" xr:uid="{630F2566-EAA0-4EA2-A32D-510A0BAE1EFD}">
          <x14:formula1>
            <xm:f>'Customer Database'!$A$3:$A$1048576</xm:f>
          </x14:formula1>
          <xm:sqref>K16</xm:sqref>
        </x14:dataValidation>
        <x14:dataValidation type="list" allowBlank="1" showInputMessage="1" showErrorMessage="1" xr:uid="{4918AF79-FA64-47C6-A27B-A49C965FB18C}">
          <x14:formula1>
            <xm:f>'Invoice Database'!$K$2:$K$1048576</xm:f>
          </x14:formula1>
          <xm:sqref>J6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E4640-5065-4C4A-88A6-18B61AEF1692}">
  <sheetPr codeName="Sheet1"/>
  <dimension ref="A2:AF47"/>
  <sheetViews>
    <sheetView view="pageBreakPreview" zoomScale="85" zoomScaleNormal="70" zoomScaleSheetLayoutView="85" workbookViewId="0">
      <selection activeCell="L44" sqref="L44"/>
    </sheetView>
  </sheetViews>
  <sheetFormatPr defaultRowHeight="15"/>
  <cols>
    <col min="1" max="1" width="1.42578125" style="4" customWidth="1"/>
    <col min="2" max="2" width="2.140625" style="4" customWidth="1"/>
    <col min="3" max="3" width="13" style="4" customWidth="1"/>
    <col min="4" max="4" width="1.42578125" style="4" customWidth="1"/>
    <col min="5" max="5" width="16.85546875" style="4" customWidth="1"/>
    <col min="6" max="6" width="11.42578125" style="4" customWidth="1"/>
    <col min="7" max="7" width="5.5703125" style="4" customWidth="1"/>
    <col min="8" max="8" width="4.28515625" style="4" customWidth="1"/>
    <col min="9" max="9" width="15.85546875" style="4" customWidth="1"/>
    <col min="10" max="10" width="12.5703125" style="4" customWidth="1"/>
    <col min="11" max="11" width="6.140625" style="4" customWidth="1"/>
    <col min="12" max="12" width="16.5703125" style="4" customWidth="1"/>
    <col min="13" max="13" width="11.42578125" style="4" customWidth="1"/>
    <col min="14" max="16384" width="9.140625" style="4"/>
  </cols>
  <sheetData>
    <row r="2" spans="1:16" ht="24.75" customHeight="1">
      <c r="A2" s="280" t="s">
        <v>296</v>
      </c>
      <c r="B2" s="280"/>
      <c r="C2" s="280"/>
      <c r="D2" s="280"/>
      <c r="E2" s="280"/>
      <c r="F2" s="2"/>
      <c r="G2" s="281" t="s">
        <v>0</v>
      </c>
      <c r="H2" s="281"/>
      <c r="I2" s="281"/>
      <c r="J2" s="281"/>
      <c r="K2" s="281"/>
      <c r="L2" s="3"/>
      <c r="M2" s="3"/>
      <c r="N2" s="3"/>
      <c r="O2" s="3"/>
    </row>
    <row r="3" spans="1:16" ht="3.75" customHeight="1">
      <c r="A3" s="20"/>
      <c r="B3" s="20"/>
      <c r="C3" s="20"/>
      <c r="D3" s="20"/>
      <c r="E3" s="20"/>
      <c r="F3" s="2"/>
      <c r="G3" s="281"/>
      <c r="H3" s="281"/>
      <c r="I3" s="281"/>
      <c r="J3" s="281"/>
      <c r="K3" s="281"/>
      <c r="L3" s="3"/>
      <c r="M3" s="3"/>
      <c r="N3" s="3"/>
      <c r="O3" s="3"/>
    </row>
    <row r="4" spans="1:16" ht="9.75" customHeight="1">
      <c r="A4" s="282" t="s">
        <v>17</v>
      </c>
      <c r="B4" s="282"/>
      <c r="C4" s="282"/>
      <c r="D4" s="282"/>
      <c r="E4" s="282"/>
      <c r="F4" s="2"/>
      <c r="G4" s="281"/>
      <c r="H4" s="281"/>
      <c r="I4" s="281"/>
      <c r="J4" s="281"/>
      <c r="K4" s="281"/>
      <c r="L4" s="3"/>
      <c r="M4" s="3"/>
      <c r="N4" s="3"/>
      <c r="O4" s="3"/>
    </row>
    <row r="5" spans="1:16" ht="17.25" customHeight="1">
      <c r="A5" s="282"/>
      <c r="B5" s="282"/>
      <c r="C5" s="282"/>
      <c r="D5" s="282"/>
      <c r="E5" s="282"/>
      <c r="F5" s="2"/>
      <c r="G5" s="281"/>
      <c r="H5" s="281"/>
      <c r="I5" s="281"/>
      <c r="J5" s="281"/>
      <c r="K5" s="281"/>
      <c r="L5" s="3"/>
      <c r="M5" s="3"/>
      <c r="N5" s="3"/>
      <c r="O5" s="3"/>
    </row>
    <row r="6" spans="1:16" ht="15" customHeight="1">
      <c r="A6" s="286" t="s">
        <v>18</v>
      </c>
      <c r="B6" s="286"/>
      <c r="C6" s="286"/>
      <c r="D6" s="286"/>
      <c r="E6" s="286"/>
      <c r="F6" s="5"/>
      <c r="G6" s="6"/>
      <c r="H6" s="58"/>
      <c r="I6" s="6"/>
      <c r="J6" s="6"/>
    </row>
    <row r="7" spans="1:16" ht="15" customHeight="1">
      <c r="A7" s="8" t="s">
        <v>19</v>
      </c>
      <c r="B7" s="8"/>
      <c r="C7" s="8"/>
      <c r="D7" s="8"/>
      <c r="E7" s="9"/>
      <c r="F7" s="6"/>
      <c r="I7" s="19" t="s">
        <v>52</v>
      </c>
      <c r="J7" s="62">
        <v>2503</v>
      </c>
      <c r="K7" s="64"/>
    </row>
    <row r="8" spans="1:16">
      <c r="A8" s="8"/>
      <c r="B8" s="8"/>
      <c r="C8" s="8"/>
      <c r="D8" s="8"/>
      <c r="E8" s="9"/>
      <c r="F8" s="7"/>
      <c r="I8" s="19" t="s">
        <v>271</v>
      </c>
      <c r="J8" s="62">
        <v>0</v>
      </c>
      <c r="K8" s="64"/>
    </row>
    <row r="9" spans="1:16" ht="15" customHeight="1">
      <c r="F9" s="6"/>
      <c r="G9" s="6"/>
      <c r="H9" s="58"/>
      <c r="I9" s="66" t="s">
        <v>54</v>
      </c>
      <c r="J9" s="63">
        <v>46300</v>
      </c>
      <c r="K9" s="65"/>
    </row>
    <row r="10" spans="1:16" s="9" customFormat="1">
      <c r="F10" s="3"/>
      <c r="G10" s="3"/>
      <c r="H10" s="60"/>
      <c r="I10" s="19" t="s">
        <v>55</v>
      </c>
      <c r="J10" s="62">
        <v>0</v>
      </c>
      <c r="K10" s="64"/>
      <c r="P10" s="4"/>
    </row>
    <row r="11" spans="1:16" ht="15" customHeight="1">
      <c r="B11" s="285" t="s">
        <v>2</v>
      </c>
      <c r="C11" s="285"/>
      <c r="E11" s="10"/>
      <c r="F11" s="10"/>
      <c r="G11" s="6"/>
      <c r="H11" s="58"/>
    </row>
    <row r="12" spans="1:16" ht="15" customHeight="1">
      <c r="B12" s="282" t="s">
        <v>16</v>
      </c>
      <c r="C12" s="282"/>
      <c r="D12" s="11" t="s">
        <v>12</v>
      </c>
      <c r="E12" s="6" t="s">
        <v>246</v>
      </c>
      <c r="F12" s="6"/>
      <c r="G12" s="6"/>
      <c r="H12" s="58"/>
    </row>
    <row r="13" spans="1:16" ht="15" customHeight="1">
      <c r="B13" s="282" t="s">
        <v>13</v>
      </c>
      <c r="C13" s="282"/>
      <c r="D13" s="11" t="s">
        <v>12</v>
      </c>
      <c r="E13" s="275" t="str">
        <f>IFERROR(_xlfn.TEXTJOIN(", ",TRUE,VLOOKUP(E12,'Customer Database'!A:E,2,FALSE),VLOOKUP(E12,'Customer Database'!A:E,3,FALSE),VLOOKUP(E12,'Customer Database'!A:E,4,FALSE),VLOOKUP(E12,'Customer Database'!A:E,5,FALSE),VLOOKUP(E12,'Customer Database'!A:F,6,FALSE)),"")</f>
        <v>Ruko Balikpapan Baru Blok AB No. 7, Jl. MT Haryono, Kel. Damai Baru, Kec. Balikpapan Selatan, Balikpapan, Kalimantan Timur, 76114, Indonesia</v>
      </c>
      <c r="F13" s="275"/>
      <c r="G13" s="275"/>
      <c r="H13" s="275"/>
      <c r="I13" s="275"/>
      <c r="J13" s="275"/>
    </row>
    <row r="14" spans="1:16" ht="15" customHeight="1">
      <c r="B14" s="6"/>
      <c r="C14" s="6"/>
      <c r="D14" s="11"/>
      <c r="E14" s="275"/>
      <c r="F14" s="275"/>
      <c r="G14" s="275"/>
      <c r="H14" s="275"/>
      <c r="I14" s="275"/>
      <c r="J14" s="275"/>
    </row>
    <row r="15" spans="1:16" ht="15" customHeight="1">
      <c r="B15" s="6"/>
      <c r="C15" s="6"/>
      <c r="D15" s="11"/>
      <c r="E15" s="275"/>
      <c r="F15" s="275"/>
      <c r="G15" s="275"/>
      <c r="H15" s="275"/>
      <c r="I15" s="275"/>
      <c r="J15" s="275"/>
    </row>
    <row r="16" spans="1:16" ht="15" customHeight="1">
      <c r="B16" s="282" t="s">
        <v>14</v>
      </c>
      <c r="C16" s="282"/>
      <c r="D16" s="11" t="s">
        <v>12</v>
      </c>
      <c r="E16" s="22">
        <f>IFERROR(VLOOKUP($E$12,'Customer Database'!A:H,7,FALSE),"")</f>
        <v>81234567022</v>
      </c>
      <c r="F16" s="6"/>
      <c r="G16" s="6"/>
      <c r="H16" s="58"/>
    </row>
    <row r="17" spans="1:32" ht="15" customHeight="1">
      <c r="B17" s="4" t="s">
        <v>15</v>
      </c>
      <c r="D17" s="11" t="s">
        <v>12</v>
      </c>
      <c r="E17" s="61" t="str">
        <f>IFERROR(VLOOKUP($E$12,'Customer Database'!A:H,8,FALSE),"")</f>
        <v>ap@balikpapanretail.co.id</v>
      </c>
      <c r="F17" s="6"/>
      <c r="G17" s="6"/>
      <c r="H17" s="58"/>
    </row>
    <row r="18" spans="1:32" ht="9" customHeight="1">
      <c r="B18" s="6"/>
      <c r="C18" s="6"/>
      <c r="D18" s="11"/>
      <c r="E18" s="6"/>
      <c r="F18" s="6"/>
      <c r="G18" s="6"/>
      <c r="H18" s="58"/>
    </row>
    <row r="19" spans="1:32" ht="9.75" customHeight="1">
      <c r="A19" s="6"/>
      <c r="B19" s="6"/>
      <c r="C19" s="6"/>
      <c r="D19" s="6"/>
      <c r="E19" s="6"/>
      <c r="F19" s="6"/>
      <c r="G19" s="6"/>
      <c r="H19" s="58"/>
      <c r="I19" s="6"/>
      <c r="J19" s="6"/>
      <c r="K19" s="6"/>
    </row>
    <row r="20" spans="1:32" ht="15" customHeight="1">
      <c r="A20" s="276" t="s">
        <v>3</v>
      </c>
      <c r="B20" s="277"/>
      <c r="C20" s="54" t="s">
        <v>63</v>
      </c>
      <c r="D20" s="272" t="s">
        <v>4</v>
      </c>
      <c r="E20" s="272"/>
      <c r="F20" s="272"/>
      <c r="G20" s="12" t="s">
        <v>5</v>
      </c>
      <c r="H20" s="276" t="s">
        <v>103</v>
      </c>
      <c r="I20" s="277"/>
      <c r="J20" s="276" t="s">
        <v>6</v>
      </c>
      <c r="K20" s="277"/>
    </row>
    <row r="21" spans="1:32" ht="15" customHeight="1">
      <c r="A21" s="283">
        <v>1</v>
      </c>
      <c r="B21" s="284"/>
      <c r="C21" s="56"/>
      <c r="D21" s="288"/>
      <c r="E21" s="288"/>
      <c r="F21" s="288"/>
      <c r="G21" s="57"/>
      <c r="H21" s="278"/>
      <c r="I21" s="279"/>
      <c r="J21" s="278"/>
      <c r="K21" s="279"/>
    </row>
    <row r="22" spans="1:32" ht="15" customHeight="1">
      <c r="A22" s="283" t="str">
        <f>IF(C22&lt;&gt;"",A21+1,"")</f>
        <v/>
      </c>
      <c r="B22" s="284"/>
      <c r="C22" s="56"/>
      <c r="D22" s="288"/>
      <c r="E22" s="288"/>
      <c r="F22" s="288"/>
      <c r="G22" s="57"/>
      <c r="H22" s="278"/>
      <c r="I22" s="279"/>
      <c r="J22" s="278"/>
      <c r="K22" s="279"/>
    </row>
    <row r="23" spans="1:32" ht="15" customHeight="1">
      <c r="A23" s="283" t="str">
        <f t="shared" ref="A23:A35" si="0">IF(C23&lt;&gt;"",A22+1,"")</f>
        <v/>
      </c>
      <c r="B23" s="284"/>
      <c r="C23" s="56"/>
      <c r="D23" s="288"/>
      <c r="E23" s="288"/>
      <c r="F23" s="288"/>
      <c r="G23" s="57"/>
      <c r="H23" s="278"/>
      <c r="I23" s="279"/>
      <c r="J23" s="278"/>
      <c r="K23" s="279"/>
      <c r="O23" s="1"/>
      <c r="P23" s="1"/>
      <c r="Q23" s="1"/>
      <c r="R23" s="1"/>
      <c r="S23" s="1"/>
      <c r="T23" s="1"/>
      <c r="U23" s="1"/>
      <c r="V23" s="1"/>
      <c r="W23" s="1"/>
      <c r="X23" s="1"/>
      <c r="Y23" s="1"/>
      <c r="Z23" s="1"/>
      <c r="AA23" s="1"/>
      <c r="AB23" s="1"/>
      <c r="AC23" s="1"/>
      <c r="AD23" s="1"/>
      <c r="AE23" s="1"/>
      <c r="AF23" s="1"/>
    </row>
    <row r="24" spans="1:32" ht="15" customHeight="1">
      <c r="A24" s="283" t="str">
        <f t="shared" si="0"/>
        <v/>
      </c>
      <c r="B24" s="284"/>
      <c r="C24" s="56"/>
      <c r="D24" s="288"/>
      <c r="E24" s="288"/>
      <c r="F24" s="288"/>
      <c r="G24" s="57"/>
      <c r="H24" s="278"/>
      <c r="I24" s="279"/>
      <c r="J24" s="278"/>
      <c r="K24" s="279"/>
      <c r="O24" s="1"/>
      <c r="P24" s="1"/>
      <c r="Q24" s="1"/>
      <c r="R24" s="1"/>
      <c r="S24" s="1"/>
      <c r="T24" s="1"/>
      <c r="U24" s="1"/>
      <c r="V24" s="1"/>
      <c r="W24" s="1"/>
      <c r="X24" s="1"/>
      <c r="Y24" s="1"/>
      <c r="Z24" s="1"/>
      <c r="AA24" s="1"/>
      <c r="AB24" s="1"/>
      <c r="AC24" s="1"/>
      <c r="AD24" s="1"/>
      <c r="AE24" s="1"/>
      <c r="AF24" s="1"/>
    </row>
    <row r="25" spans="1:32">
      <c r="A25" s="283" t="str">
        <f t="shared" si="0"/>
        <v/>
      </c>
      <c r="B25" s="284"/>
      <c r="C25" s="56"/>
      <c r="D25" s="288"/>
      <c r="E25" s="288"/>
      <c r="F25" s="288"/>
      <c r="G25" s="57"/>
      <c r="H25" s="283"/>
      <c r="I25" s="284"/>
      <c r="J25" s="278"/>
      <c r="K25" s="279"/>
      <c r="O25" s="1"/>
      <c r="P25" s="1"/>
      <c r="Q25" s="1"/>
      <c r="R25" s="1"/>
      <c r="S25" s="1"/>
      <c r="T25" s="1"/>
      <c r="U25" s="1"/>
      <c r="V25" s="1"/>
      <c r="W25" s="1"/>
      <c r="X25" s="1"/>
      <c r="Y25" s="1"/>
      <c r="Z25" s="1"/>
      <c r="AA25" s="1"/>
      <c r="AB25" s="1"/>
      <c r="AC25" s="1"/>
      <c r="AD25" s="1"/>
      <c r="AE25" s="1"/>
      <c r="AF25" s="1"/>
    </row>
    <row r="26" spans="1:32">
      <c r="A26" s="283" t="str">
        <f t="shared" si="0"/>
        <v/>
      </c>
      <c r="B26" s="284"/>
      <c r="C26" s="56"/>
      <c r="D26" s="288"/>
      <c r="E26" s="288"/>
      <c r="F26" s="288"/>
      <c r="G26" s="57"/>
      <c r="H26" s="283"/>
      <c r="I26" s="284"/>
      <c r="J26" s="278"/>
      <c r="K26" s="279"/>
      <c r="O26" s="1"/>
      <c r="P26" s="1"/>
      <c r="Q26" s="55"/>
      <c r="R26" s="55"/>
      <c r="S26" s="55"/>
      <c r="T26" s="55"/>
      <c r="U26" s="55"/>
      <c r="V26" s="55"/>
      <c r="W26" s="55"/>
      <c r="X26" s="55"/>
      <c r="Y26" s="55"/>
      <c r="Z26" s="55"/>
      <c r="AA26" s="55"/>
      <c r="AB26" s="55"/>
      <c r="AC26" s="55"/>
      <c r="AD26" s="55"/>
      <c r="AE26" s="55"/>
      <c r="AF26" s="55"/>
    </row>
    <row r="27" spans="1:32">
      <c r="A27" s="283" t="str">
        <f t="shared" si="0"/>
        <v/>
      </c>
      <c r="B27" s="284"/>
      <c r="C27" s="56"/>
      <c r="D27" s="288"/>
      <c r="E27" s="288"/>
      <c r="F27" s="288"/>
      <c r="G27" s="57"/>
      <c r="H27" s="283"/>
      <c r="I27" s="284"/>
      <c r="J27" s="278"/>
      <c r="K27" s="279"/>
      <c r="O27" s="1"/>
      <c r="P27" s="1"/>
      <c r="Q27" s="1"/>
      <c r="R27" s="1"/>
      <c r="S27" s="1"/>
      <c r="T27" s="1"/>
      <c r="U27" s="1"/>
      <c r="V27" s="1"/>
      <c r="W27" s="1"/>
      <c r="X27" s="1"/>
      <c r="Y27" s="1"/>
      <c r="Z27" s="1"/>
      <c r="AA27" s="1"/>
      <c r="AB27" s="1"/>
      <c r="AC27" s="1"/>
      <c r="AD27" s="1"/>
      <c r="AE27" s="1"/>
      <c r="AF27" s="1"/>
    </row>
    <row r="28" spans="1:32">
      <c r="A28" s="283" t="str">
        <f t="shared" si="0"/>
        <v/>
      </c>
      <c r="B28" s="284"/>
      <c r="C28" s="56"/>
      <c r="D28" s="288"/>
      <c r="E28" s="288"/>
      <c r="F28" s="288"/>
      <c r="G28" s="57"/>
      <c r="H28" s="283"/>
      <c r="I28" s="284"/>
      <c r="J28" s="278"/>
      <c r="K28" s="279"/>
    </row>
    <row r="29" spans="1:32">
      <c r="A29" s="283" t="str">
        <f t="shared" si="0"/>
        <v/>
      </c>
      <c r="B29" s="284"/>
      <c r="C29" s="56"/>
      <c r="D29" s="288"/>
      <c r="E29" s="288"/>
      <c r="F29" s="288"/>
      <c r="G29" s="57"/>
      <c r="H29" s="283"/>
      <c r="I29" s="284"/>
      <c r="J29" s="278"/>
      <c r="K29" s="279"/>
    </row>
    <row r="30" spans="1:32">
      <c r="A30" s="283" t="str">
        <f t="shared" si="0"/>
        <v/>
      </c>
      <c r="B30" s="284"/>
      <c r="C30" s="56"/>
      <c r="D30" s="288"/>
      <c r="E30" s="288"/>
      <c r="F30" s="288"/>
      <c r="G30" s="57"/>
      <c r="H30" s="283"/>
      <c r="I30" s="284"/>
      <c r="J30" s="278"/>
      <c r="K30" s="279"/>
    </row>
    <row r="31" spans="1:32">
      <c r="A31" s="283" t="str">
        <f t="shared" si="0"/>
        <v/>
      </c>
      <c r="B31" s="284"/>
      <c r="C31" s="56"/>
      <c r="D31" s="288"/>
      <c r="E31" s="288"/>
      <c r="F31" s="288"/>
      <c r="G31" s="57"/>
      <c r="H31" s="283"/>
      <c r="I31" s="284"/>
      <c r="J31" s="278"/>
      <c r="K31" s="279"/>
    </row>
    <row r="32" spans="1:32">
      <c r="A32" s="283" t="str">
        <f t="shared" si="0"/>
        <v/>
      </c>
      <c r="B32" s="284"/>
      <c r="C32" s="56"/>
      <c r="D32" s="288"/>
      <c r="E32" s="288"/>
      <c r="F32" s="288"/>
      <c r="G32" s="57"/>
      <c r="H32" s="283"/>
      <c r="I32" s="284"/>
      <c r="J32" s="278"/>
      <c r="K32" s="279"/>
    </row>
    <row r="33" spans="1:11">
      <c r="A33" s="283" t="str">
        <f t="shared" si="0"/>
        <v/>
      </c>
      <c r="B33" s="284"/>
      <c r="C33" s="56"/>
      <c r="D33" s="288"/>
      <c r="E33" s="288"/>
      <c r="F33" s="288"/>
      <c r="G33" s="57"/>
      <c r="H33" s="283"/>
      <c r="I33" s="284"/>
      <c r="J33" s="278"/>
      <c r="K33" s="279"/>
    </row>
    <row r="34" spans="1:11">
      <c r="A34" s="283" t="str">
        <f t="shared" si="0"/>
        <v/>
      </c>
      <c r="B34" s="284"/>
      <c r="C34" s="56"/>
      <c r="D34" s="288"/>
      <c r="E34" s="288"/>
      <c r="F34" s="288"/>
      <c r="G34" s="57"/>
      <c r="H34" s="283"/>
      <c r="I34" s="284"/>
      <c r="J34" s="278"/>
      <c r="K34" s="279"/>
    </row>
    <row r="35" spans="1:11">
      <c r="A35" s="283" t="str">
        <f t="shared" si="0"/>
        <v/>
      </c>
      <c r="B35" s="284"/>
      <c r="C35" s="56"/>
      <c r="D35" s="288"/>
      <c r="E35" s="288"/>
      <c r="F35" s="288"/>
      <c r="G35" s="57"/>
      <c r="H35" s="283"/>
      <c r="I35" s="284"/>
      <c r="J35" s="278"/>
      <c r="K35" s="279"/>
    </row>
    <row r="36" spans="1:11" ht="23.25" customHeight="1">
      <c r="A36" s="15"/>
      <c r="B36" s="15"/>
      <c r="C36" s="13"/>
      <c r="D36" s="289"/>
      <c r="E36" s="289"/>
      <c r="F36" s="289"/>
      <c r="G36" s="13"/>
      <c r="H36" s="59"/>
      <c r="I36" s="15"/>
      <c r="J36" s="15"/>
      <c r="K36" s="15"/>
    </row>
    <row r="37" spans="1:11">
      <c r="A37" s="15"/>
      <c r="B37" s="285" t="s">
        <v>10</v>
      </c>
      <c r="C37" s="285"/>
      <c r="D37" s="285"/>
      <c r="E37" s="285"/>
      <c r="F37" s="13"/>
      <c r="G37" s="13"/>
      <c r="H37" s="59"/>
      <c r="I37" s="14" t="s">
        <v>8</v>
      </c>
      <c r="J37" s="274" t="str">
        <f>IF($C$21="","",SUM(J21:K35))</f>
        <v/>
      </c>
      <c r="K37" s="274"/>
    </row>
    <row r="38" spans="1:11">
      <c r="A38" s="13"/>
      <c r="B38" s="282" t="s">
        <v>20</v>
      </c>
      <c r="C38" s="282"/>
      <c r="D38" s="11" t="s">
        <v>12</v>
      </c>
      <c r="E38" s="287" t="s">
        <v>21</v>
      </c>
      <c r="F38" s="287"/>
      <c r="G38" s="13"/>
      <c r="H38" s="59"/>
      <c r="I38" s="14" t="s">
        <v>39</v>
      </c>
      <c r="J38" s="274" t="str">
        <f>IF($C$21="","",J37*(11/12))</f>
        <v/>
      </c>
      <c r="K38" s="274"/>
    </row>
    <row r="39" spans="1:11">
      <c r="A39" s="13"/>
      <c r="B39" s="282" t="s">
        <v>24</v>
      </c>
      <c r="C39" s="282"/>
      <c r="D39" s="11" t="s">
        <v>12</v>
      </c>
      <c r="E39" s="13" t="s">
        <v>22</v>
      </c>
      <c r="F39" s="13"/>
      <c r="G39" s="13"/>
      <c r="H39" s="59"/>
      <c r="I39" s="14" t="s">
        <v>40</v>
      </c>
      <c r="J39" s="274" t="str">
        <f>IF($C$21="","",J38*12%)</f>
        <v/>
      </c>
      <c r="K39" s="274"/>
    </row>
    <row r="40" spans="1:11">
      <c r="A40" s="13"/>
      <c r="B40" s="282" t="s">
        <v>25</v>
      </c>
      <c r="C40" s="282"/>
      <c r="D40" s="11" t="s">
        <v>12</v>
      </c>
      <c r="E40" s="16" t="s">
        <v>23</v>
      </c>
      <c r="F40" s="6"/>
      <c r="G40" s="13"/>
      <c r="H40" s="59"/>
      <c r="I40" s="17" t="s">
        <v>9</v>
      </c>
      <c r="J40" s="273" t="str">
        <f>IF($C$21="","",J37+J39)</f>
        <v/>
      </c>
      <c r="K40" s="273"/>
    </row>
    <row r="41" spans="1:11">
      <c r="A41" s="13"/>
      <c r="G41" s="13"/>
      <c r="H41" s="59"/>
      <c r="K41" s="15"/>
    </row>
    <row r="42" spans="1:11">
      <c r="A42" s="6"/>
      <c r="G42" s="6"/>
      <c r="H42" s="58"/>
      <c r="K42" s="15"/>
    </row>
    <row r="43" spans="1:11" ht="15.75">
      <c r="A43" s="6"/>
      <c r="E43" s="10"/>
      <c r="F43" s="6"/>
      <c r="G43" s="6"/>
      <c r="H43" s="58"/>
      <c r="K43" s="18" t="s">
        <v>7</v>
      </c>
    </row>
    <row r="44" spans="1:11" ht="15" customHeight="1">
      <c r="D44" s="10"/>
      <c r="F44" s="10"/>
      <c r="G44" s="6"/>
      <c r="H44" s="58"/>
      <c r="I44" s="6"/>
      <c r="J44" s="6"/>
      <c r="K44" s="6"/>
    </row>
    <row r="45" spans="1:11" ht="15" customHeight="1">
      <c r="F45" s="6"/>
      <c r="G45" s="6"/>
      <c r="H45" s="58"/>
      <c r="I45" s="6"/>
      <c r="J45" s="6"/>
      <c r="K45" s="6"/>
    </row>
    <row r="46" spans="1:11" ht="15" customHeight="1">
      <c r="F46" s="6"/>
      <c r="G46" s="6"/>
      <c r="H46" s="58"/>
      <c r="I46" s="6"/>
      <c r="J46" s="6"/>
      <c r="K46" s="6"/>
    </row>
    <row r="47" spans="1:11">
      <c r="E47" s="6"/>
      <c r="F47" s="6"/>
      <c r="G47" s="6"/>
      <c r="H47" s="58"/>
      <c r="I47" s="6"/>
      <c r="J47" s="6"/>
      <c r="K47" s="6"/>
    </row>
  </sheetData>
  <mergeCells count="83">
    <mergeCell ref="H35:I35"/>
    <mergeCell ref="H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D36:F36"/>
    <mergeCell ref="A22:B22"/>
    <mergeCell ref="A23:B23"/>
    <mergeCell ref="A24:B24"/>
    <mergeCell ref="A25:B25"/>
    <mergeCell ref="A26:B26"/>
    <mergeCell ref="A27:B27"/>
    <mergeCell ref="A28:B28"/>
    <mergeCell ref="A29:B29"/>
    <mergeCell ref="A30:B30"/>
    <mergeCell ref="A31:B31"/>
    <mergeCell ref="A32:B32"/>
    <mergeCell ref="A33:B33"/>
    <mergeCell ref="A34:B34"/>
    <mergeCell ref="D31:F31"/>
    <mergeCell ref="D32:F32"/>
    <mergeCell ref="D35:F35"/>
    <mergeCell ref="D26:F26"/>
    <mergeCell ref="D27:F27"/>
    <mergeCell ref="D28:F28"/>
    <mergeCell ref="D29:F29"/>
    <mergeCell ref="D30:F30"/>
    <mergeCell ref="J34:K34"/>
    <mergeCell ref="D21:F21"/>
    <mergeCell ref="D22:F22"/>
    <mergeCell ref="D23:F23"/>
    <mergeCell ref="D24:F24"/>
    <mergeCell ref="D25:F25"/>
    <mergeCell ref="D33:F33"/>
    <mergeCell ref="D34:F34"/>
    <mergeCell ref="J29:K29"/>
    <mergeCell ref="J30:K30"/>
    <mergeCell ref="J31:K31"/>
    <mergeCell ref="J32:K32"/>
    <mergeCell ref="J33:K33"/>
    <mergeCell ref="A2:E2"/>
    <mergeCell ref="G2:K5"/>
    <mergeCell ref="B39:C39"/>
    <mergeCell ref="B40:C40"/>
    <mergeCell ref="A35:B35"/>
    <mergeCell ref="B11:C11"/>
    <mergeCell ref="B12:C12"/>
    <mergeCell ref="B13:C13"/>
    <mergeCell ref="B16:C16"/>
    <mergeCell ref="A20:B20"/>
    <mergeCell ref="A21:B21"/>
    <mergeCell ref="A4:E5"/>
    <mergeCell ref="A6:E6"/>
    <mergeCell ref="B38:C38"/>
    <mergeCell ref="B37:E37"/>
    <mergeCell ref="E38:F38"/>
    <mergeCell ref="D20:F20"/>
    <mergeCell ref="J40:K40"/>
    <mergeCell ref="J39:K39"/>
    <mergeCell ref="E13:J15"/>
    <mergeCell ref="J20:K20"/>
    <mergeCell ref="J21:K21"/>
    <mergeCell ref="J35:K35"/>
    <mergeCell ref="J37:K37"/>
    <mergeCell ref="J38:K38"/>
    <mergeCell ref="J22:K22"/>
    <mergeCell ref="J23:K23"/>
    <mergeCell ref="J24:K24"/>
    <mergeCell ref="J25:K25"/>
    <mergeCell ref="J26:K26"/>
    <mergeCell ref="J27:K27"/>
    <mergeCell ref="J28:K28"/>
  </mergeCells>
  <printOptions horizontalCentered="1"/>
  <pageMargins left="0.39370078740157483" right="0.39370078740157483" top="0.78740157480314965" bottom="0.78740157480314965" header="0.31496062992125984" footer="0.31496062992125984"/>
  <pageSetup paperSize="9" scale="98"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0FDD1AB-7B1F-4EC0-9506-D380110B9421}">
          <x14:formula1>
            <xm:f>'Customer Database'!$A$3:$A$1048576</xm:f>
          </x14:formula1>
          <xm:sqref>E12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09CEB-21B4-438A-8C18-78AF36FB4CE6}">
  <sheetPr codeName="Sheet3"/>
  <dimension ref="A1:AJ2504"/>
  <sheetViews>
    <sheetView topLeftCell="A2489" zoomScaleNormal="100" workbookViewId="0">
      <selection activeCell="A2501" sqref="A2501"/>
    </sheetView>
  </sheetViews>
  <sheetFormatPr defaultRowHeight="15"/>
  <cols>
    <col min="1" max="1" width="14" style="1" customWidth="1"/>
    <col min="2" max="2" width="11.7109375" style="1" customWidth="1"/>
    <col min="3" max="3" width="30.28515625" style="1" bestFit="1" customWidth="1"/>
    <col min="4" max="4" width="23.85546875" style="68" customWidth="1"/>
    <col min="5" max="5" width="14.7109375" style="23" customWidth="1"/>
    <col min="6" max="6" width="16.5703125" style="23" customWidth="1"/>
    <col min="7" max="7" width="12.7109375" style="1" bestFit="1" customWidth="1"/>
    <col min="8" max="8" width="121.42578125" style="1" hidden="1" customWidth="1"/>
    <col min="9" max="9" width="15.7109375" style="1" hidden="1" customWidth="1"/>
    <col min="10" max="10" width="17.7109375" style="1" hidden="1" customWidth="1"/>
    <col min="11" max="11" width="47.28515625" style="1" bestFit="1" customWidth="1"/>
    <col min="12" max="12" width="19.85546875" style="68" bestFit="1" customWidth="1"/>
    <col min="13" max="14" width="19.85546875" style="68" customWidth="1"/>
    <col min="15" max="15" width="30.140625" style="68" bestFit="1" customWidth="1"/>
    <col min="16" max="17" width="19.85546875" style="68" customWidth="1"/>
    <col min="18" max="18" width="29.28515625" style="68" bestFit="1" customWidth="1"/>
    <col min="19" max="19" width="24.5703125" style="68" bestFit="1" customWidth="1"/>
    <col min="20" max="33" width="9.140625" style="1"/>
    <col min="34" max="34" width="12.28515625" style="1" bestFit="1" customWidth="1"/>
    <col min="35" max="16384" width="9.140625" style="1"/>
  </cols>
  <sheetData>
    <row r="1" spans="1:36" ht="23.25" customHeight="1">
      <c r="A1" s="24" t="s">
        <v>1</v>
      </c>
      <c r="B1" s="24" t="s">
        <v>11</v>
      </c>
      <c r="C1" s="24" t="s">
        <v>45</v>
      </c>
      <c r="D1" s="67" t="s">
        <v>6</v>
      </c>
      <c r="E1" s="69" t="s">
        <v>41</v>
      </c>
      <c r="F1" s="24" t="s">
        <v>2824</v>
      </c>
      <c r="G1" s="24" t="s">
        <v>46</v>
      </c>
      <c r="H1" s="21" t="s">
        <v>42</v>
      </c>
      <c r="I1" s="24" t="s">
        <v>43</v>
      </c>
      <c r="J1" s="24" t="s">
        <v>44</v>
      </c>
      <c r="K1" s="24" t="s">
        <v>62</v>
      </c>
      <c r="L1" s="67" t="s">
        <v>272</v>
      </c>
      <c r="M1" s="67" t="s">
        <v>2840</v>
      </c>
      <c r="N1" s="67" t="s">
        <v>2827</v>
      </c>
      <c r="O1" s="67" t="s">
        <v>2842</v>
      </c>
      <c r="P1" s="67" t="s">
        <v>2838</v>
      </c>
      <c r="Q1" s="67" t="s">
        <v>2853</v>
      </c>
      <c r="R1" s="67" t="s">
        <v>2860</v>
      </c>
      <c r="S1" s="67" t="s">
        <v>2862</v>
      </c>
      <c r="T1" s="67" t="s">
        <v>2818</v>
      </c>
      <c r="AH1" s="1">
        <v>1</v>
      </c>
      <c r="AI1" s="1" t="s">
        <v>277</v>
      </c>
      <c r="AJ1" s="1" t="s">
        <v>276</v>
      </c>
    </row>
    <row r="2" spans="1:36">
      <c r="A2" s="1">
        <v>1</v>
      </c>
      <c r="C2" s="1" t="s">
        <v>197</v>
      </c>
      <c r="D2" s="68">
        <v>2215000</v>
      </c>
      <c r="E2" s="23">
        <v>46124</v>
      </c>
      <c r="F2" s="23">
        <v>46154</v>
      </c>
      <c r="G2" s="1" t="s">
        <v>274</v>
      </c>
      <c r="K2" s="1" t="s">
        <v>303</v>
      </c>
      <c r="L2" s="68">
        <v>2215000</v>
      </c>
      <c r="M2" s="68">
        <f>InvoiceDatabase[[#This Row],[Amount]]-InvoiceDatabase[[#This Row],[Paid Amount]]</f>
        <v>0</v>
      </c>
      <c r="N2" s="68" t="str" cm="1">
        <f t="array" aca="1" ref="N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 s="68" t="str">
        <f>_xlfn.TEXTAFTER(
VLOOKUP(InvoiceDatabase[[#This Row],[Customer]],CustomerList[],5,FALSE),
", ", -1)</f>
        <v>DI Yogyakarta</v>
      </c>
      <c r="P2" s="68">
        <f ca="1">IF(InvoiceDatabase[[#This Row],[Aging]]&lt;&gt;"Within Due",InvoiceDatabase[[#This Row],[Balance Outstanding]],0)</f>
        <v>0</v>
      </c>
      <c r="Q2" s="68">
        <f ca="1">IF(InvoiceDatabase[[#This Row],[Aging]]="Within Due",InvoiceDatabase[[#This Row],[Balance Outstanding]],0)</f>
        <v>0</v>
      </c>
      <c r="R2" s="68" t="str">
        <f ca="1">IF(InvoiceDatabase[[#This Row],[Date Issued]] &gt;= TODAY()-30, "Yes", "No")</f>
        <v>No</v>
      </c>
      <c r="S2" s="68" t="str">
        <f ca="1">IF(InvoiceDatabase[[#This Row],[IsOverdue?]]&lt;&gt;"Yes",InvoiceDatabase[[#This Row],[Status]],"Past Due")</f>
        <v>Paid</v>
      </c>
      <c r="T2" s="68" t="str">
        <f ca="1">IF(AND(InvoiceDatabase[[#This Row],[Date Due]]&lt;TODAY(),InvoiceDatabase[[#This Row],[Status]]&lt;&gt;"Paid"),"Yes","No")</f>
        <v>No</v>
      </c>
    </row>
    <row r="3" spans="1:36">
      <c r="A3" s="1">
        <v>2</v>
      </c>
      <c r="C3" s="1" t="s">
        <v>125</v>
      </c>
      <c r="D3" s="68">
        <v>5871000</v>
      </c>
      <c r="E3" s="23">
        <v>46024</v>
      </c>
      <c r="F3" s="23">
        <v>46054</v>
      </c>
      <c r="G3" s="1" t="s">
        <v>274</v>
      </c>
      <c r="H3" s="21"/>
      <c r="K3" s="1" t="s">
        <v>304</v>
      </c>
      <c r="L3" s="68">
        <v>5871000</v>
      </c>
      <c r="M3" s="68">
        <f>InvoiceDatabase[[#This Row],[Amount]]-InvoiceDatabase[[#This Row],[Paid Amount]]</f>
        <v>0</v>
      </c>
      <c r="N3" s="68" t="str" cm="1">
        <f t="array" aca="1" ref="N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 s="68" t="str">
        <f>_xlfn.TEXTAFTER(
VLOOKUP(InvoiceDatabase[[#This Row],[Customer]],CustomerList[],5,FALSE),
", ", -1)</f>
        <v>DKI Jakarta</v>
      </c>
      <c r="P3" s="68">
        <f ca="1">IF(InvoiceDatabase[[#This Row],[Aging]]&lt;&gt;"Within Due",InvoiceDatabase[[#This Row],[Balance Outstanding]],0)</f>
        <v>0</v>
      </c>
      <c r="Q3" s="68">
        <f ca="1">IF(InvoiceDatabase[[#This Row],[Aging]]="Within Due",InvoiceDatabase[[#This Row],[Balance Outstanding]],0)</f>
        <v>0</v>
      </c>
      <c r="R3" s="68" t="str">
        <f ca="1">IF(InvoiceDatabase[[#This Row],[Date Issued]] &gt;= TODAY()-30, "Yes", "No")</f>
        <v>No</v>
      </c>
      <c r="S3" s="68" t="str">
        <f ca="1">IF(InvoiceDatabase[[#This Row],[IsOverdue?]]&lt;&gt;"Yes",InvoiceDatabase[[#This Row],[Status]],"Past Due")</f>
        <v>Paid</v>
      </c>
      <c r="T3" s="68" t="str">
        <f ca="1">IF(AND(InvoiceDatabase[[#This Row],[Date Due]]&lt;TODAY(),InvoiceDatabase[[#This Row],[Status]]&lt;&gt;"Paid"),"Yes","No")</f>
        <v>No</v>
      </c>
    </row>
    <row r="4" spans="1:36">
      <c r="A4" s="1">
        <v>3</v>
      </c>
      <c r="C4" s="1" t="s">
        <v>151</v>
      </c>
      <c r="D4" s="68">
        <v>4714000</v>
      </c>
      <c r="E4" s="23">
        <v>46199</v>
      </c>
      <c r="F4" s="23">
        <v>46213</v>
      </c>
      <c r="G4" s="1" t="s">
        <v>274</v>
      </c>
      <c r="H4" s="21"/>
      <c r="K4" s="1" t="s">
        <v>305</v>
      </c>
      <c r="L4" s="68">
        <v>4714000</v>
      </c>
      <c r="M4" s="68">
        <f>InvoiceDatabase[[#This Row],[Amount]]-InvoiceDatabase[[#This Row],[Paid Amount]]</f>
        <v>0</v>
      </c>
      <c r="N4" s="68" t="str" cm="1">
        <f t="array" aca="1" ref="N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 s="68" t="str">
        <f>_xlfn.TEXTAFTER(
VLOOKUP(InvoiceDatabase[[#This Row],[Customer]],CustomerList[],5,FALSE),
", ", -1)</f>
        <v>Banten</v>
      </c>
      <c r="P4" s="68">
        <f ca="1">IF(InvoiceDatabase[[#This Row],[Aging]]&lt;&gt;"Within Due",InvoiceDatabase[[#This Row],[Balance Outstanding]],0)</f>
        <v>0</v>
      </c>
      <c r="Q4" s="68">
        <f ca="1">IF(InvoiceDatabase[[#This Row],[Aging]]="Within Due",InvoiceDatabase[[#This Row],[Balance Outstanding]],0)</f>
        <v>0</v>
      </c>
      <c r="R4" s="68" t="str">
        <f ca="1">IF(InvoiceDatabase[[#This Row],[Date Issued]] &gt;= TODAY()-30, "Yes", "No")</f>
        <v>No</v>
      </c>
      <c r="S4" s="68" t="str">
        <f ca="1">IF(InvoiceDatabase[[#This Row],[IsOverdue?]]&lt;&gt;"Yes",InvoiceDatabase[[#This Row],[Status]],"Past Due")</f>
        <v>Paid</v>
      </c>
      <c r="T4" s="68" t="str">
        <f ca="1">IF(AND(InvoiceDatabase[[#This Row],[Date Due]]&lt;TODAY(),InvoiceDatabase[[#This Row],[Status]]&lt;&gt;"Paid"),"Yes","No")</f>
        <v>No</v>
      </c>
    </row>
    <row r="5" spans="1:36">
      <c r="A5" s="1">
        <v>4</v>
      </c>
      <c r="C5" s="1" t="s">
        <v>260</v>
      </c>
      <c r="D5" s="68">
        <v>5482000</v>
      </c>
      <c r="E5" s="23">
        <v>46276</v>
      </c>
      <c r="F5" s="23">
        <v>46290</v>
      </c>
      <c r="G5" s="1" t="s">
        <v>274</v>
      </c>
      <c r="K5" s="1" t="s">
        <v>306</v>
      </c>
      <c r="L5" s="68">
        <v>5482000</v>
      </c>
      <c r="M5" s="68">
        <f>InvoiceDatabase[[#This Row],[Amount]]-InvoiceDatabase[[#This Row],[Paid Amount]]</f>
        <v>0</v>
      </c>
      <c r="N5" s="68" t="str" cm="1">
        <f t="array" aca="1" ref="N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 s="68" t="str">
        <f>_xlfn.TEXTAFTER(
VLOOKUP(InvoiceDatabase[[#This Row],[Customer]],CustomerList[],5,FALSE),
", ", -1)</f>
        <v>Sulawesi Utara</v>
      </c>
      <c r="P5" s="68">
        <f ca="1">IF(InvoiceDatabase[[#This Row],[Aging]]&lt;&gt;"Within Due",InvoiceDatabase[[#This Row],[Balance Outstanding]],0)</f>
        <v>0</v>
      </c>
      <c r="Q5" s="68">
        <f ca="1">IF(InvoiceDatabase[[#This Row],[Aging]]="Within Due",InvoiceDatabase[[#This Row],[Balance Outstanding]],0)</f>
        <v>0</v>
      </c>
      <c r="R5" s="68" t="str">
        <f ca="1">IF(InvoiceDatabase[[#This Row],[Date Issued]] &gt;= TODAY()-30, "Yes", "No")</f>
        <v>Yes</v>
      </c>
      <c r="S5" s="68" t="str">
        <f ca="1">IF(InvoiceDatabase[[#This Row],[IsOverdue?]]&lt;&gt;"Yes",InvoiceDatabase[[#This Row],[Status]],"Past Due")</f>
        <v>Paid</v>
      </c>
      <c r="T5" s="68" t="str">
        <f ca="1">IF(AND(InvoiceDatabase[[#This Row],[Date Due]]&lt;TODAY(),InvoiceDatabase[[#This Row],[Status]]&lt;&gt;"Paid"),"Yes","No")</f>
        <v>No</v>
      </c>
    </row>
    <row r="6" spans="1:36">
      <c r="A6" s="1">
        <v>5</v>
      </c>
      <c r="C6" s="1" t="s">
        <v>118</v>
      </c>
      <c r="D6" s="68">
        <v>5933000</v>
      </c>
      <c r="E6" s="23">
        <v>46145</v>
      </c>
      <c r="F6" s="23">
        <v>46159</v>
      </c>
      <c r="G6" s="1" t="s">
        <v>274</v>
      </c>
      <c r="K6" s="1" t="s">
        <v>307</v>
      </c>
      <c r="L6" s="68">
        <v>5933000</v>
      </c>
      <c r="M6" s="68">
        <f>InvoiceDatabase[[#This Row],[Amount]]-InvoiceDatabase[[#This Row],[Paid Amount]]</f>
        <v>0</v>
      </c>
      <c r="N6" s="68" t="str" cm="1">
        <f t="array" aca="1" ref="N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 s="68" t="str">
        <f>_xlfn.TEXTAFTER(
VLOOKUP(InvoiceDatabase[[#This Row],[Customer]],CustomerList[],5,FALSE),
", ", -1)</f>
        <v>DKI Jakarta</v>
      </c>
      <c r="P6" s="68">
        <f ca="1">IF(InvoiceDatabase[[#This Row],[Aging]]&lt;&gt;"Within Due",InvoiceDatabase[[#This Row],[Balance Outstanding]],0)</f>
        <v>0</v>
      </c>
      <c r="Q6" s="68">
        <f ca="1">IF(InvoiceDatabase[[#This Row],[Aging]]="Within Due",InvoiceDatabase[[#This Row],[Balance Outstanding]],0)</f>
        <v>0</v>
      </c>
      <c r="R6" s="68" t="str">
        <f ca="1">IF(InvoiceDatabase[[#This Row],[Date Issued]] &gt;= TODAY()-30, "Yes", "No")</f>
        <v>No</v>
      </c>
      <c r="S6" s="68" t="str">
        <f ca="1">IF(InvoiceDatabase[[#This Row],[IsOverdue?]]&lt;&gt;"Yes",InvoiceDatabase[[#This Row],[Status]],"Past Due")</f>
        <v>Paid</v>
      </c>
      <c r="T6" s="68" t="str">
        <f ca="1">IF(AND(InvoiceDatabase[[#This Row],[Date Due]]&lt;TODAY(),InvoiceDatabase[[#This Row],[Status]]&lt;&gt;"Paid"),"Yes","No")</f>
        <v>No</v>
      </c>
    </row>
    <row r="7" spans="1:36">
      <c r="A7" s="1">
        <v>6</v>
      </c>
      <c r="C7" s="1" t="s">
        <v>253</v>
      </c>
      <c r="D7" s="68">
        <v>4722000</v>
      </c>
      <c r="E7" s="23">
        <v>46268</v>
      </c>
      <c r="F7" s="23">
        <v>46313</v>
      </c>
      <c r="G7" s="1" t="s">
        <v>51</v>
      </c>
      <c r="K7" s="1" t="s">
        <v>308</v>
      </c>
      <c r="L7" s="68">
        <v>0</v>
      </c>
      <c r="M7" s="68">
        <f>InvoiceDatabase[[#This Row],[Amount]]-InvoiceDatabase[[#This Row],[Paid Amount]]</f>
        <v>4722000</v>
      </c>
      <c r="N7" s="68" t="str" cm="1">
        <f t="array" aca="1" ref="N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 s="68" t="str">
        <f>_xlfn.TEXTAFTER(
VLOOKUP(InvoiceDatabase[[#This Row],[Customer]],CustomerList[],5,FALSE),
", ", -1)</f>
        <v>Kalimantan Barat</v>
      </c>
      <c r="P7" s="68">
        <f ca="1">IF(InvoiceDatabase[[#This Row],[Aging]]&lt;&gt;"Within Due",InvoiceDatabase[[#This Row],[Balance Outstanding]],0)</f>
        <v>0</v>
      </c>
      <c r="Q7" s="68">
        <f ca="1">IF(InvoiceDatabase[[#This Row],[Aging]]="Within Due",InvoiceDatabase[[#This Row],[Balance Outstanding]],0)</f>
        <v>4722000</v>
      </c>
      <c r="R7" s="68" t="str">
        <f ca="1">IF(InvoiceDatabase[[#This Row],[Date Issued]] &gt;= TODAY()-30, "Yes", "No")</f>
        <v>No</v>
      </c>
      <c r="S7" s="68" t="str">
        <f ca="1">IF(InvoiceDatabase[[#This Row],[IsOverdue?]]&lt;&gt;"Yes",InvoiceDatabase[[#This Row],[Status]],"Past Due")</f>
        <v>Unpaid</v>
      </c>
      <c r="T7" s="68" t="str">
        <f ca="1">IF(AND(InvoiceDatabase[[#This Row],[Date Due]]&lt;TODAY(),InvoiceDatabase[[#This Row],[Status]]&lt;&gt;"Paid"),"Yes","No")</f>
        <v>No</v>
      </c>
    </row>
    <row r="8" spans="1:36">
      <c r="A8" s="1">
        <v>7</v>
      </c>
      <c r="C8" s="1" t="s">
        <v>197</v>
      </c>
      <c r="D8" s="68">
        <v>2745000</v>
      </c>
      <c r="E8" s="23">
        <v>46218</v>
      </c>
      <c r="F8" s="23">
        <v>46263</v>
      </c>
      <c r="G8" s="1" t="s">
        <v>274</v>
      </c>
      <c r="K8" s="1" t="s">
        <v>309</v>
      </c>
      <c r="L8" s="68">
        <v>2745000</v>
      </c>
      <c r="M8" s="68">
        <f>InvoiceDatabase[[#This Row],[Amount]]-InvoiceDatabase[[#This Row],[Paid Amount]]</f>
        <v>0</v>
      </c>
      <c r="N8" s="68" t="str" cm="1">
        <f t="array" aca="1" ref="N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 s="68" t="str">
        <f>_xlfn.TEXTAFTER(
VLOOKUP(InvoiceDatabase[[#This Row],[Customer]],CustomerList[],5,FALSE),
", ", -1)</f>
        <v>DI Yogyakarta</v>
      </c>
      <c r="P8" s="68">
        <f ca="1">IF(InvoiceDatabase[[#This Row],[Aging]]&lt;&gt;"Within Due",InvoiceDatabase[[#This Row],[Balance Outstanding]],0)</f>
        <v>0</v>
      </c>
      <c r="Q8" s="68">
        <f ca="1">IF(InvoiceDatabase[[#This Row],[Aging]]="Within Due",InvoiceDatabase[[#This Row],[Balance Outstanding]],0)</f>
        <v>0</v>
      </c>
      <c r="R8" s="68" t="str">
        <f ca="1">IF(InvoiceDatabase[[#This Row],[Date Issued]] &gt;= TODAY()-30, "Yes", "No")</f>
        <v>No</v>
      </c>
      <c r="S8" s="68" t="str">
        <f ca="1">IF(InvoiceDatabase[[#This Row],[IsOverdue?]]&lt;&gt;"Yes",InvoiceDatabase[[#This Row],[Status]],"Past Due")</f>
        <v>Paid</v>
      </c>
      <c r="T8" s="68" t="str">
        <f ca="1">IF(AND(InvoiceDatabase[[#This Row],[Date Due]]&lt;TODAY(),InvoiceDatabase[[#This Row],[Status]]&lt;&gt;"Paid"),"Yes","No")</f>
        <v>No</v>
      </c>
    </row>
    <row r="9" spans="1:36">
      <c r="A9" s="1">
        <v>8</v>
      </c>
      <c r="C9" s="1" t="s">
        <v>165</v>
      </c>
      <c r="D9" s="68">
        <v>5109000</v>
      </c>
      <c r="E9" s="23">
        <v>46161</v>
      </c>
      <c r="F9" s="23">
        <v>46191</v>
      </c>
      <c r="G9" s="1" t="s">
        <v>274</v>
      </c>
      <c r="K9" s="1" t="s">
        <v>310</v>
      </c>
      <c r="L9" s="68">
        <v>5109000</v>
      </c>
      <c r="M9" s="68">
        <f>InvoiceDatabase[[#This Row],[Amount]]-InvoiceDatabase[[#This Row],[Paid Amount]]</f>
        <v>0</v>
      </c>
      <c r="N9" s="68" t="str" cm="1">
        <f t="array" aca="1" ref="N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 s="68" t="str">
        <f>_xlfn.TEXTAFTER(
VLOOKUP(InvoiceDatabase[[#This Row],[Customer]],CustomerList[],5,FALSE),
", ", -1)</f>
        <v>Jawa Barat</v>
      </c>
      <c r="P9" s="68">
        <f ca="1">IF(InvoiceDatabase[[#This Row],[Aging]]&lt;&gt;"Within Due",InvoiceDatabase[[#This Row],[Balance Outstanding]],0)</f>
        <v>0</v>
      </c>
      <c r="Q9" s="68">
        <f ca="1">IF(InvoiceDatabase[[#This Row],[Aging]]="Within Due",InvoiceDatabase[[#This Row],[Balance Outstanding]],0)</f>
        <v>0</v>
      </c>
      <c r="R9" s="68" t="str">
        <f ca="1">IF(InvoiceDatabase[[#This Row],[Date Issued]] &gt;= TODAY()-30, "Yes", "No")</f>
        <v>No</v>
      </c>
      <c r="S9" s="68" t="str">
        <f ca="1">IF(InvoiceDatabase[[#This Row],[IsOverdue?]]&lt;&gt;"Yes",InvoiceDatabase[[#This Row],[Status]],"Past Due")</f>
        <v>Paid</v>
      </c>
      <c r="T9" s="68" t="str">
        <f ca="1">IF(AND(InvoiceDatabase[[#This Row],[Date Due]]&lt;TODAY(),InvoiceDatabase[[#This Row],[Status]]&lt;&gt;"Paid"),"Yes","No")</f>
        <v>No</v>
      </c>
    </row>
    <row r="10" spans="1:36">
      <c r="A10" s="1">
        <v>9</v>
      </c>
      <c r="C10" s="1" t="s">
        <v>225</v>
      </c>
      <c r="D10" s="68">
        <v>2845000</v>
      </c>
      <c r="E10" s="23">
        <v>46094</v>
      </c>
      <c r="F10" s="23">
        <v>46124</v>
      </c>
      <c r="G10" s="1" t="s">
        <v>274</v>
      </c>
      <c r="K10" s="1" t="s">
        <v>311</v>
      </c>
      <c r="L10" s="68">
        <v>2845000</v>
      </c>
      <c r="M10" s="68">
        <f>InvoiceDatabase[[#This Row],[Amount]]-InvoiceDatabase[[#This Row],[Paid Amount]]</f>
        <v>0</v>
      </c>
      <c r="N10" s="68" t="str" cm="1">
        <f t="array" aca="1" ref="N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 s="68" t="str">
        <f>_xlfn.TEXTAFTER(
VLOOKUP(InvoiceDatabase[[#This Row],[Customer]],CustomerList[],5,FALSE),
", ", -1)</f>
        <v>Sumatera Selatan</v>
      </c>
      <c r="P10" s="68">
        <f ca="1">IF(InvoiceDatabase[[#This Row],[Aging]]&lt;&gt;"Within Due",InvoiceDatabase[[#This Row],[Balance Outstanding]],0)</f>
        <v>0</v>
      </c>
      <c r="Q10" s="68">
        <f ca="1">IF(InvoiceDatabase[[#This Row],[Aging]]="Within Due",InvoiceDatabase[[#This Row],[Balance Outstanding]],0)</f>
        <v>0</v>
      </c>
      <c r="R10" s="68" t="str">
        <f ca="1">IF(InvoiceDatabase[[#This Row],[Date Issued]] &gt;= TODAY()-30, "Yes", "No")</f>
        <v>No</v>
      </c>
      <c r="S10" s="68" t="str">
        <f ca="1">IF(InvoiceDatabase[[#This Row],[IsOverdue?]]&lt;&gt;"Yes",InvoiceDatabase[[#This Row],[Status]],"Past Due")</f>
        <v>Paid</v>
      </c>
      <c r="T10" s="68" t="str">
        <f ca="1">IF(AND(InvoiceDatabase[[#This Row],[Date Due]]&lt;TODAY(),InvoiceDatabase[[#This Row],[Status]]&lt;&gt;"Paid"),"Yes","No")</f>
        <v>No</v>
      </c>
    </row>
    <row r="11" spans="1:36">
      <c r="A11" s="1">
        <v>10</v>
      </c>
      <c r="C11" s="1" t="s">
        <v>190</v>
      </c>
      <c r="D11" s="68">
        <v>4380000</v>
      </c>
      <c r="E11" s="23">
        <v>46119</v>
      </c>
      <c r="F11" s="23">
        <v>46149</v>
      </c>
      <c r="G11" s="1" t="s">
        <v>274</v>
      </c>
      <c r="K11" s="1" t="s">
        <v>312</v>
      </c>
      <c r="L11" s="68">
        <v>4380000</v>
      </c>
      <c r="M11" s="68">
        <f>InvoiceDatabase[[#This Row],[Amount]]-InvoiceDatabase[[#This Row],[Paid Amount]]</f>
        <v>0</v>
      </c>
      <c r="N11" s="68" t="str" cm="1">
        <f t="array" aca="1" ref="N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 s="68" t="str">
        <f>_xlfn.TEXTAFTER(
VLOOKUP(InvoiceDatabase[[#This Row],[Customer]],CustomerList[],5,FALSE),
", ", -1)</f>
        <v>Jawa Tengah</v>
      </c>
      <c r="P11" s="68">
        <f ca="1">IF(InvoiceDatabase[[#This Row],[Aging]]&lt;&gt;"Within Due",InvoiceDatabase[[#This Row],[Balance Outstanding]],0)</f>
        <v>0</v>
      </c>
      <c r="Q11" s="68">
        <f ca="1">IF(InvoiceDatabase[[#This Row],[Aging]]="Within Due",InvoiceDatabase[[#This Row],[Balance Outstanding]],0)</f>
        <v>0</v>
      </c>
      <c r="R11" s="68" t="str">
        <f ca="1">IF(InvoiceDatabase[[#This Row],[Date Issued]] &gt;= TODAY()-30, "Yes", "No")</f>
        <v>No</v>
      </c>
      <c r="S11" s="68" t="str">
        <f ca="1">IF(InvoiceDatabase[[#This Row],[IsOverdue?]]&lt;&gt;"Yes",InvoiceDatabase[[#This Row],[Status]],"Past Due")</f>
        <v>Paid</v>
      </c>
      <c r="T11" s="68" t="str">
        <f ca="1">IF(AND(InvoiceDatabase[[#This Row],[Date Due]]&lt;TODAY(),InvoiceDatabase[[#This Row],[Status]]&lt;&gt;"Paid"),"Yes","No")</f>
        <v>No</v>
      </c>
    </row>
    <row r="12" spans="1:36">
      <c r="A12" s="1">
        <v>11</v>
      </c>
      <c r="C12" s="1" t="s">
        <v>131</v>
      </c>
      <c r="D12" s="68">
        <v>1848000</v>
      </c>
      <c r="E12" s="23">
        <v>46135</v>
      </c>
      <c r="F12" s="23">
        <v>46180</v>
      </c>
      <c r="G12" s="1" t="s">
        <v>2802</v>
      </c>
      <c r="K12" s="1" t="s">
        <v>313</v>
      </c>
      <c r="L12" s="68">
        <v>1386000</v>
      </c>
      <c r="M12" s="68">
        <f>InvoiceDatabase[[#This Row],[Amount]]-InvoiceDatabase[[#This Row],[Paid Amount]]</f>
        <v>462000</v>
      </c>
      <c r="N12" s="68" t="str" cm="1">
        <f t="array" aca="1" ref="N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 s="68" t="str">
        <f>_xlfn.TEXTAFTER(
VLOOKUP(InvoiceDatabase[[#This Row],[Customer]],CustomerList[],5,FALSE),
", ", -1)</f>
        <v>Jawa Barat</v>
      </c>
      <c r="P12" s="68">
        <f ca="1">IF(InvoiceDatabase[[#This Row],[Aging]]&lt;&gt;"Within Due",InvoiceDatabase[[#This Row],[Balance Outstanding]],0)</f>
        <v>462000</v>
      </c>
      <c r="Q12" s="68">
        <f ca="1">IF(InvoiceDatabase[[#This Row],[Aging]]="Within Due",InvoiceDatabase[[#This Row],[Balance Outstanding]],0)</f>
        <v>0</v>
      </c>
      <c r="R12" s="68" t="str">
        <f ca="1">IF(InvoiceDatabase[[#This Row],[Date Issued]] &gt;= TODAY()-30, "Yes", "No")</f>
        <v>No</v>
      </c>
      <c r="S12" s="68" t="str">
        <f ca="1">IF(InvoiceDatabase[[#This Row],[IsOverdue?]]&lt;&gt;"Yes",InvoiceDatabase[[#This Row],[Status]],"Past Due")</f>
        <v>Past Due</v>
      </c>
      <c r="T12" s="68" t="str">
        <f ca="1">IF(AND(InvoiceDatabase[[#This Row],[Date Due]]&lt;TODAY(),InvoiceDatabase[[#This Row],[Status]]&lt;&gt;"Paid"),"Yes","No")</f>
        <v>Yes</v>
      </c>
    </row>
    <row r="13" spans="1:36">
      <c r="A13" s="1">
        <v>12</v>
      </c>
      <c r="C13" s="1" t="s">
        <v>218</v>
      </c>
      <c r="D13" s="68">
        <v>1743000</v>
      </c>
      <c r="E13" s="23">
        <v>46083</v>
      </c>
      <c r="F13" s="23">
        <v>46113</v>
      </c>
      <c r="G13" s="1" t="s">
        <v>274</v>
      </c>
      <c r="K13" s="1" t="s">
        <v>314</v>
      </c>
      <c r="L13" s="68">
        <v>1743000</v>
      </c>
      <c r="M13" s="68">
        <f>InvoiceDatabase[[#This Row],[Amount]]-InvoiceDatabase[[#This Row],[Paid Amount]]</f>
        <v>0</v>
      </c>
      <c r="N13" s="68" t="str" cm="1">
        <f t="array" aca="1" ref="N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 s="68" t="str">
        <f>_xlfn.TEXTAFTER(
VLOOKUP(InvoiceDatabase[[#This Row],[Customer]],CustomerList[],5,FALSE),
", ", -1)</f>
        <v>Sumatera Utara</v>
      </c>
      <c r="P13" s="68">
        <f ca="1">IF(InvoiceDatabase[[#This Row],[Aging]]&lt;&gt;"Within Due",InvoiceDatabase[[#This Row],[Balance Outstanding]],0)</f>
        <v>0</v>
      </c>
      <c r="Q13" s="68">
        <f ca="1">IF(InvoiceDatabase[[#This Row],[Aging]]="Within Due",InvoiceDatabase[[#This Row],[Balance Outstanding]],0)</f>
        <v>0</v>
      </c>
      <c r="R13" s="68" t="str">
        <f ca="1">IF(InvoiceDatabase[[#This Row],[Date Issued]] &gt;= TODAY()-30, "Yes", "No")</f>
        <v>No</v>
      </c>
      <c r="S13" s="68" t="str">
        <f ca="1">IF(InvoiceDatabase[[#This Row],[IsOverdue?]]&lt;&gt;"Yes",InvoiceDatabase[[#This Row],[Status]],"Past Due")</f>
        <v>Paid</v>
      </c>
      <c r="T13" s="68" t="str">
        <f ca="1">IF(AND(InvoiceDatabase[[#This Row],[Date Due]]&lt;TODAY(),InvoiceDatabase[[#This Row],[Status]]&lt;&gt;"Paid"),"Yes","No")</f>
        <v>No</v>
      </c>
    </row>
    <row r="14" spans="1:36">
      <c r="A14" s="1">
        <v>13</v>
      </c>
      <c r="C14" s="1" t="s">
        <v>32</v>
      </c>
      <c r="D14" s="68">
        <v>5713000</v>
      </c>
      <c r="E14" s="23">
        <v>46053</v>
      </c>
      <c r="F14" s="23">
        <v>46067</v>
      </c>
      <c r="G14" s="1" t="s">
        <v>274</v>
      </c>
      <c r="H14" s="21"/>
      <c r="K14" s="1" t="s">
        <v>273</v>
      </c>
      <c r="L14" s="68">
        <v>5713000</v>
      </c>
      <c r="M14" s="68">
        <f>InvoiceDatabase[[#This Row],[Amount]]-InvoiceDatabase[[#This Row],[Paid Amount]]</f>
        <v>0</v>
      </c>
      <c r="N14" s="68" t="str" cm="1">
        <f t="array" aca="1" ref="N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 s="68" t="str">
        <f>_xlfn.TEXTAFTER(
VLOOKUP(InvoiceDatabase[[#This Row],[Customer]],CustomerList[],5,FALSE),
", ", -1)</f>
        <v>DKI Jakarta</v>
      </c>
      <c r="P14" s="68">
        <f ca="1">IF(InvoiceDatabase[[#This Row],[Aging]]&lt;&gt;"Within Due",InvoiceDatabase[[#This Row],[Balance Outstanding]],0)</f>
        <v>0</v>
      </c>
      <c r="Q14" s="68">
        <f ca="1">IF(InvoiceDatabase[[#This Row],[Aging]]="Within Due",InvoiceDatabase[[#This Row],[Balance Outstanding]],0)</f>
        <v>0</v>
      </c>
      <c r="R14" s="68" t="str">
        <f ca="1">IF(InvoiceDatabase[[#This Row],[Date Issued]] &gt;= TODAY()-30, "Yes", "No")</f>
        <v>No</v>
      </c>
      <c r="S14" s="68" t="str">
        <f ca="1">IF(InvoiceDatabase[[#This Row],[IsOverdue?]]&lt;&gt;"Yes",InvoiceDatabase[[#This Row],[Status]],"Past Due")</f>
        <v>Paid</v>
      </c>
      <c r="T14" s="68" t="str">
        <f ca="1">IF(AND(InvoiceDatabase[[#This Row],[Date Due]]&lt;TODAY(),InvoiceDatabase[[#This Row],[Status]]&lt;&gt;"Paid"),"Yes","No")</f>
        <v>No</v>
      </c>
    </row>
    <row r="15" spans="1:36">
      <c r="A15" s="1">
        <v>14</v>
      </c>
      <c r="C15" s="1" t="s">
        <v>218</v>
      </c>
      <c r="D15" s="68">
        <v>6910000</v>
      </c>
      <c r="E15" s="23">
        <v>46036</v>
      </c>
      <c r="F15" s="23">
        <v>46066</v>
      </c>
      <c r="G15" s="1" t="s">
        <v>274</v>
      </c>
      <c r="K15" s="1" t="s">
        <v>315</v>
      </c>
      <c r="L15" s="68">
        <v>6910000</v>
      </c>
      <c r="M15" s="68">
        <f>InvoiceDatabase[[#This Row],[Amount]]-InvoiceDatabase[[#This Row],[Paid Amount]]</f>
        <v>0</v>
      </c>
      <c r="N15" s="68" t="str" cm="1">
        <f t="array" aca="1" ref="N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 s="68" t="str">
        <f>_xlfn.TEXTAFTER(
VLOOKUP(InvoiceDatabase[[#This Row],[Customer]],CustomerList[],5,FALSE),
", ", -1)</f>
        <v>Sumatera Utara</v>
      </c>
      <c r="P15" s="68">
        <f ca="1">IF(InvoiceDatabase[[#This Row],[Aging]]&lt;&gt;"Within Due",InvoiceDatabase[[#This Row],[Balance Outstanding]],0)</f>
        <v>0</v>
      </c>
      <c r="Q15" s="68">
        <f ca="1">IF(InvoiceDatabase[[#This Row],[Aging]]="Within Due",InvoiceDatabase[[#This Row],[Balance Outstanding]],0)</f>
        <v>0</v>
      </c>
      <c r="R15" s="68" t="str">
        <f ca="1">IF(InvoiceDatabase[[#This Row],[Date Issued]] &gt;= TODAY()-30, "Yes", "No")</f>
        <v>No</v>
      </c>
      <c r="S15" s="68" t="str">
        <f ca="1">IF(InvoiceDatabase[[#This Row],[IsOverdue?]]&lt;&gt;"Yes",InvoiceDatabase[[#This Row],[Status]],"Past Due")</f>
        <v>Paid</v>
      </c>
      <c r="T15" s="68" t="str">
        <f ca="1">IF(AND(InvoiceDatabase[[#This Row],[Date Due]]&lt;TODAY(),InvoiceDatabase[[#This Row],[Status]]&lt;&gt;"Paid"),"Yes","No")</f>
        <v>No</v>
      </c>
    </row>
    <row r="16" spans="1:36">
      <c r="A16" s="1">
        <v>15</v>
      </c>
      <c r="C16" s="1" t="s">
        <v>177</v>
      </c>
      <c r="D16" s="68">
        <v>5287000</v>
      </c>
      <c r="E16" s="23">
        <v>46248</v>
      </c>
      <c r="F16" s="23">
        <v>46278</v>
      </c>
      <c r="G16" s="1" t="s">
        <v>51</v>
      </c>
      <c r="K16" s="1" t="s">
        <v>316</v>
      </c>
      <c r="L16" s="68">
        <v>0</v>
      </c>
      <c r="M16" s="68">
        <f>InvoiceDatabase[[#This Row],[Amount]]-InvoiceDatabase[[#This Row],[Paid Amount]]</f>
        <v>5287000</v>
      </c>
      <c r="N16" s="68" t="str" cm="1">
        <f t="array" aca="1" ref="N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 s="68" t="str">
        <f>_xlfn.TEXTAFTER(
VLOOKUP(InvoiceDatabase[[#This Row],[Customer]],CustomerList[],5,FALSE),
", ", -1)</f>
        <v>Jawa Timur</v>
      </c>
      <c r="P16" s="68">
        <f ca="1">IF(InvoiceDatabase[[#This Row],[Aging]]&lt;&gt;"Within Due",InvoiceDatabase[[#This Row],[Balance Outstanding]],0)</f>
        <v>5287000</v>
      </c>
      <c r="Q16" s="68">
        <f ca="1">IF(InvoiceDatabase[[#This Row],[Aging]]="Within Due",InvoiceDatabase[[#This Row],[Balance Outstanding]],0)</f>
        <v>0</v>
      </c>
      <c r="R16" s="68" t="str">
        <f ca="1">IF(InvoiceDatabase[[#This Row],[Date Issued]] &gt;= TODAY()-30, "Yes", "No")</f>
        <v>No</v>
      </c>
      <c r="S16" s="68" t="str">
        <f ca="1">IF(InvoiceDatabase[[#This Row],[IsOverdue?]]&lt;&gt;"Yes",InvoiceDatabase[[#This Row],[Status]],"Past Due")</f>
        <v>Past Due</v>
      </c>
      <c r="T16" s="68" t="str">
        <f ca="1">IF(AND(InvoiceDatabase[[#This Row],[Date Due]]&lt;TODAY(),InvoiceDatabase[[#This Row],[Status]]&lt;&gt;"Paid"),"Yes","No")</f>
        <v>Yes</v>
      </c>
    </row>
    <row r="17" spans="1:20">
      <c r="A17" s="1">
        <v>16</v>
      </c>
      <c r="C17" s="1" t="s">
        <v>144</v>
      </c>
      <c r="D17" s="68">
        <v>3606000</v>
      </c>
      <c r="E17" s="23">
        <v>46234</v>
      </c>
      <c r="F17" s="23">
        <v>46264</v>
      </c>
      <c r="G17" s="1" t="s">
        <v>2802</v>
      </c>
      <c r="K17" s="1" t="s">
        <v>317</v>
      </c>
      <c r="L17" s="68">
        <v>1803000</v>
      </c>
      <c r="M17" s="68">
        <f>InvoiceDatabase[[#This Row],[Amount]]-InvoiceDatabase[[#This Row],[Paid Amount]]</f>
        <v>1803000</v>
      </c>
      <c r="N17" s="68" t="str" cm="1">
        <f t="array" aca="1" ref="N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 s="68" t="str">
        <f>_xlfn.TEXTAFTER(
VLOOKUP(InvoiceDatabase[[#This Row],[Customer]],CustomerList[],5,FALSE),
", ", -1)</f>
        <v>Banten</v>
      </c>
      <c r="P17" s="68">
        <f ca="1">IF(InvoiceDatabase[[#This Row],[Aging]]&lt;&gt;"Within Due",InvoiceDatabase[[#This Row],[Balance Outstanding]],0)</f>
        <v>1803000</v>
      </c>
      <c r="Q17" s="68">
        <f ca="1">IF(InvoiceDatabase[[#This Row],[Aging]]="Within Due",InvoiceDatabase[[#This Row],[Balance Outstanding]],0)</f>
        <v>0</v>
      </c>
      <c r="R17" s="68" t="str">
        <f ca="1">IF(InvoiceDatabase[[#This Row],[Date Issued]] &gt;= TODAY()-30, "Yes", "No")</f>
        <v>No</v>
      </c>
      <c r="S17" s="68" t="str">
        <f ca="1">IF(InvoiceDatabase[[#This Row],[IsOverdue?]]&lt;&gt;"Yes",InvoiceDatabase[[#This Row],[Status]],"Past Due")</f>
        <v>Past Due</v>
      </c>
      <c r="T17" s="68" t="str">
        <f ca="1">IF(AND(InvoiceDatabase[[#This Row],[Date Due]]&lt;TODAY(),InvoiceDatabase[[#This Row],[Status]]&lt;&gt;"Paid"),"Yes","No")</f>
        <v>Yes</v>
      </c>
    </row>
    <row r="18" spans="1:20">
      <c r="A18" s="1">
        <v>17</v>
      </c>
      <c r="C18" s="1" t="s">
        <v>118</v>
      </c>
      <c r="D18" s="68">
        <v>3447000</v>
      </c>
      <c r="E18" s="23">
        <v>46188</v>
      </c>
      <c r="F18" s="23">
        <v>46218</v>
      </c>
      <c r="G18" s="1" t="s">
        <v>274</v>
      </c>
      <c r="H18" s="21"/>
      <c r="K18" s="1" t="s">
        <v>318</v>
      </c>
      <c r="L18" s="68">
        <v>3447000</v>
      </c>
      <c r="M18" s="68">
        <f>InvoiceDatabase[[#This Row],[Amount]]-InvoiceDatabase[[#This Row],[Paid Amount]]</f>
        <v>0</v>
      </c>
      <c r="N18" s="68" t="str" cm="1">
        <f t="array" aca="1" ref="N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 s="68" t="str">
        <f>_xlfn.TEXTAFTER(
VLOOKUP(InvoiceDatabase[[#This Row],[Customer]],CustomerList[],5,FALSE),
", ", -1)</f>
        <v>DKI Jakarta</v>
      </c>
      <c r="P18" s="68">
        <f ca="1">IF(InvoiceDatabase[[#This Row],[Aging]]&lt;&gt;"Within Due",InvoiceDatabase[[#This Row],[Balance Outstanding]],0)</f>
        <v>0</v>
      </c>
      <c r="Q18" s="68">
        <f ca="1">IF(InvoiceDatabase[[#This Row],[Aging]]="Within Due",InvoiceDatabase[[#This Row],[Balance Outstanding]],0)</f>
        <v>0</v>
      </c>
      <c r="R18" s="68" t="str">
        <f ca="1">IF(InvoiceDatabase[[#This Row],[Date Issued]] &gt;= TODAY()-30, "Yes", "No")</f>
        <v>No</v>
      </c>
      <c r="S18" s="68" t="str">
        <f ca="1">IF(InvoiceDatabase[[#This Row],[IsOverdue?]]&lt;&gt;"Yes",InvoiceDatabase[[#This Row],[Status]],"Past Due")</f>
        <v>Paid</v>
      </c>
      <c r="T18" s="68" t="str">
        <f ca="1">IF(AND(InvoiceDatabase[[#This Row],[Date Due]]&lt;TODAY(),InvoiceDatabase[[#This Row],[Status]]&lt;&gt;"Paid"),"Yes","No")</f>
        <v>No</v>
      </c>
    </row>
    <row r="19" spans="1:20">
      <c r="A19" s="1">
        <v>18</v>
      </c>
      <c r="C19" s="1" t="s">
        <v>131</v>
      </c>
      <c r="D19" s="68">
        <v>1794000</v>
      </c>
      <c r="E19" s="23">
        <v>46100</v>
      </c>
      <c r="F19" s="23">
        <v>46130</v>
      </c>
      <c r="G19" s="1" t="s">
        <v>274</v>
      </c>
      <c r="H19" s="21"/>
      <c r="K19" s="1" t="s">
        <v>319</v>
      </c>
      <c r="L19" s="68">
        <v>1794000</v>
      </c>
      <c r="M19" s="68">
        <f>InvoiceDatabase[[#This Row],[Amount]]-InvoiceDatabase[[#This Row],[Paid Amount]]</f>
        <v>0</v>
      </c>
      <c r="N19" s="68" t="str" cm="1">
        <f t="array" aca="1" ref="N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 s="68" t="str">
        <f>_xlfn.TEXTAFTER(
VLOOKUP(InvoiceDatabase[[#This Row],[Customer]],CustomerList[],5,FALSE),
", ", -1)</f>
        <v>Jawa Barat</v>
      </c>
      <c r="P19" s="68">
        <f ca="1">IF(InvoiceDatabase[[#This Row],[Aging]]&lt;&gt;"Within Due",InvoiceDatabase[[#This Row],[Balance Outstanding]],0)</f>
        <v>0</v>
      </c>
      <c r="Q19" s="68">
        <f ca="1">IF(InvoiceDatabase[[#This Row],[Aging]]="Within Due",InvoiceDatabase[[#This Row],[Balance Outstanding]],0)</f>
        <v>0</v>
      </c>
      <c r="R19" s="68" t="str">
        <f ca="1">IF(InvoiceDatabase[[#This Row],[Date Issued]] &gt;= TODAY()-30, "Yes", "No")</f>
        <v>No</v>
      </c>
      <c r="S19" s="68" t="str">
        <f ca="1">IF(InvoiceDatabase[[#This Row],[IsOverdue?]]&lt;&gt;"Yes",InvoiceDatabase[[#This Row],[Status]],"Past Due")</f>
        <v>Paid</v>
      </c>
      <c r="T19" s="68" t="str">
        <f ca="1">IF(AND(InvoiceDatabase[[#This Row],[Date Due]]&lt;TODAY(),InvoiceDatabase[[#This Row],[Status]]&lt;&gt;"Paid"),"Yes","No")</f>
        <v>No</v>
      </c>
    </row>
    <row r="20" spans="1:20">
      <c r="A20" s="1">
        <v>19</v>
      </c>
      <c r="C20" s="1" t="s">
        <v>111</v>
      </c>
      <c r="D20" s="68">
        <v>5272000</v>
      </c>
      <c r="E20" s="23">
        <v>46190</v>
      </c>
      <c r="F20" s="23">
        <v>46220</v>
      </c>
      <c r="G20" s="1" t="s">
        <v>51</v>
      </c>
      <c r="K20" s="1" t="s">
        <v>320</v>
      </c>
      <c r="L20" s="68">
        <v>0</v>
      </c>
      <c r="M20" s="68">
        <f>InvoiceDatabase[[#This Row],[Amount]]-InvoiceDatabase[[#This Row],[Paid Amount]]</f>
        <v>5272000</v>
      </c>
      <c r="N20" s="68" t="str" cm="1">
        <f t="array" aca="1" ref="N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 s="68" t="str">
        <f>_xlfn.TEXTAFTER(
VLOOKUP(InvoiceDatabase[[#This Row],[Customer]],CustomerList[],5,FALSE),
", ", -1)</f>
        <v>DKI Jakarta</v>
      </c>
      <c r="P20" s="68">
        <f ca="1">IF(InvoiceDatabase[[#This Row],[Aging]]&lt;&gt;"Within Due",InvoiceDatabase[[#This Row],[Balance Outstanding]],0)</f>
        <v>5272000</v>
      </c>
      <c r="Q20" s="68">
        <f ca="1">IF(InvoiceDatabase[[#This Row],[Aging]]="Within Due",InvoiceDatabase[[#This Row],[Balance Outstanding]],0)</f>
        <v>0</v>
      </c>
      <c r="R20" s="68" t="str">
        <f ca="1">IF(InvoiceDatabase[[#This Row],[Date Issued]] &gt;= TODAY()-30, "Yes", "No")</f>
        <v>No</v>
      </c>
      <c r="S20" s="68" t="str">
        <f ca="1">IF(InvoiceDatabase[[#This Row],[IsOverdue?]]&lt;&gt;"Yes",InvoiceDatabase[[#This Row],[Status]],"Past Due")</f>
        <v>Past Due</v>
      </c>
      <c r="T20" s="68" t="str">
        <f ca="1">IF(AND(InvoiceDatabase[[#This Row],[Date Due]]&lt;TODAY(),InvoiceDatabase[[#This Row],[Status]]&lt;&gt;"Paid"),"Yes","No")</f>
        <v>Yes</v>
      </c>
    </row>
    <row r="21" spans="1:20">
      <c r="A21" s="1">
        <v>20</v>
      </c>
      <c r="C21" s="1" t="s">
        <v>239</v>
      </c>
      <c r="D21" s="68">
        <v>7126000</v>
      </c>
      <c r="E21" s="23">
        <v>46224</v>
      </c>
      <c r="F21" s="23">
        <v>46238</v>
      </c>
      <c r="G21" s="1" t="s">
        <v>274</v>
      </c>
      <c r="K21" s="1" t="s">
        <v>321</v>
      </c>
      <c r="L21" s="68">
        <v>7126000</v>
      </c>
      <c r="M21" s="68">
        <f>InvoiceDatabase[[#This Row],[Amount]]-InvoiceDatabase[[#This Row],[Paid Amount]]</f>
        <v>0</v>
      </c>
      <c r="N21" s="68" t="str" cm="1">
        <f t="array" aca="1" ref="N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 s="68" t="str">
        <f>_xlfn.TEXTAFTER(
VLOOKUP(InvoiceDatabase[[#This Row],[Customer]],CustomerList[],5,FALSE),
", ", -1)</f>
        <v>Kepulauan Riau</v>
      </c>
      <c r="P21" s="68">
        <f ca="1">IF(InvoiceDatabase[[#This Row],[Aging]]&lt;&gt;"Within Due",InvoiceDatabase[[#This Row],[Balance Outstanding]],0)</f>
        <v>0</v>
      </c>
      <c r="Q21" s="68">
        <f ca="1">IF(InvoiceDatabase[[#This Row],[Aging]]="Within Due",InvoiceDatabase[[#This Row],[Balance Outstanding]],0)</f>
        <v>0</v>
      </c>
      <c r="R21" s="68" t="str">
        <f ca="1">IF(InvoiceDatabase[[#This Row],[Date Issued]] &gt;= TODAY()-30, "Yes", "No")</f>
        <v>No</v>
      </c>
      <c r="S21" s="68" t="str">
        <f ca="1">IF(InvoiceDatabase[[#This Row],[IsOverdue?]]&lt;&gt;"Yes",InvoiceDatabase[[#This Row],[Status]],"Past Due")</f>
        <v>Paid</v>
      </c>
      <c r="T21" s="68" t="str">
        <f ca="1">IF(AND(InvoiceDatabase[[#This Row],[Date Due]]&lt;TODAY(),InvoiceDatabase[[#This Row],[Status]]&lt;&gt;"Paid"),"Yes","No")</f>
        <v>No</v>
      </c>
    </row>
    <row r="22" spans="1:20">
      <c r="A22" s="1">
        <v>21</v>
      </c>
      <c r="C22" s="1" t="s">
        <v>177</v>
      </c>
      <c r="D22" s="68">
        <v>3885000</v>
      </c>
      <c r="E22" s="23">
        <v>46135</v>
      </c>
      <c r="F22" s="23">
        <v>46165</v>
      </c>
      <c r="G22" s="1" t="s">
        <v>274</v>
      </c>
      <c r="K22" s="1" t="s">
        <v>322</v>
      </c>
      <c r="L22" s="68">
        <v>3885000</v>
      </c>
      <c r="M22" s="68">
        <f>InvoiceDatabase[[#This Row],[Amount]]-InvoiceDatabase[[#This Row],[Paid Amount]]</f>
        <v>0</v>
      </c>
      <c r="N22" s="68" t="str" cm="1">
        <f t="array" aca="1" ref="N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 s="68" t="str">
        <f>_xlfn.TEXTAFTER(
VLOOKUP(InvoiceDatabase[[#This Row],[Customer]],CustomerList[],5,FALSE),
", ", -1)</f>
        <v>Jawa Timur</v>
      </c>
      <c r="P22" s="68">
        <f ca="1">IF(InvoiceDatabase[[#This Row],[Aging]]&lt;&gt;"Within Due",InvoiceDatabase[[#This Row],[Balance Outstanding]],0)</f>
        <v>0</v>
      </c>
      <c r="Q22" s="68">
        <f ca="1">IF(InvoiceDatabase[[#This Row],[Aging]]="Within Due",InvoiceDatabase[[#This Row],[Balance Outstanding]],0)</f>
        <v>0</v>
      </c>
      <c r="R22" s="68" t="str">
        <f ca="1">IF(InvoiceDatabase[[#This Row],[Date Issued]] &gt;= TODAY()-30, "Yes", "No")</f>
        <v>No</v>
      </c>
      <c r="S22" s="68" t="str">
        <f ca="1">IF(InvoiceDatabase[[#This Row],[IsOverdue?]]&lt;&gt;"Yes",InvoiceDatabase[[#This Row],[Status]],"Past Due")</f>
        <v>Paid</v>
      </c>
      <c r="T22" s="68" t="str">
        <f ca="1">IF(AND(InvoiceDatabase[[#This Row],[Date Due]]&lt;TODAY(),InvoiceDatabase[[#This Row],[Status]]&lt;&gt;"Paid"),"Yes","No")</f>
        <v>No</v>
      </c>
    </row>
    <row r="23" spans="1:20">
      <c r="A23" s="1">
        <v>22</v>
      </c>
      <c r="C23" s="1" t="s">
        <v>190</v>
      </c>
      <c r="D23" s="68">
        <v>6448000</v>
      </c>
      <c r="E23" s="23">
        <v>46263</v>
      </c>
      <c r="F23" s="23">
        <v>46277</v>
      </c>
      <c r="G23" s="1" t="s">
        <v>274</v>
      </c>
      <c r="K23" s="1" t="s">
        <v>323</v>
      </c>
      <c r="L23" s="68">
        <v>6448000</v>
      </c>
      <c r="M23" s="68">
        <f>InvoiceDatabase[[#This Row],[Amount]]-InvoiceDatabase[[#This Row],[Paid Amount]]</f>
        <v>0</v>
      </c>
      <c r="N23" s="68" t="str" cm="1">
        <f t="array" aca="1" ref="N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 s="68" t="str">
        <f>_xlfn.TEXTAFTER(
VLOOKUP(InvoiceDatabase[[#This Row],[Customer]],CustomerList[],5,FALSE),
", ", -1)</f>
        <v>Jawa Tengah</v>
      </c>
      <c r="P23" s="68">
        <f ca="1">IF(InvoiceDatabase[[#This Row],[Aging]]&lt;&gt;"Within Due",InvoiceDatabase[[#This Row],[Balance Outstanding]],0)</f>
        <v>0</v>
      </c>
      <c r="Q23" s="68">
        <f ca="1">IF(InvoiceDatabase[[#This Row],[Aging]]="Within Due",InvoiceDatabase[[#This Row],[Balance Outstanding]],0)</f>
        <v>0</v>
      </c>
      <c r="R23" s="68" t="str">
        <f ca="1">IF(InvoiceDatabase[[#This Row],[Date Issued]] &gt;= TODAY()-30, "Yes", "No")</f>
        <v>No</v>
      </c>
      <c r="S23" s="68" t="str">
        <f ca="1">IF(InvoiceDatabase[[#This Row],[IsOverdue?]]&lt;&gt;"Yes",InvoiceDatabase[[#This Row],[Status]],"Past Due")</f>
        <v>Paid</v>
      </c>
      <c r="T23" s="68" t="str">
        <f ca="1">IF(AND(InvoiceDatabase[[#This Row],[Date Due]]&lt;TODAY(),InvoiceDatabase[[#This Row],[Status]]&lt;&gt;"Paid"),"Yes","No")</f>
        <v>No</v>
      </c>
    </row>
    <row r="24" spans="1:20">
      <c r="A24" s="1">
        <v>23</v>
      </c>
      <c r="C24" s="1" t="s">
        <v>177</v>
      </c>
      <c r="D24" s="68">
        <v>3517000</v>
      </c>
      <c r="E24" s="23">
        <v>46146</v>
      </c>
      <c r="F24" s="23">
        <v>46176</v>
      </c>
      <c r="G24" s="1" t="s">
        <v>51</v>
      </c>
      <c r="K24" s="1" t="s">
        <v>324</v>
      </c>
      <c r="L24" s="68">
        <v>0</v>
      </c>
      <c r="M24" s="68">
        <f>InvoiceDatabase[[#This Row],[Amount]]-InvoiceDatabase[[#This Row],[Paid Amount]]</f>
        <v>3517000</v>
      </c>
      <c r="N24" s="68" t="str" cm="1">
        <f t="array" aca="1" ref="N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 s="68" t="str">
        <f>_xlfn.TEXTAFTER(
VLOOKUP(InvoiceDatabase[[#This Row],[Customer]],CustomerList[],5,FALSE),
", ", -1)</f>
        <v>Jawa Timur</v>
      </c>
      <c r="P24" s="68">
        <f ca="1">IF(InvoiceDatabase[[#This Row],[Aging]]&lt;&gt;"Within Due",InvoiceDatabase[[#This Row],[Balance Outstanding]],0)</f>
        <v>3517000</v>
      </c>
      <c r="Q24" s="68">
        <f ca="1">IF(InvoiceDatabase[[#This Row],[Aging]]="Within Due",InvoiceDatabase[[#This Row],[Balance Outstanding]],0)</f>
        <v>0</v>
      </c>
      <c r="R24" s="68" t="str">
        <f ca="1">IF(InvoiceDatabase[[#This Row],[Date Issued]] &gt;= TODAY()-30, "Yes", "No")</f>
        <v>No</v>
      </c>
      <c r="S24" s="68" t="str">
        <f ca="1">IF(InvoiceDatabase[[#This Row],[IsOverdue?]]&lt;&gt;"Yes",InvoiceDatabase[[#This Row],[Status]],"Past Due")</f>
        <v>Past Due</v>
      </c>
      <c r="T24" s="68" t="str">
        <f ca="1">IF(AND(InvoiceDatabase[[#This Row],[Date Due]]&lt;TODAY(),InvoiceDatabase[[#This Row],[Status]]&lt;&gt;"Paid"),"Yes","No")</f>
        <v>Yes</v>
      </c>
    </row>
    <row r="25" spans="1:20">
      <c r="A25" s="1">
        <v>24</v>
      </c>
      <c r="C25" s="1" t="s">
        <v>144</v>
      </c>
      <c r="D25" s="68">
        <v>4441000</v>
      </c>
      <c r="E25" s="23">
        <v>46271</v>
      </c>
      <c r="F25" s="23">
        <v>46316</v>
      </c>
      <c r="G25" s="1" t="s">
        <v>274</v>
      </c>
      <c r="K25" s="1" t="s">
        <v>325</v>
      </c>
      <c r="L25" s="68">
        <v>4441000</v>
      </c>
      <c r="M25" s="68">
        <f>InvoiceDatabase[[#This Row],[Amount]]-InvoiceDatabase[[#This Row],[Paid Amount]]</f>
        <v>0</v>
      </c>
      <c r="N25" s="68" t="str" cm="1">
        <f t="array" aca="1" ref="N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 s="68" t="str">
        <f>_xlfn.TEXTAFTER(
VLOOKUP(InvoiceDatabase[[#This Row],[Customer]],CustomerList[],5,FALSE),
", ", -1)</f>
        <v>Banten</v>
      </c>
      <c r="P25" s="68">
        <f ca="1">IF(InvoiceDatabase[[#This Row],[Aging]]&lt;&gt;"Within Due",InvoiceDatabase[[#This Row],[Balance Outstanding]],0)</f>
        <v>0</v>
      </c>
      <c r="Q25" s="68">
        <f ca="1">IF(InvoiceDatabase[[#This Row],[Aging]]="Within Due",InvoiceDatabase[[#This Row],[Balance Outstanding]],0)</f>
        <v>0</v>
      </c>
      <c r="R25" s="68" t="str">
        <f ca="1">IF(InvoiceDatabase[[#This Row],[Date Issued]] &gt;= TODAY()-30, "Yes", "No")</f>
        <v>Yes</v>
      </c>
      <c r="S25" s="68" t="str">
        <f ca="1">IF(InvoiceDatabase[[#This Row],[IsOverdue?]]&lt;&gt;"Yes",InvoiceDatabase[[#This Row],[Status]],"Past Due")</f>
        <v>Paid</v>
      </c>
      <c r="T25" s="68" t="str">
        <f ca="1">IF(AND(InvoiceDatabase[[#This Row],[Date Due]]&lt;TODAY(),InvoiceDatabase[[#This Row],[Status]]&lt;&gt;"Paid"),"Yes","No")</f>
        <v>No</v>
      </c>
    </row>
    <row r="26" spans="1:20">
      <c r="A26" s="1">
        <v>25</v>
      </c>
      <c r="C26" s="1" t="s">
        <v>131</v>
      </c>
      <c r="D26" s="68">
        <v>6869000</v>
      </c>
      <c r="E26" s="23">
        <v>46221</v>
      </c>
      <c r="F26" s="23">
        <v>46251</v>
      </c>
      <c r="G26" s="1" t="s">
        <v>274</v>
      </c>
      <c r="K26" s="1" t="s">
        <v>326</v>
      </c>
      <c r="L26" s="68">
        <v>6869000</v>
      </c>
      <c r="M26" s="68">
        <f>InvoiceDatabase[[#This Row],[Amount]]-InvoiceDatabase[[#This Row],[Paid Amount]]</f>
        <v>0</v>
      </c>
      <c r="N26" s="68" t="str" cm="1">
        <f t="array" aca="1" ref="N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 s="68" t="str">
        <f>_xlfn.TEXTAFTER(
VLOOKUP(InvoiceDatabase[[#This Row],[Customer]],CustomerList[],5,FALSE),
", ", -1)</f>
        <v>Jawa Barat</v>
      </c>
      <c r="P26" s="68">
        <f ca="1">IF(InvoiceDatabase[[#This Row],[Aging]]&lt;&gt;"Within Due",InvoiceDatabase[[#This Row],[Balance Outstanding]],0)</f>
        <v>0</v>
      </c>
      <c r="Q26" s="68">
        <f ca="1">IF(InvoiceDatabase[[#This Row],[Aging]]="Within Due",InvoiceDatabase[[#This Row],[Balance Outstanding]],0)</f>
        <v>0</v>
      </c>
      <c r="R26" s="68" t="str">
        <f ca="1">IF(InvoiceDatabase[[#This Row],[Date Issued]] &gt;= TODAY()-30, "Yes", "No")</f>
        <v>No</v>
      </c>
      <c r="S26" s="68" t="str">
        <f ca="1">IF(InvoiceDatabase[[#This Row],[IsOverdue?]]&lt;&gt;"Yes",InvoiceDatabase[[#This Row],[Status]],"Past Due")</f>
        <v>Paid</v>
      </c>
      <c r="T26" s="68" t="str">
        <f ca="1">IF(AND(InvoiceDatabase[[#This Row],[Date Due]]&lt;TODAY(),InvoiceDatabase[[#This Row],[Status]]&lt;&gt;"Paid"),"Yes","No")</f>
        <v>No</v>
      </c>
    </row>
    <row r="27" spans="1:20">
      <c r="A27" s="1">
        <v>26</v>
      </c>
      <c r="C27" s="1" t="s">
        <v>232</v>
      </c>
      <c r="D27" s="68">
        <v>3857000</v>
      </c>
      <c r="E27" s="23">
        <v>46042</v>
      </c>
      <c r="F27" s="23">
        <v>46072</v>
      </c>
      <c r="G27" s="1" t="s">
        <v>2802</v>
      </c>
      <c r="K27" s="1" t="s">
        <v>327</v>
      </c>
      <c r="L27" s="68">
        <v>1157000</v>
      </c>
      <c r="M27" s="68">
        <f>InvoiceDatabase[[#This Row],[Amount]]-InvoiceDatabase[[#This Row],[Paid Amount]]</f>
        <v>2700000</v>
      </c>
      <c r="N27" s="68" t="str" cm="1">
        <f t="array" aca="1" ref="N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 s="68" t="str">
        <f>_xlfn.TEXTAFTER(
VLOOKUP(InvoiceDatabase[[#This Row],[Customer]],CustomerList[],5,FALSE),
", ", -1)</f>
        <v>Riau</v>
      </c>
      <c r="P27" s="68">
        <f ca="1">IF(InvoiceDatabase[[#This Row],[Aging]]&lt;&gt;"Within Due",InvoiceDatabase[[#This Row],[Balance Outstanding]],0)</f>
        <v>2700000</v>
      </c>
      <c r="Q27" s="68">
        <f ca="1">IF(InvoiceDatabase[[#This Row],[Aging]]="Within Due",InvoiceDatabase[[#This Row],[Balance Outstanding]],0)</f>
        <v>0</v>
      </c>
      <c r="R27" s="68" t="str">
        <f ca="1">IF(InvoiceDatabase[[#This Row],[Date Issued]] &gt;= TODAY()-30, "Yes", "No")</f>
        <v>No</v>
      </c>
      <c r="S27" s="68" t="str">
        <f ca="1">IF(InvoiceDatabase[[#This Row],[IsOverdue?]]&lt;&gt;"Yes",InvoiceDatabase[[#This Row],[Status]],"Past Due")</f>
        <v>Past Due</v>
      </c>
      <c r="T27" s="68" t="str">
        <f ca="1">IF(AND(InvoiceDatabase[[#This Row],[Date Due]]&lt;TODAY(),InvoiceDatabase[[#This Row],[Status]]&lt;&gt;"Paid"),"Yes","No")</f>
        <v>Yes</v>
      </c>
    </row>
    <row r="28" spans="1:20">
      <c r="A28" s="1">
        <v>27</v>
      </c>
      <c r="C28" s="1" t="s">
        <v>239</v>
      </c>
      <c r="D28" s="68">
        <v>3638000</v>
      </c>
      <c r="E28" s="23">
        <v>46117</v>
      </c>
      <c r="F28" s="23">
        <v>46147</v>
      </c>
      <c r="G28" s="1" t="s">
        <v>274</v>
      </c>
      <c r="K28" s="1" t="s">
        <v>328</v>
      </c>
      <c r="L28" s="68">
        <v>3638000</v>
      </c>
      <c r="M28" s="68">
        <f>InvoiceDatabase[[#This Row],[Amount]]-InvoiceDatabase[[#This Row],[Paid Amount]]</f>
        <v>0</v>
      </c>
      <c r="N28" s="68" t="str" cm="1">
        <f t="array" aca="1" ref="N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 s="68" t="str">
        <f>_xlfn.TEXTAFTER(
VLOOKUP(InvoiceDatabase[[#This Row],[Customer]],CustomerList[],5,FALSE),
", ", -1)</f>
        <v>Kepulauan Riau</v>
      </c>
      <c r="P28" s="68">
        <f ca="1">IF(InvoiceDatabase[[#This Row],[Aging]]&lt;&gt;"Within Due",InvoiceDatabase[[#This Row],[Balance Outstanding]],0)</f>
        <v>0</v>
      </c>
      <c r="Q28" s="68">
        <f ca="1">IF(InvoiceDatabase[[#This Row],[Aging]]="Within Due",InvoiceDatabase[[#This Row],[Balance Outstanding]],0)</f>
        <v>0</v>
      </c>
      <c r="R28" s="68" t="str">
        <f ca="1">IF(InvoiceDatabase[[#This Row],[Date Issued]] &gt;= TODAY()-30, "Yes", "No")</f>
        <v>No</v>
      </c>
      <c r="S28" s="68" t="str">
        <f ca="1">IF(InvoiceDatabase[[#This Row],[IsOverdue?]]&lt;&gt;"Yes",InvoiceDatabase[[#This Row],[Status]],"Past Due")</f>
        <v>Paid</v>
      </c>
      <c r="T28" s="68" t="str">
        <f ca="1">IF(AND(InvoiceDatabase[[#This Row],[Date Due]]&lt;TODAY(),InvoiceDatabase[[#This Row],[Status]]&lt;&gt;"Paid"),"Yes","No")</f>
        <v>No</v>
      </c>
    </row>
    <row r="29" spans="1:20">
      <c r="A29" s="1">
        <v>28</v>
      </c>
      <c r="C29" s="1" t="s">
        <v>111</v>
      </c>
      <c r="D29" s="68">
        <v>4242000</v>
      </c>
      <c r="E29" s="23">
        <v>46127</v>
      </c>
      <c r="F29" s="23">
        <v>46141</v>
      </c>
      <c r="G29" s="1" t="s">
        <v>274</v>
      </c>
      <c r="H29" s="21"/>
      <c r="K29" s="1" t="s">
        <v>329</v>
      </c>
      <c r="L29" s="68">
        <v>4242000</v>
      </c>
      <c r="M29" s="68">
        <f>InvoiceDatabase[[#This Row],[Amount]]-InvoiceDatabase[[#This Row],[Paid Amount]]</f>
        <v>0</v>
      </c>
      <c r="N29" s="68" t="str" cm="1">
        <f t="array" aca="1" ref="N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 s="68" t="str">
        <f>_xlfn.TEXTAFTER(
VLOOKUP(InvoiceDatabase[[#This Row],[Customer]],CustomerList[],5,FALSE),
", ", -1)</f>
        <v>DKI Jakarta</v>
      </c>
      <c r="P29" s="68">
        <f ca="1">IF(InvoiceDatabase[[#This Row],[Aging]]&lt;&gt;"Within Due",InvoiceDatabase[[#This Row],[Balance Outstanding]],0)</f>
        <v>0</v>
      </c>
      <c r="Q29" s="68">
        <f ca="1">IF(InvoiceDatabase[[#This Row],[Aging]]="Within Due",InvoiceDatabase[[#This Row],[Balance Outstanding]],0)</f>
        <v>0</v>
      </c>
      <c r="R29" s="68" t="str">
        <f ca="1">IF(InvoiceDatabase[[#This Row],[Date Issued]] &gt;= TODAY()-30, "Yes", "No")</f>
        <v>No</v>
      </c>
      <c r="S29" s="68" t="str">
        <f ca="1">IF(InvoiceDatabase[[#This Row],[IsOverdue?]]&lt;&gt;"Yes",InvoiceDatabase[[#This Row],[Status]],"Past Due")</f>
        <v>Paid</v>
      </c>
      <c r="T29" s="68" t="str">
        <f ca="1">IF(AND(InvoiceDatabase[[#This Row],[Date Due]]&lt;TODAY(),InvoiceDatabase[[#This Row],[Status]]&lt;&gt;"Paid"),"Yes","No")</f>
        <v>No</v>
      </c>
    </row>
    <row r="30" spans="1:20">
      <c r="A30" s="1">
        <v>29</v>
      </c>
      <c r="C30" s="1" t="s">
        <v>211</v>
      </c>
      <c r="D30" s="68">
        <v>3289000</v>
      </c>
      <c r="E30" s="23">
        <v>46126</v>
      </c>
      <c r="F30" s="23">
        <v>46156</v>
      </c>
      <c r="G30" s="1" t="s">
        <v>51</v>
      </c>
      <c r="K30" s="1" t="s">
        <v>330</v>
      </c>
      <c r="L30" s="68">
        <v>0</v>
      </c>
      <c r="M30" s="68">
        <f>InvoiceDatabase[[#This Row],[Amount]]-InvoiceDatabase[[#This Row],[Paid Amount]]</f>
        <v>3289000</v>
      </c>
      <c r="N30" s="68" t="str" cm="1">
        <f t="array" aca="1" ref="N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 s="68" t="str">
        <f>_xlfn.TEXTAFTER(
VLOOKUP(InvoiceDatabase[[#This Row],[Customer]],CustomerList[],5,FALSE),
", ", -1)</f>
        <v>Sulawesi Selatan</v>
      </c>
      <c r="P30" s="68">
        <f ca="1">IF(InvoiceDatabase[[#This Row],[Aging]]&lt;&gt;"Within Due",InvoiceDatabase[[#This Row],[Balance Outstanding]],0)</f>
        <v>3289000</v>
      </c>
      <c r="Q30" s="68">
        <f ca="1">IF(InvoiceDatabase[[#This Row],[Aging]]="Within Due",InvoiceDatabase[[#This Row],[Balance Outstanding]],0)</f>
        <v>0</v>
      </c>
      <c r="R30" s="68" t="str">
        <f ca="1">IF(InvoiceDatabase[[#This Row],[Date Issued]] &gt;= TODAY()-30, "Yes", "No")</f>
        <v>No</v>
      </c>
      <c r="S30" s="68" t="str">
        <f ca="1">IF(InvoiceDatabase[[#This Row],[IsOverdue?]]&lt;&gt;"Yes",InvoiceDatabase[[#This Row],[Status]],"Past Due")</f>
        <v>Past Due</v>
      </c>
      <c r="T30" s="68" t="str">
        <f ca="1">IF(AND(InvoiceDatabase[[#This Row],[Date Due]]&lt;TODAY(),InvoiceDatabase[[#This Row],[Status]]&lt;&gt;"Paid"),"Yes","No")</f>
        <v>Yes</v>
      </c>
    </row>
    <row r="31" spans="1:20">
      <c r="A31" s="1">
        <v>30</v>
      </c>
      <c r="C31" s="1" t="s">
        <v>204</v>
      </c>
      <c r="D31" s="68">
        <v>1248000</v>
      </c>
      <c r="E31" s="23">
        <v>46267</v>
      </c>
      <c r="F31" s="23">
        <v>46297</v>
      </c>
      <c r="G31" s="1" t="s">
        <v>51</v>
      </c>
      <c r="K31" s="1" t="s">
        <v>331</v>
      </c>
      <c r="L31" s="68">
        <v>0</v>
      </c>
      <c r="M31" s="68">
        <f>InvoiceDatabase[[#This Row],[Amount]]-InvoiceDatabase[[#This Row],[Paid Amount]]</f>
        <v>1248000</v>
      </c>
      <c r="N31" s="68" t="str" cm="1">
        <f t="array" aca="1" ref="N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1" s="68" t="str">
        <f>_xlfn.TEXTAFTER(
VLOOKUP(InvoiceDatabase[[#This Row],[Customer]],CustomerList[],5,FALSE),
", ", -1)</f>
        <v>Bali</v>
      </c>
      <c r="P31" s="68">
        <f ca="1">IF(InvoiceDatabase[[#This Row],[Aging]]&lt;&gt;"Within Due",InvoiceDatabase[[#This Row],[Balance Outstanding]],0)</f>
        <v>1248000</v>
      </c>
      <c r="Q31" s="68">
        <f ca="1">IF(InvoiceDatabase[[#This Row],[Aging]]="Within Due",InvoiceDatabase[[#This Row],[Balance Outstanding]],0)</f>
        <v>0</v>
      </c>
      <c r="R31" s="68" t="str">
        <f ca="1">IF(InvoiceDatabase[[#This Row],[Date Issued]] &gt;= TODAY()-30, "Yes", "No")</f>
        <v>No</v>
      </c>
      <c r="S31" s="68" t="str">
        <f ca="1">IF(InvoiceDatabase[[#This Row],[IsOverdue?]]&lt;&gt;"Yes",InvoiceDatabase[[#This Row],[Status]],"Past Due")</f>
        <v>Past Due</v>
      </c>
      <c r="T31" s="68" t="str">
        <f ca="1">IF(AND(InvoiceDatabase[[#This Row],[Date Due]]&lt;TODAY(),InvoiceDatabase[[#This Row],[Status]]&lt;&gt;"Paid"),"Yes","No")</f>
        <v>Yes</v>
      </c>
    </row>
    <row r="32" spans="1:20">
      <c r="A32" s="1">
        <v>31</v>
      </c>
      <c r="C32" s="1" t="s">
        <v>204</v>
      </c>
      <c r="D32" s="68">
        <v>834000</v>
      </c>
      <c r="E32" s="23">
        <v>46078</v>
      </c>
      <c r="F32" s="23">
        <v>46108</v>
      </c>
      <c r="G32" s="1" t="s">
        <v>274</v>
      </c>
      <c r="K32" s="1" t="s">
        <v>332</v>
      </c>
      <c r="L32" s="68">
        <v>834000</v>
      </c>
      <c r="M32" s="68">
        <f>InvoiceDatabase[[#This Row],[Amount]]-InvoiceDatabase[[#This Row],[Paid Amount]]</f>
        <v>0</v>
      </c>
      <c r="N32" s="68" t="str" cm="1">
        <f t="array" aca="1" ref="N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 s="68" t="str">
        <f>_xlfn.TEXTAFTER(
VLOOKUP(InvoiceDatabase[[#This Row],[Customer]],CustomerList[],5,FALSE),
", ", -1)</f>
        <v>Bali</v>
      </c>
      <c r="P32" s="68">
        <f ca="1">IF(InvoiceDatabase[[#This Row],[Aging]]&lt;&gt;"Within Due",InvoiceDatabase[[#This Row],[Balance Outstanding]],0)</f>
        <v>0</v>
      </c>
      <c r="Q32" s="68">
        <f ca="1">IF(InvoiceDatabase[[#This Row],[Aging]]="Within Due",InvoiceDatabase[[#This Row],[Balance Outstanding]],0)</f>
        <v>0</v>
      </c>
      <c r="R32" s="68" t="str">
        <f ca="1">IF(InvoiceDatabase[[#This Row],[Date Issued]] &gt;= TODAY()-30, "Yes", "No")</f>
        <v>No</v>
      </c>
      <c r="S32" s="68" t="str">
        <f ca="1">IF(InvoiceDatabase[[#This Row],[IsOverdue?]]&lt;&gt;"Yes",InvoiceDatabase[[#This Row],[Status]],"Past Due")</f>
        <v>Paid</v>
      </c>
      <c r="T32" s="68" t="str">
        <f ca="1">IF(AND(InvoiceDatabase[[#This Row],[Date Due]]&lt;TODAY(),InvoiceDatabase[[#This Row],[Status]]&lt;&gt;"Paid"),"Yes","No")</f>
        <v>No</v>
      </c>
    </row>
    <row r="33" spans="1:20">
      <c r="A33" s="1">
        <v>32</v>
      </c>
      <c r="C33" s="1" t="s">
        <v>232</v>
      </c>
      <c r="D33" s="68">
        <v>5865000</v>
      </c>
      <c r="E33" s="23">
        <v>46188</v>
      </c>
      <c r="F33" s="23">
        <v>46218</v>
      </c>
      <c r="G33" s="1" t="s">
        <v>51</v>
      </c>
      <c r="H33" s="21"/>
      <c r="K33" s="1" t="s">
        <v>333</v>
      </c>
      <c r="L33" s="68">
        <v>0</v>
      </c>
      <c r="M33" s="68">
        <f>InvoiceDatabase[[#This Row],[Amount]]-InvoiceDatabase[[#This Row],[Paid Amount]]</f>
        <v>5865000</v>
      </c>
      <c r="N33" s="68" t="str" cm="1">
        <f t="array" aca="1" ref="N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 s="68" t="str">
        <f>_xlfn.TEXTAFTER(
VLOOKUP(InvoiceDatabase[[#This Row],[Customer]],CustomerList[],5,FALSE),
", ", -1)</f>
        <v>Riau</v>
      </c>
      <c r="P33" s="68">
        <f ca="1">IF(InvoiceDatabase[[#This Row],[Aging]]&lt;&gt;"Within Due",InvoiceDatabase[[#This Row],[Balance Outstanding]],0)</f>
        <v>5865000</v>
      </c>
      <c r="Q33" s="68">
        <f ca="1">IF(InvoiceDatabase[[#This Row],[Aging]]="Within Due",InvoiceDatabase[[#This Row],[Balance Outstanding]],0)</f>
        <v>0</v>
      </c>
      <c r="R33" s="68" t="str">
        <f ca="1">IF(InvoiceDatabase[[#This Row],[Date Issued]] &gt;= TODAY()-30, "Yes", "No")</f>
        <v>No</v>
      </c>
      <c r="S33" s="68" t="str">
        <f ca="1">IF(InvoiceDatabase[[#This Row],[IsOverdue?]]&lt;&gt;"Yes",InvoiceDatabase[[#This Row],[Status]],"Past Due")</f>
        <v>Past Due</v>
      </c>
      <c r="T33" s="68" t="str">
        <f ca="1">IF(AND(InvoiceDatabase[[#This Row],[Date Due]]&lt;TODAY(),InvoiceDatabase[[#This Row],[Status]]&lt;&gt;"Paid"),"Yes","No")</f>
        <v>Yes</v>
      </c>
    </row>
    <row r="34" spans="1:20">
      <c r="A34" s="1">
        <v>33</v>
      </c>
      <c r="C34" s="1" t="s">
        <v>197</v>
      </c>
      <c r="D34" s="68">
        <v>2663000</v>
      </c>
      <c r="E34" s="23">
        <v>46239</v>
      </c>
      <c r="F34" s="23">
        <v>46269</v>
      </c>
      <c r="G34" s="1" t="s">
        <v>51</v>
      </c>
      <c r="H34" s="21"/>
      <c r="K34" s="1" t="s">
        <v>334</v>
      </c>
      <c r="L34" s="68">
        <v>0</v>
      </c>
      <c r="M34" s="68">
        <f>InvoiceDatabase[[#This Row],[Amount]]-InvoiceDatabase[[#This Row],[Paid Amount]]</f>
        <v>2663000</v>
      </c>
      <c r="N34" s="68" t="str" cm="1">
        <f t="array" aca="1" ref="N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4" s="68" t="str">
        <f>_xlfn.TEXTAFTER(
VLOOKUP(InvoiceDatabase[[#This Row],[Customer]],CustomerList[],5,FALSE),
", ", -1)</f>
        <v>DI Yogyakarta</v>
      </c>
      <c r="P34" s="68">
        <f ca="1">IF(InvoiceDatabase[[#This Row],[Aging]]&lt;&gt;"Within Due",InvoiceDatabase[[#This Row],[Balance Outstanding]],0)</f>
        <v>2663000</v>
      </c>
      <c r="Q34" s="68">
        <f ca="1">IF(InvoiceDatabase[[#This Row],[Aging]]="Within Due",InvoiceDatabase[[#This Row],[Balance Outstanding]],0)</f>
        <v>0</v>
      </c>
      <c r="R34" s="68" t="str">
        <f ca="1">IF(InvoiceDatabase[[#This Row],[Date Issued]] &gt;= TODAY()-30, "Yes", "No")</f>
        <v>No</v>
      </c>
      <c r="S34" s="68" t="str">
        <f ca="1">IF(InvoiceDatabase[[#This Row],[IsOverdue?]]&lt;&gt;"Yes",InvoiceDatabase[[#This Row],[Status]],"Past Due")</f>
        <v>Past Due</v>
      </c>
      <c r="T34" s="68" t="str">
        <f ca="1">IF(AND(InvoiceDatabase[[#This Row],[Date Due]]&lt;TODAY(),InvoiceDatabase[[#This Row],[Status]]&lt;&gt;"Paid"),"Yes","No")</f>
        <v>Yes</v>
      </c>
    </row>
    <row r="35" spans="1:20">
      <c r="A35" s="1">
        <v>34</v>
      </c>
      <c r="C35" s="1" t="s">
        <v>177</v>
      </c>
      <c r="D35" s="68">
        <v>3285000</v>
      </c>
      <c r="E35" s="23">
        <v>46263</v>
      </c>
      <c r="F35" s="23">
        <v>46308</v>
      </c>
      <c r="G35" s="1" t="s">
        <v>274</v>
      </c>
      <c r="K35" s="1" t="s">
        <v>335</v>
      </c>
      <c r="L35" s="68">
        <v>3285000</v>
      </c>
      <c r="M35" s="68">
        <f>InvoiceDatabase[[#This Row],[Amount]]-InvoiceDatabase[[#This Row],[Paid Amount]]</f>
        <v>0</v>
      </c>
      <c r="N35" s="68" t="str" cm="1">
        <f t="array" aca="1" ref="N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 s="68" t="str">
        <f>_xlfn.TEXTAFTER(
VLOOKUP(InvoiceDatabase[[#This Row],[Customer]],CustomerList[],5,FALSE),
", ", -1)</f>
        <v>Jawa Timur</v>
      </c>
      <c r="P35" s="68">
        <f ca="1">IF(InvoiceDatabase[[#This Row],[Aging]]&lt;&gt;"Within Due",InvoiceDatabase[[#This Row],[Balance Outstanding]],0)</f>
        <v>0</v>
      </c>
      <c r="Q35" s="68">
        <f ca="1">IF(InvoiceDatabase[[#This Row],[Aging]]="Within Due",InvoiceDatabase[[#This Row],[Balance Outstanding]],0)</f>
        <v>0</v>
      </c>
      <c r="R35" s="68" t="str">
        <f ca="1">IF(InvoiceDatabase[[#This Row],[Date Issued]] &gt;= TODAY()-30, "Yes", "No")</f>
        <v>No</v>
      </c>
      <c r="S35" s="68" t="str">
        <f ca="1">IF(InvoiceDatabase[[#This Row],[IsOverdue?]]&lt;&gt;"Yes",InvoiceDatabase[[#This Row],[Status]],"Past Due")</f>
        <v>Paid</v>
      </c>
      <c r="T35" s="68" t="str">
        <f ca="1">IF(AND(InvoiceDatabase[[#This Row],[Date Due]]&lt;TODAY(),InvoiceDatabase[[#This Row],[Status]]&lt;&gt;"Paid"),"Yes","No")</f>
        <v>No</v>
      </c>
    </row>
    <row r="36" spans="1:20">
      <c r="A36" s="1">
        <v>35</v>
      </c>
      <c r="C36" s="1" t="s">
        <v>225</v>
      </c>
      <c r="D36" s="68">
        <v>1845000</v>
      </c>
      <c r="E36" s="23">
        <v>46194</v>
      </c>
      <c r="F36" s="23">
        <v>46224</v>
      </c>
      <c r="G36" s="1" t="s">
        <v>274</v>
      </c>
      <c r="K36" s="1" t="s">
        <v>336</v>
      </c>
      <c r="L36" s="68">
        <v>1845000</v>
      </c>
      <c r="M36" s="68">
        <f>InvoiceDatabase[[#This Row],[Amount]]-InvoiceDatabase[[#This Row],[Paid Amount]]</f>
        <v>0</v>
      </c>
      <c r="N36" s="68" t="str" cm="1">
        <f t="array" aca="1" ref="N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 s="68" t="str">
        <f>_xlfn.TEXTAFTER(
VLOOKUP(InvoiceDatabase[[#This Row],[Customer]],CustomerList[],5,FALSE),
", ", -1)</f>
        <v>Sumatera Selatan</v>
      </c>
      <c r="P36" s="68">
        <f ca="1">IF(InvoiceDatabase[[#This Row],[Aging]]&lt;&gt;"Within Due",InvoiceDatabase[[#This Row],[Balance Outstanding]],0)</f>
        <v>0</v>
      </c>
      <c r="Q36" s="68">
        <f ca="1">IF(InvoiceDatabase[[#This Row],[Aging]]="Within Due",InvoiceDatabase[[#This Row],[Balance Outstanding]],0)</f>
        <v>0</v>
      </c>
      <c r="R36" s="68" t="str">
        <f ca="1">IF(InvoiceDatabase[[#This Row],[Date Issued]] &gt;= TODAY()-30, "Yes", "No")</f>
        <v>No</v>
      </c>
      <c r="S36" s="68" t="str">
        <f ca="1">IF(InvoiceDatabase[[#This Row],[IsOverdue?]]&lt;&gt;"Yes",InvoiceDatabase[[#This Row],[Status]],"Past Due")</f>
        <v>Paid</v>
      </c>
      <c r="T36" s="68" t="str">
        <f ca="1">IF(AND(InvoiceDatabase[[#This Row],[Date Due]]&lt;TODAY(),InvoiceDatabase[[#This Row],[Status]]&lt;&gt;"Paid"),"Yes","No")</f>
        <v>No</v>
      </c>
    </row>
    <row r="37" spans="1:20">
      <c r="A37" s="1">
        <v>36</v>
      </c>
      <c r="C37" s="1" t="s">
        <v>232</v>
      </c>
      <c r="D37" s="68">
        <v>4644000</v>
      </c>
      <c r="E37" s="23">
        <v>46191</v>
      </c>
      <c r="F37" s="23">
        <v>46236</v>
      </c>
      <c r="G37" s="1" t="s">
        <v>274</v>
      </c>
      <c r="K37" s="1" t="s">
        <v>337</v>
      </c>
      <c r="L37" s="68">
        <v>4644000</v>
      </c>
      <c r="M37" s="68">
        <f>InvoiceDatabase[[#This Row],[Amount]]-InvoiceDatabase[[#This Row],[Paid Amount]]</f>
        <v>0</v>
      </c>
      <c r="N37" s="68" t="str" cm="1">
        <f t="array" aca="1" ref="N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 s="68" t="str">
        <f>_xlfn.TEXTAFTER(
VLOOKUP(InvoiceDatabase[[#This Row],[Customer]],CustomerList[],5,FALSE),
", ", -1)</f>
        <v>Riau</v>
      </c>
      <c r="P37" s="68">
        <f ca="1">IF(InvoiceDatabase[[#This Row],[Aging]]&lt;&gt;"Within Due",InvoiceDatabase[[#This Row],[Balance Outstanding]],0)</f>
        <v>0</v>
      </c>
      <c r="Q37" s="68">
        <f ca="1">IF(InvoiceDatabase[[#This Row],[Aging]]="Within Due",InvoiceDatabase[[#This Row],[Balance Outstanding]],0)</f>
        <v>0</v>
      </c>
      <c r="R37" s="68" t="str">
        <f ca="1">IF(InvoiceDatabase[[#This Row],[Date Issued]] &gt;= TODAY()-30, "Yes", "No")</f>
        <v>No</v>
      </c>
      <c r="S37" s="68" t="str">
        <f ca="1">IF(InvoiceDatabase[[#This Row],[IsOverdue?]]&lt;&gt;"Yes",InvoiceDatabase[[#This Row],[Status]],"Past Due")</f>
        <v>Paid</v>
      </c>
      <c r="T37" s="68" t="str">
        <f ca="1">IF(AND(InvoiceDatabase[[#This Row],[Date Due]]&lt;TODAY(),InvoiceDatabase[[#This Row],[Status]]&lt;&gt;"Paid"),"Yes","No")</f>
        <v>No</v>
      </c>
    </row>
    <row r="38" spans="1:20">
      <c r="A38" s="1">
        <v>37</v>
      </c>
      <c r="C38" s="1" t="s">
        <v>144</v>
      </c>
      <c r="D38" s="68">
        <v>5415000</v>
      </c>
      <c r="E38" s="23">
        <v>46091</v>
      </c>
      <c r="F38" s="23">
        <v>46121</v>
      </c>
      <c r="G38" s="1" t="s">
        <v>274</v>
      </c>
      <c r="K38" s="1" t="s">
        <v>338</v>
      </c>
      <c r="L38" s="68">
        <v>5415000</v>
      </c>
      <c r="M38" s="68">
        <f>InvoiceDatabase[[#This Row],[Amount]]-InvoiceDatabase[[#This Row],[Paid Amount]]</f>
        <v>0</v>
      </c>
      <c r="N38" s="68" t="str" cm="1">
        <f t="array" aca="1" ref="N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 s="68" t="str">
        <f>_xlfn.TEXTAFTER(
VLOOKUP(InvoiceDatabase[[#This Row],[Customer]],CustomerList[],5,FALSE),
", ", -1)</f>
        <v>Banten</v>
      </c>
      <c r="P38" s="68">
        <f ca="1">IF(InvoiceDatabase[[#This Row],[Aging]]&lt;&gt;"Within Due",InvoiceDatabase[[#This Row],[Balance Outstanding]],0)</f>
        <v>0</v>
      </c>
      <c r="Q38" s="68">
        <f ca="1">IF(InvoiceDatabase[[#This Row],[Aging]]="Within Due",InvoiceDatabase[[#This Row],[Balance Outstanding]],0)</f>
        <v>0</v>
      </c>
      <c r="R38" s="68" t="str">
        <f ca="1">IF(InvoiceDatabase[[#This Row],[Date Issued]] &gt;= TODAY()-30, "Yes", "No")</f>
        <v>No</v>
      </c>
      <c r="S38" s="68" t="str">
        <f ca="1">IF(InvoiceDatabase[[#This Row],[IsOverdue?]]&lt;&gt;"Yes",InvoiceDatabase[[#This Row],[Status]],"Past Due")</f>
        <v>Paid</v>
      </c>
      <c r="T38" s="68" t="str">
        <f ca="1">IF(AND(InvoiceDatabase[[#This Row],[Date Due]]&lt;TODAY(),InvoiceDatabase[[#This Row],[Status]]&lt;&gt;"Paid"),"Yes","No")</f>
        <v>No</v>
      </c>
    </row>
    <row r="39" spans="1:20">
      <c r="A39" s="1">
        <v>38</v>
      </c>
      <c r="C39" s="1" t="s">
        <v>105</v>
      </c>
      <c r="D39" s="68">
        <v>4185000</v>
      </c>
      <c r="E39" s="23">
        <v>46057</v>
      </c>
      <c r="F39" s="23">
        <v>46087</v>
      </c>
      <c r="G39" s="1" t="s">
        <v>274</v>
      </c>
      <c r="K39" s="1" t="s">
        <v>339</v>
      </c>
      <c r="L39" s="68">
        <v>4185000</v>
      </c>
      <c r="M39" s="68">
        <f>InvoiceDatabase[[#This Row],[Amount]]-InvoiceDatabase[[#This Row],[Paid Amount]]</f>
        <v>0</v>
      </c>
      <c r="N39" s="68" t="str" cm="1">
        <f t="array" aca="1" ref="N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 s="68" t="str">
        <f>_xlfn.TEXTAFTER(
VLOOKUP(InvoiceDatabase[[#This Row],[Customer]],CustomerList[],5,FALSE),
", ", -1)</f>
        <v>DKI Jakarta</v>
      </c>
      <c r="P39" s="68">
        <f ca="1">IF(InvoiceDatabase[[#This Row],[Aging]]&lt;&gt;"Within Due",InvoiceDatabase[[#This Row],[Balance Outstanding]],0)</f>
        <v>0</v>
      </c>
      <c r="Q39" s="68">
        <f ca="1">IF(InvoiceDatabase[[#This Row],[Aging]]="Within Due",InvoiceDatabase[[#This Row],[Balance Outstanding]],0)</f>
        <v>0</v>
      </c>
      <c r="R39" s="68" t="str">
        <f ca="1">IF(InvoiceDatabase[[#This Row],[Date Issued]] &gt;= TODAY()-30, "Yes", "No")</f>
        <v>No</v>
      </c>
      <c r="S39" s="68" t="str">
        <f ca="1">IF(InvoiceDatabase[[#This Row],[IsOverdue?]]&lt;&gt;"Yes",InvoiceDatabase[[#This Row],[Status]],"Past Due")</f>
        <v>Paid</v>
      </c>
      <c r="T39" s="68" t="str">
        <f ca="1">IF(AND(InvoiceDatabase[[#This Row],[Date Due]]&lt;TODAY(),InvoiceDatabase[[#This Row],[Status]]&lt;&gt;"Paid"),"Yes","No")</f>
        <v>No</v>
      </c>
    </row>
    <row r="40" spans="1:20">
      <c r="A40" s="1">
        <v>39</v>
      </c>
      <c r="C40" s="1" t="s">
        <v>218</v>
      </c>
      <c r="D40" s="68">
        <v>4515000</v>
      </c>
      <c r="E40" s="23">
        <v>46178</v>
      </c>
      <c r="F40" s="23">
        <v>46192</v>
      </c>
      <c r="G40" s="1" t="s">
        <v>274</v>
      </c>
      <c r="K40" s="1" t="s">
        <v>340</v>
      </c>
      <c r="L40" s="68">
        <v>4515000</v>
      </c>
      <c r="M40" s="68">
        <f>InvoiceDatabase[[#This Row],[Amount]]-InvoiceDatabase[[#This Row],[Paid Amount]]</f>
        <v>0</v>
      </c>
      <c r="N40" s="68" t="str" cm="1">
        <f t="array" aca="1" ref="N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 s="68" t="str">
        <f>_xlfn.TEXTAFTER(
VLOOKUP(InvoiceDatabase[[#This Row],[Customer]],CustomerList[],5,FALSE),
", ", -1)</f>
        <v>Sumatera Utara</v>
      </c>
      <c r="P40" s="68">
        <f ca="1">IF(InvoiceDatabase[[#This Row],[Aging]]&lt;&gt;"Within Due",InvoiceDatabase[[#This Row],[Balance Outstanding]],0)</f>
        <v>0</v>
      </c>
      <c r="Q40" s="68">
        <f ca="1">IF(InvoiceDatabase[[#This Row],[Aging]]="Within Due",InvoiceDatabase[[#This Row],[Balance Outstanding]],0)</f>
        <v>0</v>
      </c>
      <c r="R40" s="68" t="str">
        <f ca="1">IF(InvoiceDatabase[[#This Row],[Date Issued]] &gt;= TODAY()-30, "Yes", "No")</f>
        <v>No</v>
      </c>
      <c r="S40" s="68" t="str">
        <f ca="1">IF(InvoiceDatabase[[#This Row],[IsOverdue?]]&lt;&gt;"Yes",InvoiceDatabase[[#This Row],[Status]],"Past Due")</f>
        <v>Paid</v>
      </c>
      <c r="T40" s="68" t="str">
        <f ca="1">IF(AND(InvoiceDatabase[[#This Row],[Date Due]]&lt;TODAY(),InvoiceDatabase[[#This Row],[Status]]&lt;&gt;"Paid"),"Yes","No")</f>
        <v>No</v>
      </c>
    </row>
    <row r="41" spans="1:20">
      <c r="A41" s="1">
        <v>40</v>
      </c>
      <c r="C41" s="1" t="s">
        <v>105</v>
      </c>
      <c r="D41" s="68">
        <v>7362000</v>
      </c>
      <c r="E41" s="23">
        <v>46273</v>
      </c>
      <c r="F41" s="23">
        <v>46318</v>
      </c>
      <c r="G41" s="1" t="s">
        <v>274</v>
      </c>
      <c r="K41" s="1" t="s">
        <v>341</v>
      </c>
      <c r="L41" s="68">
        <v>7362000</v>
      </c>
      <c r="M41" s="68">
        <f>InvoiceDatabase[[#This Row],[Amount]]-InvoiceDatabase[[#This Row],[Paid Amount]]</f>
        <v>0</v>
      </c>
      <c r="N41" s="68" t="str" cm="1">
        <f t="array" aca="1" ref="N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 s="68" t="str">
        <f>_xlfn.TEXTAFTER(
VLOOKUP(InvoiceDatabase[[#This Row],[Customer]],CustomerList[],5,FALSE),
", ", -1)</f>
        <v>DKI Jakarta</v>
      </c>
      <c r="P41" s="68">
        <f ca="1">IF(InvoiceDatabase[[#This Row],[Aging]]&lt;&gt;"Within Due",InvoiceDatabase[[#This Row],[Balance Outstanding]],0)</f>
        <v>0</v>
      </c>
      <c r="Q41" s="68">
        <f ca="1">IF(InvoiceDatabase[[#This Row],[Aging]]="Within Due",InvoiceDatabase[[#This Row],[Balance Outstanding]],0)</f>
        <v>0</v>
      </c>
      <c r="R41" s="68" t="str">
        <f ca="1">IF(InvoiceDatabase[[#This Row],[Date Issued]] &gt;= TODAY()-30, "Yes", "No")</f>
        <v>Yes</v>
      </c>
      <c r="S41" s="68" t="str">
        <f ca="1">IF(InvoiceDatabase[[#This Row],[IsOverdue?]]&lt;&gt;"Yes",InvoiceDatabase[[#This Row],[Status]],"Past Due")</f>
        <v>Paid</v>
      </c>
      <c r="T41" s="68" t="str">
        <f ca="1">IF(AND(InvoiceDatabase[[#This Row],[Date Due]]&lt;TODAY(),InvoiceDatabase[[#This Row],[Status]]&lt;&gt;"Paid"),"Yes","No")</f>
        <v>No</v>
      </c>
    </row>
    <row r="42" spans="1:20">
      <c r="A42" s="1">
        <v>41</v>
      </c>
      <c r="C42" s="1" t="s">
        <v>246</v>
      </c>
      <c r="D42" s="68">
        <v>7117000</v>
      </c>
      <c r="E42" s="23">
        <v>46272</v>
      </c>
      <c r="F42" s="23">
        <v>46302</v>
      </c>
      <c r="G42" s="1" t="s">
        <v>51</v>
      </c>
      <c r="K42" s="1" t="s">
        <v>342</v>
      </c>
      <c r="L42" s="68">
        <v>0</v>
      </c>
      <c r="M42" s="68">
        <f>InvoiceDatabase[[#This Row],[Amount]]-InvoiceDatabase[[#This Row],[Paid Amount]]</f>
        <v>7117000</v>
      </c>
      <c r="N42" s="68" t="str" cm="1">
        <f t="array" aca="1" ref="N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 s="68" t="str">
        <f>_xlfn.TEXTAFTER(
VLOOKUP(InvoiceDatabase[[#This Row],[Customer]],CustomerList[],5,FALSE),
", ", -1)</f>
        <v>Kalimantan Timur</v>
      </c>
      <c r="P42" s="68">
        <f ca="1">IF(InvoiceDatabase[[#This Row],[Aging]]&lt;&gt;"Within Due",InvoiceDatabase[[#This Row],[Balance Outstanding]],0)</f>
        <v>0</v>
      </c>
      <c r="Q42" s="68">
        <f ca="1">IF(InvoiceDatabase[[#This Row],[Aging]]="Within Due",InvoiceDatabase[[#This Row],[Balance Outstanding]],0)</f>
        <v>7117000</v>
      </c>
      <c r="R42" s="68" t="str">
        <f ca="1">IF(InvoiceDatabase[[#This Row],[Date Issued]] &gt;= TODAY()-30, "Yes", "No")</f>
        <v>Yes</v>
      </c>
      <c r="S42" s="68" t="str">
        <f ca="1">IF(InvoiceDatabase[[#This Row],[IsOverdue?]]&lt;&gt;"Yes",InvoiceDatabase[[#This Row],[Status]],"Past Due")</f>
        <v>Unpaid</v>
      </c>
      <c r="T42" s="68" t="str">
        <f ca="1">IF(AND(InvoiceDatabase[[#This Row],[Date Due]]&lt;TODAY(),InvoiceDatabase[[#This Row],[Status]]&lt;&gt;"Paid"),"Yes","No")</f>
        <v>No</v>
      </c>
    </row>
    <row r="43" spans="1:20">
      <c r="A43" s="1">
        <v>42</v>
      </c>
      <c r="C43" s="1" t="s">
        <v>190</v>
      </c>
      <c r="D43" s="68">
        <v>6689000</v>
      </c>
      <c r="E43" s="23">
        <v>46206</v>
      </c>
      <c r="F43" s="23">
        <v>46220</v>
      </c>
      <c r="G43" s="1" t="s">
        <v>274</v>
      </c>
      <c r="K43" s="1" t="s">
        <v>343</v>
      </c>
      <c r="L43" s="68">
        <v>6689000</v>
      </c>
      <c r="M43" s="68">
        <f>InvoiceDatabase[[#This Row],[Amount]]-InvoiceDatabase[[#This Row],[Paid Amount]]</f>
        <v>0</v>
      </c>
      <c r="N43" s="68" t="str" cm="1">
        <f t="array" aca="1" ref="N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 s="68" t="str">
        <f>_xlfn.TEXTAFTER(
VLOOKUP(InvoiceDatabase[[#This Row],[Customer]],CustomerList[],5,FALSE),
", ", -1)</f>
        <v>Jawa Tengah</v>
      </c>
      <c r="P43" s="68">
        <f ca="1">IF(InvoiceDatabase[[#This Row],[Aging]]&lt;&gt;"Within Due",InvoiceDatabase[[#This Row],[Balance Outstanding]],0)</f>
        <v>0</v>
      </c>
      <c r="Q43" s="68">
        <f ca="1">IF(InvoiceDatabase[[#This Row],[Aging]]="Within Due",InvoiceDatabase[[#This Row],[Balance Outstanding]],0)</f>
        <v>0</v>
      </c>
      <c r="R43" s="68" t="str">
        <f ca="1">IF(InvoiceDatabase[[#This Row],[Date Issued]] &gt;= TODAY()-30, "Yes", "No")</f>
        <v>No</v>
      </c>
      <c r="S43" s="68" t="str">
        <f ca="1">IF(InvoiceDatabase[[#This Row],[IsOverdue?]]&lt;&gt;"Yes",InvoiceDatabase[[#This Row],[Status]],"Past Due")</f>
        <v>Paid</v>
      </c>
      <c r="T43" s="68" t="str">
        <f ca="1">IF(AND(InvoiceDatabase[[#This Row],[Date Due]]&lt;TODAY(),InvoiceDatabase[[#This Row],[Status]]&lt;&gt;"Paid"),"Yes","No")</f>
        <v>No</v>
      </c>
    </row>
    <row r="44" spans="1:20">
      <c r="A44" s="1">
        <v>43</v>
      </c>
      <c r="C44" s="1" t="s">
        <v>138</v>
      </c>
      <c r="D44" s="68">
        <v>2898000</v>
      </c>
      <c r="E44" s="23">
        <v>46192</v>
      </c>
      <c r="F44" s="23">
        <v>46222</v>
      </c>
      <c r="G44" s="1" t="s">
        <v>274</v>
      </c>
      <c r="K44" s="1" t="s">
        <v>344</v>
      </c>
      <c r="L44" s="68">
        <v>2898000</v>
      </c>
      <c r="M44" s="68">
        <f>InvoiceDatabase[[#This Row],[Amount]]-InvoiceDatabase[[#This Row],[Paid Amount]]</f>
        <v>0</v>
      </c>
      <c r="N44" s="68" t="str" cm="1">
        <f t="array" aca="1" ref="N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 s="68" t="str">
        <f>_xlfn.TEXTAFTER(
VLOOKUP(InvoiceDatabase[[#This Row],[Customer]],CustomerList[],5,FALSE),
", ", -1)</f>
        <v>Jawa Barat</v>
      </c>
      <c r="P44" s="68">
        <f ca="1">IF(InvoiceDatabase[[#This Row],[Aging]]&lt;&gt;"Within Due",InvoiceDatabase[[#This Row],[Balance Outstanding]],0)</f>
        <v>0</v>
      </c>
      <c r="Q44" s="68">
        <f ca="1">IF(InvoiceDatabase[[#This Row],[Aging]]="Within Due",InvoiceDatabase[[#This Row],[Balance Outstanding]],0)</f>
        <v>0</v>
      </c>
      <c r="R44" s="68" t="str">
        <f ca="1">IF(InvoiceDatabase[[#This Row],[Date Issued]] &gt;= TODAY()-30, "Yes", "No")</f>
        <v>No</v>
      </c>
      <c r="S44" s="68" t="str">
        <f ca="1">IF(InvoiceDatabase[[#This Row],[IsOverdue?]]&lt;&gt;"Yes",InvoiceDatabase[[#This Row],[Status]],"Past Due")</f>
        <v>Paid</v>
      </c>
      <c r="T44" s="68" t="str">
        <f ca="1">IF(AND(InvoiceDatabase[[#This Row],[Date Due]]&lt;TODAY(),InvoiceDatabase[[#This Row],[Status]]&lt;&gt;"Paid"),"Yes","No")</f>
        <v>No</v>
      </c>
    </row>
    <row r="45" spans="1:20">
      <c r="A45">
        <v>44</v>
      </c>
      <c r="C45" t="s">
        <v>197</v>
      </c>
      <c r="D45" s="68">
        <v>7663000</v>
      </c>
      <c r="E45" s="23">
        <v>46184</v>
      </c>
      <c r="F45" s="23">
        <v>46214</v>
      </c>
      <c r="G45" t="s">
        <v>274</v>
      </c>
      <c r="H45"/>
      <c r="I45"/>
      <c r="K45" t="s">
        <v>345</v>
      </c>
      <c r="L45" s="68">
        <v>7663000</v>
      </c>
      <c r="M45" s="68">
        <f>InvoiceDatabase[[#This Row],[Amount]]-InvoiceDatabase[[#This Row],[Paid Amount]]</f>
        <v>0</v>
      </c>
      <c r="N45" s="68" t="str" cm="1">
        <f t="array" aca="1" ref="N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 s="68" t="str">
        <f>_xlfn.TEXTAFTER(
VLOOKUP(InvoiceDatabase[[#This Row],[Customer]],CustomerList[],5,FALSE),
", ", -1)</f>
        <v>DI Yogyakarta</v>
      </c>
      <c r="P45" s="68">
        <f ca="1">IF(InvoiceDatabase[[#This Row],[Aging]]&lt;&gt;"Within Due",InvoiceDatabase[[#This Row],[Balance Outstanding]],0)</f>
        <v>0</v>
      </c>
      <c r="Q45" s="68">
        <f ca="1">IF(InvoiceDatabase[[#This Row],[Aging]]="Within Due",InvoiceDatabase[[#This Row],[Balance Outstanding]],0)</f>
        <v>0</v>
      </c>
      <c r="R45" s="68" t="str">
        <f ca="1">IF(InvoiceDatabase[[#This Row],[Date Issued]] &gt;= TODAY()-30, "Yes", "No")</f>
        <v>No</v>
      </c>
      <c r="S45" s="68" t="str">
        <f ca="1">IF(InvoiceDatabase[[#This Row],[IsOverdue?]]&lt;&gt;"Yes",InvoiceDatabase[[#This Row],[Status]],"Past Due")</f>
        <v>Paid</v>
      </c>
      <c r="T45" s="68" t="str">
        <f ca="1">IF(AND(InvoiceDatabase[[#This Row],[Date Due]]&lt;TODAY(),InvoiceDatabase[[#This Row],[Status]]&lt;&gt;"Paid"),"Yes","No")</f>
        <v>No</v>
      </c>
    </row>
    <row r="46" spans="1:20">
      <c r="A46">
        <v>45</v>
      </c>
      <c r="C46" t="s">
        <v>246</v>
      </c>
      <c r="D46" s="68">
        <v>596000</v>
      </c>
      <c r="E46" s="23">
        <v>46246</v>
      </c>
      <c r="F46" s="23">
        <v>46276</v>
      </c>
      <c r="G46" t="s">
        <v>274</v>
      </c>
      <c r="H46"/>
      <c r="I46"/>
      <c r="K46" t="s">
        <v>346</v>
      </c>
      <c r="L46" s="68">
        <v>596000</v>
      </c>
      <c r="M46" s="68">
        <f>InvoiceDatabase[[#This Row],[Amount]]-InvoiceDatabase[[#This Row],[Paid Amount]]</f>
        <v>0</v>
      </c>
      <c r="N46" s="68" t="str" cm="1">
        <f t="array" aca="1" ref="N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 s="68" t="str">
        <f>_xlfn.TEXTAFTER(
VLOOKUP(InvoiceDatabase[[#This Row],[Customer]],CustomerList[],5,FALSE),
", ", -1)</f>
        <v>Kalimantan Timur</v>
      </c>
      <c r="P46" s="68">
        <f ca="1">IF(InvoiceDatabase[[#This Row],[Aging]]&lt;&gt;"Within Due",InvoiceDatabase[[#This Row],[Balance Outstanding]],0)</f>
        <v>0</v>
      </c>
      <c r="Q46" s="68">
        <f ca="1">IF(InvoiceDatabase[[#This Row],[Aging]]="Within Due",InvoiceDatabase[[#This Row],[Balance Outstanding]],0)</f>
        <v>0</v>
      </c>
      <c r="R46" s="68" t="str">
        <f ca="1">IF(InvoiceDatabase[[#This Row],[Date Issued]] &gt;= TODAY()-30, "Yes", "No")</f>
        <v>No</v>
      </c>
      <c r="S46" s="68" t="str">
        <f ca="1">IF(InvoiceDatabase[[#This Row],[IsOverdue?]]&lt;&gt;"Yes",InvoiceDatabase[[#This Row],[Status]],"Past Due")</f>
        <v>Paid</v>
      </c>
      <c r="T46" s="68" t="str">
        <f ca="1">IF(AND(InvoiceDatabase[[#This Row],[Date Due]]&lt;TODAY(),InvoiceDatabase[[#This Row],[Status]]&lt;&gt;"Paid"),"Yes","No")</f>
        <v>No</v>
      </c>
    </row>
    <row r="47" spans="1:20">
      <c r="A47">
        <v>46</v>
      </c>
      <c r="C47" t="s">
        <v>144</v>
      </c>
      <c r="D47" s="68">
        <v>3711000</v>
      </c>
      <c r="E47" s="23">
        <v>46129</v>
      </c>
      <c r="F47" s="23">
        <v>46159</v>
      </c>
      <c r="G47" t="s">
        <v>274</v>
      </c>
      <c r="H47"/>
      <c r="I47"/>
      <c r="K47" t="s">
        <v>347</v>
      </c>
      <c r="L47" s="68">
        <v>3711000</v>
      </c>
      <c r="M47" s="68">
        <f>InvoiceDatabase[[#This Row],[Amount]]-InvoiceDatabase[[#This Row],[Paid Amount]]</f>
        <v>0</v>
      </c>
      <c r="N47" s="68" t="str" cm="1">
        <f t="array" aca="1" ref="N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 s="68" t="str">
        <f>_xlfn.TEXTAFTER(
VLOOKUP(InvoiceDatabase[[#This Row],[Customer]],CustomerList[],5,FALSE),
", ", -1)</f>
        <v>Banten</v>
      </c>
      <c r="P47" s="68">
        <f ca="1">IF(InvoiceDatabase[[#This Row],[Aging]]&lt;&gt;"Within Due",InvoiceDatabase[[#This Row],[Balance Outstanding]],0)</f>
        <v>0</v>
      </c>
      <c r="Q47" s="68">
        <f ca="1">IF(InvoiceDatabase[[#This Row],[Aging]]="Within Due",InvoiceDatabase[[#This Row],[Balance Outstanding]],0)</f>
        <v>0</v>
      </c>
      <c r="R47" s="68" t="str">
        <f ca="1">IF(InvoiceDatabase[[#This Row],[Date Issued]] &gt;= TODAY()-30, "Yes", "No")</f>
        <v>No</v>
      </c>
      <c r="S47" s="68" t="str">
        <f ca="1">IF(InvoiceDatabase[[#This Row],[IsOverdue?]]&lt;&gt;"Yes",InvoiceDatabase[[#This Row],[Status]],"Past Due")</f>
        <v>Paid</v>
      </c>
      <c r="T47" s="68" t="str">
        <f ca="1">IF(AND(InvoiceDatabase[[#This Row],[Date Due]]&lt;TODAY(),InvoiceDatabase[[#This Row],[Status]]&lt;&gt;"Paid"),"Yes","No")</f>
        <v>No</v>
      </c>
    </row>
    <row r="48" spans="1:20">
      <c r="A48">
        <v>47</v>
      </c>
      <c r="C48" t="s">
        <v>184</v>
      </c>
      <c r="D48" s="68">
        <v>3040000</v>
      </c>
      <c r="E48" s="23">
        <v>46061</v>
      </c>
      <c r="F48" s="23">
        <v>46091</v>
      </c>
      <c r="G48" t="s">
        <v>51</v>
      </c>
      <c r="H48"/>
      <c r="I48"/>
      <c r="K48" t="s">
        <v>348</v>
      </c>
      <c r="L48" s="68">
        <v>0</v>
      </c>
      <c r="M48" s="68">
        <f>InvoiceDatabase[[#This Row],[Amount]]-InvoiceDatabase[[#This Row],[Paid Amount]]</f>
        <v>3040000</v>
      </c>
      <c r="N48" s="68" t="str" cm="1">
        <f t="array" aca="1" ref="N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 s="68" t="str">
        <f>_xlfn.TEXTAFTER(
VLOOKUP(InvoiceDatabase[[#This Row],[Customer]],CustomerList[],5,FALSE),
", ", -1)</f>
        <v>Jawa Timur</v>
      </c>
      <c r="P48" s="68">
        <f ca="1">IF(InvoiceDatabase[[#This Row],[Aging]]&lt;&gt;"Within Due",InvoiceDatabase[[#This Row],[Balance Outstanding]],0)</f>
        <v>3040000</v>
      </c>
      <c r="Q48" s="68">
        <f ca="1">IF(InvoiceDatabase[[#This Row],[Aging]]="Within Due",InvoiceDatabase[[#This Row],[Balance Outstanding]],0)</f>
        <v>0</v>
      </c>
      <c r="R48" s="68" t="str">
        <f ca="1">IF(InvoiceDatabase[[#This Row],[Date Issued]] &gt;= TODAY()-30, "Yes", "No")</f>
        <v>No</v>
      </c>
      <c r="S48" s="68" t="str">
        <f ca="1">IF(InvoiceDatabase[[#This Row],[IsOverdue?]]&lt;&gt;"Yes",InvoiceDatabase[[#This Row],[Status]],"Past Due")</f>
        <v>Past Due</v>
      </c>
      <c r="T48" s="68" t="str">
        <f ca="1">IF(AND(InvoiceDatabase[[#This Row],[Date Due]]&lt;TODAY(),InvoiceDatabase[[#This Row],[Status]]&lt;&gt;"Paid"),"Yes","No")</f>
        <v>Yes</v>
      </c>
    </row>
    <row r="49" spans="1:20">
      <c r="A49">
        <v>48</v>
      </c>
      <c r="C49" t="s">
        <v>131</v>
      </c>
      <c r="D49" s="68">
        <v>1365000</v>
      </c>
      <c r="E49" s="23">
        <v>46183</v>
      </c>
      <c r="F49" s="23">
        <v>46213</v>
      </c>
      <c r="G49" t="s">
        <v>274</v>
      </c>
      <c r="H49"/>
      <c r="I49"/>
      <c r="K49" t="s">
        <v>349</v>
      </c>
      <c r="L49" s="68">
        <v>1365000</v>
      </c>
      <c r="M49" s="68">
        <f>InvoiceDatabase[[#This Row],[Amount]]-InvoiceDatabase[[#This Row],[Paid Amount]]</f>
        <v>0</v>
      </c>
      <c r="N49" s="68" t="str" cm="1">
        <f t="array" aca="1" ref="N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 s="68" t="str">
        <f>_xlfn.TEXTAFTER(
VLOOKUP(InvoiceDatabase[[#This Row],[Customer]],CustomerList[],5,FALSE),
", ", -1)</f>
        <v>Jawa Barat</v>
      </c>
      <c r="P49" s="68">
        <f ca="1">IF(InvoiceDatabase[[#This Row],[Aging]]&lt;&gt;"Within Due",InvoiceDatabase[[#This Row],[Balance Outstanding]],0)</f>
        <v>0</v>
      </c>
      <c r="Q49" s="68">
        <f ca="1">IF(InvoiceDatabase[[#This Row],[Aging]]="Within Due",InvoiceDatabase[[#This Row],[Balance Outstanding]],0)</f>
        <v>0</v>
      </c>
      <c r="R49" s="68" t="str">
        <f ca="1">IF(InvoiceDatabase[[#This Row],[Date Issued]] &gt;= TODAY()-30, "Yes", "No")</f>
        <v>No</v>
      </c>
      <c r="S49" s="68" t="str">
        <f ca="1">IF(InvoiceDatabase[[#This Row],[IsOverdue?]]&lt;&gt;"Yes",InvoiceDatabase[[#This Row],[Status]],"Past Due")</f>
        <v>Paid</v>
      </c>
      <c r="T49" s="68" t="str">
        <f ca="1">IF(AND(InvoiceDatabase[[#This Row],[Date Due]]&lt;TODAY(),InvoiceDatabase[[#This Row],[Status]]&lt;&gt;"Paid"),"Yes","No")</f>
        <v>No</v>
      </c>
    </row>
    <row r="50" spans="1:20">
      <c r="A50">
        <v>49</v>
      </c>
      <c r="C50" t="s">
        <v>158</v>
      </c>
      <c r="D50" s="68">
        <v>4129000</v>
      </c>
      <c r="E50" s="23">
        <v>46268</v>
      </c>
      <c r="F50" s="23">
        <v>46298</v>
      </c>
      <c r="G50" t="s">
        <v>51</v>
      </c>
      <c r="H50"/>
      <c r="I50"/>
      <c r="K50" t="s">
        <v>350</v>
      </c>
      <c r="L50" s="68">
        <v>0</v>
      </c>
      <c r="M50" s="68">
        <f>InvoiceDatabase[[#This Row],[Amount]]-InvoiceDatabase[[#This Row],[Paid Amount]]</f>
        <v>4129000</v>
      </c>
      <c r="N50" s="68" t="str" cm="1">
        <f t="array" aca="1" ref="N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 s="68" t="str">
        <f>_xlfn.TEXTAFTER(
VLOOKUP(InvoiceDatabase[[#This Row],[Customer]],CustomerList[],5,FALSE),
", ", -1)</f>
        <v>DKI Jakarta</v>
      </c>
      <c r="P50" s="68">
        <f ca="1">IF(InvoiceDatabase[[#This Row],[Aging]]&lt;&gt;"Within Due",InvoiceDatabase[[#This Row],[Balance Outstanding]],0)</f>
        <v>4129000</v>
      </c>
      <c r="Q50" s="68">
        <f ca="1">IF(InvoiceDatabase[[#This Row],[Aging]]="Within Due",InvoiceDatabase[[#This Row],[Balance Outstanding]],0)</f>
        <v>0</v>
      </c>
      <c r="R50" s="68" t="str">
        <f ca="1">IF(InvoiceDatabase[[#This Row],[Date Issued]] &gt;= TODAY()-30, "Yes", "No")</f>
        <v>No</v>
      </c>
      <c r="S50" s="68" t="str">
        <f ca="1">IF(InvoiceDatabase[[#This Row],[IsOverdue?]]&lt;&gt;"Yes",InvoiceDatabase[[#This Row],[Status]],"Past Due")</f>
        <v>Past Due</v>
      </c>
      <c r="T50" s="68" t="str">
        <f ca="1">IF(AND(InvoiceDatabase[[#This Row],[Date Due]]&lt;TODAY(),InvoiceDatabase[[#This Row],[Status]]&lt;&gt;"Paid"),"Yes","No")</f>
        <v>Yes</v>
      </c>
    </row>
    <row r="51" spans="1:20">
      <c r="A51">
        <v>50</v>
      </c>
      <c r="C51" t="s">
        <v>232</v>
      </c>
      <c r="D51" s="68">
        <v>1946000</v>
      </c>
      <c r="E51" s="23">
        <v>46270</v>
      </c>
      <c r="F51" s="23">
        <v>46300</v>
      </c>
      <c r="G51" t="s">
        <v>51</v>
      </c>
      <c r="H51"/>
      <c r="I51"/>
      <c r="K51" t="s">
        <v>351</v>
      </c>
      <c r="L51" s="68">
        <v>0</v>
      </c>
      <c r="M51" s="68">
        <f>InvoiceDatabase[[#This Row],[Amount]]-InvoiceDatabase[[#This Row],[Paid Amount]]</f>
        <v>1946000</v>
      </c>
      <c r="N51" s="68" t="str" cm="1">
        <f t="array" aca="1" ref="N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1" s="68" t="str">
        <f>_xlfn.TEXTAFTER(
VLOOKUP(InvoiceDatabase[[#This Row],[Customer]],CustomerList[],5,FALSE),
", ", -1)</f>
        <v>Riau</v>
      </c>
      <c r="P51" s="68">
        <f ca="1">IF(InvoiceDatabase[[#This Row],[Aging]]&lt;&gt;"Within Due",InvoiceDatabase[[#This Row],[Balance Outstanding]],0)</f>
        <v>0</v>
      </c>
      <c r="Q51" s="68">
        <f ca="1">IF(InvoiceDatabase[[#This Row],[Aging]]="Within Due",InvoiceDatabase[[#This Row],[Balance Outstanding]],0)</f>
        <v>1946000</v>
      </c>
      <c r="R51" s="68" t="str">
        <f ca="1">IF(InvoiceDatabase[[#This Row],[Date Issued]] &gt;= TODAY()-30, "Yes", "No")</f>
        <v>Yes</v>
      </c>
      <c r="S51" s="68" t="str">
        <f ca="1">IF(InvoiceDatabase[[#This Row],[IsOverdue?]]&lt;&gt;"Yes",InvoiceDatabase[[#This Row],[Status]],"Past Due")</f>
        <v>Unpaid</v>
      </c>
      <c r="T51" s="68" t="str">
        <f ca="1">IF(AND(InvoiceDatabase[[#This Row],[Date Due]]&lt;TODAY(),InvoiceDatabase[[#This Row],[Status]]&lt;&gt;"Paid"),"Yes","No")</f>
        <v>No</v>
      </c>
    </row>
    <row r="52" spans="1:20">
      <c r="A52">
        <v>51</v>
      </c>
      <c r="C52" t="s">
        <v>32</v>
      </c>
      <c r="D52" s="68">
        <v>5688000</v>
      </c>
      <c r="E52" s="23">
        <v>46256</v>
      </c>
      <c r="F52" s="23">
        <v>46286</v>
      </c>
      <c r="G52" t="s">
        <v>274</v>
      </c>
      <c r="H52"/>
      <c r="I52"/>
      <c r="K52" t="s">
        <v>352</v>
      </c>
      <c r="L52" s="68">
        <v>5688000</v>
      </c>
      <c r="M52" s="68">
        <f>InvoiceDatabase[[#This Row],[Amount]]-InvoiceDatabase[[#This Row],[Paid Amount]]</f>
        <v>0</v>
      </c>
      <c r="N52" s="68" t="str" cm="1">
        <f t="array" aca="1" ref="N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 s="68" t="str">
        <f>_xlfn.TEXTAFTER(
VLOOKUP(InvoiceDatabase[[#This Row],[Customer]],CustomerList[],5,FALSE),
", ", -1)</f>
        <v>DKI Jakarta</v>
      </c>
      <c r="P52" s="68">
        <f ca="1">IF(InvoiceDatabase[[#This Row],[Aging]]&lt;&gt;"Within Due",InvoiceDatabase[[#This Row],[Balance Outstanding]],0)</f>
        <v>0</v>
      </c>
      <c r="Q52" s="68">
        <f ca="1">IF(InvoiceDatabase[[#This Row],[Aging]]="Within Due",InvoiceDatabase[[#This Row],[Balance Outstanding]],0)</f>
        <v>0</v>
      </c>
      <c r="R52" s="68" t="str">
        <f ca="1">IF(InvoiceDatabase[[#This Row],[Date Issued]] &gt;= TODAY()-30, "Yes", "No")</f>
        <v>No</v>
      </c>
      <c r="S52" s="68" t="str">
        <f ca="1">IF(InvoiceDatabase[[#This Row],[IsOverdue?]]&lt;&gt;"Yes",InvoiceDatabase[[#This Row],[Status]],"Past Due")</f>
        <v>Paid</v>
      </c>
      <c r="T52" s="68" t="str">
        <f ca="1">IF(AND(InvoiceDatabase[[#This Row],[Date Due]]&lt;TODAY(),InvoiceDatabase[[#This Row],[Status]]&lt;&gt;"Paid"),"Yes","No")</f>
        <v>No</v>
      </c>
    </row>
    <row r="53" spans="1:20">
      <c r="A53">
        <v>52</v>
      </c>
      <c r="C53" t="s">
        <v>158</v>
      </c>
      <c r="D53" s="68">
        <v>2875000</v>
      </c>
      <c r="E53" s="23">
        <v>46026</v>
      </c>
      <c r="F53" s="23">
        <v>46056</v>
      </c>
      <c r="G53" t="s">
        <v>274</v>
      </c>
      <c r="H53"/>
      <c r="I53"/>
      <c r="K53" t="s">
        <v>353</v>
      </c>
      <c r="L53" s="68">
        <v>2875000</v>
      </c>
      <c r="M53" s="68">
        <f>InvoiceDatabase[[#This Row],[Amount]]-InvoiceDatabase[[#This Row],[Paid Amount]]</f>
        <v>0</v>
      </c>
      <c r="N53" s="68" t="str" cm="1">
        <f t="array" aca="1" ref="N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 s="68" t="str">
        <f>_xlfn.TEXTAFTER(
VLOOKUP(InvoiceDatabase[[#This Row],[Customer]],CustomerList[],5,FALSE),
", ", -1)</f>
        <v>DKI Jakarta</v>
      </c>
      <c r="P53" s="68">
        <f ca="1">IF(InvoiceDatabase[[#This Row],[Aging]]&lt;&gt;"Within Due",InvoiceDatabase[[#This Row],[Balance Outstanding]],0)</f>
        <v>0</v>
      </c>
      <c r="Q53" s="68">
        <f ca="1">IF(InvoiceDatabase[[#This Row],[Aging]]="Within Due",InvoiceDatabase[[#This Row],[Balance Outstanding]],0)</f>
        <v>0</v>
      </c>
      <c r="R53" s="68" t="str">
        <f ca="1">IF(InvoiceDatabase[[#This Row],[Date Issued]] &gt;= TODAY()-30, "Yes", "No")</f>
        <v>No</v>
      </c>
      <c r="S53" s="68" t="str">
        <f ca="1">IF(InvoiceDatabase[[#This Row],[IsOverdue?]]&lt;&gt;"Yes",InvoiceDatabase[[#This Row],[Status]],"Past Due")</f>
        <v>Paid</v>
      </c>
      <c r="T53" s="68" t="str">
        <f ca="1">IF(AND(InvoiceDatabase[[#This Row],[Date Due]]&lt;TODAY(),InvoiceDatabase[[#This Row],[Status]]&lt;&gt;"Paid"),"Yes","No")</f>
        <v>No</v>
      </c>
    </row>
    <row r="54" spans="1:20">
      <c r="A54">
        <v>53</v>
      </c>
      <c r="C54" t="s">
        <v>232</v>
      </c>
      <c r="D54" s="68">
        <v>3945000</v>
      </c>
      <c r="E54" s="23">
        <v>46081</v>
      </c>
      <c r="F54" s="23">
        <v>46095</v>
      </c>
      <c r="G54" t="s">
        <v>51</v>
      </c>
      <c r="H54"/>
      <c r="I54"/>
      <c r="K54" t="s">
        <v>354</v>
      </c>
      <c r="L54" s="68">
        <v>0</v>
      </c>
      <c r="M54" s="68">
        <f>InvoiceDatabase[[#This Row],[Amount]]-InvoiceDatabase[[#This Row],[Paid Amount]]</f>
        <v>3945000</v>
      </c>
      <c r="N54" s="68" t="str" cm="1">
        <f t="array" aca="1" ref="N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 s="68" t="str">
        <f>_xlfn.TEXTAFTER(
VLOOKUP(InvoiceDatabase[[#This Row],[Customer]],CustomerList[],5,FALSE),
", ", -1)</f>
        <v>Riau</v>
      </c>
      <c r="P54" s="68">
        <f ca="1">IF(InvoiceDatabase[[#This Row],[Aging]]&lt;&gt;"Within Due",InvoiceDatabase[[#This Row],[Balance Outstanding]],0)</f>
        <v>3945000</v>
      </c>
      <c r="Q54" s="68">
        <f ca="1">IF(InvoiceDatabase[[#This Row],[Aging]]="Within Due",InvoiceDatabase[[#This Row],[Balance Outstanding]],0)</f>
        <v>0</v>
      </c>
      <c r="R54" s="68" t="str">
        <f ca="1">IF(InvoiceDatabase[[#This Row],[Date Issued]] &gt;= TODAY()-30, "Yes", "No")</f>
        <v>No</v>
      </c>
      <c r="S54" s="68" t="str">
        <f ca="1">IF(InvoiceDatabase[[#This Row],[IsOverdue?]]&lt;&gt;"Yes",InvoiceDatabase[[#This Row],[Status]],"Past Due")</f>
        <v>Past Due</v>
      </c>
      <c r="T54" s="68" t="str">
        <f ca="1">IF(AND(InvoiceDatabase[[#This Row],[Date Due]]&lt;TODAY(),InvoiceDatabase[[#This Row],[Status]]&lt;&gt;"Paid"),"Yes","No")</f>
        <v>Yes</v>
      </c>
    </row>
    <row r="55" spans="1:20">
      <c r="A55">
        <v>54</v>
      </c>
      <c r="C55" t="s">
        <v>218</v>
      </c>
      <c r="D55" s="68">
        <v>894000</v>
      </c>
      <c r="E55" s="23">
        <v>46054</v>
      </c>
      <c r="F55" s="23">
        <v>46084</v>
      </c>
      <c r="G55" t="s">
        <v>51</v>
      </c>
      <c r="H55"/>
      <c r="I55"/>
      <c r="K55" t="s">
        <v>355</v>
      </c>
      <c r="L55" s="68">
        <v>0</v>
      </c>
      <c r="M55" s="68">
        <f>InvoiceDatabase[[#This Row],[Amount]]-InvoiceDatabase[[#This Row],[Paid Amount]]</f>
        <v>894000</v>
      </c>
      <c r="N55" s="68" t="str" cm="1">
        <f t="array" aca="1" ref="N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 s="68" t="str">
        <f>_xlfn.TEXTAFTER(
VLOOKUP(InvoiceDatabase[[#This Row],[Customer]],CustomerList[],5,FALSE),
", ", -1)</f>
        <v>Sumatera Utara</v>
      </c>
      <c r="P55" s="68">
        <f ca="1">IF(InvoiceDatabase[[#This Row],[Aging]]&lt;&gt;"Within Due",InvoiceDatabase[[#This Row],[Balance Outstanding]],0)</f>
        <v>894000</v>
      </c>
      <c r="Q55" s="68">
        <f ca="1">IF(InvoiceDatabase[[#This Row],[Aging]]="Within Due",InvoiceDatabase[[#This Row],[Balance Outstanding]],0)</f>
        <v>0</v>
      </c>
      <c r="R55" s="68" t="str">
        <f ca="1">IF(InvoiceDatabase[[#This Row],[Date Issued]] &gt;= TODAY()-30, "Yes", "No")</f>
        <v>No</v>
      </c>
      <c r="S55" s="68" t="str">
        <f ca="1">IF(InvoiceDatabase[[#This Row],[IsOverdue?]]&lt;&gt;"Yes",InvoiceDatabase[[#This Row],[Status]],"Past Due")</f>
        <v>Past Due</v>
      </c>
      <c r="T55" s="68" t="str">
        <f ca="1">IF(AND(InvoiceDatabase[[#This Row],[Date Due]]&lt;TODAY(),InvoiceDatabase[[#This Row],[Status]]&lt;&gt;"Paid"),"Yes","No")</f>
        <v>Yes</v>
      </c>
    </row>
    <row r="56" spans="1:20">
      <c r="A56">
        <v>55</v>
      </c>
      <c r="C56" t="s">
        <v>232</v>
      </c>
      <c r="D56" s="68">
        <v>3027000</v>
      </c>
      <c r="E56" s="23">
        <v>46137</v>
      </c>
      <c r="F56" s="23">
        <v>46167</v>
      </c>
      <c r="G56" t="s">
        <v>274</v>
      </c>
      <c r="H56"/>
      <c r="I56"/>
      <c r="K56" t="s">
        <v>356</v>
      </c>
      <c r="L56" s="68">
        <v>3027000</v>
      </c>
      <c r="M56" s="68">
        <f>InvoiceDatabase[[#This Row],[Amount]]-InvoiceDatabase[[#This Row],[Paid Amount]]</f>
        <v>0</v>
      </c>
      <c r="N56" s="68" t="str" cm="1">
        <f t="array" aca="1" ref="N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 s="68" t="str">
        <f>_xlfn.TEXTAFTER(
VLOOKUP(InvoiceDatabase[[#This Row],[Customer]],CustomerList[],5,FALSE),
", ", -1)</f>
        <v>Riau</v>
      </c>
      <c r="P56" s="68">
        <f ca="1">IF(InvoiceDatabase[[#This Row],[Aging]]&lt;&gt;"Within Due",InvoiceDatabase[[#This Row],[Balance Outstanding]],0)</f>
        <v>0</v>
      </c>
      <c r="Q56" s="68">
        <f ca="1">IF(InvoiceDatabase[[#This Row],[Aging]]="Within Due",InvoiceDatabase[[#This Row],[Balance Outstanding]],0)</f>
        <v>0</v>
      </c>
      <c r="R56" s="68" t="str">
        <f ca="1">IF(InvoiceDatabase[[#This Row],[Date Issued]] &gt;= TODAY()-30, "Yes", "No")</f>
        <v>No</v>
      </c>
      <c r="S56" s="68" t="str">
        <f ca="1">IF(InvoiceDatabase[[#This Row],[IsOverdue?]]&lt;&gt;"Yes",InvoiceDatabase[[#This Row],[Status]],"Past Due")</f>
        <v>Paid</v>
      </c>
      <c r="T56" s="68" t="str">
        <f ca="1">IF(AND(InvoiceDatabase[[#This Row],[Date Due]]&lt;TODAY(),InvoiceDatabase[[#This Row],[Status]]&lt;&gt;"Paid"),"Yes","No")</f>
        <v>No</v>
      </c>
    </row>
    <row r="57" spans="1:20">
      <c r="A57">
        <v>56</v>
      </c>
      <c r="C57" t="s">
        <v>144</v>
      </c>
      <c r="D57" s="68">
        <v>4644000</v>
      </c>
      <c r="E57" s="23">
        <v>46243</v>
      </c>
      <c r="F57" s="23">
        <v>46273</v>
      </c>
      <c r="G57" t="s">
        <v>274</v>
      </c>
      <c r="H57"/>
      <c r="I57"/>
      <c r="K57" t="s">
        <v>357</v>
      </c>
      <c r="L57" s="68">
        <v>4644000</v>
      </c>
      <c r="M57" s="68">
        <f>InvoiceDatabase[[#This Row],[Amount]]-InvoiceDatabase[[#This Row],[Paid Amount]]</f>
        <v>0</v>
      </c>
      <c r="N57" s="68" t="str" cm="1">
        <f t="array" aca="1" ref="N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 s="68" t="str">
        <f>_xlfn.TEXTAFTER(
VLOOKUP(InvoiceDatabase[[#This Row],[Customer]],CustomerList[],5,FALSE),
", ", -1)</f>
        <v>Banten</v>
      </c>
      <c r="P57" s="68">
        <f ca="1">IF(InvoiceDatabase[[#This Row],[Aging]]&lt;&gt;"Within Due",InvoiceDatabase[[#This Row],[Balance Outstanding]],0)</f>
        <v>0</v>
      </c>
      <c r="Q57" s="68">
        <f ca="1">IF(InvoiceDatabase[[#This Row],[Aging]]="Within Due",InvoiceDatabase[[#This Row],[Balance Outstanding]],0)</f>
        <v>0</v>
      </c>
      <c r="R57" s="68" t="str">
        <f ca="1">IF(InvoiceDatabase[[#This Row],[Date Issued]] &gt;= TODAY()-30, "Yes", "No")</f>
        <v>No</v>
      </c>
      <c r="S57" s="68" t="str">
        <f ca="1">IF(InvoiceDatabase[[#This Row],[IsOverdue?]]&lt;&gt;"Yes",InvoiceDatabase[[#This Row],[Status]],"Past Due")</f>
        <v>Paid</v>
      </c>
      <c r="T57" s="68" t="str">
        <f ca="1">IF(AND(InvoiceDatabase[[#This Row],[Date Due]]&lt;TODAY(),InvoiceDatabase[[#This Row],[Status]]&lt;&gt;"Paid"),"Yes","No")</f>
        <v>No</v>
      </c>
    </row>
    <row r="58" spans="1:20">
      <c r="A58">
        <v>57</v>
      </c>
      <c r="C58" t="s">
        <v>105</v>
      </c>
      <c r="D58" s="68">
        <v>5160000</v>
      </c>
      <c r="E58" s="23">
        <v>46097</v>
      </c>
      <c r="F58" s="23">
        <v>46127</v>
      </c>
      <c r="G58" t="s">
        <v>274</v>
      </c>
      <c r="H58"/>
      <c r="I58"/>
      <c r="K58" t="s">
        <v>358</v>
      </c>
      <c r="L58" s="68">
        <v>5160000</v>
      </c>
      <c r="M58" s="68">
        <f>InvoiceDatabase[[#This Row],[Amount]]-InvoiceDatabase[[#This Row],[Paid Amount]]</f>
        <v>0</v>
      </c>
      <c r="N58" s="68" t="str" cm="1">
        <f t="array" aca="1" ref="N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 s="68" t="str">
        <f>_xlfn.TEXTAFTER(
VLOOKUP(InvoiceDatabase[[#This Row],[Customer]],CustomerList[],5,FALSE),
", ", -1)</f>
        <v>DKI Jakarta</v>
      </c>
      <c r="P58" s="68">
        <f ca="1">IF(InvoiceDatabase[[#This Row],[Aging]]&lt;&gt;"Within Due",InvoiceDatabase[[#This Row],[Balance Outstanding]],0)</f>
        <v>0</v>
      </c>
      <c r="Q58" s="68">
        <f ca="1">IF(InvoiceDatabase[[#This Row],[Aging]]="Within Due",InvoiceDatabase[[#This Row],[Balance Outstanding]],0)</f>
        <v>0</v>
      </c>
      <c r="R58" s="68" t="str">
        <f ca="1">IF(InvoiceDatabase[[#This Row],[Date Issued]] &gt;= TODAY()-30, "Yes", "No")</f>
        <v>No</v>
      </c>
      <c r="S58" s="68" t="str">
        <f ca="1">IF(InvoiceDatabase[[#This Row],[IsOverdue?]]&lt;&gt;"Yes",InvoiceDatabase[[#This Row],[Status]],"Past Due")</f>
        <v>Paid</v>
      </c>
      <c r="T58" s="68" t="str">
        <f ca="1">IF(AND(InvoiceDatabase[[#This Row],[Date Due]]&lt;TODAY(),InvoiceDatabase[[#This Row],[Status]]&lt;&gt;"Paid"),"Yes","No")</f>
        <v>No</v>
      </c>
    </row>
    <row r="59" spans="1:20">
      <c r="A59">
        <v>58</v>
      </c>
      <c r="C59" t="s">
        <v>125</v>
      </c>
      <c r="D59" s="68">
        <v>4866000</v>
      </c>
      <c r="E59" s="23">
        <v>46266</v>
      </c>
      <c r="F59" s="23">
        <v>46296</v>
      </c>
      <c r="G59" t="s">
        <v>274</v>
      </c>
      <c r="H59"/>
      <c r="I59"/>
      <c r="K59" t="s">
        <v>359</v>
      </c>
      <c r="L59" s="68">
        <v>4866000</v>
      </c>
      <c r="M59" s="68">
        <f>InvoiceDatabase[[#This Row],[Amount]]-InvoiceDatabase[[#This Row],[Paid Amount]]</f>
        <v>0</v>
      </c>
      <c r="N59" s="68" t="str" cm="1">
        <f t="array" aca="1" ref="N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 s="68" t="str">
        <f>_xlfn.TEXTAFTER(
VLOOKUP(InvoiceDatabase[[#This Row],[Customer]],CustomerList[],5,FALSE),
", ", -1)</f>
        <v>DKI Jakarta</v>
      </c>
      <c r="P59" s="68">
        <f ca="1">IF(InvoiceDatabase[[#This Row],[Aging]]&lt;&gt;"Within Due",InvoiceDatabase[[#This Row],[Balance Outstanding]],0)</f>
        <v>0</v>
      </c>
      <c r="Q59" s="68">
        <f ca="1">IF(InvoiceDatabase[[#This Row],[Aging]]="Within Due",InvoiceDatabase[[#This Row],[Balance Outstanding]],0)</f>
        <v>0</v>
      </c>
      <c r="R59" s="68" t="str">
        <f ca="1">IF(InvoiceDatabase[[#This Row],[Date Issued]] &gt;= TODAY()-30, "Yes", "No")</f>
        <v>No</v>
      </c>
      <c r="S59" s="68" t="str">
        <f ca="1">IF(InvoiceDatabase[[#This Row],[IsOverdue?]]&lt;&gt;"Yes",InvoiceDatabase[[#This Row],[Status]],"Past Due")</f>
        <v>Paid</v>
      </c>
      <c r="T59" s="68" t="str">
        <f ca="1">IF(AND(InvoiceDatabase[[#This Row],[Date Due]]&lt;TODAY(),InvoiceDatabase[[#This Row],[Status]]&lt;&gt;"Paid"),"Yes","No")</f>
        <v>No</v>
      </c>
    </row>
    <row r="60" spans="1:20">
      <c r="A60">
        <v>59</v>
      </c>
      <c r="C60" t="s">
        <v>125</v>
      </c>
      <c r="D60" s="68">
        <v>1023000</v>
      </c>
      <c r="E60" s="23">
        <v>46030</v>
      </c>
      <c r="F60" s="23">
        <v>46044</v>
      </c>
      <c r="G60" t="s">
        <v>274</v>
      </c>
      <c r="H60"/>
      <c r="I60"/>
      <c r="K60" t="s">
        <v>360</v>
      </c>
      <c r="L60" s="68">
        <v>1023000</v>
      </c>
      <c r="M60" s="68">
        <f>InvoiceDatabase[[#This Row],[Amount]]-InvoiceDatabase[[#This Row],[Paid Amount]]</f>
        <v>0</v>
      </c>
      <c r="N60" s="68" t="str" cm="1">
        <f t="array" aca="1" ref="N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 s="68" t="str">
        <f>_xlfn.TEXTAFTER(
VLOOKUP(InvoiceDatabase[[#This Row],[Customer]],CustomerList[],5,FALSE),
", ", -1)</f>
        <v>DKI Jakarta</v>
      </c>
      <c r="P60" s="68">
        <f ca="1">IF(InvoiceDatabase[[#This Row],[Aging]]&lt;&gt;"Within Due",InvoiceDatabase[[#This Row],[Balance Outstanding]],0)</f>
        <v>0</v>
      </c>
      <c r="Q60" s="68">
        <f ca="1">IF(InvoiceDatabase[[#This Row],[Aging]]="Within Due",InvoiceDatabase[[#This Row],[Balance Outstanding]],0)</f>
        <v>0</v>
      </c>
      <c r="R60" s="68" t="str">
        <f ca="1">IF(InvoiceDatabase[[#This Row],[Date Issued]] &gt;= TODAY()-30, "Yes", "No")</f>
        <v>No</v>
      </c>
      <c r="S60" s="68" t="str">
        <f ca="1">IF(InvoiceDatabase[[#This Row],[IsOverdue?]]&lt;&gt;"Yes",InvoiceDatabase[[#This Row],[Status]],"Past Due")</f>
        <v>Paid</v>
      </c>
      <c r="T60" s="68" t="str">
        <f ca="1">IF(AND(InvoiceDatabase[[#This Row],[Date Due]]&lt;TODAY(),InvoiceDatabase[[#This Row],[Status]]&lt;&gt;"Paid"),"Yes","No")</f>
        <v>No</v>
      </c>
    </row>
    <row r="61" spans="1:20">
      <c r="A61">
        <v>60</v>
      </c>
      <c r="C61" t="s">
        <v>171</v>
      </c>
      <c r="D61" s="68">
        <v>2745000</v>
      </c>
      <c r="E61" s="23">
        <v>46084</v>
      </c>
      <c r="F61" s="23">
        <v>46114</v>
      </c>
      <c r="G61" t="s">
        <v>274</v>
      </c>
      <c r="H61"/>
      <c r="I61"/>
      <c r="K61" t="s">
        <v>361</v>
      </c>
      <c r="L61" s="68">
        <v>2745000</v>
      </c>
      <c r="M61" s="68">
        <f>InvoiceDatabase[[#This Row],[Amount]]-InvoiceDatabase[[#This Row],[Paid Amount]]</f>
        <v>0</v>
      </c>
      <c r="N61" s="68" t="str" cm="1">
        <f t="array" aca="1" ref="N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 s="68" t="str">
        <f>_xlfn.TEXTAFTER(
VLOOKUP(InvoiceDatabase[[#This Row],[Customer]],CustomerList[],5,FALSE),
", ", -1)</f>
        <v>Jawa Barat</v>
      </c>
      <c r="P61" s="68">
        <f ca="1">IF(InvoiceDatabase[[#This Row],[Aging]]&lt;&gt;"Within Due",InvoiceDatabase[[#This Row],[Balance Outstanding]],0)</f>
        <v>0</v>
      </c>
      <c r="Q61" s="68">
        <f ca="1">IF(InvoiceDatabase[[#This Row],[Aging]]="Within Due",InvoiceDatabase[[#This Row],[Balance Outstanding]],0)</f>
        <v>0</v>
      </c>
      <c r="R61" s="68" t="str">
        <f ca="1">IF(InvoiceDatabase[[#This Row],[Date Issued]] &gt;= TODAY()-30, "Yes", "No")</f>
        <v>No</v>
      </c>
      <c r="S61" s="68" t="str">
        <f ca="1">IF(InvoiceDatabase[[#This Row],[IsOverdue?]]&lt;&gt;"Yes",InvoiceDatabase[[#This Row],[Status]],"Past Due")</f>
        <v>Paid</v>
      </c>
      <c r="T61" s="68" t="str">
        <f ca="1">IF(AND(InvoiceDatabase[[#This Row],[Date Due]]&lt;TODAY(),InvoiceDatabase[[#This Row],[Status]]&lt;&gt;"Paid"),"Yes","No")</f>
        <v>No</v>
      </c>
    </row>
    <row r="62" spans="1:20">
      <c r="A62">
        <v>61</v>
      </c>
      <c r="C62" t="s">
        <v>197</v>
      </c>
      <c r="D62" s="68">
        <v>1190000</v>
      </c>
      <c r="E62" s="23">
        <v>46274</v>
      </c>
      <c r="F62" s="23">
        <v>46288</v>
      </c>
      <c r="G62" t="s">
        <v>274</v>
      </c>
      <c r="H62"/>
      <c r="I62"/>
      <c r="K62" t="s">
        <v>362</v>
      </c>
      <c r="L62" s="68">
        <v>1190000</v>
      </c>
      <c r="M62" s="68">
        <f>InvoiceDatabase[[#This Row],[Amount]]-InvoiceDatabase[[#This Row],[Paid Amount]]</f>
        <v>0</v>
      </c>
      <c r="N62" s="68" t="str" cm="1">
        <f t="array" aca="1" ref="N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 s="68" t="str">
        <f>_xlfn.TEXTAFTER(
VLOOKUP(InvoiceDatabase[[#This Row],[Customer]],CustomerList[],5,FALSE),
", ", -1)</f>
        <v>DI Yogyakarta</v>
      </c>
      <c r="P62" s="68">
        <f ca="1">IF(InvoiceDatabase[[#This Row],[Aging]]&lt;&gt;"Within Due",InvoiceDatabase[[#This Row],[Balance Outstanding]],0)</f>
        <v>0</v>
      </c>
      <c r="Q62" s="68">
        <f ca="1">IF(InvoiceDatabase[[#This Row],[Aging]]="Within Due",InvoiceDatabase[[#This Row],[Balance Outstanding]],0)</f>
        <v>0</v>
      </c>
      <c r="R62" s="68" t="str">
        <f ca="1">IF(InvoiceDatabase[[#This Row],[Date Issued]] &gt;= TODAY()-30, "Yes", "No")</f>
        <v>Yes</v>
      </c>
      <c r="S62" s="68" t="str">
        <f ca="1">IF(InvoiceDatabase[[#This Row],[IsOverdue?]]&lt;&gt;"Yes",InvoiceDatabase[[#This Row],[Status]],"Past Due")</f>
        <v>Paid</v>
      </c>
      <c r="T62" s="68" t="str">
        <f ca="1">IF(AND(InvoiceDatabase[[#This Row],[Date Due]]&lt;TODAY(),InvoiceDatabase[[#This Row],[Status]]&lt;&gt;"Paid"),"Yes","No")</f>
        <v>No</v>
      </c>
    </row>
    <row r="63" spans="1:20">
      <c r="A63">
        <v>62</v>
      </c>
      <c r="C63" t="s">
        <v>177</v>
      </c>
      <c r="D63" s="68">
        <v>6221000</v>
      </c>
      <c r="E63" s="23">
        <v>46263</v>
      </c>
      <c r="F63" s="23">
        <v>46293</v>
      </c>
      <c r="G63" t="s">
        <v>51</v>
      </c>
      <c r="H63"/>
      <c r="I63"/>
      <c r="K63" t="s">
        <v>363</v>
      </c>
      <c r="L63" s="68">
        <v>0</v>
      </c>
      <c r="M63" s="68">
        <f>InvoiceDatabase[[#This Row],[Amount]]-InvoiceDatabase[[#This Row],[Paid Amount]]</f>
        <v>6221000</v>
      </c>
      <c r="N63" s="68" t="str" cm="1">
        <f t="array" aca="1" ref="N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 s="68" t="str">
        <f>_xlfn.TEXTAFTER(
VLOOKUP(InvoiceDatabase[[#This Row],[Customer]],CustomerList[],5,FALSE),
", ", -1)</f>
        <v>Jawa Timur</v>
      </c>
      <c r="P63" s="68">
        <f ca="1">IF(InvoiceDatabase[[#This Row],[Aging]]&lt;&gt;"Within Due",InvoiceDatabase[[#This Row],[Balance Outstanding]],0)</f>
        <v>6221000</v>
      </c>
      <c r="Q63" s="68">
        <f ca="1">IF(InvoiceDatabase[[#This Row],[Aging]]="Within Due",InvoiceDatabase[[#This Row],[Balance Outstanding]],0)</f>
        <v>0</v>
      </c>
      <c r="R63" s="68" t="str">
        <f ca="1">IF(InvoiceDatabase[[#This Row],[Date Issued]] &gt;= TODAY()-30, "Yes", "No")</f>
        <v>No</v>
      </c>
      <c r="S63" s="68" t="str">
        <f ca="1">IF(InvoiceDatabase[[#This Row],[IsOverdue?]]&lt;&gt;"Yes",InvoiceDatabase[[#This Row],[Status]],"Past Due")</f>
        <v>Past Due</v>
      </c>
      <c r="T63" s="68" t="str">
        <f ca="1">IF(AND(InvoiceDatabase[[#This Row],[Date Due]]&lt;TODAY(),InvoiceDatabase[[#This Row],[Status]]&lt;&gt;"Paid"),"Yes","No")</f>
        <v>Yes</v>
      </c>
    </row>
    <row r="64" spans="1:20">
      <c r="A64">
        <v>63</v>
      </c>
      <c r="C64" t="s">
        <v>165</v>
      </c>
      <c r="D64" s="68">
        <v>2032000</v>
      </c>
      <c r="E64" s="23">
        <v>46250</v>
      </c>
      <c r="F64" s="23">
        <v>46280</v>
      </c>
      <c r="G64" t="s">
        <v>274</v>
      </c>
      <c r="H64"/>
      <c r="I64"/>
      <c r="K64" t="s">
        <v>364</v>
      </c>
      <c r="L64" s="68">
        <v>2032000</v>
      </c>
      <c r="M64" s="68">
        <f>InvoiceDatabase[[#This Row],[Amount]]-InvoiceDatabase[[#This Row],[Paid Amount]]</f>
        <v>0</v>
      </c>
      <c r="N64" s="68" t="str" cm="1">
        <f t="array" aca="1" ref="N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 s="68" t="str">
        <f>_xlfn.TEXTAFTER(
VLOOKUP(InvoiceDatabase[[#This Row],[Customer]],CustomerList[],5,FALSE),
", ", -1)</f>
        <v>Jawa Barat</v>
      </c>
      <c r="P64" s="68">
        <f ca="1">IF(InvoiceDatabase[[#This Row],[Aging]]&lt;&gt;"Within Due",InvoiceDatabase[[#This Row],[Balance Outstanding]],0)</f>
        <v>0</v>
      </c>
      <c r="Q64" s="68">
        <f ca="1">IF(InvoiceDatabase[[#This Row],[Aging]]="Within Due",InvoiceDatabase[[#This Row],[Balance Outstanding]],0)</f>
        <v>0</v>
      </c>
      <c r="R64" s="68" t="str">
        <f ca="1">IF(InvoiceDatabase[[#This Row],[Date Issued]] &gt;= TODAY()-30, "Yes", "No")</f>
        <v>No</v>
      </c>
      <c r="S64" s="68" t="str">
        <f ca="1">IF(InvoiceDatabase[[#This Row],[IsOverdue?]]&lt;&gt;"Yes",InvoiceDatabase[[#This Row],[Status]],"Past Due")</f>
        <v>Paid</v>
      </c>
      <c r="T64" s="68" t="str">
        <f ca="1">IF(AND(InvoiceDatabase[[#This Row],[Date Due]]&lt;TODAY(),InvoiceDatabase[[#This Row],[Status]]&lt;&gt;"Paid"),"Yes","No")</f>
        <v>No</v>
      </c>
    </row>
    <row r="65" spans="1:20">
      <c r="A65">
        <v>64</v>
      </c>
      <c r="C65" t="s">
        <v>225</v>
      </c>
      <c r="D65" s="68">
        <v>3401000</v>
      </c>
      <c r="E65" s="23">
        <v>46256</v>
      </c>
      <c r="F65" s="23">
        <v>46286</v>
      </c>
      <c r="G65" t="s">
        <v>51</v>
      </c>
      <c r="H65"/>
      <c r="I65"/>
      <c r="K65" t="s">
        <v>365</v>
      </c>
      <c r="L65" s="68">
        <v>0</v>
      </c>
      <c r="M65" s="68">
        <f>InvoiceDatabase[[#This Row],[Amount]]-InvoiceDatabase[[#This Row],[Paid Amount]]</f>
        <v>3401000</v>
      </c>
      <c r="N65" s="68" t="str" cm="1">
        <f t="array" aca="1" ref="N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5" s="68" t="str">
        <f>_xlfn.TEXTAFTER(
VLOOKUP(InvoiceDatabase[[#This Row],[Customer]],CustomerList[],5,FALSE),
", ", -1)</f>
        <v>Sumatera Selatan</v>
      </c>
      <c r="P65" s="68">
        <f ca="1">IF(InvoiceDatabase[[#This Row],[Aging]]&lt;&gt;"Within Due",InvoiceDatabase[[#This Row],[Balance Outstanding]],0)</f>
        <v>3401000</v>
      </c>
      <c r="Q65" s="68">
        <f ca="1">IF(InvoiceDatabase[[#This Row],[Aging]]="Within Due",InvoiceDatabase[[#This Row],[Balance Outstanding]],0)</f>
        <v>0</v>
      </c>
      <c r="R65" s="68" t="str">
        <f ca="1">IF(InvoiceDatabase[[#This Row],[Date Issued]] &gt;= TODAY()-30, "Yes", "No")</f>
        <v>No</v>
      </c>
      <c r="S65" s="68" t="str">
        <f ca="1">IF(InvoiceDatabase[[#This Row],[IsOverdue?]]&lt;&gt;"Yes",InvoiceDatabase[[#This Row],[Status]],"Past Due")</f>
        <v>Past Due</v>
      </c>
      <c r="T65" s="68" t="str">
        <f ca="1">IF(AND(InvoiceDatabase[[#This Row],[Date Due]]&lt;TODAY(),InvoiceDatabase[[#This Row],[Status]]&lt;&gt;"Paid"),"Yes","No")</f>
        <v>Yes</v>
      </c>
    </row>
    <row r="66" spans="1:20">
      <c r="A66">
        <v>65</v>
      </c>
      <c r="C66" t="s">
        <v>211</v>
      </c>
      <c r="D66" s="68">
        <v>5054000</v>
      </c>
      <c r="E66" s="23">
        <v>46262</v>
      </c>
      <c r="F66" s="23">
        <v>46292</v>
      </c>
      <c r="G66" t="s">
        <v>51</v>
      </c>
      <c r="H66"/>
      <c r="I66"/>
      <c r="K66" t="s">
        <v>366</v>
      </c>
      <c r="L66" s="68">
        <v>0</v>
      </c>
      <c r="M66" s="68">
        <f>InvoiceDatabase[[#This Row],[Amount]]-InvoiceDatabase[[#This Row],[Paid Amount]]</f>
        <v>5054000</v>
      </c>
      <c r="N66" s="68" t="str" cm="1">
        <f t="array" aca="1" ref="N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6" s="68" t="str">
        <f>_xlfn.TEXTAFTER(
VLOOKUP(InvoiceDatabase[[#This Row],[Customer]],CustomerList[],5,FALSE),
", ", -1)</f>
        <v>Sulawesi Selatan</v>
      </c>
      <c r="P66" s="68">
        <f ca="1">IF(InvoiceDatabase[[#This Row],[Aging]]&lt;&gt;"Within Due",InvoiceDatabase[[#This Row],[Balance Outstanding]],0)</f>
        <v>5054000</v>
      </c>
      <c r="Q66" s="68">
        <f ca="1">IF(InvoiceDatabase[[#This Row],[Aging]]="Within Due",InvoiceDatabase[[#This Row],[Balance Outstanding]],0)</f>
        <v>0</v>
      </c>
      <c r="R66" s="68" t="str">
        <f ca="1">IF(InvoiceDatabase[[#This Row],[Date Issued]] &gt;= TODAY()-30, "Yes", "No")</f>
        <v>No</v>
      </c>
      <c r="S66" s="68" t="str">
        <f ca="1">IF(InvoiceDatabase[[#This Row],[IsOverdue?]]&lt;&gt;"Yes",InvoiceDatabase[[#This Row],[Status]],"Past Due")</f>
        <v>Past Due</v>
      </c>
      <c r="T66" s="68" t="str">
        <f ca="1">IF(AND(InvoiceDatabase[[#This Row],[Date Due]]&lt;TODAY(),InvoiceDatabase[[#This Row],[Status]]&lt;&gt;"Paid"),"Yes","No")</f>
        <v>Yes</v>
      </c>
    </row>
    <row r="67" spans="1:20">
      <c r="A67">
        <v>66</v>
      </c>
      <c r="C67" t="s">
        <v>118</v>
      </c>
      <c r="D67" s="68">
        <v>1999000</v>
      </c>
      <c r="E67" s="23">
        <v>46034</v>
      </c>
      <c r="F67" s="23">
        <v>46064</v>
      </c>
      <c r="G67" t="s">
        <v>274</v>
      </c>
      <c r="H67"/>
      <c r="I67"/>
      <c r="K67" t="s">
        <v>367</v>
      </c>
      <c r="L67" s="68">
        <v>1999000</v>
      </c>
      <c r="M67" s="68">
        <f>InvoiceDatabase[[#This Row],[Amount]]-InvoiceDatabase[[#This Row],[Paid Amount]]</f>
        <v>0</v>
      </c>
      <c r="N67" s="68" t="str" cm="1">
        <f t="array" aca="1" ref="N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 s="68" t="str">
        <f>_xlfn.TEXTAFTER(
VLOOKUP(InvoiceDatabase[[#This Row],[Customer]],CustomerList[],5,FALSE),
", ", -1)</f>
        <v>DKI Jakarta</v>
      </c>
      <c r="P67" s="68">
        <f ca="1">IF(InvoiceDatabase[[#This Row],[Aging]]&lt;&gt;"Within Due",InvoiceDatabase[[#This Row],[Balance Outstanding]],0)</f>
        <v>0</v>
      </c>
      <c r="Q67" s="68">
        <f ca="1">IF(InvoiceDatabase[[#This Row],[Aging]]="Within Due",InvoiceDatabase[[#This Row],[Balance Outstanding]],0)</f>
        <v>0</v>
      </c>
      <c r="R67" s="68" t="str">
        <f ca="1">IF(InvoiceDatabase[[#This Row],[Date Issued]] &gt;= TODAY()-30, "Yes", "No")</f>
        <v>No</v>
      </c>
      <c r="S67" s="68" t="str">
        <f ca="1">IF(InvoiceDatabase[[#This Row],[IsOverdue?]]&lt;&gt;"Yes",InvoiceDatabase[[#This Row],[Status]],"Past Due")</f>
        <v>Paid</v>
      </c>
      <c r="T67" s="68" t="str">
        <f ca="1">IF(AND(InvoiceDatabase[[#This Row],[Date Due]]&lt;TODAY(),InvoiceDatabase[[#This Row],[Status]]&lt;&gt;"Paid"),"Yes","No")</f>
        <v>No</v>
      </c>
    </row>
    <row r="68" spans="1:20">
      <c r="A68">
        <v>67</v>
      </c>
      <c r="C68" t="s">
        <v>151</v>
      </c>
      <c r="D68" s="68">
        <v>4888000</v>
      </c>
      <c r="E68" s="23">
        <v>46075</v>
      </c>
      <c r="F68" s="23">
        <v>46105</v>
      </c>
      <c r="G68" t="s">
        <v>274</v>
      </c>
      <c r="H68"/>
      <c r="I68"/>
      <c r="K68" t="s">
        <v>368</v>
      </c>
      <c r="L68" s="68">
        <v>4888000</v>
      </c>
      <c r="M68" s="68">
        <f>InvoiceDatabase[[#This Row],[Amount]]-InvoiceDatabase[[#This Row],[Paid Amount]]</f>
        <v>0</v>
      </c>
      <c r="N68" s="68" t="str" cm="1">
        <f t="array" aca="1" ref="N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 s="68" t="str">
        <f>_xlfn.TEXTAFTER(
VLOOKUP(InvoiceDatabase[[#This Row],[Customer]],CustomerList[],5,FALSE),
", ", -1)</f>
        <v>Banten</v>
      </c>
      <c r="P68" s="68">
        <f ca="1">IF(InvoiceDatabase[[#This Row],[Aging]]&lt;&gt;"Within Due",InvoiceDatabase[[#This Row],[Balance Outstanding]],0)</f>
        <v>0</v>
      </c>
      <c r="Q68" s="68">
        <f ca="1">IF(InvoiceDatabase[[#This Row],[Aging]]="Within Due",InvoiceDatabase[[#This Row],[Balance Outstanding]],0)</f>
        <v>0</v>
      </c>
      <c r="R68" s="68" t="str">
        <f ca="1">IF(InvoiceDatabase[[#This Row],[Date Issued]] &gt;= TODAY()-30, "Yes", "No")</f>
        <v>No</v>
      </c>
      <c r="S68" s="68" t="str">
        <f ca="1">IF(InvoiceDatabase[[#This Row],[IsOverdue?]]&lt;&gt;"Yes",InvoiceDatabase[[#This Row],[Status]],"Past Due")</f>
        <v>Paid</v>
      </c>
      <c r="T68" s="68" t="str">
        <f ca="1">IF(AND(InvoiceDatabase[[#This Row],[Date Due]]&lt;TODAY(),InvoiceDatabase[[#This Row],[Status]]&lt;&gt;"Paid"),"Yes","No")</f>
        <v>No</v>
      </c>
    </row>
    <row r="69" spans="1:20">
      <c r="A69">
        <v>68</v>
      </c>
      <c r="C69" t="s">
        <v>138</v>
      </c>
      <c r="D69" s="68">
        <v>696000</v>
      </c>
      <c r="E69" s="23">
        <v>46212</v>
      </c>
      <c r="F69" s="23">
        <v>46226</v>
      </c>
      <c r="G69" t="s">
        <v>274</v>
      </c>
      <c r="H69"/>
      <c r="I69"/>
      <c r="K69" t="s">
        <v>369</v>
      </c>
      <c r="L69" s="68">
        <v>696000</v>
      </c>
      <c r="M69" s="68">
        <f>InvoiceDatabase[[#This Row],[Amount]]-InvoiceDatabase[[#This Row],[Paid Amount]]</f>
        <v>0</v>
      </c>
      <c r="N69" s="68" t="str" cm="1">
        <f t="array" aca="1" ref="N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 s="68" t="str">
        <f>_xlfn.TEXTAFTER(
VLOOKUP(InvoiceDatabase[[#This Row],[Customer]],CustomerList[],5,FALSE),
", ", -1)</f>
        <v>Jawa Barat</v>
      </c>
      <c r="P69" s="68">
        <f ca="1">IF(InvoiceDatabase[[#This Row],[Aging]]&lt;&gt;"Within Due",InvoiceDatabase[[#This Row],[Balance Outstanding]],0)</f>
        <v>0</v>
      </c>
      <c r="Q69" s="68">
        <f ca="1">IF(InvoiceDatabase[[#This Row],[Aging]]="Within Due",InvoiceDatabase[[#This Row],[Balance Outstanding]],0)</f>
        <v>0</v>
      </c>
      <c r="R69" s="68" t="str">
        <f ca="1">IF(InvoiceDatabase[[#This Row],[Date Issued]] &gt;= TODAY()-30, "Yes", "No")</f>
        <v>No</v>
      </c>
      <c r="S69" s="68" t="str">
        <f ca="1">IF(InvoiceDatabase[[#This Row],[IsOverdue?]]&lt;&gt;"Yes",InvoiceDatabase[[#This Row],[Status]],"Past Due")</f>
        <v>Paid</v>
      </c>
      <c r="T69" s="68" t="str">
        <f ca="1">IF(AND(InvoiceDatabase[[#This Row],[Date Due]]&lt;TODAY(),InvoiceDatabase[[#This Row],[Status]]&lt;&gt;"Paid"),"Yes","No")</f>
        <v>No</v>
      </c>
    </row>
    <row r="70" spans="1:20">
      <c r="A70">
        <v>69</v>
      </c>
      <c r="C70" t="s">
        <v>239</v>
      </c>
      <c r="D70" s="68">
        <v>4484000</v>
      </c>
      <c r="E70" s="23">
        <v>46078</v>
      </c>
      <c r="F70" s="23">
        <v>46092</v>
      </c>
      <c r="G70" t="s">
        <v>274</v>
      </c>
      <c r="H70"/>
      <c r="I70"/>
      <c r="K70" t="s">
        <v>370</v>
      </c>
      <c r="L70" s="68">
        <v>4484000</v>
      </c>
      <c r="M70" s="68">
        <f>InvoiceDatabase[[#This Row],[Amount]]-InvoiceDatabase[[#This Row],[Paid Amount]]</f>
        <v>0</v>
      </c>
      <c r="N70" s="68" t="str" cm="1">
        <f t="array" aca="1" ref="N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 s="68" t="str">
        <f>_xlfn.TEXTAFTER(
VLOOKUP(InvoiceDatabase[[#This Row],[Customer]],CustomerList[],5,FALSE),
", ", -1)</f>
        <v>Kepulauan Riau</v>
      </c>
      <c r="P70" s="68">
        <f ca="1">IF(InvoiceDatabase[[#This Row],[Aging]]&lt;&gt;"Within Due",InvoiceDatabase[[#This Row],[Balance Outstanding]],0)</f>
        <v>0</v>
      </c>
      <c r="Q70" s="68">
        <f ca="1">IF(InvoiceDatabase[[#This Row],[Aging]]="Within Due",InvoiceDatabase[[#This Row],[Balance Outstanding]],0)</f>
        <v>0</v>
      </c>
      <c r="R70" s="68" t="str">
        <f ca="1">IF(InvoiceDatabase[[#This Row],[Date Issued]] &gt;= TODAY()-30, "Yes", "No")</f>
        <v>No</v>
      </c>
      <c r="S70" s="68" t="str">
        <f ca="1">IF(InvoiceDatabase[[#This Row],[IsOverdue?]]&lt;&gt;"Yes",InvoiceDatabase[[#This Row],[Status]],"Past Due")</f>
        <v>Paid</v>
      </c>
      <c r="T70" s="68" t="str">
        <f ca="1">IF(AND(InvoiceDatabase[[#This Row],[Date Due]]&lt;TODAY(),InvoiceDatabase[[#This Row],[Status]]&lt;&gt;"Paid"),"Yes","No")</f>
        <v>No</v>
      </c>
    </row>
    <row r="71" spans="1:20">
      <c r="A71">
        <v>70</v>
      </c>
      <c r="C71" t="s">
        <v>111</v>
      </c>
      <c r="D71" s="68">
        <v>2571000</v>
      </c>
      <c r="E71" s="23">
        <v>46104</v>
      </c>
      <c r="F71" s="23">
        <v>46134</v>
      </c>
      <c r="G71" t="s">
        <v>2802</v>
      </c>
      <c r="H71"/>
      <c r="I71"/>
      <c r="K71" t="s">
        <v>371</v>
      </c>
      <c r="L71" s="68">
        <v>643000</v>
      </c>
      <c r="M71" s="68">
        <f>InvoiceDatabase[[#This Row],[Amount]]-InvoiceDatabase[[#This Row],[Paid Amount]]</f>
        <v>1928000</v>
      </c>
      <c r="N71" s="68" t="str" cm="1">
        <f t="array" aca="1" ref="N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 s="68" t="str">
        <f>_xlfn.TEXTAFTER(
VLOOKUP(InvoiceDatabase[[#This Row],[Customer]],CustomerList[],5,FALSE),
", ", -1)</f>
        <v>DKI Jakarta</v>
      </c>
      <c r="P71" s="68">
        <f ca="1">IF(InvoiceDatabase[[#This Row],[Aging]]&lt;&gt;"Within Due",InvoiceDatabase[[#This Row],[Balance Outstanding]],0)</f>
        <v>1928000</v>
      </c>
      <c r="Q71" s="68">
        <f ca="1">IF(InvoiceDatabase[[#This Row],[Aging]]="Within Due",InvoiceDatabase[[#This Row],[Balance Outstanding]],0)</f>
        <v>0</v>
      </c>
      <c r="R71" s="68" t="str">
        <f ca="1">IF(InvoiceDatabase[[#This Row],[Date Issued]] &gt;= TODAY()-30, "Yes", "No")</f>
        <v>No</v>
      </c>
      <c r="S71" s="68" t="str">
        <f ca="1">IF(InvoiceDatabase[[#This Row],[IsOverdue?]]&lt;&gt;"Yes",InvoiceDatabase[[#This Row],[Status]],"Past Due")</f>
        <v>Past Due</v>
      </c>
      <c r="T71" s="68" t="str">
        <f ca="1">IF(AND(InvoiceDatabase[[#This Row],[Date Due]]&lt;TODAY(),InvoiceDatabase[[#This Row],[Status]]&lt;&gt;"Paid"),"Yes","No")</f>
        <v>Yes</v>
      </c>
    </row>
    <row r="72" spans="1:20">
      <c r="A72">
        <v>71</v>
      </c>
      <c r="C72" t="s">
        <v>144</v>
      </c>
      <c r="D72" s="68">
        <v>5459000</v>
      </c>
      <c r="E72" s="23">
        <v>46128</v>
      </c>
      <c r="F72" s="23">
        <v>46158</v>
      </c>
      <c r="G72" t="s">
        <v>2802</v>
      </c>
      <c r="H72"/>
      <c r="I72"/>
      <c r="K72" t="s">
        <v>372</v>
      </c>
      <c r="L72" s="68">
        <v>2184000</v>
      </c>
      <c r="M72" s="68">
        <f>InvoiceDatabase[[#This Row],[Amount]]-InvoiceDatabase[[#This Row],[Paid Amount]]</f>
        <v>3275000</v>
      </c>
      <c r="N72" s="68" t="str" cm="1">
        <f t="array" aca="1" ref="N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 s="68" t="str">
        <f>_xlfn.TEXTAFTER(
VLOOKUP(InvoiceDatabase[[#This Row],[Customer]],CustomerList[],5,FALSE),
", ", -1)</f>
        <v>Banten</v>
      </c>
      <c r="P72" s="68">
        <f ca="1">IF(InvoiceDatabase[[#This Row],[Aging]]&lt;&gt;"Within Due",InvoiceDatabase[[#This Row],[Balance Outstanding]],0)</f>
        <v>3275000</v>
      </c>
      <c r="Q72" s="68">
        <f ca="1">IF(InvoiceDatabase[[#This Row],[Aging]]="Within Due",InvoiceDatabase[[#This Row],[Balance Outstanding]],0)</f>
        <v>0</v>
      </c>
      <c r="R72" s="68" t="str">
        <f ca="1">IF(InvoiceDatabase[[#This Row],[Date Issued]] &gt;= TODAY()-30, "Yes", "No")</f>
        <v>No</v>
      </c>
      <c r="S72" s="68" t="str">
        <f ca="1">IF(InvoiceDatabase[[#This Row],[IsOverdue?]]&lt;&gt;"Yes",InvoiceDatabase[[#This Row],[Status]],"Past Due")</f>
        <v>Past Due</v>
      </c>
      <c r="T72" s="68" t="str">
        <f ca="1">IF(AND(InvoiceDatabase[[#This Row],[Date Due]]&lt;TODAY(),InvoiceDatabase[[#This Row],[Status]]&lt;&gt;"Paid"),"Yes","No")</f>
        <v>Yes</v>
      </c>
    </row>
    <row r="73" spans="1:20">
      <c r="A73">
        <v>72</v>
      </c>
      <c r="C73" t="s">
        <v>171</v>
      </c>
      <c r="D73" s="68">
        <v>5513000</v>
      </c>
      <c r="E73" s="23">
        <v>46086</v>
      </c>
      <c r="F73" s="23">
        <v>46100</v>
      </c>
      <c r="G73" t="s">
        <v>274</v>
      </c>
      <c r="H73"/>
      <c r="I73"/>
      <c r="K73" t="s">
        <v>373</v>
      </c>
      <c r="L73" s="68">
        <v>5513000</v>
      </c>
      <c r="M73" s="68">
        <f>InvoiceDatabase[[#This Row],[Amount]]-InvoiceDatabase[[#This Row],[Paid Amount]]</f>
        <v>0</v>
      </c>
      <c r="N73" s="68" t="str" cm="1">
        <f t="array" aca="1" ref="N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 s="68" t="str">
        <f>_xlfn.TEXTAFTER(
VLOOKUP(InvoiceDatabase[[#This Row],[Customer]],CustomerList[],5,FALSE),
", ", -1)</f>
        <v>Jawa Barat</v>
      </c>
      <c r="P73" s="68">
        <f ca="1">IF(InvoiceDatabase[[#This Row],[Aging]]&lt;&gt;"Within Due",InvoiceDatabase[[#This Row],[Balance Outstanding]],0)</f>
        <v>0</v>
      </c>
      <c r="Q73" s="68">
        <f ca="1">IF(InvoiceDatabase[[#This Row],[Aging]]="Within Due",InvoiceDatabase[[#This Row],[Balance Outstanding]],0)</f>
        <v>0</v>
      </c>
      <c r="R73" s="68" t="str">
        <f ca="1">IF(InvoiceDatabase[[#This Row],[Date Issued]] &gt;= TODAY()-30, "Yes", "No")</f>
        <v>No</v>
      </c>
      <c r="S73" s="68" t="str">
        <f ca="1">IF(InvoiceDatabase[[#This Row],[IsOverdue?]]&lt;&gt;"Yes",InvoiceDatabase[[#This Row],[Status]],"Past Due")</f>
        <v>Paid</v>
      </c>
      <c r="T73" s="68" t="str">
        <f ca="1">IF(AND(InvoiceDatabase[[#This Row],[Date Due]]&lt;TODAY(),InvoiceDatabase[[#This Row],[Status]]&lt;&gt;"Paid"),"Yes","No")</f>
        <v>No</v>
      </c>
    </row>
    <row r="74" spans="1:20">
      <c r="A74">
        <v>73</v>
      </c>
      <c r="C74" t="s">
        <v>158</v>
      </c>
      <c r="D74" s="68">
        <v>725000</v>
      </c>
      <c r="E74" s="23">
        <v>46077</v>
      </c>
      <c r="F74" s="23">
        <v>46122</v>
      </c>
      <c r="G74" t="s">
        <v>274</v>
      </c>
      <c r="H74"/>
      <c r="I74"/>
      <c r="K74" t="s">
        <v>374</v>
      </c>
      <c r="L74" s="68">
        <v>725000</v>
      </c>
      <c r="M74" s="68">
        <f>InvoiceDatabase[[#This Row],[Amount]]-InvoiceDatabase[[#This Row],[Paid Amount]]</f>
        <v>0</v>
      </c>
      <c r="N74" s="68" t="str" cm="1">
        <f t="array" aca="1" ref="N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 s="68" t="str">
        <f>_xlfn.TEXTAFTER(
VLOOKUP(InvoiceDatabase[[#This Row],[Customer]],CustomerList[],5,FALSE),
", ", -1)</f>
        <v>DKI Jakarta</v>
      </c>
      <c r="P74" s="68">
        <f ca="1">IF(InvoiceDatabase[[#This Row],[Aging]]&lt;&gt;"Within Due",InvoiceDatabase[[#This Row],[Balance Outstanding]],0)</f>
        <v>0</v>
      </c>
      <c r="Q74" s="68">
        <f ca="1">IF(InvoiceDatabase[[#This Row],[Aging]]="Within Due",InvoiceDatabase[[#This Row],[Balance Outstanding]],0)</f>
        <v>0</v>
      </c>
      <c r="R74" s="68" t="str">
        <f ca="1">IF(InvoiceDatabase[[#This Row],[Date Issued]] &gt;= TODAY()-30, "Yes", "No")</f>
        <v>No</v>
      </c>
      <c r="S74" s="68" t="str">
        <f ca="1">IF(InvoiceDatabase[[#This Row],[IsOverdue?]]&lt;&gt;"Yes",InvoiceDatabase[[#This Row],[Status]],"Past Due")</f>
        <v>Paid</v>
      </c>
      <c r="T74" s="68" t="str">
        <f ca="1">IF(AND(InvoiceDatabase[[#This Row],[Date Due]]&lt;TODAY(),InvoiceDatabase[[#This Row],[Status]]&lt;&gt;"Paid"),"Yes","No")</f>
        <v>No</v>
      </c>
    </row>
    <row r="75" spans="1:20">
      <c r="A75">
        <v>74</v>
      </c>
      <c r="C75" t="s">
        <v>151</v>
      </c>
      <c r="D75" s="68">
        <v>2145000</v>
      </c>
      <c r="E75" s="23">
        <v>46145</v>
      </c>
      <c r="F75" s="23">
        <v>46175</v>
      </c>
      <c r="G75" t="s">
        <v>274</v>
      </c>
      <c r="H75"/>
      <c r="I75"/>
      <c r="K75" t="s">
        <v>375</v>
      </c>
      <c r="L75" s="68">
        <v>2145000</v>
      </c>
      <c r="M75" s="68">
        <f>InvoiceDatabase[[#This Row],[Amount]]-InvoiceDatabase[[#This Row],[Paid Amount]]</f>
        <v>0</v>
      </c>
      <c r="N75" s="68" t="str" cm="1">
        <f t="array" aca="1" ref="N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 s="68" t="str">
        <f>_xlfn.TEXTAFTER(
VLOOKUP(InvoiceDatabase[[#This Row],[Customer]],CustomerList[],5,FALSE),
", ", -1)</f>
        <v>Banten</v>
      </c>
      <c r="P75" s="68">
        <f ca="1">IF(InvoiceDatabase[[#This Row],[Aging]]&lt;&gt;"Within Due",InvoiceDatabase[[#This Row],[Balance Outstanding]],0)</f>
        <v>0</v>
      </c>
      <c r="Q75" s="68">
        <f ca="1">IF(InvoiceDatabase[[#This Row],[Aging]]="Within Due",InvoiceDatabase[[#This Row],[Balance Outstanding]],0)</f>
        <v>0</v>
      </c>
      <c r="R75" s="68" t="str">
        <f ca="1">IF(InvoiceDatabase[[#This Row],[Date Issued]] &gt;= TODAY()-30, "Yes", "No")</f>
        <v>No</v>
      </c>
      <c r="S75" s="68" t="str">
        <f ca="1">IF(InvoiceDatabase[[#This Row],[IsOverdue?]]&lt;&gt;"Yes",InvoiceDatabase[[#This Row],[Status]],"Past Due")</f>
        <v>Paid</v>
      </c>
      <c r="T75" s="68" t="str">
        <f ca="1">IF(AND(InvoiceDatabase[[#This Row],[Date Due]]&lt;TODAY(),InvoiceDatabase[[#This Row],[Status]]&lt;&gt;"Paid"),"Yes","No")</f>
        <v>No</v>
      </c>
    </row>
    <row r="76" spans="1:20">
      <c r="A76">
        <v>75</v>
      </c>
      <c r="C76" t="s">
        <v>225</v>
      </c>
      <c r="D76" s="68">
        <v>5067000</v>
      </c>
      <c r="E76" s="23">
        <v>46052</v>
      </c>
      <c r="F76" s="23">
        <v>46097</v>
      </c>
      <c r="G76" t="s">
        <v>274</v>
      </c>
      <c r="H76"/>
      <c r="I76"/>
      <c r="K76" t="s">
        <v>376</v>
      </c>
      <c r="L76" s="68">
        <v>5067000</v>
      </c>
      <c r="M76" s="68">
        <f>InvoiceDatabase[[#This Row],[Amount]]-InvoiceDatabase[[#This Row],[Paid Amount]]</f>
        <v>0</v>
      </c>
      <c r="N76" s="68" t="str" cm="1">
        <f t="array" aca="1" ref="N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 s="68" t="str">
        <f>_xlfn.TEXTAFTER(
VLOOKUP(InvoiceDatabase[[#This Row],[Customer]],CustomerList[],5,FALSE),
", ", -1)</f>
        <v>Sumatera Selatan</v>
      </c>
      <c r="P76" s="68">
        <f ca="1">IF(InvoiceDatabase[[#This Row],[Aging]]&lt;&gt;"Within Due",InvoiceDatabase[[#This Row],[Balance Outstanding]],0)</f>
        <v>0</v>
      </c>
      <c r="Q76" s="68">
        <f ca="1">IF(InvoiceDatabase[[#This Row],[Aging]]="Within Due",InvoiceDatabase[[#This Row],[Balance Outstanding]],0)</f>
        <v>0</v>
      </c>
      <c r="R76" s="68" t="str">
        <f ca="1">IF(InvoiceDatabase[[#This Row],[Date Issued]] &gt;= TODAY()-30, "Yes", "No")</f>
        <v>No</v>
      </c>
      <c r="S76" s="68" t="str">
        <f ca="1">IF(InvoiceDatabase[[#This Row],[IsOverdue?]]&lt;&gt;"Yes",InvoiceDatabase[[#This Row],[Status]],"Past Due")</f>
        <v>Paid</v>
      </c>
      <c r="T76" s="68" t="str">
        <f ca="1">IF(AND(InvoiceDatabase[[#This Row],[Date Due]]&lt;TODAY(),InvoiceDatabase[[#This Row],[Status]]&lt;&gt;"Paid"),"Yes","No")</f>
        <v>No</v>
      </c>
    </row>
    <row r="77" spans="1:20">
      <c r="A77">
        <v>76</v>
      </c>
      <c r="C77" t="s">
        <v>151</v>
      </c>
      <c r="D77" s="68">
        <v>3347000</v>
      </c>
      <c r="E77" s="23">
        <v>46033</v>
      </c>
      <c r="F77" s="23">
        <v>46078</v>
      </c>
      <c r="G77" t="s">
        <v>274</v>
      </c>
      <c r="H77"/>
      <c r="I77"/>
      <c r="K77" t="s">
        <v>377</v>
      </c>
      <c r="L77" s="68">
        <v>3347000</v>
      </c>
      <c r="M77" s="68">
        <f>InvoiceDatabase[[#This Row],[Amount]]-InvoiceDatabase[[#This Row],[Paid Amount]]</f>
        <v>0</v>
      </c>
      <c r="N77" s="68" t="str" cm="1">
        <f t="array" aca="1" ref="N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 s="68" t="str">
        <f>_xlfn.TEXTAFTER(
VLOOKUP(InvoiceDatabase[[#This Row],[Customer]],CustomerList[],5,FALSE),
", ", -1)</f>
        <v>Banten</v>
      </c>
      <c r="P77" s="68">
        <f ca="1">IF(InvoiceDatabase[[#This Row],[Aging]]&lt;&gt;"Within Due",InvoiceDatabase[[#This Row],[Balance Outstanding]],0)</f>
        <v>0</v>
      </c>
      <c r="Q77" s="68">
        <f ca="1">IF(InvoiceDatabase[[#This Row],[Aging]]="Within Due",InvoiceDatabase[[#This Row],[Balance Outstanding]],0)</f>
        <v>0</v>
      </c>
      <c r="R77" s="68" t="str">
        <f ca="1">IF(InvoiceDatabase[[#This Row],[Date Issued]] &gt;= TODAY()-30, "Yes", "No")</f>
        <v>No</v>
      </c>
      <c r="S77" s="68" t="str">
        <f ca="1">IF(InvoiceDatabase[[#This Row],[IsOverdue?]]&lt;&gt;"Yes",InvoiceDatabase[[#This Row],[Status]],"Past Due")</f>
        <v>Paid</v>
      </c>
      <c r="T77" s="68" t="str">
        <f ca="1">IF(AND(InvoiceDatabase[[#This Row],[Date Due]]&lt;TODAY(),InvoiceDatabase[[#This Row],[Status]]&lt;&gt;"Paid"),"Yes","No")</f>
        <v>No</v>
      </c>
    </row>
    <row r="78" spans="1:20">
      <c r="A78">
        <v>77</v>
      </c>
      <c r="C78" t="s">
        <v>204</v>
      </c>
      <c r="D78" s="68">
        <v>8457000</v>
      </c>
      <c r="E78" s="23">
        <v>46180</v>
      </c>
      <c r="F78" s="23">
        <v>46210</v>
      </c>
      <c r="G78" t="s">
        <v>274</v>
      </c>
      <c r="H78"/>
      <c r="I78"/>
      <c r="K78" t="s">
        <v>378</v>
      </c>
      <c r="L78" s="68">
        <v>8457000</v>
      </c>
      <c r="M78" s="68">
        <f>InvoiceDatabase[[#This Row],[Amount]]-InvoiceDatabase[[#This Row],[Paid Amount]]</f>
        <v>0</v>
      </c>
      <c r="N78" s="68" t="str" cm="1">
        <f t="array" aca="1" ref="N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 s="68" t="str">
        <f>_xlfn.TEXTAFTER(
VLOOKUP(InvoiceDatabase[[#This Row],[Customer]],CustomerList[],5,FALSE),
", ", -1)</f>
        <v>Bali</v>
      </c>
      <c r="P78" s="68">
        <f ca="1">IF(InvoiceDatabase[[#This Row],[Aging]]&lt;&gt;"Within Due",InvoiceDatabase[[#This Row],[Balance Outstanding]],0)</f>
        <v>0</v>
      </c>
      <c r="Q78" s="68">
        <f ca="1">IF(InvoiceDatabase[[#This Row],[Aging]]="Within Due",InvoiceDatabase[[#This Row],[Balance Outstanding]],0)</f>
        <v>0</v>
      </c>
      <c r="R78" s="68" t="str">
        <f ca="1">IF(InvoiceDatabase[[#This Row],[Date Issued]] &gt;= TODAY()-30, "Yes", "No")</f>
        <v>No</v>
      </c>
      <c r="S78" s="68" t="str">
        <f ca="1">IF(InvoiceDatabase[[#This Row],[IsOverdue?]]&lt;&gt;"Yes",InvoiceDatabase[[#This Row],[Status]],"Past Due")</f>
        <v>Paid</v>
      </c>
      <c r="T78" s="68" t="str">
        <f ca="1">IF(AND(InvoiceDatabase[[#This Row],[Date Due]]&lt;TODAY(),InvoiceDatabase[[#This Row],[Status]]&lt;&gt;"Paid"),"Yes","No")</f>
        <v>No</v>
      </c>
    </row>
    <row r="79" spans="1:20">
      <c r="A79">
        <v>78</v>
      </c>
      <c r="C79" t="s">
        <v>158</v>
      </c>
      <c r="D79" s="68">
        <v>5123000</v>
      </c>
      <c r="E79" s="23">
        <v>46047</v>
      </c>
      <c r="F79" s="23">
        <v>46077</v>
      </c>
      <c r="G79" t="s">
        <v>274</v>
      </c>
      <c r="H79"/>
      <c r="I79"/>
      <c r="K79" t="s">
        <v>379</v>
      </c>
      <c r="L79" s="68">
        <v>5123000</v>
      </c>
      <c r="M79" s="68">
        <f>InvoiceDatabase[[#This Row],[Amount]]-InvoiceDatabase[[#This Row],[Paid Amount]]</f>
        <v>0</v>
      </c>
      <c r="N79" s="68" t="str" cm="1">
        <f t="array" aca="1" ref="N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 s="68" t="str">
        <f>_xlfn.TEXTAFTER(
VLOOKUP(InvoiceDatabase[[#This Row],[Customer]],CustomerList[],5,FALSE),
", ", -1)</f>
        <v>DKI Jakarta</v>
      </c>
      <c r="P79" s="68">
        <f ca="1">IF(InvoiceDatabase[[#This Row],[Aging]]&lt;&gt;"Within Due",InvoiceDatabase[[#This Row],[Balance Outstanding]],0)</f>
        <v>0</v>
      </c>
      <c r="Q79" s="68">
        <f ca="1">IF(InvoiceDatabase[[#This Row],[Aging]]="Within Due",InvoiceDatabase[[#This Row],[Balance Outstanding]],0)</f>
        <v>0</v>
      </c>
      <c r="R79" s="68" t="str">
        <f ca="1">IF(InvoiceDatabase[[#This Row],[Date Issued]] &gt;= TODAY()-30, "Yes", "No")</f>
        <v>No</v>
      </c>
      <c r="S79" s="68" t="str">
        <f ca="1">IF(InvoiceDatabase[[#This Row],[IsOverdue?]]&lt;&gt;"Yes",InvoiceDatabase[[#This Row],[Status]],"Past Due")</f>
        <v>Paid</v>
      </c>
      <c r="T79" s="68" t="str">
        <f ca="1">IF(AND(InvoiceDatabase[[#This Row],[Date Due]]&lt;TODAY(),InvoiceDatabase[[#This Row],[Status]]&lt;&gt;"Paid"),"Yes","No")</f>
        <v>No</v>
      </c>
    </row>
    <row r="80" spans="1:20">
      <c r="A80">
        <v>79</v>
      </c>
      <c r="C80" t="s">
        <v>232</v>
      </c>
      <c r="D80" s="68">
        <v>1714000</v>
      </c>
      <c r="E80" s="23">
        <v>46092</v>
      </c>
      <c r="F80" s="23">
        <v>46122</v>
      </c>
      <c r="G80" t="s">
        <v>274</v>
      </c>
      <c r="H80"/>
      <c r="I80"/>
      <c r="K80" t="s">
        <v>380</v>
      </c>
      <c r="L80" s="68">
        <v>1714000</v>
      </c>
      <c r="M80" s="68">
        <f>InvoiceDatabase[[#This Row],[Amount]]-InvoiceDatabase[[#This Row],[Paid Amount]]</f>
        <v>0</v>
      </c>
      <c r="N80" s="68" t="str" cm="1">
        <f t="array" aca="1" ref="N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 s="68" t="str">
        <f>_xlfn.TEXTAFTER(
VLOOKUP(InvoiceDatabase[[#This Row],[Customer]],CustomerList[],5,FALSE),
", ", -1)</f>
        <v>Riau</v>
      </c>
      <c r="P80" s="68">
        <f ca="1">IF(InvoiceDatabase[[#This Row],[Aging]]&lt;&gt;"Within Due",InvoiceDatabase[[#This Row],[Balance Outstanding]],0)</f>
        <v>0</v>
      </c>
      <c r="Q80" s="68">
        <f ca="1">IF(InvoiceDatabase[[#This Row],[Aging]]="Within Due",InvoiceDatabase[[#This Row],[Balance Outstanding]],0)</f>
        <v>0</v>
      </c>
      <c r="R80" s="68" t="str">
        <f ca="1">IF(InvoiceDatabase[[#This Row],[Date Issued]] &gt;= TODAY()-30, "Yes", "No")</f>
        <v>No</v>
      </c>
      <c r="S80" s="68" t="str">
        <f ca="1">IF(InvoiceDatabase[[#This Row],[IsOverdue?]]&lt;&gt;"Yes",InvoiceDatabase[[#This Row],[Status]],"Past Due")</f>
        <v>Paid</v>
      </c>
      <c r="T80" s="68" t="str">
        <f ca="1">IF(AND(InvoiceDatabase[[#This Row],[Date Due]]&lt;TODAY(),InvoiceDatabase[[#This Row],[Status]]&lt;&gt;"Paid"),"Yes","No")</f>
        <v>No</v>
      </c>
    </row>
    <row r="81" spans="1:20">
      <c r="A81">
        <v>80</v>
      </c>
      <c r="C81" t="s">
        <v>32</v>
      </c>
      <c r="D81" s="68">
        <v>4232000</v>
      </c>
      <c r="E81" s="23">
        <v>46132</v>
      </c>
      <c r="F81" s="23">
        <v>46177</v>
      </c>
      <c r="G81" t="s">
        <v>51</v>
      </c>
      <c r="H81"/>
      <c r="I81"/>
      <c r="K81" t="s">
        <v>381</v>
      </c>
      <c r="L81" s="68">
        <v>0</v>
      </c>
      <c r="M81" s="68">
        <f>InvoiceDatabase[[#This Row],[Amount]]-InvoiceDatabase[[#This Row],[Paid Amount]]</f>
        <v>4232000</v>
      </c>
      <c r="N81" s="68" t="str" cm="1">
        <f t="array" aca="1" ref="N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 s="68" t="str">
        <f>_xlfn.TEXTAFTER(
VLOOKUP(InvoiceDatabase[[#This Row],[Customer]],CustomerList[],5,FALSE),
", ", -1)</f>
        <v>DKI Jakarta</v>
      </c>
      <c r="P81" s="68">
        <f ca="1">IF(InvoiceDatabase[[#This Row],[Aging]]&lt;&gt;"Within Due",InvoiceDatabase[[#This Row],[Balance Outstanding]],0)</f>
        <v>4232000</v>
      </c>
      <c r="Q81" s="68">
        <f ca="1">IF(InvoiceDatabase[[#This Row],[Aging]]="Within Due",InvoiceDatabase[[#This Row],[Balance Outstanding]],0)</f>
        <v>0</v>
      </c>
      <c r="R81" s="68" t="str">
        <f ca="1">IF(InvoiceDatabase[[#This Row],[Date Issued]] &gt;= TODAY()-30, "Yes", "No")</f>
        <v>No</v>
      </c>
      <c r="S81" s="68" t="str">
        <f ca="1">IF(InvoiceDatabase[[#This Row],[IsOverdue?]]&lt;&gt;"Yes",InvoiceDatabase[[#This Row],[Status]],"Past Due")</f>
        <v>Past Due</v>
      </c>
      <c r="T81" s="68" t="str">
        <f ca="1">IF(AND(InvoiceDatabase[[#This Row],[Date Due]]&lt;TODAY(),InvoiceDatabase[[#This Row],[Status]]&lt;&gt;"Paid"),"Yes","No")</f>
        <v>Yes</v>
      </c>
    </row>
    <row r="82" spans="1:20">
      <c r="A82">
        <v>81</v>
      </c>
      <c r="C82" t="s">
        <v>158</v>
      </c>
      <c r="D82" s="68">
        <v>6019000</v>
      </c>
      <c r="E82" s="23">
        <v>46135</v>
      </c>
      <c r="F82" s="23">
        <v>46165</v>
      </c>
      <c r="G82" t="s">
        <v>274</v>
      </c>
      <c r="H82"/>
      <c r="I82"/>
      <c r="K82" t="s">
        <v>382</v>
      </c>
      <c r="L82" s="68">
        <v>6019000</v>
      </c>
      <c r="M82" s="68">
        <f>InvoiceDatabase[[#This Row],[Amount]]-InvoiceDatabase[[#This Row],[Paid Amount]]</f>
        <v>0</v>
      </c>
      <c r="N82" s="68" t="str" cm="1">
        <f t="array" aca="1" ref="N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 s="68" t="str">
        <f>_xlfn.TEXTAFTER(
VLOOKUP(InvoiceDatabase[[#This Row],[Customer]],CustomerList[],5,FALSE),
", ", -1)</f>
        <v>DKI Jakarta</v>
      </c>
      <c r="P82" s="68">
        <f ca="1">IF(InvoiceDatabase[[#This Row],[Aging]]&lt;&gt;"Within Due",InvoiceDatabase[[#This Row],[Balance Outstanding]],0)</f>
        <v>0</v>
      </c>
      <c r="Q82" s="68">
        <f ca="1">IF(InvoiceDatabase[[#This Row],[Aging]]="Within Due",InvoiceDatabase[[#This Row],[Balance Outstanding]],0)</f>
        <v>0</v>
      </c>
      <c r="R82" s="68" t="str">
        <f ca="1">IF(InvoiceDatabase[[#This Row],[Date Issued]] &gt;= TODAY()-30, "Yes", "No")</f>
        <v>No</v>
      </c>
      <c r="S82" s="68" t="str">
        <f ca="1">IF(InvoiceDatabase[[#This Row],[IsOverdue?]]&lt;&gt;"Yes",InvoiceDatabase[[#This Row],[Status]],"Past Due")</f>
        <v>Paid</v>
      </c>
      <c r="T82" s="68" t="str">
        <f ca="1">IF(AND(InvoiceDatabase[[#This Row],[Date Due]]&lt;TODAY(),InvoiceDatabase[[#This Row],[Status]]&lt;&gt;"Paid"),"Yes","No")</f>
        <v>No</v>
      </c>
    </row>
    <row r="83" spans="1:20">
      <c r="A83">
        <v>82</v>
      </c>
      <c r="C83" t="s">
        <v>165</v>
      </c>
      <c r="D83" s="68">
        <v>862000</v>
      </c>
      <c r="E83" s="23">
        <v>46081</v>
      </c>
      <c r="F83" s="23">
        <v>46111</v>
      </c>
      <c r="G83" t="s">
        <v>51</v>
      </c>
      <c r="H83"/>
      <c r="I83"/>
      <c r="K83" t="s">
        <v>383</v>
      </c>
      <c r="L83" s="68">
        <v>0</v>
      </c>
      <c r="M83" s="68">
        <f>InvoiceDatabase[[#This Row],[Amount]]-InvoiceDatabase[[#This Row],[Paid Amount]]</f>
        <v>862000</v>
      </c>
      <c r="N83" s="68" t="str" cm="1">
        <f t="array" aca="1" ref="N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 s="68" t="str">
        <f>_xlfn.TEXTAFTER(
VLOOKUP(InvoiceDatabase[[#This Row],[Customer]],CustomerList[],5,FALSE),
", ", -1)</f>
        <v>Jawa Barat</v>
      </c>
      <c r="P83" s="68">
        <f ca="1">IF(InvoiceDatabase[[#This Row],[Aging]]&lt;&gt;"Within Due",InvoiceDatabase[[#This Row],[Balance Outstanding]],0)</f>
        <v>862000</v>
      </c>
      <c r="Q83" s="68">
        <f ca="1">IF(InvoiceDatabase[[#This Row],[Aging]]="Within Due",InvoiceDatabase[[#This Row],[Balance Outstanding]],0)</f>
        <v>0</v>
      </c>
      <c r="R83" s="68" t="str">
        <f ca="1">IF(InvoiceDatabase[[#This Row],[Date Issued]] &gt;= TODAY()-30, "Yes", "No")</f>
        <v>No</v>
      </c>
      <c r="S83" s="68" t="str">
        <f ca="1">IF(InvoiceDatabase[[#This Row],[IsOverdue?]]&lt;&gt;"Yes",InvoiceDatabase[[#This Row],[Status]],"Past Due")</f>
        <v>Past Due</v>
      </c>
      <c r="T83" s="68" t="str">
        <f ca="1">IF(AND(InvoiceDatabase[[#This Row],[Date Due]]&lt;TODAY(),InvoiceDatabase[[#This Row],[Status]]&lt;&gt;"Paid"),"Yes","No")</f>
        <v>Yes</v>
      </c>
    </row>
    <row r="84" spans="1:20">
      <c r="A84">
        <v>83</v>
      </c>
      <c r="C84" t="s">
        <v>158</v>
      </c>
      <c r="D84" s="68">
        <v>2021000</v>
      </c>
      <c r="E84" s="23">
        <v>46061</v>
      </c>
      <c r="F84" s="23">
        <v>46075</v>
      </c>
      <c r="G84" t="s">
        <v>274</v>
      </c>
      <c r="H84"/>
      <c r="I84"/>
      <c r="K84" t="s">
        <v>384</v>
      </c>
      <c r="L84" s="68">
        <v>2021000</v>
      </c>
      <c r="M84" s="68">
        <f>InvoiceDatabase[[#This Row],[Amount]]-InvoiceDatabase[[#This Row],[Paid Amount]]</f>
        <v>0</v>
      </c>
      <c r="N84" s="68" t="str" cm="1">
        <f t="array" aca="1" ref="N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 s="68" t="str">
        <f>_xlfn.TEXTAFTER(
VLOOKUP(InvoiceDatabase[[#This Row],[Customer]],CustomerList[],5,FALSE),
", ", -1)</f>
        <v>DKI Jakarta</v>
      </c>
      <c r="P84" s="68">
        <f ca="1">IF(InvoiceDatabase[[#This Row],[Aging]]&lt;&gt;"Within Due",InvoiceDatabase[[#This Row],[Balance Outstanding]],0)</f>
        <v>0</v>
      </c>
      <c r="Q84" s="68">
        <f ca="1">IF(InvoiceDatabase[[#This Row],[Aging]]="Within Due",InvoiceDatabase[[#This Row],[Balance Outstanding]],0)</f>
        <v>0</v>
      </c>
      <c r="R84" s="68" t="str">
        <f ca="1">IF(InvoiceDatabase[[#This Row],[Date Issued]] &gt;= TODAY()-30, "Yes", "No")</f>
        <v>No</v>
      </c>
      <c r="S84" s="68" t="str">
        <f ca="1">IF(InvoiceDatabase[[#This Row],[IsOverdue?]]&lt;&gt;"Yes",InvoiceDatabase[[#This Row],[Status]],"Past Due")</f>
        <v>Paid</v>
      </c>
      <c r="T84" s="68" t="str">
        <f ca="1">IF(AND(InvoiceDatabase[[#This Row],[Date Due]]&lt;TODAY(),InvoiceDatabase[[#This Row],[Status]]&lt;&gt;"Paid"),"Yes","No")</f>
        <v>No</v>
      </c>
    </row>
    <row r="85" spans="1:20">
      <c r="A85">
        <v>84</v>
      </c>
      <c r="C85" t="s">
        <v>184</v>
      </c>
      <c r="D85" s="68">
        <v>2686000</v>
      </c>
      <c r="E85" s="23">
        <v>46066</v>
      </c>
      <c r="F85" s="23">
        <v>46080</v>
      </c>
      <c r="G85" t="s">
        <v>274</v>
      </c>
      <c r="H85"/>
      <c r="I85"/>
      <c r="K85" t="s">
        <v>385</v>
      </c>
      <c r="L85" s="68">
        <v>2686000</v>
      </c>
      <c r="M85" s="68">
        <f>InvoiceDatabase[[#This Row],[Amount]]-InvoiceDatabase[[#This Row],[Paid Amount]]</f>
        <v>0</v>
      </c>
      <c r="N85" s="68" t="str" cm="1">
        <f t="array" aca="1" ref="N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 s="68" t="str">
        <f>_xlfn.TEXTAFTER(
VLOOKUP(InvoiceDatabase[[#This Row],[Customer]],CustomerList[],5,FALSE),
", ", -1)</f>
        <v>Jawa Timur</v>
      </c>
      <c r="P85" s="68">
        <f ca="1">IF(InvoiceDatabase[[#This Row],[Aging]]&lt;&gt;"Within Due",InvoiceDatabase[[#This Row],[Balance Outstanding]],0)</f>
        <v>0</v>
      </c>
      <c r="Q85" s="68">
        <f ca="1">IF(InvoiceDatabase[[#This Row],[Aging]]="Within Due",InvoiceDatabase[[#This Row],[Balance Outstanding]],0)</f>
        <v>0</v>
      </c>
      <c r="R85" s="68" t="str">
        <f ca="1">IF(InvoiceDatabase[[#This Row],[Date Issued]] &gt;= TODAY()-30, "Yes", "No")</f>
        <v>No</v>
      </c>
      <c r="S85" s="68" t="str">
        <f ca="1">IF(InvoiceDatabase[[#This Row],[IsOverdue?]]&lt;&gt;"Yes",InvoiceDatabase[[#This Row],[Status]],"Past Due")</f>
        <v>Paid</v>
      </c>
      <c r="T85" s="68" t="str">
        <f ca="1">IF(AND(InvoiceDatabase[[#This Row],[Date Due]]&lt;TODAY(),InvoiceDatabase[[#This Row],[Status]]&lt;&gt;"Paid"),"Yes","No")</f>
        <v>No</v>
      </c>
    </row>
    <row r="86" spans="1:20">
      <c r="A86">
        <v>85</v>
      </c>
      <c r="C86" t="s">
        <v>111</v>
      </c>
      <c r="D86" s="68">
        <v>2574000</v>
      </c>
      <c r="E86" s="23">
        <v>46094</v>
      </c>
      <c r="F86" s="23">
        <v>46139</v>
      </c>
      <c r="G86" t="s">
        <v>274</v>
      </c>
      <c r="H86"/>
      <c r="I86"/>
      <c r="K86" t="s">
        <v>386</v>
      </c>
      <c r="L86" s="68">
        <v>2574000</v>
      </c>
      <c r="M86" s="68">
        <f>InvoiceDatabase[[#This Row],[Amount]]-InvoiceDatabase[[#This Row],[Paid Amount]]</f>
        <v>0</v>
      </c>
      <c r="N86" s="68" t="str" cm="1">
        <f t="array" aca="1" ref="N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 s="68" t="str">
        <f>_xlfn.TEXTAFTER(
VLOOKUP(InvoiceDatabase[[#This Row],[Customer]],CustomerList[],5,FALSE),
", ", -1)</f>
        <v>DKI Jakarta</v>
      </c>
      <c r="P86" s="68">
        <f ca="1">IF(InvoiceDatabase[[#This Row],[Aging]]&lt;&gt;"Within Due",InvoiceDatabase[[#This Row],[Balance Outstanding]],0)</f>
        <v>0</v>
      </c>
      <c r="Q86" s="68">
        <f ca="1">IF(InvoiceDatabase[[#This Row],[Aging]]="Within Due",InvoiceDatabase[[#This Row],[Balance Outstanding]],0)</f>
        <v>0</v>
      </c>
      <c r="R86" s="68" t="str">
        <f ca="1">IF(InvoiceDatabase[[#This Row],[Date Issued]] &gt;= TODAY()-30, "Yes", "No")</f>
        <v>No</v>
      </c>
      <c r="S86" s="68" t="str">
        <f ca="1">IF(InvoiceDatabase[[#This Row],[IsOverdue?]]&lt;&gt;"Yes",InvoiceDatabase[[#This Row],[Status]],"Past Due")</f>
        <v>Paid</v>
      </c>
      <c r="T86" s="68" t="str">
        <f ca="1">IF(AND(InvoiceDatabase[[#This Row],[Date Due]]&lt;TODAY(),InvoiceDatabase[[#This Row],[Status]]&lt;&gt;"Paid"),"Yes","No")</f>
        <v>No</v>
      </c>
    </row>
    <row r="87" spans="1:20">
      <c r="A87">
        <v>86</v>
      </c>
      <c r="C87" t="s">
        <v>144</v>
      </c>
      <c r="D87" s="68">
        <v>1131000</v>
      </c>
      <c r="E87" s="23">
        <v>46107</v>
      </c>
      <c r="F87" s="23">
        <v>46121</v>
      </c>
      <c r="G87" t="s">
        <v>274</v>
      </c>
      <c r="H87"/>
      <c r="I87"/>
      <c r="K87" t="s">
        <v>387</v>
      </c>
      <c r="L87" s="68">
        <v>1131000</v>
      </c>
      <c r="M87" s="68">
        <f>InvoiceDatabase[[#This Row],[Amount]]-InvoiceDatabase[[#This Row],[Paid Amount]]</f>
        <v>0</v>
      </c>
      <c r="N87" s="68" t="str" cm="1">
        <f t="array" aca="1" ref="N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 s="68" t="str">
        <f>_xlfn.TEXTAFTER(
VLOOKUP(InvoiceDatabase[[#This Row],[Customer]],CustomerList[],5,FALSE),
", ", -1)</f>
        <v>Banten</v>
      </c>
      <c r="P87" s="68">
        <f ca="1">IF(InvoiceDatabase[[#This Row],[Aging]]&lt;&gt;"Within Due",InvoiceDatabase[[#This Row],[Balance Outstanding]],0)</f>
        <v>0</v>
      </c>
      <c r="Q87" s="68">
        <f ca="1">IF(InvoiceDatabase[[#This Row],[Aging]]="Within Due",InvoiceDatabase[[#This Row],[Balance Outstanding]],0)</f>
        <v>0</v>
      </c>
      <c r="R87" s="68" t="str">
        <f ca="1">IF(InvoiceDatabase[[#This Row],[Date Issued]] &gt;= TODAY()-30, "Yes", "No")</f>
        <v>No</v>
      </c>
      <c r="S87" s="68" t="str">
        <f ca="1">IF(InvoiceDatabase[[#This Row],[IsOverdue?]]&lt;&gt;"Yes",InvoiceDatabase[[#This Row],[Status]],"Past Due")</f>
        <v>Paid</v>
      </c>
      <c r="T87" s="68" t="str">
        <f ca="1">IF(AND(InvoiceDatabase[[#This Row],[Date Due]]&lt;TODAY(),InvoiceDatabase[[#This Row],[Status]]&lt;&gt;"Paid"),"Yes","No")</f>
        <v>No</v>
      </c>
    </row>
    <row r="88" spans="1:20">
      <c r="A88">
        <v>87</v>
      </c>
      <c r="C88" t="s">
        <v>184</v>
      </c>
      <c r="D88" s="68">
        <v>625000</v>
      </c>
      <c r="E88" s="23">
        <v>46220</v>
      </c>
      <c r="F88" s="23">
        <v>46250</v>
      </c>
      <c r="G88" t="s">
        <v>2802</v>
      </c>
      <c r="H88"/>
      <c r="I88"/>
      <c r="K88" t="s">
        <v>388</v>
      </c>
      <c r="L88" s="68">
        <v>312000</v>
      </c>
      <c r="M88" s="68">
        <f>InvoiceDatabase[[#This Row],[Amount]]-InvoiceDatabase[[#This Row],[Paid Amount]]</f>
        <v>313000</v>
      </c>
      <c r="N88" s="68" t="str" cm="1">
        <f t="array" aca="1" ref="N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8" s="68" t="str">
        <f>_xlfn.TEXTAFTER(
VLOOKUP(InvoiceDatabase[[#This Row],[Customer]],CustomerList[],5,FALSE),
", ", -1)</f>
        <v>Jawa Timur</v>
      </c>
      <c r="P88" s="68">
        <f ca="1">IF(InvoiceDatabase[[#This Row],[Aging]]&lt;&gt;"Within Due",InvoiceDatabase[[#This Row],[Balance Outstanding]],0)</f>
        <v>313000</v>
      </c>
      <c r="Q88" s="68">
        <f ca="1">IF(InvoiceDatabase[[#This Row],[Aging]]="Within Due",InvoiceDatabase[[#This Row],[Balance Outstanding]],0)</f>
        <v>0</v>
      </c>
      <c r="R88" s="68" t="str">
        <f ca="1">IF(InvoiceDatabase[[#This Row],[Date Issued]] &gt;= TODAY()-30, "Yes", "No")</f>
        <v>No</v>
      </c>
      <c r="S88" s="68" t="str">
        <f ca="1">IF(InvoiceDatabase[[#This Row],[IsOverdue?]]&lt;&gt;"Yes",InvoiceDatabase[[#This Row],[Status]],"Past Due")</f>
        <v>Past Due</v>
      </c>
      <c r="T88" s="68" t="str">
        <f ca="1">IF(AND(InvoiceDatabase[[#This Row],[Date Due]]&lt;TODAY(),InvoiceDatabase[[#This Row],[Status]]&lt;&gt;"Paid"),"Yes","No")</f>
        <v>Yes</v>
      </c>
    </row>
    <row r="89" spans="1:20">
      <c r="A89">
        <v>88</v>
      </c>
      <c r="C89" t="s">
        <v>131</v>
      </c>
      <c r="D89" s="68">
        <v>4092000</v>
      </c>
      <c r="E89" s="23">
        <v>46026</v>
      </c>
      <c r="F89" s="23">
        <v>46056</v>
      </c>
      <c r="G89" t="s">
        <v>51</v>
      </c>
      <c r="H89"/>
      <c r="I89"/>
      <c r="K89" t="s">
        <v>389</v>
      </c>
      <c r="L89" s="68">
        <v>0</v>
      </c>
      <c r="M89" s="68">
        <f>InvoiceDatabase[[#This Row],[Amount]]-InvoiceDatabase[[#This Row],[Paid Amount]]</f>
        <v>4092000</v>
      </c>
      <c r="N89" s="68" t="str" cm="1">
        <f t="array" aca="1" ref="N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 s="68" t="str">
        <f>_xlfn.TEXTAFTER(
VLOOKUP(InvoiceDatabase[[#This Row],[Customer]],CustomerList[],5,FALSE),
", ", -1)</f>
        <v>Jawa Barat</v>
      </c>
      <c r="P89" s="68">
        <f ca="1">IF(InvoiceDatabase[[#This Row],[Aging]]&lt;&gt;"Within Due",InvoiceDatabase[[#This Row],[Balance Outstanding]],0)</f>
        <v>4092000</v>
      </c>
      <c r="Q89" s="68">
        <f ca="1">IF(InvoiceDatabase[[#This Row],[Aging]]="Within Due",InvoiceDatabase[[#This Row],[Balance Outstanding]],0)</f>
        <v>0</v>
      </c>
      <c r="R89" s="68" t="str">
        <f ca="1">IF(InvoiceDatabase[[#This Row],[Date Issued]] &gt;= TODAY()-30, "Yes", "No")</f>
        <v>No</v>
      </c>
      <c r="S89" s="68" t="str">
        <f ca="1">IF(InvoiceDatabase[[#This Row],[IsOverdue?]]&lt;&gt;"Yes",InvoiceDatabase[[#This Row],[Status]],"Past Due")</f>
        <v>Past Due</v>
      </c>
      <c r="T89" s="68" t="str">
        <f ca="1">IF(AND(InvoiceDatabase[[#This Row],[Date Due]]&lt;TODAY(),InvoiceDatabase[[#This Row],[Status]]&lt;&gt;"Paid"),"Yes","No")</f>
        <v>Yes</v>
      </c>
    </row>
    <row r="90" spans="1:20">
      <c r="A90">
        <v>89</v>
      </c>
      <c r="C90" t="s">
        <v>171</v>
      </c>
      <c r="D90" s="68">
        <v>2376000</v>
      </c>
      <c r="E90" s="23">
        <v>46183</v>
      </c>
      <c r="F90" s="23">
        <v>46213</v>
      </c>
      <c r="G90" t="s">
        <v>274</v>
      </c>
      <c r="H90"/>
      <c r="I90"/>
      <c r="K90" t="s">
        <v>390</v>
      </c>
      <c r="L90" s="68">
        <v>2376000</v>
      </c>
      <c r="M90" s="68">
        <f>InvoiceDatabase[[#This Row],[Amount]]-InvoiceDatabase[[#This Row],[Paid Amount]]</f>
        <v>0</v>
      </c>
      <c r="N90" s="68" t="str" cm="1">
        <f t="array" aca="1" ref="N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 s="68" t="str">
        <f>_xlfn.TEXTAFTER(
VLOOKUP(InvoiceDatabase[[#This Row],[Customer]],CustomerList[],5,FALSE),
", ", -1)</f>
        <v>Jawa Barat</v>
      </c>
      <c r="P90" s="68">
        <f ca="1">IF(InvoiceDatabase[[#This Row],[Aging]]&lt;&gt;"Within Due",InvoiceDatabase[[#This Row],[Balance Outstanding]],0)</f>
        <v>0</v>
      </c>
      <c r="Q90" s="68">
        <f ca="1">IF(InvoiceDatabase[[#This Row],[Aging]]="Within Due",InvoiceDatabase[[#This Row],[Balance Outstanding]],0)</f>
        <v>0</v>
      </c>
      <c r="R90" s="68" t="str">
        <f ca="1">IF(InvoiceDatabase[[#This Row],[Date Issued]] &gt;= TODAY()-30, "Yes", "No")</f>
        <v>No</v>
      </c>
      <c r="S90" s="68" t="str">
        <f ca="1">IF(InvoiceDatabase[[#This Row],[IsOverdue?]]&lt;&gt;"Yes",InvoiceDatabase[[#This Row],[Status]],"Past Due")</f>
        <v>Paid</v>
      </c>
      <c r="T90" s="68" t="str">
        <f ca="1">IF(AND(InvoiceDatabase[[#This Row],[Date Due]]&lt;TODAY(),InvoiceDatabase[[#This Row],[Status]]&lt;&gt;"Paid"),"Yes","No")</f>
        <v>No</v>
      </c>
    </row>
    <row r="91" spans="1:20">
      <c r="A91">
        <v>90</v>
      </c>
      <c r="C91" t="s">
        <v>144</v>
      </c>
      <c r="D91" s="68">
        <v>1074000</v>
      </c>
      <c r="E91" s="23">
        <v>46067</v>
      </c>
      <c r="F91" s="23">
        <v>46097</v>
      </c>
      <c r="G91" t="s">
        <v>2802</v>
      </c>
      <c r="H91"/>
      <c r="I91"/>
      <c r="K91" t="s">
        <v>391</v>
      </c>
      <c r="L91" s="68">
        <v>430000</v>
      </c>
      <c r="M91" s="68">
        <f>InvoiceDatabase[[#This Row],[Amount]]-InvoiceDatabase[[#This Row],[Paid Amount]]</f>
        <v>644000</v>
      </c>
      <c r="N91" s="68" t="str" cm="1">
        <f t="array" aca="1" ref="N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 s="68" t="str">
        <f>_xlfn.TEXTAFTER(
VLOOKUP(InvoiceDatabase[[#This Row],[Customer]],CustomerList[],5,FALSE),
", ", -1)</f>
        <v>Banten</v>
      </c>
      <c r="P91" s="68">
        <f ca="1">IF(InvoiceDatabase[[#This Row],[Aging]]&lt;&gt;"Within Due",InvoiceDatabase[[#This Row],[Balance Outstanding]],0)</f>
        <v>644000</v>
      </c>
      <c r="Q91" s="68">
        <f ca="1">IF(InvoiceDatabase[[#This Row],[Aging]]="Within Due",InvoiceDatabase[[#This Row],[Balance Outstanding]],0)</f>
        <v>0</v>
      </c>
      <c r="R91" s="68" t="str">
        <f ca="1">IF(InvoiceDatabase[[#This Row],[Date Issued]] &gt;= TODAY()-30, "Yes", "No")</f>
        <v>No</v>
      </c>
      <c r="S91" s="68" t="str">
        <f ca="1">IF(InvoiceDatabase[[#This Row],[IsOverdue?]]&lt;&gt;"Yes",InvoiceDatabase[[#This Row],[Status]],"Past Due")</f>
        <v>Past Due</v>
      </c>
      <c r="T91" s="68" t="str">
        <f ca="1">IF(AND(InvoiceDatabase[[#This Row],[Date Due]]&lt;TODAY(),InvoiceDatabase[[#This Row],[Status]]&lt;&gt;"Paid"),"Yes","No")</f>
        <v>Yes</v>
      </c>
    </row>
    <row r="92" spans="1:20">
      <c r="A92">
        <v>91</v>
      </c>
      <c r="C92" t="s">
        <v>105</v>
      </c>
      <c r="D92" s="68">
        <v>3872000</v>
      </c>
      <c r="E92" s="23">
        <v>46246</v>
      </c>
      <c r="F92" s="23">
        <v>46276</v>
      </c>
      <c r="G92" t="s">
        <v>274</v>
      </c>
      <c r="H92"/>
      <c r="I92"/>
      <c r="K92" t="s">
        <v>392</v>
      </c>
      <c r="L92" s="68">
        <v>3872000</v>
      </c>
      <c r="M92" s="68">
        <f>InvoiceDatabase[[#This Row],[Amount]]-InvoiceDatabase[[#This Row],[Paid Amount]]</f>
        <v>0</v>
      </c>
      <c r="N92" s="68" t="str" cm="1">
        <f t="array" aca="1" ref="N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 s="68" t="str">
        <f>_xlfn.TEXTAFTER(
VLOOKUP(InvoiceDatabase[[#This Row],[Customer]],CustomerList[],5,FALSE),
", ", -1)</f>
        <v>DKI Jakarta</v>
      </c>
      <c r="P92" s="68">
        <f ca="1">IF(InvoiceDatabase[[#This Row],[Aging]]&lt;&gt;"Within Due",InvoiceDatabase[[#This Row],[Balance Outstanding]],0)</f>
        <v>0</v>
      </c>
      <c r="Q92" s="68">
        <f ca="1">IF(InvoiceDatabase[[#This Row],[Aging]]="Within Due",InvoiceDatabase[[#This Row],[Balance Outstanding]],0)</f>
        <v>0</v>
      </c>
      <c r="R92" s="68" t="str">
        <f ca="1">IF(InvoiceDatabase[[#This Row],[Date Issued]] &gt;= TODAY()-30, "Yes", "No")</f>
        <v>No</v>
      </c>
      <c r="S92" s="68" t="str">
        <f ca="1">IF(InvoiceDatabase[[#This Row],[IsOverdue?]]&lt;&gt;"Yes",InvoiceDatabase[[#This Row],[Status]],"Past Due")</f>
        <v>Paid</v>
      </c>
      <c r="T92" s="68" t="str">
        <f ca="1">IF(AND(InvoiceDatabase[[#This Row],[Date Due]]&lt;TODAY(),InvoiceDatabase[[#This Row],[Status]]&lt;&gt;"Paid"),"Yes","No")</f>
        <v>No</v>
      </c>
    </row>
    <row r="93" spans="1:20">
      <c r="A93">
        <v>92</v>
      </c>
      <c r="C93" t="s">
        <v>144</v>
      </c>
      <c r="D93" s="68">
        <v>5465000</v>
      </c>
      <c r="E93" s="23">
        <v>46278</v>
      </c>
      <c r="F93" s="23">
        <v>46308</v>
      </c>
      <c r="G93" t="s">
        <v>2802</v>
      </c>
      <c r="H93"/>
      <c r="I93"/>
      <c r="K93" t="s">
        <v>393</v>
      </c>
      <c r="L93" s="68">
        <v>2186000</v>
      </c>
      <c r="M93" s="68">
        <f>InvoiceDatabase[[#This Row],[Amount]]-InvoiceDatabase[[#This Row],[Paid Amount]]</f>
        <v>3279000</v>
      </c>
      <c r="N93" s="68" t="str" cm="1">
        <f t="array" aca="1" ref="N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 s="68" t="str">
        <f>_xlfn.TEXTAFTER(
VLOOKUP(InvoiceDatabase[[#This Row],[Customer]],CustomerList[],5,FALSE),
", ", -1)</f>
        <v>Banten</v>
      </c>
      <c r="P93" s="68">
        <f ca="1">IF(InvoiceDatabase[[#This Row],[Aging]]&lt;&gt;"Within Due",InvoiceDatabase[[#This Row],[Balance Outstanding]],0)</f>
        <v>0</v>
      </c>
      <c r="Q93" s="68">
        <f ca="1">IF(InvoiceDatabase[[#This Row],[Aging]]="Within Due",InvoiceDatabase[[#This Row],[Balance Outstanding]],0)</f>
        <v>3279000</v>
      </c>
      <c r="R93" s="68" t="str">
        <f ca="1">IF(InvoiceDatabase[[#This Row],[Date Issued]] &gt;= TODAY()-30, "Yes", "No")</f>
        <v>Yes</v>
      </c>
      <c r="S93" s="68" t="str">
        <f ca="1">IF(InvoiceDatabase[[#This Row],[IsOverdue?]]&lt;&gt;"Yes",InvoiceDatabase[[#This Row],[Status]],"Past Due")</f>
        <v>Partial</v>
      </c>
      <c r="T93" s="68" t="str">
        <f ca="1">IF(AND(InvoiceDatabase[[#This Row],[Date Due]]&lt;TODAY(),InvoiceDatabase[[#This Row],[Status]]&lt;&gt;"Paid"),"Yes","No")</f>
        <v>No</v>
      </c>
    </row>
    <row r="94" spans="1:20">
      <c r="A94">
        <v>93</v>
      </c>
      <c r="C94" t="s">
        <v>158</v>
      </c>
      <c r="D94" s="68">
        <v>4357000</v>
      </c>
      <c r="E94" s="23">
        <v>46163</v>
      </c>
      <c r="F94" s="23">
        <v>46177</v>
      </c>
      <c r="G94" t="s">
        <v>274</v>
      </c>
      <c r="H94"/>
      <c r="I94"/>
      <c r="K94" t="s">
        <v>394</v>
      </c>
      <c r="L94" s="68">
        <v>4357000</v>
      </c>
      <c r="M94" s="68">
        <f>InvoiceDatabase[[#This Row],[Amount]]-InvoiceDatabase[[#This Row],[Paid Amount]]</f>
        <v>0</v>
      </c>
      <c r="N94" s="68" t="str" cm="1">
        <f t="array" aca="1" ref="N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 s="68" t="str">
        <f>_xlfn.TEXTAFTER(
VLOOKUP(InvoiceDatabase[[#This Row],[Customer]],CustomerList[],5,FALSE),
", ", -1)</f>
        <v>DKI Jakarta</v>
      </c>
      <c r="P94" s="68">
        <f ca="1">IF(InvoiceDatabase[[#This Row],[Aging]]&lt;&gt;"Within Due",InvoiceDatabase[[#This Row],[Balance Outstanding]],0)</f>
        <v>0</v>
      </c>
      <c r="Q94" s="68">
        <f ca="1">IF(InvoiceDatabase[[#This Row],[Aging]]="Within Due",InvoiceDatabase[[#This Row],[Balance Outstanding]],0)</f>
        <v>0</v>
      </c>
      <c r="R94" s="68" t="str">
        <f ca="1">IF(InvoiceDatabase[[#This Row],[Date Issued]] &gt;= TODAY()-30, "Yes", "No")</f>
        <v>No</v>
      </c>
      <c r="S94" s="68" t="str">
        <f ca="1">IF(InvoiceDatabase[[#This Row],[IsOverdue?]]&lt;&gt;"Yes",InvoiceDatabase[[#This Row],[Status]],"Past Due")</f>
        <v>Paid</v>
      </c>
      <c r="T94" s="68" t="str">
        <f ca="1">IF(AND(InvoiceDatabase[[#This Row],[Date Due]]&lt;TODAY(),InvoiceDatabase[[#This Row],[Status]]&lt;&gt;"Paid"),"Yes","No")</f>
        <v>No</v>
      </c>
    </row>
    <row r="95" spans="1:20">
      <c r="A95">
        <v>94</v>
      </c>
      <c r="C95" t="s">
        <v>118</v>
      </c>
      <c r="D95" s="68">
        <v>7057000</v>
      </c>
      <c r="E95" s="23">
        <v>46121</v>
      </c>
      <c r="F95" s="23">
        <v>46151</v>
      </c>
      <c r="G95" t="s">
        <v>274</v>
      </c>
      <c r="H95"/>
      <c r="I95"/>
      <c r="K95" t="s">
        <v>395</v>
      </c>
      <c r="L95" s="68">
        <v>7057000</v>
      </c>
      <c r="M95" s="68">
        <f>InvoiceDatabase[[#This Row],[Amount]]-InvoiceDatabase[[#This Row],[Paid Amount]]</f>
        <v>0</v>
      </c>
      <c r="N95" s="68" t="str" cm="1">
        <f t="array" aca="1" ref="N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 s="68" t="str">
        <f>_xlfn.TEXTAFTER(
VLOOKUP(InvoiceDatabase[[#This Row],[Customer]],CustomerList[],5,FALSE),
", ", -1)</f>
        <v>DKI Jakarta</v>
      </c>
      <c r="P95" s="68">
        <f ca="1">IF(InvoiceDatabase[[#This Row],[Aging]]&lt;&gt;"Within Due",InvoiceDatabase[[#This Row],[Balance Outstanding]],0)</f>
        <v>0</v>
      </c>
      <c r="Q95" s="68">
        <f ca="1">IF(InvoiceDatabase[[#This Row],[Aging]]="Within Due",InvoiceDatabase[[#This Row],[Balance Outstanding]],0)</f>
        <v>0</v>
      </c>
      <c r="R95" s="68" t="str">
        <f ca="1">IF(InvoiceDatabase[[#This Row],[Date Issued]] &gt;= TODAY()-30, "Yes", "No")</f>
        <v>No</v>
      </c>
      <c r="S95" s="68" t="str">
        <f ca="1">IF(InvoiceDatabase[[#This Row],[IsOverdue?]]&lt;&gt;"Yes",InvoiceDatabase[[#This Row],[Status]],"Past Due")</f>
        <v>Paid</v>
      </c>
      <c r="T95" s="68" t="str">
        <f ca="1">IF(AND(InvoiceDatabase[[#This Row],[Date Due]]&lt;TODAY(),InvoiceDatabase[[#This Row],[Status]]&lt;&gt;"Paid"),"Yes","No")</f>
        <v>No</v>
      </c>
    </row>
    <row r="96" spans="1:20">
      <c r="A96">
        <v>95</v>
      </c>
      <c r="C96" t="s">
        <v>246</v>
      </c>
      <c r="D96" s="68">
        <v>3805000</v>
      </c>
      <c r="E96" s="23">
        <v>46083</v>
      </c>
      <c r="F96" s="23">
        <v>46113</v>
      </c>
      <c r="G96" t="s">
        <v>274</v>
      </c>
      <c r="H96"/>
      <c r="I96"/>
      <c r="K96" t="s">
        <v>396</v>
      </c>
      <c r="L96" s="68">
        <v>3805000</v>
      </c>
      <c r="M96" s="68">
        <f>InvoiceDatabase[[#This Row],[Amount]]-InvoiceDatabase[[#This Row],[Paid Amount]]</f>
        <v>0</v>
      </c>
      <c r="N96" s="68" t="str" cm="1">
        <f t="array" aca="1" ref="N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 s="68" t="str">
        <f>_xlfn.TEXTAFTER(
VLOOKUP(InvoiceDatabase[[#This Row],[Customer]],CustomerList[],5,FALSE),
", ", -1)</f>
        <v>Kalimantan Timur</v>
      </c>
      <c r="P96" s="68">
        <f ca="1">IF(InvoiceDatabase[[#This Row],[Aging]]&lt;&gt;"Within Due",InvoiceDatabase[[#This Row],[Balance Outstanding]],0)</f>
        <v>0</v>
      </c>
      <c r="Q96" s="68">
        <f ca="1">IF(InvoiceDatabase[[#This Row],[Aging]]="Within Due",InvoiceDatabase[[#This Row],[Balance Outstanding]],0)</f>
        <v>0</v>
      </c>
      <c r="R96" s="68" t="str">
        <f ca="1">IF(InvoiceDatabase[[#This Row],[Date Issued]] &gt;= TODAY()-30, "Yes", "No")</f>
        <v>No</v>
      </c>
      <c r="S96" s="68" t="str">
        <f ca="1">IF(InvoiceDatabase[[#This Row],[IsOverdue?]]&lt;&gt;"Yes",InvoiceDatabase[[#This Row],[Status]],"Past Due")</f>
        <v>Paid</v>
      </c>
      <c r="T96" s="68" t="str">
        <f ca="1">IF(AND(InvoiceDatabase[[#This Row],[Date Due]]&lt;TODAY(),InvoiceDatabase[[#This Row],[Status]]&lt;&gt;"Paid"),"Yes","No")</f>
        <v>No</v>
      </c>
    </row>
    <row r="97" spans="1:20">
      <c r="A97">
        <v>96</v>
      </c>
      <c r="C97" t="s">
        <v>253</v>
      </c>
      <c r="D97" s="68">
        <v>4870000</v>
      </c>
      <c r="E97" s="23">
        <v>46238</v>
      </c>
      <c r="F97" s="23">
        <v>46268</v>
      </c>
      <c r="G97" t="s">
        <v>274</v>
      </c>
      <c r="H97"/>
      <c r="I97"/>
      <c r="K97" t="s">
        <v>397</v>
      </c>
      <c r="L97" s="68">
        <v>4870000</v>
      </c>
      <c r="M97" s="68">
        <f>InvoiceDatabase[[#This Row],[Amount]]-InvoiceDatabase[[#This Row],[Paid Amount]]</f>
        <v>0</v>
      </c>
      <c r="N97" s="68" t="str" cm="1">
        <f t="array" aca="1" ref="N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 s="68" t="str">
        <f>_xlfn.TEXTAFTER(
VLOOKUP(InvoiceDatabase[[#This Row],[Customer]],CustomerList[],5,FALSE),
", ", -1)</f>
        <v>Kalimantan Barat</v>
      </c>
      <c r="P97" s="68">
        <f ca="1">IF(InvoiceDatabase[[#This Row],[Aging]]&lt;&gt;"Within Due",InvoiceDatabase[[#This Row],[Balance Outstanding]],0)</f>
        <v>0</v>
      </c>
      <c r="Q97" s="68">
        <f ca="1">IF(InvoiceDatabase[[#This Row],[Aging]]="Within Due",InvoiceDatabase[[#This Row],[Balance Outstanding]],0)</f>
        <v>0</v>
      </c>
      <c r="R97" s="68" t="str">
        <f ca="1">IF(InvoiceDatabase[[#This Row],[Date Issued]] &gt;= TODAY()-30, "Yes", "No")</f>
        <v>No</v>
      </c>
      <c r="S97" s="68" t="str">
        <f ca="1">IF(InvoiceDatabase[[#This Row],[IsOverdue?]]&lt;&gt;"Yes",InvoiceDatabase[[#This Row],[Status]],"Past Due")</f>
        <v>Paid</v>
      </c>
      <c r="T97" s="68" t="str">
        <f ca="1">IF(AND(InvoiceDatabase[[#This Row],[Date Due]]&lt;TODAY(),InvoiceDatabase[[#This Row],[Status]]&lt;&gt;"Paid"),"Yes","No")</f>
        <v>No</v>
      </c>
    </row>
    <row r="98" spans="1:20">
      <c r="A98">
        <v>97</v>
      </c>
      <c r="C98" t="s">
        <v>165</v>
      </c>
      <c r="D98" s="68">
        <v>4832000</v>
      </c>
      <c r="E98" s="23">
        <v>46200</v>
      </c>
      <c r="F98" s="23">
        <v>46230</v>
      </c>
      <c r="G98" t="s">
        <v>51</v>
      </c>
      <c r="H98"/>
      <c r="I98"/>
      <c r="K98" t="s">
        <v>398</v>
      </c>
      <c r="L98" s="68">
        <v>0</v>
      </c>
      <c r="M98" s="68">
        <f>InvoiceDatabase[[#This Row],[Amount]]-InvoiceDatabase[[#This Row],[Paid Amount]]</f>
        <v>4832000</v>
      </c>
      <c r="N98" s="68" t="str" cm="1">
        <f t="array" aca="1" ref="N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8" s="68" t="str">
        <f>_xlfn.TEXTAFTER(
VLOOKUP(InvoiceDatabase[[#This Row],[Customer]],CustomerList[],5,FALSE),
", ", -1)</f>
        <v>Jawa Barat</v>
      </c>
      <c r="P98" s="68">
        <f ca="1">IF(InvoiceDatabase[[#This Row],[Aging]]&lt;&gt;"Within Due",InvoiceDatabase[[#This Row],[Balance Outstanding]],0)</f>
        <v>4832000</v>
      </c>
      <c r="Q98" s="68">
        <f ca="1">IF(InvoiceDatabase[[#This Row],[Aging]]="Within Due",InvoiceDatabase[[#This Row],[Balance Outstanding]],0)</f>
        <v>0</v>
      </c>
      <c r="R98" s="68" t="str">
        <f ca="1">IF(InvoiceDatabase[[#This Row],[Date Issued]] &gt;= TODAY()-30, "Yes", "No")</f>
        <v>No</v>
      </c>
      <c r="S98" s="68" t="str">
        <f ca="1">IF(InvoiceDatabase[[#This Row],[IsOverdue?]]&lt;&gt;"Yes",InvoiceDatabase[[#This Row],[Status]],"Past Due")</f>
        <v>Past Due</v>
      </c>
      <c r="T98" s="68" t="str">
        <f ca="1">IF(AND(InvoiceDatabase[[#This Row],[Date Due]]&lt;TODAY(),InvoiceDatabase[[#This Row],[Status]]&lt;&gt;"Paid"),"Yes","No")</f>
        <v>Yes</v>
      </c>
    </row>
    <row r="99" spans="1:20">
      <c r="A99">
        <v>98</v>
      </c>
      <c r="C99" t="s">
        <v>218</v>
      </c>
      <c r="D99" s="68">
        <v>4291000</v>
      </c>
      <c r="E99" s="23">
        <v>46125</v>
      </c>
      <c r="F99" s="23">
        <v>46155</v>
      </c>
      <c r="G99" t="s">
        <v>2802</v>
      </c>
      <c r="H99"/>
      <c r="I99"/>
      <c r="K99" t="s">
        <v>399</v>
      </c>
      <c r="L99" s="68">
        <v>2575000</v>
      </c>
      <c r="M99" s="68">
        <f>InvoiceDatabase[[#This Row],[Amount]]-InvoiceDatabase[[#This Row],[Paid Amount]]</f>
        <v>1716000</v>
      </c>
      <c r="N99" s="68" t="str" cm="1">
        <f t="array" aca="1" ref="N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 s="68" t="str">
        <f>_xlfn.TEXTAFTER(
VLOOKUP(InvoiceDatabase[[#This Row],[Customer]],CustomerList[],5,FALSE),
", ", -1)</f>
        <v>Sumatera Utara</v>
      </c>
      <c r="P99" s="68">
        <f ca="1">IF(InvoiceDatabase[[#This Row],[Aging]]&lt;&gt;"Within Due",InvoiceDatabase[[#This Row],[Balance Outstanding]],0)</f>
        <v>1716000</v>
      </c>
      <c r="Q99" s="68">
        <f ca="1">IF(InvoiceDatabase[[#This Row],[Aging]]="Within Due",InvoiceDatabase[[#This Row],[Balance Outstanding]],0)</f>
        <v>0</v>
      </c>
      <c r="R99" s="68" t="str">
        <f ca="1">IF(InvoiceDatabase[[#This Row],[Date Issued]] &gt;= TODAY()-30, "Yes", "No")</f>
        <v>No</v>
      </c>
      <c r="S99" s="68" t="str">
        <f ca="1">IF(InvoiceDatabase[[#This Row],[IsOverdue?]]&lt;&gt;"Yes",InvoiceDatabase[[#This Row],[Status]],"Past Due")</f>
        <v>Past Due</v>
      </c>
      <c r="T99" s="68" t="str">
        <f ca="1">IF(AND(InvoiceDatabase[[#This Row],[Date Due]]&lt;TODAY(),InvoiceDatabase[[#This Row],[Status]]&lt;&gt;"Paid"),"Yes","No")</f>
        <v>Yes</v>
      </c>
    </row>
    <row r="100" spans="1:20">
      <c r="A100">
        <v>99</v>
      </c>
      <c r="C100" t="s">
        <v>218</v>
      </c>
      <c r="D100" s="68">
        <v>3946000</v>
      </c>
      <c r="E100" s="23">
        <v>46090</v>
      </c>
      <c r="F100" s="23">
        <v>46104</v>
      </c>
      <c r="G100" t="s">
        <v>274</v>
      </c>
      <c r="H100"/>
      <c r="I100"/>
      <c r="K100" t="s">
        <v>400</v>
      </c>
      <c r="L100" s="68">
        <v>3946000</v>
      </c>
      <c r="M100" s="68">
        <f>InvoiceDatabase[[#This Row],[Amount]]-InvoiceDatabase[[#This Row],[Paid Amount]]</f>
        <v>0</v>
      </c>
      <c r="N100" s="68" t="str" cm="1">
        <f t="array" aca="1" ref="N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 s="68" t="str">
        <f>_xlfn.TEXTAFTER(
VLOOKUP(InvoiceDatabase[[#This Row],[Customer]],CustomerList[],5,FALSE),
", ", -1)</f>
        <v>Sumatera Utara</v>
      </c>
      <c r="P100" s="68">
        <f ca="1">IF(InvoiceDatabase[[#This Row],[Aging]]&lt;&gt;"Within Due",InvoiceDatabase[[#This Row],[Balance Outstanding]],0)</f>
        <v>0</v>
      </c>
      <c r="Q100" s="68">
        <f ca="1">IF(InvoiceDatabase[[#This Row],[Aging]]="Within Due",InvoiceDatabase[[#This Row],[Balance Outstanding]],0)</f>
        <v>0</v>
      </c>
      <c r="R100" s="68" t="str">
        <f ca="1">IF(InvoiceDatabase[[#This Row],[Date Issued]] &gt;= TODAY()-30, "Yes", "No")</f>
        <v>No</v>
      </c>
      <c r="S100" s="68" t="str">
        <f ca="1">IF(InvoiceDatabase[[#This Row],[IsOverdue?]]&lt;&gt;"Yes",InvoiceDatabase[[#This Row],[Status]],"Past Due")</f>
        <v>Paid</v>
      </c>
      <c r="T100" s="68" t="str">
        <f ca="1">IF(AND(InvoiceDatabase[[#This Row],[Date Due]]&lt;TODAY(),InvoiceDatabase[[#This Row],[Status]]&lt;&gt;"Paid"),"Yes","No")</f>
        <v>No</v>
      </c>
    </row>
    <row r="101" spans="1:20">
      <c r="A101">
        <v>100</v>
      </c>
      <c r="C101" t="s">
        <v>204</v>
      </c>
      <c r="D101" s="68">
        <v>6316000</v>
      </c>
      <c r="E101" s="23">
        <v>46030</v>
      </c>
      <c r="F101" s="23">
        <v>46075</v>
      </c>
      <c r="G101" t="s">
        <v>274</v>
      </c>
      <c r="H101"/>
      <c r="I101"/>
      <c r="K101" t="s">
        <v>401</v>
      </c>
      <c r="L101" s="68">
        <v>6316000</v>
      </c>
      <c r="M101" s="68">
        <f>InvoiceDatabase[[#This Row],[Amount]]-InvoiceDatabase[[#This Row],[Paid Amount]]</f>
        <v>0</v>
      </c>
      <c r="N101" s="68" t="str" cm="1">
        <f t="array" aca="1" ref="N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 s="68" t="str">
        <f>_xlfn.TEXTAFTER(
VLOOKUP(InvoiceDatabase[[#This Row],[Customer]],CustomerList[],5,FALSE),
", ", -1)</f>
        <v>Bali</v>
      </c>
      <c r="P101" s="68">
        <f ca="1">IF(InvoiceDatabase[[#This Row],[Aging]]&lt;&gt;"Within Due",InvoiceDatabase[[#This Row],[Balance Outstanding]],0)</f>
        <v>0</v>
      </c>
      <c r="Q101" s="68">
        <f ca="1">IF(InvoiceDatabase[[#This Row],[Aging]]="Within Due",InvoiceDatabase[[#This Row],[Balance Outstanding]],0)</f>
        <v>0</v>
      </c>
      <c r="R101" s="68" t="str">
        <f ca="1">IF(InvoiceDatabase[[#This Row],[Date Issued]] &gt;= TODAY()-30, "Yes", "No")</f>
        <v>No</v>
      </c>
      <c r="S101" s="68" t="str">
        <f ca="1">IF(InvoiceDatabase[[#This Row],[IsOverdue?]]&lt;&gt;"Yes",InvoiceDatabase[[#This Row],[Status]],"Past Due")</f>
        <v>Paid</v>
      </c>
      <c r="T101" s="68" t="str">
        <f ca="1">IF(AND(InvoiceDatabase[[#This Row],[Date Due]]&lt;TODAY(),InvoiceDatabase[[#This Row],[Status]]&lt;&gt;"Paid"),"Yes","No")</f>
        <v>No</v>
      </c>
    </row>
    <row r="102" spans="1:20">
      <c r="A102">
        <v>101</v>
      </c>
      <c r="C102" t="s">
        <v>246</v>
      </c>
      <c r="D102" s="68">
        <v>8526000</v>
      </c>
      <c r="E102" s="23">
        <v>46072</v>
      </c>
      <c r="F102" s="23">
        <v>46102</v>
      </c>
      <c r="G102" t="s">
        <v>2802</v>
      </c>
      <c r="H102"/>
      <c r="I102"/>
      <c r="K102" t="s">
        <v>402</v>
      </c>
      <c r="L102" s="68">
        <v>2558000</v>
      </c>
      <c r="M102" s="68">
        <f>InvoiceDatabase[[#This Row],[Amount]]-InvoiceDatabase[[#This Row],[Paid Amount]]</f>
        <v>5968000</v>
      </c>
      <c r="N102" s="68" t="str" cm="1">
        <f t="array" aca="1" ref="N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2" s="68" t="str">
        <f>_xlfn.TEXTAFTER(
VLOOKUP(InvoiceDatabase[[#This Row],[Customer]],CustomerList[],5,FALSE),
", ", -1)</f>
        <v>Kalimantan Timur</v>
      </c>
      <c r="P102" s="68">
        <f ca="1">IF(InvoiceDatabase[[#This Row],[Aging]]&lt;&gt;"Within Due",InvoiceDatabase[[#This Row],[Balance Outstanding]],0)</f>
        <v>5968000</v>
      </c>
      <c r="Q102" s="68">
        <f ca="1">IF(InvoiceDatabase[[#This Row],[Aging]]="Within Due",InvoiceDatabase[[#This Row],[Balance Outstanding]],0)</f>
        <v>0</v>
      </c>
      <c r="R102" s="68" t="str">
        <f ca="1">IF(InvoiceDatabase[[#This Row],[Date Issued]] &gt;= TODAY()-30, "Yes", "No")</f>
        <v>No</v>
      </c>
      <c r="S102" s="68" t="str">
        <f ca="1">IF(InvoiceDatabase[[#This Row],[IsOverdue?]]&lt;&gt;"Yes",InvoiceDatabase[[#This Row],[Status]],"Past Due")</f>
        <v>Past Due</v>
      </c>
      <c r="T102" s="68" t="str">
        <f ca="1">IF(AND(InvoiceDatabase[[#This Row],[Date Due]]&lt;TODAY(),InvoiceDatabase[[#This Row],[Status]]&lt;&gt;"Paid"),"Yes","No")</f>
        <v>Yes</v>
      </c>
    </row>
    <row r="103" spans="1:20">
      <c r="A103">
        <v>102</v>
      </c>
      <c r="C103" t="s">
        <v>239</v>
      </c>
      <c r="D103" s="68">
        <v>4384000</v>
      </c>
      <c r="E103" s="23">
        <v>46251</v>
      </c>
      <c r="F103" s="23">
        <v>46281</v>
      </c>
      <c r="G103" t="s">
        <v>51</v>
      </c>
      <c r="H103"/>
      <c r="I103"/>
      <c r="K103" t="s">
        <v>403</v>
      </c>
      <c r="L103" s="68">
        <v>0</v>
      </c>
      <c r="M103" s="68">
        <f>InvoiceDatabase[[#This Row],[Amount]]-InvoiceDatabase[[#This Row],[Paid Amount]]</f>
        <v>4384000</v>
      </c>
      <c r="N103" s="68" t="str" cm="1">
        <f t="array" aca="1" ref="N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3" s="68" t="str">
        <f>_xlfn.TEXTAFTER(
VLOOKUP(InvoiceDatabase[[#This Row],[Customer]],CustomerList[],5,FALSE),
", ", -1)</f>
        <v>Kepulauan Riau</v>
      </c>
      <c r="P103" s="68">
        <f ca="1">IF(InvoiceDatabase[[#This Row],[Aging]]&lt;&gt;"Within Due",InvoiceDatabase[[#This Row],[Balance Outstanding]],0)</f>
        <v>4384000</v>
      </c>
      <c r="Q103" s="68">
        <f ca="1">IF(InvoiceDatabase[[#This Row],[Aging]]="Within Due",InvoiceDatabase[[#This Row],[Balance Outstanding]],0)</f>
        <v>0</v>
      </c>
      <c r="R103" s="68" t="str">
        <f ca="1">IF(InvoiceDatabase[[#This Row],[Date Issued]] &gt;= TODAY()-30, "Yes", "No")</f>
        <v>No</v>
      </c>
      <c r="S103" s="68" t="str">
        <f ca="1">IF(InvoiceDatabase[[#This Row],[IsOverdue?]]&lt;&gt;"Yes",InvoiceDatabase[[#This Row],[Status]],"Past Due")</f>
        <v>Past Due</v>
      </c>
      <c r="T103" s="68" t="str">
        <f ca="1">IF(AND(InvoiceDatabase[[#This Row],[Date Due]]&lt;TODAY(),InvoiceDatabase[[#This Row],[Status]]&lt;&gt;"Paid"),"Yes","No")</f>
        <v>Yes</v>
      </c>
    </row>
    <row r="104" spans="1:20">
      <c r="A104">
        <v>103</v>
      </c>
      <c r="C104" t="s">
        <v>239</v>
      </c>
      <c r="D104" s="68">
        <v>5456000</v>
      </c>
      <c r="E104" s="23">
        <v>46231</v>
      </c>
      <c r="F104" s="23">
        <v>46261</v>
      </c>
      <c r="G104" t="s">
        <v>274</v>
      </c>
      <c r="H104"/>
      <c r="I104"/>
      <c r="K104" t="s">
        <v>404</v>
      </c>
      <c r="L104" s="68">
        <v>5456000</v>
      </c>
      <c r="M104" s="68">
        <f>InvoiceDatabase[[#This Row],[Amount]]-InvoiceDatabase[[#This Row],[Paid Amount]]</f>
        <v>0</v>
      </c>
      <c r="N104" s="68" t="str" cm="1">
        <f t="array" aca="1" ref="N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 s="68" t="str">
        <f>_xlfn.TEXTAFTER(
VLOOKUP(InvoiceDatabase[[#This Row],[Customer]],CustomerList[],5,FALSE),
", ", -1)</f>
        <v>Kepulauan Riau</v>
      </c>
      <c r="P104" s="68">
        <f ca="1">IF(InvoiceDatabase[[#This Row],[Aging]]&lt;&gt;"Within Due",InvoiceDatabase[[#This Row],[Balance Outstanding]],0)</f>
        <v>0</v>
      </c>
      <c r="Q104" s="68">
        <f ca="1">IF(InvoiceDatabase[[#This Row],[Aging]]="Within Due",InvoiceDatabase[[#This Row],[Balance Outstanding]],0)</f>
        <v>0</v>
      </c>
      <c r="R104" s="68" t="str">
        <f ca="1">IF(InvoiceDatabase[[#This Row],[Date Issued]] &gt;= TODAY()-30, "Yes", "No")</f>
        <v>No</v>
      </c>
      <c r="S104" s="68" t="str">
        <f ca="1">IF(InvoiceDatabase[[#This Row],[IsOverdue?]]&lt;&gt;"Yes",InvoiceDatabase[[#This Row],[Status]],"Past Due")</f>
        <v>Paid</v>
      </c>
      <c r="T104" s="68" t="str">
        <f ca="1">IF(AND(InvoiceDatabase[[#This Row],[Date Due]]&lt;TODAY(),InvoiceDatabase[[#This Row],[Status]]&lt;&gt;"Paid"),"Yes","No")</f>
        <v>No</v>
      </c>
    </row>
    <row r="105" spans="1:20">
      <c r="A105">
        <v>104</v>
      </c>
      <c r="C105" t="s">
        <v>165</v>
      </c>
      <c r="D105" s="68">
        <v>7319000</v>
      </c>
      <c r="E105" s="23">
        <v>46227</v>
      </c>
      <c r="F105" s="23">
        <v>46241</v>
      </c>
      <c r="G105" t="s">
        <v>274</v>
      </c>
      <c r="H105"/>
      <c r="I105"/>
      <c r="K105" t="s">
        <v>405</v>
      </c>
      <c r="L105" s="68">
        <v>7319000</v>
      </c>
      <c r="M105" s="68">
        <f>InvoiceDatabase[[#This Row],[Amount]]-InvoiceDatabase[[#This Row],[Paid Amount]]</f>
        <v>0</v>
      </c>
      <c r="N105" s="68" t="str" cm="1">
        <f t="array" aca="1" ref="N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 s="68" t="str">
        <f>_xlfn.TEXTAFTER(
VLOOKUP(InvoiceDatabase[[#This Row],[Customer]],CustomerList[],5,FALSE),
", ", -1)</f>
        <v>Jawa Barat</v>
      </c>
      <c r="P105" s="68">
        <f ca="1">IF(InvoiceDatabase[[#This Row],[Aging]]&lt;&gt;"Within Due",InvoiceDatabase[[#This Row],[Balance Outstanding]],0)</f>
        <v>0</v>
      </c>
      <c r="Q105" s="68">
        <f ca="1">IF(InvoiceDatabase[[#This Row],[Aging]]="Within Due",InvoiceDatabase[[#This Row],[Balance Outstanding]],0)</f>
        <v>0</v>
      </c>
      <c r="R105" s="68" t="str">
        <f ca="1">IF(InvoiceDatabase[[#This Row],[Date Issued]] &gt;= TODAY()-30, "Yes", "No")</f>
        <v>No</v>
      </c>
      <c r="S105" s="68" t="str">
        <f ca="1">IF(InvoiceDatabase[[#This Row],[IsOverdue?]]&lt;&gt;"Yes",InvoiceDatabase[[#This Row],[Status]],"Past Due")</f>
        <v>Paid</v>
      </c>
      <c r="T105" s="68" t="str">
        <f ca="1">IF(AND(InvoiceDatabase[[#This Row],[Date Due]]&lt;TODAY(),InvoiceDatabase[[#This Row],[Status]]&lt;&gt;"Paid"),"Yes","No")</f>
        <v>No</v>
      </c>
    </row>
    <row r="106" spans="1:20">
      <c r="A106">
        <v>105</v>
      </c>
      <c r="C106" t="s">
        <v>111</v>
      </c>
      <c r="D106" s="68">
        <v>4179000</v>
      </c>
      <c r="E106" s="23">
        <v>46165</v>
      </c>
      <c r="F106" s="23">
        <v>46195</v>
      </c>
      <c r="G106" t="s">
        <v>2802</v>
      </c>
      <c r="H106"/>
      <c r="I106"/>
      <c r="K106" t="s">
        <v>406</v>
      </c>
      <c r="L106" s="68">
        <v>3134000</v>
      </c>
      <c r="M106" s="68">
        <f>InvoiceDatabase[[#This Row],[Amount]]-InvoiceDatabase[[#This Row],[Paid Amount]]</f>
        <v>1045000</v>
      </c>
      <c r="N106" s="68" t="str" cm="1">
        <f t="array" aca="1" ref="N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 s="68" t="str">
        <f>_xlfn.TEXTAFTER(
VLOOKUP(InvoiceDatabase[[#This Row],[Customer]],CustomerList[],5,FALSE),
", ", -1)</f>
        <v>DKI Jakarta</v>
      </c>
      <c r="P106" s="68">
        <f ca="1">IF(InvoiceDatabase[[#This Row],[Aging]]&lt;&gt;"Within Due",InvoiceDatabase[[#This Row],[Balance Outstanding]],0)</f>
        <v>1045000</v>
      </c>
      <c r="Q106" s="68">
        <f ca="1">IF(InvoiceDatabase[[#This Row],[Aging]]="Within Due",InvoiceDatabase[[#This Row],[Balance Outstanding]],0)</f>
        <v>0</v>
      </c>
      <c r="R106" s="68" t="str">
        <f ca="1">IF(InvoiceDatabase[[#This Row],[Date Issued]] &gt;= TODAY()-30, "Yes", "No")</f>
        <v>No</v>
      </c>
      <c r="S106" s="68" t="str">
        <f ca="1">IF(InvoiceDatabase[[#This Row],[IsOverdue?]]&lt;&gt;"Yes",InvoiceDatabase[[#This Row],[Status]],"Past Due")</f>
        <v>Past Due</v>
      </c>
      <c r="T106" s="68" t="str">
        <f ca="1">IF(AND(InvoiceDatabase[[#This Row],[Date Due]]&lt;TODAY(),InvoiceDatabase[[#This Row],[Status]]&lt;&gt;"Paid"),"Yes","No")</f>
        <v>Yes</v>
      </c>
    </row>
    <row r="107" spans="1:20">
      <c r="A107">
        <v>106</v>
      </c>
      <c r="C107" t="s">
        <v>225</v>
      </c>
      <c r="D107" s="68">
        <v>7740000</v>
      </c>
      <c r="E107" s="23">
        <v>46129</v>
      </c>
      <c r="F107" s="23">
        <v>46159</v>
      </c>
      <c r="G107" t="s">
        <v>51</v>
      </c>
      <c r="H107"/>
      <c r="I107"/>
      <c r="K107" t="s">
        <v>407</v>
      </c>
      <c r="L107" s="68">
        <v>0</v>
      </c>
      <c r="M107" s="68">
        <f>InvoiceDatabase[[#This Row],[Amount]]-InvoiceDatabase[[#This Row],[Paid Amount]]</f>
        <v>7740000</v>
      </c>
      <c r="N107" s="68" t="str" cm="1">
        <f t="array" aca="1" ref="N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 s="68" t="str">
        <f>_xlfn.TEXTAFTER(
VLOOKUP(InvoiceDatabase[[#This Row],[Customer]],CustomerList[],5,FALSE),
", ", -1)</f>
        <v>Sumatera Selatan</v>
      </c>
      <c r="P107" s="68">
        <f ca="1">IF(InvoiceDatabase[[#This Row],[Aging]]&lt;&gt;"Within Due",InvoiceDatabase[[#This Row],[Balance Outstanding]],0)</f>
        <v>7740000</v>
      </c>
      <c r="Q107" s="68">
        <f ca="1">IF(InvoiceDatabase[[#This Row],[Aging]]="Within Due",InvoiceDatabase[[#This Row],[Balance Outstanding]],0)</f>
        <v>0</v>
      </c>
      <c r="R107" s="68" t="str">
        <f ca="1">IF(InvoiceDatabase[[#This Row],[Date Issued]] &gt;= TODAY()-30, "Yes", "No")</f>
        <v>No</v>
      </c>
      <c r="S107" s="68" t="str">
        <f ca="1">IF(InvoiceDatabase[[#This Row],[IsOverdue?]]&lt;&gt;"Yes",InvoiceDatabase[[#This Row],[Status]],"Past Due")</f>
        <v>Past Due</v>
      </c>
      <c r="T107" s="68" t="str">
        <f ca="1">IF(AND(InvoiceDatabase[[#This Row],[Date Due]]&lt;TODAY(),InvoiceDatabase[[#This Row],[Status]]&lt;&gt;"Paid"),"Yes","No")</f>
        <v>Yes</v>
      </c>
    </row>
    <row r="108" spans="1:20">
      <c r="A108">
        <v>107</v>
      </c>
      <c r="C108" t="s">
        <v>239</v>
      </c>
      <c r="D108" s="68">
        <v>4915000</v>
      </c>
      <c r="E108" s="23">
        <v>46060</v>
      </c>
      <c r="F108" s="23">
        <v>46090</v>
      </c>
      <c r="G108" t="s">
        <v>274</v>
      </c>
      <c r="H108"/>
      <c r="I108"/>
      <c r="K108" t="s">
        <v>408</v>
      </c>
      <c r="L108" s="68">
        <v>4915000</v>
      </c>
      <c r="M108" s="68">
        <f>InvoiceDatabase[[#This Row],[Amount]]-InvoiceDatabase[[#This Row],[Paid Amount]]</f>
        <v>0</v>
      </c>
      <c r="N108" s="68" t="str" cm="1">
        <f t="array" aca="1" ref="N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 s="68" t="str">
        <f>_xlfn.TEXTAFTER(
VLOOKUP(InvoiceDatabase[[#This Row],[Customer]],CustomerList[],5,FALSE),
", ", -1)</f>
        <v>Kepulauan Riau</v>
      </c>
      <c r="P108" s="68">
        <f ca="1">IF(InvoiceDatabase[[#This Row],[Aging]]&lt;&gt;"Within Due",InvoiceDatabase[[#This Row],[Balance Outstanding]],0)</f>
        <v>0</v>
      </c>
      <c r="Q108" s="68">
        <f ca="1">IF(InvoiceDatabase[[#This Row],[Aging]]="Within Due",InvoiceDatabase[[#This Row],[Balance Outstanding]],0)</f>
        <v>0</v>
      </c>
      <c r="R108" s="68" t="str">
        <f ca="1">IF(InvoiceDatabase[[#This Row],[Date Issued]] &gt;= TODAY()-30, "Yes", "No")</f>
        <v>No</v>
      </c>
      <c r="S108" s="68" t="str">
        <f ca="1">IF(InvoiceDatabase[[#This Row],[IsOverdue?]]&lt;&gt;"Yes",InvoiceDatabase[[#This Row],[Status]],"Past Due")</f>
        <v>Paid</v>
      </c>
      <c r="T108" s="68" t="str">
        <f ca="1">IF(AND(InvoiceDatabase[[#This Row],[Date Due]]&lt;TODAY(),InvoiceDatabase[[#This Row],[Status]]&lt;&gt;"Paid"),"Yes","No")</f>
        <v>No</v>
      </c>
    </row>
    <row r="109" spans="1:20">
      <c r="A109">
        <v>108</v>
      </c>
      <c r="C109" t="s">
        <v>260</v>
      </c>
      <c r="D109" s="68">
        <v>4333000</v>
      </c>
      <c r="E109" s="23">
        <v>46265</v>
      </c>
      <c r="F109" s="23">
        <v>46295</v>
      </c>
      <c r="G109" t="s">
        <v>51</v>
      </c>
      <c r="H109"/>
      <c r="I109"/>
      <c r="K109" t="s">
        <v>409</v>
      </c>
      <c r="L109" s="68">
        <v>0</v>
      </c>
      <c r="M109" s="68">
        <f>InvoiceDatabase[[#This Row],[Amount]]-InvoiceDatabase[[#This Row],[Paid Amount]]</f>
        <v>4333000</v>
      </c>
      <c r="N109" s="68" t="str" cm="1">
        <f t="array" aca="1" ref="N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 s="68" t="str">
        <f>_xlfn.TEXTAFTER(
VLOOKUP(InvoiceDatabase[[#This Row],[Customer]],CustomerList[],5,FALSE),
", ", -1)</f>
        <v>Sulawesi Utara</v>
      </c>
      <c r="P109" s="68">
        <f ca="1">IF(InvoiceDatabase[[#This Row],[Aging]]&lt;&gt;"Within Due",InvoiceDatabase[[#This Row],[Balance Outstanding]],0)</f>
        <v>4333000</v>
      </c>
      <c r="Q109" s="68">
        <f ca="1">IF(InvoiceDatabase[[#This Row],[Aging]]="Within Due",InvoiceDatabase[[#This Row],[Balance Outstanding]],0)</f>
        <v>0</v>
      </c>
      <c r="R109" s="68" t="str">
        <f ca="1">IF(InvoiceDatabase[[#This Row],[Date Issued]] &gt;= TODAY()-30, "Yes", "No")</f>
        <v>No</v>
      </c>
      <c r="S109" s="68" t="str">
        <f ca="1">IF(InvoiceDatabase[[#This Row],[IsOverdue?]]&lt;&gt;"Yes",InvoiceDatabase[[#This Row],[Status]],"Past Due")</f>
        <v>Past Due</v>
      </c>
      <c r="T109" s="68" t="str">
        <f ca="1">IF(AND(InvoiceDatabase[[#This Row],[Date Due]]&lt;TODAY(),InvoiceDatabase[[#This Row],[Status]]&lt;&gt;"Paid"),"Yes","No")</f>
        <v>Yes</v>
      </c>
    </row>
    <row r="110" spans="1:20">
      <c r="A110">
        <v>109</v>
      </c>
      <c r="C110" t="s">
        <v>184</v>
      </c>
      <c r="D110" s="68">
        <v>2696000</v>
      </c>
      <c r="E110" s="23">
        <v>46183</v>
      </c>
      <c r="F110" s="23">
        <v>46213</v>
      </c>
      <c r="G110" t="s">
        <v>274</v>
      </c>
      <c r="H110"/>
      <c r="I110"/>
      <c r="K110" t="s">
        <v>410</v>
      </c>
      <c r="L110" s="68">
        <v>2696000</v>
      </c>
      <c r="M110" s="68">
        <f>InvoiceDatabase[[#This Row],[Amount]]-InvoiceDatabase[[#This Row],[Paid Amount]]</f>
        <v>0</v>
      </c>
      <c r="N110" s="68" t="str" cm="1">
        <f t="array" aca="1" ref="N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 s="68" t="str">
        <f>_xlfn.TEXTAFTER(
VLOOKUP(InvoiceDatabase[[#This Row],[Customer]],CustomerList[],5,FALSE),
", ", -1)</f>
        <v>Jawa Timur</v>
      </c>
      <c r="P110" s="68">
        <f ca="1">IF(InvoiceDatabase[[#This Row],[Aging]]&lt;&gt;"Within Due",InvoiceDatabase[[#This Row],[Balance Outstanding]],0)</f>
        <v>0</v>
      </c>
      <c r="Q110" s="68">
        <f ca="1">IF(InvoiceDatabase[[#This Row],[Aging]]="Within Due",InvoiceDatabase[[#This Row],[Balance Outstanding]],0)</f>
        <v>0</v>
      </c>
      <c r="R110" s="68" t="str">
        <f ca="1">IF(InvoiceDatabase[[#This Row],[Date Issued]] &gt;= TODAY()-30, "Yes", "No")</f>
        <v>No</v>
      </c>
      <c r="S110" s="68" t="str">
        <f ca="1">IF(InvoiceDatabase[[#This Row],[IsOverdue?]]&lt;&gt;"Yes",InvoiceDatabase[[#This Row],[Status]],"Past Due")</f>
        <v>Paid</v>
      </c>
      <c r="T110" s="68" t="str">
        <f ca="1">IF(AND(InvoiceDatabase[[#This Row],[Date Due]]&lt;TODAY(),InvoiceDatabase[[#This Row],[Status]]&lt;&gt;"Paid"),"Yes","No")</f>
        <v>No</v>
      </c>
    </row>
    <row r="111" spans="1:20">
      <c r="A111">
        <v>110</v>
      </c>
      <c r="C111" t="s">
        <v>32</v>
      </c>
      <c r="D111" s="68">
        <v>549000</v>
      </c>
      <c r="E111" s="23">
        <v>46136</v>
      </c>
      <c r="F111" s="23">
        <v>46150</v>
      </c>
      <c r="G111" t="s">
        <v>274</v>
      </c>
      <c r="H111"/>
      <c r="I111"/>
      <c r="K111" t="s">
        <v>411</v>
      </c>
      <c r="L111" s="68">
        <v>549000</v>
      </c>
      <c r="M111" s="68">
        <f>InvoiceDatabase[[#This Row],[Amount]]-InvoiceDatabase[[#This Row],[Paid Amount]]</f>
        <v>0</v>
      </c>
      <c r="N111" s="68" t="str" cm="1">
        <f t="array" aca="1" ref="N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 s="68" t="str">
        <f>_xlfn.TEXTAFTER(
VLOOKUP(InvoiceDatabase[[#This Row],[Customer]],CustomerList[],5,FALSE),
", ", -1)</f>
        <v>DKI Jakarta</v>
      </c>
      <c r="P111" s="68">
        <f ca="1">IF(InvoiceDatabase[[#This Row],[Aging]]&lt;&gt;"Within Due",InvoiceDatabase[[#This Row],[Balance Outstanding]],0)</f>
        <v>0</v>
      </c>
      <c r="Q111" s="68">
        <f ca="1">IF(InvoiceDatabase[[#This Row],[Aging]]="Within Due",InvoiceDatabase[[#This Row],[Balance Outstanding]],0)</f>
        <v>0</v>
      </c>
      <c r="R111" s="68" t="str">
        <f ca="1">IF(InvoiceDatabase[[#This Row],[Date Issued]] &gt;= TODAY()-30, "Yes", "No")</f>
        <v>No</v>
      </c>
      <c r="S111" s="68" t="str">
        <f ca="1">IF(InvoiceDatabase[[#This Row],[IsOverdue?]]&lt;&gt;"Yes",InvoiceDatabase[[#This Row],[Status]],"Past Due")</f>
        <v>Paid</v>
      </c>
      <c r="T111" s="68" t="str">
        <f ca="1">IF(AND(InvoiceDatabase[[#This Row],[Date Due]]&lt;TODAY(),InvoiceDatabase[[#This Row],[Status]]&lt;&gt;"Paid"),"Yes","No")</f>
        <v>No</v>
      </c>
    </row>
    <row r="112" spans="1:20">
      <c r="A112">
        <v>111</v>
      </c>
      <c r="C112" t="s">
        <v>204</v>
      </c>
      <c r="D112" s="68">
        <v>4259000</v>
      </c>
      <c r="E112" s="23">
        <v>46181</v>
      </c>
      <c r="F112" s="23">
        <v>46211</v>
      </c>
      <c r="G112" t="s">
        <v>274</v>
      </c>
      <c r="H112"/>
      <c r="I112"/>
      <c r="K112" t="s">
        <v>412</v>
      </c>
      <c r="L112" s="68">
        <v>4259000</v>
      </c>
      <c r="M112" s="68">
        <f>InvoiceDatabase[[#This Row],[Amount]]-InvoiceDatabase[[#This Row],[Paid Amount]]</f>
        <v>0</v>
      </c>
      <c r="N112" s="68" t="str" cm="1">
        <f t="array" aca="1" ref="N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 s="68" t="str">
        <f>_xlfn.TEXTAFTER(
VLOOKUP(InvoiceDatabase[[#This Row],[Customer]],CustomerList[],5,FALSE),
", ", -1)</f>
        <v>Bali</v>
      </c>
      <c r="P112" s="68">
        <f ca="1">IF(InvoiceDatabase[[#This Row],[Aging]]&lt;&gt;"Within Due",InvoiceDatabase[[#This Row],[Balance Outstanding]],0)</f>
        <v>0</v>
      </c>
      <c r="Q112" s="68">
        <f ca="1">IF(InvoiceDatabase[[#This Row],[Aging]]="Within Due",InvoiceDatabase[[#This Row],[Balance Outstanding]],0)</f>
        <v>0</v>
      </c>
      <c r="R112" s="68" t="str">
        <f ca="1">IF(InvoiceDatabase[[#This Row],[Date Issued]] &gt;= TODAY()-30, "Yes", "No")</f>
        <v>No</v>
      </c>
      <c r="S112" s="68" t="str">
        <f ca="1">IF(InvoiceDatabase[[#This Row],[IsOverdue?]]&lt;&gt;"Yes",InvoiceDatabase[[#This Row],[Status]],"Past Due")</f>
        <v>Paid</v>
      </c>
      <c r="T112" s="68" t="str">
        <f ca="1">IF(AND(InvoiceDatabase[[#This Row],[Date Due]]&lt;TODAY(),InvoiceDatabase[[#This Row],[Status]]&lt;&gt;"Paid"),"Yes","No")</f>
        <v>No</v>
      </c>
    </row>
    <row r="113" spans="1:20">
      <c r="A113">
        <v>112</v>
      </c>
      <c r="C113" t="s">
        <v>151</v>
      </c>
      <c r="D113" s="68">
        <v>8418000</v>
      </c>
      <c r="E113" s="23">
        <v>46096</v>
      </c>
      <c r="F113" s="23">
        <v>46126</v>
      </c>
      <c r="G113" t="s">
        <v>274</v>
      </c>
      <c r="H113"/>
      <c r="I113"/>
      <c r="K113" t="s">
        <v>413</v>
      </c>
      <c r="L113" s="68">
        <v>8418000</v>
      </c>
      <c r="M113" s="68">
        <f>InvoiceDatabase[[#This Row],[Amount]]-InvoiceDatabase[[#This Row],[Paid Amount]]</f>
        <v>0</v>
      </c>
      <c r="N113" s="68" t="str" cm="1">
        <f t="array" aca="1" ref="N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 s="68" t="str">
        <f>_xlfn.TEXTAFTER(
VLOOKUP(InvoiceDatabase[[#This Row],[Customer]],CustomerList[],5,FALSE),
", ", -1)</f>
        <v>Banten</v>
      </c>
      <c r="P113" s="68">
        <f ca="1">IF(InvoiceDatabase[[#This Row],[Aging]]&lt;&gt;"Within Due",InvoiceDatabase[[#This Row],[Balance Outstanding]],0)</f>
        <v>0</v>
      </c>
      <c r="Q113" s="68">
        <f ca="1">IF(InvoiceDatabase[[#This Row],[Aging]]="Within Due",InvoiceDatabase[[#This Row],[Balance Outstanding]],0)</f>
        <v>0</v>
      </c>
      <c r="R113" s="68" t="str">
        <f ca="1">IF(InvoiceDatabase[[#This Row],[Date Issued]] &gt;= TODAY()-30, "Yes", "No")</f>
        <v>No</v>
      </c>
      <c r="S113" s="68" t="str">
        <f ca="1">IF(InvoiceDatabase[[#This Row],[IsOverdue?]]&lt;&gt;"Yes",InvoiceDatabase[[#This Row],[Status]],"Past Due")</f>
        <v>Paid</v>
      </c>
      <c r="T113" s="68" t="str">
        <f ca="1">IF(AND(InvoiceDatabase[[#This Row],[Date Due]]&lt;TODAY(),InvoiceDatabase[[#This Row],[Status]]&lt;&gt;"Paid"),"Yes","No")</f>
        <v>No</v>
      </c>
    </row>
    <row r="114" spans="1:20">
      <c r="A114">
        <v>113</v>
      </c>
      <c r="C114" t="s">
        <v>204</v>
      </c>
      <c r="D114" s="68">
        <v>5142000</v>
      </c>
      <c r="E114" s="23">
        <v>46135</v>
      </c>
      <c r="F114" s="23">
        <v>46165</v>
      </c>
      <c r="G114" t="s">
        <v>51</v>
      </c>
      <c r="H114"/>
      <c r="I114"/>
      <c r="K114" t="s">
        <v>414</v>
      </c>
      <c r="L114" s="68">
        <v>0</v>
      </c>
      <c r="M114" s="68">
        <f>InvoiceDatabase[[#This Row],[Amount]]-InvoiceDatabase[[#This Row],[Paid Amount]]</f>
        <v>5142000</v>
      </c>
      <c r="N114" s="68" t="str" cm="1">
        <f t="array" aca="1" ref="N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 s="68" t="str">
        <f>_xlfn.TEXTAFTER(
VLOOKUP(InvoiceDatabase[[#This Row],[Customer]],CustomerList[],5,FALSE),
", ", -1)</f>
        <v>Bali</v>
      </c>
      <c r="P114" s="68">
        <f ca="1">IF(InvoiceDatabase[[#This Row],[Aging]]&lt;&gt;"Within Due",InvoiceDatabase[[#This Row],[Balance Outstanding]],0)</f>
        <v>5142000</v>
      </c>
      <c r="Q114" s="68">
        <f ca="1">IF(InvoiceDatabase[[#This Row],[Aging]]="Within Due",InvoiceDatabase[[#This Row],[Balance Outstanding]],0)</f>
        <v>0</v>
      </c>
      <c r="R114" s="68" t="str">
        <f ca="1">IF(InvoiceDatabase[[#This Row],[Date Issued]] &gt;= TODAY()-30, "Yes", "No")</f>
        <v>No</v>
      </c>
      <c r="S114" s="68" t="str">
        <f ca="1">IF(InvoiceDatabase[[#This Row],[IsOverdue?]]&lt;&gt;"Yes",InvoiceDatabase[[#This Row],[Status]],"Past Due")</f>
        <v>Past Due</v>
      </c>
      <c r="T114" s="68" t="str">
        <f ca="1">IF(AND(InvoiceDatabase[[#This Row],[Date Due]]&lt;TODAY(),InvoiceDatabase[[#This Row],[Status]]&lt;&gt;"Paid"),"Yes","No")</f>
        <v>Yes</v>
      </c>
    </row>
    <row r="115" spans="1:20">
      <c r="A115">
        <v>114</v>
      </c>
      <c r="C115" t="s">
        <v>197</v>
      </c>
      <c r="D115" s="68">
        <v>2836000</v>
      </c>
      <c r="E115" s="23">
        <v>46219</v>
      </c>
      <c r="F115" s="23">
        <v>46264</v>
      </c>
      <c r="G115" t="s">
        <v>51</v>
      </c>
      <c r="H115"/>
      <c r="I115"/>
      <c r="K115" t="s">
        <v>415</v>
      </c>
      <c r="L115" s="68">
        <v>0</v>
      </c>
      <c r="M115" s="68">
        <f>InvoiceDatabase[[#This Row],[Amount]]-InvoiceDatabase[[#This Row],[Paid Amount]]</f>
        <v>2836000</v>
      </c>
      <c r="N115" s="68" t="str" cm="1">
        <f t="array" aca="1" ref="N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 s="68" t="str">
        <f>_xlfn.TEXTAFTER(
VLOOKUP(InvoiceDatabase[[#This Row],[Customer]],CustomerList[],5,FALSE),
", ", -1)</f>
        <v>DI Yogyakarta</v>
      </c>
      <c r="P115" s="68">
        <f ca="1">IF(InvoiceDatabase[[#This Row],[Aging]]&lt;&gt;"Within Due",InvoiceDatabase[[#This Row],[Balance Outstanding]],0)</f>
        <v>2836000</v>
      </c>
      <c r="Q115" s="68">
        <f ca="1">IF(InvoiceDatabase[[#This Row],[Aging]]="Within Due",InvoiceDatabase[[#This Row],[Balance Outstanding]],0)</f>
        <v>0</v>
      </c>
      <c r="R115" s="68" t="str">
        <f ca="1">IF(InvoiceDatabase[[#This Row],[Date Issued]] &gt;= TODAY()-30, "Yes", "No")</f>
        <v>No</v>
      </c>
      <c r="S115" s="68" t="str">
        <f ca="1">IF(InvoiceDatabase[[#This Row],[IsOverdue?]]&lt;&gt;"Yes",InvoiceDatabase[[#This Row],[Status]],"Past Due")</f>
        <v>Past Due</v>
      </c>
      <c r="T115" s="68" t="str">
        <f ca="1">IF(AND(InvoiceDatabase[[#This Row],[Date Due]]&lt;TODAY(),InvoiceDatabase[[#This Row],[Status]]&lt;&gt;"Paid"),"Yes","No")</f>
        <v>Yes</v>
      </c>
    </row>
    <row r="116" spans="1:20">
      <c r="A116">
        <v>115</v>
      </c>
      <c r="C116" t="s">
        <v>232</v>
      </c>
      <c r="D116" s="68">
        <v>7694000</v>
      </c>
      <c r="E116" s="23">
        <v>46256</v>
      </c>
      <c r="F116" s="23">
        <v>46286</v>
      </c>
      <c r="G116" t="s">
        <v>51</v>
      </c>
      <c r="H116"/>
      <c r="I116"/>
      <c r="K116" t="s">
        <v>416</v>
      </c>
      <c r="L116" s="68">
        <v>0</v>
      </c>
      <c r="M116" s="68">
        <f>InvoiceDatabase[[#This Row],[Amount]]-InvoiceDatabase[[#This Row],[Paid Amount]]</f>
        <v>7694000</v>
      </c>
      <c r="N116" s="68" t="str" cm="1">
        <f t="array" aca="1" ref="N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6" s="68" t="str">
        <f>_xlfn.TEXTAFTER(
VLOOKUP(InvoiceDatabase[[#This Row],[Customer]],CustomerList[],5,FALSE),
", ", -1)</f>
        <v>Riau</v>
      </c>
      <c r="P116" s="68">
        <f ca="1">IF(InvoiceDatabase[[#This Row],[Aging]]&lt;&gt;"Within Due",InvoiceDatabase[[#This Row],[Balance Outstanding]],0)</f>
        <v>7694000</v>
      </c>
      <c r="Q116" s="68">
        <f ca="1">IF(InvoiceDatabase[[#This Row],[Aging]]="Within Due",InvoiceDatabase[[#This Row],[Balance Outstanding]],0)</f>
        <v>0</v>
      </c>
      <c r="R116" s="68" t="str">
        <f ca="1">IF(InvoiceDatabase[[#This Row],[Date Issued]] &gt;= TODAY()-30, "Yes", "No")</f>
        <v>No</v>
      </c>
      <c r="S116" s="68" t="str">
        <f ca="1">IF(InvoiceDatabase[[#This Row],[IsOverdue?]]&lt;&gt;"Yes",InvoiceDatabase[[#This Row],[Status]],"Past Due")</f>
        <v>Past Due</v>
      </c>
      <c r="T116" s="68" t="str">
        <f ca="1">IF(AND(InvoiceDatabase[[#This Row],[Date Due]]&lt;TODAY(),InvoiceDatabase[[#This Row],[Status]]&lt;&gt;"Paid"),"Yes","No")</f>
        <v>Yes</v>
      </c>
    </row>
    <row r="117" spans="1:20">
      <c r="A117">
        <v>116</v>
      </c>
      <c r="C117" t="s">
        <v>131</v>
      </c>
      <c r="D117" s="68">
        <v>3420000</v>
      </c>
      <c r="E117" s="23">
        <v>46139</v>
      </c>
      <c r="F117" s="23">
        <v>46169</v>
      </c>
      <c r="G117" t="s">
        <v>274</v>
      </c>
      <c r="H117"/>
      <c r="I117"/>
      <c r="K117" t="s">
        <v>417</v>
      </c>
      <c r="L117" s="68">
        <v>3420000</v>
      </c>
      <c r="M117" s="68">
        <f>InvoiceDatabase[[#This Row],[Amount]]-InvoiceDatabase[[#This Row],[Paid Amount]]</f>
        <v>0</v>
      </c>
      <c r="N117" s="68" t="str" cm="1">
        <f t="array" aca="1" ref="N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 s="68" t="str">
        <f>_xlfn.TEXTAFTER(
VLOOKUP(InvoiceDatabase[[#This Row],[Customer]],CustomerList[],5,FALSE),
", ", -1)</f>
        <v>Jawa Barat</v>
      </c>
      <c r="P117" s="68">
        <f ca="1">IF(InvoiceDatabase[[#This Row],[Aging]]&lt;&gt;"Within Due",InvoiceDatabase[[#This Row],[Balance Outstanding]],0)</f>
        <v>0</v>
      </c>
      <c r="Q117" s="68">
        <f ca="1">IF(InvoiceDatabase[[#This Row],[Aging]]="Within Due",InvoiceDatabase[[#This Row],[Balance Outstanding]],0)</f>
        <v>0</v>
      </c>
      <c r="R117" s="68" t="str">
        <f ca="1">IF(InvoiceDatabase[[#This Row],[Date Issued]] &gt;= TODAY()-30, "Yes", "No")</f>
        <v>No</v>
      </c>
      <c r="S117" s="68" t="str">
        <f ca="1">IF(InvoiceDatabase[[#This Row],[IsOverdue?]]&lt;&gt;"Yes",InvoiceDatabase[[#This Row],[Status]],"Past Due")</f>
        <v>Paid</v>
      </c>
      <c r="T117" s="68" t="str">
        <f ca="1">IF(AND(InvoiceDatabase[[#This Row],[Date Due]]&lt;TODAY(),InvoiceDatabase[[#This Row],[Status]]&lt;&gt;"Paid"),"Yes","No")</f>
        <v>No</v>
      </c>
    </row>
    <row r="118" spans="1:20">
      <c r="A118">
        <v>117</v>
      </c>
      <c r="C118" t="s">
        <v>190</v>
      </c>
      <c r="D118" s="68">
        <v>2838000</v>
      </c>
      <c r="E118" s="23">
        <v>46065</v>
      </c>
      <c r="F118" s="23">
        <v>46079</v>
      </c>
      <c r="G118" t="s">
        <v>274</v>
      </c>
      <c r="H118"/>
      <c r="I118"/>
      <c r="K118" t="s">
        <v>418</v>
      </c>
      <c r="L118" s="68">
        <v>2838000</v>
      </c>
      <c r="M118" s="68">
        <f>InvoiceDatabase[[#This Row],[Amount]]-InvoiceDatabase[[#This Row],[Paid Amount]]</f>
        <v>0</v>
      </c>
      <c r="N118" s="68" t="str" cm="1">
        <f t="array" aca="1" ref="N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 s="68" t="str">
        <f>_xlfn.TEXTAFTER(
VLOOKUP(InvoiceDatabase[[#This Row],[Customer]],CustomerList[],5,FALSE),
", ", -1)</f>
        <v>Jawa Tengah</v>
      </c>
      <c r="P118" s="68">
        <f ca="1">IF(InvoiceDatabase[[#This Row],[Aging]]&lt;&gt;"Within Due",InvoiceDatabase[[#This Row],[Balance Outstanding]],0)</f>
        <v>0</v>
      </c>
      <c r="Q118" s="68">
        <f ca="1">IF(InvoiceDatabase[[#This Row],[Aging]]="Within Due",InvoiceDatabase[[#This Row],[Balance Outstanding]],0)</f>
        <v>0</v>
      </c>
      <c r="R118" s="68" t="str">
        <f ca="1">IF(InvoiceDatabase[[#This Row],[Date Issued]] &gt;= TODAY()-30, "Yes", "No")</f>
        <v>No</v>
      </c>
      <c r="S118" s="68" t="str">
        <f ca="1">IF(InvoiceDatabase[[#This Row],[IsOverdue?]]&lt;&gt;"Yes",InvoiceDatabase[[#This Row],[Status]],"Past Due")</f>
        <v>Paid</v>
      </c>
      <c r="T118" s="68" t="str">
        <f ca="1">IF(AND(InvoiceDatabase[[#This Row],[Date Due]]&lt;TODAY(),InvoiceDatabase[[#This Row],[Status]]&lt;&gt;"Paid"),"Yes","No")</f>
        <v>No</v>
      </c>
    </row>
    <row r="119" spans="1:20">
      <c r="A119">
        <v>118</v>
      </c>
      <c r="C119" t="s">
        <v>105</v>
      </c>
      <c r="D119" s="68">
        <v>3121000</v>
      </c>
      <c r="E119" s="23">
        <v>46238</v>
      </c>
      <c r="F119" s="23">
        <v>46268</v>
      </c>
      <c r="G119" t="s">
        <v>2802</v>
      </c>
      <c r="H119"/>
      <c r="I119"/>
      <c r="K119" t="s">
        <v>419</v>
      </c>
      <c r="L119" s="68">
        <v>780000</v>
      </c>
      <c r="M119" s="68">
        <f>InvoiceDatabase[[#This Row],[Amount]]-InvoiceDatabase[[#This Row],[Paid Amount]]</f>
        <v>2341000</v>
      </c>
      <c r="N119" s="68" t="str" cm="1">
        <f t="array" aca="1" ref="N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9" s="68" t="str">
        <f>_xlfn.TEXTAFTER(
VLOOKUP(InvoiceDatabase[[#This Row],[Customer]],CustomerList[],5,FALSE),
", ", -1)</f>
        <v>DKI Jakarta</v>
      </c>
      <c r="P119" s="68">
        <f ca="1">IF(InvoiceDatabase[[#This Row],[Aging]]&lt;&gt;"Within Due",InvoiceDatabase[[#This Row],[Balance Outstanding]],0)</f>
        <v>2341000</v>
      </c>
      <c r="Q119" s="68">
        <f ca="1">IF(InvoiceDatabase[[#This Row],[Aging]]="Within Due",InvoiceDatabase[[#This Row],[Balance Outstanding]],0)</f>
        <v>0</v>
      </c>
      <c r="R119" s="68" t="str">
        <f ca="1">IF(InvoiceDatabase[[#This Row],[Date Issued]] &gt;= TODAY()-30, "Yes", "No")</f>
        <v>No</v>
      </c>
      <c r="S119" s="68" t="str">
        <f ca="1">IF(InvoiceDatabase[[#This Row],[IsOverdue?]]&lt;&gt;"Yes",InvoiceDatabase[[#This Row],[Status]],"Past Due")</f>
        <v>Past Due</v>
      </c>
      <c r="T119" s="68" t="str">
        <f ca="1">IF(AND(InvoiceDatabase[[#This Row],[Date Due]]&lt;TODAY(),InvoiceDatabase[[#This Row],[Status]]&lt;&gt;"Paid"),"Yes","No")</f>
        <v>Yes</v>
      </c>
    </row>
    <row r="120" spans="1:20">
      <c r="A120">
        <v>119</v>
      </c>
      <c r="C120" t="s">
        <v>171</v>
      </c>
      <c r="D120" s="68">
        <v>3745000</v>
      </c>
      <c r="E120" s="23">
        <v>46193</v>
      </c>
      <c r="F120" s="23">
        <v>46238</v>
      </c>
      <c r="G120" t="s">
        <v>274</v>
      </c>
      <c r="H120"/>
      <c r="I120"/>
      <c r="K120" t="s">
        <v>420</v>
      </c>
      <c r="L120" s="68">
        <v>3745000</v>
      </c>
      <c r="M120" s="68">
        <f>InvoiceDatabase[[#This Row],[Amount]]-InvoiceDatabase[[#This Row],[Paid Amount]]</f>
        <v>0</v>
      </c>
      <c r="N120" s="68" t="str" cm="1">
        <f t="array" aca="1" ref="N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 s="68" t="str">
        <f>_xlfn.TEXTAFTER(
VLOOKUP(InvoiceDatabase[[#This Row],[Customer]],CustomerList[],5,FALSE),
", ", -1)</f>
        <v>Jawa Barat</v>
      </c>
      <c r="P120" s="68">
        <f ca="1">IF(InvoiceDatabase[[#This Row],[Aging]]&lt;&gt;"Within Due",InvoiceDatabase[[#This Row],[Balance Outstanding]],0)</f>
        <v>0</v>
      </c>
      <c r="Q120" s="68">
        <f ca="1">IF(InvoiceDatabase[[#This Row],[Aging]]="Within Due",InvoiceDatabase[[#This Row],[Balance Outstanding]],0)</f>
        <v>0</v>
      </c>
      <c r="R120" s="68" t="str">
        <f ca="1">IF(InvoiceDatabase[[#This Row],[Date Issued]] &gt;= TODAY()-30, "Yes", "No")</f>
        <v>No</v>
      </c>
      <c r="S120" s="68" t="str">
        <f ca="1">IF(InvoiceDatabase[[#This Row],[IsOverdue?]]&lt;&gt;"Yes",InvoiceDatabase[[#This Row],[Status]],"Past Due")</f>
        <v>Paid</v>
      </c>
      <c r="T120" s="68" t="str">
        <f ca="1">IF(AND(InvoiceDatabase[[#This Row],[Date Due]]&lt;TODAY(),InvoiceDatabase[[#This Row],[Status]]&lt;&gt;"Paid"),"Yes","No")</f>
        <v>No</v>
      </c>
    </row>
    <row r="121" spans="1:20">
      <c r="A121">
        <v>120</v>
      </c>
      <c r="C121" t="s">
        <v>158</v>
      </c>
      <c r="D121" s="68">
        <v>5761000</v>
      </c>
      <c r="E121" s="23">
        <v>46273</v>
      </c>
      <c r="F121" s="23">
        <v>46287</v>
      </c>
      <c r="G121" t="s">
        <v>51</v>
      </c>
      <c r="H121"/>
      <c r="I121"/>
      <c r="K121" t="s">
        <v>421</v>
      </c>
      <c r="L121" s="68">
        <v>0</v>
      </c>
      <c r="M121" s="68">
        <f>InvoiceDatabase[[#This Row],[Amount]]-InvoiceDatabase[[#This Row],[Paid Amount]]</f>
        <v>5761000</v>
      </c>
      <c r="N121" s="68" t="str" cm="1">
        <f t="array" aca="1" ref="N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 s="68" t="str">
        <f>_xlfn.TEXTAFTER(
VLOOKUP(InvoiceDatabase[[#This Row],[Customer]],CustomerList[],5,FALSE),
", ", -1)</f>
        <v>DKI Jakarta</v>
      </c>
      <c r="P121" s="68">
        <f ca="1">IF(InvoiceDatabase[[#This Row],[Aging]]&lt;&gt;"Within Due",InvoiceDatabase[[#This Row],[Balance Outstanding]],0)</f>
        <v>5761000</v>
      </c>
      <c r="Q121" s="68">
        <f ca="1">IF(InvoiceDatabase[[#This Row],[Aging]]="Within Due",InvoiceDatabase[[#This Row],[Balance Outstanding]],0)</f>
        <v>0</v>
      </c>
      <c r="R121" s="68" t="str">
        <f ca="1">IF(InvoiceDatabase[[#This Row],[Date Issued]] &gt;= TODAY()-30, "Yes", "No")</f>
        <v>Yes</v>
      </c>
      <c r="S121" s="68" t="str">
        <f ca="1">IF(InvoiceDatabase[[#This Row],[IsOverdue?]]&lt;&gt;"Yes",InvoiceDatabase[[#This Row],[Status]],"Past Due")</f>
        <v>Past Due</v>
      </c>
      <c r="T121" s="68" t="str">
        <f ca="1">IF(AND(InvoiceDatabase[[#This Row],[Date Due]]&lt;TODAY(),InvoiceDatabase[[#This Row],[Status]]&lt;&gt;"Paid"),"Yes","No")</f>
        <v>Yes</v>
      </c>
    </row>
    <row r="122" spans="1:20">
      <c r="A122">
        <v>121</v>
      </c>
      <c r="C122" t="s">
        <v>165</v>
      </c>
      <c r="D122" s="68">
        <v>7788000</v>
      </c>
      <c r="E122" s="23">
        <v>46272</v>
      </c>
      <c r="F122" s="23">
        <v>46302</v>
      </c>
      <c r="G122" t="s">
        <v>2802</v>
      </c>
      <c r="H122"/>
      <c r="I122"/>
      <c r="K122" t="s">
        <v>422</v>
      </c>
      <c r="L122" s="68">
        <v>5452000</v>
      </c>
      <c r="M122" s="68">
        <f>InvoiceDatabase[[#This Row],[Amount]]-InvoiceDatabase[[#This Row],[Paid Amount]]</f>
        <v>2336000</v>
      </c>
      <c r="N122" s="68" t="str" cm="1">
        <f t="array" aca="1" ref="N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2" s="68" t="str">
        <f>_xlfn.TEXTAFTER(
VLOOKUP(InvoiceDatabase[[#This Row],[Customer]],CustomerList[],5,FALSE),
", ", -1)</f>
        <v>Jawa Barat</v>
      </c>
      <c r="P122" s="68">
        <f ca="1">IF(InvoiceDatabase[[#This Row],[Aging]]&lt;&gt;"Within Due",InvoiceDatabase[[#This Row],[Balance Outstanding]],0)</f>
        <v>0</v>
      </c>
      <c r="Q122" s="68">
        <f ca="1">IF(InvoiceDatabase[[#This Row],[Aging]]="Within Due",InvoiceDatabase[[#This Row],[Balance Outstanding]],0)</f>
        <v>2336000</v>
      </c>
      <c r="R122" s="68" t="str">
        <f ca="1">IF(InvoiceDatabase[[#This Row],[Date Issued]] &gt;= TODAY()-30, "Yes", "No")</f>
        <v>Yes</v>
      </c>
      <c r="S122" s="68" t="str">
        <f ca="1">IF(InvoiceDatabase[[#This Row],[IsOverdue?]]&lt;&gt;"Yes",InvoiceDatabase[[#This Row],[Status]],"Past Due")</f>
        <v>Partial</v>
      </c>
      <c r="T122" s="68" t="str">
        <f ca="1">IF(AND(InvoiceDatabase[[#This Row],[Date Due]]&lt;TODAY(),InvoiceDatabase[[#This Row],[Status]]&lt;&gt;"Paid"),"Yes","No")</f>
        <v>No</v>
      </c>
    </row>
    <row r="123" spans="1:20">
      <c r="A123">
        <v>122</v>
      </c>
      <c r="C123" t="s">
        <v>184</v>
      </c>
      <c r="D123" s="68">
        <v>2544000</v>
      </c>
      <c r="E123" s="23">
        <v>46042</v>
      </c>
      <c r="F123" s="23">
        <v>46072</v>
      </c>
      <c r="G123" t="s">
        <v>51</v>
      </c>
      <c r="H123"/>
      <c r="I123"/>
      <c r="K123" t="s">
        <v>423</v>
      </c>
      <c r="L123" s="68">
        <v>0</v>
      </c>
      <c r="M123" s="68">
        <f>InvoiceDatabase[[#This Row],[Amount]]-InvoiceDatabase[[#This Row],[Paid Amount]]</f>
        <v>2544000</v>
      </c>
      <c r="N123" s="68" t="str" cm="1">
        <f t="array" aca="1" ref="N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 s="68" t="str">
        <f>_xlfn.TEXTAFTER(
VLOOKUP(InvoiceDatabase[[#This Row],[Customer]],CustomerList[],5,FALSE),
", ", -1)</f>
        <v>Jawa Timur</v>
      </c>
      <c r="P123" s="68">
        <f ca="1">IF(InvoiceDatabase[[#This Row],[Aging]]&lt;&gt;"Within Due",InvoiceDatabase[[#This Row],[Balance Outstanding]],0)</f>
        <v>2544000</v>
      </c>
      <c r="Q123" s="68">
        <f ca="1">IF(InvoiceDatabase[[#This Row],[Aging]]="Within Due",InvoiceDatabase[[#This Row],[Balance Outstanding]],0)</f>
        <v>0</v>
      </c>
      <c r="R123" s="68" t="str">
        <f ca="1">IF(InvoiceDatabase[[#This Row],[Date Issued]] &gt;= TODAY()-30, "Yes", "No")</f>
        <v>No</v>
      </c>
      <c r="S123" s="68" t="str">
        <f ca="1">IF(InvoiceDatabase[[#This Row],[IsOverdue?]]&lt;&gt;"Yes",InvoiceDatabase[[#This Row],[Status]],"Past Due")</f>
        <v>Past Due</v>
      </c>
      <c r="T123" s="68" t="str">
        <f ca="1">IF(AND(InvoiceDatabase[[#This Row],[Date Due]]&lt;TODAY(),InvoiceDatabase[[#This Row],[Status]]&lt;&gt;"Paid"),"Yes","No")</f>
        <v>Yes</v>
      </c>
    </row>
    <row r="124" spans="1:20">
      <c r="A124">
        <v>123</v>
      </c>
      <c r="C124" t="s">
        <v>204</v>
      </c>
      <c r="D124" s="68">
        <v>4754000</v>
      </c>
      <c r="E124" s="23">
        <v>46157</v>
      </c>
      <c r="F124" s="23">
        <v>46187</v>
      </c>
      <c r="G124" t="s">
        <v>274</v>
      </c>
      <c r="H124"/>
      <c r="I124"/>
      <c r="K124" t="s">
        <v>424</v>
      </c>
      <c r="L124" s="68">
        <v>4754000</v>
      </c>
      <c r="M124" s="68">
        <f>InvoiceDatabase[[#This Row],[Amount]]-InvoiceDatabase[[#This Row],[Paid Amount]]</f>
        <v>0</v>
      </c>
      <c r="N124" s="68" t="str" cm="1">
        <f t="array" aca="1" ref="N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 s="68" t="str">
        <f>_xlfn.TEXTAFTER(
VLOOKUP(InvoiceDatabase[[#This Row],[Customer]],CustomerList[],5,FALSE),
", ", -1)</f>
        <v>Bali</v>
      </c>
      <c r="P124" s="68">
        <f ca="1">IF(InvoiceDatabase[[#This Row],[Aging]]&lt;&gt;"Within Due",InvoiceDatabase[[#This Row],[Balance Outstanding]],0)</f>
        <v>0</v>
      </c>
      <c r="Q124" s="68">
        <f ca="1">IF(InvoiceDatabase[[#This Row],[Aging]]="Within Due",InvoiceDatabase[[#This Row],[Balance Outstanding]],0)</f>
        <v>0</v>
      </c>
      <c r="R124" s="68" t="str">
        <f ca="1">IF(InvoiceDatabase[[#This Row],[Date Issued]] &gt;= TODAY()-30, "Yes", "No")</f>
        <v>No</v>
      </c>
      <c r="S124" s="68" t="str">
        <f ca="1">IF(InvoiceDatabase[[#This Row],[IsOverdue?]]&lt;&gt;"Yes",InvoiceDatabase[[#This Row],[Status]],"Past Due")</f>
        <v>Paid</v>
      </c>
      <c r="T124" s="68" t="str">
        <f ca="1">IF(AND(InvoiceDatabase[[#This Row],[Date Due]]&lt;TODAY(),InvoiceDatabase[[#This Row],[Status]]&lt;&gt;"Paid"),"Yes","No")</f>
        <v>No</v>
      </c>
    </row>
    <row r="125" spans="1:20">
      <c r="A125">
        <v>124</v>
      </c>
      <c r="C125" t="s">
        <v>197</v>
      </c>
      <c r="D125" s="68">
        <v>2589000</v>
      </c>
      <c r="E125" s="23">
        <v>46085</v>
      </c>
      <c r="F125" s="23">
        <v>46099</v>
      </c>
      <c r="G125" t="s">
        <v>51</v>
      </c>
      <c r="H125"/>
      <c r="I125"/>
      <c r="K125" t="s">
        <v>425</v>
      </c>
      <c r="L125" s="68">
        <v>0</v>
      </c>
      <c r="M125" s="68">
        <f>InvoiceDatabase[[#This Row],[Amount]]-InvoiceDatabase[[#This Row],[Paid Amount]]</f>
        <v>2589000</v>
      </c>
      <c r="N125" s="68" t="str" cm="1">
        <f t="array" aca="1" ref="N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 s="68" t="str">
        <f>_xlfn.TEXTAFTER(
VLOOKUP(InvoiceDatabase[[#This Row],[Customer]],CustomerList[],5,FALSE),
", ", -1)</f>
        <v>DI Yogyakarta</v>
      </c>
      <c r="P125" s="68">
        <f ca="1">IF(InvoiceDatabase[[#This Row],[Aging]]&lt;&gt;"Within Due",InvoiceDatabase[[#This Row],[Balance Outstanding]],0)</f>
        <v>2589000</v>
      </c>
      <c r="Q125" s="68">
        <f ca="1">IF(InvoiceDatabase[[#This Row],[Aging]]="Within Due",InvoiceDatabase[[#This Row],[Balance Outstanding]],0)</f>
        <v>0</v>
      </c>
      <c r="R125" s="68" t="str">
        <f ca="1">IF(InvoiceDatabase[[#This Row],[Date Issued]] &gt;= TODAY()-30, "Yes", "No")</f>
        <v>No</v>
      </c>
      <c r="S125" s="68" t="str">
        <f ca="1">IF(InvoiceDatabase[[#This Row],[IsOverdue?]]&lt;&gt;"Yes",InvoiceDatabase[[#This Row],[Status]],"Past Due")</f>
        <v>Past Due</v>
      </c>
      <c r="T125" s="68" t="str">
        <f ca="1">IF(AND(InvoiceDatabase[[#This Row],[Date Due]]&lt;TODAY(),InvoiceDatabase[[#This Row],[Status]]&lt;&gt;"Paid"),"Yes","No")</f>
        <v>Yes</v>
      </c>
    </row>
    <row r="126" spans="1:20">
      <c r="A126">
        <v>125</v>
      </c>
      <c r="C126" t="s">
        <v>131</v>
      </c>
      <c r="D126" s="68">
        <v>5465000</v>
      </c>
      <c r="E126" s="23">
        <v>46105</v>
      </c>
      <c r="F126" s="23">
        <v>46119</v>
      </c>
      <c r="G126" t="s">
        <v>51</v>
      </c>
      <c r="H126"/>
      <c r="I126"/>
      <c r="K126" t="s">
        <v>426</v>
      </c>
      <c r="L126" s="68">
        <v>0</v>
      </c>
      <c r="M126" s="68">
        <f>InvoiceDatabase[[#This Row],[Amount]]-InvoiceDatabase[[#This Row],[Paid Amount]]</f>
        <v>5465000</v>
      </c>
      <c r="N126" s="68" t="str" cm="1">
        <f t="array" aca="1" ref="N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 s="68" t="str">
        <f>_xlfn.TEXTAFTER(
VLOOKUP(InvoiceDatabase[[#This Row],[Customer]],CustomerList[],5,FALSE),
", ", -1)</f>
        <v>Jawa Barat</v>
      </c>
      <c r="P126" s="68">
        <f ca="1">IF(InvoiceDatabase[[#This Row],[Aging]]&lt;&gt;"Within Due",InvoiceDatabase[[#This Row],[Balance Outstanding]],0)</f>
        <v>5465000</v>
      </c>
      <c r="Q126" s="68">
        <f ca="1">IF(InvoiceDatabase[[#This Row],[Aging]]="Within Due",InvoiceDatabase[[#This Row],[Balance Outstanding]],0)</f>
        <v>0</v>
      </c>
      <c r="R126" s="68" t="str">
        <f ca="1">IF(InvoiceDatabase[[#This Row],[Date Issued]] &gt;= TODAY()-30, "Yes", "No")</f>
        <v>No</v>
      </c>
      <c r="S126" s="68" t="str">
        <f ca="1">IF(InvoiceDatabase[[#This Row],[IsOverdue?]]&lt;&gt;"Yes",InvoiceDatabase[[#This Row],[Status]],"Past Due")</f>
        <v>Past Due</v>
      </c>
      <c r="T126" s="68" t="str">
        <f ca="1">IF(AND(InvoiceDatabase[[#This Row],[Date Due]]&lt;TODAY(),InvoiceDatabase[[#This Row],[Status]]&lt;&gt;"Paid"),"Yes","No")</f>
        <v>Yes</v>
      </c>
    </row>
    <row r="127" spans="1:20">
      <c r="A127">
        <v>126</v>
      </c>
      <c r="C127" t="s">
        <v>204</v>
      </c>
      <c r="D127" s="68">
        <v>5357000</v>
      </c>
      <c r="E127" s="23">
        <v>46122</v>
      </c>
      <c r="F127" s="23">
        <v>46152</v>
      </c>
      <c r="G127" t="s">
        <v>274</v>
      </c>
      <c r="H127"/>
      <c r="I127"/>
      <c r="K127" t="s">
        <v>427</v>
      </c>
      <c r="L127" s="68">
        <v>5357000</v>
      </c>
      <c r="M127" s="68">
        <f>InvoiceDatabase[[#This Row],[Amount]]-InvoiceDatabase[[#This Row],[Paid Amount]]</f>
        <v>0</v>
      </c>
      <c r="N127" s="68" t="str" cm="1">
        <f t="array" aca="1" ref="N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 s="68" t="str">
        <f>_xlfn.TEXTAFTER(
VLOOKUP(InvoiceDatabase[[#This Row],[Customer]],CustomerList[],5,FALSE),
", ", -1)</f>
        <v>Bali</v>
      </c>
      <c r="P127" s="68">
        <f ca="1">IF(InvoiceDatabase[[#This Row],[Aging]]&lt;&gt;"Within Due",InvoiceDatabase[[#This Row],[Balance Outstanding]],0)</f>
        <v>0</v>
      </c>
      <c r="Q127" s="68">
        <f ca="1">IF(InvoiceDatabase[[#This Row],[Aging]]="Within Due",InvoiceDatabase[[#This Row],[Balance Outstanding]],0)</f>
        <v>0</v>
      </c>
      <c r="R127" s="68" t="str">
        <f ca="1">IF(InvoiceDatabase[[#This Row],[Date Issued]] &gt;= TODAY()-30, "Yes", "No")</f>
        <v>No</v>
      </c>
      <c r="S127" s="68" t="str">
        <f ca="1">IF(InvoiceDatabase[[#This Row],[IsOverdue?]]&lt;&gt;"Yes",InvoiceDatabase[[#This Row],[Status]],"Past Due")</f>
        <v>Paid</v>
      </c>
      <c r="T127" s="68" t="str">
        <f ca="1">IF(AND(InvoiceDatabase[[#This Row],[Date Due]]&lt;TODAY(),InvoiceDatabase[[#This Row],[Status]]&lt;&gt;"Paid"),"Yes","No")</f>
        <v>No</v>
      </c>
    </row>
    <row r="128" spans="1:20">
      <c r="A128">
        <v>127</v>
      </c>
      <c r="C128" t="s">
        <v>144</v>
      </c>
      <c r="D128" s="68">
        <v>3953000</v>
      </c>
      <c r="E128" s="23">
        <v>46036</v>
      </c>
      <c r="F128" s="23">
        <v>46066</v>
      </c>
      <c r="G128" t="s">
        <v>274</v>
      </c>
      <c r="H128"/>
      <c r="I128"/>
      <c r="K128" t="s">
        <v>428</v>
      </c>
      <c r="L128" s="68">
        <v>3953000</v>
      </c>
      <c r="M128" s="68">
        <f>InvoiceDatabase[[#This Row],[Amount]]-InvoiceDatabase[[#This Row],[Paid Amount]]</f>
        <v>0</v>
      </c>
      <c r="N128" s="68" t="str" cm="1">
        <f t="array" aca="1" ref="N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 s="68" t="str">
        <f>_xlfn.TEXTAFTER(
VLOOKUP(InvoiceDatabase[[#This Row],[Customer]],CustomerList[],5,FALSE),
", ", -1)</f>
        <v>Banten</v>
      </c>
      <c r="P128" s="68">
        <f ca="1">IF(InvoiceDatabase[[#This Row],[Aging]]&lt;&gt;"Within Due",InvoiceDatabase[[#This Row],[Balance Outstanding]],0)</f>
        <v>0</v>
      </c>
      <c r="Q128" s="68">
        <f ca="1">IF(InvoiceDatabase[[#This Row],[Aging]]="Within Due",InvoiceDatabase[[#This Row],[Balance Outstanding]],0)</f>
        <v>0</v>
      </c>
      <c r="R128" s="68" t="str">
        <f ca="1">IF(InvoiceDatabase[[#This Row],[Date Issued]] &gt;= TODAY()-30, "Yes", "No")</f>
        <v>No</v>
      </c>
      <c r="S128" s="68" t="str">
        <f ca="1">IF(InvoiceDatabase[[#This Row],[IsOverdue?]]&lt;&gt;"Yes",InvoiceDatabase[[#This Row],[Status]],"Past Due")</f>
        <v>Paid</v>
      </c>
      <c r="T128" s="68" t="str">
        <f ca="1">IF(AND(InvoiceDatabase[[#This Row],[Date Due]]&lt;TODAY(),InvoiceDatabase[[#This Row],[Status]]&lt;&gt;"Paid"),"Yes","No")</f>
        <v>No</v>
      </c>
    </row>
    <row r="129" spans="1:20">
      <c r="A129">
        <v>128</v>
      </c>
      <c r="C129" t="s">
        <v>204</v>
      </c>
      <c r="D129" s="68">
        <v>4616000</v>
      </c>
      <c r="E129" s="23">
        <v>46156</v>
      </c>
      <c r="F129" s="23">
        <v>46186</v>
      </c>
      <c r="G129" t="s">
        <v>274</v>
      </c>
      <c r="H129"/>
      <c r="I129"/>
      <c r="K129" t="s">
        <v>429</v>
      </c>
      <c r="L129" s="68">
        <v>4616000</v>
      </c>
      <c r="M129" s="68">
        <f>InvoiceDatabase[[#This Row],[Amount]]-InvoiceDatabase[[#This Row],[Paid Amount]]</f>
        <v>0</v>
      </c>
      <c r="N129" s="68" t="str" cm="1">
        <f t="array" aca="1" ref="N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 s="68" t="str">
        <f>_xlfn.TEXTAFTER(
VLOOKUP(InvoiceDatabase[[#This Row],[Customer]],CustomerList[],5,FALSE),
", ", -1)</f>
        <v>Bali</v>
      </c>
      <c r="P129" s="68">
        <f ca="1">IF(InvoiceDatabase[[#This Row],[Aging]]&lt;&gt;"Within Due",InvoiceDatabase[[#This Row],[Balance Outstanding]],0)</f>
        <v>0</v>
      </c>
      <c r="Q129" s="68">
        <f ca="1">IF(InvoiceDatabase[[#This Row],[Aging]]="Within Due",InvoiceDatabase[[#This Row],[Balance Outstanding]],0)</f>
        <v>0</v>
      </c>
      <c r="R129" s="68" t="str">
        <f ca="1">IF(InvoiceDatabase[[#This Row],[Date Issued]] &gt;= TODAY()-30, "Yes", "No")</f>
        <v>No</v>
      </c>
      <c r="S129" s="68" t="str">
        <f ca="1">IF(InvoiceDatabase[[#This Row],[IsOverdue?]]&lt;&gt;"Yes",InvoiceDatabase[[#This Row],[Status]],"Past Due")</f>
        <v>Paid</v>
      </c>
      <c r="T129" s="68" t="str">
        <f ca="1">IF(AND(InvoiceDatabase[[#This Row],[Date Due]]&lt;TODAY(),InvoiceDatabase[[#This Row],[Status]]&lt;&gt;"Paid"),"Yes","No")</f>
        <v>No</v>
      </c>
    </row>
    <row r="130" spans="1:20">
      <c r="A130">
        <v>129</v>
      </c>
      <c r="C130" t="s">
        <v>165</v>
      </c>
      <c r="D130" s="68">
        <v>4541000</v>
      </c>
      <c r="E130" s="23">
        <v>46072</v>
      </c>
      <c r="F130" s="23">
        <v>46102</v>
      </c>
      <c r="G130" t="s">
        <v>274</v>
      </c>
      <c r="H130"/>
      <c r="I130"/>
      <c r="K130" t="s">
        <v>430</v>
      </c>
      <c r="L130" s="68">
        <v>4541000</v>
      </c>
      <c r="M130" s="68">
        <f>InvoiceDatabase[[#This Row],[Amount]]-InvoiceDatabase[[#This Row],[Paid Amount]]</f>
        <v>0</v>
      </c>
      <c r="N130" s="68" t="str" cm="1">
        <f t="array" aca="1" ref="N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 s="68" t="str">
        <f>_xlfn.TEXTAFTER(
VLOOKUP(InvoiceDatabase[[#This Row],[Customer]],CustomerList[],5,FALSE),
", ", -1)</f>
        <v>Jawa Barat</v>
      </c>
      <c r="P130" s="68">
        <f ca="1">IF(InvoiceDatabase[[#This Row],[Aging]]&lt;&gt;"Within Due",InvoiceDatabase[[#This Row],[Balance Outstanding]],0)</f>
        <v>0</v>
      </c>
      <c r="Q130" s="68">
        <f ca="1">IF(InvoiceDatabase[[#This Row],[Aging]]="Within Due",InvoiceDatabase[[#This Row],[Balance Outstanding]],0)</f>
        <v>0</v>
      </c>
      <c r="R130" s="68" t="str">
        <f ca="1">IF(InvoiceDatabase[[#This Row],[Date Issued]] &gt;= TODAY()-30, "Yes", "No")</f>
        <v>No</v>
      </c>
      <c r="S130" s="68" t="str">
        <f ca="1">IF(InvoiceDatabase[[#This Row],[IsOverdue?]]&lt;&gt;"Yes",InvoiceDatabase[[#This Row],[Status]],"Past Due")</f>
        <v>Paid</v>
      </c>
      <c r="T130" s="68" t="str">
        <f ca="1">IF(AND(InvoiceDatabase[[#This Row],[Date Due]]&lt;TODAY(),InvoiceDatabase[[#This Row],[Status]]&lt;&gt;"Paid"),"Yes","No")</f>
        <v>No</v>
      </c>
    </row>
    <row r="131" spans="1:20">
      <c r="A131">
        <v>130</v>
      </c>
      <c r="C131" t="s">
        <v>111</v>
      </c>
      <c r="D131" s="68">
        <v>5101000</v>
      </c>
      <c r="E131" s="23">
        <v>46107</v>
      </c>
      <c r="F131" s="23">
        <v>46137</v>
      </c>
      <c r="G131" t="s">
        <v>51</v>
      </c>
      <c r="H131"/>
      <c r="I131"/>
      <c r="K131" t="s">
        <v>431</v>
      </c>
      <c r="L131" s="68">
        <v>0</v>
      </c>
      <c r="M131" s="68">
        <f>InvoiceDatabase[[#This Row],[Amount]]-InvoiceDatabase[[#This Row],[Paid Amount]]</f>
        <v>5101000</v>
      </c>
      <c r="N131" s="68" t="str" cm="1">
        <f t="array" aca="1" ref="N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 s="68" t="str">
        <f>_xlfn.TEXTAFTER(
VLOOKUP(InvoiceDatabase[[#This Row],[Customer]],CustomerList[],5,FALSE),
", ", -1)</f>
        <v>DKI Jakarta</v>
      </c>
      <c r="P131" s="68">
        <f ca="1">IF(InvoiceDatabase[[#This Row],[Aging]]&lt;&gt;"Within Due",InvoiceDatabase[[#This Row],[Balance Outstanding]],0)</f>
        <v>5101000</v>
      </c>
      <c r="Q131" s="68">
        <f ca="1">IF(InvoiceDatabase[[#This Row],[Aging]]="Within Due",InvoiceDatabase[[#This Row],[Balance Outstanding]],0)</f>
        <v>0</v>
      </c>
      <c r="R131" s="68" t="str">
        <f ca="1">IF(InvoiceDatabase[[#This Row],[Date Issued]] &gt;= TODAY()-30, "Yes", "No")</f>
        <v>No</v>
      </c>
      <c r="S131" s="68" t="str">
        <f ca="1">IF(InvoiceDatabase[[#This Row],[IsOverdue?]]&lt;&gt;"Yes",InvoiceDatabase[[#This Row],[Status]],"Past Due")</f>
        <v>Past Due</v>
      </c>
      <c r="T131" s="68" t="str">
        <f ca="1">IF(AND(InvoiceDatabase[[#This Row],[Date Due]]&lt;TODAY(),InvoiceDatabase[[#This Row],[Status]]&lt;&gt;"Paid"),"Yes","No")</f>
        <v>Yes</v>
      </c>
    </row>
    <row r="132" spans="1:20">
      <c r="A132">
        <v>131</v>
      </c>
      <c r="C132" t="s">
        <v>32</v>
      </c>
      <c r="D132" s="68">
        <v>4419000</v>
      </c>
      <c r="E132" s="23">
        <v>46202</v>
      </c>
      <c r="F132" s="23">
        <v>46232</v>
      </c>
      <c r="G132" t="s">
        <v>2802</v>
      </c>
      <c r="H132"/>
      <c r="I132"/>
      <c r="K132" t="s">
        <v>432</v>
      </c>
      <c r="L132" s="68">
        <v>3314000</v>
      </c>
      <c r="M132" s="68">
        <f>InvoiceDatabase[[#This Row],[Amount]]-InvoiceDatabase[[#This Row],[Paid Amount]]</f>
        <v>1105000</v>
      </c>
      <c r="N132" s="68" t="str" cm="1">
        <f t="array" aca="1" ref="N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2" s="68" t="str">
        <f>_xlfn.TEXTAFTER(
VLOOKUP(InvoiceDatabase[[#This Row],[Customer]],CustomerList[],5,FALSE),
", ", -1)</f>
        <v>DKI Jakarta</v>
      </c>
      <c r="P132" s="68">
        <f ca="1">IF(InvoiceDatabase[[#This Row],[Aging]]&lt;&gt;"Within Due",InvoiceDatabase[[#This Row],[Balance Outstanding]],0)</f>
        <v>1105000</v>
      </c>
      <c r="Q132" s="68">
        <f ca="1">IF(InvoiceDatabase[[#This Row],[Aging]]="Within Due",InvoiceDatabase[[#This Row],[Balance Outstanding]],0)</f>
        <v>0</v>
      </c>
      <c r="R132" s="68" t="str">
        <f ca="1">IF(InvoiceDatabase[[#This Row],[Date Issued]] &gt;= TODAY()-30, "Yes", "No")</f>
        <v>No</v>
      </c>
      <c r="S132" s="68" t="str">
        <f ca="1">IF(InvoiceDatabase[[#This Row],[IsOverdue?]]&lt;&gt;"Yes",InvoiceDatabase[[#This Row],[Status]],"Past Due")</f>
        <v>Past Due</v>
      </c>
      <c r="T132" s="68" t="str">
        <f ca="1">IF(AND(InvoiceDatabase[[#This Row],[Date Due]]&lt;TODAY(),InvoiceDatabase[[#This Row],[Status]]&lt;&gt;"Paid"),"Yes","No")</f>
        <v>Yes</v>
      </c>
    </row>
    <row r="133" spans="1:20">
      <c r="A133">
        <v>132</v>
      </c>
      <c r="C133" t="s">
        <v>239</v>
      </c>
      <c r="D133" s="68">
        <v>3872000</v>
      </c>
      <c r="E133" s="23">
        <v>46128</v>
      </c>
      <c r="F133" s="23">
        <v>46158</v>
      </c>
      <c r="G133" t="s">
        <v>274</v>
      </c>
      <c r="H133"/>
      <c r="I133"/>
      <c r="K133" t="s">
        <v>433</v>
      </c>
      <c r="L133" s="68">
        <v>3872000</v>
      </c>
      <c r="M133" s="68">
        <f>InvoiceDatabase[[#This Row],[Amount]]-InvoiceDatabase[[#This Row],[Paid Amount]]</f>
        <v>0</v>
      </c>
      <c r="N133" s="68" t="str" cm="1">
        <f t="array" aca="1" ref="N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 s="68" t="str">
        <f>_xlfn.TEXTAFTER(
VLOOKUP(InvoiceDatabase[[#This Row],[Customer]],CustomerList[],5,FALSE),
", ", -1)</f>
        <v>Kepulauan Riau</v>
      </c>
      <c r="P133" s="68">
        <f ca="1">IF(InvoiceDatabase[[#This Row],[Aging]]&lt;&gt;"Within Due",InvoiceDatabase[[#This Row],[Balance Outstanding]],0)</f>
        <v>0</v>
      </c>
      <c r="Q133" s="68">
        <f ca="1">IF(InvoiceDatabase[[#This Row],[Aging]]="Within Due",InvoiceDatabase[[#This Row],[Balance Outstanding]],0)</f>
        <v>0</v>
      </c>
      <c r="R133" s="68" t="str">
        <f ca="1">IF(InvoiceDatabase[[#This Row],[Date Issued]] &gt;= TODAY()-30, "Yes", "No")</f>
        <v>No</v>
      </c>
      <c r="S133" s="68" t="str">
        <f ca="1">IF(InvoiceDatabase[[#This Row],[IsOverdue?]]&lt;&gt;"Yes",InvoiceDatabase[[#This Row],[Status]],"Past Due")</f>
        <v>Paid</v>
      </c>
      <c r="T133" s="68" t="str">
        <f ca="1">IF(AND(InvoiceDatabase[[#This Row],[Date Due]]&lt;TODAY(),InvoiceDatabase[[#This Row],[Status]]&lt;&gt;"Paid"),"Yes","No")</f>
        <v>No</v>
      </c>
    </row>
    <row r="134" spans="1:20">
      <c r="A134">
        <v>133</v>
      </c>
      <c r="C134" t="s">
        <v>144</v>
      </c>
      <c r="D134" s="68">
        <v>1712000</v>
      </c>
      <c r="E134" s="23">
        <v>46050</v>
      </c>
      <c r="F134" s="23">
        <v>46064</v>
      </c>
      <c r="G134" t="s">
        <v>274</v>
      </c>
      <c r="H134"/>
      <c r="I134"/>
      <c r="K134" t="s">
        <v>434</v>
      </c>
      <c r="L134" s="68">
        <v>1712000</v>
      </c>
      <c r="M134" s="68">
        <f>InvoiceDatabase[[#This Row],[Amount]]-InvoiceDatabase[[#This Row],[Paid Amount]]</f>
        <v>0</v>
      </c>
      <c r="N134" s="68" t="str" cm="1">
        <f t="array" aca="1" ref="N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 s="68" t="str">
        <f>_xlfn.TEXTAFTER(
VLOOKUP(InvoiceDatabase[[#This Row],[Customer]],CustomerList[],5,FALSE),
", ", -1)</f>
        <v>Banten</v>
      </c>
      <c r="P134" s="68">
        <f ca="1">IF(InvoiceDatabase[[#This Row],[Aging]]&lt;&gt;"Within Due",InvoiceDatabase[[#This Row],[Balance Outstanding]],0)</f>
        <v>0</v>
      </c>
      <c r="Q134" s="68">
        <f ca="1">IF(InvoiceDatabase[[#This Row],[Aging]]="Within Due",InvoiceDatabase[[#This Row],[Balance Outstanding]],0)</f>
        <v>0</v>
      </c>
      <c r="R134" s="68" t="str">
        <f ca="1">IF(InvoiceDatabase[[#This Row],[Date Issued]] &gt;= TODAY()-30, "Yes", "No")</f>
        <v>No</v>
      </c>
      <c r="S134" s="68" t="str">
        <f ca="1">IF(InvoiceDatabase[[#This Row],[IsOverdue?]]&lt;&gt;"Yes",InvoiceDatabase[[#This Row],[Status]],"Past Due")</f>
        <v>Paid</v>
      </c>
      <c r="T134" s="68" t="str">
        <f ca="1">IF(AND(InvoiceDatabase[[#This Row],[Date Due]]&lt;TODAY(),InvoiceDatabase[[#This Row],[Status]]&lt;&gt;"Paid"),"Yes","No")</f>
        <v>No</v>
      </c>
    </row>
    <row r="135" spans="1:20">
      <c r="A135">
        <v>134</v>
      </c>
      <c r="C135" t="s">
        <v>232</v>
      </c>
      <c r="D135" s="68">
        <v>6181000</v>
      </c>
      <c r="E135" s="23">
        <v>46238</v>
      </c>
      <c r="F135" s="23">
        <v>46268</v>
      </c>
      <c r="G135" t="s">
        <v>274</v>
      </c>
      <c r="H135"/>
      <c r="I135"/>
      <c r="K135" t="s">
        <v>435</v>
      </c>
      <c r="L135" s="68">
        <v>6181000</v>
      </c>
      <c r="M135" s="68">
        <f>InvoiceDatabase[[#This Row],[Amount]]-InvoiceDatabase[[#This Row],[Paid Amount]]</f>
        <v>0</v>
      </c>
      <c r="N135" s="68" t="str" cm="1">
        <f t="array" aca="1" ref="N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 s="68" t="str">
        <f>_xlfn.TEXTAFTER(
VLOOKUP(InvoiceDatabase[[#This Row],[Customer]],CustomerList[],5,FALSE),
", ", -1)</f>
        <v>Riau</v>
      </c>
      <c r="P135" s="68">
        <f ca="1">IF(InvoiceDatabase[[#This Row],[Aging]]&lt;&gt;"Within Due",InvoiceDatabase[[#This Row],[Balance Outstanding]],0)</f>
        <v>0</v>
      </c>
      <c r="Q135" s="68">
        <f ca="1">IF(InvoiceDatabase[[#This Row],[Aging]]="Within Due",InvoiceDatabase[[#This Row],[Balance Outstanding]],0)</f>
        <v>0</v>
      </c>
      <c r="R135" s="68" t="str">
        <f ca="1">IF(InvoiceDatabase[[#This Row],[Date Issued]] &gt;= TODAY()-30, "Yes", "No")</f>
        <v>No</v>
      </c>
      <c r="S135" s="68" t="str">
        <f ca="1">IF(InvoiceDatabase[[#This Row],[IsOverdue?]]&lt;&gt;"Yes",InvoiceDatabase[[#This Row],[Status]],"Past Due")</f>
        <v>Paid</v>
      </c>
      <c r="T135" s="68" t="str">
        <f ca="1">IF(AND(InvoiceDatabase[[#This Row],[Date Due]]&lt;TODAY(),InvoiceDatabase[[#This Row],[Status]]&lt;&gt;"Paid"),"Yes","No")</f>
        <v>No</v>
      </c>
    </row>
    <row r="136" spans="1:20">
      <c r="A136">
        <v>135</v>
      </c>
      <c r="C136" t="s">
        <v>253</v>
      </c>
      <c r="D136" s="68">
        <v>2736000</v>
      </c>
      <c r="E136" s="23">
        <v>46040</v>
      </c>
      <c r="F136" s="23">
        <v>46085</v>
      </c>
      <c r="G136" t="s">
        <v>274</v>
      </c>
      <c r="H136"/>
      <c r="I136"/>
      <c r="K136" t="s">
        <v>436</v>
      </c>
      <c r="L136" s="68">
        <v>2736000</v>
      </c>
      <c r="M136" s="68">
        <f>InvoiceDatabase[[#This Row],[Amount]]-InvoiceDatabase[[#This Row],[Paid Amount]]</f>
        <v>0</v>
      </c>
      <c r="N136" s="68" t="str" cm="1">
        <f t="array" aca="1" ref="N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 s="68" t="str">
        <f>_xlfn.TEXTAFTER(
VLOOKUP(InvoiceDatabase[[#This Row],[Customer]],CustomerList[],5,FALSE),
", ", -1)</f>
        <v>Kalimantan Barat</v>
      </c>
      <c r="P136" s="68">
        <f ca="1">IF(InvoiceDatabase[[#This Row],[Aging]]&lt;&gt;"Within Due",InvoiceDatabase[[#This Row],[Balance Outstanding]],0)</f>
        <v>0</v>
      </c>
      <c r="Q136" s="68">
        <f ca="1">IF(InvoiceDatabase[[#This Row],[Aging]]="Within Due",InvoiceDatabase[[#This Row],[Balance Outstanding]],0)</f>
        <v>0</v>
      </c>
      <c r="R136" s="68" t="str">
        <f ca="1">IF(InvoiceDatabase[[#This Row],[Date Issued]] &gt;= TODAY()-30, "Yes", "No")</f>
        <v>No</v>
      </c>
      <c r="S136" s="68" t="str">
        <f ca="1">IF(InvoiceDatabase[[#This Row],[IsOverdue?]]&lt;&gt;"Yes",InvoiceDatabase[[#This Row],[Status]],"Past Due")</f>
        <v>Paid</v>
      </c>
      <c r="T136" s="68" t="str">
        <f ca="1">IF(AND(InvoiceDatabase[[#This Row],[Date Due]]&lt;TODAY(),InvoiceDatabase[[#This Row],[Status]]&lt;&gt;"Paid"),"Yes","No")</f>
        <v>No</v>
      </c>
    </row>
    <row r="137" spans="1:20">
      <c r="A137">
        <v>136</v>
      </c>
      <c r="C137" t="s">
        <v>32</v>
      </c>
      <c r="D137" s="68">
        <v>7094000</v>
      </c>
      <c r="E137" s="23">
        <v>46083</v>
      </c>
      <c r="F137" s="23">
        <v>46128</v>
      </c>
      <c r="G137" t="s">
        <v>274</v>
      </c>
      <c r="H137"/>
      <c r="I137"/>
      <c r="K137" t="s">
        <v>437</v>
      </c>
      <c r="L137" s="68">
        <v>7094000</v>
      </c>
      <c r="M137" s="68">
        <f>InvoiceDatabase[[#This Row],[Amount]]-InvoiceDatabase[[#This Row],[Paid Amount]]</f>
        <v>0</v>
      </c>
      <c r="N137" s="68" t="str" cm="1">
        <f t="array" aca="1" ref="N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 s="68" t="str">
        <f>_xlfn.TEXTAFTER(
VLOOKUP(InvoiceDatabase[[#This Row],[Customer]],CustomerList[],5,FALSE),
", ", -1)</f>
        <v>DKI Jakarta</v>
      </c>
      <c r="P137" s="68">
        <f ca="1">IF(InvoiceDatabase[[#This Row],[Aging]]&lt;&gt;"Within Due",InvoiceDatabase[[#This Row],[Balance Outstanding]],0)</f>
        <v>0</v>
      </c>
      <c r="Q137" s="68">
        <f ca="1">IF(InvoiceDatabase[[#This Row],[Aging]]="Within Due",InvoiceDatabase[[#This Row],[Balance Outstanding]],0)</f>
        <v>0</v>
      </c>
      <c r="R137" s="68" t="str">
        <f ca="1">IF(InvoiceDatabase[[#This Row],[Date Issued]] &gt;= TODAY()-30, "Yes", "No")</f>
        <v>No</v>
      </c>
      <c r="S137" s="68" t="str">
        <f ca="1">IF(InvoiceDatabase[[#This Row],[IsOverdue?]]&lt;&gt;"Yes",InvoiceDatabase[[#This Row],[Status]],"Past Due")</f>
        <v>Paid</v>
      </c>
      <c r="T137" s="68" t="str">
        <f ca="1">IF(AND(InvoiceDatabase[[#This Row],[Date Due]]&lt;TODAY(),InvoiceDatabase[[#This Row],[Status]]&lt;&gt;"Paid"),"Yes","No")</f>
        <v>No</v>
      </c>
    </row>
    <row r="138" spans="1:20">
      <c r="A138">
        <v>137</v>
      </c>
      <c r="C138" t="s">
        <v>204</v>
      </c>
      <c r="D138" s="68">
        <v>1970000</v>
      </c>
      <c r="E138" s="23">
        <v>46171</v>
      </c>
      <c r="F138" s="23">
        <v>46216</v>
      </c>
      <c r="G138" t="s">
        <v>274</v>
      </c>
      <c r="H138"/>
      <c r="I138"/>
      <c r="K138" t="s">
        <v>438</v>
      </c>
      <c r="L138" s="68">
        <v>1970000</v>
      </c>
      <c r="M138" s="68">
        <f>InvoiceDatabase[[#This Row],[Amount]]-InvoiceDatabase[[#This Row],[Paid Amount]]</f>
        <v>0</v>
      </c>
      <c r="N138" s="68" t="str" cm="1">
        <f t="array" aca="1" ref="N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 s="68" t="str">
        <f>_xlfn.TEXTAFTER(
VLOOKUP(InvoiceDatabase[[#This Row],[Customer]],CustomerList[],5,FALSE),
", ", -1)</f>
        <v>Bali</v>
      </c>
      <c r="P138" s="68">
        <f ca="1">IF(InvoiceDatabase[[#This Row],[Aging]]&lt;&gt;"Within Due",InvoiceDatabase[[#This Row],[Balance Outstanding]],0)</f>
        <v>0</v>
      </c>
      <c r="Q138" s="68">
        <f ca="1">IF(InvoiceDatabase[[#This Row],[Aging]]="Within Due",InvoiceDatabase[[#This Row],[Balance Outstanding]],0)</f>
        <v>0</v>
      </c>
      <c r="R138" s="68" t="str">
        <f ca="1">IF(InvoiceDatabase[[#This Row],[Date Issued]] &gt;= TODAY()-30, "Yes", "No")</f>
        <v>No</v>
      </c>
      <c r="S138" s="68" t="str">
        <f ca="1">IF(InvoiceDatabase[[#This Row],[IsOverdue?]]&lt;&gt;"Yes",InvoiceDatabase[[#This Row],[Status]],"Past Due")</f>
        <v>Paid</v>
      </c>
      <c r="T138" s="68" t="str">
        <f ca="1">IF(AND(InvoiceDatabase[[#This Row],[Date Due]]&lt;TODAY(),InvoiceDatabase[[#This Row],[Status]]&lt;&gt;"Paid"),"Yes","No")</f>
        <v>No</v>
      </c>
    </row>
    <row r="139" spans="1:20">
      <c r="A139">
        <v>138</v>
      </c>
      <c r="C139" t="s">
        <v>138</v>
      </c>
      <c r="D139" s="68">
        <v>2415000</v>
      </c>
      <c r="E139" s="23">
        <v>46066</v>
      </c>
      <c r="F139" s="23">
        <v>46096</v>
      </c>
      <c r="G139" t="s">
        <v>274</v>
      </c>
      <c r="H139"/>
      <c r="I139"/>
      <c r="K139" t="s">
        <v>439</v>
      </c>
      <c r="L139" s="68">
        <v>2415000</v>
      </c>
      <c r="M139" s="68">
        <f>InvoiceDatabase[[#This Row],[Amount]]-InvoiceDatabase[[#This Row],[Paid Amount]]</f>
        <v>0</v>
      </c>
      <c r="N139" s="68" t="str" cm="1">
        <f t="array" aca="1" ref="N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 s="68" t="str">
        <f>_xlfn.TEXTAFTER(
VLOOKUP(InvoiceDatabase[[#This Row],[Customer]],CustomerList[],5,FALSE),
", ", -1)</f>
        <v>Jawa Barat</v>
      </c>
      <c r="P139" s="68">
        <f ca="1">IF(InvoiceDatabase[[#This Row],[Aging]]&lt;&gt;"Within Due",InvoiceDatabase[[#This Row],[Balance Outstanding]],0)</f>
        <v>0</v>
      </c>
      <c r="Q139" s="68">
        <f ca="1">IF(InvoiceDatabase[[#This Row],[Aging]]="Within Due",InvoiceDatabase[[#This Row],[Balance Outstanding]],0)</f>
        <v>0</v>
      </c>
      <c r="R139" s="68" t="str">
        <f ca="1">IF(InvoiceDatabase[[#This Row],[Date Issued]] &gt;= TODAY()-30, "Yes", "No")</f>
        <v>No</v>
      </c>
      <c r="S139" s="68" t="str">
        <f ca="1">IF(InvoiceDatabase[[#This Row],[IsOverdue?]]&lt;&gt;"Yes",InvoiceDatabase[[#This Row],[Status]],"Past Due")</f>
        <v>Paid</v>
      </c>
      <c r="T139" s="68" t="str">
        <f ca="1">IF(AND(InvoiceDatabase[[#This Row],[Date Due]]&lt;TODAY(),InvoiceDatabase[[#This Row],[Status]]&lt;&gt;"Paid"),"Yes","No")</f>
        <v>No</v>
      </c>
    </row>
    <row r="140" spans="1:20">
      <c r="A140">
        <v>139</v>
      </c>
      <c r="C140" t="s">
        <v>260</v>
      </c>
      <c r="D140" s="68">
        <v>4172000</v>
      </c>
      <c r="E140" s="23">
        <v>46064</v>
      </c>
      <c r="F140" s="23">
        <v>46094</v>
      </c>
      <c r="G140" t="s">
        <v>274</v>
      </c>
      <c r="H140"/>
      <c r="I140"/>
      <c r="K140" t="s">
        <v>440</v>
      </c>
      <c r="L140" s="68">
        <v>4172000</v>
      </c>
      <c r="M140" s="68">
        <f>InvoiceDatabase[[#This Row],[Amount]]-InvoiceDatabase[[#This Row],[Paid Amount]]</f>
        <v>0</v>
      </c>
      <c r="N140" s="68" t="str" cm="1">
        <f t="array" aca="1" ref="N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 s="68" t="str">
        <f>_xlfn.TEXTAFTER(
VLOOKUP(InvoiceDatabase[[#This Row],[Customer]],CustomerList[],5,FALSE),
", ", -1)</f>
        <v>Sulawesi Utara</v>
      </c>
      <c r="P140" s="68">
        <f ca="1">IF(InvoiceDatabase[[#This Row],[Aging]]&lt;&gt;"Within Due",InvoiceDatabase[[#This Row],[Balance Outstanding]],0)</f>
        <v>0</v>
      </c>
      <c r="Q140" s="68">
        <f ca="1">IF(InvoiceDatabase[[#This Row],[Aging]]="Within Due",InvoiceDatabase[[#This Row],[Balance Outstanding]],0)</f>
        <v>0</v>
      </c>
      <c r="R140" s="68" t="str">
        <f ca="1">IF(InvoiceDatabase[[#This Row],[Date Issued]] &gt;= TODAY()-30, "Yes", "No")</f>
        <v>No</v>
      </c>
      <c r="S140" s="68" t="str">
        <f ca="1">IF(InvoiceDatabase[[#This Row],[IsOverdue?]]&lt;&gt;"Yes",InvoiceDatabase[[#This Row],[Status]],"Past Due")</f>
        <v>Paid</v>
      </c>
      <c r="T140" s="68" t="str">
        <f ca="1">IF(AND(InvoiceDatabase[[#This Row],[Date Due]]&lt;TODAY(),InvoiceDatabase[[#This Row],[Status]]&lt;&gt;"Paid"),"Yes","No")</f>
        <v>No</v>
      </c>
    </row>
    <row r="141" spans="1:20">
      <c r="A141">
        <v>140</v>
      </c>
      <c r="C141" t="s">
        <v>190</v>
      </c>
      <c r="D141" s="68">
        <v>792000</v>
      </c>
      <c r="E141" s="23">
        <v>46141</v>
      </c>
      <c r="F141" s="23">
        <v>46171</v>
      </c>
      <c r="G141" t="s">
        <v>274</v>
      </c>
      <c r="H141"/>
      <c r="I141"/>
      <c r="K141" t="s">
        <v>441</v>
      </c>
      <c r="L141" s="68">
        <v>792000</v>
      </c>
      <c r="M141" s="68">
        <f>InvoiceDatabase[[#This Row],[Amount]]-InvoiceDatabase[[#This Row],[Paid Amount]]</f>
        <v>0</v>
      </c>
      <c r="N141" s="68" t="str" cm="1">
        <f t="array" aca="1" ref="N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 s="68" t="str">
        <f>_xlfn.TEXTAFTER(
VLOOKUP(InvoiceDatabase[[#This Row],[Customer]],CustomerList[],5,FALSE),
", ", -1)</f>
        <v>Jawa Tengah</v>
      </c>
      <c r="P141" s="68">
        <f ca="1">IF(InvoiceDatabase[[#This Row],[Aging]]&lt;&gt;"Within Due",InvoiceDatabase[[#This Row],[Balance Outstanding]],0)</f>
        <v>0</v>
      </c>
      <c r="Q141" s="68">
        <f ca="1">IF(InvoiceDatabase[[#This Row],[Aging]]="Within Due",InvoiceDatabase[[#This Row],[Balance Outstanding]],0)</f>
        <v>0</v>
      </c>
      <c r="R141" s="68" t="str">
        <f ca="1">IF(InvoiceDatabase[[#This Row],[Date Issued]] &gt;= TODAY()-30, "Yes", "No")</f>
        <v>No</v>
      </c>
      <c r="S141" s="68" t="str">
        <f ca="1">IF(InvoiceDatabase[[#This Row],[IsOverdue?]]&lt;&gt;"Yes",InvoiceDatabase[[#This Row],[Status]],"Past Due")</f>
        <v>Paid</v>
      </c>
      <c r="T141" s="68" t="str">
        <f ca="1">IF(AND(InvoiceDatabase[[#This Row],[Date Due]]&lt;TODAY(),InvoiceDatabase[[#This Row],[Status]]&lt;&gt;"Paid"),"Yes","No")</f>
        <v>No</v>
      </c>
    </row>
    <row r="142" spans="1:20">
      <c r="A142">
        <v>141</v>
      </c>
      <c r="C142" t="s">
        <v>253</v>
      </c>
      <c r="D142" s="68">
        <v>5440000</v>
      </c>
      <c r="E142" s="23">
        <v>46105</v>
      </c>
      <c r="F142" s="23">
        <v>46135</v>
      </c>
      <c r="G142" t="s">
        <v>51</v>
      </c>
      <c r="H142"/>
      <c r="I142"/>
      <c r="K142" t="s">
        <v>442</v>
      </c>
      <c r="L142" s="68">
        <v>0</v>
      </c>
      <c r="M142" s="68">
        <f>InvoiceDatabase[[#This Row],[Amount]]-InvoiceDatabase[[#This Row],[Paid Amount]]</f>
        <v>5440000</v>
      </c>
      <c r="N142" s="68" t="str" cm="1">
        <f t="array" aca="1" ref="N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 s="68" t="str">
        <f>_xlfn.TEXTAFTER(
VLOOKUP(InvoiceDatabase[[#This Row],[Customer]],CustomerList[],5,FALSE),
", ", -1)</f>
        <v>Kalimantan Barat</v>
      </c>
      <c r="P142" s="68">
        <f ca="1">IF(InvoiceDatabase[[#This Row],[Aging]]&lt;&gt;"Within Due",InvoiceDatabase[[#This Row],[Balance Outstanding]],0)</f>
        <v>5440000</v>
      </c>
      <c r="Q142" s="68">
        <f ca="1">IF(InvoiceDatabase[[#This Row],[Aging]]="Within Due",InvoiceDatabase[[#This Row],[Balance Outstanding]],0)</f>
        <v>0</v>
      </c>
      <c r="R142" s="68" t="str">
        <f ca="1">IF(InvoiceDatabase[[#This Row],[Date Issued]] &gt;= TODAY()-30, "Yes", "No")</f>
        <v>No</v>
      </c>
      <c r="S142" s="68" t="str">
        <f ca="1">IF(InvoiceDatabase[[#This Row],[IsOverdue?]]&lt;&gt;"Yes",InvoiceDatabase[[#This Row],[Status]],"Past Due")</f>
        <v>Past Due</v>
      </c>
      <c r="T142" s="68" t="str">
        <f ca="1">IF(AND(InvoiceDatabase[[#This Row],[Date Due]]&lt;TODAY(),InvoiceDatabase[[#This Row],[Status]]&lt;&gt;"Paid"),"Yes","No")</f>
        <v>Yes</v>
      </c>
    </row>
    <row r="143" spans="1:20">
      <c r="A143">
        <v>142</v>
      </c>
      <c r="C143" t="s">
        <v>158</v>
      </c>
      <c r="D143" s="68">
        <v>5129000</v>
      </c>
      <c r="E143" s="23">
        <v>46249</v>
      </c>
      <c r="F143" s="23">
        <v>46294</v>
      </c>
      <c r="G143" t="s">
        <v>51</v>
      </c>
      <c r="H143"/>
      <c r="I143"/>
      <c r="K143" t="s">
        <v>443</v>
      </c>
      <c r="L143" s="68">
        <v>0</v>
      </c>
      <c r="M143" s="68">
        <f>InvoiceDatabase[[#This Row],[Amount]]-InvoiceDatabase[[#This Row],[Paid Amount]]</f>
        <v>5129000</v>
      </c>
      <c r="N143" s="68" t="str" cm="1">
        <f t="array" aca="1" ref="N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 s="68" t="str">
        <f>_xlfn.TEXTAFTER(
VLOOKUP(InvoiceDatabase[[#This Row],[Customer]],CustomerList[],5,FALSE),
", ", -1)</f>
        <v>DKI Jakarta</v>
      </c>
      <c r="P143" s="68">
        <f ca="1">IF(InvoiceDatabase[[#This Row],[Aging]]&lt;&gt;"Within Due",InvoiceDatabase[[#This Row],[Balance Outstanding]],0)</f>
        <v>5129000</v>
      </c>
      <c r="Q143" s="68">
        <f ca="1">IF(InvoiceDatabase[[#This Row],[Aging]]="Within Due",InvoiceDatabase[[#This Row],[Balance Outstanding]],0)</f>
        <v>0</v>
      </c>
      <c r="R143" s="68" t="str">
        <f ca="1">IF(InvoiceDatabase[[#This Row],[Date Issued]] &gt;= TODAY()-30, "Yes", "No")</f>
        <v>No</v>
      </c>
      <c r="S143" s="68" t="str">
        <f ca="1">IF(InvoiceDatabase[[#This Row],[IsOverdue?]]&lt;&gt;"Yes",InvoiceDatabase[[#This Row],[Status]],"Past Due")</f>
        <v>Past Due</v>
      </c>
      <c r="T143" s="68" t="str">
        <f ca="1">IF(AND(InvoiceDatabase[[#This Row],[Date Due]]&lt;TODAY(),InvoiceDatabase[[#This Row],[Status]]&lt;&gt;"Paid"),"Yes","No")</f>
        <v>Yes</v>
      </c>
    </row>
    <row r="144" spans="1:20">
      <c r="A144">
        <v>143</v>
      </c>
      <c r="C144" t="s">
        <v>151</v>
      </c>
      <c r="D144" s="68">
        <v>1638000</v>
      </c>
      <c r="E144" s="23">
        <v>46241</v>
      </c>
      <c r="F144" s="23">
        <v>46286</v>
      </c>
      <c r="G144" t="s">
        <v>2802</v>
      </c>
      <c r="H144"/>
      <c r="I144"/>
      <c r="K144" t="s">
        <v>444</v>
      </c>
      <c r="L144" s="68">
        <v>410000</v>
      </c>
      <c r="M144" s="68">
        <f>InvoiceDatabase[[#This Row],[Amount]]-InvoiceDatabase[[#This Row],[Paid Amount]]</f>
        <v>1228000</v>
      </c>
      <c r="N144" s="68" t="str" cm="1">
        <f t="array" aca="1" ref="N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 s="68" t="str">
        <f>_xlfn.TEXTAFTER(
VLOOKUP(InvoiceDatabase[[#This Row],[Customer]],CustomerList[],5,FALSE),
", ", -1)</f>
        <v>Banten</v>
      </c>
      <c r="P144" s="68">
        <f ca="1">IF(InvoiceDatabase[[#This Row],[Aging]]&lt;&gt;"Within Due",InvoiceDatabase[[#This Row],[Balance Outstanding]],0)</f>
        <v>1228000</v>
      </c>
      <c r="Q144" s="68">
        <f ca="1">IF(InvoiceDatabase[[#This Row],[Aging]]="Within Due",InvoiceDatabase[[#This Row],[Balance Outstanding]],0)</f>
        <v>0</v>
      </c>
      <c r="R144" s="68" t="str">
        <f ca="1">IF(InvoiceDatabase[[#This Row],[Date Issued]] &gt;= TODAY()-30, "Yes", "No")</f>
        <v>No</v>
      </c>
      <c r="S144" s="68" t="str">
        <f ca="1">IF(InvoiceDatabase[[#This Row],[IsOverdue?]]&lt;&gt;"Yes",InvoiceDatabase[[#This Row],[Status]],"Past Due")</f>
        <v>Past Due</v>
      </c>
      <c r="T144" s="68" t="str">
        <f ca="1">IF(AND(InvoiceDatabase[[#This Row],[Date Due]]&lt;TODAY(),InvoiceDatabase[[#This Row],[Status]]&lt;&gt;"Paid"),"Yes","No")</f>
        <v>Yes</v>
      </c>
    </row>
    <row r="145" spans="1:20">
      <c r="A145">
        <v>144</v>
      </c>
      <c r="C145" t="s">
        <v>171</v>
      </c>
      <c r="D145" s="68">
        <v>7234000</v>
      </c>
      <c r="E145" s="23">
        <v>46179</v>
      </c>
      <c r="F145" s="23">
        <v>46224</v>
      </c>
      <c r="G145" t="s">
        <v>274</v>
      </c>
      <c r="H145"/>
      <c r="I145"/>
      <c r="K145" t="s">
        <v>445</v>
      </c>
      <c r="L145" s="68">
        <v>7234000</v>
      </c>
      <c r="M145" s="68">
        <f>InvoiceDatabase[[#This Row],[Amount]]-InvoiceDatabase[[#This Row],[Paid Amount]]</f>
        <v>0</v>
      </c>
      <c r="N145" s="68" t="str" cm="1">
        <f t="array" aca="1" ref="N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 s="68" t="str">
        <f>_xlfn.TEXTAFTER(
VLOOKUP(InvoiceDatabase[[#This Row],[Customer]],CustomerList[],5,FALSE),
", ", -1)</f>
        <v>Jawa Barat</v>
      </c>
      <c r="P145" s="68">
        <f ca="1">IF(InvoiceDatabase[[#This Row],[Aging]]&lt;&gt;"Within Due",InvoiceDatabase[[#This Row],[Balance Outstanding]],0)</f>
        <v>0</v>
      </c>
      <c r="Q145" s="68">
        <f ca="1">IF(InvoiceDatabase[[#This Row],[Aging]]="Within Due",InvoiceDatabase[[#This Row],[Balance Outstanding]],0)</f>
        <v>0</v>
      </c>
      <c r="R145" s="68" t="str">
        <f ca="1">IF(InvoiceDatabase[[#This Row],[Date Issued]] &gt;= TODAY()-30, "Yes", "No")</f>
        <v>No</v>
      </c>
      <c r="S145" s="68" t="str">
        <f ca="1">IF(InvoiceDatabase[[#This Row],[IsOverdue?]]&lt;&gt;"Yes",InvoiceDatabase[[#This Row],[Status]],"Past Due")</f>
        <v>Paid</v>
      </c>
      <c r="T145" s="68" t="str">
        <f ca="1">IF(AND(InvoiceDatabase[[#This Row],[Date Due]]&lt;TODAY(),InvoiceDatabase[[#This Row],[Status]]&lt;&gt;"Paid"),"Yes","No")</f>
        <v>No</v>
      </c>
    </row>
    <row r="146" spans="1:20">
      <c r="A146">
        <v>145</v>
      </c>
      <c r="C146" t="s">
        <v>125</v>
      </c>
      <c r="D146" s="68">
        <v>5264000</v>
      </c>
      <c r="E146" s="23">
        <v>46238</v>
      </c>
      <c r="F146" s="23">
        <v>46268</v>
      </c>
      <c r="G146" t="s">
        <v>2802</v>
      </c>
      <c r="H146"/>
      <c r="I146"/>
      <c r="K146" t="s">
        <v>446</v>
      </c>
      <c r="L146" s="68">
        <v>3158000</v>
      </c>
      <c r="M146" s="68">
        <f>InvoiceDatabase[[#This Row],[Amount]]-InvoiceDatabase[[#This Row],[Paid Amount]]</f>
        <v>2106000</v>
      </c>
      <c r="N146" s="68" t="str" cm="1">
        <f t="array" aca="1" ref="N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 s="68" t="str">
        <f>_xlfn.TEXTAFTER(
VLOOKUP(InvoiceDatabase[[#This Row],[Customer]],CustomerList[],5,FALSE),
", ", -1)</f>
        <v>DKI Jakarta</v>
      </c>
      <c r="P146" s="68">
        <f ca="1">IF(InvoiceDatabase[[#This Row],[Aging]]&lt;&gt;"Within Due",InvoiceDatabase[[#This Row],[Balance Outstanding]],0)</f>
        <v>2106000</v>
      </c>
      <c r="Q146" s="68">
        <f ca="1">IF(InvoiceDatabase[[#This Row],[Aging]]="Within Due",InvoiceDatabase[[#This Row],[Balance Outstanding]],0)</f>
        <v>0</v>
      </c>
      <c r="R146" s="68" t="str">
        <f ca="1">IF(InvoiceDatabase[[#This Row],[Date Issued]] &gt;= TODAY()-30, "Yes", "No")</f>
        <v>No</v>
      </c>
      <c r="S146" s="68" t="str">
        <f ca="1">IF(InvoiceDatabase[[#This Row],[IsOverdue?]]&lt;&gt;"Yes",InvoiceDatabase[[#This Row],[Status]],"Past Due")</f>
        <v>Past Due</v>
      </c>
      <c r="T146" s="68" t="str">
        <f ca="1">IF(AND(InvoiceDatabase[[#This Row],[Date Due]]&lt;TODAY(),InvoiceDatabase[[#This Row],[Status]]&lt;&gt;"Paid"),"Yes","No")</f>
        <v>Yes</v>
      </c>
    </row>
    <row r="147" spans="1:20">
      <c r="A147">
        <v>146</v>
      </c>
      <c r="C147" t="s">
        <v>204</v>
      </c>
      <c r="D147" s="68">
        <v>2668000</v>
      </c>
      <c r="E147" s="23">
        <v>46049</v>
      </c>
      <c r="F147" s="23">
        <v>46094</v>
      </c>
      <c r="G147" t="s">
        <v>274</v>
      </c>
      <c r="H147"/>
      <c r="I147"/>
      <c r="K147" t="s">
        <v>447</v>
      </c>
      <c r="L147" s="68">
        <v>2668000</v>
      </c>
      <c r="M147" s="68">
        <f>InvoiceDatabase[[#This Row],[Amount]]-InvoiceDatabase[[#This Row],[Paid Amount]]</f>
        <v>0</v>
      </c>
      <c r="N147" s="68" t="str" cm="1">
        <f t="array" aca="1" ref="N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 s="68" t="str">
        <f>_xlfn.TEXTAFTER(
VLOOKUP(InvoiceDatabase[[#This Row],[Customer]],CustomerList[],5,FALSE),
", ", -1)</f>
        <v>Bali</v>
      </c>
      <c r="P147" s="68">
        <f ca="1">IF(InvoiceDatabase[[#This Row],[Aging]]&lt;&gt;"Within Due",InvoiceDatabase[[#This Row],[Balance Outstanding]],0)</f>
        <v>0</v>
      </c>
      <c r="Q147" s="68">
        <f ca="1">IF(InvoiceDatabase[[#This Row],[Aging]]="Within Due",InvoiceDatabase[[#This Row],[Balance Outstanding]],0)</f>
        <v>0</v>
      </c>
      <c r="R147" s="68" t="str">
        <f ca="1">IF(InvoiceDatabase[[#This Row],[Date Issued]] &gt;= TODAY()-30, "Yes", "No")</f>
        <v>No</v>
      </c>
      <c r="S147" s="68" t="str">
        <f ca="1">IF(InvoiceDatabase[[#This Row],[IsOverdue?]]&lt;&gt;"Yes",InvoiceDatabase[[#This Row],[Status]],"Past Due")</f>
        <v>Paid</v>
      </c>
      <c r="T147" s="68" t="str">
        <f ca="1">IF(AND(InvoiceDatabase[[#This Row],[Date Due]]&lt;TODAY(),InvoiceDatabase[[#This Row],[Status]]&lt;&gt;"Paid"),"Yes","No")</f>
        <v>No</v>
      </c>
    </row>
    <row r="148" spans="1:20">
      <c r="A148">
        <v>147</v>
      </c>
      <c r="C148" t="s">
        <v>190</v>
      </c>
      <c r="D148" s="68">
        <v>5467000</v>
      </c>
      <c r="E148" s="23">
        <v>46193</v>
      </c>
      <c r="F148" s="23">
        <v>46207</v>
      </c>
      <c r="G148" t="s">
        <v>274</v>
      </c>
      <c r="H148"/>
      <c r="I148"/>
      <c r="K148" t="s">
        <v>448</v>
      </c>
      <c r="L148" s="68">
        <v>5467000</v>
      </c>
      <c r="M148" s="68">
        <f>InvoiceDatabase[[#This Row],[Amount]]-InvoiceDatabase[[#This Row],[Paid Amount]]</f>
        <v>0</v>
      </c>
      <c r="N148" s="68" t="str" cm="1">
        <f t="array" aca="1" ref="N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 s="68" t="str">
        <f>_xlfn.TEXTAFTER(
VLOOKUP(InvoiceDatabase[[#This Row],[Customer]],CustomerList[],5,FALSE),
", ", -1)</f>
        <v>Jawa Tengah</v>
      </c>
      <c r="P148" s="68">
        <f ca="1">IF(InvoiceDatabase[[#This Row],[Aging]]&lt;&gt;"Within Due",InvoiceDatabase[[#This Row],[Balance Outstanding]],0)</f>
        <v>0</v>
      </c>
      <c r="Q148" s="68">
        <f ca="1">IF(InvoiceDatabase[[#This Row],[Aging]]="Within Due",InvoiceDatabase[[#This Row],[Balance Outstanding]],0)</f>
        <v>0</v>
      </c>
      <c r="R148" s="68" t="str">
        <f ca="1">IF(InvoiceDatabase[[#This Row],[Date Issued]] &gt;= TODAY()-30, "Yes", "No")</f>
        <v>No</v>
      </c>
      <c r="S148" s="68" t="str">
        <f ca="1">IF(InvoiceDatabase[[#This Row],[IsOverdue?]]&lt;&gt;"Yes",InvoiceDatabase[[#This Row],[Status]],"Past Due")</f>
        <v>Paid</v>
      </c>
      <c r="T148" s="68" t="str">
        <f ca="1">IF(AND(InvoiceDatabase[[#This Row],[Date Due]]&lt;TODAY(),InvoiceDatabase[[#This Row],[Status]]&lt;&gt;"Paid"),"Yes","No")</f>
        <v>No</v>
      </c>
    </row>
    <row r="149" spans="1:20">
      <c r="A149">
        <v>148</v>
      </c>
      <c r="C149" t="s">
        <v>246</v>
      </c>
      <c r="D149" s="68">
        <v>3219000</v>
      </c>
      <c r="E149" s="23">
        <v>46196</v>
      </c>
      <c r="F149" s="23">
        <v>46210</v>
      </c>
      <c r="G149" t="s">
        <v>274</v>
      </c>
      <c r="H149"/>
      <c r="I149"/>
      <c r="K149" t="s">
        <v>449</v>
      </c>
      <c r="L149" s="68">
        <v>3219000</v>
      </c>
      <c r="M149" s="68">
        <f>InvoiceDatabase[[#This Row],[Amount]]-InvoiceDatabase[[#This Row],[Paid Amount]]</f>
        <v>0</v>
      </c>
      <c r="N149" s="68" t="str" cm="1">
        <f t="array" aca="1" ref="N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 s="68" t="str">
        <f>_xlfn.TEXTAFTER(
VLOOKUP(InvoiceDatabase[[#This Row],[Customer]],CustomerList[],5,FALSE),
", ", -1)</f>
        <v>Kalimantan Timur</v>
      </c>
      <c r="P149" s="68">
        <f ca="1">IF(InvoiceDatabase[[#This Row],[Aging]]&lt;&gt;"Within Due",InvoiceDatabase[[#This Row],[Balance Outstanding]],0)</f>
        <v>0</v>
      </c>
      <c r="Q149" s="68">
        <f ca="1">IF(InvoiceDatabase[[#This Row],[Aging]]="Within Due",InvoiceDatabase[[#This Row],[Balance Outstanding]],0)</f>
        <v>0</v>
      </c>
      <c r="R149" s="68" t="str">
        <f ca="1">IF(InvoiceDatabase[[#This Row],[Date Issued]] &gt;= TODAY()-30, "Yes", "No")</f>
        <v>No</v>
      </c>
      <c r="S149" s="68" t="str">
        <f ca="1">IF(InvoiceDatabase[[#This Row],[IsOverdue?]]&lt;&gt;"Yes",InvoiceDatabase[[#This Row],[Status]],"Past Due")</f>
        <v>Paid</v>
      </c>
      <c r="T149" s="68" t="str">
        <f ca="1">IF(AND(InvoiceDatabase[[#This Row],[Date Due]]&lt;TODAY(),InvoiceDatabase[[#This Row],[Status]]&lt;&gt;"Paid"),"Yes","No")</f>
        <v>No</v>
      </c>
    </row>
    <row r="150" spans="1:20">
      <c r="A150">
        <v>149</v>
      </c>
      <c r="C150" t="s">
        <v>204</v>
      </c>
      <c r="D150" s="68">
        <v>3450000</v>
      </c>
      <c r="E150" s="23">
        <v>46261</v>
      </c>
      <c r="F150" s="23">
        <v>46291</v>
      </c>
      <c r="G150" t="s">
        <v>274</v>
      </c>
      <c r="H150"/>
      <c r="I150"/>
      <c r="K150" t="s">
        <v>450</v>
      </c>
      <c r="L150" s="68">
        <v>3450000</v>
      </c>
      <c r="M150" s="68">
        <f>InvoiceDatabase[[#This Row],[Amount]]-InvoiceDatabase[[#This Row],[Paid Amount]]</f>
        <v>0</v>
      </c>
      <c r="N150" s="68" t="str" cm="1">
        <f t="array" aca="1" ref="N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 s="68" t="str">
        <f>_xlfn.TEXTAFTER(
VLOOKUP(InvoiceDatabase[[#This Row],[Customer]],CustomerList[],5,FALSE),
", ", -1)</f>
        <v>Bali</v>
      </c>
      <c r="P150" s="68">
        <f ca="1">IF(InvoiceDatabase[[#This Row],[Aging]]&lt;&gt;"Within Due",InvoiceDatabase[[#This Row],[Balance Outstanding]],0)</f>
        <v>0</v>
      </c>
      <c r="Q150" s="68">
        <f ca="1">IF(InvoiceDatabase[[#This Row],[Aging]]="Within Due",InvoiceDatabase[[#This Row],[Balance Outstanding]],0)</f>
        <v>0</v>
      </c>
      <c r="R150" s="68" t="str">
        <f ca="1">IF(InvoiceDatabase[[#This Row],[Date Issued]] &gt;= TODAY()-30, "Yes", "No")</f>
        <v>No</v>
      </c>
      <c r="S150" s="68" t="str">
        <f ca="1">IF(InvoiceDatabase[[#This Row],[IsOverdue?]]&lt;&gt;"Yes",InvoiceDatabase[[#This Row],[Status]],"Past Due")</f>
        <v>Paid</v>
      </c>
      <c r="T150" s="68" t="str">
        <f ca="1">IF(AND(InvoiceDatabase[[#This Row],[Date Due]]&lt;TODAY(),InvoiceDatabase[[#This Row],[Status]]&lt;&gt;"Paid"),"Yes","No")</f>
        <v>No</v>
      </c>
    </row>
    <row r="151" spans="1:20">
      <c r="A151">
        <v>150</v>
      </c>
      <c r="C151" t="s">
        <v>260</v>
      </c>
      <c r="D151" s="68">
        <v>4056000</v>
      </c>
      <c r="E151" s="23">
        <v>46241</v>
      </c>
      <c r="F151" s="23">
        <v>46271</v>
      </c>
      <c r="G151" t="s">
        <v>2802</v>
      </c>
      <c r="H151"/>
      <c r="I151"/>
      <c r="K151" t="s">
        <v>451</v>
      </c>
      <c r="L151" s="68">
        <v>1014000</v>
      </c>
      <c r="M151" s="68">
        <f>InvoiceDatabase[[#This Row],[Amount]]-InvoiceDatabase[[#This Row],[Paid Amount]]</f>
        <v>3042000</v>
      </c>
      <c r="N151" s="68" t="str" cm="1">
        <f t="array" aca="1" ref="N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 s="68" t="str">
        <f>_xlfn.TEXTAFTER(
VLOOKUP(InvoiceDatabase[[#This Row],[Customer]],CustomerList[],5,FALSE),
", ", -1)</f>
        <v>Sulawesi Utara</v>
      </c>
      <c r="P151" s="68">
        <f ca="1">IF(InvoiceDatabase[[#This Row],[Aging]]&lt;&gt;"Within Due",InvoiceDatabase[[#This Row],[Balance Outstanding]],0)</f>
        <v>3042000</v>
      </c>
      <c r="Q151" s="68">
        <f ca="1">IF(InvoiceDatabase[[#This Row],[Aging]]="Within Due",InvoiceDatabase[[#This Row],[Balance Outstanding]],0)</f>
        <v>0</v>
      </c>
      <c r="R151" s="68" t="str">
        <f ca="1">IF(InvoiceDatabase[[#This Row],[Date Issued]] &gt;= TODAY()-30, "Yes", "No")</f>
        <v>No</v>
      </c>
      <c r="S151" s="68" t="str">
        <f ca="1">IF(InvoiceDatabase[[#This Row],[IsOverdue?]]&lt;&gt;"Yes",InvoiceDatabase[[#This Row],[Status]],"Past Due")</f>
        <v>Past Due</v>
      </c>
      <c r="T151" s="68" t="str">
        <f ca="1">IF(AND(InvoiceDatabase[[#This Row],[Date Due]]&lt;TODAY(),InvoiceDatabase[[#This Row],[Status]]&lt;&gt;"Paid"),"Yes","No")</f>
        <v>Yes</v>
      </c>
    </row>
    <row r="152" spans="1:20">
      <c r="A152">
        <v>151</v>
      </c>
      <c r="C152" t="s">
        <v>232</v>
      </c>
      <c r="D152" s="68">
        <v>3459000</v>
      </c>
      <c r="E152" s="23">
        <v>46243</v>
      </c>
      <c r="F152" s="23">
        <v>46257</v>
      </c>
      <c r="G152" t="s">
        <v>2802</v>
      </c>
      <c r="H152"/>
      <c r="I152"/>
      <c r="K152" t="s">
        <v>452</v>
      </c>
      <c r="L152" s="68">
        <v>1384000</v>
      </c>
      <c r="M152" s="68">
        <f>InvoiceDatabase[[#This Row],[Amount]]-InvoiceDatabase[[#This Row],[Paid Amount]]</f>
        <v>2075000</v>
      </c>
      <c r="N152" s="68" t="str" cm="1">
        <f t="array" aca="1" ref="N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52" s="68" t="str">
        <f>_xlfn.TEXTAFTER(
VLOOKUP(InvoiceDatabase[[#This Row],[Customer]],CustomerList[],5,FALSE),
", ", -1)</f>
        <v>Riau</v>
      </c>
      <c r="P152" s="68">
        <f ca="1">IF(InvoiceDatabase[[#This Row],[Aging]]&lt;&gt;"Within Due",InvoiceDatabase[[#This Row],[Balance Outstanding]],0)</f>
        <v>2075000</v>
      </c>
      <c r="Q152" s="68">
        <f ca="1">IF(InvoiceDatabase[[#This Row],[Aging]]="Within Due",InvoiceDatabase[[#This Row],[Balance Outstanding]],0)</f>
        <v>0</v>
      </c>
      <c r="R152" s="68" t="str">
        <f ca="1">IF(InvoiceDatabase[[#This Row],[Date Issued]] &gt;= TODAY()-30, "Yes", "No")</f>
        <v>No</v>
      </c>
      <c r="S152" s="68" t="str">
        <f ca="1">IF(InvoiceDatabase[[#This Row],[IsOverdue?]]&lt;&gt;"Yes",InvoiceDatabase[[#This Row],[Status]],"Past Due")</f>
        <v>Past Due</v>
      </c>
      <c r="T152" s="68" t="str">
        <f ca="1">IF(AND(InvoiceDatabase[[#This Row],[Date Due]]&lt;TODAY(),InvoiceDatabase[[#This Row],[Status]]&lt;&gt;"Paid"),"Yes","No")</f>
        <v>Yes</v>
      </c>
    </row>
    <row r="153" spans="1:20">
      <c r="A153">
        <v>152</v>
      </c>
      <c r="C153" t="s">
        <v>246</v>
      </c>
      <c r="D153" s="68">
        <v>5471000</v>
      </c>
      <c r="E153" s="23">
        <v>46125</v>
      </c>
      <c r="F153" s="23">
        <v>46155</v>
      </c>
      <c r="G153" t="s">
        <v>274</v>
      </c>
      <c r="H153"/>
      <c r="I153"/>
      <c r="K153" t="s">
        <v>453</v>
      </c>
      <c r="L153" s="68">
        <v>5471000</v>
      </c>
      <c r="M153" s="68">
        <f>InvoiceDatabase[[#This Row],[Amount]]-InvoiceDatabase[[#This Row],[Paid Amount]]</f>
        <v>0</v>
      </c>
      <c r="N153" s="68" t="str" cm="1">
        <f t="array" aca="1" ref="N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 s="68" t="str">
        <f>_xlfn.TEXTAFTER(
VLOOKUP(InvoiceDatabase[[#This Row],[Customer]],CustomerList[],5,FALSE),
", ", -1)</f>
        <v>Kalimantan Timur</v>
      </c>
      <c r="P153" s="68">
        <f ca="1">IF(InvoiceDatabase[[#This Row],[Aging]]&lt;&gt;"Within Due",InvoiceDatabase[[#This Row],[Balance Outstanding]],0)</f>
        <v>0</v>
      </c>
      <c r="Q153" s="68">
        <f ca="1">IF(InvoiceDatabase[[#This Row],[Aging]]="Within Due",InvoiceDatabase[[#This Row],[Balance Outstanding]],0)</f>
        <v>0</v>
      </c>
      <c r="R153" s="68" t="str">
        <f ca="1">IF(InvoiceDatabase[[#This Row],[Date Issued]] &gt;= TODAY()-30, "Yes", "No")</f>
        <v>No</v>
      </c>
      <c r="S153" s="68" t="str">
        <f ca="1">IF(InvoiceDatabase[[#This Row],[IsOverdue?]]&lt;&gt;"Yes",InvoiceDatabase[[#This Row],[Status]],"Past Due")</f>
        <v>Paid</v>
      </c>
      <c r="T153" s="68" t="str">
        <f ca="1">IF(AND(InvoiceDatabase[[#This Row],[Date Due]]&lt;TODAY(),InvoiceDatabase[[#This Row],[Status]]&lt;&gt;"Paid"),"Yes","No")</f>
        <v>No</v>
      </c>
    </row>
    <row r="154" spans="1:20">
      <c r="A154">
        <v>153</v>
      </c>
      <c r="C154" t="s">
        <v>204</v>
      </c>
      <c r="D154" s="68">
        <v>1032000</v>
      </c>
      <c r="E154" s="23">
        <v>46105</v>
      </c>
      <c r="F154" s="23">
        <v>46135</v>
      </c>
      <c r="G154" t="s">
        <v>274</v>
      </c>
      <c r="H154"/>
      <c r="I154"/>
      <c r="K154" t="s">
        <v>454</v>
      </c>
      <c r="L154" s="68">
        <v>1032000</v>
      </c>
      <c r="M154" s="68">
        <f>InvoiceDatabase[[#This Row],[Amount]]-InvoiceDatabase[[#This Row],[Paid Amount]]</f>
        <v>0</v>
      </c>
      <c r="N154" s="68" t="str" cm="1">
        <f t="array" aca="1" ref="N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 s="68" t="str">
        <f>_xlfn.TEXTAFTER(
VLOOKUP(InvoiceDatabase[[#This Row],[Customer]],CustomerList[],5,FALSE),
", ", -1)</f>
        <v>Bali</v>
      </c>
      <c r="P154" s="68">
        <f ca="1">IF(InvoiceDatabase[[#This Row],[Aging]]&lt;&gt;"Within Due",InvoiceDatabase[[#This Row],[Balance Outstanding]],0)</f>
        <v>0</v>
      </c>
      <c r="Q154" s="68">
        <f ca="1">IF(InvoiceDatabase[[#This Row],[Aging]]="Within Due",InvoiceDatabase[[#This Row],[Balance Outstanding]],0)</f>
        <v>0</v>
      </c>
      <c r="R154" s="68" t="str">
        <f ca="1">IF(InvoiceDatabase[[#This Row],[Date Issued]] &gt;= TODAY()-30, "Yes", "No")</f>
        <v>No</v>
      </c>
      <c r="S154" s="68" t="str">
        <f ca="1">IF(InvoiceDatabase[[#This Row],[IsOverdue?]]&lt;&gt;"Yes",InvoiceDatabase[[#This Row],[Status]],"Past Due")</f>
        <v>Paid</v>
      </c>
      <c r="T154" s="68" t="str">
        <f ca="1">IF(AND(InvoiceDatabase[[#This Row],[Date Due]]&lt;TODAY(),InvoiceDatabase[[#This Row],[Status]]&lt;&gt;"Paid"),"Yes","No")</f>
        <v>No</v>
      </c>
    </row>
    <row r="155" spans="1:20">
      <c r="A155">
        <v>154</v>
      </c>
      <c r="C155" t="s">
        <v>184</v>
      </c>
      <c r="D155" s="68">
        <v>4323000</v>
      </c>
      <c r="E155" s="23">
        <v>46157</v>
      </c>
      <c r="F155" s="23">
        <v>46202</v>
      </c>
      <c r="G155" t="s">
        <v>51</v>
      </c>
      <c r="H155"/>
      <c r="I155"/>
      <c r="K155" t="s">
        <v>455</v>
      </c>
      <c r="L155" s="68">
        <v>0</v>
      </c>
      <c r="M155" s="68">
        <f>InvoiceDatabase[[#This Row],[Amount]]-InvoiceDatabase[[#This Row],[Paid Amount]]</f>
        <v>4323000</v>
      </c>
      <c r="N155" s="68" t="str" cm="1">
        <f t="array" aca="1" ref="N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 s="68" t="str">
        <f>_xlfn.TEXTAFTER(
VLOOKUP(InvoiceDatabase[[#This Row],[Customer]],CustomerList[],5,FALSE),
", ", -1)</f>
        <v>Jawa Timur</v>
      </c>
      <c r="P155" s="68">
        <f ca="1">IF(InvoiceDatabase[[#This Row],[Aging]]&lt;&gt;"Within Due",InvoiceDatabase[[#This Row],[Balance Outstanding]],0)</f>
        <v>4323000</v>
      </c>
      <c r="Q155" s="68">
        <f ca="1">IF(InvoiceDatabase[[#This Row],[Aging]]="Within Due",InvoiceDatabase[[#This Row],[Balance Outstanding]],0)</f>
        <v>0</v>
      </c>
      <c r="R155" s="68" t="str">
        <f ca="1">IF(InvoiceDatabase[[#This Row],[Date Issued]] &gt;= TODAY()-30, "Yes", "No")</f>
        <v>No</v>
      </c>
      <c r="S155" s="68" t="str">
        <f ca="1">IF(InvoiceDatabase[[#This Row],[IsOverdue?]]&lt;&gt;"Yes",InvoiceDatabase[[#This Row],[Status]],"Past Due")</f>
        <v>Past Due</v>
      </c>
      <c r="T155" s="68" t="str">
        <f ca="1">IF(AND(InvoiceDatabase[[#This Row],[Date Due]]&lt;TODAY(),InvoiceDatabase[[#This Row],[Status]]&lt;&gt;"Paid"),"Yes","No")</f>
        <v>Yes</v>
      </c>
    </row>
    <row r="156" spans="1:20">
      <c r="A156">
        <v>155</v>
      </c>
      <c r="C156" t="s">
        <v>197</v>
      </c>
      <c r="D156" s="68">
        <v>4718000</v>
      </c>
      <c r="E156" s="23">
        <v>46111</v>
      </c>
      <c r="F156" s="23">
        <v>46156</v>
      </c>
      <c r="G156" t="s">
        <v>274</v>
      </c>
      <c r="H156"/>
      <c r="I156"/>
      <c r="K156" t="s">
        <v>456</v>
      </c>
      <c r="L156" s="68">
        <v>4718000</v>
      </c>
      <c r="M156" s="68">
        <f>InvoiceDatabase[[#This Row],[Amount]]-InvoiceDatabase[[#This Row],[Paid Amount]]</f>
        <v>0</v>
      </c>
      <c r="N156" s="68" t="str" cm="1">
        <f t="array" aca="1" ref="N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 s="68" t="str">
        <f>_xlfn.TEXTAFTER(
VLOOKUP(InvoiceDatabase[[#This Row],[Customer]],CustomerList[],5,FALSE),
", ", -1)</f>
        <v>DI Yogyakarta</v>
      </c>
      <c r="P156" s="68">
        <f ca="1">IF(InvoiceDatabase[[#This Row],[Aging]]&lt;&gt;"Within Due",InvoiceDatabase[[#This Row],[Balance Outstanding]],0)</f>
        <v>0</v>
      </c>
      <c r="Q156" s="68">
        <f ca="1">IF(InvoiceDatabase[[#This Row],[Aging]]="Within Due",InvoiceDatabase[[#This Row],[Balance Outstanding]],0)</f>
        <v>0</v>
      </c>
      <c r="R156" s="68" t="str">
        <f ca="1">IF(InvoiceDatabase[[#This Row],[Date Issued]] &gt;= TODAY()-30, "Yes", "No")</f>
        <v>No</v>
      </c>
      <c r="S156" s="68" t="str">
        <f ca="1">IF(InvoiceDatabase[[#This Row],[IsOverdue?]]&lt;&gt;"Yes",InvoiceDatabase[[#This Row],[Status]],"Past Due")</f>
        <v>Paid</v>
      </c>
      <c r="T156" s="68" t="str">
        <f ca="1">IF(AND(InvoiceDatabase[[#This Row],[Date Due]]&lt;TODAY(),InvoiceDatabase[[#This Row],[Status]]&lt;&gt;"Paid"),"Yes","No")</f>
        <v>No</v>
      </c>
    </row>
    <row r="157" spans="1:20">
      <c r="A157">
        <v>156</v>
      </c>
      <c r="C157" t="s">
        <v>246</v>
      </c>
      <c r="D157" s="68">
        <v>3180000</v>
      </c>
      <c r="E157" s="23">
        <v>46203</v>
      </c>
      <c r="F157" s="23">
        <v>46233</v>
      </c>
      <c r="G157" t="s">
        <v>274</v>
      </c>
      <c r="H157"/>
      <c r="I157"/>
      <c r="K157" t="s">
        <v>457</v>
      </c>
      <c r="L157" s="68">
        <v>3180000</v>
      </c>
      <c r="M157" s="68">
        <f>InvoiceDatabase[[#This Row],[Amount]]-InvoiceDatabase[[#This Row],[Paid Amount]]</f>
        <v>0</v>
      </c>
      <c r="N157" s="68" t="str" cm="1">
        <f t="array" aca="1" ref="N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 s="68" t="str">
        <f>_xlfn.TEXTAFTER(
VLOOKUP(InvoiceDatabase[[#This Row],[Customer]],CustomerList[],5,FALSE),
", ", -1)</f>
        <v>Kalimantan Timur</v>
      </c>
      <c r="P157" s="68">
        <f ca="1">IF(InvoiceDatabase[[#This Row],[Aging]]&lt;&gt;"Within Due",InvoiceDatabase[[#This Row],[Balance Outstanding]],0)</f>
        <v>0</v>
      </c>
      <c r="Q157" s="68">
        <f ca="1">IF(InvoiceDatabase[[#This Row],[Aging]]="Within Due",InvoiceDatabase[[#This Row],[Balance Outstanding]],0)</f>
        <v>0</v>
      </c>
      <c r="R157" s="68" t="str">
        <f ca="1">IF(InvoiceDatabase[[#This Row],[Date Issued]] &gt;= TODAY()-30, "Yes", "No")</f>
        <v>No</v>
      </c>
      <c r="S157" s="68" t="str">
        <f ca="1">IF(InvoiceDatabase[[#This Row],[IsOverdue?]]&lt;&gt;"Yes",InvoiceDatabase[[#This Row],[Status]],"Past Due")</f>
        <v>Paid</v>
      </c>
      <c r="T157" s="68" t="str">
        <f ca="1">IF(AND(InvoiceDatabase[[#This Row],[Date Due]]&lt;TODAY(),InvoiceDatabase[[#This Row],[Status]]&lt;&gt;"Paid"),"Yes","No")</f>
        <v>No</v>
      </c>
    </row>
    <row r="158" spans="1:20">
      <c r="A158">
        <v>157</v>
      </c>
      <c r="C158" t="s">
        <v>239</v>
      </c>
      <c r="D158" s="68">
        <v>7239000</v>
      </c>
      <c r="E158" s="23">
        <v>46079</v>
      </c>
      <c r="F158" s="23">
        <v>46109</v>
      </c>
      <c r="G158" t="s">
        <v>2802</v>
      </c>
      <c r="H158"/>
      <c r="I158"/>
      <c r="K158" t="s">
        <v>458</v>
      </c>
      <c r="L158" s="68">
        <v>4343000</v>
      </c>
      <c r="M158" s="68">
        <f>InvoiceDatabase[[#This Row],[Amount]]-InvoiceDatabase[[#This Row],[Paid Amount]]</f>
        <v>2896000</v>
      </c>
      <c r="N158" s="68" t="str" cm="1">
        <f t="array" aca="1" ref="N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 s="68" t="str">
        <f>_xlfn.TEXTAFTER(
VLOOKUP(InvoiceDatabase[[#This Row],[Customer]],CustomerList[],5,FALSE),
", ", -1)</f>
        <v>Kepulauan Riau</v>
      </c>
      <c r="P158" s="68">
        <f ca="1">IF(InvoiceDatabase[[#This Row],[Aging]]&lt;&gt;"Within Due",InvoiceDatabase[[#This Row],[Balance Outstanding]],0)</f>
        <v>2896000</v>
      </c>
      <c r="Q158" s="68">
        <f ca="1">IF(InvoiceDatabase[[#This Row],[Aging]]="Within Due",InvoiceDatabase[[#This Row],[Balance Outstanding]],0)</f>
        <v>0</v>
      </c>
      <c r="R158" s="68" t="str">
        <f ca="1">IF(InvoiceDatabase[[#This Row],[Date Issued]] &gt;= TODAY()-30, "Yes", "No")</f>
        <v>No</v>
      </c>
      <c r="S158" s="68" t="str">
        <f ca="1">IF(InvoiceDatabase[[#This Row],[IsOverdue?]]&lt;&gt;"Yes",InvoiceDatabase[[#This Row],[Status]],"Past Due")</f>
        <v>Past Due</v>
      </c>
      <c r="T158" s="68" t="str">
        <f ca="1">IF(AND(InvoiceDatabase[[#This Row],[Date Due]]&lt;TODAY(),InvoiceDatabase[[#This Row],[Status]]&lt;&gt;"Paid"),"Yes","No")</f>
        <v>Yes</v>
      </c>
    </row>
    <row r="159" spans="1:20">
      <c r="A159">
        <v>158</v>
      </c>
      <c r="C159" t="s">
        <v>232</v>
      </c>
      <c r="D159" s="68">
        <v>5618000</v>
      </c>
      <c r="E159" s="23">
        <v>46257</v>
      </c>
      <c r="F159" s="23">
        <v>46271</v>
      </c>
      <c r="G159" t="s">
        <v>274</v>
      </c>
      <c r="H159"/>
      <c r="I159"/>
      <c r="K159" t="s">
        <v>459</v>
      </c>
      <c r="L159" s="68">
        <v>5618000</v>
      </c>
      <c r="M159" s="68">
        <f>InvoiceDatabase[[#This Row],[Amount]]-InvoiceDatabase[[#This Row],[Paid Amount]]</f>
        <v>0</v>
      </c>
      <c r="N159" s="68" t="str" cm="1">
        <f t="array" aca="1" ref="N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 s="68" t="str">
        <f>_xlfn.TEXTAFTER(
VLOOKUP(InvoiceDatabase[[#This Row],[Customer]],CustomerList[],5,FALSE),
", ", -1)</f>
        <v>Riau</v>
      </c>
      <c r="P159" s="68">
        <f ca="1">IF(InvoiceDatabase[[#This Row],[Aging]]&lt;&gt;"Within Due",InvoiceDatabase[[#This Row],[Balance Outstanding]],0)</f>
        <v>0</v>
      </c>
      <c r="Q159" s="68">
        <f ca="1">IF(InvoiceDatabase[[#This Row],[Aging]]="Within Due",InvoiceDatabase[[#This Row],[Balance Outstanding]],0)</f>
        <v>0</v>
      </c>
      <c r="R159" s="68" t="str">
        <f ca="1">IF(InvoiceDatabase[[#This Row],[Date Issued]] &gt;= TODAY()-30, "Yes", "No")</f>
        <v>No</v>
      </c>
      <c r="S159" s="68" t="str">
        <f ca="1">IF(InvoiceDatabase[[#This Row],[IsOverdue?]]&lt;&gt;"Yes",InvoiceDatabase[[#This Row],[Status]],"Past Due")</f>
        <v>Paid</v>
      </c>
      <c r="T159" s="68" t="str">
        <f ca="1">IF(AND(InvoiceDatabase[[#This Row],[Date Due]]&lt;TODAY(),InvoiceDatabase[[#This Row],[Status]]&lt;&gt;"Paid"),"Yes","No")</f>
        <v>No</v>
      </c>
    </row>
    <row r="160" spans="1:20">
      <c r="A160">
        <v>159</v>
      </c>
      <c r="C160" t="s">
        <v>171</v>
      </c>
      <c r="D160" s="68">
        <v>2394000</v>
      </c>
      <c r="E160" s="23">
        <v>46056</v>
      </c>
      <c r="F160" s="23">
        <v>46086</v>
      </c>
      <c r="G160" t="s">
        <v>274</v>
      </c>
      <c r="H160"/>
      <c r="I160"/>
      <c r="K160" t="s">
        <v>460</v>
      </c>
      <c r="L160" s="68">
        <v>2394000</v>
      </c>
      <c r="M160" s="68">
        <f>InvoiceDatabase[[#This Row],[Amount]]-InvoiceDatabase[[#This Row],[Paid Amount]]</f>
        <v>0</v>
      </c>
      <c r="N160" s="68" t="str" cm="1">
        <f t="array" aca="1" ref="N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 s="68" t="str">
        <f>_xlfn.TEXTAFTER(
VLOOKUP(InvoiceDatabase[[#This Row],[Customer]],CustomerList[],5,FALSE),
", ", -1)</f>
        <v>Jawa Barat</v>
      </c>
      <c r="P160" s="68">
        <f ca="1">IF(InvoiceDatabase[[#This Row],[Aging]]&lt;&gt;"Within Due",InvoiceDatabase[[#This Row],[Balance Outstanding]],0)</f>
        <v>0</v>
      </c>
      <c r="Q160" s="68">
        <f ca="1">IF(InvoiceDatabase[[#This Row],[Aging]]="Within Due",InvoiceDatabase[[#This Row],[Balance Outstanding]],0)</f>
        <v>0</v>
      </c>
      <c r="R160" s="68" t="str">
        <f ca="1">IF(InvoiceDatabase[[#This Row],[Date Issued]] &gt;= TODAY()-30, "Yes", "No")</f>
        <v>No</v>
      </c>
      <c r="S160" s="68" t="str">
        <f ca="1">IF(InvoiceDatabase[[#This Row],[IsOverdue?]]&lt;&gt;"Yes",InvoiceDatabase[[#This Row],[Status]],"Past Due")</f>
        <v>Paid</v>
      </c>
      <c r="T160" s="68" t="str">
        <f ca="1">IF(AND(InvoiceDatabase[[#This Row],[Date Due]]&lt;TODAY(),InvoiceDatabase[[#This Row],[Status]]&lt;&gt;"Paid"),"Yes","No")</f>
        <v>No</v>
      </c>
    </row>
    <row r="161" spans="1:20">
      <c r="A161">
        <v>160</v>
      </c>
      <c r="C161" t="s">
        <v>32</v>
      </c>
      <c r="D161" s="68">
        <v>2285000</v>
      </c>
      <c r="E161" s="23">
        <v>46040</v>
      </c>
      <c r="F161" s="23">
        <v>46070</v>
      </c>
      <c r="G161" t="s">
        <v>274</v>
      </c>
      <c r="H161"/>
      <c r="I161"/>
      <c r="K161" t="s">
        <v>461</v>
      </c>
      <c r="L161" s="68">
        <v>2285000</v>
      </c>
      <c r="M161" s="68">
        <f>InvoiceDatabase[[#This Row],[Amount]]-InvoiceDatabase[[#This Row],[Paid Amount]]</f>
        <v>0</v>
      </c>
      <c r="N161" s="68" t="str" cm="1">
        <f t="array" aca="1" ref="N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 s="68" t="str">
        <f>_xlfn.TEXTAFTER(
VLOOKUP(InvoiceDatabase[[#This Row],[Customer]],CustomerList[],5,FALSE),
", ", -1)</f>
        <v>DKI Jakarta</v>
      </c>
      <c r="P161" s="68">
        <f ca="1">IF(InvoiceDatabase[[#This Row],[Aging]]&lt;&gt;"Within Due",InvoiceDatabase[[#This Row],[Balance Outstanding]],0)</f>
        <v>0</v>
      </c>
      <c r="Q161" s="68">
        <f ca="1">IF(InvoiceDatabase[[#This Row],[Aging]]="Within Due",InvoiceDatabase[[#This Row],[Balance Outstanding]],0)</f>
        <v>0</v>
      </c>
      <c r="R161" s="68" t="str">
        <f ca="1">IF(InvoiceDatabase[[#This Row],[Date Issued]] &gt;= TODAY()-30, "Yes", "No")</f>
        <v>No</v>
      </c>
      <c r="S161" s="68" t="str">
        <f ca="1">IF(InvoiceDatabase[[#This Row],[IsOverdue?]]&lt;&gt;"Yes",InvoiceDatabase[[#This Row],[Status]],"Past Due")</f>
        <v>Paid</v>
      </c>
      <c r="T161" s="68" t="str">
        <f ca="1">IF(AND(InvoiceDatabase[[#This Row],[Date Due]]&lt;TODAY(),InvoiceDatabase[[#This Row],[Status]]&lt;&gt;"Paid"),"Yes","No")</f>
        <v>No</v>
      </c>
    </row>
    <row r="162" spans="1:20">
      <c r="A162">
        <v>161</v>
      </c>
      <c r="C162" t="s">
        <v>105</v>
      </c>
      <c r="D162" s="68">
        <v>5288000</v>
      </c>
      <c r="E162" s="23">
        <v>46265</v>
      </c>
      <c r="F162" s="23">
        <v>46295</v>
      </c>
      <c r="G162" t="s">
        <v>51</v>
      </c>
      <c r="H162"/>
      <c r="I162"/>
      <c r="K162" t="s">
        <v>462</v>
      </c>
      <c r="L162" s="68">
        <v>0</v>
      </c>
      <c r="M162" s="68">
        <f>InvoiceDatabase[[#This Row],[Amount]]-InvoiceDatabase[[#This Row],[Paid Amount]]</f>
        <v>5288000</v>
      </c>
      <c r="N162" s="68" t="str" cm="1">
        <f t="array" aca="1" ref="N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 s="68" t="str">
        <f>_xlfn.TEXTAFTER(
VLOOKUP(InvoiceDatabase[[#This Row],[Customer]],CustomerList[],5,FALSE),
", ", -1)</f>
        <v>DKI Jakarta</v>
      </c>
      <c r="P162" s="68">
        <f ca="1">IF(InvoiceDatabase[[#This Row],[Aging]]&lt;&gt;"Within Due",InvoiceDatabase[[#This Row],[Balance Outstanding]],0)</f>
        <v>5288000</v>
      </c>
      <c r="Q162" s="68">
        <f ca="1">IF(InvoiceDatabase[[#This Row],[Aging]]="Within Due",InvoiceDatabase[[#This Row],[Balance Outstanding]],0)</f>
        <v>0</v>
      </c>
      <c r="R162" s="68" t="str">
        <f ca="1">IF(InvoiceDatabase[[#This Row],[Date Issued]] &gt;= TODAY()-30, "Yes", "No")</f>
        <v>No</v>
      </c>
      <c r="S162" s="68" t="str">
        <f ca="1">IF(InvoiceDatabase[[#This Row],[IsOverdue?]]&lt;&gt;"Yes",InvoiceDatabase[[#This Row],[Status]],"Past Due")</f>
        <v>Past Due</v>
      </c>
      <c r="T162" s="68" t="str">
        <f ca="1">IF(AND(InvoiceDatabase[[#This Row],[Date Due]]&lt;TODAY(),InvoiceDatabase[[#This Row],[Status]]&lt;&gt;"Paid"),"Yes","No")</f>
        <v>Yes</v>
      </c>
    </row>
    <row r="163" spans="1:20">
      <c r="A163">
        <v>162</v>
      </c>
      <c r="C163" t="s">
        <v>197</v>
      </c>
      <c r="D163" s="68">
        <v>4481000</v>
      </c>
      <c r="E163" s="23">
        <v>46144</v>
      </c>
      <c r="F163" s="23">
        <v>46158</v>
      </c>
      <c r="G163" t="s">
        <v>274</v>
      </c>
      <c r="H163"/>
      <c r="I163"/>
      <c r="K163" t="s">
        <v>463</v>
      </c>
      <c r="L163" s="68">
        <v>4481000</v>
      </c>
      <c r="M163" s="68">
        <f>InvoiceDatabase[[#This Row],[Amount]]-InvoiceDatabase[[#This Row],[Paid Amount]]</f>
        <v>0</v>
      </c>
      <c r="N163" s="68" t="str" cm="1">
        <f t="array" aca="1" ref="N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 s="68" t="str">
        <f>_xlfn.TEXTAFTER(
VLOOKUP(InvoiceDatabase[[#This Row],[Customer]],CustomerList[],5,FALSE),
", ", -1)</f>
        <v>DI Yogyakarta</v>
      </c>
      <c r="P163" s="68">
        <f ca="1">IF(InvoiceDatabase[[#This Row],[Aging]]&lt;&gt;"Within Due",InvoiceDatabase[[#This Row],[Balance Outstanding]],0)</f>
        <v>0</v>
      </c>
      <c r="Q163" s="68">
        <f ca="1">IF(InvoiceDatabase[[#This Row],[Aging]]="Within Due",InvoiceDatabase[[#This Row],[Balance Outstanding]],0)</f>
        <v>0</v>
      </c>
      <c r="R163" s="68" t="str">
        <f ca="1">IF(InvoiceDatabase[[#This Row],[Date Issued]] &gt;= TODAY()-30, "Yes", "No")</f>
        <v>No</v>
      </c>
      <c r="S163" s="68" t="str">
        <f ca="1">IF(InvoiceDatabase[[#This Row],[IsOverdue?]]&lt;&gt;"Yes",InvoiceDatabase[[#This Row],[Status]],"Past Due")</f>
        <v>Paid</v>
      </c>
      <c r="T163" s="68" t="str">
        <f ca="1">IF(AND(InvoiceDatabase[[#This Row],[Date Due]]&lt;TODAY(),InvoiceDatabase[[#This Row],[Status]]&lt;&gt;"Paid"),"Yes","No")</f>
        <v>No</v>
      </c>
    </row>
    <row r="164" spans="1:20">
      <c r="A164">
        <v>163</v>
      </c>
      <c r="C164" t="s">
        <v>118</v>
      </c>
      <c r="D164" s="68">
        <v>1043000</v>
      </c>
      <c r="E164" s="23">
        <v>46041</v>
      </c>
      <c r="F164" s="23">
        <v>46071</v>
      </c>
      <c r="G164" t="s">
        <v>274</v>
      </c>
      <c r="H164"/>
      <c r="I164"/>
      <c r="K164" t="s">
        <v>464</v>
      </c>
      <c r="L164" s="68">
        <v>1043000</v>
      </c>
      <c r="M164" s="68">
        <f>InvoiceDatabase[[#This Row],[Amount]]-InvoiceDatabase[[#This Row],[Paid Amount]]</f>
        <v>0</v>
      </c>
      <c r="N164" s="68" t="str" cm="1">
        <f t="array" aca="1" ref="N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 s="68" t="str">
        <f>_xlfn.TEXTAFTER(
VLOOKUP(InvoiceDatabase[[#This Row],[Customer]],CustomerList[],5,FALSE),
", ", -1)</f>
        <v>DKI Jakarta</v>
      </c>
      <c r="P164" s="68">
        <f ca="1">IF(InvoiceDatabase[[#This Row],[Aging]]&lt;&gt;"Within Due",InvoiceDatabase[[#This Row],[Balance Outstanding]],0)</f>
        <v>0</v>
      </c>
      <c r="Q164" s="68">
        <f ca="1">IF(InvoiceDatabase[[#This Row],[Aging]]="Within Due",InvoiceDatabase[[#This Row],[Balance Outstanding]],0)</f>
        <v>0</v>
      </c>
      <c r="R164" s="68" t="str">
        <f ca="1">IF(InvoiceDatabase[[#This Row],[Date Issued]] &gt;= TODAY()-30, "Yes", "No")</f>
        <v>No</v>
      </c>
      <c r="S164" s="68" t="str">
        <f ca="1">IF(InvoiceDatabase[[#This Row],[IsOverdue?]]&lt;&gt;"Yes",InvoiceDatabase[[#This Row],[Status]],"Past Due")</f>
        <v>Paid</v>
      </c>
      <c r="T164" s="68" t="str">
        <f ca="1">IF(AND(InvoiceDatabase[[#This Row],[Date Due]]&lt;TODAY(),InvoiceDatabase[[#This Row],[Status]]&lt;&gt;"Paid"),"Yes","No")</f>
        <v>No</v>
      </c>
    </row>
    <row r="165" spans="1:20">
      <c r="A165">
        <v>164</v>
      </c>
      <c r="C165" t="s">
        <v>204</v>
      </c>
      <c r="D165" s="68">
        <v>4742000</v>
      </c>
      <c r="E165" s="23">
        <v>46181</v>
      </c>
      <c r="F165" s="23">
        <v>46211</v>
      </c>
      <c r="G165" t="s">
        <v>51</v>
      </c>
      <c r="H165"/>
      <c r="I165"/>
      <c r="K165" t="s">
        <v>465</v>
      </c>
      <c r="L165" s="68">
        <v>0</v>
      </c>
      <c r="M165" s="68">
        <f>InvoiceDatabase[[#This Row],[Amount]]-InvoiceDatabase[[#This Row],[Paid Amount]]</f>
        <v>4742000</v>
      </c>
      <c r="N165" s="68" t="str" cm="1">
        <f t="array" aca="1" ref="N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5" s="68" t="str">
        <f>_xlfn.TEXTAFTER(
VLOOKUP(InvoiceDatabase[[#This Row],[Customer]],CustomerList[],5,FALSE),
", ", -1)</f>
        <v>Bali</v>
      </c>
      <c r="P165" s="68">
        <f ca="1">IF(InvoiceDatabase[[#This Row],[Aging]]&lt;&gt;"Within Due",InvoiceDatabase[[#This Row],[Balance Outstanding]],0)</f>
        <v>4742000</v>
      </c>
      <c r="Q165" s="68">
        <f ca="1">IF(InvoiceDatabase[[#This Row],[Aging]]="Within Due",InvoiceDatabase[[#This Row],[Balance Outstanding]],0)</f>
        <v>0</v>
      </c>
      <c r="R165" s="68" t="str">
        <f ca="1">IF(InvoiceDatabase[[#This Row],[Date Issued]] &gt;= TODAY()-30, "Yes", "No")</f>
        <v>No</v>
      </c>
      <c r="S165" s="68" t="str">
        <f ca="1">IF(InvoiceDatabase[[#This Row],[IsOverdue?]]&lt;&gt;"Yes",InvoiceDatabase[[#This Row],[Status]],"Past Due")</f>
        <v>Past Due</v>
      </c>
      <c r="T165" s="68" t="str">
        <f ca="1">IF(AND(InvoiceDatabase[[#This Row],[Date Due]]&lt;TODAY(),InvoiceDatabase[[#This Row],[Status]]&lt;&gt;"Paid"),"Yes","No")</f>
        <v>Yes</v>
      </c>
    </row>
    <row r="166" spans="1:20">
      <c r="A166">
        <v>165</v>
      </c>
      <c r="C166" t="s">
        <v>211</v>
      </c>
      <c r="D166" s="68">
        <v>5648000</v>
      </c>
      <c r="E166" s="23">
        <v>46161</v>
      </c>
      <c r="F166" s="23">
        <v>46191</v>
      </c>
      <c r="G166" t="s">
        <v>274</v>
      </c>
      <c r="H166"/>
      <c r="I166"/>
      <c r="K166" t="s">
        <v>466</v>
      </c>
      <c r="L166" s="68">
        <v>5648000</v>
      </c>
      <c r="M166" s="68">
        <f>InvoiceDatabase[[#This Row],[Amount]]-InvoiceDatabase[[#This Row],[Paid Amount]]</f>
        <v>0</v>
      </c>
      <c r="N166" s="68" t="str" cm="1">
        <f t="array" aca="1" ref="N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 s="68" t="str">
        <f>_xlfn.TEXTAFTER(
VLOOKUP(InvoiceDatabase[[#This Row],[Customer]],CustomerList[],5,FALSE),
", ", -1)</f>
        <v>Sulawesi Selatan</v>
      </c>
      <c r="P166" s="68">
        <f ca="1">IF(InvoiceDatabase[[#This Row],[Aging]]&lt;&gt;"Within Due",InvoiceDatabase[[#This Row],[Balance Outstanding]],0)</f>
        <v>0</v>
      </c>
      <c r="Q166" s="68">
        <f ca="1">IF(InvoiceDatabase[[#This Row],[Aging]]="Within Due",InvoiceDatabase[[#This Row],[Balance Outstanding]],0)</f>
        <v>0</v>
      </c>
      <c r="R166" s="68" t="str">
        <f ca="1">IF(InvoiceDatabase[[#This Row],[Date Issued]] &gt;= TODAY()-30, "Yes", "No")</f>
        <v>No</v>
      </c>
      <c r="S166" s="68" t="str">
        <f ca="1">IF(InvoiceDatabase[[#This Row],[IsOverdue?]]&lt;&gt;"Yes",InvoiceDatabase[[#This Row],[Status]],"Past Due")</f>
        <v>Paid</v>
      </c>
      <c r="T166" s="68" t="str">
        <f ca="1">IF(AND(InvoiceDatabase[[#This Row],[Date Due]]&lt;TODAY(),InvoiceDatabase[[#This Row],[Status]]&lt;&gt;"Paid"),"Yes","No")</f>
        <v>No</v>
      </c>
    </row>
    <row r="167" spans="1:20">
      <c r="A167">
        <v>166</v>
      </c>
      <c r="C167" t="s">
        <v>165</v>
      </c>
      <c r="D167" s="68">
        <v>3639000</v>
      </c>
      <c r="E167" s="23">
        <v>46133</v>
      </c>
      <c r="F167" s="23">
        <v>46178</v>
      </c>
      <c r="G167" t="s">
        <v>2802</v>
      </c>
      <c r="H167"/>
      <c r="I167"/>
      <c r="K167" t="s">
        <v>467</v>
      </c>
      <c r="L167" s="68">
        <v>1092000</v>
      </c>
      <c r="M167" s="68">
        <f>InvoiceDatabase[[#This Row],[Amount]]-InvoiceDatabase[[#This Row],[Paid Amount]]</f>
        <v>2547000</v>
      </c>
      <c r="N167" s="68" t="str" cm="1">
        <f t="array" aca="1" ref="N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 s="68" t="str">
        <f>_xlfn.TEXTAFTER(
VLOOKUP(InvoiceDatabase[[#This Row],[Customer]],CustomerList[],5,FALSE),
", ", -1)</f>
        <v>Jawa Barat</v>
      </c>
      <c r="P167" s="68">
        <f ca="1">IF(InvoiceDatabase[[#This Row],[Aging]]&lt;&gt;"Within Due",InvoiceDatabase[[#This Row],[Balance Outstanding]],0)</f>
        <v>2547000</v>
      </c>
      <c r="Q167" s="68">
        <f ca="1">IF(InvoiceDatabase[[#This Row],[Aging]]="Within Due",InvoiceDatabase[[#This Row],[Balance Outstanding]],0)</f>
        <v>0</v>
      </c>
      <c r="R167" s="68" t="str">
        <f ca="1">IF(InvoiceDatabase[[#This Row],[Date Issued]] &gt;= TODAY()-30, "Yes", "No")</f>
        <v>No</v>
      </c>
      <c r="S167" s="68" t="str">
        <f ca="1">IF(InvoiceDatabase[[#This Row],[IsOverdue?]]&lt;&gt;"Yes",InvoiceDatabase[[#This Row],[Status]],"Past Due")</f>
        <v>Past Due</v>
      </c>
      <c r="T167" s="68" t="str">
        <f ca="1">IF(AND(InvoiceDatabase[[#This Row],[Date Due]]&lt;TODAY(),InvoiceDatabase[[#This Row],[Status]]&lt;&gt;"Paid"),"Yes","No")</f>
        <v>Yes</v>
      </c>
    </row>
    <row r="168" spans="1:20">
      <c r="A168">
        <v>167</v>
      </c>
      <c r="C168" t="s">
        <v>171</v>
      </c>
      <c r="D168" s="68">
        <v>2196000</v>
      </c>
      <c r="E168" s="23">
        <v>46202</v>
      </c>
      <c r="F168" s="23">
        <v>46216</v>
      </c>
      <c r="G168" t="s">
        <v>2802</v>
      </c>
      <c r="H168"/>
      <c r="I168"/>
      <c r="K168" t="s">
        <v>468</v>
      </c>
      <c r="L168" s="68">
        <v>1647000</v>
      </c>
      <c r="M168" s="68">
        <f>InvoiceDatabase[[#This Row],[Amount]]-InvoiceDatabase[[#This Row],[Paid Amount]]</f>
        <v>549000</v>
      </c>
      <c r="N168" s="68" t="str" cm="1">
        <f t="array" aca="1" ref="N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 s="68" t="str">
        <f>_xlfn.TEXTAFTER(
VLOOKUP(InvoiceDatabase[[#This Row],[Customer]],CustomerList[],5,FALSE),
", ", -1)</f>
        <v>Jawa Barat</v>
      </c>
      <c r="P168" s="68">
        <f ca="1">IF(InvoiceDatabase[[#This Row],[Aging]]&lt;&gt;"Within Due",InvoiceDatabase[[#This Row],[Balance Outstanding]],0)</f>
        <v>549000</v>
      </c>
      <c r="Q168" s="68">
        <f ca="1">IF(InvoiceDatabase[[#This Row],[Aging]]="Within Due",InvoiceDatabase[[#This Row],[Balance Outstanding]],0)</f>
        <v>0</v>
      </c>
      <c r="R168" s="68" t="str">
        <f ca="1">IF(InvoiceDatabase[[#This Row],[Date Issued]] &gt;= TODAY()-30, "Yes", "No")</f>
        <v>No</v>
      </c>
      <c r="S168" s="68" t="str">
        <f ca="1">IF(InvoiceDatabase[[#This Row],[IsOverdue?]]&lt;&gt;"Yes",InvoiceDatabase[[#This Row],[Status]],"Past Due")</f>
        <v>Past Due</v>
      </c>
      <c r="T168" s="68" t="str">
        <f ca="1">IF(AND(InvoiceDatabase[[#This Row],[Date Due]]&lt;TODAY(),InvoiceDatabase[[#This Row],[Status]]&lt;&gt;"Paid"),"Yes","No")</f>
        <v>Yes</v>
      </c>
    </row>
    <row r="169" spans="1:20">
      <c r="A169">
        <v>168</v>
      </c>
      <c r="C169" t="s">
        <v>125</v>
      </c>
      <c r="D169" s="68">
        <v>5233000</v>
      </c>
      <c r="E169" s="23">
        <v>46252</v>
      </c>
      <c r="F169" s="23">
        <v>46266</v>
      </c>
      <c r="G169" t="s">
        <v>51</v>
      </c>
      <c r="H169"/>
      <c r="I169"/>
      <c r="K169" t="s">
        <v>469</v>
      </c>
      <c r="L169" s="68">
        <v>0</v>
      </c>
      <c r="M169" s="68">
        <f>InvoiceDatabase[[#This Row],[Amount]]-InvoiceDatabase[[#This Row],[Paid Amount]]</f>
        <v>5233000</v>
      </c>
      <c r="N169" s="68" t="str" cm="1">
        <f t="array" aca="1" ref="N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 s="68" t="str">
        <f>_xlfn.TEXTAFTER(
VLOOKUP(InvoiceDatabase[[#This Row],[Customer]],CustomerList[],5,FALSE),
", ", -1)</f>
        <v>DKI Jakarta</v>
      </c>
      <c r="P169" s="68">
        <f ca="1">IF(InvoiceDatabase[[#This Row],[Aging]]&lt;&gt;"Within Due",InvoiceDatabase[[#This Row],[Balance Outstanding]],0)</f>
        <v>5233000</v>
      </c>
      <c r="Q169" s="68">
        <f ca="1">IF(InvoiceDatabase[[#This Row],[Aging]]="Within Due",InvoiceDatabase[[#This Row],[Balance Outstanding]],0)</f>
        <v>0</v>
      </c>
      <c r="R169" s="68" t="str">
        <f ca="1">IF(InvoiceDatabase[[#This Row],[Date Issued]] &gt;= TODAY()-30, "Yes", "No")</f>
        <v>No</v>
      </c>
      <c r="S169" s="68" t="str">
        <f ca="1">IF(InvoiceDatabase[[#This Row],[IsOverdue?]]&lt;&gt;"Yes",InvoiceDatabase[[#This Row],[Status]],"Past Due")</f>
        <v>Past Due</v>
      </c>
      <c r="T169" s="68" t="str">
        <f ca="1">IF(AND(InvoiceDatabase[[#This Row],[Date Due]]&lt;TODAY(),InvoiceDatabase[[#This Row],[Status]]&lt;&gt;"Paid"),"Yes","No")</f>
        <v>Yes</v>
      </c>
    </row>
    <row r="170" spans="1:20">
      <c r="A170">
        <v>169</v>
      </c>
      <c r="C170" t="s">
        <v>125</v>
      </c>
      <c r="D170" s="68">
        <v>4494000</v>
      </c>
      <c r="E170" s="23">
        <v>46116</v>
      </c>
      <c r="F170" s="23">
        <v>46146</v>
      </c>
      <c r="G170" t="s">
        <v>274</v>
      </c>
      <c r="H170"/>
      <c r="I170"/>
      <c r="K170" t="s">
        <v>470</v>
      </c>
      <c r="L170" s="68">
        <v>4494000</v>
      </c>
      <c r="M170" s="68">
        <f>InvoiceDatabase[[#This Row],[Amount]]-InvoiceDatabase[[#This Row],[Paid Amount]]</f>
        <v>0</v>
      </c>
      <c r="N170" s="68" t="str" cm="1">
        <f t="array" aca="1" ref="N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 s="68" t="str">
        <f>_xlfn.TEXTAFTER(
VLOOKUP(InvoiceDatabase[[#This Row],[Customer]],CustomerList[],5,FALSE),
", ", -1)</f>
        <v>DKI Jakarta</v>
      </c>
      <c r="P170" s="68">
        <f ca="1">IF(InvoiceDatabase[[#This Row],[Aging]]&lt;&gt;"Within Due",InvoiceDatabase[[#This Row],[Balance Outstanding]],0)</f>
        <v>0</v>
      </c>
      <c r="Q170" s="68">
        <f ca="1">IF(InvoiceDatabase[[#This Row],[Aging]]="Within Due",InvoiceDatabase[[#This Row],[Balance Outstanding]],0)</f>
        <v>0</v>
      </c>
      <c r="R170" s="68" t="str">
        <f ca="1">IF(InvoiceDatabase[[#This Row],[Date Issued]] &gt;= TODAY()-30, "Yes", "No")</f>
        <v>No</v>
      </c>
      <c r="S170" s="68" t="str">
        <f ca="1">IF(InvoiceDatabase[[#This Row],[IsOverdue?]]&lt;&gt;"Yes",InvoiceDatabase[[#This Row],[Status]],"Past Due")</f>
        <v>Paid</v>
      </c>
      <c r="T170" s="68" t="str">
        <f ca="1">IF(AND(InvoiceDatabase[[#This Row],[Date Due]]&lt;TODAY(),InvoiceDatabase[[#This Row],[Status]]&lt;&gt;"Paid"),"Yes","No")</f>
        <v>No</v>
      </c>
    </row>
    <row r="171" spans="1:20">
      <c r="A171">
        <v>170</v>
      </c>
      <c r="C171" t="s">
        <v>171</v>
      </c>
      <c r="D171" s="68">
        <v>3598000</v>
      </c>
      <c r="E171" s="23">
        <v>46120</v>
      </c>
      <c r="F171" s="23">
        <v>46134</v>
      </c>
      <c r="G171" t="s">
        <v>51</v>
      </c>
      <c r="H171"/>
      <c r="I171"/>
      <c r="K171" t="s">
        <v>471</v>
      </c>
      <c r="L171" s="68">
        <v>0</v>
      </c>
      <c r="M171" s="68">
        <f>InvoiceDatabase[[#This Row],[Amount]]-InvoiceDatabase[[#This Row],[Paid Amount]]</f>
        <v>3598000</v>
      </c>
      <c r="N171" s="68" t="str" cm="1">
        <f t="array" aca="1" ref="N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 s="68" t="str">
        <f>_xlfn.TEXTAFTER(
VLOOKUP(InvoiceDatabase[[#This Row],[Customer]],CustomerList[],5,FALSE),
", ", -1)</f>
        <v>Jawa Barat</v>
      </c>
      <c r="P171" s="68">
        <f ca="1">IF(InvoiceDatabase[[#This Row],[Aging]]&lt;&gt;"Within Due",InvoiceDatabase[[#This Row],[Balance Outstanding]],0)</f>
        <v>3598000</v>
      </c>
      <c r="Q171" s="68">
        <f ca="1">IF(InvoiceDatabase[[#This Row],[Aging]]="Within Due",InvoiceDatabase[[#This Row],[Balance Outstanding]],0)</f>
        <v>0</v>
      </c>
      <c r="R171" s="68" t="str">
        <f ca="1">IF(InvoiceDatabase[[#This Row],[Date Issued]] &gt;= TODAY()-30, "Yes", "No")</f>
        <v>No</v>
      </c>
      <c r="S171" s="68" t="str">
        <f ca="1">IF(InvoiceDatabase[[#This Row],[IsOverdue?]]&lt;&gt;"Yes",InvoiceDatabase[[#This Row],[Status]],"Past Due")</f>
        <v>Past Due</v>
      </c>
      <c r="T171" s="68" t="str">
        <f ca="1">IF(AND(InvoiceDatabase[[#This Row],[Date Due]]&lt;TODAY(),InvoiceDatabase[[#This Row],[Status]]&lt;&gt;"Paid"),"Yes","No")</f>
        <v>Yes</v>
      </c>
    </row>
    <row r="172" spans="1:20">
      <c r="A172">
        <v>171</v>
      </c>
      <c r="C172" t="s">
        <v>211</v>
      </c>
      <c r="D172" s="68">
        <v>2936000</v>
      </c>
      <c r="E172" s="23">
        <v>46153</v>
      </c>
      <c r="F172" s="23">
        <v>46167</v>
      </c>
      <c r="G172" t="s">
        <v>274</v>
      </c>
      <c r="H172"/>
      <c r="I172"/>
      <c r="K172" t="s">
        <v>472</v>
      </c>
      <c r="L172" s="68">
        <v>2936000</v>
      </c>
      <c r="M172" s="68">
        <f>InvoiceDatabase[[#This Row],[Amount]]-InvoiceDatabase[[#This Row],[Paid Amount]]</f>
        <v>0</v>
      </c>
      <c r="N172" s="68" t="str" cm="1">
        <f t="array" aca="1" ref="N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 s="68" t="str">
        <f>_xlfn.TEXTAFTER(
VLOOKUP(InvoiceDatabase[[#This Row],[Customer]],CustomerList[],5,FALSE),
", ", -1)</f>
        <v>Sulawesi Selatan</v>
      </c>
      <c r="P172" s="68">
        <f ca="1">IF(InvoiceDatabase[[#This Row],[Aging]]&lt;&gt;"Within Due",InvoiceDatabase[[#This Row],[Balance Outstanding]],0)</f>
        <v>0</v>
      </c>
      <c r="Q172" s="68">
        <f ca="1">IF(InvoiceDatabase[[#This Row],[Aging]]="Within Due",InvoiceDatabase[[#This Row],[Balance Outstanding]],0)</f>
        <v>0</v>
      </c>
      <c r="R172" s="68" t="str">
        <f ca="1">IF(InvoiceDatabase[[#This Row],[Date Issued]] &gt;= TODAY()-30, "Yes", "No")</f>
        <v>No</v>
      </c>
      <c r="S172" s="68" t="str">
        <f ca="1">IF(InvoiceDatabase[[#This Row],[IsOverdue?]]&lt;&gt;"Yes",InvoiceDatabase[[#This Row],[Status]],"Past Due")</f>
        <v>Paid</v>
      </c>
      <c r="T172" s="68" t="str">
        <f ca="1">IF(AND(InvoiceDatabase[[#This Row],[Date Due]]&lt;TODAY(),InvoiceDatabase[[#This Row],[Status]]&lt;&gt;"Paid"),"Yes","No")</f>
        <v>No</v>
      </c>
    </row>
    <row r="173" spans="1:20">
      <c r="A173">
        <v>172</v>
      </c>
      <c r="C173" t="s">
        <v>118</v>
      </c>
      <c r="D173" s="68">
        <v>7177000</v>
      </c>
      <c r="E173" s="23">
        <v>46179</v>
      </c>
      <c r="F173" s="23">
        <v>46209</v>
      </c>
      <c r="G173" t="s">
        <v>2802</v>
      </c>
      <c r="H173"/>
      <c r="I173"/>
      <c r="K173" t="s">
        <v>473</v>
      </c>
      <c r="L173" s="68">
        <v>5024000</v>
      </c>
      <c r="M173" s="68">
        <f>InvoiceDatabase[[#This Row],[Amount]]-InvoiceDatabase[[#This Row],[Paid Amount]]</f>
        <v>2153000</v>
      </c>
      <c r="N173" s="68" t="str" cm="1">
        <f t="array" aca="1" ref="N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 s="68" t="str">
        <f>_xlfn.TEXTAFTER(
VLOOKUP(InvoiceDatabase[[#This Row],[Customer]],CustomerList[],5,FALSE),
", ", -1)</f>
        <v>DKI Jakarta</v>
      </c>
      <c r="P173" s="68">
        <f ca="1">IF(InvoiceDatabase[[#This Row],[Aging]]&lt;&gt;"Within Due",InvoiceDatabase[[#This Row],[Balance Outstanding]],0)</f>
        <v>2153000</v>
      </c>
      <c r="Q173" s="68">
        <f ca="1">IF(InvoiceDatabase[[#This Row],[Aging]]="Within Due",InvoiceDatabase[[#This Row],[Balance Outstanding]],0)</f>
        <v>0</v>
      </c>
      <c r="R173" s="68" t="str">
        <f ca="1">IF(InvoiceDatabase[[#This Row],[Date Issued]] &gt;= TODAY()-30, "Yes", "No")</f>
        <v>No</v>
      </c>
      <c r="S173" s="68" t="str">
        <f ca="1">IF(InvoiceDatabase[[#This Row],[IsOverdue?]]&lt;&gt;"Yes",InvoiceDatabase[[#This Row],[Status]],"Past Due")</f>
        <v>Past Due</v>
      </c>
      <c r="T173" s="68" t="str">
        <f ca="1">IF(AND(InvoiceDatabase[[#This Row],[Date Due]]&lt;TODAY(),InvoiceDatabase[[#This Row],[Status]]&lt;&gt;"Paid"),"Yes","No")</f>
        <v>Yes</v>
      </c>
    </row>
    <row r="174" spans="1:20">
      <c r="A174">
        <v>173</v>
      </c>
      <c r="C174" t="s">
        <v>197</v>
      </c>
      <c r="D174" s="68">
        <v>1886000</v>
      </c>
      <c r="E174" s="23">
        <v>46092</v>
      </c>
      <c r="F174" s="23">
        <v>46122</v>
      </c>
      <c r="G174" t="s">
        <v>51</v>
      </c>
      <c r="H174"/>
      <c r="I174"/>
      <c r="K174" t="s">
        <v>474</v>
      </c>
      <c r="L174" s="68">
        <v>0</v>
      </c>
      <c r="M174" s="68">
        <f>InvoiceDatabase[[#This Row],[Amount]]-InvoiceDatabase[[#This Row],[Paid Amount]]</f>
        <v>1886000</v>
      </c>
      <c r="N174" s="68" t="str" cm="1">
        <f t="array" aca="1" ref="N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 s="68" t="str">
        <f>_xlfn.TEXTAFTER(
VLOOKUP(InvoiceDatabase[[#This Row],[Customer]],CustomerList[],5,FALSE),
", ", -1)</f>
        <v>DI Yogyakarta</v>
      </c>
      <c r="P174" s="68">
        <f ca="1">IF(InvoiceDatabase[[#This Row],[Aging]]&lt;&gt;"Within Due",InvoiceDatabase[[#This Row],[Balance Outstanding]],0)</f>
        <v>1886000</v>
      </c>
      <c r="Q174" s="68">
        <f ca="1">IF(InvoiceDatabase[[#This Row],[Aging]]="Within Due",InvoiceDatabase[[#This Row],[Balance Outstanding]],0)</f>
        <v>0</v>
      </c>
      <c r="R174" s="68" t="str">
        <f ca="1">IF(InvoiceDatabase[[#This Row],[Date Issued]] &gt;= TODAY()-30, "Yes", "No")</f>
        <v>No</v>
      </c>
      <c r="S174" s="68" t="str">
        <f ca="1">IF(InvoiceDatabase[[#This Row],[IsOverdue?]]&lt;&gt;"Yes",InvoiceDatabase[[#This Row],[Status]],"Past Due")</f>
        <v>Past Due</v>
      </c>
      <c r="T174" s="68" t="str">
        <f ca="1">IF(AND(InvoiceDatabase[[#This Row],[Date Due]]&lt;TODAY(),InvoiceDatabase[[#This Row],[Status]]&lt;&gt;"Paid"),"Yes","No")</f>
        <v>Yes</v>
      </c>
    </row>
    <row r="175" spans="1:20">
      <c r="A175">
        <v>174</v>
      </c>
      <c r="C175" t="s">
        <v>158</v>
      </c>
      <c r="D175" s="68">
        <v>4026000</v>
      </c>
      <c r="E175" s="23">
        <v>46184</v>
      </c>
      <c r="F175" s="23">
        <v>46229</v>
      </c>
      <c r="G175" t="s">
        <v>274</v>
      </c>
      <c r="H175"/>
      <c r="I175"/>
      <c r="K175" t="s">
        <v>475</v>
      </c>
      <c r="L175" s="68">
        <v>4026000</v>
      </c>
      <c r="M175" s="68">
        <f>InvoiceDatabase[[#This Row],[Amount]]-InvoiceDatabase[[#This Row],[Paid Amount]]</f>
        <v>0</v>
      </c>
      <c r="N175" s="68" t="str" cm="1">
        <f t="array" aca="1" ref="N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 s="68" t="str">
        <f>_xlfn.TEXTAFTER(
VLOOKUP(InvoiceDatabase[[#This Row],[Customer]],CustomerList[],5,FALSE),
", ", -1)</f>
        <v>DKI Jakarta</v>
      </c>
      <c r="P175" s="68">
        <f ca="1">IF(InvoiceDatabase[[#This Row],[Aging]]&lt;&gt;"Within Due",InvoiceDatabase[[#This Row],[Balance Outstanding]],0)</f>
        <v>0</v>
      </c>
      <c r="Q175" s="68">
        <f ca="1">IF(InvoiceDatabase[[#This Row],[Aging]]="Within Due",InvoiceDatabase[[#This Row],[Balance Outstanding]],0)</f>
        <v>0</v>
      </c>
      <c r="R175" s="68" t="str">
        <f ca="1">IF(InvoiceDatabase[[#This Row],[Date Issued]] &gt;= TODAY()-30, "Yes", "No")</f>
        <v>No</v>
      </c>
      <c r="S175" s="68" t="str">
        <f ca="1">IF(InvoiceDatabase[[#This Row],[IsOverdue?]]&lt;&gt;"Yes",InvoiceDatabase[[#This Row],[Status]],"Past Due")</f>
        <v>Paid</v>
      </c>
      <c r="T175" s="68" t="str">
        <f ca="1">IF(AND(InvoiceDatabase[[#This Row],[Date Due]]&lt;TODAY(),InvoiceDatabase[[#This Row],[Status]]&lt;&gt;"Paid"),"Yes","No")</f>
        <v>No</v>
      </c>
    </row>
    <row r="176" spans="1:20">
      <c r="A176">
        <v>175</v>
      </c>
      <c r="C176" t="s">
        <v>171</v>
      </c>
      <c r="D176" s="68">
        <v>8598000</v>
      </c>
      <c r="E176" s="23">
        <v>46169</v>
      </c>
      <c r="F176" s="23">
        <v>46199</v>
      </c>
      <c r="G176" t="s">
        <v>51</v>
      </c>
      <c r="H176"/>
      <c r="I176"/>
      <c r="K176" t="s">
        <v>476</v>
      </c>
      <c r="L176" s="68">
        <v>0</v>
      </c>
      <c r="M176" s="68">
        <f>InvoiceDatabase[[#This Row],[Amount]]-InvoiceDatabase[[#This Row],[Paid Amount]]</f>
        <v>8598000</v>
      </c>
      <c r="N176" s="68" t="str" cm="1">
        <f t="array" aca="1" ref="N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 s="68" t="str">
        <f>_xlfn.TEXTAFTER(
VLOOKUP(InvoiceDatabase[[#This Row],[Customer]],CustomerList[],5,FALSE),
", ", -1)</f>
        <v>Jawa Barat</v>
      </c>
      <c r="P176" s="68">
        <f ca="1">IF(InvoiceDatabase[[#This Row],[Aging]]&lt;&gt;"Within Due",InvoiceDatabase[[#This Row],[Balance Outstanding]],0)</f>
        <v>8598000</v>
      </c>
      <c r="Q176" s="68">
        <f ca="1">IF(InvoiceDatabase[[#This Row],[Aging]]="Within Due",InvoiceDatabase[[#This Row],[Balance Outstanding]],0)</f>
        <v>0</v>
      </c>
      <c r="R176" s="68" t="str">
        <f ca="1">IF(InvoiceDatabase[[#This Row],[Date Issued]] &gt;= TODAY()-30, "Yes", "No")</f>
        <v>No</v>
      </c>
      <c r="S176" s="68" t="str">
        <f ca="1">IF(InvoiceDatabase[[#This Row],[IsOverdue?]]&lt;&gt;"Yes",InvoiceDatabase[[#This Row],[Status]],"Past Due")</f>
        <v>Past Due</v>
      </c>
      <c r="T176" s="68" t="str">
        <f ca="1">IF(AND(InvoiceDatabase[[#This Row],[Date Due]]&lt;TODAY(),InvoiceDatabase[[#This Row],[Status]]&lt;&gt;"Paid"),"Yes","No")</f>
        <v>Yes</v>
      </c>
    </row>
    <row r="177" spans="1:20">
      <c r="A177">
        <v>176</v>
      </c>
      <c r="C177" t="s">
        <v>218</v>
      </c>
      <c r="D177" s="68">
        <v>5024000</v>
      </c>
      <c r="E177" s="23">
        <v>46114</v>
      </c>
      <c r="F177" s="23">
        <v>46128</v>
      </c>
      <c r="G177" t="s">
        <v>2802</v>
      </c>
      <c r="H177"/>
      <c r="I177"/>
      <c r="K177" t="s">
        <v>477</v>
      </c>
      <c r="L177" s="68">
        <v>2512000</v>
      </c>
      <c r="M177" s="68">
        <f>InvoiceDatabase[[#This Row],[Amount]]-InvoiceDatabase[[#This Row],[Paid Amount]]</f>
        <v>2512000</v>
      </c>
      <c r="N177" s="68" t="str" cm="1">
        <f t="array" aca="1" ref="N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 s="68" t="str">
        <f>_xlfn.TEXTAFTER(
VLOOKUP(InvoiceDatabase[[#This Row],[Customer]],CustomerList[],5,FALSE),
", ", -1)</f>
        <v>Sumatera Utara</v>
      </c>
      <c r="P177" s="68">
        <f ca="1">IF(InvoiceDatabase[[#This Row],[Aging]]&lt;&gt;"Within Due",InvoiceDatabase[[#This Row],[Balance Outstanding]],0)</f>
        <v>2512000</v>
      </c>
      <c r="Q177" s="68">
        <f ca="1">IF(InvoiceDatabase[[#This Row],[Aging]]="Within Due",InvoiceDatabase[[#This Row],[Balance Outstanding]],0)</f>
        <v>0</v>
      </c>
      <c r="R177" s="68" t="str">
        <f ca="1">IF(InvoiceDatabase[[#This Row],[Date Issued]] &gt;= TODAY()-30, "Yes", "No")</f>
        <v>No</v>
      </c>
      <c r="S177" s="68" t="str">
        <f ca="1">IF(InvoiceDatabase[[#This Row],[IsOverdue?]]&lt;&gt;"Yes",InvoiceDatabase[[#This Row],[Status]],"Past Due")</f>
        <v>Past Due</v>
      </c>
      <c r="T177" s="68" t="str">
        <f ca="1">IF(AND(InvoiceDatabase[[#This Row],[Date Due]]&lt;TODAY(),InvoiceDatabase[[#This Row],[Status]]&lt;&gt;"Paid"),"Yes","No")</f>
        <v>Yes</v>
      </c>
    </row>
    <row r="178" spans="1:20">
      <c r="A178">
        <v>177</v>
      </c>
      <c r="C178" t="s">
        <v>131</v>
      </c>
      <c r="D178" s="68">
        <v>2544000</v>
      </c>
      <c r="E178" s="23">
        <v>46081</v>
      </c>
      <c r="F178" s="23">
        <v>46126</v>
      </c>
      <c r="G178" t="s">
        <v>2802</v>
      </c>
      <c r="H178"/>
      <c r="I178"/>
      <c r="K178" t="s">
        <v>478</v>
      </c>
      <c r="L178" s="68">
        <v>1272000</v>
      </c>
      <c r="M178" s="68">
        <f>InvoiceDatabase[[#This Row],[Amount]]-InvoiceDatabase[[#This Row],[Paid Amount]]</f>
        <v>1272000</v>
      </c>
      <c r="N178" s="68" t="str" cm="1">
        <f t="array" aca="1" ref="N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 s="68" t="str">
        <f>_xlfn.TEXTAFTER(
VLOOKUP(InvoiceDatabase[[#This Row],[Customer]],CustomerList[],5,FALSE),
", ", -1)</f>
        <v>Jawa Barat</v>
      </c>
      <c r="P178" s="68">
        <f ca="1">IF(InvoiceDatabase[[#This Row],[Aging]]&lt;&gt;"Within Due",InvoiceDatabase[[#This Row],[Balance Outstanding]],0)</f>
        <v>1272000</v>
      </c>
      <c r="Q178" s="68">
        <f ca="1">IF(InvoiceDatabase[[#This Row],[Aging]]="Within Due",InvoiceDatabase[[#This Row],[Balance Outstanding]],0)</f>
        <v>0</v>
      </c>
      <c r="R178" s="68" t="str">
        <f ca="1">IF(InvoiceDatabase[[#This Row],[Date Issued]] &gt;= TODAY()-30, "Yes", "No")</f>
        <v>No</v>
      </c>
      <c r="S178" s="68" t="str">
        <f ca="1">IF(InvoiceDatabase[[#This Row],[IsOverdue?]]&lt;&gt;"Yes",InvoiceDatabase[[#This Row],[Status]],"Past Due")</f>
        <v>Past Due</v>
      </c>
      <c r="T178" s="68" t="str">
        <f ca="1">IF(AND(InvoiceDatabase[[#This Row],[Date Due]]&lt;TODAY(),InvoiceDatabase[[#This Row],[Status]]&lt;&gt;"Paid"),"Yes","No")</f>
        <v>Yes</v>
      </c>
    </row>
    <row r="179" spans="1:20">
      <c r="A179">
        <v>178</v>
      </c>
      <c r="C179" t="s">
        <v>197</v>
      </c>
      <c r="D179" s="68">
        <v>4331000</v>
      </c>
      <c r="E179" s="23">
        <v>46097</v>
      </c>
      <c r="F179" s="23">
        <v>46127</v>
      </c>
      <c r="G179" t="s">
        <v>51</v>
      </c>
      <c r="H179"/>
      <c r="I179"/>
      <c r="K179" t="s">
        <v>479</v>
      </c>
      <c r="L179" s="68">
        <v>0</v>
      </c>
      <c r="M179" s="68">
        <f>InvoiceDatabase[[#This Row],[Amount]]-InvoiceDatabase[[#This Row],[Paid Amount]]</f>
        <v>4331000</v>
      </c>
      <c r="N179" s="68" t="str" cm="1">
        <f t="array" aca="1" ref="N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 s="68" t="str">
        <f>_xlfn.TEXTAFTER(
VLOOKUP(InvoiceDatabase[[#This Row],[Customer]],CustomerList[],5,FALSE),
", ", -1)</f>
        <v>DI Yogyakarta</v>
      </c>
      <c r="P179" s="68">
        <f ca="1">IF(InvoiceDatabase[[#This Row],[Aging]]&lt;&gt;"Within Due",InvoiceDatabase[[#This Row],[Balance Outstanding]],0)</f>
        <v>4331000</v>
      </c>
      <c r="Q179" s="68">
        <f ca="1">IF(InvoiceDatabase[[#This Row],[Aging]]="Within Due",InvoiceDatabase[[#This Row],[Balance Outstanding]],0)</f>
        <v>0</v>
      </c>
      <c r="R179" s="68" t="str">
        <f ca="1">IF(InvoiceDatabase[[#This Row],[Date Issued]] &gt;= TODAY()-30, "Yes", "No")</f>
        <v>No</v>
      </c>
      <c r="S179" s="68" t="str">
        <f ca="1">IF(InvoiceDatabase[[#This Row],[IsOverdue?]]&lt;&gt;"Yes",InvoiceDatabase[[#This Row],[Status]],"Past Due")</f>
        <v>Past Due</v>
      </c>
      <c r="T179" s="68" t="str">
        <f ca="1">IF(AND(InvoiceDatabase[[#This Row],[Date Due]]&lt;TODAY(),InvoiceDatabase[[#This Row],[Status]]&lt;&gt;"Paid"),"Yes","No")</f>
        <v>Yes</v>
      </c>
    </row>
    <row r="180" spans="1:20">
      <c r="A180">
        <v>179</v>
      </c>
      <c r="C180" t="s">
        <v>165</v>
      </c>
      <c r="D180" s="68">
        <v>4273000</v>
      </c>
      <c r="E180" s="23">
        <v>46042</v>
      </c>
      <c r="F180" s="23">
        <v>46087</v>
      </c>
      <c r="G180" t="s">
        <v>274</v>
      </c>
      <c r="H180"/>
      <c r="I180"/>
      <c r="K180" t="s">
        <v>480</v>
      </c>
      <c r="L180" s="68">
        <v>4273000</v>
      </c>
      <c r="M180" s="68">
        <f>InvoiceDatabase[[#This Row],[Amount]]-InvoiceDatabase[[#This Row],[Paid Amount]]</f>
        <v>0</v>
      </c>
      <c r="N180" s="68" t="str" cm="1">
        <f t="array" aca="1" ref="N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 s="68" t="str">
        <f>_xlfn.TEXTAFTER(
VLOOKUP(InvoiceDatabase[[#This Row],[Customer]],CustomerList[],5,FALSE),
", ", -1)</f>
        <v>Jawa Barat</v>
      </c>
      <c r="P180" s="68">
        <f ca="1">IF(InvoiceDatabase[[#This Row],[Aging]]&lt;&gt;"Within Due",InvoiceDatabase[[#This Row],[Balance Outstanding]],0)</f>
        <v>0</v>
      </c>
      <c r="Q180" s="68">
        <f ca="1">IF(InvoiceDatabase[[#This Row],[Aging]]="Within Due",InvoiceDatabase[[#This Row],[Balance Outstanding]],0)</f>
        <v>0</v>
      </c>
      <c r="R180" s="68" t="str">
        <f ca="1">IF(InvoiceDatabase[[#This Row],[Date Issued]] &gt;= TODAY()-30, "Yes", "No")</f>
        <v>No</v>
      </c>
      <c r="S180" s="68" t="str">
        <f ca="1">IF(InvoiceDatabase[[#This Row],[IsOverdue?]]&lt;&gt;"Yes",InvoiceDatabase[[#This Row],[Status]],"Past Due")</f>
        <v>Paid</v>
      </c>
      <c r="T180" s="68" t="str">
        <f ca="1">IF(AND(InvoiceDatabase[[#This Row],[Date Due]]&lt;TODAY(),InvoiceDatabase[[#This Row],[Status]]&lt;&gt;"Paid"),"Yes","No")</f>
        <v>No</v>
      </c>
    </row>
    <row r="181" spans="1:20">
      <c r="A181">
        <v>180</v>
      </c>
      <c r="C181" t="s">
        <v>138</v>
      </c>
      <c r="D181" s="68">
        <v>2056000</v>
      </c>
      <c r="E181" s="23">
        <v>46156</v>
      </c>
      <c r="F181" s="23">
        <v>46186</v>
      </c>
      <c r="G181" t="s">
        <v>274</v>
      </c>
      <c r="H181"/>
      <c r="I181"/>
      <c r="K181" t="s">
        <v>481</v>
      </c>
      <c r="L181" s="68">
        <v>2056000</v>
      </c>
      <c r="M181" s="68">
        <f>InvoiceDatabase[[#This Row],[Amount]]-InvoiceDatabase[[#This Row],[Paid Amount]]</f>
        <v>0</v>
      </c>
      <c r="N181" s="68" t="str" cm="1">
        <f t="array" aca="1" ref="N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 s="68" t="str">
        <f>_xlfn.TEXTAFTER(
VLOOKUP(InvoiceDatabase[[#This Row],[Customer]],CustomerList[],5,FALSE),
", ", -1)</f>
        <v>Jawa Barat</v>
      </c>
      <c r="P181" s="68">
        <f ca="1">IF(InvoiceDatabase[[#This Row],[Aging]]&lt;&gt;"Within Due",InvoiceDatabase[[#This Row],[Balance Outstanding]],0)</f>
        <v>0</v>
      </c>
      <c r="Q181" s="68">
        <f ca="1">IF(InvoiceDatabase[[#This Row],[Aging]]="Within Due",InvoiceDatabase[[#This Row],[Balance Outstanding]],0)</f>
        <v>0</v>
      </c>
      <c r="R181" s="68" t="str">
        <f ca="1">IF(InvoiceDatabase[[#This Row],[Date Issued]] &gt;= TODAY()-30, "Yes", "No")</f>
        <v>No</v>
      </c>
      <c r="S181" s="68" t="str">
        <f ca="1">IF(InvoiceDatabase[[#This Row],[IsOverdue?]]&lt;&gt;"Yes",InvoiceDatabase[[#This Row],[Status]],"Past Due")</f>
        <v>Paid</v>
      </c>
      <c r="T181" s="68" t="str">
        <f ca="1">IF(AND(InvoiceDatabase[[#This Row],[Date Due]]&lt;TODAY(),InvoiceDatabase[[#This Row],[Status]]&lt;&gt;"Paid"),"Yes","No")</f>
        <v>No</v>
      </c>
    </row>
    <row r="182" spans="1:20">
      <c r="A182">
        <v>181</v>
      </c>
      <c r="C182" t="s">
        <v>32</v>
      </c>
      <c r="D182" s="68">
        <v>2522000</v>
      </c>
      <c r="E182" s="23">
        <v>46035</v>
      </c>
      <c r="F182" s="23">
        <v>46065</v>
      </c>
      <c r="G182" t="s">
        <v>274</v>
      </c>
      <c r="H182"/>
      <c r="I182"/>
      <c r="K182" t="s">
        <v>482</v>
      </c>
      <c r="L182" s="68">
        <v>2522000</v>
      </c>
      <c r="M182" s="68">
        <f>InvoiceDatabase[[#This Row],[Amount]]-InvoiceDatabase[[#This Row],[Paid Amount]]</f>
        <v>0</v>
      </c>
      <c r="N182" s="68" t="str" cm="1">
        <f t="array" aca="1" ref="N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 s="68" t="str">
        <f>_xlfn.TEXTAFTER(
VLOOKUP(InvoiceDatabase[[#This Row],[Customer]],CustomerList[],5,FALSE),
", ", -1)</f>
        <v>DKI Jakarta</v>
      </c>
      <c r="P182" s="68">
        <f ca="1">IF(InvoiceDatabase[[#This Row],[Aging]]&lt;&gt;"Within Due",InvoiceDatabase[[#This Row],[Balance Outstanding]],0)</f>
        <v>0</v>
      </c>
      <c r="Q182" s="68">
        <f ca="1">IF(InvoiceDatabase[[#This Row],[Aging]]="Within Due",InvoiceDatabase[[#This Row],[Balance Outstanding]],0)</f>
        <v>0</v>
      </c>
      <c r="R182" s="68" t="str">
        <f ca="1">IF(InvoiceDatabase[[#This Row],[Date Issued]] &gt;= TODAY()-30, "Yes", "No")</f>
        <v>No</v>
      </c>
      <c r="S182" s="68" t="str">
        <f ca="1">IF(InvoiceDatabase[[#This Row],[IsOverdue?]]&lt;&gt;"Yes",InvoiceDatabase[[#This Row],[Status]],"Past Due")</f>
        <v>Paid</v>
      </c>
      <c r="T182" s="68" t="str">
        <f ca="1">IF(AND(InvoiceDatabase[[#This Row],[Date Due]]&lt;TODAY(),InvoiceDatabase[[#This Row],[Status]]&lt;&gt;"Paid"),"Yes","No")</f>
        <v>No</v>
      </c>
    </row>
    <row r="183" spans="1:20">
      <c r="A183">
        <v>182</v>
      </c>
      <c r="C183" t="s">
        <v>211</v>
      </c>
      <c r="D183" s="68">
        <v>4558000</v>
      </c>
      <c r="E183" s="23">
        <v>46173</v>
      </c>
      <c r="F183" s="23">
        <v>46218</v>
      </c>
      <c r="G183" t="s">
        <v>274</v>
      </c>
      <c r="H183"/>
      <c r="I183"/>
      <c r="K183" t="s">
        <v>483</v>
      </c>
      <c r="L183" s="68">
        <v>4558000</v>
      </c>
      <c r="M183" s="68">
        <f>InvoiceDatabase[[#This Row],[Amount]]-InvoiceDatabase[[#This Row],[Paid Amount]]</f>
        <v>0</v>
      </c>
      <c r="N183" s="68" t="str" cm="1">
        <f t="array" aca="1" ref="N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 s="68" t="str">
        <f>_xlfn.TEXTAFTER(
VLOOKUP(InvoiceDatabase[[#This Row],[Customer]],CustomerList[],5,FALSE),
", ", -1)</f>
        <v>Sulawesi Selatan</v>
      </c>
      <c r="P183" s="68">
        <f ca="1">IF(InvoiceDatabase[[#This Row],[Aging]]&lt;&gt;"Within Due",InvoiceDatabase[[#This Row],[Balance Outstanding]],0)</f>
        <v>0</v>
      </c>
      <c r="Q183" s="68">
        <f ca="1">IF(InvoiceDatabase[[#This Row],[Aging]]="Within Due",InvoiceDatabase[[#This Row],[Balance Outstanding]],0)</f>
        <v>0</v>
      </c>
      <c r="R183" s="68" t="str">
        <f ca="1">IF(InvoiceDatabase[[#This Row],[Date Issued]] &gt;= TODAY()-30, "Yes", "No")</f>
        <v>No</v>
      </c>
      <c r="S183" s="68" t="str">
        <f ca="1">IF(InvoiceDatabase[[#This Row],[IsOverdue?]]&lt;&gt;"Yes",InvoiceDatabase[[#This Row],[Status]],"Past Due")</f>
        <v>Paid</v>
      </c>
      <c r="T183" s="68" t="str">
        <f ca="1">IF(AND(InvoiceDatabase[[#This Row],[Date Due]]&lt;TODAY(),InvoiceDatabase[[#This Row],[Status]]&lt;&gt;"Paid"),"Yes","No")</f>
        <v>No</v>
      </c>
    </row>
    <row r="184" spans="1:20">
      <c r="A184">
        <v>183</v>
      </c>
      <c r="C184" t="s">
        <v>171</v>
      </c>
      <c r="D184" s="68">
        <v>3921000</v>
      </c>
      <c r="E184" s="23">
        <v>46076</v>
      </c>
      <c r="F184" s="23">
        <v>46090</v>
      </c>
      <c r="G184" t="s">
        <v>2802</v>
      </c>
      <c r="H184"/>
      <c r="I184"/>
      <c r="K184" t="s">
        <v>484</v>
      </c>
      <c r="L184" s="68">
        <v>1176000</v>
      </c>
      <c r="M184" s="68">
        <f>InvoiceDatabase[[#This Row],[Amount]]-InvoiceDatabase[[#This Row],[Paid Amount]]</f>
        <v>2745000</v>
      </c>
      <c r="N184" s="68" t="str" cm="1">
        <f t="array" aca="1" ref="N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 s="68" t="str">
        <f>_xlfn.TEXTAFTER(
VLOOKUP(InvoiceDatabase[[#This Row],[Customer]],CustomerList[],5,FALSE),
", ", -1)</f>
        <v>Jawa Barat</v>
      </c>
      <c r="P184" s="68">
        <f ca="1">IF(InvoiceDatabase[[#This Row],[Aging]]&lt;&gt;"Within Due",InvoiceDatabase[[#This Row],[Balance Outstanding]],0)</f>
        <v>2745000</v>
      </c>
      <c r="Q184" s="68">
        <f ca="1">IF(InvoiceDatabase[[#This Row],[Aging]]="Within Due",InvoiceDatabase[[#This Row],[Balance Outstanding]],0)</f>
        <v>0</v>
      </c>
      <c r="R184" s="68" t="str">
        <f ca="1">IF(InvoiceDatabase[[#This Row],[Date Issued]] &gt;= TODAY()-30, "Yes", "No")</f>
        <v>No</v>
      </c>
      <c r="S184" s="68" t="str">
        <f ca="1">IF(InvoiceDatabase[[#This Row],[IsOverdue?]]&lt;&gt;"Yes",InvoiceDatabase[[#This Row],[Status]],"Past Due")</f>
        <v>Past Due</v>
      </c>
      <c r="T184" s="68" t="str">
        <f ca="1">IF(AND(InvoiceDatabase[[#This Row],[Date Due]]&lt;TODAY(),InvoiceDatabase[[#This Row],[Status]]&lt;&gt;"Paid"),"Yes","No")</f>
        <v>Yes</v>
      </c>
    </row>
    <row r="185" spans="1:20">
      <c r="A185">
        <v>184</v>
      </c>
      <c r="C185" t="s">
        <v>158</v>
      </c>
      <c r="D185" s="68">
        <v>4120000</v>
      </c>
      <c r="E185" s="23">
        <v>46058</v>
      </c>
      <c r="F185" s="23">
        <v>46088</v>
      </c>
      <c r="G185" t="s">
        <v>274</v>
      </c>
      <c r="H185"/>
      <c r="I185"/>
      <c r="K185" t="s">
        <v>485</v>
      </c>
      <c r="L185" s="68">
        <v>4120000</v>
      </c>
      <c r="M185" s="68">
        <f>InvoiceDatabase[[#This Row],[Amount]]-InvoiceDatabase[[#This Row],[Paid Amount]]</f>
        <v>0</v>
      </c>
      <c r="N185" s="68" t="str" cm="1">
        <f t="array" aca="1" ref="N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 s="68" t="str">
        <f>_xlfn.TEXTAFTER(
VLOOKUP(InvoiceDatabase[[#This Row],[Customer]],CustomerList[],5,FALSE),
", ", -1)</f>
        <v>DKI Jakarta</v>
      </c>
      <c r="P185" s="68">
        <f ca="1">IF(InvoiceDatabase[[#This Row],[Aging]]&lt;&gt;"Within Due",InvoiceDatabase[[#This Row],[Balance Outstanding]],0)</f>
        <v>0</v>
      </c>
      <c r="Q185" s="68">
        <f ca="1">IF(InvoiceDatabase[[#This Row],[Aging]]="Within Due",InvoiceDatabase[[#This Row],[Balance Outstanding]],0)</f>
        <v>0</v>
      </c>
      <c r="R185" s="68" t="str">
        <f ca="1">IF(InvoiceDatabase[[#This Row],[Date Issued]] &gt;= TODAY()-30, "Yes", "No")</f>
        <v>No</v>
      </c>
      <c r="S185" s="68" t="str">
        <f ca="1">IF(InvoiceDatabase[[#This Row],[IsOverdue?]]&lt;&gt;"Yes",InvoiceDatabase[[#This Row],[Status]],"Past Due")</f>
        <v>Paid</v>
      </c>
      <c r="T185" s="68" t="str">
        <f ca="1">IF(AND(InvoiceDatabase[[#This Row],[Date Due]]&lt;TODAY(),InvoiceDatabase[[#This Row],[Status]]&lt;&gt;"Paid"),"Yes","No")</f>
        <v>No</v>
      </c>
    </row>
    <row r="186" spans="1:20">
      <c r="A186">
        <v>185</v>
      </c>
      <c r="C186" t="s">
        <v>32</v>
      </c>
      <c r="D186" s="68">
        <v>944000</v>
      </c>
      <c r="E186" s="23">
        <v>46203</v>
      </c>
      <c r="F186" s="23">
        <v>46233</v>
      </c>
      <c r="G186" t="s">
        <v>274</v>
      </c>
      <c r="H186"/>
      <c r="I186"/>
      <c r="K186" t="s">
        <v>486</v>
      </c>
      <c r="L186" s="68">
        <v>944000</v>
      </c>
      <c r="M186" s="68">
        <f>InvoiceDatabase[[#This Row],[Amount]]-InvoiceDatabase[[#This Row],[Paid Amount]]</f>
        <v>0</v>
      </c>
      <c r="N186" s="68" t="str" cm="1">
        <f t="array" aca="1" ref="N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 s="68" t="str">
        <f>_xlfn.TEXTAFTER(
VLOOKUP(InvoiceDatabase[[#This Row],[Customer]],CustomerList[],5,FALSE),
", ", -1)</f>
        <v>DKI Jakarta</v>
      </c>
      <c r="P186" s="68">
        <f ca="1">IF(InvoiceDatabase[[#This Row],[Aging]]&lt;&gt;"Within Due",InvoiceDatabase[[#This Row],[Balance Outstanding]],0)</f>
        <v>0</v>
      </c>
      <c r="Q186" s="68">
        <f ca="1">IF(InvoiceDatabase[[#This Row],[Aging]]="Within Due",InvoiceDatabase[[#This Row],[Balance Outstanding]],0)</f>
        <v>0</v>
      </c>
      <c r="R186" s="68" t="str">
        <f ca="1">IF(InvoiceDatabase[[#This Row],[Date Issued]] &gt;= TODAY()-30, "Yes", "No")</f>
        <v>No</v>
      </c>
      <c r="S186" s="68" t="str">
        <f ca="1">IF(InvoiceDatabase[[#This Row],[IsOverdue?]]&lt;&gt;"Yes",InvoiceDatabase[[#This Row],[Status]],"Past Due")</f>
        <v>Paid</v>
      </c>
      <c r="T186" s="68" t="str">
        <f ca="1">IF(AND(InvoiceDatabase[[#This Row],[Date Due]]&lt;TODAY(),InvoiceDatabase[[#This Row],[Status]]&lt;&gt;"Paid"),"Yes","No")</f>
        <v>No</v>
      </c>
    </row>
    <row r="187" spans="1:20">
      <c r="A187">
        <v>186</v>
      </c>
      <c r="C187" t="s">
        <v>246</v>
      </c>
      <c r="D187" s="68">
        <v>3007000</v>
      </c>
      <c r="E187" s="23">
        <v>46154</v>
      </c>
      <c r="F187" s="23">
        <v>46168</v>
      </c>
      <c r="G187" t="s">
        <v>274</v>
      </c>
      <c r="H187"/>
      <c r="I187"/>
      <c r="K187" t="s">
        <v>487</v>
      </c>
      <c r="L187" s="68">
        <v>3007000</v>
      </c>
      <c r="M187" s="68">
        <f>InvoiceDatabase[[#This Row],[Amount]]-InvoiceDatabase[[#This Row],[Paid Amount]]</f>
        <v>0</v>
      </c>
      <c r="N187" s="68" t="str" cm="1">
        <f t="array" aca="1" ref="N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 s="68" t="str">
        <f>_xlfn.TEXTAFTER(
VLOOKUP(InvoiceDatabase[[#This Row],[Customer]],CustomerList[],5,FALSE),
", ", -1)</f>
        <v>Kalimantan Timur</v>
      </c>
      <c r="P187" s="68">
        <f ca="1">IF(InvoiceDatabase[[#This Row],[Aging]]&lt;&gt;"Within Due",InvoiceDatabase[[#This Row],[Balance Outstanding]],0)</f>
        <v>0</v>
      </c>
      <c r="Q187" s="68">
        <f ca="1">IF(InvoiceDatabase[[#This Row],[Aging]]="Within Due",InvoiceDatabase[[#This Row],[Balance Outstanding]],0)</f>
        <v>0</v>
      </c>
      <c r="R187" s="68" t="str">
        <f ca="1">IF(InvoiceDatabase[[#This Row],[Date Issued]] &gt;= TODAY()-30, "Yes", "No")</f>
        <v>No</v>
      </c>
      <c r="S187" s="68" t="str">
        <f ca="1">IF(InvoiceDatabase[[#This Row],[IsOverdue?]]&lt;&gt;"Yes",InvoiceDatabase[[#This Row],[Status]],"Past Due")</f>
        <v>Paid</v>
      </c>
      <c r="T187" s="68" t="str">
        <f ca="1">IF(AND(InvoiceDatabase[[#This Row],[Date Due]]&lt;TODAY(),InvoiceDatabase[[#This Row],[Status]]&lt;&gt;"Paid"),"Yes","No")</f>
        <v>No</v>
      </c>
    </row>
    <row r="188" spans="1:20">
      <c r="A188">
        <v>187</v>
      </c>
      <c r="C188" t="s">
        <v>111</v>
      </c>
      <c r="D188" s="68">
        <v>3793000</v>
      </c>
      <c r="E188" s="23">
        <v>46106</v>
      </c>
      <c r="F188" s="23">
        <v>46151</v>
      </c>
      <c r="G188" t="s">
        <v>2802</v>
      </c>
      <c r="H188"/>
      <c r="I188"/>
      <c r="K188" t="s">
        <v>488</v>
      </c>
      <c r="L188" s="68">
        <v>948000</v>
      </c>
      <c r="M188" s="68">
        <f>InvoiceDatabase[[#This Row],[Amount]]-InvoiceDatabase[[#This Row],[Paid Amount]]</f>
        <v>2845000</v>
      </c>
      <c r="N188" s="68" t="str" cm="1">
        <f t="array" aca="1" ref="N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8" s="68" t="str">
        <f>_xlfn.TEXTAFTER(
VLOOKUP(InvoiceDatabase[[#This Row],[Customer]],CustomerList[],5,FALSE),
", ", -1)</f>
        <v>DKI Jakarta</v>
      </c>
      <c r="P188" s="68">
        <f ca="1">IF(InvoiceDatabase[[#This Row],[Aging]]&lt;&gt;"Within Due",InvoiceDatabase[[#This Row],[Balance Outstanding]],0)</f>
        <v>2845000</v>
      </c>
      <c r="Q188" s="68">
        <f ca="1">IF(InvoiceDatabase[[#This Row],[Aging]]="Within Due",InvoiceDatabase[[#This Row],[Balance Outstanding]],0)</f>
        <v>0</v>
      </c>
      <c r="R188" s="68" t="str">
        <f ca="1">IF(InvoiceDatabase[[#This Row],[Date Issued]] &gt;= TODAY()-30, "Yes", "No")</f>
        <v>No</v>
      </c>
      <c r="S188" s="68" t="str">
        <f ca="1">IF(InvoiceDatabase[[#This Row],[IsOverdue?]]&lt;&gt;"Yes",InvoiceDatabase[[#This Row],[Status]],"Past Due")</f>
        <v>Past Due</v>
      </c>
      <c r="T188" s="68" t="str">
        <f ca="1">IF(AND(InvoiceDatabase[[#This Row],[Date Due]]&lt;TODAY(),InvoiceDatabase[[#This Row],[Status]]&lt;&gt;"Paid"),"Yes","No")</f>
        <v>Yes</v>
      </c>
    </row>
    <row r="189" spans="1:20">
      <c r="A189">
        <v>188</v>
      </c>
      <c r="C189" t="s">
        <v>32</v>
      </c>
      <c r="D189" s="68">
        <v>3046000</v>
      </c>
      <c r="E189" s="23">
        <v>46140</v>
      </c>
      <c r="F189" s="23">
        <v>46170</v>
      </c>
      <c r="G189" t="s">
        <v>51</v>
      </c>
      <c r="H189"/>
      <c r="I189"/>
      <c r="K189" t="s">
        <v>489</v>
      </c>
      <c r="L189" s="68">
        <v>0</v>
      </c>
      <c r="M189" s="68">
        <f>InvoiceDatabase[[#This Row],[Amount]]-InvoiceDatabase[[#This Row],[Paid Amount]]</f>
        <v>3046000</v>
      </c>
      <c r="N189" s="68" t="str" cm="1">
        <f t="array" aca="1" ref="N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 s="68" t="str">
        <f>_xlfn.TEXTAFTER(
VLOOKUP(InvoiceDatabase[[#This Row],[Customer]],CustomerList[],5,FALSE),
", ", -1)</f>
        <v>DKI Jakarta</v>
      </c>
      <c r="P189" s="68">
        <f ca="1">IF(InvoiceDatabase[[#This Row],[Aging]]&lt;&gt;"Within Due",InvoiceDatabase[[#This Row],[Balance Outstanding]],0)</f>
        <v>3046000</v>
      </c>
      <c r="Q189" s="68">
        <f ca="1">IF(InvoiceDatabase[[#This Row],[Aging]]="Within Due",InvoiceDatabase[[#This Row],[Balance Outstanding]],0)</f>
        <v>0</v>
      </c>
      <c r="R189" s="68" t="str">
        <f ca="1">IF(InvoiceDatabase[[#This Row],[Date Issued]] &gt;= TODAY()-30, "Yes", "No")</f>
        <v>No</v>
      </c>
      <c r="S189" s="68" t="str">
        <f ca="1">IF(InvoiceDatabase[[#This Row],[IsOverdue?]]&lt;&gt;"Yes",InvoiceDatabase[[#This Row],[Status]],"Past Due")</f>
        <v>Past Due</v>
      </c>
      <c r="T189" s="68" t="str">
        <f ca="1">IF(AND(InvoiceDatabase[[#This Row],[Date Due]]&lt;TODAY(),InvoiceDatabase[[#This Row],[Status]]&lt;&gt;"Paid"),"Yes","No")</f>
        <v>Yes</v>
      </c>
    </row>
    <row r="190" spans="1:20">
      <c r="A190">
        <v>189</v>
      </c>
      <c r="C190" t="s">
        <v>105</v>
      </c>
      <c r="D190" s="68">
        <v>2046000</v>
      </c>
      <c r="E190" s="23">
        <v>46115</v>
      </c>
      <c r="F190" s="23">
        <v>46145</v>
      </c>
      <c r="G190" t="s">
        <v>51</v>
      </c>
      <c r="H190"/>
      <c r="I190"/>
      <c r="K190" t="s">
        <v>490</v>
      </c>
      <c r="L190" s="68">
        <v>0</v>
      </c>
      <c r="M190" s="68">
        <f>InvoiceDatabase[[#This Row],[Amount]]-InvoiceDatabase[[#This Row],[Paid Amount]]</f>
        <v>2046000</v>
      </c>
      <c r="N190" s="68" t="str" cm="1">
        <f t="array" aca="1" ref="N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0" s="68" t="str">
        <f>_xlfn.TEXTAFTER(
VLOOKUP(InvoiceDatabase[[#This Row],[Customer]],CustomerList[],5,FALSE),
", ", -1)</f>
        <v>DKI Jakarta</v>
      </c>
      <c r="P190" s="68">
        <f ca="1">IF(InvoiceDatabase[[#This Row],[Aging]]&lt;&gt;"Within Due",InvoiceDatabase[[#This Row],[Balance Outstanding]],0)</f>
        <v>2046000</v>
      </c>
      <c r="Q190" s="68">
        <f ca="1">IF(InvoiceDatabase[[#This Row],[Aging]]="Within Due",InvoiceDatabase[[#This Row],[Balance Outstanding]],0)</f>
        <v>0</v>
      </c>
      <c r="R190" s="68" t="str">
        <f ca="1">IF(InvoiceDatabase[[#This Row],[Date Issued]] &gt;= TODAY()-30, "Yes", "No")</f>
        <v>No</v>
      </c>
      <c r="S190" s="68" t="str">
        <f ca="1">IF(InvoiceDatabase[[#This Row],[IsOverdue?]]&lt;&gt;"Yes",InvoiceDatabase[[#This Row],[Status]],"Past Due")</f>
        <v>Past Due</v>
      </c>
      <c r="T190" s="68" t="str">
        <f ca="1">IF(AND(InvoiceDatabase[[#This Row],[Date Due]]&lt;TODAY(),InvoiceDatabase[[#This Row],[Status]]&lt;&gt;"Paid"),"Yes","No")</f>
        <v>Yes</v>
      </c>
    </row>
    <row r="191" spans="1:20">
      <c r="A191">
        <v>190</v>
      </c>
      <c r="C191" t="s">
        <v>177</v>
      </c>
      <c r="D191" s="68">
        <v>375000</v>
      </c>
      <c r="E191" s="23">
        <v>46273</v>
      </c>
      <c r="F191" s="23">
        <v>46287</v>
      </c>
      <c r="G191" t="s">
        <v>274</v>
      </c>
      <c r="H191"/>
      <c r="I191"/>
      <c r="K191" t="s">
        <v>491</v>
      </c>
      <c r="L191" s="68">
        <v>375000</v>
      </c>
      <c r="M191" s="68">
        <f>InvoiceDatabase[[#This Row],[Amount]]-InvoiceDatabase[[#This Row],[Paid Amount]]</f>
        <v>0</v>
      </c>
      <c r="N191" s="68" t="str" cm="1">
        <f t="array" aca="1" ref="N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 s="68" t="str">
        <f>_xlfn.TEXTAFTER(
VLOOKUP(InvoiceDatabase[[#This Row],[Customer]],CustomerList[],5,FALSE),
", ", -1)</f>
        <v>Jawa Timur</v>
      </c>
      <c r="P191" s="68">
        <f ca="1">IF(InvoiceDatabase[[#This Row],[Aging]]&lt;&gt;"Within Due",InvoiceDatabase[[#This Row],[Balance Outstanding]],0)</f>
        <v>0</v>
      </c>
      <c r="Q191" s="68">
        <f ca="1">IF(InvoiceDatabase[[#This Row],[Aging]]="Within Due",InvoiceDatabase[[#This Row],[Balance Outstanding]],0)</f>
        <v>0</v>
      </c>
      <c r="R191" s="68" t="str">
        <f ca="1">IF(InvoiceDatabase[[#This Row],[Date Issued]] &gt;= TODAY()-30, "Yes", "No")</f>
        <v>Yes</v>
      </c>
      <c r="S191" s="68" t="str">
        <f ca="1">IF(InvoiceDatabase[[#This Row],[IsOverdue?]]&lt;&gt;"Yes",InvoiceDatabase[[#This Row],[Status]],"Past Due")</f>
        <v>Paid</v>
      </c>
      <c r="T191" s="68" t="str">
        <f ca="1">IF(AND(InvoiceDatabase[[#This Row],[Date Due]]&lt;TODAY(),InvoiceDatabase[[#This Row],[Status]]&lt;&gt;"Paid"),"Yes","No")</f>
        <v>No</v>
      </c>
    </row>
    <row r="192" spans="1:20">
      <c r="A192">
        <v>191</v>
      </c>
      <c r="C192" t="s">
        <v>125</v>
      </c>
      <c r="D192" s="68">
        <v>813000</v>
      </c>
      <c r="E192" s="23">
        <v>46209</v>
      </c>
      <c r="F192" s="23">
        <v>46239</v>
      </c>
      <c r="G192" t="s">
        <v>274</v>
      </c>
      <c r="H192"/>
      <c r="I192"/>
      <c r="K192" t="s">
        <v>492</v>
      </c>
      <c r="L192" s="68">
        <v>813000</v>
      </c>
      <c r="M192" s="68">
        <f>InvoiceDatabase[[#This Row],[Amount]]-InvoiceDatabase[[#This Row],[Paid Amount]]</f>
        <v>0</v>
      </c>
      <c r="N192" s="68" t="str" cm="1">
        <f t="array" aca="1" ref="N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 s="68" t="str">
        <f>_xlfn.TEXTAFTER(
VLOOKUP(InvoiceDatabase[[#This Row],[Customer]],CustomerList[],5,FALSE),
", ", -1)</f>
        <v>DKI Jakarta</v>
      </c>
      <c r="P192" s="68">
        <f ca="1">IF(InvoiceDatabase[[#This Row],[Aging]]&lt;&gt;"Within Due",InvoiceDatabase[[#This Row],[Balance Outstanding]],0)</f>
        <v>0</v>
      </c>
      <c r="Q192" s="68">
        <f ca="1">IF(InvoiceDatabase[[#This Row],[Aging]]="Within Due",InvoiceDatabase[[#This Row],[Balance Outstanding]],0)</f>
        <v>0</v>
      </c>
      <c r="R192" s="68" t="str">
        <f ca="1">IF(InvoiceDatabase[[#This Row],[Date Issued]] &gt;= TODAY()-30, "Yes", "No")</f>
        <v>No</v>
      </c>
      <c r="S192" s="68" t="str">
        <f ca="1">IF(InvoiceDatabase[[#This Row],[IsOverdue?]]&lt;&gt;"Yes",InvoiceDatabase[[#This Row],[Status]],"Past Due")</f>
        <v>Paid</v>
      </c>
      <c r="T192" s="68" t="str">
        <f ca="1">IF(AND(InvoiceDatabase[[#This Row],[Date Due]]&lt;TODAY(),InvoiceDatabase[[#This Row],[Status]]&lt;&gt;"Paid"),"Yes","No")</f>
        <v>No</v>
      </c>
    </row>
    <row r="193" spans="1:20">
      <c r="A193">
        <v>192</v>
      </c>
      <c r="C193" t="s">
        <v>118</v>
      </c>
      <c r="D193" s="68">
        <v>7163000</v>
      </c>
      <c r="E193" s="23">
        <v>46199</v>
      </c>
      <c r="F193" s="23">
        <v>46229</v>
      </c>
      <c r="G193" t="s">
        <v>51</v>
      </c>
      <c r="H193"/>
      <c r="I193"/>
      <c r="K193" t="s">
        <v>493</v>
      </c>
      <c r="L193" s="68">
        <v>0</v>
      </c>
      <c r="M193" s="68">
        <f>InvoiceDatabase[[#This Row],[Amount]]-InvoiceDatabase[[#This Row],[Paid Amount]]</f>
        <v>7163000</v>
      </c>
      <c r="N193" s="68" t="str" cm="1">
        <f t="array" aca="1" ref="N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3" s="68" t="str">
        <f>_xlfn.TEXTAFTER(
VLOOKUP(InvoiceDatabase[[#This Row],[Customer]],CustomerList[],5,FALSE),
", ", -1)</f>
        <v>DKI Jakarta</v>
      </c>
      <c r="P193" s="68">
        <f ca="1">IF(InvoiceDatabase[[#This Row],[Aging]]&lt;&gt;"Within Due",InvoiceDatabase[[#This Row],[Balance Outstanding]],0)</f>
        <v>7163000</v>
      </c>
      <c r="Q193" s="68">
        <f ca="1">IF(InvoiceDatabase[[#This Row],[Aging]]="Within Due",InvoiceDatabase[[#This Row],[Balance Outstanding]],0)</f>
        <v>0</v>
      </c>
      <c r="R193" s="68" t="str">
        <f ca="1">IF(InvoiceDatabase[[#This Row],[Date Issued]] &gt;= TODAY()-30, "Yes", "No")</f>
        <v>No</v>
      </c>
      <c r="S193" s="68" t="str">
        <f ca="1">IF(InvoiceDatabase[[#This Row],[IsOverdue?]]&lt;&gt;"Yes",InvoiceDatabase[[#This Row],[Status]],"Past Due")</f>
        <v>Past Due</v>
      </c>
      <c r="T193" s="68" t="str">
        <f ca="1">IF(AND(InvoiceDatabase[[#This Row],[Date Due]]&lt;TODAY(),InvoiceDatabase[[#This Row],[Status]]&lt;&gt;"Paid"),"Yes","No")</f>
        <v>Yes</v>
      </c>
    </row>
    <row r="194" spans="1:20">
      <c r="A194">
        <v>193</v>
      </c>
      <c r="C194" t="s">
        <v>211</v>
      </c>
      <c r="D194" s="68">
        <v>299000</v>
      </c>
      <c r="E194" s="23">
        <v>46171</v>
      </c>
      <c r="F194" s="23">
        <v>46201</v>
      </c>
      <c r="G194" t="s">
        <v>51</v>
      </c>
      <c r="H194"/>
      <c r="I194"/>
      <c r="K194" t="s">
        <v>494</v>
      </c>
      <c r="L194" s="68">
        <v>0</v>
      </c>
      <c r="M194" s="68">
        <f>InvoiceDatabase[[#This Row],[Amount]]-InvoiceDatabase[[#This Row],[Paid Amount]]</f>
        <v>299000</v>
      </c>
      <c r="N194" s="68" t="str" cm="1">
        <f t="array" aca="1" ref="N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 s="68" t="str">
        <f>_xlfn.TEXTAFTER(
VLOOKUP(InvoiceDatabase[[#This Row],[Customer]],CustomerList[],5,FALSE),
", ", -1)</f>
        <v>Sulawesi Selatan</v>
      </c>
      <c r="P194" s="68">
        <f ca="1">IF(InvoiceDatabase[[#This Row],[Aging]]&lt;&gt;"Within Due",InvoiceDatabase[[#This Row],[Balance Outstanding]],0)</f>
        <v>299000</v>
      </c>
      <c r="Q194" s="68">
        <f ca="1">IF(InvoiceDatabase[[#This Row],[Aging]]="Within Due",InvoiceDatabase[[#This Row],[Balance Outstanding]],0)</f>
        <v>0</v>
      </c>
      <c r="R194" s="68" t="str">
        <f ca="1">IF(InvoiceDatabase[[#This Row],[Date Issued]] &gt;= TODAY()-30, "Yes", "No")</f>
        <v>No</v>
      </c>
      <c r="S194" s="68" t="str">
        <f ca="1">IF(InvoiceDatabase[[#This Row],[IsOverdue?]]&lt;&gt;"Yes",InvoiceDatabase[[#This Row],[Status]],"Past Due")</f>
        <v>Past Due</v>
      </c>
      <c r="T194" s="68" t="str">
        <f ca="1">IF(AND(InvoiceDatabase[[#This Row],[Date Due]]&lt;TODAY(),InvoiceDatabase[[#This Row],[Status]]&lt;&gt;"Paid"),"Yes","No")</f>
        <v>Yes</v>
      </c>
    </row>
    <row r="195" spans="1:20">
      <c r="A195">
        <v>194</v>
      </c>
      <c r="C195" t="s">
        <v>131</v>
      </c>
      <c r="D195" s="68">
        <v>3848000</v>
      </c>
      <c r="E195" s="23">
        <v>46129</v>
      </c>
      <c r="F195" s="23">
        <v>46174</v>
      </c>
      <c r="G195" t="s">
        <v>274</v>
      </c>
      <c r="H195"/>
      <c r="I195"/>
      <c r="K195" t="s">
        <v>495</v>
      </c>
      <c r="L195" s="68">
        <v>3848000</v>
      </c>
      <c r="M195" s="68">
        <f>InvoiceDatabase[[#This Row],[Amount]]-InvoiceDatabase[[#This Row],[Paid Amount]]</f>
        <v>0</v>
      </c>
      <c r="N195" s="68" t="str" cm="1">
        <f t="array" aca="1" ref="N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 s="68" t="str">
        <f>_xlfn.TEXTAFTER(
VLOOKUP(InvoiceDatabase[[#This Row],[Customer]],CustomerList[],5,FALSE),
", ", -1)</f>
        <v>Jawa Barat</v>
      </c>
      <c r="P195" s="68">
        <f ca="1">IF(InvoiceDatabase[[#This Row],[Aging]]&lt;&gt;"Within Due",InvoiceDatabase[[#This Row],[Balance Outstanding]],0)</f>
        <v>0</v>
      </c>
      <c r="Q195" s="68">
        <f ca="1">IF(InvoiceDatabase[[#This Row],[Aging]]="Within Due",InvoiceDatabase[[#This Row],[Balance Outstanding]],0)</f>
        <v>0</v>
      </c>
      <c r="R195" s="68" t="str">
        <f ca="1">IF(InvoiceDatabase[[#This Row],[Date Issued]] &gt;= TODAY()-30, "Yes", "No")</f>
        <v>No</v>
      </c>
      <c r="S195" s="68" t="str">
        <f ca="1">IF(InvoiceDatabase[[#This Row],[IsOverdue?]]&lt;&gt;"Yes",InvoiceDatabase[[#This Row],[Status]],"Past Due")</f>
        <v>Paid</v>
      </c>
      <c r="T195" s="68" t="str">
        <f ca="1">IF(AND(InvoiceDatabase[[#This Row],[Date Due]]&lt;TODAY(),InvoiceDatabase[[#This Row],[Status]]&lt;&gt;"Paid"),"Yes","No")</f>
        <v>No</v>
      </c>
    </row>
    <row r="196" spans="1:20">
      <c r="A196">
        <v>195</v>
      </c>
      <c r="C196" t="s">
        <v>105</v>
      </c>
      <c r="D196" s="68">
        <v>3747000</v>
      </c>
      <c r="E196" s="23">
        <v>46268</v>
      </c>
      <c r="F196" s="23">
        <v>46298</v>
      </c>
      <c r="G196" t="s">
        <v>274</v>
      </c>
      <c r="H196"/>
      <c r="I196"/>
      <c r="K196" t="s">
        <v>496</v>
      </c>
      <c r="L196" s="68">
        <v>3747000</v>
      </c>
      <c r="M196" s="68">
        <f>InvoiceDatabase[[#This Row],[Amount]]-InvoiceDatabase[[#This Row],[Paid Amount]]</f>
        <v>0</v>
      </c>
      <c r="N196" s="68" t="str" cm="1">
        <f t="array" aca="1" ref="N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 s="68" t="str">
        <f>_xlfn.TEXTAFTER(
VLOOKUP(InvoiceDatabase[[#This Row],[Customer]],CustomerList[],5,FALSE),
", ", -1)</f>
        <v>DKI Jakarta</v>
      </c>
      <c r="P196" s="68">
        <f ca="1">IF(InvoiceDatabase[[#This Row],[Aging]]&lt;&gt;"Within Due",InvoiceDatabase[[#This Row],[Balance Outstanding]],0)</f>
        <v>0</v>
      </c>
      <c r="Q196" s="68">
        <f ca="1">IF(InvoiceDatabase[[#This Row],[Aging]]="Within Due",InvoiceDatabase[[#This Row],[Balance Outstanding]],0)</f>
        <v>0</v>
      </c>
      <c r="R196" s="68" t="str">
        <f ca="1">IF(InvoiceDatabase[[#This Row],[Date Issued]] &gt;= TODAY()-30, "Yes", "No")</f>
        <v>No</v>
      </c>
      <c r="S196" s="68" t="str">
        <f ca="1">IF(InvoiceDatabase[[#This Row],[IsOverdue?]]&lt;&gt;"Yes",InvoiceDatabase[[#This Row],[Status]],"Past Due")</f>
        <v>Paid</v>
      </c>
      <c r="T196" s="68" t="str">
        <f ca="1">IF(AND(InvoiceDatabase[[#This Row],[Date Due]]&lt;TODAY(),InvoiceDatabase[[#This Row],[Status]]&lt;&gt;"Paid"),"Yes","No")</f>
        <v>No</v>
      </c>
    </row>
    <row r="197" spans="1:20">
      <c r="A197">
        <v>196</v>
      </c>
      <c r="C197" t="s">
        <v>171</v>
      </c>
      <c r="D197" s="68">
        <v>4710000</v>
      </c>
      <c r="E197" s="23">
        <v>46133</v>
      </c>
      <c r="F197" s="23">
        <v>46178</v>
      </c>
      <c r="G197" t="s">
        <v>274</v>
      </c>
      <c r="H197"/>
      <c r="I197"/>
      <c r="K197" t="s">
        <v>497</v>
      </c>
      <c r="L197" s="68">
        <v>4710000</v>
      </c>
      <c r="M197" s="68">
        <f>InvoiceDatabase[[#This Row],[Amount]]-InvoiceDatabase[[#This Row],[Paid Amount]]</f>
        <v>0</v>
      </c>
      <c r="N197" s="68" t="str" cm="1">
        <f t="array" aca="1" ref="N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 s="68" t="str">
        <f>_xlfn.TEXTAFTER(
VLOOKUP(InvoiceDatabase[[#This Row],[Customer]],CustomerList[],5,FALSE),
", ", -1)</f>
        <v>Jawa Barat</v>
      </c>
      <c r="P197" s="68">
        <f ca="1">IF(InvoiceDatabase[[#This Row],[Aging]]&lt;&gt;"Within Due",InvoiceDatabase[[#This Row],[Balance Outstanding]],0)</f>
        <v>0</v>
      </c>
      <c r="Q197" s="68">
        <f ca="1">IF(InvoiceDatabase[[#This Row],[Aging]]="Within Due",InvoiceDatabase[[#This Row],[Balance Outstanding]],0)</f>
        <v>0</v>
      </c>
      <c r="R197" s="68" t="str">
        <f ca="1">IF(InvoiceDatabase[[#This Row],[Date Issued]] &gt;= TODAY()-30, "Yes", "No")</f>
        <v>No</v>
      </c>
      <c r="S197" s="68" t="str">
        <f ca="1">IF(InvoiceDatabase[[#This Row],[IsOverdue?]]&lt;&gt;"Yes",InvoiceDatabase[[#This Row],[Status]],"Past Due")</f>
        <v>Paid</v>
      </c>
      <c r="T197" s="68" t="str">
        <f ca="1">IF(AND(InvoiceDatabase[[#This Row],[Date Due]]&lt;TODAY(),InvoiceDatabase[[#This Row],[Status]]&lt;&gt;"Paid"),"Yes","No")</f>
        <v>No</v>
      </c>
    </row>
    <row r="198" spans="1:20">
      <c r="A198">
        <v>197</v>
      </c>
      <c r="C198" t="s">
        <v>260</v>
      </c>
      <c r="D198" s="68">
        <v>6328000</v>
      </c>
      <c r="E198" s="23">
        <v>46031</v>
      </c>
      <c r="F198" s="23">
        <v>46061</v>
      </c>
      <c r="G198" t="s">
        <v>274</v>
      </c>
      <c r="H198"/>
      <c r="I198"/>
      <c r="K198" t="s">
        <v>498</v>
      </c>
      <c r="L198" s="68">
        <v>6328000</v>
      </c>
      <c r="M198" s="68">
        <f>InvoiceDatabase[[#This Row],[Amount]]-InvoiceDatabase[[#This Row],[Paid Amount]]</f>
        <v>0</v>
      </c>
      <c r="N198" s="68" t="str" cm="1">
        <f t="array" aca="1" ref="N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 s="68" t="str">
        <f>_xlfn.TEXTAFTER(
VLOOKUP(InvoiceDatabase[[#This Row],[Customer]],CustomerList[],5,FALSE),
", ", -1)</f>
        <v>Sulawesi Utara</v>
      </c>
      <c r="P198" s="68">
        <f ca="1">IF(InvoiceDatabase[[#This Row],[Aging]]&lt;&gt;"Within Due",InvoiceDatabase[[#This Row],[Balance Outstanding]],0)</f>
        <v>0</v>
      </c>
      <c r="Q198" s="68">
        <f ca="1">IF(InvoiceDatabase[[#This Row],[Aging]]="Within Due",InvoiceDatabase[[#This Row],[Balance Outstanding]],0)</f>
        <v>0</v>
      </c>
      <c r="R198" s="68" t="str">
        <f ca="1">IF(InvoiceDatabase[[#This Row],[Date Issued]] &gt;= TODAY()-30, "Yes", "No")</f>
        <v>No</v>
      </c>
      <c r="S198" s="68" t="str">
        <f ca="1">IF(InvoiceDatabase[[#This Row],[IsOverdue?]]&lt;&gt;"Yes",InvoiceDatabase[[#This Row],[Status]],"Past Due")</f>
        <v>Paid</v>
      </c>
      <c r="T198" s="68" t="str">
        <f ca="1">IF(AND(InvoiceDatabase[[#This Row],[Date Due]]&lt;TODAY(),InvoiceDatabase[[#This Row],[Status]]&lt;&gt;"Paid"),"Yes","No")</f>
        <v>No</v>
      </c>
    </row>
    <row r="199" spans="1:20">
      <c r="A199">
        <v>198</v>
      </c>
      <c r="C199" t="s">
        <v>138</v>
      </c>
      <c r="D199" s="68">
        <v>6209000</v>
      </c>
      <c r="E199" s="23">
        <v>46046</v>
      </c>
      <c r="F199" s="23">
        <v>46091</v>
      </c>
      <c r="G199" t="s">
        <v>274</v>
      </c>
      <c r="H199"/>
      <c r="I199"/>
      <c r="K199" t="s">
        <v>499</v>
      </c>
      <c r="L199" s="68">
        <v>6209000</v>
      </c>
      <c r="M199" s="68">
        <f>InvoiceDatabase[[#This Row],[Amount]]-InvoiceDatabase[[#This Row],[Paid Amount]]</f>
        <v>0</v>
      </c>
      <c r="N199" s="68" t="str" cm="1">
        <f t="array" aca="1" ref="N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 s="68" t="str">
        <f>_xlfn.TEXTAFTER(
VLOOKUP(InvoiceDatabase[[#This Row],[Customer]],CustomerList[],5,FALSE),
", ", -1)</f>
        <v>Jawa Barat</v>
      </c>
      <c r="P199" s="68">
        <f ca="1">IF(InvoiceDatabase[[#This Row],[Aging]]&lt;&gt;"Within Due",InvoiceDatabase[[#This Row],[Balance Outstanding]],0)</f>
        <v>0</v>
      </c>
      <c r="Q199" s="68">
        <f ca="1">IF(InvoiceDatabase[[#This Row],[Aging]]="Within Due",InvoiceDatabase[[#This Row],[Balance Outstanding]],0)</f>
        <v>0</v>
      </c>
      <c r="R199" s="68" t="str">
        <f ca="1">IF(InvoiceDatabase[[#This Row],[Date Issued]] &gt;= TODAY()-30, "Yes", "No")</f>
        <v>No</v>
      </c>
      <c r="S199" s="68" t="str">
        <f ca="1">IF(InvoiceDatabase[[#This Row],[IsOverdue?]]&lt;&gt;"Yes",InvoiceDatabase[[#This Row],[Status]],"Past Due")</f>
        <v>Paid</v>
      </c>
      <c r="T199" s="68" t="str">
        <f ca="1">IF(AND(InvoiceDatabase[[#This Row],[Date Due]]&lt;TODAY(),InvoiceDatabase[[#This Row],[Status]]&lt;&gt;"Paid"),"Yes","No")</f>
        <v>No</v>
      </c>
    </row>
    <row r="200" spans="1:20">
      <c r="A200">
        <v>199</v>
      </c>
      <c r="C200" t="s">
        <v>165</v>
      </c>
      <c r="D200" s="68">
        <v>6935000</v>
      </c>
      <c r="E200" s="23">
        <v>46247</v>
      </c>
      <c r="F200" s="23">
        <v>46277</v>
      </c>
      <c r="G200" t="s">
        <v>274</v>
      </c>
      <c r="H200"/>
      <c r="I200"/>
      <c r="K200" t="s">
        <v>500</v>
      </c>
      <c r="L200" s="68">
        <v>6935000</v>
      </c>
      <c r="M200" s="68">
        <f>InvoiceDatabase[[#This Row],[Amount]]-InvoiceDatabase[[#This Row],[Paid Amount]]</f>
        <v>0</v>
      </c>
      <c r="N200" s="68" t="str" cm="1">
        <f t="array" aca="1" ref="N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 s="68" t="str">
        <f>_xlfn.TEXTAFTER(
VLOOKUP(InvoiceDatabase[[#This Row],[Customer]],CustomerList[],5,FALSE),
", ", -1)</f>
        <v>Jawa Barat</v>
      </c>
      <c r="P200" s="68">
        <f ca="1">IF(InvoiceDatabase[[#This Row],[Aging]]&lt;&gt;"Within Due",InvoiceDatabase[[#This Row],[Balance Outstanding]],0)</f>
        <v>0</v>
      </c>
      <c r="Q200" s="68">
        <f ca="1">IF(InvoiceDatabase[[#This Row],[Aging]]="Within Due",InvoiceDatabase[[#This Row],[Balance Outstanding]],0)</f>
        <v>0</v>
      </c>
      <c r="R200" s="68" t="str">
        <f ca="1">IF(InvoiceDatabase[[#This Row],[Date Issued]] &gt;= TODAY()-30, "Yes", "No")</f>
        <v>No</v>
      </c>
      <c r="S200" s="68" t="str">
        <f ca="1">IF(InvoiceDatabase[[#This Row],[IsOverdue?]]&lt;&gt;"Yes",InvoiceDatabase[[#This Row],[Status]],"Past Due")</f>
        <v>Paid</v>
      </c>
      <c r="T200" s="68" t="str">
        <f ca="1">IF(AND(InvoiceDatabase[[#This Row],[Date Due]]&lt;TODAY(),InvoiceDatabase[[#This Row],[Status]]&lt;&gt;"Paid"),"Yes","No")</f>
        <v>No</v>
      </c>
    </row>
    <row r="201" spans="1:20">
      <c r="A201">
        <v>200</v>
      </c>
      <c r="C201" t="s">
        <v>184</v>
      </c>
      <c r="D201" s="68">
        <v>5146000</v>
      </c>
      <c r="E201" s="23">
        <v>46229</v>
      </c>
      <c r="F201" s="23">
        <v>46259</v>
      </c>
      <c r="G201" t="s">
        <v>274</v>
      </c>
      <c r="H201"/>
      <c r="I201"/>
      <c r="K201" t="s">
        <v>501</v>
      </c>
      <c r="L201" s="68">
        <v>5146000</v>
      </c>
      <c r="M201" s="68">
        <f>InvoiceDatabase[[#This Row],[Amount]]-InvoiceDatabase[[#This Row],[Paid Amount]]</f>
        <v>0</v>
      </c>
      <c r="N201" s="68" t="str" cm="1">
        <f t="array" aca="1" ref="N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 s="68" t="str">
        <f>_xlfn.TEXTAFTER(
VLOOKUP(InvoiceDatabase[[#This Row],[Customer]],CustomerList[],5,FALSE),
", ", -1)</f>
        <v>Jawa Timur</v>
      </c>
      <c r="P201" s="68">
        <f ca="1">IF(InvoiceDatabase[[#This Row],[Aging]]&lt;&gt;"Within Due",InvoiceDatabase[[#This Row],[Balance Outstanding]],0)</f>
        <v>0</v>
      </c>
      <c r="Q201" s="68">
        <f ca="1">IF(InvoiceDatabase[[#This Row],[Aging]]="Within Due",InvoiceDatabase[[#This Row],[Balance Outstanding]],0)</f>
        <v>0</v>
      </c>
      <c r="R201" s="68" t="str">
        <f ca="1">IF(InvoiceDatabase[[#This Row],[Date Issued]] &gt;= TODAY()-30, "Yes", "No")</f>
        <v>No</v>
      </c>
      <c r="S201" s="68" t="str">
        <f ca="1">IF(InvoiceDatabase[[#This Row],[IsOverdue?]]&lt;&gt;"Yes",InvoiceDatabase[[#This Row],[Status]],"Past Due")</f>
        <v>Paid</v>
      </c>
      <c r="T201" s="68" t="str">
        <f ca="1">IF(AND(InvoiceDatabase[[#This Row],[Date Due]]&lt;TODAY(),InvoiceDatabase[[#This Row],[Status]]&lt;&gt;"Paid"),"Yes","No")</f>
        <v>No</v>
      </c>
    </row>
    <row r="202" spans="1:20">
      <c r="A202">
        <v>201</v>
      </c>
      <c r="C202" t="s">
        <v>125</v>
      </c>
      <c r="D202" s="68">
        <v>2742000</v>
      </c>
      <c r="E202" s="23">
        <v>46278</v>
      </c>
      <c r="F202" s="23">
        <v>46292</v>
      </c>
      <c r="G202" t="s">
        <v>274</v>
      </c>
      <c r="H202"/>
      <c r="I202"/>
      <c r="K202" t="s">
        <v>502</v>
      </c>
      <c r="L202" s="68">
        <v>2742000</v>
      </c>
      <c r="M202" s="68">
        <f>InvoiceDatabase[[#This Row],[Amount]]-InvoiceDatabase[[#This Row],[Paid Amount]]</f>
        <v>0</v>
      </c>
      <c r="N202" s="68" t="str" cm="1">
        <f t="array" aca="1" ref="N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 s="68" t="str">
        <f>_xlfn.TEXTAFTER(
VLOOKUP(InvoiceDatabase[[#This Row],[Customer]],CustomerList[],5,FALSE),
", ", -1)</f>
        <v>DKI Jakarta</v>
      </c>
      <c r="P202" s="68">
        <f ca="1">IF(InvoiceDatabase[[#This Row],[Aging]]&lt;&gt;"Within Due",InvoiceDatabase[[#This Row],[Balance Outstanding]],0)</f>
        <v>0</v>
      </c>
      <c r="Q202" s="68">
        <f ca="1">IF(InvoiceDatabase[[#This Row],[Aging]]="Within Due",InvoiceDatabase[[#This Row],[Balance Outstanding]],0)</f>
        <v>0</v>
      </c>
      <c r="R202" s="68" t="str">
        <f ca="1">IF(InvoiceDatabase[[#This Row],[Date Issued]] &gt;= TODAY()-30, "Yes", "No")</f>
        <v>Yes</v>
      </c>
      <c r="S202" s="68" t="str">
        <f ca="1">IF(InvoiceDatabase[[#This Row],[IsOverdue?]]&lt;&gt;"Yes",InvoiceDatabase[[#This Row],[Status]],"Past Due")</f>
        <v>Paid</v>
      </c>
      <c r="T202" s="68" t="str">
        <f ca="1">IF(AND(InvoiceDatabase[[#This Row],[Date Due]]&lt;TODAY(),InvoiceDatabase[[#This Row],[Status]]&lt;&gt;"Paid"),"Yes","No")</f>
        <v>No</v>
      </c>
    </row>
    <row r="203" spans="1:20">
      <c r="A203">
        <v>202</v>
      </c>
      <c r="C203" t="s">
        <v>253</v>
      </c>
      <c r="D203" s="68">
        <v>5431000</v>
      </c>
      <c r="E203" s="23">
        <v>46054</v>
      </c>
      <c r="F203" s="23">
        <v>46084</v>
      </c>
      <c r="G203" t="s">
        <v>274</v>
      </c>
      <c r="H203"/>
      <c r="I203"/>
      <c r="K203" t="s">
        <v>503</v>
      </c>
      <c r="L203" s="68">
        <v>5431000</v>
      </c>
      <c r="M203" s="68">
        <f>InvoiceDatabase[[#This Row],[Amount]]-InvoiceDatabase[[#This Row],[Paid Amount]]</f>
        <v>0</v>
      </c>
      <c r="N203" s="68" t="str" cm="1">
        <f t="array" aca="1" ref="N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 s="68" t="str">
        <f>_xlfn.TEXTAFTER(
VLOOKUP(InvoiceDatabase[[#This Row],[Customer]],CustomerList[],5,FALSE),
", ", -1)</f>
        <v>Kalimantan Barat</v>
      </c>
      <c r="P203" s="68">
        <f ca="1">IF(InvoiceDatabase[[#This Row],[Aging]]&lt;&gt;"Within Due",InvoiceDatabase[[#This Row],[Balance Outstanding]],0)</f>
        <v>0</v>
      </c>
      <c r="Q203" s="68">
        <f ca="1">IF(InvoiceDatabase[[#This Row],[Aging]]="Within Due",InvoiceDatabase[[#This Row],[Balance Outstanding]],0)</f>
        <v>0</v>
      </c>
      <c r="R203" s="68" t="str">
        <f ca="1">IF(InvoiceDatabase[[#This Row],[Date Issued]] &gt;= TODAY()-30, "Yes", "No")</f>
        <v>No</v>
      </c>
      <c r="S203" s="68" t="str">
        <f ca="1">IF(InvoiceDatabase[[#This Row],[IsOverdue?]]&lt;&gt;"Yes",InvoiceDatabase[[#This Row],[Status]],"Past Due")</f>
        <v>Paid</v>
      </c>
      <c r="T203" s="68" t="str">
        <f ca="1">IF(AND(InvoiceDatabase[[#This Row],[Date Due]]&lt;TODAY(),InvoiceDatabase[[#This Row],[Status]]&lt;&gt;"Paid"),"Yes","No")</f>
        <v>No</v>
      </c>
    </row>
    <row r="204" spans="1:20">
      <c r="A204">
        <v>203</v>
      </c>
      <c r="C204" t="s">
        <v>211</v>
      </c>
      <c r="D204" s="68">
        <v>7309000</v>
      </c>
      <c r="E204" s="23">
        <v>46117</v>
      </c>
      <c r="F204" s="23">
        <v>46147</v>
      </c>
      <c r="G204" t="s">
        <v>274</v>
      </c>
      <c r="H204"/>
      <c r="I204"/>
      <c r="K204" t="s">
        <v>504</v>
      </c>
      <c r="L204" s="68">
        <v>7309000</v>
      </c>
      <c r="M204" s="68">
        <f>InvoiceDatabase[[#This Row],[Amount]]-InvoiceDatabase[[#This Row],[Paid Amount]]</f>
        <v>0</v>
      </c>
      <c r="N204" s="68" t="str" cm="1">
        <f t="array" aca="1" ref="N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 s="68" t="str">
        <f>_xlfn.TEXTAFTER(
VLOOKUP(InvoiceDatabase[[#This Row],[Customer]],CustomerList[],5,FALSE),
", ", -1)</f>
        <v>Sulawesi Selatan</v>
      </c>
      <c r="P204" s="68">
        <f ca="1">IF(InvoiceDatabase[[#This Row],[Aging]]&lt;&gt;"Within Due",InvoiceDatabase[[#This Row],[Balance Outstanding]],0)</f>
        <v>0</v>
      </c>
      <c r="Q204" s="68">
        <f ca="1">IF(InvoiceDatabase[[#This Row],[Aging]]="Within Due",InvoiceDatabase[[#This Row],[Balance Outstanding]],0)</f>
        <v>0</v>
      </c>
      <c r="R204" s="68" t="str">
        <f ca="1">IF(InvoiceDatabase[[#This Row],[Date Issued]] &gt;= TODAY()-30, "Yes", "No")</f>
        <v>No</v>
      </c>
      <c r="S204" s="68" t="str">
        <f ca="1">IF(InvoiceDatabase[[#This Row],[IsOverdue?]]&lt;&gt;"Yes",InvoiceDatabase[[#This Row],[Status]],"Past Due")</f>
        <v>Paid</v>
      </c>
      <c r="T204" s="68" t="str">
        <f ca="1">IF(AND(InvoiceDatabase[[#This Row],[Date Due]]&lt;TODAY(),InvoiceDatabase[[#This Row],[Status]]&lt;&gt;"Paid"),"Yes","No")</f>
        <v>No</v>
      </c>
    </row>
    <row r="205" spans="1:20">
      <c r="A205">
        <v>204</v>
      </c>
      <c r="C205" t="s">
        <v>218</v>
      </c>
      <c r="D205" s="68">
        <v>1583000</v>
      </c>
      <c r="E205" s="23">
        <v>46234</v>
      </c>
      <c r="F205" s="23">
        <v>46248</v>
      </c>
      <c r="G205" t="s">
        <v>51</v>
      </c>
      <c r="H205"/>
      <c r="I205"/>
      <c r="K205" t="s">
        <v>505</v>
      </c>
      <c r="L205" s="68">
        <v>0</v>
      </c>
      <c r="M205" s="68">
        <f>InvoiceDatabase[[#This Row],[Amount]]-InvoiceDatabase[[#This Row],[Paid Amount]]</f>
        <v>1583000</v>
      </c>
      <c r="N205" s="68" t="str" cm="1">
        <f t="array" aca="1" ref="N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 s="68" t="str">
        <f>_xlfn.TEXTAFTER(
VLOOKUP(InvoiceDatabase[[#This Row],[Customer]],CustomerList[],5,FALSE),
", ", -1)</f>
        <v>Sumatera Utara</v>
      </c>
      <c r="P205" s="68">
        <f ca="1">IF(InvoiceDatabase[[#This Row],[Aging]]&lt;&gt;"Within Due",InvoiceDatabase[[#This Row],[Balance Outstanding]],0)</f>
        <v>1583000</v>
      </c>
      <c r="Q205" s="68">
        <f ca="1">IF(InvoiceDatabase[[#This Row],[Aging]]="Within Due",InvoiceDatabase[[#This Row],[Balance Outstanding]],0)</f>
        <v>0</v>
      </c>
      <c r="R205" s="68" t="str">
        <f ca="1">IF(InvoiceDatabase[[#This Row],[Date Issued]] &gt;= TODAY()-30, "Yes", "No")</f>
        <v>No</v>
      </c>
      <c r="S205" s="68" t="str">
        <f ca="1">IF(InvoiceDatabase[[#This Row],[IsOverdue?]]&lt;&gt;"Yes",InvoiceDatabase[[#This Row],[Status]],"Past Due")</f>
        <v>Past Due</v>
      </c>
      <c r="T205" s="68" t="str">
        <f ca="1">IF(AND(InvoiceDatabase[[#This Row],[Date Due]]&lt;TODAY(),InvoiceDatabase[[#This Row],[Status]]&lt;&gt;"Paid"),"Yes","No")</f>
        <v>Yes</v>
      </c>
    </row>
    <row r="206" spans="1:20">
      <c r="A206">
        <v>205</v>
      </c>
      <c r="C206" t="s">
        <v>118</v>
      </c>
      <c r="D206" s="68">
        <v>4441000</v>
      </c>
      <c r="E206" s="23">
        <v>46144</v>
      </c>
      <c r="F206" s="23">
        <v>46158</v>
      </c>
      <c r="G206" t="s">
        <v>51</v>
      </c>
      <c r="H206"/>
      <c r="I206"/>
      <c r="K206" t="s">
        <v>506</v>
      </c>
      <c r="L206" s="68">
        <v>0</v>
      </c>
      <c r="M206" s="68">
        <f>InvoiceDatabase[[#This Row],[Amount]]-InvoiceDatabase[[#This Row],[Paid Amount]]</f>
        <v>4441000</v>
      </c>
      <c r="N206" s="68" t="str" cm="1">
        <f t="array" aca="1" ref="N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 s="68" t="str">
        <f>_xlfn.TEXTAFTER(
VLOOKUP(InvoiceDatabase[[#This Row],[Customer]],CustomerList[],5,FALSE),
", ", -1)</f>
        <v>DKI Jakarta</v>
      </c>
      <c r="P206" s="68">
        <f ca="1">IF(InvoiceDatabase[[#This Row],[Aging]]&lt;&gt;"Within Due",InvoiceDatabase[[#This Row],[Balance Outstanding]],0)</f>
        <v>4441000</v>
      </c>
      <c r="Q206" s="68">
        <f ca="1">IF(InvoiceDatabase[[#This Row],[Aging]]="Within Due",InvoiceDatabase[[#This Row],[Balance Outstanding]],0)</f>
        <v>0</v>
      </c>
      <c r="R206" s="68" t="str">
        <f ca="1">IF(InvoiceDatabase[[#This Row],[Date Issued]] &gt;= TODAY()-30, "Yes", "No")</f>
        <v>No</v>
      </c>
      <c r="S206" s="68" t="str">
        <f ca="1">IF(InvoiceDatabase[[#This Row],[IsOverdue?]]&lt;&gt;"Yes",InvoiceDatabase[[#This Row],[Status]],"Past Due")</f>
        <v>Past Due</v>
      </c>
      <c r="T206" s="68" t="str">
        <f ca="1">IF(AND(InvoiceDatabase[[#This Row],[Date Due]]&lt;TODAY(),InvoiceDatabase[[#This Row],[Status]]&lt;&gt;"Paid"),"Yes","No")</f>
        <v>Yes</v>
      </c>
    </row>
    <row r="207" spans="1:20">
      <c r="A207">
        <v>206</v>
      </c>
      <c r="C207" t="s">
        <v>111</v>
      </c>
      <c r="D207" s="68">
        <v>3069000</v>
      </c>
      <c r="E207" s="23">
        <v>46205</v>
      </c>
      <c r="F207" s="23">
        <v>46235</v>
      </c>
      <c r="G207" t="s">
        <v>274</v>
      </c>
      <c r="H207"/>
      <c r="I207"/>
      <c r="K207" t="s">
        <v>507</v>
      </c>
      <c r="L207" s="68">
        <v>3069000</v>
      </c>
      <c r="M207" s="68">
        <f>InvoiceDatabase[[#This Row],[Amount]]-InvoiceDatabase[[#This Row],[Paid Amount]]</f>
        <v>0</v>
      </c>
      <c r="N207" s="68" t="str" cm="1">
        <f t="array" aca="1" ref="N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 s="68" t="str">
        <f>_xlfn.TEXTAFTER(
VLOOKUP(InvoiceDatabase[[#This Row],[Customer]],CustomerList[],5,FALSE),
", ", -1)</f>
        <v>DKI Jakarta</v>
      </c>
      <c r="P207" s="68">
        <f ca="1">IF(InvoiceDatabase[[#This Row],[Aging]]&lt;&gt;"Within Due",InvoiceDatabase[[#This Row],[Balance Outstanding]],0)</f>
        <v>0</v>
      </c>
      <c r="Q207" s="68">
        <f ca="1">IF(InvoiceDatabase[[#This Row],[Aging]]="Within Due",InvoiceDatabase[[#This Row],[Balance Outstanding]],0)</f>
        <v>0</v>
      </c>
      <c r="R207" s="68" t="str">
        <f ca="1">IF(InvoiceDatabase[[#This Row],[Date Issued]] &gt;= TODAY()-30, "Yes", "No")</f>
        <v>No</v>
      </c>
      <c r="S207" s="68" t="str">
        <f ca="1">IF(InvoiceDatabase[[#This Row],[IsOverdue?]]&lt;&gt;"Yes",InvoiceDatabase[[#This Row],[Status]],"Past Due")</f>
        <v>Paid</v>
      </c>
      <c r="T207" s="68" t="str">
        <f ca="1">IF(AND(InvoiceDatabase[[#This Row],[Date Due]]&lt;TODAY(),InvoiceDatabase[[#This Row],[Status]]&lt;&gt;"Paid"),"Yes","No")</f>
        <v>No</v>
      </c>
    </row>
    <row r="208" spans="1:20">
      <c r="A208">
        <v>207</v>
      </c>
      <c r="C208" t="s">
        <v>260</v>
      </c>
      <c r="D208" s="68">
        <v>6303000</v>
      </c>
      <c r="E208" s="23">
        <v>46250</v>
      </c>
      <c r="F208" s="23">
        <v>46280</v>
      </c>
      <c r="G208" t="s">
        <v>274</v>
      </c>
      <c r="H208"/>
      <c r="I208"/>
      <c r="K208" t="s">
        <v>508</v>
      </c>
      <c r="L208" s="68">
        <v>6303000</v>
      </c>
      <c r="M208" s="68">
        <f>InvoiceDatabase[[#This Row],[Amount]]-InvoiceDatabase[[#This Row],[Paid Amount]]</f>
        <v>0</v>
      </c>
      <c r="N208" s="68" t="str" cm="1">
        <f t="array" aca="1" ref="N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 s="68" t="str">
        <f>_xlfn.TEXTAFTER(
VLOOKUP(InvoiceDatabase[[#This Row],[Customer]],CustomerList[],5,FALSE),
", ", -1)</f>
        <v>Sulawesi Utara</v>
      </c>
      <c r="P208" s="68">
        <f ca="1">IF(InvoiceDatabase[[#This Row],[Aging]]&lt;&gt;"Within Due",InvoiceDatabase[[#This Row],[Balance Outstanding]],0)</f>
        <v>0</v>
      </c>
      <c r="Q208" s="68">
        <f ca="1">IF(InvoiceDatabase[[#This Row],[Aging]]="Within Due",InvoiceDatabase[[#This Row],[Balance Outstanding]],0)</f>
        <v>0</v>
      </c>
      <c r="R208" s="68" t="str">
        <f ca="1">IF(InvoiceDatabase[[#This Row],[Date Issued]] &gt;= TODAY()-30, "Yes", "No")</f>
        <v>No</v>
      </c>
      <c r="S208" s="68" t="str">
        <f ca="1">IF(InvoiceDatabase[[#This Row],[IsOverdue?]]&lt;&gt;"Yes",InvoiceDatabase[[#This Row],[Status]],"Past Due")</f>
        <v>Paid</v>
      </c>
      <c r="T208" s="68" t="str">
        <f ca="1">IF(AND(InvoiceDatabase[[#This Row],[Date Due]]&lt;TODAY(),InvoiceDatabase[[#This Row],[Status]]&lt;&gt;"Paid"),"Yes","No")</f>
        <v>No</v>
      </c>
    </row>
    <row r="209" spans="1:20">
      <c r="A209">
        <v>208</v>
      </c>
      <c r="C209" t="s">
        <v>177</v>
      </c>
      <c r="D209" s="68">
        <v>3057000</v>
      </c>
      <c r="E209" s="23">
        <v>46090</v>
      </c>
      <c r="F209" s="23">
        <v>46120</v>
      </c>
      <c r="G209" t="s">
        <v>274</v>
      </c>
      <c r="H209"/>
      <c r="I209"/>
      <c r="K209" t="s">
        <v>509</v>
      </c>
      <c r="L209" s="68">
        <v>3057000</v>
      </c>
      <c r="M209" s="68">
        <f>InvoiceDatabase[[#This Row],[Amount]]-InvoiceDatabase[[#This Row],[Paid Amount]]</f>
        <v>0</v>
      </c>
      <c r="N209" s="68" t="str" cm="1">
        <f t="array" aca="1" ref="N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 s="68" t="str">
        <f>_xlfn.TEXTAFTER(
VLOOKUP(InvoiceDatabase[[#This Row],[Customer]],CustomerList[],5,FALSE),
", ", -1)</f>
        <v>Jawa Timur</v>
      </c>
      <c r="P209" s="68">
        <f ca="1">IF(InvoiceDatabase[[#This Row],[Aging]]&lt;&gt;"Within Due",InvoiceDatabase[[#This Row],[Balance Outstanding]],0)</f>
        <v>0</v>
      </c>
      <c r="Q209" s="68">
        <f ca="1">IF(InvoiceDatabase[[#This Row],[Aging]]="Within Due",InvoiceDatabase[[#This Row],[Balance Outstanding]],0)</f>
        <v>0</v>
      </c>
      <c r="R209" s="68" t="str">
        <f ca="1">IF(InvoiceDatabase[[#This Row],[Date Issued]] &gt;= TODAY()-30, "Yes", "No")</f>
        <v>No</v>
      </c>
      <c r="S209" s="68" t="str">
        <f ca="1">IF(InvoiceDatabase[[#This Row],[IsOverdue?]]&lt;&gt;"Yes",InvoiceDatabase[[#This Row],[Status]],"Past Due")</f>
        <v>Paid</v>
      </c>
      <c r="T209" s="68" t="str">
        <f ca="1">IF(AND(InvoiceDatabase[[#This Row],[Date Due]]&lt;TODAY(),InvoiceDatabase[[#This Row],[Status]]&lt;&gt;"Paid"),"Yes","No")</f>
        <v>No</v>
      </c>
    </row>
    <row r="210" spans="1:20">
      <c r="A210">
        <v>209</v>
      </c>
      <c r="C210" t="s">
        <v>260</v>
      </c>
      <c r="D210" s="68">
        <v>3550000</v>
      </c>
      <c r="E210" s="23">
        <v>46152</v>
      </c>
      <c r="F210" s="23">
        <v>46182</v>
      </c>
      <c r="G210" t="s">
        <v>51</v>
      </c>
      <c r="H210"/>
      <c r="I210"/>
      <c r="K210" t="s">
        <v>510</v>
      </c>
      <c r="L210" s="68">
        <v>0</v>
      </c>
      <c r="M210" s="68">
        <f>InvoiceDatabase[[#This Row],[Amount]]-InvoiceDatabase[[#This Row],[Paid Amount]]</f>
        <v>3550000</v>
      </c>
      <c r="N210" s="68" t="str" cm="1">
        <f t="array" aca="1" ref="N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 s="68" t="str">
        <f>_xlfn.TEXTAFTER(
VLOOKUP(InvoiceDatabase[[#This Row],[Customer]],CustomerList[],5,FALSE),
", ", -1)</f>
        <v>Sulawesi Utara</v>
      </c>
      <c r="P210" s="68">
        <f ca="1">IF(InvoiceDatabase[[#This Row],[Aging]]&lt;&gt;"Within Due",InvoiceDatabase[[#This Row],[Balance Outstanding]],0)</f>
        <v>3550000</v>
      </c>
      <c r="Q210" s="68">
        <f ca="1">IF(InvoiceDatabase[[#This Row],[Aging]]="Within Due",InvoiceDatabase[[#This Row],[Balance Outstanding]],0)</f>
        <v>0</v>
      </c>
      <c r="R210" s="68" t="str">
        <f ca="1">IF(InvoiceDatabase[[#This Row],[Date Issued]] &gt;= TODAY()-30, "Yes", "No")</f>
        <v>No</v>
      </c>
      <c r="S210" s="68" t="str">
        <f ca="1">IF(InvoiceDatabase[[#This Row],[IsOverdue?]]&lt;&gt;"Yes",InvoiceDatabase[[#This Row],[Status]],"Past Due")</f>
        <v>Past Due</v>
      </c>
      <c r="T210" s="68" t="str">
        <f ca="1">IF(AND(InvoiceDatabase[[#This Row],[Date Due]]&lt;TODAY(),InvoiceDatabase[[#This Row],[Status]]&lt;&gt;"Paid"),"Yes","No")</f>
        <v>Yes</v>
      </c>
    </row>
    <row r="211" spans="1:20">
      <c r="A211">
        <v>210</v>
      </c>
      <c r="C211" t="s">
        <v>211</v>
      </c>
      <c r="D211" s="68">
        <v>3805000</v>
      </c>
      <c r="E211" s="23">
        <v>46197</v>
      </c>
      <c r="F211" s="23">
        <v>46227</v>
      </c>
      <c r="G211" t="s">
        <v>274</v>
      </c>
      <c r="H211"/>
      <c r="I211"/>
      <c r="K211" t="s">
        <v>511</v>
      </c>
      <c r="L211" s="68">
        <v>3805000</v>
      </c>
      <c r="M211" s="68">
        <f>InvoiceDatabase[[#This Row],[Amount]]-InvoiceDatabase[[#This Row],[Paid Amount]]</f>
        <v>0</v>
      </c>
      <c r="N211" s="68" t="str" cm="1">
        <f t="array" aca="1" ref="N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 s="68" t="str">
        <f>_xlfn.TEXTAFTER(
VLOOKUP(InvoiceDatabase[[#This Row],[Customer]],CustomerList[],5,FALSE),
", ", -1)</f>
        <v>Sulawesi Selatan</v>
      </c>
      <c r="P211" s="68">
        <f ca="1">IF(InvoiceDatabase[[#This Row],[Aging]]&lt;&gt;"Within Due",InvoiceDatabase[[#This Row],[Balance Outstanding]],0)</f>
        <v>0</v>
      </c>
      <c r="Q211" s="68">
        <f ca="1">IF(InvoiceDatabase[[#This Row],[Aging]]="Within Due",InvoiceDatabase[[#This Row],[Balance Outstanding]],0)</f>
        <v>0</v>
      </c>
      <c r="R211" s="68" t="str">
        <f ca="1">IF(InvoiceDatabase[[#This Row],[Date Issued]] &gt;= TODAY()-30, "Yes", "No")</f>
        <v>No</v>
      </c>
      <c r="S211" s="68" t="str">
        <f ca="1">IF(InvoiceDatabase[[#This Row],[IsOverdue?]]&lt;&gt;"Yes",InvoiceDatabase[[#This Row],[Status]],"Past Due")</f>
        <v>Paid</v>
      </c>
      <c r="T211" s="68" t="str">
        <f ca="1">IF(AND(InvoiceDatabase[[#This Row],[Date Due]]&lt;TODAY(),InvoiceDatabase[[#This Row],[Status]]&lt;&gt;"Paid"),"Yes","No")</f>
        <v>No</v>
      </c>
    </row>
    <row r="212" spans="1:20">
      <c r="A212">
        <v>211</v>
      </c>
      <c r="C212" t="s">
        <v>211</v>
      </c>
      <c r="D212" s="68">
        <v>2143000</v>
      </c>
      <c r="E212" s="23">
        <v>46038</v>
      </c>
      <c r="F212" s="23">
        <v>46068</v>
      </c>
      <c r="G212" t="s">
        <v>274</v>
      </c>
      <c r="H212"/>
      <c r="I212"/>
      <c r="K212" t="s">
        <v>512</v>
      </c>
      <c r="L212" s="68">
        <v>2143000</v>
      </c>
      <c r="M212" s="68">
        <f>InvoiceDatabase[[#This Row],[Amount]]-InvoiceDatabase[[#This Row],[Paid Amount]]</f>
        <v>0</v>
      </c>
      <c r="N212" s="68" t="str" cm="1">
        <f t="array" aca="1" ref="N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 s="68" t="str">
        <f>_xlfn.TEXTAFTER(
VLOOKUP(InvoiceDatabase[[#This Row],[Customer]],CustomerList[],5,FALSE),
", ", -1)</f>
        <v>Sulawesi Selatan</v>
      </c>
      <c r="P212" s="68">
        <f ca="1">IF(InvoiceDatabase[[#This Row],[Aging]]&lt;&gt;"Within Due",InvoiceDatabase[[#This Row],[Balance Outstanding]],0)</f>
        <v>0</v>
      </c>
      <c r="Q212" s="68">
        <f ca="1">IF(InvoiceDatabase[[#This Row],[Aging]]="Within Due",InvoiceDatabase[[#This Row],[Balance Outstanding]],0)</f>
        <v>0</v>
      </c>
      <c r="R212" s="68" t="str">
        <f ca="1">IF(InvoiceDatabase[[#This Row],[Date Issued]] &gt;= TODAY()-30, "Yes", "No")</f>
        <v>No</v>
      </c>
      <c r="S212" s="68" t="str">
        <f ca="1">IF(InvoiceDatabase[[#This Row],[IsOverdue?]]&lt;&gt;"Yes",InvoiceDatabase[[#This Row],[Status]],"Past Due")</f>
        <v>Paid</v>
      </c>
      <c r="T212" s="68" t="str">
        <f ca="1">IF(AND(InvoiceDatabase[[#This Row],[Date Due]]&lt;TODAY(),InvoiceDatabase[[#This Row],[Status]]&lt;&gt;"Paid"),"Yes","No")</f>
        <v>No</v>
      </c>
    </row>
    <row r="213" spans="1:20">
      <c r="A213">
        <v>212</v>
      </c>
      <c r="C213" t="s">
        <v>171</v>
      </c>
      <c r="D213" s="68">
        <v>5151000</v>
      </c>
      <c r="E213" s="23">
        <v>46063</v>
      </c>
      <c r="F213" s="23">
        <v>46077</v>
      </c>
      <c r="G213" t="s">
        <v>274</v>
      </c>
      <c r="H213"/>
      <c r="I213"/>
      <c r="K213" t="s">
        <v>513</v>
      </c>
      <c r="L213" s="68">
        <v>5151000</v>
      </c>
      <c r="M213" s="68">
        <f>InvoiceDatabase[[#This Row],[Amount]]-InvoiceDatabase[[#This Row],[Paid Amount]]</f>
        <v>0</v>
      </c>
      <c r="N213" s="68" t="str" cm="1">
        <f t="array" aca="1" ref="N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 s="68" t="str">
        <f>_xlfn.TEXTAFTER(
VLOOKUP(InvoiceDatabase[[#This Row],[Customer]],CustomerList[],5,FALSE),
", ", -1)</f>
        <v>Jawa Barat</v>
      </c>
      <c r="P213" s="68">
        <f ca="1">IF(InvoiceDatabase[[#This Row],[Aging]]&lt;&gt;"Within Due",InvoiceDatabase[[#This Row],[Balance Outstanding]],0)</f>
        <v>0</v>
      </c>
      <c r="Q213" s="68">
        <f ca="1">IF(InvoiceDatabase[[#This Row],[Aging]]="Within Due",InvoiceDatabase[[#This Row],[Balance Outstanding]],0)</f>
        <v>0</v>
      </c>
      <c r="R213" s="68" t="str">
        <f ca="1">IF(InvoiceDatabase[[#This Row],[Date Issued]] &gt;= TODAY()-30, "Yes", "No")</f>
        <v>No</v>
      </c>
      <c r="S213" s="68" t="str">
        <f ca="1">IF(InvoiceDatabase[[#This Row],[IsOverdue?]]&lt;&gt;"Yes",InvoiceDatabase[[#This Row],[Status]],"Past Due")</f>
        <v>Paid</v>
      </c>
      <c r="T213" s="68" t="str">
        <f ca="1">IF(AND(InvoiceDatabase[[#This Row],[Date Due]]&lt;TODAY(),InvoiceDatabase[[#This Row],[Status]]&lt;&gt;"Paid"),"Yes","No")</f>
        <v>No</v>
      </c>
    </row>
    <row r="214" spans="1:20">
      <c r="A214">
        <v>213</v>
      </c>
      <c r="C214" t="s">
        <v>158</v>
      </c>
      <c r="D214" s="68">
        <v>5059000</v>
      </c>
      <c r="E214" s="23">
        <v>46143</v>
      </c>
      <c r="F214" s="23">
        <v>46173</v>
      </c>
      <c r="G214" t="s">
        <v>274</v>
      </c>
      <c r="H214"/>
      <c r="I214"/>
      <c r="K214" t="s">
        <v>514</v>
      </c>
      <c r="L214" s="68">
        <v>5059000</v>
      </c>
      <c r="M214" s="68">
        <f>InvoiceDatabase[[#This Row],[Amount]]-InvoiceDatabase[[#This Row],[Paid Amount]]</f>
        <v>0</v>
      </c>
      <c r="N214" s="68" t="str" cm="1">
        <f t="array" aca="1" ref="N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 s="68" t="str">
        <f>_xlfn.TEXTAFTER(
VLOOKUP(InvoiceDatabase[[#This Row],[Customer]],CustomerList[],5,FALSE),
", ", -1)</f>
        <v>DKI Jakarta</v>
      </c>
      <c r="P214" s="68">
        <f ca="1">IF(InvoiceDatabase[[#This Row],[Aging]]&lt;&gt;"Within Due",InvoiceDatabase[[#This Row],[Balance Outstanding]],0)</f>
        <v>0</v>
      </c>
      <c r="Q214" s="68">
        <f ca="1">IF(InvoiceDatabase[[#This Row],[Aging]]="Within Due",InvoiceDatabase[[#This Row],[Balance Outstanding]],0)</f>
        <v>0</v>
      </c>
      <c r="R214" s="68" t="str">
        <f ca="1">IF(InvoiceDatabase[[#This Row],[Date Issued]] &gt;= TODAY()-30, "Yes", "No")</f>
        <v>No</v>
      </c>
      <c r="S214" s="68" t="str">
        <f ca="1">IF(InvoiceDatabase[[#This Row],[IsOverdue?]]&lt;&gt;"Yes",InvoiceDatabase[[#This Row],[Status]],"Past Due")</f>
        <v>Paid</v>
      </c>
      <c r="T214" s="68" t="str">
        <f ca="1">IF(AND(InvoiceDatabase[[#This Row],[Date Due]]&lt;TODAY(),InvoiceDatabase[[#This Row],[Status]]&lt;&gt;"Paid"),"Yes","No")</f>
        <v>No</v>
      </c>
    </row>
    <row r="215" spans="1:20">
      <c r="A215">
        <v>214</v>
      </c>
      <c r="C215" t="s">
        <v>184</v>
      </c>
      <c r="D215" s="68">
        <v>4172000</v>
      </c>
      <c r="E215" s="23">
        <v>46081</v>
      </c>
      <c r="F215" s="23">
        <v>46111</v>
      </c>
      <c r="G215" t="s">
        <v>274</v>
      </c>
      <c r="H215"/>
      <c r="I215"/>
      <c r="K215" t="s">
        <v>515</v>
      </c>
      <c r="L215" s="68">
        <v>4172000</v>
      </c>
      <c r="M215" s="68">
        <f>InvoiceDatabase[[#This Row],[Amount]]-InvoiceDatabase[[#This Row],[Paid Amount]]</f>
        <v>0</v>
      </c>
      <c r="N215" s="68" t="str" cm="1">
        <f t="array" aca="1" ref="N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 s="68" t="str">
        <f>_xlfn.TEXTAFTER(
VLOOKUP(InvoiceDatabase[[#This Row],[Customer]],CustomerList[],5,FALSE),
", ", -1)</f>
        <v>Jawa Timur</v>
      </c>
      <c r="P215" s="68">
        <f ca="1">IF(InvoiceDatabase[[#This Row],[Aging]]&lt;&gt;"Within Due",InvoiceDatabase[[#This Row],[Balance Outstanding]],0)</f>
        <v>0</v>
      </c>
      <c r="Q215" s="68">
        <f ca="1">IF(InvoiceDatabase[[#This Row],[Aging]]="Within Due",InvoiceDatabase[[#This Row],[Balance Outstanding]],0)</f>
        <v>0</v>
      </c>
      <c r="R215" s="68" t="str">
        <f ca="1">IF(InvoiceDatabase[[#This Row],[Date Issued]] &gt;= TODAY()-30, "Yes", "No")</f>
        <v>No</v>
      </c>
      <c r="S215" s="68" t="str">
        <f ca="1">IF(InvoiceDatabase[[#This Row],[IsOverdue?]]&lt;&gt;"Yes",InvoiceDatabase[[#This Row],[Status]],"Past Due")</f>
        <v>Paid</v>
      </c>
      <c r="T215" s="68" t="str">
        <f ca="1">IF(AND(InvoiceDatabase[[#This Row],[Date Due]]&lt;TODAY(),InvoiceDatabase[[#This Row],[Status]]&lt;&gt;"Paid"),"Yes","No")</f>
        <v>No</v>
      </c>
    </row>
    <row r="216" spans="1:20">
      <c r="A216">
        <v>215</v>
      </c>
      <c r="C216" t="s">
        <v>144</v>
      </c>
      <c r="D216" s="68">
        <v>3018000</v>
      </c>
      <c r="E216" s="23">
        <v>46102</v>
      </c>
      <c r="F216" s="23">
        <v>46132</v>
      </c>
      <c r="G216" t="s">
        <v>274</v>
      </c>
      <c r="H216"/>
      <c r="I216"/>
      <c r="K216" t="s">
        <v>516</v>
      </c>
      <c r="L216" s="68">
        <v>3018000</v>
      </c>
      <c r="M216" s="68">
        <f>InvoiceDatabase[[#This Row],[Amount]]-InvoiceDatabase[[#This Row],[Paid Amount]]</f>
        <v>0</v>
      </c>
      <c r="N216" s="68" t="str" cm="1">
        <f t="array" aca="1" ref="N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 s="68" t="str">
        <f>_xlfn.TEXTAFTER(
VLOOKUP(InvoiceDatabase[[#This Row],[Customer]],CustomerList[],5,FALSE),
", ", -1)</f>
        <v>Banten</v>
      </c>
      <c r="P216" s="68">
        <f ca="1">IF(InvoiceDatabase[[#This Row],[Aging]]&lt;&gt;"Within Due",InvoiceDatabase[[#This Row],[Balance Outstanding]],0)</f>
        <v>0</v>
      </c>
      <c r="Q216" s="68">
        <f ca="1">IF(InvoiceDatabase[[#This Row],[Aging]]="Within Due",InvoiceDatabase[[#This Row],[Balance Outstanding]],0)</f>
        <v>0</v>
      </c>
      <c r="R216" s="68" t="str">
        <f ca="1">IF(InvoiceDatabase[[#This Row],[Date Issued]] &gt;= TODAY()-30, "Yes", "No")</f>
        <v>No</v>
      </c>
      <c r="S216" s="68" t="str">
        <f ca="1">IF(InvoiceDatabase[[#This Row],[IsOverdue?]]&lt;&gt;"Yes",InvoiceDatabase[[#This Row],[Status]],"Past Due")</f>
        <v>Paid</v>
      </c>
      <c r="T216" s="68" t="str">
        <f ca="1">IF(AND(InvoiceDatabase[[#This Row],[Date Due]]&lt;TODAY(),InvoiceDatabase[[#This Row],[Status]]&lt;&gt;"Paid"),"Yes","No")</f>
        <v>No</v>
      </c>
    </row>
    <row r="217" spans="1:20">
      <c r="A217">
        <v>216</v>
      </c>
      <c r="C217" t="s">
        <v>239</v>
      </c>
      <c r="D217" s="68">
        <v>3935000</v>
      </c>
      <c r="E217" s="23">
        <v>46257</v>
      </c>
      <c r="F217" s="23">
        <v>46271</v>
      </c>
      <c r="G217" t="s">
        <v>274</v>
      </c>
      <c r="H217"/>
      <c r="I217"/>
      <c r="K217" t="s">
        <v>517</v>
      </c>
      <c r="L217" s="68">
        <v>3935000</v>
      </c>
      <c r="M217" s="68">
        <f>InvoiceDatabase[[#This Row],[Amount]]-InvoiceDatabase[[#This Row],[Paid Amount]]</f>
        <v>0</v>
      </c>
      <c r="N217" s="68" t="str" cm="1">
        <f t="array" aca="1" ref="N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 s="68" t="str">
        <f>_xlfn.TEXTAFTER(
VLOOKUP(InvoiceDatabase[[#This Row],[Customer]],CustomerList[],5,FALSE),
", ", -1)</f>
        <v>Kepulauan Riau</v>
      </c>
      <c r="P217" s="68">
        <f ca="1">IF(InvoiceDatabase[[#This Row],[Aging]]&lt;&gt;"Within Due",InvoiceDatabase[[#This Row],[Balance Outstanding]],0)</f>
        <v>0</v>
      </c>
      <c r="Q217" s="68">
        <f ca="1">IF(InvoiceDatabase[[#This Row],[Aging]]="Within Due",InvoiceDatabase[[#This Row],[Balance Outstanding]],0)</f>
        <v>0</v>
      </c>
      <c r="R217" s="68" t="str">
        <f ca="1">IF(InvoiceDatabase[[#This Row],[Date Issued]] &gt;= TODAY()-30, "Yes", "No")</f>
        <v>No</v>
      </c>
      <c r="S217" s="68" t="str">
        <f ca="1">IF(InvoiceDatabase[[#This Row],[IsOverdue?]]&lt;&gt;"Yes",InvoiceDatabase[[#This Row],[Status]],"Past Due")</f>
        <v>Paid</v>
      </c>
      <c r="T217" s="68" t="str">
        <f ca="1">IF(AND(InvoiceDatabase[[#This Row],[Date Due]]&lt;TODAY(),InvoiceDatabase[[#This Row],[Status]]&lt;&gt;"Paid"),"Yes","No")</f>
        <v>No</v>
      </c>
    </row>
    <row r="218" spans="1:20">
      <c r="A218">
        <v>217</v>
      </c>
      <c r="C218" t="s">
        <v>184</v>
      </c>
      <c r="D218" s="68">
        <v>3436000</v>
      </c>
      <c r="E218" s="23">
        <v>46065</v>
      </c>
      <c r="F218" s="23">
        <v>46110</v>
      </c>
      <c r="G218" t="s">
        <v>274</v>
      </c>
      <c r="H218"/>
      <c r="I218"/>
      <c r="K218" t="s">
        <v>518</v>
      </c>
      <c r="L218" s="68">
        <v>3436000</v>
      </c>
      <c r="M218" s="68">
        <f>InvoiceDatabase[[#This Row],[Amount]]-InvoiceDatabase[[#This Row],[Paid Amount]]</f>
        <v>0</v>
      </c>
      <c r="N218" s="68" t="str" cm="1">
        <f t="array" aca="1" ref="N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 s="68" t="str">
        <f>_xlfn.TEXTAFTER(
VLOOKUP(InvoiceDatabase[[#This Row],[Customer]],CustomerList[],5,FALSE),
", ", -1)</f>
        <v>Jawa Timur</v>
      </c>
      <c r="P218" s="68">
        <f ca="1">IF(InvoiceDatabase[[#This Row],[Aging]]&lt;&gt;"Within Due",InvoiceDatabase[[#This Row],[Balance Outstanding]],0)</f>
        <v>0</v>
      </c>
      <c r="Q218" s="68">
        <f ca="1">IF(InvoiceDatabase[[#This Row],[Aging]]="Within Due",InvoiceDatabase[[#This Row],[Balance Outstanding]],0)</f>
        <v>0</v>
      </c>
      <c r="R218" s="68" t="str">
        <f ca="1">IF(InvoiceDatabase[[#This Row],[Date Issued]] &gt;= TODAY()-30, "Yes", "No")</f>
        <v>No</v>
      </c>
      <c r="S218" s="68" t="str">
        <f ca="1">IF(InvoiceDatabase[[#This Row],[IsOverdue?]]&lt;&gt;"Yes",InvoiceDatabase[[#This Row],[Status]],"Past Due")</f>
        <v>Paid</v>
      </c>
      <c r="T218" s="68" t="str">
        <f ca="1">IF(AND(InvoiceDatabase[[#This Row],[Date Due]]&lt;TODAY(),InvoiceDatabase[[#This Row],[Status]]&lt;&gt;"Paid"),"Yes","No")</f>
        <v>No</v>
      </c>
    </row>
    <row r="219" spans="1:20">
      <c r="A219">
        <v>218</v>
      </c>
      <c r="C219" t="s">
        <v>32</v>
      </c>
      <c r="D219" s="68">
        <v>4854000</v>
      </c>
      <c r="E219" s="23">
        <v>46036</v>
      </c>
      <c r="F219" s="23">
        <v>46050</v>
      </c>
      <c r="G219" t="s">
        <v>274</v>
      </c>
      <c r="H219"/>
      <c r="I219"/>
      <c r="K219" t="s">
        <v>519</v>
      </c>
      <c r="L219" s="68">
        <v>4854000</v>
      </c>
      <c r="M219" s="68">
        <f>InvoiceDatabase[[#This Row],[Amount]]-InvoiceDatabase[[#This Row],[Paid Amount]]</f>
        <v>0</v>
      </c>
      <c r="N219" s="68" t="str" cm="1">
        <f t="array" aca="1" ref="N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 s="68" t="str">
        <f>_xlfn.TEXTAFTER(
VLOOKUP(InvoiceDatabase[[#This Row],[Customer]],CustomerList[],5,FALSE),
", ", -1)</f>
        <v>DKI Jakarta</v>
      </c>
      <c r="P219" s="68">
        <f ca="1">IF(InvoiceDatabase[[#This Row],[Aging]]&lt;&gt;"Within Due",InvoiceDatabase[[#This Row],[Balance Outstanding]],0)</f>
        <v>0</v>
      </c>
      <c r="Q219" s="68">
        <f ca="1">IF(InvoiceDatabase[[#This Row],[Aging]]="Within Due",InvoiceDatabase[[#This Row],[Balance Outstanding]],0)</f>
        <v>0</v>
      </c>
      <c r="R219" s="68" t="str">
        <f ca="1">IF(InvoiceDatabase[[#This Row],[Date Issued]] &gt;= TODAY()-30, "Yes", "No")</f>
        <v>No</v>
      </c>
      <c r="S219" s="68" t="str">
        <f ca="1">IF(InvoiceDatabase[[#This Row],[IsOverdue?]]&lt;&gt;"Yes",InvoiceDatabase[[#This Row],[Status]],"Past Due")</f>
        <v>Paid</v>
      </c>
      <c r="T219" s="68" t="str">
        <f ca="1">IF(AND(InvoiceDatabase[[#This Row],[Date Due]]&lt;TODAY(),InvoiceDatabase[[#This Row],[Status]]&lt;&gt;"Paid"),"Yes","No")</f>
        <v>No</v>
      </c>
    </row>
    <row r="220" spans="1:20">
      <c r="A220">
        <v>219</v>
      </c>
      <c r="C220" t="s">
        <v>177</v>
      </c>
      <c r="D220" s="68">
        <v>2558000</v>
      </c>
      <c r="E220" s="23">
        <v>46203</v>
      </c>
      <c r="F220" s="23">
        <v>46248</v>
      </c>
      <c r="G220" t="s">
        <v>274</v>
      </c>
      <c r="H220"/>
      <c r="I220"/>
      <c r="K220" t="s">
        <v>520</v>
      </c>
      <c r="L220" s="68">
        <v>2558000</v>
      </c>
      <c r="M220" s="68">
        <f>InvoiceDatabase[[#This Row],[Amount]]-InvoiceDatabase[[#This Row],[Paid Amount]]</f>
        <v>0</v>
      </c>
      <c r="N220" s="68" t="str" cm="1">
        <f t="array" aca="1" ref="N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 s="68" t="str">
        <f>_xlfn.TEXTAFTER(
VLOOKUP(InvoiceDatabase[[#This Row],[Customer]],CustomerList[],5,FALSE),
", ", -1)</f>
        <v>Jawa Timur</v>
      </c>
      <c r="P220" s="68">
        <f ca="1">IF(InvoiceDatabase[[#This Row],[Aging]]&lt;&gt;"Within Due",InvoiceDatabase[[#This Row],[Balance Outstanding]],0)</f>
        <v>0</v>
      </c>
      <c r="Q220" s="68">
        <f ca="1">IF(InvoiceDatabase[[#This Row],[Aging]]="Within Due",InvoiceDatabase[[#This Row],[Balance Outstanding]],0)</f>
        <v>0</v>
      </c>
      <c r="R220" s="68" t="str">
        <f ca="1">IF(InvoiceDatabase[[#This Row],[Date Issued]] &gt;= TODAY()-30, "Yes", "No")</f>
        <v>No</v>
      </c>
      <c r="S220" s="68" t="str">
        <f ca="1">IF(InvoiceDatabase[[#This Row],[IsOverdue?]]&lt;&gt;"Yes",InvoiceDatabase[[#This Row],[Status]],"Past Due")</f>
        <v>Paid</v>
      </c>
      <c r="T220" s="68" t="str">
        <f ca="1">IF(AND(InvoiceDatabase[[#This Row],[Date Due]]&lt;TODAY(),InvoiceDatabase[[#This Row],[Status]]&lt;&gt;"Paid"),"Yes","No")</f>
        <v>No</v>
      </c>
    </row>
    <row r="221" spans="1:20">
      <c r="A221">
        <v>220</v>
      </c>
      <c r="C221" t="s">
        <v>111</v>
      </c>
      <c r="D221" s="68">
        <v>3981000</v>
      </c>
      <c r="E221" s="23">
        <v>46127</v>
      </c>
      <c r="F221" s="23">
        <v>46157</v>
      </c>
      <c r="G221" t="s">
        <v>274</v>
      </c>
      <c r="H221"/>
      <c r="I221"/>
      <c r="K221" t="s">
        <v>521</v>
      </c>
      <c r="L221" s="68">
        <v>3981000</v>
      </c>
      <c r="M221" s="68">
        <f>InvoiceDatabase[[#This Row],[Amount]]-InvoiceDatabase[[#This Row],[Paid Amount]]</f>
        <v>0</v>
      </c>
      <c r="N221" s="68" t="str" cm="1">
        <f t="array" aca="1" ref="N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 s="68" t="str">
        <f>_xlfn.TEXTAFTER(
VLOOKUP(InvoiceDatabase[[#This Row],[Customer]],CustomerList[],5,FALSE),
", ", -1)</f>
        <v>DKI Jakarta</v>
      </c>
      <c r="P221" s="68">
        <f ca="1">IF(InvoiceDatabase[[#This Row],[Aging]]&lt;&gt;"Within Due",InvoiceDatabase[[#This Row],[Balance Outstanding]],0)</f>
        <v>0</v>
      </c>
      <c r="Q221" s="68">
        <f ca="1">IF(InvoiceDatabase[[#This Row],[Aging]]="Within Due",InvoiceDatabase[[#This Row],[Balance Outstanding]],0)</f>
        <v>0</v>
      </c>
      <c r="R221" s="68" t="str">
        <f ca="1">IF(InvoiceDatabase[[#This Row],[Date Issued]] &gt;= TODAY()-30, "Yes", "No")</f>
        <v>No</v>
      </c>
      <c r="S221" s="68" t="str">
        <f ca="1">IF(InvoiceDatabase[[#This Row],[IsOverdue?]]&lt;&gt;"Yes",InvoiceDatabase[[#This Row],[Status]],"Past Due")</f>
        <v>Paid</v>
      </c>
      <c r="T221" s="68" t="str">
        <f ca="1">IF(AND(InvoiceDatabase[[#This Row],[Date Due]]&lt;TODAY(),InvoiceDatabase[[#This Row],[Status]]&lt;&gt;"Paid"),"Yes","No")</f>
        <v>No</v>
      </c>
    </row>
    <row r="222" spans="1:20">
      <c r="A222">
        <v>221</v>
      </c>
      <c r="C222" t="s">
        <v>171</v>
      </c>
      <c r="D222" s="68">
        <v>3466000</v>
      </c>
      <c r="E222" s="23">
        <v>46206</v>
      </c>
      <c r="F222" s="23">
        <v>46236</v>
      </c>
      <c r="G222" t="s">
        <v>274</v>
      </c>
      <c r="H222"/>
      <c r="I222"/>
      <c r="K222" t="s">
        <v>522</v>
      </c>
      <c r="L222" s="68">
        <v>3466000</v>
      </c>
      <c r="M222" s="68">
        <f>InvoiceDatabase[[#This Row],[Amount]]-InvoiceDatabase[[#This Row],[Paid Amount]]</f>
        <v>0</v>
      </c>
      <c r="N222" s="68" t="str" cm="1">
        <f t="array" aca="1" ref="N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 s="68" t="str">
        <f>_xlfn.TEXTAFTER(
VLOOKUP(InvoiceDatabase[[#This Row],[Customer]],CustomerList[],5,FALSE),
", ", -1)</f>
        <v>Jawa Barat</v>
      </c>
      <c r="P222" s="68">
        <f ca="1">IF(InvoiceDatabase[[#This Row],[Aging]]&lt;&gt;"Within Due",InvoiceDatabase[[#This Row],[Balance Outstanding]],0)</f>
        <v>0</v>
      </c>
      <c r="Q222" s="68">
        <f ca="1">IF(InvoiceDatabase[[#This Row],[Aging]]="Within Due",InvoiceDatabase[[#This Row],[Balance Outstanding]],0)</f>
        <v>0</v>
      </c>
      <c r="R222" s="68" t="str">
        <f ca="1">IF(InvoiceDatabase[[#This Row],[Date Issued]] &gt;= TODAY()-30, "Yes", "No")</f>
        <v>No</v>
      </c>
      <c r="S222" s="68" t="str">
        <f ca="1">IF(InvoiceDatabase[[#This Row],[IsOverdue?]]&lt;&gt;"Yes",InvoiceDatabase[[#This Row],[Status]],"Past Due")</f>
        <v>Paid</v>
      </c>
      <c r="T222" s="68" t="str">
        <f ca="1">IF(AND(InvoiceDatabase[[#This Row],[Date Due]]&lt;TODAY(),InvoiceDatabase[[#This Row],[Status]]&lt;&gt;"Paid"),"Yes","No")</f>
        <v>No</v>
      </c>
    </row>
    <row r="223" spans="1:20">
      <c r="A223">
        <v>222</v>
      </c>
      <c r="C223" t="s">
        <v>190</v>
      </c>
      <c r="D223" s="68">
        <v>5011000</v>
      </c>
      <c r="E223" s="23">
        <v>46085</v>
      </c>
      <c r="F223" s="23">
        <v>46115</v>
      </c>
      <c r="G223" t="s">
        <v>274</v>
      </c>
      <c r="H223"/>
      <c r="I223"/>
      <c r="K223" t="s">
        <v>523</v>
      </c>
      <c r="L223" s="68">
        <v>5011000</v>
      </c>
      <c r="M223" s="68">
        <f>InvoiceDatabase[[#This Row],[Amount]]-InvoiceDatabase[[#This Row],[Paid Amount]]</f>
        <v>0</v>
      </c>
      <c r="N223" s="68" t="str" cm="1">
        <f t="array" aca="1" ref="N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 s="68" t="str">
        <f>_xlfn.TEXTAFTER(
VLOOKUP(InvoiceDatabase[[#This Row],[Customer]],CustomerList[],5,FALSE),
", ", -1)</f>
        <v>Jawa Tengah</v>
      </c>
      <c r="P223" s="68">
        <f ca="1">IF(InvoiceDatabase[[#This Row],[Aging]]&lt;&gt;"Within Due",InvoiceDatabase[[#This Row],[Balance Outstanding]],0)</f>
        <v>0</v>
      </c>
      <c r="Q223" s="68">
        <f ca="1">IF(InvoiceDatabase[[#This Row],[Aging]]="Within Due",InvoiceDatabase[[#This Row],[Balance Outstanding]],0)</f>
        <v>0</v>
      </c>
      <c r="R223" s="68" t="str">
        <f ca="1">IF(InvoiceDatabase[[#This Row],[Date Issued]] &gt;= TODAY()-30, "Yes", "No")</f>
        <v>No</v>
      </c>
      <c r="S223" s="68" t="str">
        <f ca="1">IF(InvoiceDatabase[[#This Row],[IsOverdue?]]&lt;&gt;"Yes",InvoiceDatabase[[#This Row],[Status]],"Past Due")</f>
        <v>Paid</v>
      </c>
      <c r="T223" s="68" t="str">
        <f ca="1">IF(AND(InvoiceDatabase[[#This Row],[Date Due]]&lt;TODAY(),InvoiceDatabase[[#This Row],[Status]]&lt;&gt;"Paid"),"Yes","No")</f>
        <v>No</v>
      </c>
    </row>
    <row r="224" spans="1:20">
      <c r="A224">
        <v>223</v>
      </c>
      <c r="C224" t="s">
        <v>190</v>
      </c>
      <c r="D224" s="68">
        <v>4526000</v>
      </c>
      <c r="E224" s="23">
        <v>46173</v>
      </c>
      <c r="F224" s="23">
        <v>46218</v>
      </c>
      <c r="G224" t="s">
        <v>2802</v>
      </c>
      <c r="H224"/>
      <c r="I224"/>
      <c r="K224" t="s">
        <v>524</v>
      </c>
      <c r="L224" s="68">
        <v>2263000</v>
      </c>
      <c r="M224" s="68">
        <f>InvoiceDatabase[[#This Row],[Amount]]-InvoiceDatabase[[#This Row],[Paid Amount]]</f>
        <v>2263000</v>
      </c>
      <c r="N224" s="68" t="str" cm="1">
        <f t="array" aca="1" ref="N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 s="68" t="str">
        <f>_xlfn.TEXTAFTER(
VLOOKUP(InvoiceDatabase[[#This Row],[Customer]],CustomerList[],5,FALSE),
", ", -1)</f>
        <v>Jawa Tengah</v>
      </c>
      <c r="P224" s="68">
        <f ca="1">IF(InvoiceDatabase[[#This Row],[Aging]]&lt;&gt;"Within Due",InvoiceDatabase[[#This Row],[Balance Outstanding]],0)</f>
        <v>2263000</v>
      </c>
      <c r="Q224" s="68">
        <f ca="1">IF(InvoiceDatabase[[#This Row],[Aging]]="Within Due",InvoiceDatabase[[#This Row],[Balance Outstanding]],0)</f>
        <v>0</v>
      </c>
      <c r="R224" s="68" t="str">
        <f ca="1">IF(InvoiceDatabase[[#This Row],[Date Issued]] &gt;= TODAY()-30, "Yes", "No")</f>
        <v>No</v>
      </c>
      <c r="S224" s="68" t="str">
        <f ca="1">IF(InvoiceDatabase[[#This Row],[IsOverdue?]]&lt;&gt;"Yes",InvoiceDatabase[[#This Row],[Status]],"Past Due")</f>
        <v>Past Due</v>
      </c>
      <c r="T224" s="68" t="str">
        <f ca="1">IF(AND(InvoiceDatabase[[#This Row],[Date Due]]&lt;TODAY(),InvoiceDatabase[[#This Row],[Status]]&lt;&gt;"Paid"),"Yes","No")</f>
        <v>Yes</v>
      </c>
    </row>
    <row r="225" spans="1:20">
      <c r="A225">
        <v>224</v>
      </c>
      <c r="C225" t="s">
        <v>225</v>
      </c>
      <c r="D225" s="68">
        <v>5329000</v>
      </c>
      <c r="E225" s="23">
        <v>46057</v>
      </c>
      <c r="F225" s="23">
        <v>46087</v>
      </c>
      <c r="G225" t="s">
        <v>274</v>
      </c>
      <c r="H225"/>
      <c r="I225"/>
      <c r="K225" t="s">
        <v>525</v>
      </c>
      <c r="L225" s="68">
        <v>5329000</v>
      </c>
      <c r="M225" s="68">
        <f>InvoiceDatabase[[#This Row],[Amount]]-InvoiceDatabase[[#This Row],[Paid Amount]]</f>
        <v>0</v>
      </c>
      <c r="N225" s="68" t="str" cm="1">
        <f t="array" aca="1" ref="N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 s="68" t="str">
        <f>_xlfn.TEXTAFTER(
VLOOKUP(InvoiceDatabase[[#This Row],[Customer]],CustomerList[],5,FALSE),
", ", -1)</f>
        <v>Sumatera Selatan</v>
      </c>
      <c r="P225" s="68">
        <f ca="1">IF(InvoiceDatabase[[#This Row],[Aging]]&lt;&gt;"Within Due",InvoiceDatabase[[#This Row],[Balance Outstanding]],0)</f>
        <v>0</v>
      </c>
      <c r="Q225" s="68">
        <f ca="1">IF(InvoiceDatabase[[#This Row],[Aging]]="Within Due",InvoiceDatabase[[#This Row],[Balance Outstanding]],0)</f>
        <v>0</v>
      </c>
      <c r="R225" s="68" t="str">
        <f ca="1">IF(InvoiceDatabase[[#This Row],[Date Issued]] &gt;= TODAY()-30, "Yes", "No")</f>
        <v>No</v>
      </c>
      <c r="S225" s="68" t="str">
        <f ca="1">IF(InvoiceDatabase[[#This Row],[IsOverdue?]]&lt;&gt;"Yes",InvoiceDatabase[[#This Row],[Status]],"Past Due")</f>
        <v>Paid</v>
      </c>
      <c r="T225" s="68" t="str">
        <f ca="1">IF(AND(InvoiceDatabase[[#This Row],[Date Due]]&lt;TODAY(),InvoiceDatabase[[#This Row],[Status]]&lt;&gt;"Paid"),"Yes","No")</f>
        <v>No</v>
      </c>
    </row>
    <row r="226" spans="1:20">
      <c r="A226">
        <v>225</v>
      </c>
      <c r="C226" t="s">
        <v>32</v>
      </c>
      <c r="D226" s="68">
        <v>3597000</v>
      </c>
      <c r="E226" s="23">
        <v>46132</v>
      </c>
      <c r="F226" s="23">
        <v>46162</v>
      </c>
      <c r="G226" t="s">
        <v>2802</v>
      </c>
      <c r="H226"/>
      <c r="I226"/>
      <c r="K226" t="s">
        <v>526</v>
      </c>
      <c r="L226" s="68">
        <v>899000</v>
      </c>
      <c r="M226" s="68">
        <f>InvoiceDatabase[[#This Row],[Amount]]-InvoiceDatabase[[#This Row],[Paid Amount]]</f>
        <v>2698000</v>
      </c>
      <c r="N226" s="68" t="str" cm="1">
        <f t="array" aca="1" ref="N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6" s="68" t="str">
        <f>_xlfn.TEXTAFTER(
VLOOKUP(InvoiceDatabase[[#This Row],[Customer]],CustomerList[],5,FALSE),
", ", -1)</f>
        <v>DKI Jakarta</v>
      </c>
      <c r="P226" s="68">
        <f ca="1">IF(InvoiceDatabase[[#This Row],[Aging]]&lt;&gt;"Within Due",InvoiceDatabase[[#This Row],[Balance Outstanding]],0)</f>
        <v>2698000</v>
      </c>
      <c r="Q226" s="68">
        <f ca="1">IF(InvoiceDatabase[[#This Row],[Aging]]="Within Due",InvoiceDatabase[[#This Row],[Balance Outstanding]],0)</f>
        <v>0</v>
      </c>
      <c r="R226" s="68" t="str">
        <f ca="1">IF(InvoiceDatabase[[#This Row],[Date Issued]] &gt;= TODAY()-30, "Yes", "No")</f>
        <v>No</v>
      </c>
      <c r="S226" s="68" t="str">
        <f ca="1">IF(InvoiceDatabase[[#This Row],[IsOverdue?]]&lt;&gt;"Yes",InvoiceDatabase[[#This Row],[Status]],"Past Due")</f>
        <v>Past Due</v>
      </c>
      <c r="T226" s="68" t="str">
        <f ca="1">IF(AND(InvoiceDatabase[[#This Row],[Date Due]]&lt;TODAY(),InvoiceDatabase[[#This Row],[Status]]&lt;&gt;"Paid"),"Yes","No")</f>
        <v>Yes</v>
      </c>
    </row>
    <row r="227" spans="1:20">
      <c r="A227">
        <v>226</v>
      </c>
      <c r="C227" t="s">
        <v>246</v>
      </c>
      <c r="D227" s="68">
        <v>4929000</v>
      </c>
      <c r="E227" s="23">
        <v>46101</v>
      </c>
      <c r="F227" s="23">
        <v>46146</v>
      </c>
      <c r="G227" t="s">
        <v>274</v>
      </c>
      <c r="H227"/>
      <c r="I227"/>
      <c r="K227" t="s">
        <v>527</v>
      </c>
      <c r="L227" s="68">
        <v>4929000</v>
      </c>
      <c r="M227" s="68">
        <f>InvoiceDatabase[[#This Row],[Amount]]-InvoiceDatabase[[#This Row],[Paid Amount]]</f>
        <v>0</v>
      </c>
      <c r="N227" s="68" t="str" cm="1">
        <f t="array" aca="1" ref="N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 s="68" t="str">
        <f>_xlfn.TEXTAFTER(
VLOOKUP(InvoiceDatabase[[#This Row],[Customer]],CustomerList[],5,FALSE),
", ", -1)</f>
        <v>Kalimantan Timur</v>
      </c>
      <c r="P227" s="68">
        <f ca="1">IF(InvoiceDatabase[[#This Row],[Aging]]&lt;&gt;"Within Due",InvoiceDatabase[[#This Row],[Balance Outstanding]],0)</f>
        <v>0</v>
      </c>
      <c r="Q227" s="68">
        <f ca="1">IF(InvoiceDatabase[[#This Row],[Aging]]="Within Due",InvoiceDatabase[[#This Row],[Balance Outstanding]],0)</f>
        <v>0</v>
      </c>
      <c r="R227" s="68" t="str">
        <f ca="1">IF(InvoiceDatabase[[#This Row],[Date Issued]] &gt;= TODAY()-30, "Yes", "No")</f>
        <v>No</v>
      </c>
      <c r="S227" s="68" t="str">
        <f ca="1">IF(InvoiceDatabase[[#This Row],[IsOverdue?]]&lt;&gt;"Yes",InvoiceDatabase[[#This Row],[Status]],"Past Due")</f>
        <v>Paid</v>
      </c>
      <c r="T227" s="68" t="str">
        <f ca="1">IF(AND(InvoiceDatabase[[#This Row],[Date Due]]&lt;TODAY(),InvoiceDatabase[[#This Row],[Status]]&lt;&gt;"Paid"),"Yes","No")</f>
        <v>No</v>
      </c>
    </row>
    <row r="228" spans="1:20">
      <c r="A228">
        <v>227</v>
      </c>
      <c r="C228" t="s">
        <v>32</v>
      </c>
      <c r="D228" s="68">
        <v>4647000</v>
      </c>
      <c r="E228" s="23">
        <v>46175</v>
      </c>
      <c r="F228" s="23">
        <v>46205</v>
      </c>
      <c r="G228" t="s">
        <v>274</v>
      </c>
      <c r="H228"/>
      <c r="I228"/>
      <c r="K228" t="s">
        <v>528</v>
      </c>
      <c r="L228" s="68">
        <v>4647000</v>
      </c>
      <c r="M228" s="68">
        <f>InvoiceDatabase[[#This Row],[Amount]]-InvoiceDatabase[[#This Row],[Paid Amount]]</f>
        <v>0</v>
      </c>
      <c r="N228" s="68" t="str" cm="1">
        <f t="array" aca="1" ref="N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 s="68" t="str">
        <f>_xlfn.TEXTAFTER(
VLOOKUP(InvoiceDatabase[[#This Row],[Customer]],CustomerList[],5,FALSE),
", ", -1)</f>
        <v>DKI Jakarta</v>
      </c>
      <c r="P228" s="68">
        <f ca="1">IF(InvoiceDatabase[[#This Row],[Aging]]&lt;&gt;"Within Due",InvoiceDatabase[[#This Row],[Balance Outstanding]],0)</f>
        <v>0</v>
      </c>
      <c r="Q228" s="68">
        <f ca="1">IF(InvoiceDatabase[[#This Row],[Aging]]="Within Due",InvoiceDatabase[[#This Row],[Balance Outstanding]],0)</f>
        <v>0</v>
      </c>
      <c r="R228" s="68" t="str">
        <f ca="1">IF(InvoiceDatabase[[#This Row],[Date Issued]] &gt;= TODAY()-30, "Yes", "No")</f>
        <v>No</v>
      </c>
      <c r="S228" s="68" t="str">
        <f ca="1">IF(InvoiceDatabase[[#This Row],[IsOverdue?]]&lt;&gt;"Yes",InvoiceDatabase[[#This Row],[Status]],"Past Due")</f>
        <v>Paid</v>
      </c>
      <c r="T228" s="68" t="str">
        <f ca="1">IF(AND(InvoiceDatabase[[#This Row],[Date Due]]&lt;TODAY(),InvoiceDatabase[[#This Row],[Status]]&lt;&gt;"Paid"),"Yes","No")</f>
        <v>No</v>
      </c>
    </row>
    <row r="229" spans="1:20">
      <c r="A229">
        <v>228</v>
      </c>
      <c r="C229" t="s">
        <v>32</v>
      </c>
      <c r="D229" s="68">
        <v>3807000</v>
      </c>
      <c r="E229" s="23">
        <v>46038</v>
      </c>
      <c r="F229" s="23">
        <v>46068</v>
      </c>
      <c r="G229" t="s">
        <v>274</v>
      </c>
      <c r="H229"/>
      <c r="I229"/>
      <c r="K229" t="s">
        <v>529</v>
      </c>
      <c r="L229" s="68">
        <v>3807000</v>
      </c>
      <c r="M229" s="68">
        <f>InvoiceDatabase[[#This Row],[Amount]]-InvoiceDatabase[[#This Row],[Paid Amount]]</f>
        <v>0</v>
      </c>
      <c r="N229" s="68" t="str" cm="1">
        <f t="array" aca="1" ref="N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 s="68" t="str">
        <f>_xlfn.TEXTAFTER(
VLOOKUP(InvoiceDatabase[[#This Row],[Customer]],CustomerList[],5,FALSE),
", ", -1)</f>
        <v>DKI Jakarta</v>
      </c>
      <c r="P229" s="68">
        <f ca="1">IF(InvoiceDatabase[[#This Row],[Aging]]&lt;&gt;"Within Due",InvoiceDatabase[[#This Row],[Balance Outstanding]],0)</f>
        <v>0</v>
      </c>
      <c r="Q229" s="68">
        <f ca="1">IF(InvoiceDatabase[[#This Row],[Aging]]="Within Due",InvoiceDatabase[[#This Row],[Balance Outstanding]],0)</f>
        <v>0</v>
      </c>
      <c r="R229" s="68" t="str">
        <f ca="1">IF(InvoiceDatabase[[#This Row],[Date Issued]] &gt;= TODAY()-30, "Yes", "No")</f>
        <v>No</v>
      </c>
      <c r="S229" s="68" t="str">
        <f ca="1">IF(InvoiceDatabase[[#This Row],[IsOverdue?]]&lt;&gt;"Yes",InvoiceDatabase[[#This Row],[Status]],"Past Due")</f>
        <v>Paid</v>
      </c>
      <c r="T229" s="68" t="str">
        <f ca="1">IF(AND(InvoiceDatabase[[#This Row],[Date Due]]&lt;TODAY(),InvoiceDatabase[[#This Row],[Status]]&lt;&gt;"Paid"),"Yes","No")</f>
        <v>No</v>
      </c>
    </row>
    <row r="230" spans="1:20">
      <c r="A230">
        <v>229</v>
      </c>
      <c r="C230" t="s">
        <v>218</v>
      </c>
      <c r="D230" s="68">
        <v>4838000</v>
      </c>
      <c r="E230" s="23">
        <v>46132</v>
      </c>
      <c r="F230" s="23">
        <v>46146</v>
      </c>
      <c r="G230" t="s">
        <v>274</v>
      </c>
      <c r="H230"/>
      <c r="I230"/>
      <c r="K230" t="s">
        <v>530</v>
      </c>
      <c r="L230" s="68">
        <v>4838000</v>
      </c>
      <c r="M230" s="68">
        <f>InvoiceDatabase[[#This Row],[Amount]]-InvoiceDatabase[[#This Row],[Paid Amount]]</f>
        <v>0</v>
      </c>
      <c r="N230" s="68" t="str" cm="1">
        <f t="array" aca="1" ref="N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 s="68" t="str">
        <f>_xlfn.TEXTAFTER(
VLOOKUP(InvoiceDatabase[[#This Row],[Customer]],CustomerList[],5,FALSE),
", ", -1)</f>
        <v>Sumatera Utara</v>
      </c>
      <c r="P230" s="68">
        <f ca="1">IF(InvoiceDatabase[[#This Row],[Aging]]&lt;&gt;"Within Due",InvoiceDatabase[[#This Row],[Balance Outstanding]],0)</f>
        <v>0</v>
      </c>
      <c r="Q230" s="68">
        <f ca="1">IF(InvoiceDatabase[[#This Row],[Aging]]="Within Due",InvoiceDatabase[[#This Row],[Balance Outstanding]],0)</f>
        <v>0</v>
      </c>
      <c r="R230" s="68" t="str">
        <f ca="1">IF(InvoiceDatabase[[#This Row],[Date Issued]] &gt;= TODAY()-30, "Yes", "No")</f>
        <v>No</v>
      </c>
      <c r="S230" s="68" t="str">
        <f ca="1">IF(InvoiceDatabase[[#This Row],[IsOverdue?]]&lt;&gt;"Yes",InvoiceDatabase[[#This Row],[Status]],"Past Due")</f>
        <v>Paid</v>
      </c>
      <c r="T230" s="68" t="str">
        <f ca="1">IF(AND(InvoiceDatabase[[#This Row],[Date Due]]&lt;TODAY(),InvoiceDatabase[[#This Row],[Status]]&lt;&gt;"Paid"),"Yes","No")</f>
        <v>No</v>
      </c>
    </row>
    <row r="231" spans="1:20">
      <c r="A231">
        <v>230</v>
      </c>
      <c r="C231" t="s">
        <v>232</v>
      </c>
      <c r="D231" s="68">
        <v>1934000</v>
      </c>
      <c r="E231" s="23">
        <v>46077</v>
      </c>
      <c r="F231" s="23">
        <v>46107</v>
      </c>
      <c r="G231" t="s">
        <v>274</v>
      </c>
      <c r="H231"/>
      <c r="I231"/>
      <c r="K231" t="s">
        <v>531</v>
      </c>
      <c r="L231" s="68">
        <v>1934000</v>
      </c>
      <c r="M231" s="68">
        <f>InvoiceDatabase[[#This Row],[Amount]]-InvoiceDatabase[[#This Row],[Paid Amount]]</f>
        <v>0</v>
      </c>
      <c r="N231" s="68" t="str" cm="1">
        <f t="array" aca="1" ref="N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 s="68" t="str">
        <f>_xlfn.TEXTAFTER(
VLOOKUP(InvoiceDatabase[[#This Row],[Customer]],CustomerList[],5,FALSE),
", ", -1)</f>
        <v>Riau</v>
      </c>
      <c r="P231" s="68">
        <f ca="1">IF(InvoiceDatabase[[#This Row],[Aging]]&lt;&gt;"Within Due",InvoiceDatabase[[#This Row],[Balance Outstanding]],0)</f>
        <v>0</v>
      </c>
      <c r="Q231" s="68">
        <f ca="1">IF(InvoiceDatabase[[#This Row],[Aging]]="Within Due",InvoiceDatabase[[#This Row],[Balance Outstanding]],0)</f>
        <v>0</v>
      </c>
      <c r="R231" s="68" t="str">
        <f ca="1">IF(InvoiceDatabase[[#This Row],[Date Issued]] &gt;= TODAY()-30, "Yes", "No")</f>
        <v>No</v>
      </c>
      <c r="S231" s="68" t="str">
        <f ca="1">IF(InvoiceDatabase[[#This Row],[IsOverdue?]]&lt;&gt;"Yes",InvoiceDatabase[[#This Row],[Status]],"Past Due")</f>
        <v>Paid</v>
      </c>
      <c r="T231" s="68" t="str">
        <f ca="1">IF(AND(InvoiceDatabase[[#This Row],[Date Due]]&lt;TODAY(),InvoiceDatabase[[#This Row],[Status]]&lt;&gt;"Paid"),"Yes","No")</f>
        <v>No</v>
      </c>
    </row>
    <row r="232" spans="1:20">
      <c r="A232">
        <v>231</v>
      </c>
      <c r="C232" t="s">
        <v>171</v>
      </c>
      <c r="D232" s="68">
        <v>1641000</v>
      </c>
      <c r="E232" s="23">
        <v>46217</v>
      </c>
      <c r="F232" s="23">
        <v>46247</v>
      </c>
      <c r="G232" t="s">
        <v>274</v>
      </c>
      <c r="H232"/>
      <c r="I232"/>
      <c r="K232" t="s">
        <v>532</v>
      </c>
      <c r="L232" s="68">
        <v>1641000</v>
      </c>
      <c r="M232" s="68">
        <f>InvoiceDatabase[[#This Row],[Amount]]-InvoiceDatabase[[#This Row],[Paid Amount]]</f>
        <v>0</v>
      </c>
      <c r="N232" s="68" t="str" cm="1">
        <f t="array" aca="1" ref="N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 s="68" t="str">
        <f>_xlfn.TEXTAFTER(
VLOOKUP(InvoiceDatabase[[#This Row],[Customer]],CustomerList[],5,FALSE),
", ", -1)</f>
        <v>Jawa Barat</v>
      </c>
      <c r="P232" s="68">
        <f ca="1">IF(InvoiceDatabase[[#This Row],[Aging]]&lt;&gt;"Within Due",InvoiceDatabase[[#This Row],[Balance Outstanding]],0)</f>
        <v>0</v>
      </c>
      <c r="Q232" s="68">
        <f ca="1">IF(InvoiceDatabase[[#This Row],[Aging]]="Within Due",InvoiceDatabase[[#This Row],[Balance Outstanding]],0)</f>
        <v>0</v>
      </c>
      <c r="R232" s="68" t="str">
        <f ca="1">IF(InvoiceDatabase[[#This Row],[Date Issued]] &gt;= TODAY()-30, "Yes", "No")</f>
        <v>No</v>
      </c>
      <c r="S232" s="68" t="str">
        <f ca="1">IF(InvoiceDatabase[[#This Row],[IsOverdue?]]&lt;&gt;"Yes",InvoiceDatabase[[#This Row],[Status]],"Past Due")</f>
        <v>Paid</v>
      </c>
      <c r="T232" s="68" t="str">
        <f ca="1">IF(AND(InvoiceDatabase[[#This Row],[Date Due]]&lt;TODAY(),InvoiceDatabase[[#This Row],[Status]]&lt;&gt;"Paid"),"Yes","No")</f>
        <v>No</v>
      </c>
    </row>
    <row r="233" spans="1:20">
      <c r="A233">
        <v>232</v>
      </c>
      <c r="C233" t="s">
        <v>151</v>
      </c>
      <c r="D233" s="68">
        <v>4884000</v>
      </c>
      <c r="E233" s="23">
        <v>46239</v>
      </c>
      <c r="F233" s="23">
        <v>46269</v>
      </c>
      <c r="G233" t="s">
        <v>2802</v>
      </c>
      <c r="H233"/>
      <c r="I233"/>
      <c r="K233" t="s">
        <v>533</v>
      </c>
      <c r="L233" s="68">
        <v>3419000</v>
      </c>
      <c r="M233" s="68">
        <f>InvoiceDatabase[[#This Row],[Amount]]-InvoiceDatabase[[#This Row],[Paid Amount]]</f>
        <v>1465000</v>
      </c>
      <c r="N233" s="68" t="str" cm="1">
        <f t="array" aca="1" ref="N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 s="68" t="str">
        <f>_xlfn.TEXTAFTER(
VLOOKUP(InvoiceDatabase[[#This Row],[Customer]],CustomerList[],5,FALSE),
", ", -1)</f>
        <v>Banten</v>
      </c>
      <c r="P233" s="68">
        <f ca="1">IF(InvoiceDatabase[[#This Row],[Aging]]&lt;&gt;"Within Due",InvoiceDatabase[[#This Row],[Balance Outstanding]],0)</f>
        <v>1465000</v>
      </c>
      <c r="Q233" s="68">
        <f ca="1">IF(InvoiceDatabase[[#This Row],[Aging]]="Within Due",InvoiceDatabase[[#This Row],[Balance Outstanding]],0)</f>
        <v>0</v>
      </c>
      <c r="R233" s="68" t="str">
        <f ca="1">IF(InvoiceDatabase[[#This Row],[Date Issued]] &gt;= TODAY()-30, "Yes", "No")</f>
        <v>No</v>
      </c>
      <c r="S233" s="68" t="str">
        <f ca="1">IF(InvoiceDatabase[[#This Row],[IsOverdue?]]&lt;&gt;"Yes",InvoiceDatabase[[#This Row],[Status]],"Past Due")</f>
        <v>Past Due</v>
      </c>
      <c r="T233" s="68" t="str">
        <f ca="1">IF(AND(InvoiceDatabase[[#This Row],[Date Due]]&lt;TODAY(),InvoiceDatabase[[#This Row],[Status]]&lt;&gt;"Paid"),"Yes","No")</f>
        <v>Yes</v>
      </c>
    </row>
    <row r="234" spans="1:20">
      <c r="A234">
        <v>233</v>
      </c>
      <c r="C234" t="s">
        <v>239</v>
      </c>
      <c r="D234" s="68">
        <v>6952000</v>
      </c>
      <c r="E234" s="23">
        <v>46087</v>
      </c>
      <c r="F234" s="23">
        <v>46117</v>
      </c>
      <c r="G234" t="s">
        <v>274</v>
      </c>
      <c r="H234"/>
      <c r="I234"/>
      <c r="K234" t="s">
        <v>534</v>
      </c>
      <c r="L234" s="68">
        <v>6952000</v>
      </c>
      <c r="M234" s="68">
        <f>InvoiceDatabase[[#This Row],[Amount]]-InvoiceDatabase[[#This Row],[Paid Amount]]</f>
        <v>0</v>
      </c>
      <c r="N234" s="68" t="str" cm="1">
        <f t="array" aca="1" ref="N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 s="68" t="str">
        <f>_xlfn.TEXTAFTER(
VLOOKUP(InvoiceDatabase[[#This Row],[Customer]],CustomerList[],5,FALSE),
", ", -1)</f>
        <v>Kepulauan Riau</v>
      </c>
      <c r="P234" s="68">
        <f ca="1">IF(InvoiceDatabase[[#This Row],[Aging]]&lt;&gt;"Within Due",InvoiceDatabase[[#This Row],[Balance Outstanding]],0)</f>
        <v>0</v>
      </c>
      <c r="Q234" s="68">
        <f ca="1">IF(InvoiceDatabase[[#This Row],[Aging]]="Within Due",InvoiceDatabase[[#This Row],[Balance Outstanding]],0)</f>
        <v>0</v>
      </c>
      <c r="R234" s="68" t="str">
        <f ca="1">IF(InvoiceDatabase[[#This Row],[Date Issued]] &gt;= TODAY()-30, "Yes", "No")</f>
        <v>No</v>
      </c>
      <c r="S234" s="68" t="str">
        <f ca="1">IF(InvoiceDatabase[[#This Row],[IsOverdue?]]&lt;&gt;"Yes",InvoiceDatabase[[#This Row],[Status]],"Past Due")</f>
        <v>Paid</v>
      </c>
      <c r="T234" s="68" t="str">
        <f ca="1">IF(AND(InvoiceDatabase[[#This Row],[Date Due]]&lt;TODAY(),InvoiceDatabase[[#This Row],[Status]]&lt;&gt;"Paid"),"Yes","No")</f>
        <v>No</v>
      </c>
    </row>
    <row r="235" spans="1:20">
      <c r="A235">
        <v>234</v>
      </c>
      <c r="C235" t="s">
        <v>211</v>
      </c>
      <c r="D235" s="68">
        <v>1500000</v>
      </c>
      <c r="E235" s="23">
        <v>46035</v>
      </c>
      <c r="F235" s="23">
        <v>46065</v>
      </c>
      <c r="G235" t="s">
        <v>274</v>
      </c>
      <c r="H235"/>
      <c r="I235"/>
      <c r="K235" t="s">
        <v>535</v>
      </c>
      <c r="L235" s="68">
        <v>1500000</v>
      </c>
      <c r="M235" s="68">
        <f>InvoiceDatabase[[#This Row],[Amount]]-InvoiceDatabase[[#This Row],[Paid Amount]]</f>
        <v>0</v>
      </c>
      <c r="N235" s="68" t="str" cm="1">
        <f t="array" aca="1" ref="N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 s="68" t="str">
        <f>_xlfn.TEXTAFTER(
VLOOKUP(InvoiceDatabase[[#This Row],[Customer]],CustomerList[],5,FALSE),
", ", -1)</f>
        <v>Sulawesi Selatan</v>
      </c>
      <c r="P235" s="68">
        <f ca="1">IF(InvoiceDatabase[[#This Row],[Aging]]&lt;&gt;"Within Due",InvoiceDatabase[[#This Row],[Balance Outstanding]],0)</f>
        <v>0</v>
      </c>
      <c r="Q235" s="68">
        <f ca="1">IF(InvoiceDatabase[[#This Row],[Aging]]="Within Due",InvoiceDatabase[[#This Row],[Balance Outstanding]],0)</f>
        <v>0</v>
      </c>
      <c r="R235" s="68" t="str">
        <f ca="1">IF(InvoiceDatabase[[#This Row],[Date Issued]] &gt;= TODAY()-30, "Yes", "No")</f>
        <v>No</v>
      </c>
      <c r="S235" s="68" t="str">
        <f ca="1">IF(InvoiceDatabase[[#This Row],[IsOverdue?]]&lt;&gt;"Yes",InvoiceDatabase[[#This Row],[Status]],"Past Due")</f>
        <v>Paid</v>
      </c>
      <c r="T235" s="68" t="str">
        <f ca="1">IF(AND(InvoiceDatabase[[#This Row],[Date Due]]&lt;TODAY(),InvoiceDatabase[[#This Row],[Status]]&lt;&gt;"Paid"),"Yes","No")</f>
        <v>No</v>
      </c>
    </row>
    <row r="236" spans="1:20">
      <c r="A236">
        <v>235</v>
      </c>
      <c r="C236" t="s">
        <v>260</v>
      </c>
      <c r="D236" s="68">
        <v>4032000</v>
      </c>
      <c r="E236" s="23">
        <v>46242</v>
      </c>
      <c r="F236" s="23">
        <v>46287</v>
      </c>
      <c r="G236" t="s">
        <v>274</v>
      </c>
      <c r="H236"/>
      <c r="I236"/>
      <c r="K236" t="s">
        <v>536</v>
      </c>
      <c r="L236" s="68">
        <v>4032000</v>
      </c>
      <c r="M236" s="68">
        <f>InvoiceDatabase[[#This Row],[Amount]]-InvoiceDatabase[[#This Row],[Paid Amount]]</f>
        <v>0</v>
      </c>
      <c r="N236" s="68" t="str" cm="1">
        <f t="array" aca="1" ref="N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 s="68" t="str">
        <f>_xlfn.TEXTAFTER(
VLOOKUP(InvoiceDatabase[[#This Row],[Customer]],CustomerList[],5,FALSE),
", ", -1)</f>
        <v>Sulawesi Utara</v>
      </c>
      <c r="P236" s="68">
        <f ca="1">IF(InvoiceDatabase[[#This Row],[Aging]]&lt;&gt;"Within Due",InvoiceDatabase[[#This Row],[Balance Outstanding]],0)</f>
        <v>0</v>
      </c>
      <c r="Q236" s="68">
        <f ca="1">IF(InvoiceDatabase[[#This Row],[Aging]]="Within Due",InvoiceDatabase[[#This Row],[Balance Outstanding]],0)</f>
        <v>0</v>
      </c>
      <c r="R236" s="68" t="str">
        <f ca="1">IF(InvoiceDatabase[[#This Row],[Date Issued]] &gt;= TODAY()-30, "Yes", "No")</f>
        <v>No</v>
      </c>
      <c r="S236" s="68" t="str">
        <f ca="1">IF(InvoiceDatabase[[#This Row],[IsOverdue?]]&lt;&gt;"Yes",InvoiceDatabase[[#This Row],[Status]],"Past Due")</f>
        <v>Paid</v>
      </c>
      <c r="T236" s="68" t="str">
        <f ca="1">IF(AND(InvoiceDatabase[[#This Row],[Date Due]]&lt;TODAY(),InvoiceDatabase[[#This Row],[Status]]&lt;&gt;"Paid"),"Yes","No")</f>
        <v>No</v>
      </c>
    </row>
    <row r="237" spans="1:20">
      <c r="A237">
        <v>236</v>
      </c>
      <c r="C237" t="s">
        <v>105</v>
      </c>
      <c r="D237" s="68">
        <v>2276000</v>
      </c>
      <c r="E237" s="23">
        <v>46036</v>
      </c>
      <c r="F237" s="23">
        <v>46066</v>
      </c>
      <c r="G237" t="s">
        <v>274</v>
      </c>
      <c r="H237"/>
      <c r="I237"/>
      <c r="K237" t="s">
        <v>537</v>
      </c>
      <c r="L237" s="68">
        <v>2276000</v>
      </c>
      <c r="M237" s="68">
        <f>InvoiceDatabase[[#This Row],[Amount]]-InvoiceDatabase[[#This Row],[Paid Amount]]</f>
        <v>0</v>
      </c>
      <c r="N237" s="68" t="str" cm="1">
        <f t="array" aca="1" ref="N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 s="68" t="str">
        <f>_xlfn.TEXTAFTER(
VLOOKUP(InvoiceDatabase[[#This Row],[Customer]],CustomerList[],5,FALSE),
", ", -1)</f>
        <v>DKI Jakarta</v>
      </c>
      <c r="P237" s="68">
        <f ca="1">IF(InvoiceDatabase[[#This Row],[Aging]]&lt;&gt;"Within Due",InvoiceDatabase[[#This Row],[Balance Outstanding]],0)</f>
        <v>0</v>
      </c>
      <c r="Q237" s="68">
        <f ca="1">IF(InvoiceDatabase[[#This Row],[Aging]]="Within Due",InvoiceDatabase[[#This Row],[Balance Outstanding]],0)</f>
        <v>0</v>
      </c>
      <c r="R237" s="68" t="str">
        <f ca="1">IF(InvoiceDatabase[[#This Row],[Date Issued]] &gt;= TODAY()-30, "Yes", "No")</f>
        <v>No</v>
      </c>
      <c r="S237" s="68" t="str">
        <f ca="1">IF(InvoiceDatabase[[#This Row],[IsOverdue?]]&lt;&gt;"Yes",InvoiceDatabase[[#This Row],[Status]],"Past Due")</f>
        <v>Paid</v>
      </c>
      <c r="T237" s="68" t="str">
        <f ca="1">IF(AND(InvoiceDatabase[[#This Row],[Date Due]]&lt;TODAY(),InvoiceDatabase[[#This Row],[Status]]&lt;&gt;"Paid"),"Yes","No")</f>
        <v>No</v>
      </c>
    </row>
    <row r="238" spans="1:20">
      <c r="A238">
        <v>237</v>
      </c>
      <c r="C238" t="s">
        <v>218</v>
      </c>
      <c r="D238" s="68">
        <v>5527000</v>
      </c>
      <c r="E238" s="23">
        <v>46273</v>
      </c>
      <c r="F238" s="23">
        <v>46303</v>
      </c>
      <c r="G238" t="s">
        <v>2802</v>
      </c>
      <c r="H238"/>
      <c r="I238"/>
      <c r="K238" t="s">
        <v>538</v>
      </c>
      <c r="L238" s="68">
        <v>2211000</v>
      </c>
      <c r="M238" s="68">
        <f>InvoiceDatabase[[#This Row],[Amount]]-InvoiceDatabase[[#This Row],[Paid Amount]]</f>
        <v>3316000</v>
      </c>
      <c r="N238" s="68" t="str" cm="1">
        <f t="array" aca="1" ref="N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8" s="68" t="str">
        <f>_xlfn.TEXTAFTER(
VLOOKUP(InvoiceDatabase[[#This Row],[Customer]],CustomerList[],5,FALSE),
", ", -1)</f>
        <v>Sumatera Utara</v>
      </c>
      <c r="P238" s="68">
        <f ca="1">IF(InvoiceDatabase[[#This Row],[Aging]]&lt;&gt;"Within Due",InvoiceDatabase[[#This Row],[Balance Outstanding]],0)</f>
        <v>0</v>
      </c>
      <c r="Q238" s="68">
        <f ca="1">IF(InvoiceDatabase[[#This Row],[Aging]]="Within Due",InvoiceDatabase[[#This Row],[Balance Outstanding]],0)</f>
        <v>3316000</v>
      </c>
      <c r="R238" s="68" t="str">
        <f ca="1">IF(InvoiceDatabase[[#This Row],[Date Issued]] &gt;= TODAY()-30, "Yes", "No")</f>
        <v>Yes</v>
      </c>
      <c r="S238" s="68" t="str">
        <f ca="1">IF(InvoiceDatabase[[#This Row],[IsOverdue?]]&lt;&gt;"Yes",InvoiceDatabase[[#This Row],[Status]],"Past Due")</f>
        <v>Partial</v>
      </c>
      <c r="T238" s="68" t="str">
        <f ca="1">IF(AND(InvoiceDatabase[[#This Row],[Date Due]]&lt;TODAY(),InvoiceDatabase[[#This Row],[Status]]&lt;&gt;"Paid"),"Yes","No")</f>
        <v>No</v>
      </c>
    </row>
    <row r="239" spans="1:20">
      <c r="A239">
        <v>238</v>
      </c>
      <c r="C239" t="s">
        <v>197</v>
      </c>
      <c r="D239" s="68">
        <v>2402000</v>
      </c>
      <c r="E239" s="23">
        <v>46277</v>
      </c>
      <c r="F239" s="23">
        <v>46307</v>
      </c>
      <c r="G239" t="s">
        <v>51</v>
      </c>
      <c r="H239"/>
      <c r="I239"/>
      <c r="K239" t="s">
        <v>539</v>
      </c>
      <c r="L239" s="68">
        <v>0</v>
      </c>
      <c r="M239" s="68">
        <f>InvoiceDatabase[[#This Row],[Amount]]-InvoiceDatabase[[#This Row],[Paid Amount]]</f>
        <v>2402000</v>
      </c>
      <c r="N239" s="68" t="str" cm="1">
        <f t="array" aca="1" ref="N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 s="68" t="str">
        <f>_xlfn.TEXTAFTER(
VLOOKUP(InvoiceDatabase[[#This Row],[Customer]],CustomerList[],5,FALSE),
", ", -1)</f>
        <v>DI Yogyakarta</v>
      </c>
      <c r="P239" s="68">
        <f ca="1">IF(InvoiceDatabase[[#This Row],[Aging]]&lt;&gt;"Within Due",InvoiceDatabase[[#This Row],[Balance Outstanding]],0)</f>
        <v>0</v>
      </c>
      <c r="Q239" s="68">
        <f ca="1">IF(InvoiceDatabase[[#This Row],[Aging]]="Within Due",InvoiceDatabase[[#This Row],[Balance Outstanding]],0)</f>
        <v>2402000</v>
      </c>
      <c r="R239" s="68" t="str">
        <f ca="1">IF(InvoiceDatabase[[#This Row],[Date Issued]] &gt;= TODAY()-30, "Yes", "No")</f>
        <v>Yes</v>
      </c>
      <c r="S239" s="68" t="str">
        <f ca="1">IF(InvoiceDatabase[[#This Row],[IsOverdue?]]&lt;&gt;"Yes",InvoiceDatabase[[#This Row],[Status]],"Past Due")</f>
        <v>Unpaid</v>
      </c>
      <c r="T239" s="68" t="str">
        <f ca="1">IF(AND(InvoiceDatabase[[#This Row],[Date Due]]&lt;TODAY(),InvoiceDatabase[[#This Row],[Status]]&lt;&gt;"Paid"),"Yes","No")</f>
        <v>No</v>
      </c>
    </row>
    <row r="240" spans="1:20">
      <c r="A240">
        <v>239</v>
      </c>
      <c r="C240" t="s">
        <v>184</v>
      </c>
      <c r="D240" s="68">
        <v>2586000</v>
      </c>
      <c r="E240" s="23">
        <v>46100</v>
      </c>
      <c r="F240" s="23">
        <v>46130</v>
      </c>
      <c r="G240" t="s">
        <v>274</v>
      </c>
      <c r="H240"/>
      <c r="I240"/>
      <c r="K240" t="s">
        <v>540</v>
      </c>
      <c r="L240" s="68">
        <v>2586000</v>
      </c>
      <c r="M240" s="68">
        <f>InvoiceDatabase[[#This Row],[Amount]]-InvoiceDatabase[[#This Row],[Paid Amount]]</f>
        <v>0</v>
      </c>
      <c r="N240" s="68" t="str" cm="1">
        <f t="array" aca="1" ref="N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 s="68" t="str">
        <f>_xlfn.TEXTAFTER(
VLOOKUP(InvoiceDatabase[[#This Row],[Customer]],CustomerList[],5,FALSE),
", ", -1)</f>
        <v>Jawa Timur</v>
      </c>
      <c r="P240" s="68">
        <f ca="1">IF(InvoiceDatabase[[#This Row],[Aging]]&lt;&gt;"Within Due",InvoiceDatabase[[#This Row],[Balance Outstanding]],0)</f>
        <v>0</v>
      </c>
      <c r="Q240" s="68">
        <f ca="1">IF(InvoiceDatabase[[#This Row],[Aging]]="Within Due",InvoiceDatabase[[#This Row],[Balance Outstanding]],0)</f>
        <v>0</v>
      </c>
      <c r="R240" s="68" t="str">
        <f ca="1">IF(InvoiceDatabase[[#This Row],[Date Issued]] &gt;= TODAY()-30, "Yes", "No")</f>
        <v>No</v>
      </c>
      <c r="S240" s="68" t="str">
        <f ca="1">IF(InvoiceDatabase[[#This Row],[IsOverdue?]]&lt;&gt;"Yes",InvoiceDatabase[[#This Row],[Status]],"Past Due")</f>
        <v>Paid</v>
      </c>
      <c r="T240" s="68" t="str">
        <f ca="1">IF(AND(InvoiceDatabase[[#This Row],[Date Due]]&lt;TODAY(),InvoiceDatabase[[#This Row],[Status]]&lt;&gt;"Paid"),"Yes","No")</f>
        <v>No</v>
      </c>
    </row>
    <row r="241" spans="1:20">
      <c r="A241">
        <v>240</v>
      </c>
      <c r="C241" t="s">
        <v>239</v>
      </c>
      <c r="D241" s="68">
        <v>804000</v>
      </c>
      <c r="E241" s="23">
        <v>46270</v>
      </c>
      <c r="F241" s="23">
        <v>46315</v>
      </c>
      <c r="G241" t="s">
        <v>2802</v>
      </c>
      <c r="H241"/>
      <c r="I241"/>
      <c r="K241" t="s">
        <v>541</v>
      </c>
      <c r="L241" s="68">
        <v>322000</v>
      </c>
      <c r="M241" s="68">
        <f>InvoiceDatabase[[#This Row],[Amount]]-InvoiceDatabase[[#This Row],[Paid Amount]]</f>
        <v>482000</v>
      </c>
      <c r="N241" s="68" t="str" cm="1">
        <f t="array" aca="1" ref="N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1" s="68" t="str">
        <f>_xlfn.TEXTAFTER(
VLOOKUP(InvoiceDatabase[[#This Row],[Customer]],CustomerList[],5,FALSE),
", ", -1)</f>
        <v>Kepulauan Riau</v>
      </c>
      <c r="P241" s="68">
        <f ca="1">IF(InvoiceDatabase[[#This Row],[Aging]]&lt;&gt;"Within Due",InvoiceDatabase[[#This Row],[Balance Outstanding]],0)</f>
        <v>0</v>
      </c>
      <c r="Q241" s="68">
        <f ca="1">IF(InvoiceDatabase[[#This Row],[Aging]]="Within Due",InvoiceDatabase[[#This Row],[Balance Outstanding]],0)</f>
        <v>482000</v>
      </c>
      <c r="R241" s="68" t="str">
        <f ca="1">IF(InvoiceDatabase[[#This Row],[Date Issued]] &gt;= TODAY()-30, "Yes", "No")</f>
        <v>Yes</v>
      </c>
      <c r="S241" s="68" t="str">
        <f ca="1">IF(InvoiceDatabase[[#This Row],[IsOverdue?]]&lt;&gt;"Yes",InvoiceDatabase[[#This Row],[Status]],"Past Due")</f>
        <v>Partial</v>
      </c>
      <c r="T241" s="68" t="str">
        <f ca="1">IF(AND(InvoiceDatabase[[#This Row],[Date Due]]&lt;TODAY(),InvoiceDatabase[[#This Row],[Status]]&lt;&gt;"Paid"),"Yes","No")</f>
        <v>No</v>
      </c>
    </row>
    <row r="242" spans="1:20">
      <c r="A242">
        <v>241</v>
      </c>
      <c r="C242" t="s">
        <v>111</v>
      </c>
      <c r="D242" s="68">
        <v>3670000</v>
      </c>
      <c r="E242" s="23">
        <v>46109</v>
      </c>
      <c r="F242" s="23">
        <v>46139</v>
      </c>
      <c r="G242" t="s">
        <v>51</v>
      </c>
      <c r="H242"/>
      <c r="I242"/>
      <c r="K242" t="s">
        <v>542</v>
      </c>
      <c r="L242" s="68">
        <v>0</v>
      </c>
      <c r="M242" s="68">
        <f>InvoiceDatabase[[#This Row],[Amount]]-InvoiceDatabase[[#This Row],[Paid Amount]]</f>
        <v>3670000</v>
      </c>
      <c r="N242" s="68" t="str" cm="1">
        <f t="array" aca="1" ref="N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 s="68" t="str">
        <f>_xlfn.TEXTAFTER(
VLOOKUP(InvoiceDatabase[[#This Row],[Customer]],CustomerList[],5,FALSE),
", ", -1)</f>
        <v>DKI Jakarta</v>
      </c>
      <c r="P242" s="68">
        <f ca="1">IF(InvoiceDatabase[[#This Row],[Aging]]&lt;&gt;"Within Due",InvoiceDatabase[[#This Row],[Balance Outstanding]],0)</f>
        <v>3670000</v>
      </c>
      <c r="Q242" s="68">
        <f ca="1">IF(InvoiceDatabase[[#This Row],[Aging]]="Within Due",InvoiceDatabase[[#This Row],[Balance Outstanding]],0)</f>
        <v>0</v>
      </c>
      <c r="R242" s="68" t="str">
        <f ca="1">IF(InvoiceDatabase[[#This Row],[Date Issued]] &gt;= TODAY()-30, "Yes", "No")</f>
        <v>No</v>
      </c>
      <c r="S242" s="68" t="str">
        <f ca="1">IF(InvoiceDatabase[[#This Row],[IsOverdue?]]&lt;&gt;"Yes",InvoiceDatabase[[#This Row],[Status]],"Past Due")</f>
        <v>Past Due</v>
      </c>
      <c r="T242" s="68" t="str">
        <f ca="1">IF(AND(InvoiceDatabase[[#This Row],[Date Due]]&lt;TODAY(),InvoiceDatabase[[#This Row],[Status]]&lt;&gt;"Paid"),"Yes","No")</f>
        <v>Yes</v>
      </c>
    </row>
    <row r="243" spans="1:20">
      <c r="A243">
        <v>242</v>
      </c>
      <c r="C243" t="s">
        <v>204</v>
      </c>
      <c r="D243" s="68">
        <v>6405000</v>
      </c>
      <c r="E243" s="23">
        <v>46122</v>
      </c>
      <c r="F243" s="23">
        <v>46152</v>
      </c>
      <c r="G243" t="s">
        <v>274</v>
      </c>
      <c r="H243"/>
      <c r="I243"/>
      <c r="K243" t="s">
        <v>543</v>
      </c>
      <c r="L243" s="68">
        <v>6405000</v>
      </c>
      <c r="M243" s="68">
        <f>InvoiceDatabase[[#This Row],[Amount]]-InvoiceDatabase[[#This Row],[Paid Amount]]</f>
        <v>0</v>
      </c>
      <c r="N243" s="68" t="str" cm="1">
        <f t="array" aca="1" ref="N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 s="68" t="str">
        <f>_xlfn.TEXTAFTER(
VLOOKUP(InvoiceDatabase[[#This Row],[Customer]],CustomerList[],5,FALSE),
", ", -1)</f>
        <v>Bali</v>
      </c>
      <c r="P243" s="68">
        <f ca="1">IF(InvoiceDatabase[[#This Row],[Aging]]&lt;&gt;"Within Due",InvoiceDatabase[[#This Row],[Balance Outstanding]],0)</f>
        <v>0</v>
      </c>
      <c r="Q243" s="68">
        <f ca="1">IF(InvoiceDatabase[[#This Row],[Aging]]="Within Due",InvoiceDatabase[[#This Row],[Balance Outstanding]],0)</f>
        <v>0</v>
      </c>
      <c r="R243" s="68" t="str">
        <f ca="1">IF(InvoiceDatabase[[#This Row],[Date Issued]] &gt;= TODAY()-30, "Yes", "No")</f>
        <v>No</v>
      </c>
      <c r="S243" s="68" t="str">
        <f ca="1">IF(InvoiceDatabase[[#This Row],[IsOverdue?]]&lt;&gt;"Yes",InvoiceDatabase[[#This Row],[Status]],"Past Due")</f>
        <v>Paid</v>
      </c>
      <c r="T243" s="68" t="str">
        <f ca="1">IF(AND(InvoiceDatabase[[#This Row],[Date Due]]&lt;TODAY(),InvoiceDatabase[[#This Row],[Status]]&lt;&gt;"Paid"),"Yes","No")</f>
        <v>No</v>
      </c>
    </row>
    <row r="244" spans="1:20">
      <c r="A244">
        <v>243</v>
      </c>
      <c r="C244" t="s">
        <v>131</v>
      </c>
      <c r="D244" s="68">
        <v>1145000</v>
      </c>
      <c r="E244" s="23">
        <v>46074</v>
      </c>
      <c r="F244" s="23">
        <v>46104</v>
      </c>
      <c r="G244" t="s">
        <v>274</v>
      </c>
      <c r="H244"/>
      <c r="I244"/>
      <c r="K244" t="s">
        <v>544</v>
      </c>
      <c r="L244" s="68">
        <v>1145000</v>
      </c>
      <c r="M244" s="68">
        <f>InvoiceDatabase[[#This Row],[Amount]]-InvoiceDatabase[[#This Row],[Paid Amount]]</f>
        <v>0</v>
      </c>
      <c r="N244" s="68" t="str" cm="1">
        <f t="array" aca="1" ref="N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 s="68" t="str">
        <f>_xlfn.TEXTAFTER(
VLOOKUP(InvoiceDatabase[[#This Row],[Customer]],CustomerList[],5,FALSE),
", ", -1)</f>
        <v>Jawa Barat</v>
      </c>
      <c r="P244" s="68">
        <f ca="1">IF(InvoiceDatabase[[#This Row],[Aging]]&lt;&gt;"Within Due",InvoiceDatabase[[#This Row],[Balance Outstanding]],0)</f>
        <v>0</v>
      </c>
      <c r="Q244" s="68">
        <f ca="1">IF(InvoiceDatabase[[#This Row],[Aging]]="Within Due",InvoiceDatabase[[#This Row],[Balance Outstanding]],0)</f>
        <v>0</v>
      </c>
      <c r="R244" s="68" t="str">
        <f ca="1">IF(InvoiceDatabase[[#This Row],[Date Issued]] &gt;= TODAY()-30, "Yes", "No")</f>
        <v>No</v>
      </c>
      <c r="S244" s="68" t="str">
        <f ca="1">IF(InvoiceDatabase[[#This Row],[IsOverdue?]]&lt;&gt;"Yes",InvoiceDatabase[[#This Row],[Status]],"Past Due")</f>
        <v>Paid</v>
      </c>
      <c r="T244" s="68" t="str">
        <f ca="1">IF(AND(InvoiceDatabase[[#This Row],[Date Due]]&lt;TODAY(),InvoiceDatabase[[#This Row],[Status]]&lt;&gt;"Paid"),"Yes","No")</f>
        <v>No</v>
      </c>
    </row>
    <row r="245" spans="1:20">
      <c r="A245">
        <v>244</v>
      </c>
      <c r="C245" t="s">
        <v>218</v>
      </c>
      <c r="D245" s="68">
        <v>951000</v>
      </c>
      <c r="E245" s="23">
        <v>46202</v>
      </c>
      <c r="F245" s="23">
        <v>46247</v>
      </c>
      <c r="G245" t="s">
        <v>274</v>
      </c>
      <c r="H245"/>
      <c r="I245"/>
      <c r="K245" t="s">
        <v>545</v>
      </c>
      <c r="L245" s="68">
        <v>951000</v>
      </c>
      <c r="M245" s="68">
        <f>InvoiceDatabase[[#This Row],[Amount]]-InvoiceDatabase[[#This Row],[Paid Amount]]</f>
        <v>0</v>
      </c>
      <c r="N245" s="68" t="str" cm="1">
        <f t="array" aca="1" ref="N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 s="68" t="str">
        <f>_xlfn.TEXTAFTER(
VLOOKUP(InvoiceDatabase[[#This Row],[Customer]],CustomerList[],5,FALSE),
", ", -1)</f>
        <v>Sumatera Utara</v>
      </c>
      <c r="P245" s="68">
        <f ca="1">IF(InvoiceDatabase[[#This Row],[Aging]]&lt;&gt;"Within Due",InvoiceDatabase[[#This Row],[Balance Outstanding]],0)</f>
        <v>0</v>
      </c>
      <c r="Q245" s="68">
        <f ca="1">IF(InvoiceDatabase[[#This Row],[Aging]]="Within Due",InvoiceDatabase[[#This Row],[Balance Outstanding]],0)</f>
        <v>0</v>
      </c>
      <c r="R245" s="68" t="str">
        <f ca="1">IF(InvoiceDatabase[[#This Row],[Date Issued]] &gt;= TODAY()-30, "Yes", "No")</f>
        <v>No</v>
      </c>
      <c r="S245" s="68" t="str">
        <f ca="1">IF(InvoiceDatabase[[#This Row],[IsOverdue?]]&lt;&gt;"Yes",InvoiceDatabase[[#This Row],[Status]],"Past Due")</f>
        <v>Paid</v>
      </c>
      <c r="T245" s="68" t="str">
        <f ca="1">IF(AND(InvoiceDatabase[[#This Row],[Date Due]]&lt;TODAY(),InvoiceDatabase[[#This Row],[Status]]&lt;&gt;"Paid"),"Yes","No")</f>
        <v>No</v>
      </c>
    </row>
    <row r="246" spans="1:20">
      <c r="A246">
        <v>245</v>
      </c>
      <c r="C246" t="s">
        <v>260</v>
      </c>
      <c r="D246" s="68">
        <v>6555000</v>
      </c>
      <c r="E246" s="23">
        <v>46113</v>
      </c>
      <c r="F246" s="23">
        <v>46127</v>
      </c>
      <c r="G246" t="s">
        <v>51</v>
      </c>
      <c r="H246"/>
      <c r="I246"/>
      <c r="K246" t="s">
        <v>546</v>
      </c>
      <c r="L246" s="68">
        <v>0</v>
      </c>
      <c r="M246" s="68">
        <f>InvoiceDatabase[[#This Row],[Amount]]-InvoiceDatabase[[#This Row],[Paid Amount]]</f>
        <v>6555000</v>
      </c>
      <c r="N246" s="68" t="str" cm="1">
        <f t="array" aca="1" ref="N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 s="68" t="str">
        <f>_xlfn.TEXTAFTER(
VLOOKUP(InvoiceDatabase[[#This Row],[Customer]],CustomerList[],5,FALSE),
", ", -1)</f>
        <v>Sulawesi Utara</v>
      </c>
      <c r="P246" s="68">
        <f ca="1">IF(InvoiceDatabase[[#This Row],[Aging]]&lt;&gt;"Within Due",InvoiceDatabase[[#This Row],[Balance Outstanding]],0)</f>
        <v>6555000</v>
      </c>
      <c r="Q246" s="68">
        <f ca="1">IF(InvoiceDatabase[[#This Row],[Aging]]="Within Due",InvoiceDatabase[[#This Row],[Balance Outstanding]],0)</f>
        <v>0</v>
      </c>
      <c r="R246" s="68" t="str">
        <f ca="1">IF(InvoiceDatabase[[#This Row],[Date Issued]] &gt;= TODAY()-30, "Yes", "No")</f>
        <v>No</v>
      </c>
      <c r="S246" s="68" t="str">
        <f ca="1">IF(InvoiceDatabase[[#This Row],[IsOverdue?]]&lt;&gt;"Yes",InvoiceDatabase[[#This Row],[Status]],"Past Due")</f>
        <v>Past Due</v>
      </c>
      <c r="T246" s="68" t="str">
        <f ca="1">IF(AND(InvoiceDatabase[[#This Row],[Date Due]]&lt;TODAY(),InvoiceDatabase[[#This Row],[Status]]&lt;&gt;"Paid"),"Yes","No")</f>
        <v>Yes</v>
      </c>
    </row>
    <row r="247" spans="1:20">
      <c r="A247">
        <v>246</v>
      </c>
      <c r="C247" t="s">
        <v>144</v>
      </c>
      <c r="D247" s="68">
        <v>930000</v>
      </c>
      <c r="E247" s="23">
        <v>46087</v>
      </c>
      <c r="F247" s="23">
        <v>46132</v>
      </c>
      <c r="G247" t="s">
        <v>274</v>
      </c>
      <c r="H247"/>
      <c r="I247"/>
      <c r="K247" t="s">
        <v>547</v>
      </c>
      <c r="L247" s="68">
        <v>930000</v>
      </c>
      <c r="M247" s="68">
        <f>InvoiceDatabase[[#This Row],[Amount]]-InvoiceDatabase[[#This Row],[Paid Amount]]</f>
        <v>0</v>
      </c>
      <c r="N247" s="68" t="str" cm="1">
        <f t="array" aca="1" ref="N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 s="68" t="str">
        <f>_xlfn.TEXTAFTER(
VLOOKUP(InvoiceDatabase[[#This Row],[Customer]],CustomerList[],5,FALSE),
", ", -1)</f>
        <v>Banten</v>
      </c>
      <c r="P247" s="68">
        <f ca="1">IF(InvoiceDatabase[[#This Row],[Aging]]&lt;&gt;"Within Due",InvoiceDatabase[[#This Row],[Balance Outstanding]],0)</f>
        <v>0</v>
      </c>
      <c r="Q247" s="68">
        <f ca="1">IF(InvoiceDatabase[[#This Row],[Aging]]="Within Due",InvoiceDatabase[[#This Row],[Balance Outstanding]],0)</f>
        <v>0</v>
      </c>
      <c r="R247" s="68" t="str">
        <f ca="1">IF(InvoiceDatabase[[#This Row],[Date Issued]] &gt;= TODAY()-30, "Yes", "No")</f>
        <v>No</v>
      </c>
      <c r="S247" s="68" t="str">
        <f ca="1">IF(InvoiceDatabase[[#This Row],[IsOverdue?]]&lt;&gt;"Yes",InvoiceDatabase[[#This Row],[Status]],"Past Due")</f>
        <v>Paid</v>
      </c>
      <c r="T247" s="68" t="str">
        <f ca="1">IF(AND(InvoiceDatabase[[#This Row],[Date Due]]&lt;TODAY(),InvoiceDatabase[[#This Row],[Status]]&lt;&gt;"Paid"),"Yes","No")</f>
        <v>No</v>
      </c>
    </row>
    <row r="248" spans="1:20">
      <c r="A248">
        <v>247</v>
      </c>
      <c r="C248" t="s">
        <v>165</v>
      </c>
      <c r="D248" s="68">
        <v>1251000</v>
      </c>
      <c r="E248" s="23">
        <v>46114</v>
      </c>
      <c r="F248" s="23">
        <v>46128</v>
      </c>
      <c r="G248" t="s">
        <v>274</v>
      </c>
      <c r="H248"/>
      <c r="I248"/>
      <c r="K248" t="s">
        <v>548</v>
      </c>
      <c r="L248" s="68">
        <v>1251000</v>
      </c>
      <c r="M248" s="68">
        <f>InvoiceDatabase[[#This Row],[Amount]]-InvoiceDatabase[[#This Row],[Paid Amount]]</f>
        <v>0</v>
      </c>
      <c r="N248" s="68" t="str" cm="1">
        <f t="array" aca="1" ref="N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 s="68" t="str">
        <f>_xlfn.TEXTAFTER(
VLOOKUP(InvoiceDatabase[[#This Row],[Customer]],CustomerList[],5,FALSE),
", ", -1)</f>
        <v>Jawa Barat</v>
      </c>
      <c r="P248" s="68">
        <f ca="1">IF(InvoiceDatabase[[#This Row],[Aging]]&lt;&gt;"Within Due",InvoiceDatabase[[#This Row],[Balance Outstanding]],0)</f>
        <v>0</v>
      </c>
      <c r="Q248" s="68">
        <f ca="1">IF(InvoiceDatabase[[#This Row],[Aging]]="Within Due",InvoiceDatabase[[#This Row],[Balance Outstanding]],0)</f>
        <v>0</v>
      </c>
      <c r="R248" s="68" t="str">
        <f ca="1">IF(InvoiceDatabase[[#This Row],[Date Issued]] &gt;= TODAY()-30, "Yes", "No")</f>
        <v>No</v>
      </c>
      <c r="S248" s="68" t="str">
        <f ca="1">IF(InvoiceDatabase[[#This Row],[IsOverdue?]]&lt;&gt;"Yes",InvoiceDatabase[[#This Row],[Status]],"Past Due")</f>
        <v>Paid</v>
      </c>
      <c r="T248" s="68" t="str">
        <f ca="1">IF(AND(InvoiceDatabase[[#This Row],[Date Due]]&lt;TODAY(),InvoiceDatabase[[#This Row],[Status]]&lt;&gt;"Paid"),"Yes","No")</f>
        <v>No</v>
      </c>
    </row>
    <row r="249" spans="1:20">
      <c r="A249">
        <v>248</v>
      </c>
      <c r="C249" t="s">
        <v>177</v>
      </c>
      <c r="D249" s="68">
        <v>5221000</v>
      </c>
      <c r="E249" s="23">
        <v>46222</v>
      </c>
      <c r="F249" s="23">
        <v>46252</v>
      </c>
      <c r="G249" t="s">
        <v>274</v>
      </c>
      <c r="H249"/>
      <c r="I249"/>
      <c r="K249" t="s">
        <v>549</v>
      </c>
      <c r="L249" s="68">
        <v>5221000</v>
      </c>
      <c r="M249" s="68">
        <f>InvoiceDatabase[[#This Row],[Amount]]-InvoiceDatabase[[#This Row],[Paid Amount]]</f>
        <v>0</v>
      </c>
      <c r="N249" s="68" t="str" cm="1">
        <f t="array" aca="1" ref="N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 s="68" t="str">
        <f>_xlfn.TEXTAFTER(
VLOOKUP(InvoiceDatabase[[#This Row],[Customer]],CustomerList[],5,FALSE),
", ", -1)</f>
        <v>Jawa Timur</v>
      </c>
      <c r="P249" s="68">
        <f ca="1">IF(InvoiceDatabase[[#This Row],[Aging]]&lt;&gt;"Within Due",InvoiceDatabase[[#This Row],[Balance Outstanding]],0)</f>
        <v>0</v>
      </c>
      <c r="Q249" s="68">
        <f ca="1">IF(InvoiceDatabase[[#This Row],[Aging]]="Within Due",InvoiceDatabase[[#This Row],[Balance Outstanding]],0)</f>
        <v>0</v>
      </c>
      <c r="R249" s="68" t="str">
        <f ca="1">IF(InvoiceDatabase[[#This Row],[Date Issued]] &gt;= TODAY()-30, "Yes", "No")</f>
        <v>No</v>
      </c>
      <c r="S249" s="68" t="str">
        <f ca="1">IF(InvoiceDatabase[[#This Row],[IsOverdue?]]&lt;&gt;"Yes",InvoiceDatabase[[#This Row],[Status]],"Past Due")</f>
        <v>Paid</v>
      </c>
      <c r="T249" s="68" t="str">
        <f ca="1">IF(AND(InvoiceDatabase[[#This Row],[Date Due]]&lt;TODAY(),InvoiceDatabase[[#This Row],[Status]]&lt;&gt;"Paid"),"Yes","No")</f>
        <v>No</v>
      </c>
    </row>
    <row r="250" spans="1:20">
      <c r="A250">
        <v>249</v>
      </c>
      <c r="C250" t="s">
        <v>225</v>
      </c>
      <c r="D250" s="68">
        <v>5755000</v>
      </c>
      <c r="E250" s="23">
        <v>46089</v>
      </c>
      <c r="F250" s="23">
        <v>46119</v>
      </c>
      <c r="G250" t="s">
        <v>274</v>
      </c>
      <c r="H250"/>
      <c r="I250"/>
      <c r="K250" t="s">
        <v>550</v>
      </c>
      <c r="L250" s="68">
        <v>5755000</v>
      </c>
      <c r="M250" s="68">
        <f>InvoiceDatabase[[#This Row],[Amount]]-InvoiceDatabase[[#This Row],[Paid Amount]]</f>
        <v>0</v>
      </c>
      <c r="N250" s="68" t="str" cm="1">
        <f t="array" aca="1" ref="N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 s="68" t="str">
        <f>_xlfn.TEXTAFTER(
VLOOKUP(InvoiceDatabase[[#This Row],[Customer]],CustomerList[],5,FALSE),
", ", -1)</f>
        <v>Sumatera Selatan</v>
      </c>
      <c r="P250" s="68">
        <f ca="1">IF(InvoiceDatabase[[#This Row],[Aging]]&lt;&gt;"Within Due",InvoiceDatabase[[#This Row],[Balance Outstanding]],0)</f>
        <v>0</v>
      </c>
      <c r="Q250" s="68">
        <f ca="1">IF(InvoiceDatabase[[#This Row],[Aging]]="Within Due",InvoiceDatabase[[#This Row],[Balance Outstanding]],0)</f>
        <v>0</v>
      </c>
      <c r="R250" s="68" t="str">
        <f ca="1">IF(InvoiceDatabase[[#This Row],[Date Issued]] &gt;= TODAY()-30, "Yes", "No")</f>
        <v>No</v>
      </c>
      <c r="S250" s="68" t="str">
        <f ca="1">IF(InvoiceDatabase[[#This Row],[IsOverdue?]]&lt;&gt;"Yes",InvoiceDatabase[[#This Row],[Status]],"Past Due")</f>
        <v>Paid</v>
      </c>
      <c r="T250" s="68" t="str">
        <f ca="1">IF(AND(InvoiceDatabase[[#This Row],[Date Due]]&lt;TODAY(),InvoiceDatabase[[#This Row],[Status]]&lt;&gt;"Paid"),"Yes","No")</f>
        <v>No</v>
      </c>
    </row>
    <row r="251" spans="1:20">
      <c r="A251">
        <v>250</v>
      </c>
      <c r="C251" t="s">
        <v>211</v>
      </c>
      <c r="D251" s="68">
        <v>1446000</v>
      </c>
      <c r="E251" s="23">
        <v>46157</v>
      </c>
      <c r="F251" s="23">
        <v>46202</v>
      </c>
      <c r="G251" t="s">
        <v>274</v>
      </c>
      <c r="H251"/>
      <c r="I251"/>
      <c r="K251" t="s">
        <v>551</v>
      </c>
      <c r="L251" s="68">
        <v>1446000</v>
      </c>
      <c r="M251" s="68">
        <f>InvoiceDatabase[[#This Row],[Amount]]-InvoiceDatabase[[#This Row],[Paid Amount]]</f>
        <v>0</v>
      </c>
      <c r="N251" s="68" t="str" cm="1">
        <f t="array" aca="1" ref="N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1" s="68" t="str">
        <f>_xlfn.TEXTAFTER(
VLOOKUP(InvoiceDatabase[[#This Row],[Customer]],CustomerList[],5,FALSE),
", ", -1)</f>
        <v>Sulawesi Selatan</v>
      </c>
      <c r="P251" s="68">
        <f ca="1">IF(InvoiceDatabase[[#This Row],[Aging]]&lt;&gt;"Within Due",InvoiceDatabase[[#This Row],[Balance Outstanding]],0)</f>
        <v>0</v>
      </c>
      <c r="Q251" s="68">
        <f ca="1">IF(InvoiceDatabase[[#This Row],[Aging]]="Within Due",InvoiceDatabase[[#This Row],[Balance Outstanding]],0)</f>
        <v>0</v>
      </c>
      <c r="R251" s="68" t="str">
        <f ca="1">IF(InvoiceDatabase[[#This Row],[Date Issued]] &gt;= TODAY()-30, "Yes", "No")</f>
        <v>No</v>
      </c>
      <c r="S251" s="68" t="str">
        <f ca="1">IF(InvoiceDatabase[[#This Row],[IsOverdue?]]&lt;&gt;"Yes",InvoiceDatabase[[#This Row],[Status]],"Past Due")</f>
        <v>Paid</v>
      </c>
      <c r="T251" s="68" t="str">
        <f ca="1">IF(AND(InvoiceDatabase[[#This Row],[Date Due]]&lt;TODAY(),InvoiceDatabase[[#This Row],[Status]]&lt;&gt;"Paid"),"Yes","No")</f>
        <v>No</v>
      </c>
    </row>
    <row r="252" spans="1:20">
      <c r="A252">
        <v>251</v>
      </c>
      <c r="C252" t="s">
        <v>204</v>
      </c>
      <c r="D252" s="68">
        <v>4019000</v>
      </c>
      <c r="E252" s="23">
        <v>46271</v>
      </c>
      <c r="F252" s="23">
        <v>46301</v>
      </c>
      <c r="G252" t="s">
        <v>51</v>
      </c>
      <c r="H252"/>
      <c r="I252"/>
      <c r="K252" t="s">
        <v>552</v>
      </c>
      <c r="L252" s="68">
        <v>0</v>
      </c>
      <c r="M252" s="68">
        <f>InvoiceDatabase[[#This Row],[Amount]]-InvoiceDatabase[[#This Row],[Paid Amount]]</f>
        <v>4019000</v>
      </c>
      <c r="N252" s="68" t="str" cm="1">
        <f t="array" aca="1" ref="N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2" s="68" t="str">
        <f>_xlfn.TEXTAFTER(
VLOOKUP(InvoiceDatabase[[#This Row],[Customer]],CustomerList[],5,FALSE),
", ", -1)</f>
        <v>Bali</v>
      </c>
      <c r="P252" s="68">
        <f ca="1">IF(InvoiceDatabase[[#This Row],[Aging]]&lt;&gt;"Within Due",InvoiceDatabase[[#This Row],[Balance Outstanding]],0)</f>
        <v>0</v>
      </c>
      <c r="Q252" s="68">
        <f ca="1">IF(InvoiceDatabase[[#This Row],[Aging]]="Within Due",InvoiceDatabase[[#This Row],[Balance Outstanding]],0)</f>
        <v>4019000</v>
      </c>
      <c r="R252" s="68" t="str">
        <f ca="1">IF(InvoiceDatabase[[#This Row],[Date Issued]] &gt;= TODAY()-30, "Yes", "No")</f>
        <v>Yes</v>
      </c>
      <c r="S252" s="68" t="str">
        <f ca="1">IF(InvoiceDatabase[[#This Row],[IsOverdue?]]&lt;&gt;"Yes",InvoiceDatabase[[#This Row],[Status]],"Past Due")</f>
        <v>Unpaid</v>
      </c>
      <c r="T252" s="68" t="str">
        <f ca="1">IF(AND(InvoiceDatabase[[#This Row],[Date Due]]&lt;TODAY(),InvoiceDatabase[[#This Row],[Status]]&lt;&gt;"Paid"),"Yes","No")</f>
        <v>No</v>
      </c>
    </row>
    <row r="253" spans="1:20">
      <c r="A253">
        <v>252</v>
      </c>
      <c r="C253" t="s">
        <v>105</v>
      </c>
      <c r="D253" s="68">
        <v>4338000</v>
      </c>
      <c r="E253" s="23">
        <v>46055</v>
      </c>
      <c r="F253" s="23">
        <v>46085</v>
      </c>
      <c r="G253" t="s">
        <v>51</v>
      </c>
      <c r="H253"/>
      <c r="I253"/>
      <c r="K253" t="s">
        <v>553</v>
      </c>
      <c r="L253" s="68">
        <v>0</v>
      </c>
      <c r="M253" s="68">
        <f>InvoiceDatabase[[#This Row],[Amount]]-InvoiceDatabase[[#This Row],[Paid Amount]]</f>
        <v>4338000</v>
      </c>
      <c r="N253" s="68" t="str" cm="1">
        <f t="array" aca="1" ref="N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3" s="68" t="str">
        <f>_xlfn.TEXTAFTER(
VLOOKUP(InvoiceDatabase[[#This Row],[Customer]],CustomerList[],5,FALSE),
", ", -1)</f>
        <v>DKI Jakarta</v>
      </c>
      <c r="P253" s="68">
        <f ca="1">IF(InvoiceDatabase[[#This Row],[Aging]]&lt;&gt;"Within Due",InvoiceDatabase[[#This Row],[Balance Outstanding]],0)</f>
        <v>4338000</v>
      </c>
      <c r="Q253" s="68">
        <f ca="1">IF(InvoiceDatabase[[#This Row],[Aging]]="Within Due",InvoiceDatabase[[#This Row],[Balance Outstanding]],0)</f>
        <v>0</v>
      </c>
      <c r="R253" s="68" t="str">
        <f ca="1">IF(InvoiceDatabase[[#This Row],[Date Issued]] &gt;= TODAY()-30, "Yes", "No")</f>
        <v>No</v>
      </c>
      <c r="S253" s="68" t="str">
        <f ca="1">IF(InvoiceDatabase[[#This Row],[IsOverdue?]]&lt;&gt;"Yes",InvoiceDatabase[[#This Row],[Status]],"Past Due")</f>
        <v>Past Due</v>
      </c>
      <c r="T253" s="68" t="str">
        <f ca="1">IF(AND(InvoiceDatabase[[#This Row],[Date Due]]&lt;TODAY(),InvoiceDatabase[[#This Row],[Status]]&lt;&gt;"Paid"),"Yes","No")</f>
        <v>Yes</v>
      </c>
    </row>
    <row r="254" spans="1:20">
      <c r="A254">
        <v>253</v>
      </c>
      <c r="C254" t="s">
        <v>225</v>
      </c>
      <c r="D254" s="68">
        <v>2684000</v>
      </c>
      <c r="E254" s="23">
        <v>46033</v>
      </c>
      <c r="F254" s="23">
        <v>46063</v>
      </c>
      <c r="G254" t="s">
        <v>274</v>
      </c>
      <c r="H254"/>
      <c r="I254"/>
      <c r="K254" t="s">
        <v>554</v>
      </c>
      <c r="L254" s="68">
        <v>2684000</v>
      </c>
      <c r="M254" s="68">
        <f>InvoiceDatabase[[#This Row],[Amount]]-InvoiceDatabase[[#This Row],[Paid Amount]]</f>
        <v>0</v>
      </c>
      <c r="N254" s="68" t="str" cm="1">
        <f t="array" aca="1" ref="N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4" s="68" t="str">
        <f>_xlfn.TEXTAFTER(
VLOOKUP(InvoiceDatabase[[#This Row],[Customer]],CustomerList[],5,FALSE),
", ", -1)</f>
        <v>Sumatera Selatan</v>
      </c>
      <c r="P254" s="68">
        <f ca="1">IF(InvoiceDatabase[[#This Row],[Aging]]&lt;&gt;"Within Due",InvoiceDatabase[[#This Row],[Balance Outstanding]],0)</f>
        <v>0</v>
      </c>
      <c r="Q254" s="68">
        <f ca="1">IF(InvoiceDatabase[[#This Row],[Aging]]="Within Due",InvoiceDatabase[[#This Row],[Balance Outstanding]],0)</f>
        <v>0</v>
      </c>
      <c r="R254" s="68" t="str">
        <f ca="1">IF(InvoiceDatabase[[#This Row],[Date Issued]] &gt;= TODAY()-30, "Yes", "No")</f>
        <v>No</v>
      </c>
      <c r="S254" s="68" t="str">
        <f ca="1">IF(InvoiceDatabase[[#This Row],[IsOverdue?]]&lt;&gt;"Yes",InvoiceDatabase[[#This Row],[Status]],"Past Due")</f>
        <v>Paid</v>
      </c>
      <c r="T254" s="68" t="str">
        <f ca="1">IF(AND(InvoiceDatabase[[#This Row],[Date Due]]&lt;TODAY(),InvoiceDatabase[[#This Row],[Status]]&lt;&gt;"Paid"),"Yes","No")</f>
        <v>No</v>
      </c>
    </row>
    <row r="255" spans="1:20">
      <c r="A255">
        <v>254</v>
      </c>
      <c r="C255" t="s">
        <v>260</v>
      </c>
      <c r="D255" s="68">
        <v>4158000</v>
      </c>
      <c r="E255" s="23">
        <v>46262</v>
      </c>
      <c r="F255" s="23">
        <v>46292</v>
      </c>
      <c r="G255" t="s">
        <v>51</v>
      </c>
      <c r="H255"/>
      <c r="I255"/>
      <c r="K255" t="s">
        <v>555</v>
      </c>
      <c r="L255" s="68">
        <v>0</v>
      </c>
      <c r="M255" s="68">
        <f>InvoiceDatabase[[#This Row],[Amount]]-InvoiceDatabase[[#This Row],[Paid Amount]]</f>
        <v>4158000</v>
      </c>
      <c r="N255" s="68" t="str" cm="1">
        <f t="array" aca="1" ref="N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55" s="68" t="str">
        <f>_xlfn.TEXTAFTER(
VLOOKUP(InvoiceDatabase[[#This Row],[Customer]],CustomerList[],5,FALSE),
", ", -1)</f>
        <v>Sulawesi Utara</v>
      </c>
      <c r="P255" s="68">
        <f ca="1">IF(InvoiceDatabase[[#This Row],[Aging]]&lt;&gt;"Within Due",InvoiceDatabase[[#This Row],[Balance Outstanding]],0)</f>
        <v>4158000</v>
      </c>
      <c r="Q255" s="68">
        <f ca="1">IF(InvoiceDatabase[[#This Row],[Aging]]="Within Due",InvoiceDatabase[[#This Row],[Balance Outstanding]],0)</f>
        <v>0</v>
      </c>
      <c r="R255" s="68" t="str">
        <f ca="1">IF(InvoiceDatabase[[#This Row],[Date Issued]] &gt;= TODAY()-30, "Yes", "No")</f>
        <v>No</v>
      </c>
      <c r="S255" s="68" t="str">
        <f ca="1">IF(InvoiceDatabase[[#This Row],[IsOverdue?]]&lt;&gt;"Yes",InvoiceDatabase[[#This Row],[Status]],"Past Due")</f>
        <v>Past Due</v>
      </c>
      <c r="T255" s="68" t="str">
        <f ca="1">IF(AND(InvoiceDatabase[[#This Row],[Date Due]]&lt;TODAY(),InvoiceDatabase[[#This Row],[Status]]&lt;&gt;"Paid"),"Yes","No")</f>
        <v>Yes</v>
      </c>
    </row>
    <row r="256" spans="1:20">
      <c r="A256">
        <v>255</v>
      </c>
      <c r="C256" t="s">
        <v>151</v>
      </c>
      <c r="D256" s="68">
        <v>2065000</v>
      </c>
      <c r="E256" s="23">
        <v>46093</v>
      </c>
      <c r="F256" s="23">
        <v>46107</v>
      </c>
      <c r="G256" t="s">
        <v>274</v>
      </c>
      <c r="H256"/>
      <c r="I256"/>
      <c r="K256" t="s">
        <v>556</v>
      </c>
      <c r="L256" s="68">
        <v>2065000</v>
      </c>
      <c r="M256" s="68">
        <f>InvoiceDatabase[[#This Row],[Amount]]-InvoiceDatabase[[#This Row],[Paid Amount]]</f>
        <v>0</v>
      </c>
      <c r="N256" s="68" t="str" cm="1">
        <f t="array" aca="1" ref="N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6" s="68" t="str">
        <f>_xlfn.TEXTAFTER(
VLOOKUP(InvoiceDatabase[[#This Row],[Customer]],CustomerList[],5,FALSE),
", ", -1)</f>
        <v>Banten</v>
      </c>
      <c r="P256" s="68">
        <f ca="1">IF(InvoiceDatabase[[#This Row],[Aging]]&lt;&gt;"Within Due",InvoiceDatabase[[#This Row],[Balance Outstanding]],0)</f>
        <v>0</v>
      </c>
      <c r="Q256" s="68">
        <f ca="1">IF(InvoiceDatabase[[#This Row],[Aging]]="Within Due",InvoiceDatabase[[#This Row],[Balance Outstanding]],0)</f>
        <v>0</v>
      </c>
      <c r="R256" s="68" t="str">
        <f ca="1">IF(InvoiceDatabase[[#This Row],[Date Issued]] &gt;= TODAY()-30, "Yes", "No")</f>
        <v>No</v>
      </c>
      <c r="S256" s="68" t="str">
        <f ca="1">IF(InvoiceDatabase[[#This Row],[IsOverdue?]]&lt;&gt;"Yes",InvoiceDatabase[[#This Row],[Status]],"Past Due")</f>
        <v>Paid</v>
      </c>
      <c r="T256" s="68" t="str">
        <f ca="1">IF(AND(InvoiceDatabase[[#This Row],[Date Due]]&lt;TODAY(),InvoiceDatabase[[#This Row],[Status]]&lt;&gt;"Paid"),"Yes","No")</f>
        <v>No</v>
      </c>
    </row>
    <row r="257" spans="1:20">
      <c r="A257">
        <v>256</v>
      </c>
      <c r="C257" t="s">
        <v>211</v>
      </c>
      <c r="D257" s="68">
        <v>2450000</v>
      </c>
      <c r="E257" s="23">
        <v>46034</v>
      </c>
      <c r="F257" s="23">
        <v>46064</v>
      </c>
      <c r="G257" t="s">
        <v>2802</v>
      </c>
      <c r="H257"/>
      <c r="I257"/>
      <c r="K257" t="s">
        <v>557</v>
      </c>
      <c r="L257" s="68">
        <v>1470000</v>
      </c>
      <c r="M257" s="68">
        <f>InvoiceDatabase[[#This Row],[Amount]]-InvoiceDatabase[[#This Row],[Paid Amount]]</f>
        <v>980000</v>
      </c>
      <c r="N257" s="68" t="str" cm="1">
        <f t="array" aca="1" ref="N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57" s="68" t="str">
        <f>_xlfn.TEXTAFTER(
VLOOKUP(InvoiceDatabase[[#This Row],[Customer]],CustomerList[],5,FALSE),
", ", -1)</f>
        <v>Sulawesi Selatan</v>
      </c>
      <c r="P257" s="68">
        <f ca="1">IF(InvoiceDatabase[[#This Row],[Aging]]&lt;&gt;"Within Due",InvoiceDatabase[[#This Row],[Balance Outstanding]],0)</f>
        <v>980000</v>
      </c>
      <c r="Q257" s="68">
        <f ca="1">IF(InvoiceDatabase[[#This Row],[Aging]]="Within Due",InvoiceDatabase[[#This Row],[Balance Outstanding]],0)</f>
        <v>0</v>
      </c>
      <c r="R257" s="68" t="str">
        <f ca="1">IF(InvoiceDatabase[[#This Row],[Date Issued]] &gt;= TODAY()-30, "Yes", "No")</f>
        <v>No</v>
      </c>
      <c r="S257" s="68" t="str">
        <f ca="1">IF(InvoiceDatabase[[#This Row],[IsOverdue?]]&lt;&gt;"Yes",InvoiceDatabase[[#This Row],[Status]],"Past Due")</f>
        <v>Past Due</v>
      </c>
      <c r="T257" s="68" t="str">
        <f ca="1">IF(AND(InvoiceDatabase[[#This Row],[Date Due]]&lt;TODAY(),InvoiceDatabase[[#This Row],[Status]]&lt;&gt;"Paid"),"Yes","No")</f>
        <v>Yes</v>
      </c>
    </row>
    <row r="258" spans="1:20">
      <c r="A258">
        <v>257</v>
      </c>
      <c r="C258" t="s">
        <v>32</v>
      </c>
      <c r="D258" s="68">
        <v>2176000</v>
      </c>
      <c r="E258" s="23">
        <v>46269</v>
      </c>
      <c r="F258" s="23">
        <v>46314</v>
      </c>
      <c r="G258" t="s">
        <v>51</v>
      </c>
      <c r="H258"/>
      <c r="I258"/>
      <c r="K258" t="s">
        <v>558</v>
      </c>
      <c r="L258" s="68">
        <v>0</v>
      </c>
      <c r="M258" s="68">
        <f>InvoiceDatabase[[#This Row],[Amount]]-InvoiceDatabase[[#This Row],[Paid Amount]]</f>
        <v>2176000</v>
      </c>
      <c r="N258" s="68" t="str" cm="1">
        <f t="array" aca="1" ref="N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8" s="68" t="str">
        <f>_xlfn.TEXTAFTER(
VLOOKUP(InvoiceDatabase[[#This Row],[Customer]],CustomerList[],5,FALSE),
", ", -1)</f>
        <v>DKI Jakarta</v>
      </c>
      <c r="P258" s="68">
        <f ca="1">IF(InvoiceDatabase[[#This Row],[Aging]]&lt;&gt;"Within Due",InvoiceDatabase[[#This Row],[Balance Outstanding]],0)</f>
        <v>0</v>
      </c>
      <c r="Q258" s="68">
        <f ca="1">IF(InvoiceDatabase[[#This Row],[Aging]]="Within Due",InvoiceDatabase[[#This Row],[Balance Outstanding]],0)</f>
        <v>2176000</v>
      </c>
      <c r="R258" s="68" t="str">
        <f ca="1">IF(InvoiceDatabase[[#This Row],[Date Issued]] &gt;= TODAY()-30, "Yes", "No")</f>
        <v>No</v>
      </c>
      <c r="S258" s="68" t="str">
        <f ca="1">IF(InvoiceDatabase[[#This Row],[IsOverdue?]]&lt;&gt;"Yes",InvoiceDatabase[[#This Row],[Status]],"Past Due")</f>
        <v>Unpaid</v>
      </c>
      <c r="T258" s="68" t="str">
        <f ca="1">IF(AND(InvoiceDatabase[[#This Row],[Date Due]]&lt;TODAY(),InvoiceDatabase[[#This Row],[Status]]&lt;&gt;"Paid"),"Yes","No")</f>
        <v>No</v>
      </c>
    </row>
    <row r="259" spans="1:20">
      <c r="A259">
        <v>258</v>
      </c>
      <c r="C259" t="s">
        <v>232</v>
      </c>
      <c r="D259" s="68">
        <v>5661000</v>
      </c>
      <c r="E259" s="23">
        <v>46198</v>
      </c>
      <c r="F259" s="23">
        <v>46243</v>
      </c>
      <c r="G259" t="s">
        <v>274</v>
      </c>
      <c r="H259"/>
      <c r="I259"/>
      <c r="K259" t="s">
        <v>559</v>
      </c>
      <c r="L259" s="68">
        <v>5661000</v>
      </c>
      <c r="M259" s="68">
        <f>InvoiceDatabase[[#This Row],[Amount]]-InvoiceDatabase[[#This Row],[Paid Amount]]</f>
        <v>0</v>
      </c>
      <c r="N259" s="68" t="str" cm="1">
        <f t="array" aca="1" ref="N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9" s="68" t="str">
        <f>_xlfn.TEXTAFTER(
VLOOKUP(InvoiceDatabase[[#This Row],[Customer]],CustomerList[],5,FALSE),
", ", -1)</f>
        <v>Riau</v>
      </c>
      <c r="P259" s="68">
        <f ca="1">IF(InvoiceDatabase[[#This Row],[Aging]]&lt;&gt;"Within Due",InvoiceDatabase[[#This Row],[Balance Outstanding]],0)</f>
        <v>0</v>
      </c>
      <c r="Q259" s="68">
        <f ca="1">IF(InvoiceDatabase[[#This Row],[Aging]]="Within Due",InvoiceDatabase[[#This Row],[Balance Outstanding]],0)</f>
        <v>0</v>
      </c>
      <c r="R259" s="68" t="str">
        <f ca="1">IF(InvoiceDatabase[[#This Row],[Date Issued]] &gt;= TODAY()-30, "Yes", "No")</f>
        <v>No</v>
      </c>
      <c r="S259" s="68" t="str">
        <f ca="1">IF(InvoiceDatabase[[#This Row],[IsOverdue?]]&lt;&gt;"Yes",InvoiceDatabase[[#This Row],[Status]],"Past Due")</f>
        <v>Paid</v>
      </c>
      <c r="T259" s="68" t="str">
        <f ca="1">IF(AND(InvoiceDatabase[[#This Row],[Date Due]]&lt;TODAY(),InvoiceDatabase[[#This Row],[Status]]&lt;&gt;"Paid"),"Yes","No")</f>
        <v>No</v>
      </c>
    </row>
    <row r="260" spans="1:20">
      <c r="A260">
        <v>259</v>
      </c>
      <c r="B260" s="1">
        <v>0</v>
      </c>
      <c r="C260" t="s">
        <v>32</v>
      </c>
      <c r="D260" s="68">
        <v>2406480</v>
      </c>
      <c r="E260" s="23">
        <v>46150</v>
      </c>
      <c r="F260" s="23">
        <v>46195</v>
      </c>
      <c r="G260" t="s">
        <v>51</v>
      </c>
      <c r="H260" s="21" t="s">
        <v>2804</v>
      </c>
      <c r="I260"/>
      <c r="K260" t="s">
        <v>560</v>
      </c>
      <c r="L260" s="68">
        <v>0</v>
      </c>
      <c r="M260" s="68">
        <f>InvoiceDatabase[[#This Row],[Amount]]-InvoiceDatabase[[#This Row],[Paid Amount]]</f>
        <v>2406480</v>
      </c>
      <c r="N260" s="68" t="str" cm="1">
        <f t="array" aca="1" ref="N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0" s="68" t="str">
        <f>_xlfn.TEXTAFTER(
VLOOKUP(InvoiceDatabase[[#This Row],[Customer]],CustomerList[],5,FALSE),
", ", -1)</f>
        <v>DKI Jakarta</v>
      </c>
      <c r="P260" s="68">
        <f ca="1">IF(InvoiceDatabase[[#This Row],[Aging]]&lt;&gt;"Within Due",InvoiceDatabase[[#This Row],[Balance Outstanding]],0)</f>
        <v>2406480</v>
      </c>
      <c r="Q260" s="68">
        <f ca="1">IF(InvoiceDatabase[[#This Row],[Aging]]="Within Due",InvoiceDatabase[[#This Row],[Balance Outstanding]],0)</f>
        <v>0</v>
      </c>
      <c r="R260" s="68" t="str">
        <f ca="1">IF(InvoiceDatabase[[#This Row],[Date Issued]] &gt;= TODAY()-30, "Yes", "No")</f>
        <v>No</v>
      </c>
      <c r="S260" s="68" t="str">
        <f ca="1">IF(InvoiceDatabase[[#This Row],[IsOverdue?]]&lt;&gt;"Yes",InvoiceDatabase[[#This Row],[Status]],"Past Due")</f>
        <v>Past Due</v>
      </c>
      <c r="T260" s="68" t="str">
        <f ca="1">IF(AND(InvoiceDatabase[[#This Row],[Date Due]]&lt;TODAY(),InvoiceDatabase[[#This Row],[Status]]&lt;&gt;"Paid"),"Yes","No")</f>
        <v>Yes</v>
      </c>
    </row>
    <row r="261" spans="1:20">
      <c r="A261">
        <v>260</v>
      </c>
      <c r="C261" t="s">
        <v>184</v>
      </c>
      <c r="D261" s="68">
        <v>2745000</v>
      </c>
      <c r="E261" s="23">
        <v>46038</v>
      </c>
      <c r="F261" s="23">
        <v>46083</v>
      </c>
      <c r="G261" t="s">
        <v>274</v>
      </c>
      <c r="H261"/>
      <c r="I261"/>
      <c r="K261" t="s">
        <v>561</v>
      </c>
      <c r="L261" s="68">
        <v>2745000</v>
      </c>
      <c r="M261" s="68">
        <f>InvoiceDatabase[[#This Row],[Amount]]-InvoiceDatabase[[#This Row],[Paid Amount]]</f>
        <v>0</v>
      </c>
      <c r="N261" s="68" t="str" cm="1">
        <f t="array" aca="1" ref="N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1" s="68" t="str">
        <f>_xlfn.TEXTAFTER(
VLOOKUP(InvoiceDatabase[[#This Row],[Customer]],CustomerList[],5,FALSE),
", ", -1)</f>
        <v>Jawa Timur</v>
      </c>
      <c r="P261" s="68">
        <f ca="1">IF(InvoiceDatabase[[#This Row],[Aging]]&lt;&gt;"Within Due",InvoiceDatabase[[#This Row],[Balance Outstanding]],0)</f>
        <v>0</v>
      </c>
      <c r="Q261" s="68">
        <f ca="1">IF(InvoiceDatabase[[#This Row],[Aging]]="Within Due",InvoiceDatabase[[#This Row],[Balance Outstanding]],0)</f>
        <v>0</v>
      </c>
      <c r="R261" s="68" t="str">
        <f ca="1">IF(InvoiceDatabase[[#This Row],[Date Issued]] &gt;= TODAY()-30, "Yes", "No")</f>
        <v>No</v>
      </c>
      <c r="S261" s="68" t="str">
        <f ca="1">IF(InvoiceDatabase[[#This Row],[IsOverdue?]]&lt;&gt;"Yes",InvoiceDatabase[[#This Row],[Status]],"Past Due")</f>
        <v>Paid</v>
      </c>
      <c r="T261" s="68" t="str">
        <f ca="1">IF(AND(InvoiceDatabase[[#This Row],[Date Due]]&lt;TODAY(),InvoiceDatabase[[#This Row],[Status]]&lt;&gt;"Paid"),"Yes","No")</f>
        <v>No</v>
      </c>
    </row>
    <row r="262" spans="1:20">
      <c r="A262">
        <v>261</v>
      </c>
      <c r="C262" t="s">
        <v>158</v>
      </c>
      <c r="D262" s="68">
        <v>7338000</v>
      </c>
      <c r="E262" s="23">
        <v>46222</v>
      </c>
      <c r="F262" s="23">
        <v>46252</v>
      </c>
      <c r="G262" t="s">
        <v>274</v>
      </c>
      <c r="H262"/>
      <c r="I262"/>
      <c r="K262" t="s">
        <v>562</v>
      </c>
      <c r="L262" s="68">
        <v>7338000</v>
      </c>
      <c r="M262" s="68">
        <f>InvoiceDatabase[[#This Row],[Amount]]-InvoiceDatabase[[#This Row],[Paid Amount]]</f>
        <v>0</v>
      </c>
      <c r="N262" s="68" t="str" cm="1">
        <f t="array" aca="1" ref="N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2" s="68" t="str">
        <f>_xlfn.TEXTAFTER(
VLOOKUP(InvoiceDatabase[[#This Row],[Customer]],CustomerList[],5,FALSE),
", ", -1)</f>
        <v>DKI Jakarta</v>
      </c>
      <c r="P262" s="68">
        <f ca="1">IF(InvoiceDatabase[[#This Row],[Aging]]&lt;&gt;"Within Due",InvoiceDatabase[[#This Row],[Balance Outstanding]],0)</f>
        <v>0</v>
      </c>
      <c r="Q262" s="68">
        <f ca="1">IF(InvoiceDatabase[[#This Row],[Aging]]="Within Due",InvoiceDatabase[[#This Row],[Balance Outstanding]],0)</f>
        <v>0</v>
      </c>
      <c r="R262" s="68" t="str">
        <f ca="1">IF(InvoiceDatabase[[#This Row],[Date Issued]] &gt;= TODAY()-30, "Yes", "No")</f>
        <v>No</v>
      </c>
      <c r="S262" s="68" t="str">
        <f ca="1">IF(InvoiceDatabase[[#This Row],[IsOverdue?]]&lt;&gt;"Yes",InvoiceDatabase[[#This Row],[Status]],"Past Due")</f>
        <v>Paid</v>
      </c>
      <c r="T262" s="68" t="str">
        <f ca="1">IF(AND(InvoiceDatabase[[#This Row],[Date Due]]&lt;TODAY(),InvoiceDatabase[[#This Row],[Status]]&lt;&gt;"Paid"),"Yes","No")</f>
        <v>No</v>
      </c>
    </row>
    <row r="263" spans="1:20">
      <c r="A263">
        <v>262</v>
      </c>
      <c r="C263" t="s">
        <v>144</v>
      </c>
      <c r="D263" s="68">
        <v>7782000</v>
      </c>
      <c r="E263" s="23">
        <v>46226</v>
      </c>
      <c r="F263" s="23">
        <v>46240</v>
      </c>
      <c r="G263" t="s">
        <v>274</v>
      </c>
      <c r="H263"/>
      <c r="I263"/>
      <c r="K263" t="s">
        <v>563</v>
      </c>
      <c r="L263" s="68">
        <v>7782000</v>
      </c>
      <c r="M263" s="68">
        <f>InvoiceDatabase[[#This Row],[Amount]]-InvoiceDatabase[[#This Row],[Paid Amount]]</f>
        <v>0</v>
      </c>
      <c r="N263" s="68" t="str" cm="1">
        <f t="array" aca="1" ref="N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3" s="68" t="str">
        <f>_xlfn.TEXTAFTER(
VLOOKUP(InvoiceDatabase[[#This Row],[Customer]],CustomerList[],5,FALSE),
", ", -1)</f>
        <v>Banten</v>
      </c>
      <c r="P263" s="68">
        <f ca="1">IF(InvoiceDatabase[[#This Row],[Aging]]&lt;&gt;"Within Due",InvoiceDatabase[[#This Row],[Balance Outstanding]],0)</f>
        <v>0</v>
      </c>
      <c r="Q263" s="68">
        <f ca="1">IF(InvoiceDatabase[[#This Row],[Aging]]="Within Due",InvoiceDatabase[[#This Row],[Balance Outstanding]],0)</f>
        <v>0</v>
      </c>
      <c r="R263" s="68" t="str">
        <f ca="1">IF(InvoiceDatabase[[#This Row],[Date Issued]] &gt;= TODAY()-30, "Yes", "No")</f>
        <v>No</v>
      </c>
      <c r="S263" s="68" t="str">
        <f ca="1">IF(InvoiceDatabase[[#This Row],[IsOverdue?]]&lt;&gt;"Yes",InvoiceDatabase[[#This Row],[Status]],"Past Due")</f>
        <v>Paid</v>
      </c>
      <c r="T263" s="68" t="str">
        <f ca="1">IF(AND(InvoiceDatabase[[#This Row],[Date Due]]&lt;TODAY(),InvoiceDatabase[[#This Row],[Status]]&lt;&gt;"Paid"),"Yes","No")</f>
        <v>No</v>
      </c>
    </row>
    <row r="264" spans="1:20">
      <c r="A264">
        <v>263</v>
      </c>
      <c r="C264" t="s">
        <v>105</v>
      </c>
      <c r="D264" s="68">
        <v>2181000</v>
      </c>
      <c r="E264" s="23">
        <v>46128</v>
      </c>
      <c r="F264" s="23">
        <v>46173</v>
      </c>
      <c r="G264" t="s">
        <v>51</v>
      </c>
      <c r="H264"/>
      <c r="I264"/>
      <c r="K264" t="s">
        <v>564</v>
      </c>
      <c r="L264" s="68">
        <v>0</v>
      </c>
      <c r="M264" s="68">
        <f>InvoiceDatabase[[#This Row],[Amount]]-InvoiceDatabase[[#This Row],[Paid Amount]]</f>
        <v>2181000</v>
      </c>
      <c r="N264" s="68" t="str" cm="1">
        <f t="array" aca="1" ref="N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64" s="68" t="str">
        <f>_xlfn.TEXTAFTER(
VLOOKUP(InvoiceDatabase[[#This Row],[Customer]],CustomerList[],5,FALSE),
", ", -1)</f>
        <v>DKI Jakarta</v>
      </c>
      <c r="P264" s="68">
        <f ca="1">IF(InvoiceDatabase[[#This Row],[Aging]]&lt;&gt;"Within Due",InvoiceDatabase[[#This Row],[Balance Outstanding]],0)</f>
        <v>2181000</v>
      </c>
      <c r="Q264" s="68">
        <f ca="1">IF(InvoiceDatabase[[#This Row],[Aging]]="Within Due",InvoiceDatabase[[#This Row],[Balance Outstanding]],0)</f>
        <v>0</v>
      </c>
      <c r="R264" s="68" t="str">
        <f ca="1">IF(InvoiceDatabase[[#This Row],[Date Issued]] &gt;= TODAY()-30, "Yes", "No")</f>
        <v>No</v>
      </c>
      <c r="S264" s="68" t="str">
        <f ca="1">IF(InvoiceDatabase[[#This Row],[IsOverdue?]]&lt;&gt;"Yes",InvoiceDatabase[[#This Row],[Status]],"Past Due")</f>
        <v>Past Due</v>
      </c>
      <c r="T264" s="68" t="str">
        <f ca="1">IF(AND(InvoiceDatabase[[#This Row],[Date Due]]&lt;TODAY(),InvoiceDatabase[[#This Row],[Status]]&lt;&gt;"Paid"),"Yes","No")</f>
        <v>Yes</v>
      </c>
    </row>
    <row r="265" spans="1:20">
      <c r="A265">
        <v>264</v>
      </c>
      <c r="C265" t="s">
        <v>118</v>
      </c>
      <c r="D265" s="68">
        <v>6412000</v>
      </c>
      <c r="E265" s="23">
        <v>46163</v>
      </c>
      <c r="F265" s="23">
        <v>46193</v>
      </c>
      <c r="G265" t="s">
        <v>274</v>
      </c>
      <c r="H265"/>
      <c r="I265"/>
      <c r="K265" t="s">
        <v>565</v>
      </c>
      <c r="L265" s="68">
        <v>6412000</v>
      </c>
      <c r="M265" s="68">
        <f>InvoiceDatabase[[#This Row],[Amount]]-InvoiceDatabase[[#This Row],[Paid Amount]]</f>
        <v>0</v>
      </c>
      <c r="N265" s="68" t="str" cm="1">
        <f t="array" aca="1" ref="N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5" s="68" t="str">
        <f>_xlfn.TEXTAFTER(
VLOOKUP(InvoiceDatabase[[#This Row],[Customer]],CustomerList[],5,FALSE),
", ", -1)</f>
        <v>DKI Jakarta</v>
      </c>
      <c r="P265" s="68">
        <f ca="1">IF(InvoiceDatabase[[#This Row],[Aging]]&lt;&gt;"Within Due",InvoiceDatabase[[#This Row],[Balance Outstanding]],0)</f>
        <v>0</v>
      </c>
      <c r="Q265" s="68">
        <f ca="1">IF(InvoiceDatabase[[#This Row],[Aging]]="Within Due",InvoiceDatabase[[#This Row],[Balance Outstanding]],0)</f>
        <v>0</v>
      </c>
      <c r="R265" s="68" t="str">
        <f ca="1">IF(InvoiceDatabase[[#This Row],[Date Issued]] &gt;= TODAY()-30, "Yes", "No")</f>
        <v>No</v>
      </c>
      <c r="S265" s="68" t="str">
        <f ca="1">IF(InvoiceDatabase[[#This Row],[IsOverdue?]]&lt;&gt;"Yes",InvoiceDatabase[[#This Row],[Status]],"Past Due")</f>
        <v>Paid</v>
      </c>
      <c r="T265" s="68" t="str">
        <f ca="1">IF(AND(InvoiceDatabase[[#This Row],[Date Due]]&lt;TODAY(),InvoiceDatabase[[#This Row],[Status]]&lt;&gt;"Paid"),"Yes","No")</f>
        <v>No</v>
      </c>
    </row>
    <row r="266" spans="1:20">
      <c r="A266">
        <v>265</v>
      </c>
      <c r="C266" t="s">
        <v>118</v>
      </c>
      <c r="D266" s="68">
        <v>5685000</v>
      </c>
      <c r="E266" s="23">
        <v>46144</v>
      </c>
      <c r="F266" s="23">
        <v>46174</v>
      </c>
      <c r="G266" t="s">
        <v>274</v>
      </c>
      <c r="H266"/>
      <c r="I266"/>
      <c r="K266" t="s">
        <v>566</v>
      </c>
      <c r="L266" s="68">
        <v>5685000</v>
      </c>
      <c r="M266" s="68">
        <f>InvoiceDatabase[[#This Row],[Amount]]-InvoiceDatabase[[#This Row],[Paid Amount]]</f>
        <v>0</v>
      </c>
      <c r="N266" s="68" t="str" cm="1">
        <f t="array" aca="1" ref="N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6" s="68" t="str">
        <f>_xlfn.TEXTAFTER(
VLOOKUP(InvoiceDatabase[[#This Row],[Customer]],CustomerList[],5,FALSE),
", ", -1)</f>
        <v>DKI Jakarta</v>
      </c>
      <c r="P266" s="68">
        <f ca="1">IF(InvoiceDatabase[[#This Row],[Aging]]&lt;&gt;"Within Due",InvoiceDatabase[[#This Row],[Balance Outstanding]],0)</f>
        <v>0</v>
      </c>
      <c r="Q266" s="68">
        <f ca="1">IF(InvoiceDatabase[[#This Row],[Aging]]="Within Due",InvoiceDatabase[[#This Row],[Balance Outstanding]],0)</f>
        <v>0</v>
      </c>
      <c r="R266" s="68" t="str">
        <f ca="1">IF(InvoiceDatabase[[#This Row],[Date Issued]] &gt;= TODAY()-30, "Yes", "No")</f>
        <v>No</v>
      </c>
      <c r="S266" s="68" t="str">
        <f ca="1">IF(InvoiceDatabase[[#This Row],[IsOverdue?]]&lt;&gt;"Yes",InvoiceDatabase[[#This Row],[Status]],"Past Due")</f>
        <v>Paid</v>
      </c>
      <c r="T266" s="68" t="str">
        <f ca="1">IF(AND(InvoiceDatabase[[#This Row],[Date Due]]&lt;TODAY(),InvoiceDatabase[[#This Row],[Status]]&lt;&gt;"Paid"),"Yes","No")</f>
        <v>No</v>
      </c>
    </row>
    <row r="267" spans="1:20">
      <c r="A267">
        <v>266</v>
      </c>
      <c r="C267" t="s">
        <v>32</v>
      </c>
      <c r="D267" s="68">
        <v>3807000</v>
      </c>
      <c r="E267" s="23">
        <v>46245</v>
      </c>
      <c r="F267" s="23">
        <v>46259</v>
      </c>
      <c r="G267" t="s">
        <v>274</v>
      </c>
      <c r="H267"/>
      <c r="I267"/>
      <c r="K267" t="s">
        <v>567</v>
      </c>
      <c r="L267" s="68">
        <v>3807000</v>
      </c>
      <c r="M267" s="68">
        <f>InvoiceDatabase[[#This Row],[Amount]]-InvoiceDatabase[[#This Row],[Paid Amount]]</f>
        <v>0</v>
      </c>
      <c r="N267" s="68" t="str" cm="1">
        <f t="array" aca="1" ref="N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7" s="68" t="str">
        <f>_xlfn.TEXTAFTER(
VLOOKUP(InvoiceDatabase[[#This Row],[Customer]],CustomerList[],5,FALSE),
", ", -1)</f>
        <v>DKI Jakarta</v>
      </c>
      <c r="P267" s="68">
        <f ca="1">IF(InvoiceDatabase[[#This Row],[Aging]]&lt;&gt;"Within Due",InvoiceDatabase[[#This Row],[Balance Outstanding]],0)</f>
        <v>0</v>
      </c>
      <c r="Q267" s="68">
        <f ca="1">IF(InvoiceDatabase[[#This Row],[Aging]]="Within Due",InvoiceDatabase[[#This Row],[Balance Outstanding]],0)</f>
        <v>0</v>
      </c>
      <c r="R267" s="68" t="str">
        <f ca="1">IF(InvoiceDatabase[[#This Row],[Date Issued]] &gt;= TODAY()-30, "Yes", "No")</f>
        <v>No</v>
      </c>
      <c r="S267" s="68" t="str">
        <f ca="1">IF(InvoiceDatabase[[#This Row],[IsOverdue?]]&lt;&gt;"Yes",InvoiceDatabase[[#This Row],[Status]],"Past Due")</f>
        <v>Paid</v>
      </c>
      <c r="T267" s="68" t="str">
        <f ca="1">IF(AND(InvoiceDatabase[[#This Row],[Date Due]]&lt;TODAY(),InvoiceDatabase[[#This Row],[Status]]&lt;&gt;"Paid"),"Yes","No")</f>
        <v>No</v>
      </c>
    </row>
    <row r="268" spans="1:20">
      <c r="A268">
        <v>267</v>
      </c>
      <c r="C268" t="s">
        <v>105</v>
      </c>
      <c r="D268" s="68">
        <v>6352000</v>
      </c>
      <c r="E268" s="23">
        <v>46128</v>
      </c>
      <c r="F268" s="23">
        <v>46142</v>
      </c>
      <c r="G268" t="s">
        <v>274</v>
      </c>
      <c r="H268"/>
      <c r="I268"/>
      <c r="K268" t="s">
        <v>568</v>
      </c>
      <c r="L268" s="68">
        <v>6352000</v>
      </c>
      <c r="M268" s="68">
        <f>InvoiceDatabase[[#This Row],[Amount]]-InvoiceDatabase[[#This Row],[Paid Amount]]</f>
        <v>0</v>
      </c>
      <c r="N268" s="68" t="str" cm="1">
        <f t="array" aca="1" ref="N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8" s="68" t="str">
        <f>_xlfn.TEXTAFTER(
VLOOKUP(InvoiceDatabase[[#This Row],[Customer]],CustomerList[],5,FALSE),
", ", -1)</f>
        <v>DKI Jakarta</v>
      </c>
      <c r="P268" s="68">
        <f ca="1">IF(InvoiceDatabase[[#This Row],[Aging]]&lt;&gt;"Within Due",InvoiceDatabase[[#This Row],[Balance Outstanding]],0)</f>
        <v>0</v>
      </c>
      <c r="Q268" s="68">
        <f ca="1">IF(InvoiceDatabase[[#This Row],[Aging]]="Within Due",InvoiceDatabase[[#This Row],[Balance Outstanding]],0)</f>
        <v>0</v>
      </c>
      <c r="R268" s="68" t="str">
        <f ca="1">IF(InvoiceDatabase[[#This Row],[Date Issued]] &gt;= TODAY()-30, "Yes", "No")</f>
        <v>No</v>
      </c>
      <c r="S268" s="68" t="str">
        <f ca="1">IF(InvoiceDatabase[[#This Row],[IsOverdue?]]&lt;&gt;"Yes",InvoiceDatabase[[#This Row],[Status]],"Past Due")</f>
        <v>Paid</v>
      </c>
      <c r="T268" s="68" t="str">
        <f ca="1">IF(AND(InvoiceDatabase[[#This Row],[Date Due]]&lt;TODAY(),InvoiceDatabase[[#This Row],[Status]]&lt;&gt;"Paid"),"Yes","No")</f>
        <v>No</v>
      </c>
    </row>
    <row r="269" spans="1:20">
      <c r="A269">
        <v>268</v>
      </c>
      <c r="C269" t="s">
        <v>197</v>
      </c>
      <c r="D269" s="68">
        <v>6158000</v>
      </c>
      <c r="E269" s="23">
        <v>46117</v>
      </c>
      <c r="F269" s="23">
        <v>46147</v>
      </c>
      <c r="G269" t="s">
        <v>274</v>
      </c>
      <c r="H269"/>
      <c r="I269"/>
      <c r="K269" t="s">
        <v>569</v>
      </c>
      <c r="L269" s="68">
        <v>6158000</v>
      </c>
      <c r="M269" s="68">
        <f>InvoiceDatabase[[#This Row],[Amount]]-InvoiceDatabase[[#This Row],[Paid Amount]]</f>
        <v>0</v>
      </c>
      <c r="N269" s="68" t="str" cm="1">
        <f t="array" aca="1" ref="N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69" s="68" t="str">
        <f>_xlfn.TEXTAFTER(
VLOOKUP(InvoiceDatabase[[#This Row],[Customer]],CustomerList[],5,FALSE),
", ", -1)</f>
        <v>DI Yogyakarta</v>
      </c>
      <c r="P269" s="68">
        <f ca="1">IF(InvoiceDatabase[[#This Row],[Aging]]&lt;&gt;"Within Due",InvoiceDatabase[[#This Row],[Balance Outstanding]],0)</f>
        <v>0</v>
      </c>
      <c r="Q269" s="68">
        <f ca="1">IF(InvoiceDatabase[[#This Row],[Aging]]="Within Due",InvoiceDatabase[[#This Row],[Balance Outstanding]],0)</f>
        <v>0</v>
      </c>
      <c r="R269" s="68" t="str">
        <f ca="1">IF(InvoiceDatabase[[#This Row],[Date Issued]] &gt;= TODAY()-30, "Yes", "No")</f>
        <v>No</v>
      </c>
      <c r="S269" s="68" t="str">
        <f ca="1">IF(InvoiceDatabase[[#This Row],[IsOverdue?]]&lt;&gt;"Yes",InvoiceDatabase[[#This Row],[Status]],"Past Due")</f>
        <v>Paid</v>
      </c>
      <c r="T269" s="68" t="str">
        <f ca="1">IF(AND(InvoiceDatabase[[#This Row],[Date Due]]&lt;TODAY(),InvoiceDatabase[[#This Row],[Status]]&lt;&gt;"Paid"),"Yes","No")</f>
        <v>No</v>
      </c>
    </row>
    <row r="270" spans="1:20">
      <c r="A270">
        <v>269</v>
      </c>
      <c r="C270" t="s">
        <v>190</v>
      </c>
      <c r="D270" s="68">
        <v>6081000</v>
      </c>
      <c r="E270" s="23">
        <v>46239</v>
      </c>
      <c r="F270" s="23">
        <v>46269</v>
      </c>
      <c r="G270" t="s">
        <v>2802</v>
      </c>
      <c r="H270"/>
      <c r="I270"/>
      <c r="K270" t="s">
        <v>570</v>
      </c>
      <c r="L270" s="68">
        <v>4561000</v>
      </c>
      <c r="M270" s="68">
        <f>InvoiceDatabase[[#This Row],[Amount]]-InvoiceDatabase[[#This Row],[Paid Amount]]</f>
        <v>1520000</v>
      </c>
      <c r="N270" s="68" t="str" cm="1">
        <f t="array" aca="1" ref="N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70" s="68" t="str">
        <f>_xlfn.TEXTAFTER(
VLOOKUP(InvoiceDatabase[[#This Row],[Customer]],CustomerList[],5,FALSE),
", ", -1)</f>
        <v>Jawa Tengah</v>
      </c>
      <c r="P270" s="68">
        <f ca="1">IF(InvoiceDatabase[[#This Row],[Aging]]&lt;&gt;"Within Due",InvoiceDatabase[[#This Row],[Balance Outstanding]],0)</f>
        <v>1520000</v>
      </c>
      <c r="Q270" s="68">
        <f ca="1">IF(InvoiceDatabase[[#This Row],[Aging]]="Within Due",InvoiceDatabase[[#This Row],[Balance Outstanding]],0)</f>
        <v>0</v>
      </c>
      <c r="R270" s="68" t="str">
        <f ca="1">IF(InvoiceDatabase[[#This Row],[Date Issued]] &gt;= TODAY()-30, "Yes", "No")</f>
        <v>No</v>
      </c>
      <c r="S270" s="68" t="str">
        <f ca="1">IF(InvoiceDatabase[[#This Row],[IsOverdue?]]&lt;&gt;"Yes",InvoiceDatabase[[#This Row],[Status]],"Past Due")</f>
        <v>Past Due</v>
      </c>
      <c r="T270" s="68" t="str">
        <f ca="1">IF(AND(InvoiceDatabase[[#This Row],[Date Due]]&lt;TODAY(),InvoiceDatabase[[#This Row],[Status]]&lt;&gt;"Paid"),"Yes","No")</f>
        <v>Yes</v>
      </c>
    </row>
    <row r="271" spans="1:20">
      <c r="A271">
        <v>270</v>
      </c>
      <c r="C271" t="s">
        <v>260</v>
      </c>
      <c r="D271" s="68">
        <v>1795000</v>
      </c>
      <c r="E271" s="23">
        <v>46067</v>
      </c>
      <c r="F271" s="23">
        <v>46097</v>
      </c>
      <c r="G271" t="s">
        <v>274</v>
      </c>
      <c r="H271"/>
      <c r="I271"/>
      <c r="K271" t="s">
        <v>571</v>
      </c>
      <c r="L271" s="68">
        <v>1795000</v>
      </c>
      <c r="M271" s="68">
        <f>InvoiceDatabase[[#This Row],[Amount]]-InvoiceDatabase[[#This Row],[Paid Amount]]</f>
        <v>0</v>
      </c>
      <c r="N271" s="68" t="str" cm="1">
        <f t="array" aca="1" ref="N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1" s="68" t="str">
        <f>_xlfn.TEXTAFTER(
VLOOKUP(InvoiceDatabase[[#This Row],[Customer]],CustomerList[],5,FALSE),
", ", -1)</f>
        <v>Sulawesi Utara</v>
      </c>
      <c r="P271" s="68">
        <f ca="1">IF(InvoiceDatabase[[#This Row],[Aging]]&lt;&gt;"Within Due",InvoiceDatabase[[#This Row],[Balance Outstanding]],0)</f>
        <v>0</v>
      </c>
      <c r="Q271" s="68">
        <f ca="1">IF(InvoiceDatabase[[#This Row],[Aging]]="Within Due",InvoiceDatabase[[#This Row],[Balance Outstanding]],0)</f>
        <v>0</v>
      </c>
      <c r="R271" s="68" t="str">
        <f ca="1">IF(InvoiceDatabase[[#This Row],[Date Issued]] &gt;= TODAY()-30, "Yes", "No")</f>
        <v>No</v>
      </c>
      <c r="S271" s="68" t="str">
        <f ca="1">IF(InvoiceDatabase[[#This Row],[IsOverdue?]]&lt;&gt;"Yes",InvoiceDatabase[[#This Row],[Status]],"Past Due")</f>
        <v>Paid</v>
      </c>
      <c r="T271" s="68" t="str">
        <f ca="1">IF(AND(InvoiceDatabase[[#This Row],[Date Due]]&lt;TODAY(),InvoiceDatabase[[#This Row],[Status]]&lt;&gt;"Paid"),"Yes","No")</f>
        <v>No</v>
      </c>
    </row>
    <row r="272" spans="1:20">
      <c r="A272">
        <v>271</v>
      </c>
      <c r="C272" t="s">
        <v>218</v>
      </c>
      <c r="D272" s="68">
        <v>2475000</v>
      </c>
      <c r="E272" s="23">
        <v>46230</v>
      </c>
      <c r="F272" s="23">
        <v>46260</v>
      </c>
      <c r="G272" t="s">
        <v>274</v>
      </c>
      <c r="H272"/>
      <c r="I272"/>
      <c r="K272" t="s">
        <v>572</v>
      </c>
      <c r="L272" s="68">
        <v>2475000</v>
      </c>
      <c r="M272" s="68">
        <f>InvoiceDatabase[[#This Row],[Amount]]-InvoiceDatabase[[#This Row],[Paid Amount]]</f>
        <v>0</v>
      </c>
      <c r="N272" s="68" t="str" cm="1">
        <f t="array" aca="1" ref="N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2" s="68" t="str">
        <f>_xlfn.TEXTAFTER(
VLOOKUP(InvoiceDatabase[[#This Row],[Customer]],CustomerList[],5,FALSE),
", ", -1)</f>
        <v>Sumatera Utara</v>
      </c>
      <c r="P272" s="68">
        <f ca="1">IF(InvoiceDatabase[[#This Row],[Aging]]&lt;&gt;"Within Due",InvoiceDatabase[[#This Row],[Balance Outstanding]],0)</f>
        <v>0</v>
      </c>
      <c r="Q272" s="68">
        <f ca="1">IF(InvoiceDatabase[[#This Row],[Aging]]="Within Due",InvoiceDatabase[[#This Row],[Balance Outstanding]],0)</f>
        <v>0</v>
      </c>
      <c r="R272" s="68" t="str">
        <f ca="1">IF(InvoiceDatabase[[#This Row],[Date Issued]] &gt;= TODAY()-30, "Yes", "No")</f>
        <v>No</v>
      </c>
      <c r="S272" s="68" t="str">
        <f ca="1">IF(InvoiceDatabase[[#This Row],[IsOverdue?]]&lt;&gt;"Yes",InvoiceDatabase[[#This Row],[Status]],"Past Due")</f>
        <v>Paid</v>
      </c>
      <c r="T272" s="68" t="str">
        <f ca="1">IF(AND(InvoiceDatabase[[#This Row],[Date Due]]&lt;TODAY(),InvoiceDatabase[[#This Row],[Status]]&lt;&gt;"Paid"),"Yes","No")</f>
        <v>No</v>
      </c>
    </row>
    <row r="273" spans="1:20">
      <c r="A273">
        <v>272</v>
      </c>
      <c r="C273" t="s">
        <v>105</v>
      </c>
      <c r="D273" s="68">
        <v>2025000</v>
      </c>
      <c r="E273" s="23">
        <v>46119</v>
      </c>
      <c r="F273" s="23">
        <v>46149</v>
      </c>
      <c r="G273" t="s">
        <v>274</v>
      </c>
      <c r="H273"/>
      <c r="I273"/>
      <c r="K273" t="s">
        <v>573</v>
      </c>
      <c r="L273" s="68">
        <v>2025000</v>
      </c>
      <c r="M273" s="68">
        <f>InvoiceDatabase[[#This Row],[Amount]]-InvoiceDatabase[[#This Row],[Paid Amount]]</f>
        <v>0</v>
      </c>
      <c r="N273" s="68" t="str" cm="1">
        <f t="array" aca="1" ref="N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3" s="68" t="str">
        <f>_xlfn.TEXTAFTER(
VLOOKUP(InvoiceDatabase[[#This Row],[Customer]],CustomerList[],5,FALSE),
", ", -1)</f>
        <v>DKI Jakarta</v>
      </c>
      <c r="P273" s="68">
        <f ca="1">IF(InvoiceDatabase[[#This Row],[Aging]]&lt;&gt;"Within Due",InvoiceDatabase[[#This Row],[Balance Outstanding]],0)</f>
        <v>0</v>
      </c>
      <c r="Q273" s="68">
        <f ca="1">IF(InvoiceDatabase[[#This Row],[Aging]]="Within Due",InvoiceDatabase[[#This Row],[Balance Outstanding]],0)</f>
        <v>0</v>
      </c>
      <c r="R273" s="68" t="str">
        <f ca="1">IF(InvoiceDatabase[[#This Row],[Date Issued]] &gt;= TODAY()-30, "Yes", "No")</f>
        <v>No</v>
      </c>
      <c r="S273" s="68" t="str">
        <f ca="1">IF(InvoiceDatabase[[#This Row],[IsOverdue?]]&lt;&gt;"Yes",InvoiceDatabase[[#This Row],[Status]],"Past Due")</f>
        <v>Paid</v>
      </c>
      <c r="T273" s="68" t="str">
        <f ca="1">IF(AND(InvoiceDatabase[[#This Row],[Date Due]]&lt;TODAY(),InvoiceDatabase[[#This Row],[Status]]&lt;&gt;"Paid"),"Yes","No")</f>
        <v>No</v>
      </c>
    </row>
    <row r="274" spans="1:20">
      <c r="A274">
        <v>273</v>
      </c>
      <c r="C274" t="s">
        <v>111</v>
      </c>
      <c r="D274" s="68">
        <v>3888000</v>
      </c>
      <c r="E274" s="23">
        <v>46150</v>
      </c>
      <c r="F274" s="23">
        <v>46164</v>
      </c>
      <c r="G274" t="s">
        <v>51</v>
      </c>
      <c r="H274"/>
      <c r="I274"/>
      <c r="K274" t="s">
        <v>574</v>
      </c>
      <c r="L274" s="68">
        <v>0</v>
      </c>
      <c r="M274" s="68">
        <f>InvoiceDatabase[[#This Row],[Amount]]-InvoiceDatabase[[#This Row],[Paid Amount]]</f>
        <v>3888000</v>
      </c>
      <c r="N274" s="68" t="str" cm="1">
        <f t="array" aca="1" ref="N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4" s="68" t="str">
        <f>_xlfn.TEXTAFTER(
VLOOKUP(InvoiceDatabase[[#This Row],[Customer]],CustomerList[],5,FALSE),
", ", -1)</f>
        <v>DKI Jakarta</v>
      </c>
      <c r="P274" s="68">
        <f ca="1">IF(InvoiceDatabase[[#This Row],[Aging]]&lt;&gt;"Within Due",InvoiceDatabase[[#This Row],[Balance Outstanding]],0)</f>
        <v>3888000</v>
      </c>
      <c r="Q274" s="68">
        <f ca="1">IF(InvoiceDatabase[[#This Row],[Aging]]="Within Due",InvoiceDatabase[[#This Row],[Balance Outstanding]],0)</f>
        <v>0</v>
      </c>
      <c r="R274" s="68" t="str">
        <f ca="1">IF(InvoiceDatabase[[#This Row],[Date Issued]] &gt;= TODAY()-30, "Yes", "No")</f>
        <v>No</v>
      </c>
      <c r="S274" s="68" t="str">
        <f ca="1">IF(InvoiceDatabase[[#This Row],[IsOverdue?]]&lt;&gt;"Yes",InvoiceDatabase[[#This Row],[Status]],"Past Due")</f>
        <v>Past Due</v>
      </c>
      <c r="T274" s="68" t="str">
        <f ca="1">IF(AND(InvoiceDatabase[[#This Row],[Date Due]]&lt;TODAY(),InvoiceDatabase[[#This Row],[Status]]&lt;&gt;"Paid"),"Yes","No")</f>
        <v>Yes</v>
      </c>
    </row>
    <row r="275" spans="1:20">
      <c r="A275">
        <v>274</v>
      </c>
      <c r="C275" t="s">
        <v>158</v>
      </c>
      <c r="D275" s="68">
        <v>2989000</v>
      </c>
      <c r="E275" s="23">
        <v>46215</v>
      </c>
      <c r="F275" s="23">
        <v>46229</v>
      </c>
      <c r="G275" t="s">
        <v>2802</v>
      </c>
      <c r="H275"/>
      <c r="I275"/>
      <c r="K275" t="s">
        <v>575</v>
      </c>
      <c r="L275" s="68">
        <v>747000</v>
      </c>
      <c r="M275" s="68">
        <f>InvoiceDatabase[[#This Row],[Amount]]-InvoiceDatabase[[#This Row],[Paid Amount]]</f>
        <v>2242000</v>
      </c>
      <c r="N275" s="68" t="str" cm="1">
        <f t="array" aca="1" ref="N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75" s="68" t="str">
        <f>_xlfn.TEXTAFTER(
VLOOKUP(InvoiceDatabase[[#This Row],[Customer]],CustomerList[],5,FALSE),
", ", -1)</f>
        <v>DKI Jakarta</v>
      </c>
      <c r="P275" s="68">
        <f ca="1">IF(InvoiceDatabase[[#This Row],[Aging]]&lt;&gt;"Within Due",InvoiceDatabase[[#This Row],[Balance Outstanding]],0)</f>
        <v>2242000</v>
      </c>
      <c r="Q275" s="68">
        <f ca="1">IF(InvoiceDatabase[[#This Row],[Aging]]="Within Due",InvoiceDatabase[[#This Row],[Balance Outstanding]],0)</f>
        <v>0</v>
      </c>
      <c r="R275" s="68" t="str">
        <f ca="1">IF(InvoiceDatabase[[#This Row],[Date Issued]] &gt;= TODAY()-30, "Yes", "No")</f>
        <v>No</v>
      </c>
      <c r="S275" s="68" t="str">
        <f ca="1">IF(InvoiceDatabase[[#This Row],[IsOverdue?]]&lt;&gt;"Yes",InvoiceDatabase[[#This Row],[Status]],"Past Due")</f>
        <v>Past Due</v>
      </c>
      <c r="T275" s="68" t="str">
        <f ca="1">IF(AND(InvoiceDatabase[[#This Row],[Date Due]]&lt;TODAY(),InvoiceDatabase[[#This Row],[Status]]&lt;&gt;"Paid"),"Yes","No")</f>
        <v>Yes</v>
      </c>
    </row>
    <row r="276" spans="1:20">
      <c r="A276">
        <v>275</v>
      </c>
      <c r="C276" t="s">
        <v>260</v>
      </c>
      <c r="D276" s="68">
        <v>2815000</v>
      </c>
      <c r="E276" s="23">
        <v>46247</v>
      </c>
      <c r="F276" s="23">
        <v>46277</v>
      </c>
      <c r="G276" t="s">
        <v>274</v>
      </c>
      <c r="H276"/>
      <c r="I276"/>
      <c r="K276" t="s">
        <v>576</v>
      </c>
      <c r="L276" s="68">
        <v>2815000</v>
      </c>
      <c r="M276" s="68">
        <f>InvoiceDatabase[[#This Row],[Amount]]-InvoiceDatabase[[#This Row],[Paid Amount]]</f>
        <v>0</v>
      </c>
      <c r="N276" s="68" t="str" cm="1">
        <f t="array" aca="1" ref="N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6" s="68" t="str">
        <f>_xlfn.TEXTAFTER(
VLOOKUP(InvoiceDatabase[[#This Row],[Customer]],CustomerList[],5,FALSE),
", ", -1)</f>
        <v>Sulawesi Utara</v>
      </c>
      <c r="P276" s="68">
        <f ca="1">IF(InvoiceDatabase[[#This Row],[Aging]]&lt;&gt;"Within Due",InvoiceDatabase[[#This Row],[Balance Outstanding]],0)</f>
        <v>0</v>
      </c>
      <c r="Q276" s="68">
        <f ca="1">IF(InvoiceDatabase[[#This Row],[Aging]]="Within Due",InvoiceDatabase[[#This Row],[Balance Outstanding]],0)</f>
        <v>0</v>
      </c>
      <c r="R276" s="68" t="str">
        <f ca="1">IF(InvoiceDatabase[[#This Row],[Date Issued]] &gt;= TODAY()-30, "Yes", "No")</f>
        <v>No</v>
      </c>
      <c r="S276" s="68" t="str">
        <f ca="1">IF(InvoiceDatabase[[#This Row],[IsOverdue?]]&lt;&gt;"Yes",InvoiceDatabase[[#This Row],[Status]],"Past Due")</f>
        <v>Paid</v>
      </c>
      <c r="T276" s="68" t="str">
        <f ca="1">IF(AND(InvoiceDatabase[[#This Row],[Date Due]]&lt;TODAY(),InvoiceDatabase[[#This Row],[Status]]&lt;&gt;"Paid"),"Yes","No")</f>
        <v>No</v>
      </c>
    </row>
    <row r="277" spans="1:20">
      <c r="A277">
        <v>276</v>
      </c>
      <c r="C277" t="s">
        <v>197</v>
      </c>
      <c r="D277" s="68">
        <v>6838000</v>
      </c>
      <c r="E277" s="23">
        <v>46133</v>
      </c>
      <c r="F277" s="23">
        <v>46163</v>
      </c>
      <c r="G277" t="s">
        <v>274</v>
      </c>
      <c r="H277"/>
      <c r="I277"/>
      <c r="K277" t="s">
        <v>577</v>
      </c>
      <c r="L277" s="68">
        <v>6838000</v>
      </c>
      <c r="M277" s="68">
        <f>InvoiceDatabase[[#This Row],[Amount]]-InvoiceDatabase[[#This Row],[Paid Amount]]</f>
        <v>0</v>
      </c>
      <c r="N277" s="68" t="str" cm="1">
        <f t="array" aca="1" ref="N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7" s="68" t="str">
        <f>_xlfn.TEXTAFTER(
VLOOKUP(InvoiceDatabase[[#This Row],[Customer]],CustomerList[],5,FALSE),
", ", -1)</f>
        <v>DI Yogyakarta</v>
      </c>
      <c r="P277" s="68">
        <f ca="1">IF(InvoiceDatabase[[#This Row],[Aging]]&lt;&gt;"Within Due",InvoiceDatabase[[#This Row],[Balance Outstanding]],0)</f>
        <v>0</v>
      </c>
      <c r="Q277" s="68">
        <f ca="1">IF(InvoiceDatabase[[#This Row],[Aging]]="Within Due",InvoiceDatabase[[#This Row],[Balance Outstanding]],0)</f>
        <v>0</v>
      </c>
      <c r="R277" s="68" t="str">
        <f ca="1">IF(InvoiceDatabase[[#This Row],[Date Issued]] &gt;= TODAY()-30, "Yes", "No")</f>
        <v>No</v>
      </c>
      <c r="S277" s="68" t="str">
        <f ca="1">IF(InvoiceDatabase[[#This Row],[IsOverdue?]]&lt;&gt;"Yes",InvoiceDatabase[[#This Row],[Status]],"Past Due")</f>
        <v>Paid</v>
      </c>
      <c r="T277" s="68" t="str">
        <f ca="1">IF(AND(InvoiceDatabase[[#This Row],[Date Due]]&lt;TODAY(),InvoiceDatabase[[#This Row],[Status]]&lt;&gt;"Paid"),"Yes","No")</f>
        <v>No</v>
      </c>
    </row>
    <row r="278" spans="1:20">
      <c r="A278">
        <v>277</v>
      </c>
      <c r="C278" t="s">
        <v>177</v>
      </c>
      <c r="D278" s="68">
        <v>2952000</v>
      </c>
      <c r="E278" s="23">
        <v>46034</v>
      </c>
      <c r="F278" s="23">
        <v>46064</v>
      </c>
      <c r="G278" t="s">
        <v>274</v>
      </c>
      <c r="H278"/>
      <c r="I278"/>
      <c r="K278" t="s">
        <v>578</v>
      </c>
      <c r="L278" s="68">
        <v>2952000</v>
      </c>
      <c r="M278" s="68">
        <f>InvoiceDatabase[[#This Row],[Amount]]-InvoiceDatabase[[#This Row],[Paid Amount]]</f>
        <v>0</v>
      </c>
      <c r="N278" s="68" t="str" cm="1">
        <f t="array" aca="1" ref="N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78" s="68" t="str">
        <f>_xlfn.TEXTAFTER(
VLOOKUP(InvoiceDatabase[[#This Row],[Customer]],CustomerList[],5,FALSE),
", ", -1)</f>
        <v>Jawa Timur</v>
      </c>
      <c r="P278" s="68">
        <f ca="1">IF(InvoiceDatabase[[#This Row],[Aging]]&lt;&gt;"Within Due",InvoiceDatabase[[#This Row],[Balance Outstanding]],0)</f>
        <v>0</v>
      </c>
      <c r="Q278" s="68">
        <f ca="1">IF(InvoiceDatabase[[#This Row],[Aging]]="Within Due",InvoiceDatabase[[#This Row],[Balance Outstanding]],0)</f>
        <v>0</v>
      </c>
      <c r="R278" s="68" t="str">
        <f ca="1">IF(InvoiceDatabase[[#This Row],[Date Issued]] &gt;= TODAY()-30, "Yes", "No")</f>
        <v>No</v>
      </c>
      <c r="S278" s="68" t="str">
        <f ca="1">IF(InvoiceDatabase[[#This Row],[IsOverdue?]]&lt;&gt;"Yes",InvoiceDatabase[[#This Row],[Status]],"Past Due")</f>
        <v>Paid</v>
      </c>
      <c r="T278" s="68" t="str">
        <f ca="1">IF(AND(InvoiceDatabase[[#This Row],[Date Due]]&lt;TODAY(),InvoiceDatabase[[#This Row],[Status]]&lt;&gt;"Paid"),"Yes","No")</f>
        <v>No</v>
      </c>
    </row>
    <row r="279" spans="1:20">
      <c r="A279">
        <v>278</v>
      </c>
      <c r="C279" t="s">
        <v>246</v>
      </c>
      <c r="D279" s="68">
        <v>4174000</v>
      </c>
      <c r="E279" s="23">
        <v>46073</v>
      </c>
      <c r="F279" s="23">
        <v>46103</v>
      </c>
      <c r="G279" t="s">
        <v>51</v>
      </c>
      <c r="H279"/>
      <c r="I279"/>
      <c r="K279" t="s">
        <v>579</v>
      </c>
      <c r="L279" s="68">
        <v>0</v>
      </c>
      <c r="M279" s="68">
        <f>InvoiceDatabase[[#This Row],[Amount]]-InvoiceDatabase[[#This Row],[Paid Amount]]</f>
        <v>4174000</v>
      </c>
      <c r="N279" s="68" t="str" cm="1">
        <f t="array" aca="1" ref="N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79" s="68" t="str">
        <f>_xlfn.TEXTAFTER(
VLOOKUP(InvoiceDatabase[[#This Row],[Customer]],CustomerList[],5,FALSE),
", ", -1)</f>
        <v>Kalimantan Timur</v>
      </c>
      <c r="P279" s="68">
        <f ca="1">IF(InvoiceDatabase[[#This Row],[Aging]]&lt;&gt;"Within Due",InvoiceDatabase[[#This Row],[Balance Outstanding]],0)</f>
        <v>4174000</v>
      </c>
      <c r="Q279" s="68">
        <f ca="1">IF(InvoiceDatabase[[#This Row],[Aging]]="Within Due",InvoiceDatabase[[#This Row],[Balance Outstanding]],0)</f>
        <v>0</v>
      </c>
      <c r="R279" s="68" t="str">
        <f ca="1">IF(InvoiceDatabase[[#This Row],[Date Issued]] &gt;= TODAY()-30, "Yes", "No")</f>
        <v>No</v>
      </c>
      <c r="S279" s="68" t="str">
        <f ca="1">IF(InvoiceDatabase[[#This Row],[IsOverdue?]]&lt;&gt;"Yes",InvoiceDatabase[[#This Row],[Status]],"Past Due")</f>
        <v>Past Due</v>
      </c>
      <c r="T279" s="68" t="str">
        <f ca="1">IF(AND(InvoiceDatabase[[#This Row],[Date Due]]&lt;TODAY(),InvoiceDatabase[[#This Row],[Status]]&lt;&gt;"Paid"),"Yes","No")</f>
        <v>Yes</v>
      </c>
    </row>
    <row r="280" spans="1:20">
      <c r="A280">
        <v>279</v>
      </c>
      <c r="C280" t="s">
        <v>239</v>
      </c>
      <c r="D280" s="68">
        <v>4200000</v>
      </c>
      <c r="E280" s="23">
        <v>46258</v>
      </c>
      <c r="F280" s="23">
        <v>46288</v>
      </c>
      <c r="G280" t="s">
        <v>51</v>
      </c>
      <c r="H280"/>
      <c r="I280"/>
      <c r="K280" t="s">
        <v>580</v>
      </c>
      <c r="L280" s="68">
        <v>0</v>
      </c>
      <c r="M280" s="68">
        <f>InvoiceDatabase[[#This Row],[Amount]]-InvoiceDatabase[[#This Row],[Paid Amount]]</f>
        <v>4200000</v>
      </c>
      <c r="N280" s="68" t="str" cm="1">
        <f t="array" aca="1" ref="N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80" s="68" t="str">
        <f>_xlfn.TEXTAFTER(
VLOOKUP(InvoiceDatabase[[#This Row],[Customer]],CustomerList[],5,FALSE),
", ", -1)</f>
        <v>Kepulauan Riau</v>
      </c>
      <c r="P280" s="68">
        <f ca="1">IF(InvoiceDatabase[[#This Row],[Aging]]&lt;&gt;"Within Due",InvoiceDatabase[[#This Row],[Balance Outstanding]],0)</f>
        <v>4200000</v>
      </c>
      <c r="Q280" s="68">
        <f ca="1">IF(InvoiceDatabase[[#This Row],[Aging]]="Within Due",InvoiceDatabase[[#This Row],[Balance Outstanding]],0)</f>
        <v>0</v>
      </c>
      <c r="R280" s="68" t="str">
        <f ca="1">IF(InvoiceDatabase[[#This Row],[Date Issued]] &gt;= TODAY()-30, "Yes", "No")</f>
        <v>No</v>
      </c>
      <c r="S280" s="68" t="str">
        <f ca="1">IF(InvoiceDatabase[[#This Row],[IsOverdue?]]&lt;&gt;"Yes",InvoiceDatabase[[#This Row],[Status]],"Past Due")</f>
        <v>Past Due</v>
      </c>
      <c r="T280" s="68" t="str">
        <f ca="1">IF(AND(InvoiceDatabase[[#This Row],[Date Due]]&lt;TODAY(),InvoiceDatabase[[#This Row],[Status]]&lt;&gt;"Paid"),"Yes","No")</f>
        <v>Yes</v>
      </c>
    </row>
    <row r="281" spans="1:20">
      <c r="A281">
        <v>280</v>
      </c>
      <c r="C281" t="s">
        <v>253</v>
      </c>
      <c r="D281" s="68">
        <v>2217000</v>
      </c>
      <c r="E281" s="23">
        <v>46098</v>
      </c>
      <c r="F281" s="23">
        <v>46112</v>
      </c>
      <c r="G281" t="s">
        <v>2802</v>
      </c>
      <c r="H281"/>
      <c r="I281"/>
      <c r="K281" t="s">
        <v>581</v>
      </c>
      <c r="L281" s="68">
        <v>665000</v>
      </c>
      <c r="M281" s="68">
        <f>InvoiceDatabase[[#This Row],[Amount]]-InvoiceDatabase[[#This Row],[Paid Amount]]</f>
        <v>1552000</v>
      </c>
      <c r="N281" s="68" t="str" cm="1">
        <f t="array" aca="1" ref="N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1" s="68" t="str">
        <f>_xlfn.TEXTAFTER(
VLOOKUP(InvoiceDatabase[[#This Row],[Customer]],CustomerList[],5,FALSE),
", ", -1)</f>
        <v>Kalimantan Barat</v>
      </c>
      <c r="P281" s="68">
        <f ca="1">IF(InvoiceDatabase[[#This Row],[Aging]]&lt;&gt;"Within Due",InvoiceDatabase[[#This Row],[Balance Outstanding]],0)</f>
        <v>1552000</v>
      </c>
      <c r="Q281" s="68">
        <f ca="1">IF(InvoiceDatabase[[#This Row],[Aging]]="Within Due",InvoiceDatabase[[#This Row],[Balance Outstanding]],0)</f>
        <v>0</v>
      </c>
      <c r="R281" s="68" t="str">
        <f ca="1">IF(InvoiceDatabase[[#This Row],[Date Issued]] &gt;= TODAY()-30, "Yes", "No")</f>
        <v>No</v>
      </c>
      <c r="S281" s="68" t="str">
        <f ca="1">IF(InvoiceDatabase[[#This Row],[IsOverdue?]]&lt;&gt;"Yes",InvoiceDatabase[[#This Row],[Status]],"Past Due")</f>
        <v>Past Due</v>
      </c>
      <c r="T281" s="68" t="str">
        <f ca="1">IF(AND(InvoiceDatabase[[#This Row],[Date Due]]&lt;TODAY(),InvoiceDatabase[[#This Row],[Status]]&lt;&gt;"Paid"),"Yes","No")</f>
        <v>Yes</v>
      </c>
    </row>
    <row r="282" spans="1:20">
      <c r="A282">
        <v>281</v>
      </c>
      <c r="C282" t="s">
        <v>225</v>
      </c>
      <c r="D282" s="68">
        <v>5402000</v>
      </c>
      <c r="E282" s="23">
        <v>46095</v>
      </c>
      <c r="F282" s="23">
        <v>46125</v>
      </c>
      <c r="G282" t="s">
        <v>274</v>
      </c>
      <c r="H282"/>
      <c r="I282"/>
      <c r="K282" t="s">
        <v>582</v>
      </c>
      <c r="L282" s="68">
        <v>5402000</v>
      </c>
      <c r="M282" s="68">
        <f>InvoiceDatabase[[#This Row],[Amount]]-InvoiceDatabase[[#This Row],[Paid Amount]]</f>
        <v>0</v>
      </c>
      <c r="N282" s="68" t="str" cm="1">
        <f t="array" aca="1" ref="N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2" s="68" t="str">
        <f>_xlfn.TEXTAFTER(
VLOOKUP(InvoiceDatabase[[#This Row],[Customer]],CustomerList[],5,FALSE),
", ", -1)</f>
        <v>Sumatera Selatan</v>
      </c>
      <c r="P282" s="68">
        <f ca="1">IF(InvoiceDatabase[[#This Row],[Aging]]&lt;&gt;"Within Due",InvoiceDatabase[[#This Row],[Balance Outstanding]],0)</f>
        <v>0</v>
      </c>
      <c r="Q282" s="68">
        <f ca="1">IF(InvoiceDatabase[[#This Row],[Aging]]="Within Due",InvoiceDatabase[[#This Row],[Balance Outstanding]],0)</f>
        <v>0</v>
      </c>
      <c r="R282" s="68" t="str">
        <f ca="1">IF(InvoiceDatabase[[#This Row],[Date Issued]] &gt;= TODAY()-30, "Yes", "No")</f>
        <v>No</v>
      </c>
      <c r="S282" s="68" t="str">
        <f ca="1">IF(InvoiceDatabase[[#This Row],[IsOverdue?]]&lt;&gt;"Yes",InvoiceDatabase[[#This Row],[Status]],"Past Due")</f>
        <v>Paid</v>
      </c>
      <c r="T282" s="68" t="str">
        <f ca="1">IF(AND(InvoiceDatabase[[#This Row],[Date Due]]&lt;TODAY(),InvoiceDatabase[[#This Row],[Status]]&lt;&gt;"Paid"),"Yes","No")</f>
        <v>No</v>
      </c>
    </row>
    <row r="283" spans="1:20">
      <c r="A283">
        <v>282</v>
      </c>
      <c r="C283" t="s">
        <v>190</v>
      </c>
      <c r="D283" s="68">
        <v>5872000</v>
      </c>
      <c r="E283" s="23">
        <v>46221</v>
      </c>
      <c r="F283" s="23">
        <v>46251</v>
      </c>
      <c r="G283" t="s">
        <v>274</v>
      </c>
      <c r="H283"/>
      <c r="I283"/>
      <c r="K283" t="s">
        <v>583</v>
      </c>
      <c r="L283" s="68">
        <v>5872000</v>
      </c>
      <c r="M283" s="68">
        <f>InvoiceDatabase[[#This Row],[Amount]]-InvoiceDatabase[[#This Row],[Paid Amount]]</f>
        <v>0</v>
      </c>
      <c r="N283" s="68" t="str" cm="1">
        <f t="array" aca="1" ref="N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3" s="68" t="str">
        <f>_xlfn.TEXTAFTER(
VLOOKUP(InvoiceDatabase[[#This Row],[Customer]],CustomerList[],5,FALSE),
", ", -1)</f>
        <v>Jawa Tengah</v>
      </c>
      <c r="P283" s="68">
        <f ca="1">IF(InvoiceDatabase[[#This Row],[Aging]]&lt;&gt;"Within Due",InvoiceDatabase[[#This Row],[Balance Outstanding]],0)</f>
        <v>0</v>
      </c>
      <c r="Q283" s="68">
        <f ca="1">IF(InvoiceDatabase[[#This Row],[Aging]]="Within Due",InvoiceDatabase[[#This Row],[Balance Outstanding]],0)</f>
        <v>0</v>
      </c>
      <c r="R283" s="68" t="str">
        <f ca="1">IF(InvoiceDatabase[[#This Row],[Date Issued]] &gt;= TODAY()-30, "Yes", "No")</f>
        <v>No</v>
      </c>
      <c r="S283" s="68" t="str">
        <f ca="1">IF(InvoiceDatabase[[#This Row],[IsOverdue?]]&lt;&gt;"Yes",InvoiceDatabase[[#This Row],[Status]],"Past Due")</f>
        <v>Paid</v>
      </c>
      <c r="T283" s="68" t="str">
        <f ca="1">IF(AND(InvoiceDatabase[[#This Row],[Date Due]]&lt;TODAY(),InvoiceDatabase[[#This Row],[Status]]&lt;&gt;"Paid"),"Yes","No")</f>
        <v>No</v>
      </c>
    </row>
    <row r="284" spans="1:20">
      <c r="A284">
        <v>283</v>
      </c>
      <c r="C284" t="s">
        <v>165</v>
      </c>
      <c r="D284" s="68">
        <v>3979000</v>
      </c>
      <c r="E284" s="23">
        <v>46074</v>
      </c>
      <c r="F284" s="23">
        <v>46104</v>
      </c>
      <c r="G284" t="s">
        <v>51</v>
      </c>
      <c r="H284"/>
      <c r="I284"/>
      <c r="K284" t="s">
        <v>584</v>
      </c>
      <c r="L284" s="68">
        <v>0</v>
      </c>
      <c r="M284" s="68">
        <f>InvoiceDatabase[[#This Row],[Amount]]-InvoiceDatabase[[#This Row],[Paid Amount]]</f>
        <v>3979000</v>
      </c>
      <c r="N284" s="68" t="str" cm="1">
        <f t="array" aca="1" ref="N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4" s="68" t="str">
        <f>_xlfn.TEXTAFTER(
VLOOKUP(InvoiceDatabase[[#This Row],[Customer]],CustomerList[],5,FALSE),
", ", -1)</f>
        <v>Jawa Barat</v>
      </c>
      <c r="P284" s="68">
        <f ca="1">IF(InvoiceDatabase[[#This Row],[Aging]]&lt;&gt;"Within Due",InvoiceDatabase[[#This Row],[Balance Outstanding]],0)</f>
        <v>3979000</v>
      </c>
      <c r="Q284" s="68">
        <f ca="1">IF(InvoiceDatabase[[#This Row],[Aging]]="Within Due",InvoiceDatabase[[#This Row],[Balance Outstanding]],0)</f>
        <v>0</v>
      </c>
      <c r="R284" s="68" t="str">
        <f ca="1">IF(InvoiceDatabase[[#This Row],[Date Issued]] &gt;= TODAY()-30, "Yes", "No")</f>
        <v>No</v>
      </c>
      <c r="S284" s="68" t="str">
        <f ca="1">IF(InvoiceDatabase[[#This Row],[IsOverdue?]]&lt;&gt;"Yes",InvoiceDatabase[[#This Row],[Status]],"Past Due")</f>
        <v>Past Due</v>
      </c>
      <c r="T284" s="68" t="str">
        <f ca="1">IF(AND(InvoiceDatabase[[#This Row],[Date Due]]&lt;TODAY(),InvoiceDatabase[[#This Row],[Status]]&lt;&gt;"Paid"),"Yes","No")</f>
        <v>Yes</v>
      </c>
    </row>
    <row r="285" spans="1:20">
      <c r="A285">
        <v>284</v>
      </c>
      <c r="C285" t="s">
        <v>177</v>
      </c>
      <c r="D285" s="68">
        <v>3092000</v>
      </c>
      <c r="E285" s="23">
        <v>46129</v>
      </c>
      <c r="F285" s="23">
        <v>46159</v>
      </c>
      <c r="G285" t="s">
        <v>2802</v>
      </c>
      <c r="H285"/>
      <c r="I285"/>
      <c r="K285" t="s">
        <v>585</v>
      </c>
      <c r="L285" s="68">
        <v>2319000</v>
      </c>
      <c r="M285" s="68">
        <f>InvoiceDatabase[[#This Row],[Amount]]-InvoiceDatabase[[#This Row],[Paid Amount]]</f>
        <v>773000</v>
      </c>
      <c r="N285" s="68" t="str" cm="1">
        <f t="array" aca="1" ref="N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85" s="68" t="str">
        <f>_xlfn.TEXTAFTER(
VLOOKUP(InvoiceDatabase[[#This Row],[Customer]],CustomerList[],5,FALSE),
", ", -1)</f>
        <v>Jawa Timur</v>
      </c>
      <c r="P285" s="68">
        <f ca="1">IF(InvoiceDatabase[[#This Row],[Aging]]&lt;&gt;"Within Due",InvoiceDatabase[[#This Row],[Balance Outstanding]],0)</f>
        <v>773000</v>
      </c>
      <c r="Q285" s="68">
        <f ca="1">IF(InvoiceDatabase[[#This Row],[Aging]]="Within Due",InvoiceDatabase[[#This Row],[Balance Outstanding]],0)</f>
        <v>0</v>
      </c>
      <c r="R285" s="68" t="str">
        <f ca="1">IF(InvoiceDatabase[[#This Row],[Date Issued]] &gt;= TODAY()-30, "Yes", "No")</f>
        <v>No</v>
      </c>
      <c r="S285" s="68" t="str">
        <f ca="1">IF(InvoiceDatabase[[#This Row],[IsOverdue?]]&lt;&gt;"Yes",InvoiceDatabase[[#This Row],[Status]],"Past Due")</f>
        <v>Past Due</v>
      </c>
      <c r="T285" s="68" t="str">
        <f ca="1">IF(AND(InvoiceDatabase[[#This Row],[Date Due]]&lt;TODAY(),InvoiceDatabase[[#This Row],[Status]]&lt;&gt;"Paid"),"Yes","No")</f>
        <v>Yes</v>
      </c>
    </row>
    <row r="286" spans="1:20">
      <c r="A286">
        <v>285</v>
      </c>
      <c r="C286" t="s">
        <v>118</v>
      </c>
      <c r="D286" s="68">
        <v>3383000</v>
      </c>
      <c r="E286" s="23">
        <v>46250</v>
      </c>
      <c r="F286" s="23">
        <v>46264</v>
      </c>
      <c r="G286" t="s">
        <v>274</v>
      </c>
      <c r="H286"/>
      <c r="I286"/>
      <c r="K286" t="s">
        <v>586</v>
      </c>
      <c r="L286" s="68">
        <v>3383000</v>
      </c>
      <c r="M286" s="68">
        <f>InvoiceDatabase[[#This Row],[Amount]]-InvoiceDatabase[[#This Row],[Paid Amount]]</f>
        <v>0</v>
      </c>
      <c r="N286" s="68" t="str" cm="1">
        <f t="array" aca="1" ref="N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6" s="68" t="str">
        <f>_xlfn.TEXTAFTER(
VLOOKUP(InvoiceDatabase[[#This Row],[Customer]],CustomerList[],5,FALSE),
", ", -1)</f>
        <v>DKI Jakarta</v>
      </c>
      <c r="P286" s="68">
        <f ca="1">IF(InvoiceDatabase[[#This Row],[Aging]]&lt;&gt;"Within Due",InvoiceDatabase[[#This Row],[Balance Outstanding]],0)</f>
        <v>0</v>
      </c>
      <c r="Q286" s="68">
        <f ca="1">IF(InvoiceDatabase[[#This Row],[Aging]]="Within Due",InvoiceDatabase[[#This Row],[Balance Outstanding]],0)</f>
        <v>0</v>
      </c>
      <c r="R286" s="68" t="str">
        <f ca="1">IF(InvoiceDatabase[[#This Row],[Date Issued]] &gt;= TODAY()-30, "Yes", "No")</f>
        <v>No</v>
      </c>
      <c r="S286" s="68" t="str">
        <f ca="1">IF(InvoiceDatabase[[#This Row],[IsOverdue?]]&lt;&gt;"Yes",InvoiceDatabase[[#This Row],[Status]],"Past Due")</f>
        <v>Paid</v>
      </c>
      <c r="T286" s="68" t="str">
        <f ca="1">IF(AND(InvoiceDatabase[[#This Row],[Date Due]]&lt;TODAY(),InvoiceDatabase[[#This Row],[Status]]&lt;&gt;"Paid"),"Yes","No")</f>
        <v>No</v>
      </c>
    </row>
    <row r="287" spans="1:20">
      <c r="A287">
        <v>286</v>
      </c>
      <c r="C287" t="s">
        <v>211</v>
      </c>
      <c r="D287" s="68">
        <v>500000</v>
      </c>
      <c r="E287" s="23">
        <v>46128</v>
      </c>
      <c r="F287" s="23">
        <v>46158</v>
      </c>
      <c r="G287" t="s">
        <v>274</v>
      </c>
      <c r="H287"/>
      <c r="I287"/>
      <c r="K287" t="s">
        <v>587</v>
      </c>
      <c r="L287" s="68">
        <v>500000</v>
      </c>
      <c r="M287" s="68">
        <f>InvoiceDatabase[[#This Row],[Amount]]-InvoiceDatabase[[#This Row],[Paid Amount]]</f>
        <v>0</v>
      </c>
      <c r="N287" s="68" t="str" cm="1">
        <f t="array" aca="1" ref="N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7" s="68" t="str">
        <f>_xlfn.TEXTAFTER(
VLOOKUP(InvoiceDatabase[[#This Row],[Customer]],CustomerList[],5,FALSE),
", ", -1)</f>
        <v>Sulawesi Selatan</v>
      </c>
      <c r="P287" s="68">
        <f ca="1">IF(InvoiceDatabase[[#This Row],[Aging]]&lt;&gt;"Within Due",InvoiceDatabase[[#This Row],[Balance Outstanding]],0)</f>
        <v>0</v>
      </c>
      <c r="Q287" s="68">
        <f ca="1">IF(InvoiceDatabase[[#This Row],[Aging]]="Within Due",InvoiceDatabase[[#This Row],[Balance Outstanding]],0)</f>
        <v>0</v>
      </c>
      <c r="R287" s="68" t="str">
        <f ca="1">IF(InvoiceDatabase[[#This Row],[Date Issued]] &gt;= TODAY()-30, "Yes", "No")</f>
        <v>No</v>
      </c>
      <c r="S287" s="68" t="str">
        <f ca="1">IF(InvoiceDatabase[[#This Row],[IsOverdue?]]&lt;&gt;"Yes",InvoiceDatabase[[#This Row],[Status]],"Past Due")</f>
        <v>Paid</v>
      </c>
      <c r="T287" s="68" t="str">
        <f ca="1">IF(AND(InvoiceDatabase[[#This Row],[Date Due]]&lt;TODAY(),InvoiceDatabase[[#This Row],[Status]]&lt;&gt;"Paid"),"Yes","No")</f>
        <v>No</v>
      </c>
    </row>
    <row r="288" spans="1:20">
      <c r="A288">
        <v>287</v>
      </c>
      <c r="C288" t="s">
        <v>190</v>
      </c>
      <c r="D288" s="68">
        <v>1701000</v>
      </c>
      <c r="E288" s="23">
        <v>46087</v>
      </c>
      <c r="F288" s="23">
        <v>46117</v>
      </c>
      <c r="G288" t="s">
        <v>274</v>
      </c>
      <c r="H288"/>
      <c r="I288"/>
      <c r="K288" t="s">
        <v>588</v>
      </c>
      <c r="L288" s="68">
        <v>1701000</v>
      </c>
      <c r="M288" s="68">
        <f>InvoiceDatabase[[#This Row],[Amount]]-InvoiceDatabase[[#This Row],[Paid Amount]]</f>
        <v>0</v>
      </c>
      <c r="N288" s="68" t="str" cm="1">
        <f t="array" aca="1" ref="N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8" s="68" t="str">
        <f>_xlfn.TEXTAFTER(
VLOOKUP(InvoiceDatabase[[#This Row],[Customer]],CustomerList[],5,FALSE),
", ", -1)</f>
        <v>Jawa Tengah</v>
      </c>
      <c r="P288" s="68">
        <f ca="1">IF(InvoiceDatabase[[#This Row],[Aging]]&lt;&gt;"Within Due",InvoiceDatabase[[#This Row],[Balance Outstanding]],0)</f>
        <v>0</v>
      </c>
      <c r="Q288" s="68">
        <f ca="1">IF(InvoiceDatabase[[#This Row],[Aging]]="Within Due",InvoiceDatabase[[#This Row],[Balance Outstanding]],0)</f>
        <v>0</v>
      </c>
      <c r="R288" s="68" t="str">
        <f ca="1">IF(InvoiceDatabase[[#This Row],[Date Issued]] &gt;= TODAY()-30, "Yes", "No")</f>
        <v>No</v>
      </c>
      <c r="S288" s="68" t="str">
        <f ca="1">IF(InvoiceDatabase[[#This Row],[IsOverdue?]]&lt;&gt;"Yes",InvoiceDatabase[[#This Row],[Status]],"Past Due")</f>
        <v>Paid</v>
      </c>
      <c r="T288" s="68" t="str">
        <f ca="1">IF(AND(InvoiceDatabase[[#This Row],[Date Due]]&lt;TODAY(),InvoiceDatabase[[#This Row],[Status]]&lt;&gt;"Paid"),"Yes","No")</f>
        <v>No</v>
      </c>
    </row>
    <row r="289" spans="1:20">
      <c r="A289">
        <v>288</v>
      </c>
      <c r="C289" t="s">
        <v>184</v>
      </c>
      <c r="D289" s="68">
        <v>4587000</v>
      </c>
      <c r="E289" s="23">
        <v>46047</v>
      </c>
      <c r="F289" s="23">
        <v>46092</v>
      </c>
      <c r="G289" t="s">
        <v>274</v>
      </c>
      <c r="H289"/>
      <c r="I289"/>
      <c r="K289" t="s">
        <v>589</v>
      </c>
      <c r="L289" s="68">
        <v>4587000</v>
      </c>
      <c r="M289" s="68">
        <f>InvoiceDatabase[[#This Row],[Amount]]-InvoiceDatabase[[#This Row],[Paid Amount]]</f>
        <v>0</v>
      </c>
      <c r="N289" s="68" t="str" cm="1">
        <f t="array" aca="1" ref="N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89" s="68" t="str">
        <f>_xlfn.TEXTAFTER(
VLOOKUP(InvoiceDatabase[[#This Row],[Customer]],CustomerList[],5,FALSE),
", ", -1)</f>
        <v>Jawa Timur</v>
      </c>
      <c r="P289" s="68">
        <f ca="1">IF(InvoiceDatabase[[#This Row],[Aging]]&lt;&gt;"Within Due",InvoiceDatabase[[#This Row],[Balance Outstanding]],0)</f>
        <v>0</v>
      </c>
      <c r="Q289" s="68">
        <f ca="1">IF(InvoiceDatabase[[#This Row],[Aging]]="Within Due",InvoiceDatabase[[#This Row],[Balance Outstanding]],0)</f>
        <v>0</v>
      </c>
      <c r="R289" s="68" t="str">
        <f ca="1">IF(InvoiceDatabase[[#This Row],[Date Issued]] &gt;= TODAY()-30, "Yes", "No")</f>
        <v>No</v>
      </c>
      <c r="S289" s="68" t="str">
        <f ca="1">IF(InvoiceDatabase[[#This Row],[IsOverdue?]]&lt;&gt;"Yes",InvoiceDatabase[[#This Row],[Status]],"Past Due")</f>
        <v>Paid</v>
      </c>
      <c r="T289" s="68" t="str">
        <f ca="1">IF(AND(InvoiceDatabase[[#This Row],[Date Due]]&lt;TODAY(),InvoiceDatabase[[#This Row],[Status]]&lt;&gt;"Paid"),"Yes","No")</f>
        <v>No</v>
      </c>
    </row>
    <row r="290" spans="1:20">
      <c r="A290">
        <v>289</v>
      </c>
      <c r="C290" t="s">
        <v>246</v>
      </c>
      <c r="D290" s="68">
        <v>8378000</v>
      </c>
      <c r="E290" s="23">
        <v>46107</v>
      </c>
      <c r="F290" s="23">
        <v>46152</v>
      </c>
      <c r="G290" t="s">
        <v>274</v>
      </c>
      <c r="H290"/>
      <c r="I290"/>
      <c r="K290" t="s">
        <v>590</v>
      </c>
      <c r="L290" s="68">
        <v>8378000</v>
      </c>
      <c r="M290" s="68">
        <f>InvoiceDatabase[[#This Row],[Amount]]-InvoiceDatabase[[#This Row],[Paid Amount]]</f>
        <v>0</v>
      </c>
      <c r="N290" s="68" t="str" cm="1">
        <f t="array" aca="1" ref="N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0" s="68" t="str">
        <f>_xlfn.TEXTAFTER(
VLOOKUP(InvoiceDatabase[[#This Row],[Customer]],CustomerList[],5,FALSE),
", ", -1)</f>
        <v>Kalimantan Timur</v>
      </c>
      <c r="P290" s="68">
        <f ca="1">IF(InvoiceDatabase[[#This Row],[Aging]]&lt;&gt;"Within Due",InvoiceDatabase[[#This Row],[Balance Outstanding]],0)</f>
        <v>0</v>
      </c>
      <c r="Q290" s="68">
        <f ca="1">IF(InvoiceDatabase[[#This Row],[Aging]]="Within Due",InvoiceDatabase[[#This Row],[Balance Outstanding]],0)</f>
        <v>0</v>
      </c>
      <c r="R290" s="68" t="str">
        <f ca="1">IF(InvoiceDatabase[[#This Row],[Date Issued]] &gt;= TODAY()-30, "Yes", "No")</f>
        <v>No</v>
      </c>
      <c r="S290" s="68" t="str">
        <f ca="1">IF(InvoiceDatabase[[#This Row],[IsOverdue?]]&lt;&gt;"Yes",InvoiceDatabase[[#This Row],[Status]],"Past Due")</f>
        <v>Paid</v>
      </c>
      <c r="T290" s="68" t="str">
        <f ca="1">IF(AND(InvoiceDatabase[[#This Row],[Date Due]]&lt;TODAY(),InvoiceDatabase[[#This Row],[Status]]&lt;&gt;"Paid"),"Yes","No")</f>
        <v>No</v>
      </c>
    </row>
    <row r="291" spans="1:20">
      <c r="A291">
        <v>290</v>
      </c>
      <c r="C291" t="s">
        <v>151</v>
      </c>
      <c r="D291" s="68">
        <v>5428000</v>
      </c>
      <c r="E291" s="23">
        <v>46040</v>
      </c>
      <c r="F291" s="23">
        <v>46070</v>
      </c>
      <c r="G291" t="s">
        <v>2802</v>
      </c>
      <c r="H291"/>
      <c r="I291"/>
      <c r="K291" t="s">
        <v>591</v>
      </c>
      <c r="L291" s="68">
        <v>3257000</v>
      </c>
      <c r="M291" s="68">
        <f>InvoiceDatabase[[#This Row],[Amount]]-InvoiceDatabase[[#This Row],[Paid Amount]]</f>
        <v>2171000</v>
      </c>
      <c r="N291" s="68" t="str" cm="1">
        <f t="array" aca="1" ref="N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1" s="68" t="str">
        <f>_xlfn.TEXTAFTER(
VLOOKUP(InvoiceDatabase[[#This Row],[Customer]],CustomerList[],5,FALSE),
", ", -1)</f>
        <v>Banten</v>
      </c>
      <c r="P291" s="68">
        <f ca="1">IF(InvoiceDatabase[[#This Row],[Aging]]&lt;&gt;"Within Due",InvoiceDatabase[[#This Row],[Balance Outstanding]],0)</f>
        <v>2171000</v>
      </c>
      <c r="Q291" s="68">
        <f ca="1">IF(InvoiceDatabase[[#This Row],[Aging]]="Within Due",InvoiceDatabase[[#This Row],[Balance Outstanding]],0)</f>
        <v>0</v>
      </c>
      <c r="R291" s="68" t="str">
        <f ca="1">IF(InvoiceDatabase[[#This Row],[Date Issued]] &gt;= TODAY()-30, "Yes", "No")</f>
        <v>No</v>
      </c>
      <c r="S291" s="68" t="str">
        <f ca="1">IF(InvoiceDatabase[[#This Row],[IsOverdue?]]&lt;&gt;"Yes",InvoiceDatabase[[#This Row],[Status]],"Past Due")</f>
        <v>Past Due</v>
      </c>
      <c r="T291" s="68" t="str">
        <f ca="1">IF(AND(InvoiceDatabase[[#This Row],[Date Due]]&lt;TODAY(),InvoiceDatabase[[#This Row],[Status]]&lt;&gt;"Paid"),"Yes","No")</f>
        <v>Yes</v>
      </c>
    </row>
    <row r="292" spans="1:20">
      <c r="A292">
        <v>291</v>
      </c>
      <c r="C292" t="s">
        <v>177</v>
      </c>
      <c r="D292" s="68">
        <v>3838000</v>
      </c>
      <c r="E292" s="23">
        <v>46238</v>
      </c>
      <c r="F292" s="23">
        <v>46283</v>
      </c>
      <c r="G292" t="s">
        <v>274</v>
      </c>
      <c r="H292"/>
      <c r="I292"/>
      <c r="K292" t="s">
        <v>592</v>
      </c>
      <c r="L292" s="68">
        <v>3838000</v>
      </c>
      <c r="M292" s="68">
        <f>InvoiceDatabase[[#This Row],[Amount]]-InvoiceDatabase[[#This Row],[Paid Amount]]</f>
        <v>0</v>
      </c>
      <c r="N292" s="68" t="str" cm="1">
        <f t="array" aca="1" ref="N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2" s="68" t="str">
        <f>_xlfn.TEXTAFTER(
VLOOKUP(InvoiceDatabase[[#This Row],[Customer]],CustomerList[],5,FALSE),
", ", -1)</f>
        <v>Jawa Timur</v>
      </c>
      <c r="P292" s="68">
        <f ca="1">IF(InvoiceDatabase[[#This Row],[Aging]]&lt;&gt;"Within Due",InvoiceDatabase[[#This Row],[Balance Outstanding]],0)</f>
        <v>0</v>
      </c>
      <c r="Q292" s="68">
        <f ca="1">IF(InvoiceDatabase[[#This Row],[Aging]]="Within Due",InvoiceDatabase[[#This Row],[Balance Outstanding]],0)</f>
        <v>0</v>
      </c>
      <c r="R292" s="68" t="str">
        <f ca="1">IF(InvoiceDatabase[[#This Row],[Date Issued]] &gt;= TODAY()-30, "Yes", "No")</f>
        <v>No</v>
      </c>
      <c r="S292" s="68" t="str">
        <f ca="1">IF(InvoiceDatabase[[#This Row],[IsOverdue?]]&lt;&gt;"Yes",InvoiceDatabase[[#This Row],[Status]],"Past Due")</f>
        <v>Paid</v>
      </c>
      <c r="T292" s="68" t="str">
        <f ca="1">IF(AND(InvoiceDatabase[[#This Row],[Date Due]]&lt;TODAY(),InvoiceDatabase[[#This Row],[Status]]&lt;&gt;"Paid"),"Yes","No")</f>
        <v>No</v>
      </c>
    </row>
    <row r="293" spans="1:20">
      <c r="A293">
        <v>292</v>
      </c>
      <c r="C293" t="s">
        <v>197</v>
      </c>
      <c r="D293" s="68">
        <v>4553000</v>
      </c>
      <c r="E293" s="23">
        <v>46205</v>
      </c>
      <c r="F293" s="23">
        <v>46250</v>
      </c>
      <c r="G293" t="s">
        <v>274</v>
      </c>
      <c r="H293"/>
      <c r="I293"/>
      <c r="K293" t="s">
        <v>593</v>
      </c>
      <c r="L293" s="68">
        <v>4553000</v>
      </c>
      <c r="M293" s="68">
        <f>InvoiceDatabase[[#This Row],[Amount]]-InvoiceDatabase[[#This Row],[Paid Amount]]</f>
        <v>0</v>
      </c>
      <c r="N293" s="68" t="str" cm="1">
        <f t="array" aca="1" ref="N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3" s="68" t="str">
        <f>_xlfn.TEXTAFTER(
VLOOKUP(InvoiceDatabase[[#This Row],[Customer]],CustomerList[],5,FALSE),
", ", -1)</f>
        <v>DI Yogyakarta</v>
      </c>
      <c r="P293" s="68">
        <f ca="1">IF(InvoiceDatabase[[#This Row],[Aging]]&lt;&gt;"Within Due",InvoiceDatabase[[#This Row],[Balance Outstanding]],0)</f>
        <v>0</v>
      </c>
      <c r="Q293" s="68">
        <f ca="1">IF(InvoiceDatabase[[#This Row],[Aging]]="Within Due",InvoiceDatabase[[#This Row],[Balance Outstanding]],0)</f>
        <v>0</v>
      </c>
      <c r="R293" s="68" t="str">
        <f ca="1">IF(InvoiceDatabase[[#This Row],[Date Issued]] &gt;= TODAY()-30, "Yes", "No")</f>
        <v>No</v>
      </c>
      <c r="S293" s="68" t="str">
        <f ca="1">IF(InvoiceDatabase[[#This Row],[IsOverdue?]]&lt;&gt;"Yes",InvoiceDatabase[[#This Row],[Status]],"Past Due")</f>
        <v>Paid</v>
      </c>
      <c r="T293" s="68" t="str">
        <f ca="1">IF(AND(InvoiceDatabase[[#This Row],[Date Due]]&lt;TODAY(),InvoiceDatabase[[#This Row],[Status]]&lt;&gt;"Paid"),"Yes","No")</f>
        <v>No</v>
      </c>
    </row>
    <row r="294" spans="1:20">
      <c r="A294">
        <v>293</v>
      </c>
      <c r="C294" t="s">
        <v>253</v>
      </c>
      <c r="D294" s="68">
        <v>6236000</v>
      </c>
      <c r="E294" s="23">
        <v>46125</v>
      </c>
      <c r="F294" s="23">
        <v>46155</v>
      </c>
      <c r="G294" t="s">
        <v>274</v>
      </c>
      <c r="H294"/>
      <c r="I294"/>
      <c r="K294" t="s">
        <v>594</v>
      </c>
      <c r="L294" s="68">
        <v>6236000</v>
      </c>
      <c r="M294" s="68">
        <f>InvoiceDatabase[[#This Row],[Amount]]-InvoiceDatabase[[#This Row],[Paid Amount]]</f>
        <v>0</v>
      </c>
      <c r="N294" s="68" t="str" cm="1">
        <f t="array" aca="1" ref="N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4" s="68" t="str">
        <f>_xlfn.TEXTAFTER(
VLOOKUP(InvoiceDatabase[[#This Row],[Customer]],CustomerList[],5,FALSE),
", ", -1)</f>
        <v>Kalimantan Barat</v>
      </c>
      <c r="P294" s="68">
        <f ca="1">IF(InvoiceDatabase[[#This Row],[Aging]]&lt;&gt;"Within Due",InvoiceDatabase[[#This Row],[Balance Outstanding]],0)</f>
        <v>0</v>
      </c>
      <c r="Q294" s="68">
        <f ca="1">IF(InvoiceDatabase[[#This Row],[Aging]]="Within Due",InvoiceDatabase[[#This Row],[Balance Outstanding]],0)</f>
        <v>0</v>
      </c>
      <c r="R294" s="68" t="str">
        <f ca="1">IF(InvoiceDatabase[[#This Row],[Date Issued]] &gt;= TODAY()-30, "Yes", "No")</f>
        <v>No</v>
      </c>
      <c r="S294" s="68" t="str">
        <f ca="1">IF(InvoiceDatabase[[#This Row],[IsOverdue?]]&lt;&gt;"Yes",InvoiceDatabase[[#This Row],[Status]],"Past Due")</f>
        <v>Paid</v>
      </c>
      <c r="T294" s="68" t="str">
        <f ca="1">IF(AND(InvoiceDatabase[[#This Row],[Date Due]]&lt;TODAY(),InvoiceDatabase[[#This Row],[Status]]&lt;&gt;"Paid"),"Yes","No")</f>
        <v>No</v>
      </c>
    </row>
    <row r="295" spans="1:20">
      <c r="A295">
        <v>294</v>
      </c>
      <c r="C295" t="s">
        <v>177</v>
      </c>
      <c r="D295" s="68">
        <v>2068000</v>
      </c>
      <c r="E295" s="23">
        <v>46093</v>
      </c>
      <c r="F295" s="23">
        <v>46107</v>
      </c>
      <c r="G295" t="s">
        <v>2802</v>
      </c>
      <c r="H295"/>
      <c r="I295"/>
      <c r="K295" t="s">
        <v>595</v>
      </c>
      <c r="L295" s="68">
        <v>1241000</v>
      </c>
      <c r="M295" s="68">
        <f>InvoiceDatabase[[#This Row],[Amount]]-InvoiceDatabase[[#This Row],[Paid Amount]]</f>
        <v>827000</v>
      </c>
      <c r="N295" s="68" t="str" cm="1">
        <f t="array" aca="1" ref="N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5" s="68" t="str">
        <f>_xlfn.TEXTAFTER(
VLOOKUP(InvoiceDatabase[[#This Row],[Customer]],CustomerList[],5,FALSE),
", ", -1)</f>
        <v>Jawa Timur</v>
      </c>
      <c r="P295" s="68">
        <f ca="1">IF(InvoiceDatabase[[#This Row],[Aging]]&lt;&gt;"Within Due",InvoiceDatabase[[#This Row],[Balance Outstanding]],0)</f>
        <v>827000</v>
      </c>
      <c r="Q295" s="68">
        <f ca="1">IF(InvoiceDatabase[[#This Row],[Aging]]="Within Due",InvoiceDatabase[[#This Row],[Balance Outstanding]],0)</f>
        <v>0</v>
      </c>
      <c r="R295" s="68" t="str">
        <f ca="1">IF(InvoiceDatabase[[#This Row],[Date Issued]] &gt;= TODAY()-30, "Yes", "No")</f>
        <v>No</v>
      </c>
      <c r="S295" s="68" t="str">
        <f ca="1">IF(InvoiceDatabase[[#This Row],[IsOverdue?]]&lt;&gt;"Yes",InvoiceDatabase[[#This Row],[Status]],"Past Due")</f>
        <v>Past Due</v>
      </c>
      <c r="T295" s="68" t="str">
        <f ca="1">IF(AND(InvoiceDatabase[[#This Row],[Date Due]]&lt;TODAY(),InvoiceDatabase[[#This Row],[Status]]&lt;&gt;"Paid"),"Yes","No")</f>
        <v>Yes</v>
      </c>
    </row>
    <row r="296" spans="1:20">
      <c r="A296">
        <v>295</v>
      </c>
      <c r="C296" t="s">
        <v>118</v>
      </c>
      <c r="D296" s="68">
        <v>2693000</v>
      </c>
      <c r="E296" s="23">
        <v>46251</v>
      </c>
      <c r="F296" s="23">
        <v>46281</v>
      </c>
      <c r="G296" t="s">
        <v>274</v>
      </c>
      <c r="H296"/>
      <c r="I296"/>
      <c r="K296" t="s">
        <v>596</v>
      </c>
      <c r="L296" s="68">
        <v>2693000</v>
      </c>
      <c r="M296" s="68">
        <f>InvoiceDatabase[[#This Row],[Amount]]-InvoiceDatabase[[#This Row],[Paid Amount]]</f>
        <v>0</v>
      </c>
      <c r="N296" s="68" t="str" cm="1">
        <f t="array" aca="1" ref="N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6" s="68" t="str">
        <f>_xlfn.TEXTAFTER(
VLOOKUP(InvoiceDatabase[[#This Row],[Customer]],CustomerList[],5,FALSE),
", ", -1)</f>
        <v>DKI Jakarta</v>
      </c>
      <c r="P296" s="68">
        <f ca="1">IF(InvoiceDatabase[[#This Row],[Aging]]&lt;&gt;"Within Due",InvoiceDatabase[[#This Row],[Balance Outstanding]],0)</f>
        <v>0</v>
      </c>
      <c r="Q296" s="68">
        <f ca="1">IF(InvoiceDatabase[[#This Row],[Aging]]="Within Due",InvoiceDatabase[[#This Row],[Balance Outstanding]],0)</f>
        <v>0</v>
      </c>
      <c r="R296" s="68" t="str">
        <f ca="1">IF(InvoiceDatabase[[#This Row],[Date Issued]] &gt;= TODAY()-30, "Yes", "No")</f>
        <v>No</v>
      </c>
      <c r="S296" s="68" t="str">
        <f ca="1">IF(InvoiceDatabase[[#This Row],[IsOverdue?]]&lt;&gt;"Yes",InvoiceDatabase[[#This Row],[Status]],"Past Due")</f>
        <v>Paid</v>
      </c>
      <c r="T296" s="68" t="str">
        <f ca="1">IF(AND(InvoiceDatabase[[#This Row],[Date Due]]&lt;TODAY(),InvoiceDatabase[[#This Row],[Status]]&lt;&gt;"Paid"),"Yes","No")</f>
        <v>No</v>
      </c>
    </row>
    <row r="297" spans="1:20">
      <c r="A297">
        <v>296</v>
      </c>
      <c r="C297" t="s">
        <v>260</v>
      </c>
      <c r="D297" s="68">
        <v>4023000</v>
      </c>
      <c r="E297" s="23">
        <v>46076</v>
      </c>
      <c r="F297" s="23">
        <v>46090</v>
      </c>
      <c r="G297" t="s">
        <v>274</v>
      </c>
      <c r="H297"/>
      <c r="I297"/>
      <c r="K297" t="s">
        <v>597</v>
      </c>
      <c r="L297" s="68">
        <v>4023000</v>
      </c>
      <c r="M297" s="68">
        <f>InvoiceDatabase[[#This Row],[Amount]]-InvoiceDatabase[[#This Row],[Paid Amount]]</f>
        <v>0</v>
      </c>
      <c r="N297" s="68" t="str" cm="1">
        <f t="array" aca="1" ref="N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7" s="68" t="str">
        <f>_xlfn.TEXTAFTER(
VLOOKUP(InvoiceDatabase[[#This Row],[Customer]],CustomerList[],5,FALSE),
", ", -1)</f>
        <v>Sulawesi Utara</v>
      </c>
      <c r="P297" s="68">
        <f ca="1">IF(InvoiceDatabase[[#This Row],[Aging]]&lt;&gt;"Within Due",InvoiceDatabase[[#This Row],[Balance Outstanding]],0)</f>
        <v>0</v>
      </c>
      <c r="Q297" s="68">
        <f ca="1">IF(InvoiceDatabase[[#This Row],[Aging]]="Within Due",InvoiceDatabase[[#This Row],[Balance Outstanding]],0)</f>
        <v>0</v>
      </c>
      <c r="R297" s="68" t="str">
        <f ca="1">IF(InvoiceDatabase[[#This Row],[Date Issued]] &gt;= TODAY()-30, "Yes", "No")</f>
        <v>No</v>
      </c>
      <c r="S297" s="68" t="str">
        <f ca="1">IF(InvoiceDatabase[[#This Row],[IsOverdue?]]&lt;&gt;"Yes",InvoiceDatabase[[#This Row],[Status]],"Past Due")</f>
        <v>Paid</v>
      </c>
      <c r="T297" s="68" t="str">
        <f ca="1">IF(AND(InvoiceDatabase[[#This Row],[Date Due]]&lt;TODAY(),InvoiceDatabase[[#This Row],[Status]]&lt;&gt;"Paid"),"Yes","No")</f>
        <v>No</v>
      </c>
    </row>
    <row r="298" spans="1:20">
      <c r="A298">
        <v>297</v>
      </c>
      <c r="C298" t="s">
        <v>246</v>
      </c>
      <c r="D298" s="68">
        <v>6848000</v>
      </c>
      <c r="E298" s="23">
        <v>46154</v>
      </c>
      <c r="F298" s="23">
        <v>46184</v>
      </c>
      <c r="G298" t="s">
        <v>274</v>
      </c>
      <c r="H298"/>
      <c r="I298"/>
      <c r="K298" t="s">
        <v>598</v>
      </c>
      <c r="L298" s="68">
        <v>6848000</v>
      </c>
      <c r="M298" s="68">
        <f>InvoiceDatabase[[#This Row],[Amount]]-InvoiceDatabase[[#This Row],[Paid Amount]]</f>
        <v>0</v>
      </c>
      <c r="N298" s="68" t="str" cm="1">
        <f t="array" aca="1" ref="N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98" s="68" t="str">
        <f>_xlfn.TEXTAFTER(
VLOOKUP(InvoiceDatabase[[#This Row],[Customer]],CustomerList[],5,FALSE),
", ", -1)</f>
        <v>Kalimantan Timur</v>
      </c>
      <c r="P298" s="68">
        <f ca="1">IF(InvoiceDatabase[[#This Row],[Aging]]&lt;&gt;"Within Due",InvoiceDatabase[[#This Row],[Balance Outstanding]],0)</f>
        <v>0</v>
      </c>
      <c r="Q298" s="68">
        <f ca="1">IF(InvoiceDatabase[[#This Row],[Aging]]="Within Due",InvoiceDatabase[[#This Row],[Balance Outstanding]],0)</f>
        <v>0</v>
      </c>
      <c r="R298" s="68" t="str">
        <f ca="1">IF(InvoiceDatabase[[#This Row],[Date Issued]] &gt;= TODAY()-30, "Yes", "No")</f>
        <v>No</v>
      </c>
      <c r="S298" s="68" t="str">
        <f ca="1">IF(InvoiceDatabase[[#This Row],[IsOverdue?]]&lt;&gt;"Yes",InvoiceDatabase[[#This Row],[Status]],"Past Due")</f>
        <v>Paid</v>
      </c>
      <c r="T298" s="68" t="str">
        <f ca="1">IF(AND(InvoiceDatabase[[#This Row],[Date Due]]&lt;TODAY(),InvoiceDatabase[[#This Row],[Status]]&lt;&gt;"Paid"),"Yes","No")</f>
        <v>No</v>
      </c>
    </row>
    <row r="299" spans="1:20">
      <c r="A299">
        <v>298</v>
      </c>
      <c r="C299" t="s">
        <v>177</v>
      </c>
      <c r="D299" s="68">
        <v>894000</v>
      </c>
      <c r="E299" s="23">
        <v>46149</v>
      </c>
      <c r="F299" s="23">
        <v>46179</v>
      </c>
      <c r="G299" t="s">
        <v>2802</v>
      </c>
      <c r="H299"/>
      <c r="I299"/>
      <c r="K299" t="s">
        <v>599</v>
      </c>
      <c r="L299" s="68">
        <v>670000</v>
      </c>
      <c r="M299" s="68">
        <f>InvoiceDatabase[[#This Row],[Amount]]-InvoiceDatabase[[#This Row],[Paid Amount]]</f>
        <v>224000</v>
      </c>
      <c r="N299" s="68" t="str" cm="1">
        <f t="array" aca="1" ref="N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99" s="68" t="str">
        <f>_xlfn.TEXTAFTER(
VLOOKUP(InvoiceDatabase[[#This Row],[Customer]],CustomerList[],5,FALSE),
", ", -1)</f>
        <v>Jawa Timur</v>
      </c>
      <c r="P299" s="68">
        <f ca="1">IF(InvoiceDatabase[[#This Row],[Aging]]&lt;&gt;"Within Due",InvoiceDatabase[[#This Row],[Balance Outstanding]],0)</f>
        <v>224000</v>
      </c>
      <c r="Q299" s="68">
        <f ca="1">IF(InvoiceDatabase[[#This Row],[Aging]]="Within Due",InvoiceDatabase[[#This Row],[Balance Outstanding]],0)</f>
        <v>0</v>
      </c>
      <c r="R299" s="68" t="str">
        <f ca="1">IF(InvoiceDatabase[[#This Row],[Date Issued]] &gt;= TODAY()-30, "Yes", "No")</f>
        <v>No</v>
      </c>
      <c r="S299" s="68" t="str">
        <f ca="1">IF(InvoiceDatabase[[#This Row],[IsOverdue?]]&lt;&gt;"Yes",InvoiceDatabase[[#This Row],[Status]],"Past Due")</f>
        <v>Past Due</v>
      </c>
      <c r="T299" s="68" t="str">
        <f ca="1">IF(AND(InvoiceDatabase[[#This Row],[Date Due]]&lt;TODAY(),InvoiceDatabase[[#This Row],[Status]]&lt;&gt;"Paid"),"Yes","No")</f>
        <v>Yes</v>
      </c>
    </row>
    <row r="300" spans="1:20">
      <c r="A300">
        <v>299</v>
      </c>
      <c r="C300" t="s">
        <v>177</v>
      </c>
      <c r="D300" s="68">
        <v>4687000</v>
      </c>
      <c r="E300" s="23">
        <v>46176</v>
      </c>
      <c r="F300" s="23">
        <v>46206</v>
      </c>
      <c r="G300" t="s">
        <v>274</v>
      </c>
      <c r="H300"/>
      <c r="I300"/>
      <c r="K300" t="s">
        <v>600</v>
      </c>
      <c r="L300" s="68">
        <v>4687000</v>
      </c>
      <c r="M300" s="68">
        <f>InvoiceDatabase[[#This Row],[Amount]]-InvoiceDatabase[[#This Row],[Paid Amount]]</f>
        <v>0</v>
      </c>
      <c r="N300" s="68" t="str" cm="1">
        <f t="array" aca="1" ref="N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0" s="68" t="str">
        <f>_xlfn.TEXTAFTER(
VLOOKUP(InvoiceDatabase[[#This Row],[Customer]],CustomerList[],5,FALSE),
", ", -1)</f>
        <v>Jawa Timur</v>
      </c>
      <c r="P300" s="68">
        <f ca="1">IF(InvoiceDatabase[[#This Row],[Aging]]&lt;&gt;"Within Due",InvoiceDatabase[[#This Row],[Balance Outstanding]],0)</f>
        <v>0</v>
      </c>
      <c r="Q300" s="68">
        <f ca="1">IF(InvoiceDatabase[[#This Row],[Aging]]="Within Due",InvoiceDatabase[[#This Row],[Balance Outstanding]],0)</f>
        <v>0</v>
      </c>
      <c r="R300" s="68" t="str">
        <f ca="1">IF(InvoiceDatabase[[#This Row],[Date Issued]] &gt;= TODAY()-30, "Yes", "No")</f>
        <v>No</v>
      </c>
      <c r="S300" s="68" t="str">
        <f ca="1">IF(InvoiceDatabase[[#This Row],[IsOverdue?]]&lt;&gt;"Yes",InvoiceDatabase[[#This Row],[Status]],"Past Due")</f>
        <v>Paid</v>
      </c>
      <c r="T300" s="68" t="str">
        <f ca="1">IF(AND(InvoiceDatabase[[#This Row],[Date Due]]&lt;TODAY(),InvoiceDatabase[[#This Row],[Status]]&lt;&gt;"Paid"),"Yes","No")</f>
        <v>No</v>
      </c>
    </row>
    <row r="301" spans="1:20">
      <c r="A301">
        <v>300</v>
      </c>
      <c r="C301" t="s">
        <v>197</v>
      </c>
      <c r="D301" s="68">
        <v>3300000</v>
      </c>
      <c r="E301" s="23">
        <v>46108</v>
      </c>
      <c r="F301" s="23">
        <v>46138</v>
      </c>
      <c r="G301" t="s">
        <v>2802</v>
      </c>
      <c r="H301"/>
      <c r="I301"/>
      <c r="K301" t="s">
        <v>601</v>
      </c>
      <c r="L301" s="68">
        <v>1980000</v>
      </c>
      <c r="M301" s="68">
        <f>InvoiceDatabase[[#This Row],[Amount]]-InvoiceDatabase[[#This Row],[Paid Amount]]</f>
        <v>1320000</v>
      </c>
      <c r="N301" s="68" t="str" cm="1">
        <f t="array" aca="1" ref="N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1" s="68" t="str">
        <f>_xlfn.TEXTAFTER(
VLOOKUP(InvoiceDatabase[[#This Row],[Customer]],CustomerList[],5,FALSE),
", ", -1)</f>
        <v>DI Yogyakarta</v>
      </c>
      <c r="P301" s="68">
        <f ca="1">IF(InvoiceDatabase[[#This Row],[Aging]]&lt;&gt;"Within Due",InvoiceDatabase[[#This Row],[Balance Outstanding]],0)</f>
        <v>1320000</v>
      </c>
      <c r="Q301" s="68">
        <f ca="1">IF(InvoiceDatabase[[#This Row],[Aging]]="Within Due",InvoiceDatabase[[#This Row],[Balance Outstanding]],0)</f>
        <v>0</v>
      </c>
      <c r="R301" s="68" t="str">
        <f ca="1">IF(InvoiceDatabase[[#This Row],[Date Issued]] &gt;= TODAY()-30, "Yes", "No")</f>
        <v>No</v>
      </c>
      <c r="S301" s="68" t="str">
        <f ca="1">IF(InvoiceDatabase[[#This Row],[IsOverdue?]]&lt;&gt;"Yes",InvoiceDatabase[[#This Row],[Status]],"Past Due")</f>
        <v>Past Due</v>
      </c>
      <c r="T301" s="68" t="str">
        <f ca="1">IF(AND(InvoiceDatabase[[#This Row],[Date Due]]&lt;TODAY(),InvoiceDatabase[[#This Row],[Status]]&lt;&gt;"Paid"),"Yes","No")</f>
        <v>Yes</v>
      </c>
    </row>
    <row r="302" spans="1:20">
      <c r="A302">
        <v>301</v>
      </c>
      <c r="C302" t="s">
        <v>165</v>
      </c>
      <c r="D302" s="68">
        <v>1709000</v>
      </c>
      <c r="E302" s="23">
        <v>46177</v>
      </c>
      <c r="F302" s="23">
        <v>46207</v>
      </c>
      <c r="G302" t="s">
        <v>274</v>
      </c>
      <c r="H302"/>
      <c r="I302"/>
      <c r="K302" t="s">
        <v>602</v>
      </c>
      <c r="L302" s="68">
        <v>1709000</v>
      </c>
      <c r="M302" s="68">
        <f>InvoiceDatabase[[#This Row],[Amount]]-InvoiceDatabase[[#This Row],[Paid Amount]]</f>
        <v>0</v>
      </c>
      <c r="N302" s="68" t="str" cm="1">
        <f t="array" aca="1" ref="N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2" s="68" t="str">
        <f>_xlfn.TEXTAFTER(
VLOOKUP(InvoiceDatabase[[#This Row],[Customer]],CustomerList[],5,FALSE),
", ", -1)</f>
        <v>Jawa Barat</v>
      </c>
      <c r="P302" s="68">
        <f ca="1">IF(InvoiceDatabase[[#This Row],[Aging]]&lt;&gt;"Within Due",InvoiceDatabase[[#This Row],[Balance Outstanding]],0)</f>
        <v>0</v>
      </c>
      <c r="Q302" s="68">
        <f ca="1">IF(InvoiceDatabase[[#This Row],[Aging]]="Within Due",InvoiceDatabase[[#This Row],[Balance Outstanding]],0)</f>
        <v>0</v>
      </c>
      <c r="R302" s="68" t="str">
        <f ca="1">IF(InvoiceDatabase[[#This Row],[Date Issued]] &gt;= TODAY()-30, "Yes", "No")</f>
        <v>No</v>
      </c>
      <c r="S302" s="68" t="str">
        <f ca="1">IF(InvoiceDatabase[[#This Row],[IsOverdue?]]&lt;&gt;"Yes",InvoiceDatabase[[#This Row],[Status]],"Past Due")</f>
        <v>Paid</v>
      </c>
      <c r="T302" s="68" t="str">
        <f ca="1">IF(AND(InvoiceDatabase[[#This Row],[Date Due]]&lt;TODAY(),InvoiceDatabase[[#This Row],[Status]]&lt;&gt;"Paid"),"Yes","No")</f>
        <v>No</v>
      </c>
    </row>
    <row r="303" spans="1:20">
      <c r="A303">
        <v>302</v>
      </c>
      <c r="C303" t="s">
        <v>105</v>
      </c>
      <c r="D303" s="68">
        <v>1041000</v>
      </c>
      <c r="E303" s="23">
        <v>46119</v>
      </c>
      <c r="F303" s="23">
        <v>46149</v>
      </c>
      <c r="G303" t="s">
        <v>2802</v>
      </c>
      <c r="H303"/>
      <c r="I303"/>
      <c r="K303" t="s">
        <v>603</v>
      </c>
      <c r="L303" s="68">
        <v>312000</v>
      </c>
      <c r="M303" s="68">
        <f>InvoiceDatabase[[#This Row],[Amount]]-InvoiceDatabase[[#This Row],[Paid Amount]]</f>
        <v>729000</v>
      </c>
      <c r="N303" s="68" t="str" cm="1">
        <f t="array" aca="1" ref="N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03" s="68" t="str">
        <f>_xlfn.TEXTAFTER(
VLOOKUP(InvoiceDatabase[[#This Row],[Customer]],CustomerList[],5,FALSE),
", ", -1)</f>
        <v>DKI Jakarta</v>
      </c>
      <c r="P303" s="68">
        <f ca="1">IF(InvoiceDatabase[[#This Row],[Aging]]&lt;&gt;"Within Due",InvoiceDatabase[[#This Row],[Balance Outstanding]],0)</f>
        <v>729000</v>
      </c>
      <c r="Q303" s="68">
        <f ca="1">IF(InvoiceDatabase[[#This Row],[Aging]]="Within Due",InvoiceDatabase[[#This Row],[Balance Outstanding]],0)</f>
        <v>0</v>
      </c>
      <c r="R303" s="68" t="str">
        <f ca="1">IF(InvoiceDatabase[[#This Row],[Date Issued]] &gt;= TODAY()-30, "Yes", "No")</f>
        <v>No</v>
      </c>
      <c r="S303" s="68" t="str">
        <f ca="1">IF(InvoiceDatabase[[#This Row],[IsOverdue?]]&lt;&gt;"Yes",InvoiceDatabase[[#This Row],[Status]],"Past Due")</f>
        <v>Past Due</v>
      </c>
      <c r="T303" s="68" t="str">
        <f ca="1">IF(AND(InvoiceDatabase[[#This Row],[Date Due]]&lt;TODAY(),InvoiceDatabase[[#This Row],[Status]]&lt;&gt;"Paid"),"Yes","No")</f>
        <v>Yes</v>
      </c>
    </row>
    <row r="304" spans="1:20">
      <c r="A304">
        <v>303</v>
      </c>
      <c r="C304" t="s">
        <v>105</v>
      </c>
      <c r="D304" s="68">
        <v>3069000</v>
      </c>
      <c r="E304" s="23">
        <v>46171</v>
      </c>
      <c r="F304" s="23">
        <v>46201</v>
      </c>
      <c r="G304" t="s">
        <v>274</v>
      </c>
      <c r="H304"/>
      <c r="I304"/>
      <c r="K304" t="s">
        <v>604</v>
      </c>
      <c r="L304" s="68">
        <v>3069000</v>
      </c>
      <c r="M304" s="68">
        <f>InvoiceDatabase[[#This Row],[Amount]]-InvoiceDatabase[[#This Row],[Paid Amount]]</f>
        <v>0</v>
      </c>
      <c r="N304" s="68" t="str" cm="1">
        <f t="array" aca="1" ref="N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4" s="68" t="str">
        <f>_xlfn.TEXTAFTER(
VLOOKUP(InvoiceDatabase[[#This Row],[Customer]],CustomerList[],5,FALSE),
", ", -1)</f>
        <v>DKI Jakarta</v>
      </c>
      <c r="P304" s="68">
        <f ca="1">IF(InvoiceDatabase[[#This Row],[Aging]]&lt;&gt;"Within Due",InvoiceDatabase[[#This Row],[Balance Outstanding]],0)</f>
        <v>0</v>
      </c>
      <c r="Q304" s="68">
        <f ca="1">IF(InvoiceDatabase[[#This Row],[Aging]]="Within Due",InvoiceDatabase[[#This Row],[Balance Outstanding]],0)</f>
        <v>0</v>
      </c>
      <c r="R304" s="68" t="str">
        <f ca="1">IF(InvoiceDatabase[[#This Row],[Date Issued]] &gt;= TODAY()-30, "Yes", "No")</f>
        <v>No</v>
      </c>
      <c r="S304" s="68" t="str">
        <f ca="1">IF(InvoiceDatabase[[#This Row],[IsOverdue?]]&lt;&gt;"Yes",InvoiceDatabase[[#This Row],[Status]],"Past Due")</f>
        <v>Paid</v>
      </c>
      <c r="T304" s="68" t="str">
        <f ca="1">IF(AND(InvoiceDatabase[[#This Row],[Date Due]]&lt;TODAY(),InvoiceDatabase[[#This Row],[Status]]&lt;&gt;"Paid"),"Yes","No")</f>
        <v>No</v>
      </c>
    </row>
    <row r="305" spans="1:20">
      <c r="A305">
        <v>304</v>
      </c>
      <c r="C305" t="s">
        <v>105</v>
      </c>
      <c r="D305" s="68">
        <v>2528000</v>
      </c>
      <c r="E305" s="23">
        <v>46195</v>
      </c>
      <c r="F305" s="23">
        <v>46225</v>
      </c>
      <c r="G305" t="s">
        <v>274</v>
      </c>
      <c r="H305"/>
      <c r="I305"/>
      <c r="K305" t="s">
        <v>605</v>
      </c>
      <c r="L305" s="68">
        <v>2528000</v>
      </c>
      <c r="M305" s="68">
        <f>InvoiceDatabase[[#This Row],[Amount]]-InvoiceDatabase[[#This Row],[Paid Amount]]</f>
        <v>0</v>
      </c>
      <c r="N305" s="68" t="str" cm="1">
        <f t="array" aca="1" ref="N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5" s="68" t="str">
        <f>_xlfn.TEXTAFTER(
VLOOKUP(InvoiceDatabase[[#This Row],[Customer]],CustomerList[],5,FALSE),
", ", -1)</f>
        <v>DKI Jakarta</v>
      </c>
      <c r="P305" s="68">
        <f ca="1">IF(InvoiceDatabase[[#This Row],[Aging]]&lt;&gt;"Within Due",InvoiceDatabase[[#This Row],[Balance Outstanding]],0)</f>
        <v>0</v>
      </c>
      <c r="Q305" s="68">
        <f ca="1">IF(InvoiceDatabase[[#This Row],[Aging]]="Within Due",InvoiceDatabase[[#This Row],[Balance Outstanding]],0)</f>
        <v>0</v>
      </c>
      <c r="R305" s="68" t="str">
        <f ca="1">IF(InvoiceDatabase[[#This Row],[Date Issued]] &gt;= TODAY()-30, "Yes", "No")</f>
        <v>No</v>
      </c>
      <c r="S305" s="68" t="str">
        <f ca="1">IF(InvoiceDatabase[[#This Row],[IsOverdue?]]&lt;&gt;"Yes",InvoiceDatabase[[#This Row],[Status]],"Past Due")</f>
        <v>Paid</v>
      </c>
      <c r="T305" s="68" t="str">
        <f ca="1">IF(AND(InvoiceDatabase[[#This Row],[Date Due]]&lt;TODAY(),InvoiceDatabase[[#This Row],[Status]]&lt;&gt;"Paid"),"Yes","No")</f>
        <v>No</v>
      </c>
    </row>
    <row r="306" spans="1:20">
      <c r="A306">
        <v>305</v>
      </c>
      <c r="C306" t="s">
        <v>131</v>
      </c>
      <c r="D306" s="68">
        <v>2327000</v>
      </c>
      <c r="E306" s="23">
        <v>46035</v>
      </c>
      <c r="F306" s="23">
        <v>46065</v>
      </c>
      <c r="G306" t="s">
        <v>274</v>
      </c>
      <c r="H306"/>
      <c r="I306"/>
      <c r="K306" t="s">
        <v>606</v>
      </c>
      <c r="L306" s="68">
        <v>2327000</v>
      </c>
      <c r="M306" s="68">
        <f>InvoiceDatabase[[#This Row],[Amount]]-InvoiceDatabase[[#This Row],[Paid Amount]]</f>
        <v>0</v>
      </c>
      <c r="N306" s="68" t="str" cm="1">
        <f t="array" aca="1" ref="N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6" s="68" t="str">
        <f>_xlfn.TEXTAFTER(
VLOOKUP(InvoiceDatabase[[#This Row],[Customer]],CustomerList[],5,FALSE),
", ", -1)</f>
        <v>Jawa Barat</v>
      </c>
      <c r="P306" s="68">
        <f ca="1">IF(InvoiceDatabase[[#This Row],[Aging]]&lt;&gt;"Within Due",InvoiceDatabase[[#This Row],[Balance Outstanding]],0)</f>
        <v>0</v>
      </c>
      <c r="Q306" s="68">
        <f ca="1">IF(InvoiceDatabase[[#This Row],[Aging]]="Within Due",InvoiceDatabase[[#This Row],[Balance Outstanding]],0)</f>
        <v>0</v>
      </c>
      <c r="R306" s="68" t="str">
        <f ca="1">IF(InvoiceDatabase[[#This Row],[Date Issued]] &gt;= TODAY()-30, "Yes", "No")</f>
        <v>No</v>
      </c>
      <c r="S306" s="68" t="str">
        <f ca="1">IF(InvoiceDatabase[[#This Row],[IsOverdue?]]&lt;&gt;"Yes",InvoiceDatabase[[#This Row],[Status]],"Past Due")</f>
        <v>Paid</v>
      </c>
      <c r="T306" s="68" t="str">
        <f ca="1">IF(AND(InvoiceDatabase[[#This Row],[Date Due]]&lt;TODAY(),InvoiceDatabase[[#This Row],[Status]]&lt;&gt;"Paid"),"Yes","No")</f>
        <v>No</v>
      </c>
    </row>
    <row r="307" spans="1:20">
      <c r="A307">
        <v>306</v>
      </c>
      <c r="C307" t="s">
        <v>246</v>
      </c>
      <c r="D307" s="68">
        <v>2337000</v>
      </c>
      <c r="E307" s="23">
        <v>46258</v>
      </c>
      <c r="F307" s="23">
        <v>46288</v>
      </c>
      <c r="G307" t="s">
        <v>51</v>
      </c>
      <c r="H307"/>
      <c r="I307"/>
      <c r="K307" t="s">
        <v>607</v>
      </c>
      <c r="L307" s="68">
        <v>0</v>
      </c>
      <c r="M307" s="68">
        <f>InvoiceDatabase[[#This Row],[Amount]]-InvoiceDatabase[[#This Row],[Paid Amount]]</f>
        <v>2337000</v>
      </c>
      <c r="N307" s="68" t="str" cm="1">
        <f t="array" aca="1" ref="N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7" s="68" t="str">
        <f>_xlfn.TEXTAFTER(
VLOOKUP(InvoiceDatabase[[#This Row],[Customer]],CustomerList[],5,FALSE),
", ", -1)</f>
        <v>Kalimantan Timur</v>
      </c>
      <c r="P307" s="68">
        <f ca="1">IF(InvoiceDatabase[[#This Row],[Aging]]&lt;&gt;"Within Due",InvoiceDatabase[[#This Row],[Balance Outstanding]],0)</f>
        <v>2337000</v>
      </c>
      <c r="Q307" s="68">
        <f ca="1">IF(InvoiceDatabase[[#This Row],[Aging]]="Within Due",InvoiceDatabase[[#This Row],[Balance Outstanding]],0)</f>
        <v>0</v>
      </c>
      <c r="R307" s="68" t="str">
        <f ca="1">IF(InvoiceDatabase[[#This Row],[Date Issued]] &gt;= TODAY()-30, "Yes", "No")</f>
        <v>No</v>
      </c>
      <c r="S307" s="68" t="str">
        <f ca="1">IF(InvoiceDatabase[[#This Row],[IsOverdue?]]&lt;&gt;"Yes",InvoiceDatabase[[#This Row],[Status]],"Past Due")</f>
        <v>Past Due</v>
      </c>
      <c r="T307" s="68" t="str">
        <f ca="1">IF(AND(InvoiceDatabase[[#This Row],[Date Due]]&lt;TODAY(),InvoiceDatabase[[#This Row],[Status]]&lt;&gt;"Paid"),"Yes","No")</f>
        <v>Yes</v>
      </c>
    </row>
    <row r="308" spans="1:20">
      <c r="A308">
        <v>307</v>
      </c>
      <c r="C308" t="s">
        <v>105</v>
      </c>
      <c r="D308" s="68">
        <v>5101000</v>
      </c>
      <c r="E308" s="23">
        <v>46258</v>
      </c>
      <c r="F308" s="23">
        <v>46288</v>
      </c>
      <c r="G308" t="s">
        <v>51</v>
      </c>
      <c r="H308"/>
      <c r="I308"/>
      <c r="K308" t="s">
        <v>608</v>
      </c>
      <c r="L308" s="68">
        <v>0</v>
      </c>
      <c r="M308" s="68">
        <f>InvoiceDatabase[[#This Row],[Amount]]-InvoiceDatabase[[#This Row],[Paid Amount]]</f>
        <v>5101000</v>
      </c>
      <c r="N308" s="68" t="str" cm="1">
        <f t="array" aca="1" ref="N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08" s="68" t="str">
        <f>_xlfn.TEXTAFTER(
VLOOKUP(InvoiceDatabase[[#This Row],[Customer]],CustomerList[],5,FALSE),
", ", -1)</f>
        <v>DKI Jakarta</v>
      </c>
      <c r="P308" s="68">
        <f ca="1">IF(InvoiceDatabase[[#This Row],[Aging]]&lt;&gt;"Within Due",InvoiceDatabase[[#This Row],[Balance Outstanding]],0)</f>
        <v>5101000</v>
      </c>
      <c r="Q308" s="68">
        <f ca="1">IF(InvoiceDatabase[[#This Row],[Aging]]="Within Due",InvoiceDatabase[[#This Row],[Balance Outstanding]],0)</f>
        <v>0</v>
      </c>
      <c r="R308" s="68" t="str">
        <f ca="1">IF(InvoiceDatabase[[#This Row],[Date Issued]] &gt;= TODAY()-30, "Yes", "No")</f>
        <v>No</v>
      </c>
      <c r="S308" s="68" t="str">
        <f ca="1">IF(InvoiceDatabase[[#This Row],[IsOverdue?]]&lt;&gt;"Yes",InvoiceDatabase[[#This Row],[Status]],"Past Due")</f>
        <v>Past Due</v>
      </c>
      <c r="T308" s="68" t="str">
        <f ca="1">IF(AND(InvoiceDatabase[[#This Row],[Date Due]]&lt;TODAY(),InvoiceDatabase[[#This Row],[Status]]&lt;&gt;"Paid"),"Yes","No")</f>
        <v>Yes</v>
      </c>
    </row>
    <row r="309" spans="1:20">
      <c r="A309">
        <v>308</v>
      </c>
      <c r="C309" t="s">
        <v>165</v>
      </c>
      <c r="D309" s="68">
        <v>2956000</v>
      </c>
      <c r="E309" s="23">
        <v>46136</v>
      </c>
      <c r="F309" s="23">
        <v>46166</v>
      </c>
      <c r="G309" t="s">
        <v>274</v>
      </c>
      <c r="H309"/>
      <c r="I309"/>
      <c r="K309" t="s">
        <v>609</v>
      </c>
      <c r="L309" s="68">
        <v>2956000</v>
      </c>
      <c r="M309" s="68">
        <f>InvoiceDatabase[[#This Row],[Amount]]-InvoiceDatabase[[#This Row],[Paid Amount]]</f>
        <v>0</v>
      </c>
      <c r="N309" s="68" t="str" cm="1">
        <f t="array" aca="1" ref="N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09" s="68" t="str">
        <f>_xlfn.TEXTAFTER(
VLOOKUP(InvoiceDatabase[[#This Row],[Customer]],CustomerList[],5,FALSE),
", ", -1)</f>
        <v>Jawa Barat</v>
      </c>
      <c r="P309" s="68">
        <f ca="1">IF(InvoiceDatabase[[#This Row],[Aging]]&lt;&gt;"Within Due",InvoiceDatabase[[#This Row],[Balance Outstanding]],0)</f>
        <v>0</v>
      </c>
      <c r="Q309" s="68">
        <f ca="1">IF(InvoiceDatabase[[#This Row],[Aging]]="Within Due",InvoiceDatabase[[#This Row],[Balance Outstanding]],0)</f>
        <v>0</v>
      </c>
      <c r="R309" s="68" t="str">
        <f ca="1">IF(InvoiceDatabase[[#This Row],[Date Issued]] &gt;= TODAY()-30, "Yes", "No")</f>
        <v>No</v>
      </c>
      <c r="S309" s="68" t="str">
        <f ca="1">IF(InvoiceDatabase[[#This Row],[IsOverdue?]]&lt;&gt;"Yes",InvoiceDatabase[[#This Row],[Status]],"Past Due")</f>
        <v>Paid</v>
      </c>
      <c r="T309" s="68" t="str">
        <f ca="1">IF(AND(InvoiceDatabase[[#This Row],[Date Due]]&lt;TODAY(),InvoiceDatabase[[#This Row],[Status]]&lt;&gt;"Paid"),"Yes","No")</f>
        <v>No</v>
      </c>
    </row>
    <row r="310" spans="1:20">
      <c r="A310">
        <v>309</v>
      </c>
      <c r="C310" t="s">
        <v>218</v>
      </c>
      <c r="D310" s="68">
        <v>3582000</v>
      </c>
      <c r="E310" s="23">
        <v>46147</v>
      </c>
      <c r="F310" s="23">
        <v>46177</v>
      </c>
      <c r="G310" t="s">
        <v>274</v>
      </c>
      <c r="H310"/>
      <c r="I310"/>
      <c r="K310" t="s">
        <v>610</v>
      </c>
      <c r="L310" s="68">
        <v>3582000</v>
      </c>
      <c r="M310" s="68">
        <f>InvoiceDatabase[[#This Row],[Amount]]-InvoiceDatabase[[#This Row],[Paid Amount]]</f>
        <v>0</v>
      </c>
      <c r="N310" s="68" t="str" cm="1">
        <f t="array" aca="1" ref="N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0" s="68" t="str">
        <f>_xlfn.TEXTAFTER(
VLOOKUP(InvoiceDatabase[[#This Row],[Customer]],CustomerList[],5,FALSE),
", ", -1)</f>
        <v>Sumatera Utara</v>
      </c>
      <c r="P310" s="68">
        <f ca="1">IF(InvoiceDatabase[[#This Row],[Aging]]&lt;&gt;"Within Due",InvoiceDatabase[[#This Row],[Balance Outstanding]],0)</f>
        <v>0</v>
      </c>
      <c r="Q310" s="68">
        <f ca="1">IF(InvoiceDatabase[[#This Row],[Aging]]="Within Due",InvoiceDatabase[[#This Row],[Balance Outstanding]],0)</f>
        <v>0</v>
      </c>
      <c r="R310" s="68" t="str">
        <f ca="1">IF(InvoiceDatabase[[#This Row],[Date Issued]] &gt;= TODAY()-30, "Yes", "No")</f>
        <v>No</v>
      </c>
      <c r="S310" s="68" t="str">
        <f ca="1">IF(InvoiceDatabase[[#This Row],[IsOverdue?]]&lt;&gt;"Yes",InvoiceDatabase[[#This Row],[Status]],"Past Due")</f>
        <v>Paid</v>
      </c>
      <c r="T310" s="68" t="str">
        <f ca="1">IF(AND(InvoiceDatabase[[#This Row],[Date Due]]&lt;TODAY(),InvoiceDatabase[[#This Row],[Status]]&lt;&gt;"Paid"),"Yes","No")</f>
        <v>No</v>
      </c>
    </row>
    <row r="311" spans="1:20">
      <c r="A311">
        <v>310</v>
      </c>
      <c r="C311" t="s">
        <v>144</v>
      </c>
      <c r="D311" s="68">
        <v>5844000</v>
      </c>
      <c r="E311" s="23">
        <v>46123</v>
      </c>
      <c r="F311" s="23">
        <v>46153</v>
      </c>
      <c r="G311" t="s">
        <v>51</v>
      </c>
      <c r="H311"/>
      <c r="I311"/>
      <c r="K311" t="s">
        <v>611</v>
      </c>
      <c r="L311" s="68">
        <v>0</v>
      </c>
      <c r="M311" s="68">
        <f>InvoiceDatabase[[#This Row],[Amount]]-InvoiceDatabase[[#This Row],[Paid Amount]]</f>
        <v>5844000</v>
      </c>
      <c r="N311" s="68" t="str" cm="1">
        <f t="array" aca="1" ref="N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1" s="68" t="str">
        <f>_xlfn.TEXTAFTER(
VLOOKUP(InvoiceDatabase[[#This Row],[Customer]],CustomerList[],5,FALSE),
", ", -1)</f>
        <v>Banten</v>
      </c>
      <c r="P311" s="68">
        <f ca="1">IF(InvoiceDatabase[[#This Row],[Aging]]&lt;&gt;"Within Due",InvoiceDatabase[[#This Row],[Balance Outstanding]],0)</f>
        <v>5844000</v>
      </c>
      <c r="Q311" s="68">
        <f ca="1">IF(InvoiceDatabase[[#This Row],[Aging]]="Within Due",InvoiceDatabase[[#This Row],[Balance Outstanding]],0)</f>
        <v>0</v>
      </c>
      <c r="R311" s="68" t="str">
        <f ca="1">IF(InvoiceDatabase[[#This Row],[Date Issued]] &gt;= TODAY()-30, "Yes", "No")</f>
        <v>No</v>
      </c>
      <c r="S311" s="68" t="str">
        <f ca="1">IF(InvoiceDatabase[[#This Row],[IsOverdue?]]&lt;&gt;"Yes",InvoiceDatabase[[#This Row],[Status]],"Past Due")</f>
        <v>Past Due</v>
      </c>
      <c r="T311" s="68" t="str">
        <f ca="1">IF(AND(InvoiceDatabase[[#This Row],[Date Due]]&lt;TODAY(),InvoiceDatabase[[#This Row],[Status]]&lt;&gt;"Paid"),"Yes","No")</f>
        <v>Yes</v>
      </c>
    </row>
    <row r="312" spans="1:20">
      <c r="A312">
        <v>311</v>
      </c>
      <c r="C312" t="s">
        <v>105</v>
      </c>
      <c r="D312" s="68">
        <v>4241000</v>
      </c>
      <c r="E312" s="23">
        <v>46110</v>
      </c>
      <c r="F312" s="23">
        <v>46140</v>
      </c>
      <c r="G312" t="s">
        <v>51</v>
      </c>
      <c r="H312"/>
      <c r="I312"/>
      <c r="K312" t="s">
        <v>612</v>
      </c>
      <c r="L312" s="68">
        <v>0</v>
      </c>
      <c r="M312" s="68">
        <f>InvoiceDatabase[[#This Row],[Amount]]-InvoiceDatabase[[#This Row],[Paid Amount]]</f>
        <v>4241000</v>
      </c>
      <c r="N312" s="68" t="str" cm="1">
        <f t="array" aca="1" ref="N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2" s="68" t="str">
        <f>_xlfn.TEXTAFTER(
VLOOKUP(InvoiceDatabase[[#This Row],[Customer]],CustomerList[],5,FALSE),
", ", -1)</f>
        <v>DKI Jakarta</v>
      </c>
      <c r="P312" s="68">
        <f ca="1">IF(InvoiceDatabase[[#This Row],[Aging]]&lt;&gt;"Within Due",InvoiceDatabase[[#This Row],[Balance Outstanding]],0)</f>
        <v>4241000</v>
      </c>
      <c r="Q312" s="68">
        <f ca="1">IF(InvoiceDatabase[[#This Row],[Aging]]="Within Due",InvoiceDatabase[[#This Row],[Balance Outstanding]],0)</f>
        <v>0</v>
      </c>
      <c r="R312" s="68" t="str">
        <f ca="1">IF(InvoiceDatabase[[#This Row],[Date Issued]] &gt;= TODAY()-30, "Yes", "No")</f>
        <v>No</v>
      </c>
      <c r="S312" s="68" t="str">
        <f ca="1">IF(InvoiceDatabase[[#This Row],[IsOverdue?]]&lt;&gt;"Yes",InvoiceDatabase[[#This Row],[Status]],"Past Due")</f>
        <v>Past Due</v>
      </c>
      <c r="T312" s="68" t="str">
        <f ca="1">IF(AND(InvoiceDatabase[[#This Row],[Date Due]]&lt;TODAY(),InvoiceDatabase[[#This Row],[Status]]&lt;&gt;"Paid"),"Yes","No")</f>
        <v>Yes</v>
      </c>
    </row>
    <row r="313" spans="1:20">
      <c r="A313">
        <v>312</v>
      </c>
      <c r="C313" t="s">
        <v>138</v>
      </c>
      <c r="D313" s="68">
        <v>2887000</v>
      </c>
      <c r="E313" s="23">
        <v>46038</v>
      </c>
      <c r="F313" s="23">
        <v>46068</v>
      </c>
      <c r="G313" t="s">
        <v>274</v>
      </c>
      <c r="H313"/>
      <c r="I313"/>
      <c r="K313" t="s">
        <v>613</v>
      </c>
      <c r="L313" s="68">
        <v>2887000</v>
      </c>
      <c r="M313" s="68">
        <f>InvoiceDatabase[[#This Row],[Amount]]-InvoiceDatabase[[#This Row],[Paid Amount]]</f>
        <v>0</v>
      </c>
      <c r="N313" s="68" t="str" cm="1">
        <f t="array" aca="1" ref="N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3" s="68" t="str">
        <f>_xlfn.TEXTAFTER(
VLOOKUP(InvoiceDatabase[[#This Row],[Customer]],CustomerList[],5,FALSE),
", ", -1)</f>
        <v>Jawa Barat</v>
      </c>
      <c r="P313" s="68">
        <f ca="1">IF(InvoiceDatabase[[#This Row],[Aging]]&lt;&gt;"Within Due",InvoiceDatabase[[#This Row],[Balance Outstanding]],0)</f>
        <v>0</v>
      </c>
      <c r="Q313" s="68">
        <f ca="1">IF(InvoiceDatabase[[#This Row],[Aging]]="Within Due",InvoiceDatabase[[#This Row],[Balance Outstanding]],0)</f>
        <v>0</v>
      </c>
      <c r="R313" s="68" t="str">
        <f ca="1">IF(InvoiceDatabase[[#This Row],[Date Issued]] &gt;= TODAY()-30, "Yes", "No")</f>
        <v>No</v>
      </c>
      <c r="S313" s="68" t="str">
        <f ca="1">IF(InvoiceDatabase[[#This Row],[IsOverdue?]]&lt;&gt;"Yes",InvoiceDatabase[[#This Row],[Status]],"Past Due")</f>
        <v>Paid</v>
      </c>
      <c r="T313" s="68" t="str">
        <f ca="1">IF(AND(InvoiceDatabase[[#This Row],[Date Due]]&lt;TODAY(),InvoiceDatabase[[#This Row],[Status]]&lt;&gt;"Paid"),"Yes","No")</f>
        <v>No</v>
      </c>
    </row>
    <row r="314" spans="1:20">
      <c r="A314">
        <v>313</v>
      </c>
      <c r="C314" t="s">
        <v>197</v>
      </c>
      <c r="D314" s="68">
        <v>2371000</v>
      </c>
      <c r="E314" s="23">
        <v>46172</v>
      </c>
      <c r="F314" s="23">
        <v>46202</v>
      </c>
      <c r="G314" t="s">
        <v>274</v>
      </c>
      <c r="H314"/>
      <c r="I314"/>
      <c r="K314" t="s">
        <v>614</v>
      </c>
      <c r="L314" s="68">
        <v>2371000</v>
      </c>
      <c r="M314" s="68">
        <f>InvoiceDatabase[[#This Row],[Amount]]-InvoiceDatabase[[#This Row],[Paid Amount]]</f>
        <v>0</v>
      </c>
      <c r="N314" s="68" t="str" cm="1">
        <f t="array" aca="1" ref="N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4" s="68" t="str">
        <f>_xlfn.TEXTAFTER(
VLOOKUP(InvoiceDatabase[[#This Row],[Customer]],CustomerList[],5,FALSE),
", ", -1)</f>
        <v>DI Yogyakarta</v>
      </c>
      <c r="P314" s="68">
        <f ca="1">IF(InvoiceDatabase[[#This Row],[Aging]]&lt;&gt;"Within Due",InvoiceDatabase[[#This Row],[Balance Outstanding]],0)</f>
        <v>0</v>
      </c>
      <c r="Q314" s="68">
        <f ca="1">IF(InvoiceDatabase[[#This Row],[Aging]]="Within Due",InvoiceDatabase[[#This Row],[Balance Outstanding]],0)</f>
        <v>0</v>
      </c>
      <c r="R314" s="68" t="str">
        <f ca="1">IF(InvoiceDatabase[[#This Row],[Date Issued]] &gt;= TODAY()-30, "Yes", "No")</f>
        <v>No</v>
      </c>
      <c r="S314" s="68" t="str">
        <f ca="1">IF(InvoiceDatabase[[#This Row],[IsOverdue?]]&lt;&gt;"Yes",InvoiceDatabase[[#This Row],[Status]],"Past Due")</f>
        <v>Paid</v>
      </c>
      <c r="T314" s="68" t="str">
        <f ca="1">IF(AND(InvoiceDatabase[[#This Row],[Date Due]]&lt;TODAY(),InvoiceDatabase[[#This Row],[Status]]&lt;&gt;"Paid"),"Yes","No")</f>
        <v>No</v>
      </c>
    </row>
    <row r="315" spans="1:20">
      <c r="A315">
        <v>314</v>
      </c>
      <c r="C315" t="s">
        <v>246</v>
      </c>
      <c r="D315" s="68">
        <v>2782000</v>
      </c>
      <c r="E315" s="23">
        <v>46032</v>
      </c>
      <c r="F315" s="23">
        <v>46062</v>
      </c>
      <c r="G315" t="s">
        <v>2802</v>
      </c>
      <c r="H315"/>
      <c r="I315"/>
      <c r="K315" t="s">
        <v>615</v>
      </c>
      <c r="L315" s="68">
        <v>1391000</v>
      </c>
      <c r="M315" s="68">
        <f>InvoiceDatabase[[#This Row],[Amount]]-InvoiceDatabase[[#This Row],[Paid Amount]]</f>
        <v>1391000</v>
      </c>
      <c r="N315" s="68" t="str" cm="1">
        <f t="array" aca="1" ref="N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5" s="68" t="str">
        <f>_xlfn.TEXTAFTER(
VLOOKUP(InvoiceDatabase[[#This Row],[Customer]],CustomerList[],5,FALSE),
", ", -1)</f>
        <v>Kalimantan Timur</v>
      </c>
      <c r="P315" s="68">
        <f ca="1">IF(InvoiceDatabase[[#This Row],[Aging]]&lt;&gt;"Within Due",InvoiceDatabase[[#This Row],[Balance Outstanding]],0)</f>
        <v>1391000</v>
      </c>
      <c r="Q315" s="68">
        <f ca="1">IF(InvoiceDatabase[[#This Row],[Aging]]="Within Due",InvoiceDatabase[[#This Row],[Balance Outstanding]],0)</f>
        <v>0</v>
      </c>
      <c r="R315" s="68" t="str">
        <f ca="1">IF(InvoiceDatabase[[#This Row],[Date Issued]] &gt;= TODAY()-30, "Yes", "No")</f>
        <v>No</v>
      </c>
      <c r="S315" s="68" t="str">
        <f ca="1">IF(InvoiceDatabase[[#This Row],[IsOverdue?]]&lt;&gt;"Yes",InvoiceDatabase[[#This Row],[Status]],"Past Due")</f>
        <v>Past Due</v>
      </c>
      <c r="T315" s="68" t="str">
        <f ca="1">IF(AND(InvoiceDatabase[[#This Row],[Date Due]]&lt;TODAY(),InvoiceDatabase[[#This Row],[Status]]&lt;&gt;"Paid"),"Yes","No")</f>
        <v>Yes</v>
      </c>
    </row>
    <row r="316" spans="1:20">
      <c r="A316">
        <v>315</v>
      </c>
      <c r="C316" t="s">
        <v>144</v>
      </c>
      <c r="D316" s="68">
        <v>5942000</v>
      </c>
      <c r="E316" s="23">
        <v>46218</v>
      </c>
      <c r="F316" s="23">
        <v>46248</v>
      </c>
      <c r="G316" t="s">
        <v>274</v>
      </c>
      <c r="H316"/>
      <c r="I316"/>
      <c r="K316" t="s">
        <v>616</v>
      </c>
      <c r="L316" s="68">
        <v>5942000</v>
      </c>
      <c r="M316" s="68">
        <f>InvoiceDatabase[[#This Row],[Amount]]-InvoiceDatabase[[#This Row],[Paid Amount]]</f>
        <v>0</v>
      </c>
      <c r="N316" s="68" t="str" cm="1">
        <f t="array" aca="1" ref="N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6" s="68" t="str">
        <f>_xlfn.TEXTAFTER(
VLOOKUP(InvoiceDatabase[[#This Row],[Customer]],CustomerList[],5,FALSE),
", ", -1)</f>
        <v>Banten</v>
      </c>
      <c r="P316" s="68">
        <f ca="1">IF(InvoiceDatabase[[#This Row],[Aging]]&lt;&gt;"Within Due",InvoiceDatabase[[#This Row],[Balance Outstanding]],0)</f>
        <v>0</v>
      </c>
      <c r="Q316" s="68">
        <f ca="1">IF(InvoiceDatabase[[#This Row],[Aging]]="Within Due",InvoiceDatabase[[#This Row],[Balance Outstanding]],0)</f>
        <v>0</v>
      </c>
      <c r="R316" s="68" t="str">
        <f ca="1">IF(InvoiceDatabase[[#This Row],[Date Issued]] &gt;= TODAY()-30, "Yes", "No")</f>
        <v>No</v>
      </c>
      <c r="S316" s="68" t="str">
        <f ca="1">IF(InvoiceDatabase[[#This Row],[IsOverdue?]]&lt;&gt;"Yes",InvoiceDatabase[[#This Row],[Status]],"Past Due")</f>
        <v>Paid</v>
      </c>
      <c r="T316" s="68" t="str">
        <f ca="1">IF(AND(InvoiceDatabase[[#This Row],[Date Due]]&lt;TODAY(),InvoiceDatabase[[#This Row],[Status]]&lt;&gt;"Paid"),"Yes","No")</f>
        <v>No</v>
      </c>
    </row>
    <row r="317" spans="1:20">
      <c r="A317">
        <v>316</v>
      </c>
      <c r="C317" t="s">
        <v>105</v>
      </c>
      <c r="D317" s="68">
        <v>3205000</v>
      </c>
      <c r="E317" s="23">
        <v>46039</v>
      </c>
      <c r="F317" s="23">
        <v>46053</v>
      </c>
      <c r="G317" t="s">
        <v>51</v>
      </c>
      <c r="H317"/>
      <c r="I317"/>
      <c r="K317" t="s">
        <v>617</v>
      </c>
      <c r="L317" s="68">
        <v>0</v>
      </c>
      <c r="M317" s="68">
        <f>InvoiceDatabase[[#This Row],[Amount]]-InvoiceDatabase[[#This Row],[Paid Amount]]</f>
        <v>3205000</v>
      </c>
      <c r="N317" s="68" t="str" cm="1">
        <f t="array" aca="1" ref="N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17" s="68" t="str">
        <f>_xlfn.TEXTAFTER(
VLOOKUP(InvoiceDatabase[[#This Row],[Customer]],CustomerList[],5,FALSE),
", ", -1)</f>
        <v>DKI Jakarta</v>
      </c>
      <c r="P317" s="68">
        <f ca="1">IF(InvoiceDatabase[[#This Row],[Aging]]&lt;&gt;"Within Due",InvoiceDatabase[[#This Row],[Balance Outstanding]],0)</f>
        <v>3205000</v>
      </c>
      <c r="Q317" s="68">
        <f ca="1">IF(InvoiceDatabase[[#This Row],[Aging]]="Within Due",InvoiceDatabase[[#This Row],[Balance Outstanding]],0)</f>
        <v>0</v>
      </c>
      <c r="R317" s="68" t="str">
        <f ca="1">IF(InvoiceDatabase[[#This Row],[Date Issued]] &gt;= TODAY()-30, "Yes", "No")</f>
        <v>No</v>
      </c>
      <c r="S317" s="68" t="str">
        <f ca="1">IF(InvoiceDatabase[[#This Row],[IsOverdue?]]&lt;&gt;"Yes",InvoiceDatabase[[#This Row],[Status]],"Past Due")</f>
        <v>Past Due</v>
      </c>
      <c r="T317" s="68" t="str">
        <f ca="1">IF(AND(InvoiceDatabase[[#This Row],[Date Due]]&lt;TODAY(),InvoiceDatabase[[#This Row],[Status]]&lt;&gt;"Paid"),"Yes","No")</f>
        <v>Yes</v>
      </c>
    </row>
    <row r="318" spans="1:20">
      <c r="A318">
        <v>317</v>
      </c>
      <c r="C318" t="s">
        <v>118</v>
      </c>
      <c r="D318" s="68">
        <v>5011000</v>
      </c>
      <c r="E318" s="23">
        <v>46233</v>
      </c>
      <c r="F318" s="23">
        <v>46263</v>
      </c>
      <c r="G318" t="s">
        <v>274</v>
      </c>
      <c r="H318"/>
      <c r="I318"/>
      <c r="K318" t="s">
        <v>618</v>
      </c>
      <c r="L318" s="68">
        <v>5011000</v>
      </c>
      <c r="M318" s="68">
        <f>InvoiceDatabase[[#This Row],[Amount]]-InvoiceDatabase[[#This Row],[Paid Amount]]</f>
        <v>0</v>
      </c>
      <c r="N318" s="68" t="str" cm="1">
        <f t="array" aca="1" ref="N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8" s="68" t="str">
        <f>_xlfn.TEXTAFTER(
VLOOKUP(InvoiceDatabase[[#This Row],[Customer]],CustomerList[],5,FALSE),
", ", -1)</f>
        <v>DKI Jakarta</v>
      </c>
      <c r="P318" s="68">
        <f ca="1">IF(InvoiceDatabase[[#This Row],[Aging]]&lt;&gt;"Within Due",InvoiceDatabase[[#This Row],[Balance Outstanding]],0)</f>
        <v>0</v>
      </c>
      <c r="Q318" s="68">
        <f ca="1">IF(InvoiceDatabase[[#This Row],[Aging]]="Within Due",InvoiceDatabase[[#This Row],[Balance Outstanding]],0)</f>
        <v>0</v>
      </c>
      <c r="R318" s="68" t="str">
        <f ca="1">IF(InvoiceDatabase[[#This Row],[Date Issued]] &gt;= TODAY()-30, "Yes", "No")</f>
        <v>No</v>
      </c>
      <c r="S318" s="68" t="str">
        <f ca="1">IF(InvoiceDatabase[[#This Row],[IsOverdue?]]&lt;&gt;"Yes",InvoiceDatabase[[#This Row],[Status]],"Past Due")</f>
        <v>Paid</v>
      </c>
      <c r="T318" s="68" t="str">
        <f ca="1">IF(AND(InvoiceDatabase[[#This Row],[Date Due]]&lt;TODAY(),InvoiceDatabase[[#This Row],[Status]]&lt;&gt;"Paid"),"Yes","No")</f>
        <v>No</v>
      </c>
    </row>
    <row r="319" spans="1:20">
      <c r="A319">
        <v>318</v>
      </c>
      <c r="C319" t="s">
        <v>232</v>
      </c>
      <c r="D319" s="68">
        <v>2158000</v>
      </c>
      <c r="E319" s="23">
        <v>46181</v>
      </c>
      <c r="F319" s="23">
        <v>46211</v>
      </c>
      <c r="G319" t="s">
        <v>274</v>
      </c>
      <c r="H319"/>
      <c r="I319"/>
      <c r="K319" t="s">
        <v>619</v>
      </c>
      <c r="L319" s="68">
        <v>2158000</v>
      </c>
      <c r="M319" s="68">
        <f>InvoiceDatabase[[#This Row],[Amount]]-InvoiceDatabase[[#This Row],[Paid Amount]]</f>
        <v>0</v>
      </c>
      <c r="N319" s="68" t="str" cm="1">
        <f t="array" aca="1" ref="N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19" s="68" t="str">
        <f>_xlfn.TEXTAFTER(
VLOOKUP(InvoiceDatabase[[#This Row],[Customer]],CustomerList[],5,FALSE),
", ", -1)</f>
        <v>Riau</v>
      </c>
      <c r="P319" s="68">
        <f ca="1">IF(InvoiceDatabase[[#This Row],[Aging]]&lt;&gt;"Within Due",InvoiceDatabase[[#This Row],[Balance Outstanding]],0)</f>
        <v>0</v>
      </c>
      <c r="Q319" s="68">
        <f ca="1">IF(InvoiceDatabase[[#This Row],[Aging]]="Within Due",InvoiceDatabase[[#This Row],[Balance Outstanding]],0)</f>
        <v>0</v>
      </c>
      <c r="R319" s="68" t="str">
        <f ca="1">IF(InvoiceDatabase[[#This Row],[Date Issued]] &gt;= TODAY()-30, "Yes", "No")</f>
        <v>No</v>
      </c>
      <c r="S319" s="68" t="str">
        <f ca="1">IF(InvoiceDatabase[[#This Row],[IsOverdue?]]&lt;&gt;"Yes",InvoiceDatabase[[#This Row],[Status]],"Past Due")</f>
        <v>Paid</v>
      </c>
      <c r="T319" s="68" t="str">
        <f ca="1">IF(AND(InvoiceDatabase[[#This Row],[Date Due]]&lt;TODAY(),InvoiceDatabase[[#This Row],[Status]]&lt;&gt;"Paid"),"Yes","No")</f>
        <v>No</v>
      </c>
    </row>
    <row r="320" spans="1:20">
      <c r="A320">
        <v>319</v>
      </c>
      <c r="C320" t="s">
        <v>158</v>
      </c>
      <c r="D320" s="68">
        <v>4962000</v>
      </c>
      <c r="E320" s="23">
        <v>46253</v>
      </c>
      <c r="F320" s="23">
        <v>46283</v>
      </c>
      <c r="G320" t="s">
        <v>2802</v>
      </c>
      <c r="H320"/>
      <c r="I320"/>
      <c r="K320" t="s">
        <v>620</v>
      </c>
      <c r="L320" s="68">
        <v>1489000</v>
      </c>
      <c r="M320" s="68">
        <f>InvoiceDatabase[[#This Row],[Amount]]-InvoiceDatabase[[#This Row],[Paid Amount]]</f>
        <v>3473000</v>
      </c>
      <c r="N320" s="68" t="str" cm="1">
        <f t="array" aca="1" ref="N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20" s="68" t="str">
        <f>_xlfn.TEXTAFTER(
VLOOKUP(InvoiceDatabase[[#This Row],[Customer]],CustomerList[],5,FALSE),
", ", -1)</f>
        <v>DKI Jakarta</v>
      </c>
      <c r="P320" s="68">
        <f ca="1">IF(InvoiceDatabase[[#This Row],[Aging]]&lt;&gt;"Within Due",InvoiceDatabase[[#This Row],[Balance Outstanding]],0)</f>
        <v>3473000</v>
      </c>
      <c r="Q320" s="68">
        <f ca="1">IF(InvoiceDatabase[[#This Row],[Aging]]="Within Due",InvoiceDatabase[[#This Row],[Balance Outstanding]],0)</f>
        <v>0</v>
      </c>
      <c r="R320" s="68" t="str">
        <f ca="1">IF(InvoiceDatabase[[#This Row],[Date Issued]] &gt;= TODAY()-30, "Yes", "No")</f>
        <v>No</v>
      </c>
      <c r="S320" s="68" t="str">
        <f ca="1">IF(InvoiceDatabase[[#This Row],[IsOverdue?]]&lt;&gt;"Yes",InvoiceDatabase[[#This Row],[Status]],"Past Due")</f>
        <v>Past Due</v>
      </c>
      <c r="T320" s="68" t="str">
        <f ca="1">IF(AND(InvoiceDatabase[[#This Row],[Date Due]]&lt;TODAY(),InvoiceDatabase[[#This Row],[Status]]&lt;&gt;"Paid"),"Yes","No")</f>
        <v>Yes</v>
      </c>
    </row>
    <row r="321" spans="1:20">
      <c r="A321">
        <v>320</v>
      </c>
      <c r="C321" t="s">
        <v>184</v>
      </c>
      <c r="D321" s="68">
        <v>1196000</v>
      </c>
      <c r="E321" s="23">
        <v>46025</v>
      </c>
      <c r="F321" s="23">
        <v>46055</v>
      </c>
      <c r="G321" t="s">
        <v>274</v>
      </c>
      <c r="H321"/>
      <c r="I321"/>
      <c r="K321" t="s">
        <v>621</v>
      </c>
      <c r="L321" s="68">
        <v>1196000</v>
      </c>
      <c r="M321" s="68">
        <f>InvoiceDatabase[[#This Row],[Amount]]-InvoiceDatabase[[#This Row],[Paid Amount]]</f>
        <v>0</v>
      </c>
      <c r="N321" s="68" t="str" cm="1">
        <f t="array" aca="1" ref="N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1" s="68" t="str">
        <f>_xlfn.TEXTAFTER(
VLOOKUP(InvoiceDatabase[[#This Row],[Customer]],CustomerList[],5,FALSE),
", ", -1)</f>
        <v>Jawa Timur</v>
      </c>
      <c r="P321" s="68">
        <f ca="1">IF(InvoiceDatabase[[#This Row],[Aging]]&lt;&gt;"Within Due",InvoiceDatabase[[#This Row],[Balance Outstanding]],0)</f>
        <v>0</v>
      </c>
      <c r="Q321" s="68">
        <f ca="1">IF(InvoiceDatabase[[#This Row],[Aging]]="Within Due",InvoiceDatabase[[#This Row],[Balance Outstanding]],0)</f>
        <v>0</v>
      </c>
      <c r="R321" s="68" t="str">
        <f ca="1">IF(InvoiceDatabase[[#This Row],[Date Issued]] &gt;= TODAY()-30, "Yes", "No")</f>
        <v>No</v>
      </c>
      <c r="S321" s="68" t="str">
        <f ca="1">IF(InvoiceDatabase[[#This Row],[IsOverdue?]]&lt;&gt;"Yes",InvoiceDatabase[[#This Row],[Status]],"Past Due")</f>
        <v>Paid</v>
      </c>
      <c r="T321" s="68" t="str">
        <f ca="1">IF(AND(InvoiceDatabase[[#This Row],[Date Due]]&lt;TODAY(),InvoiceDatabase[[#This Row],[Status]]&lt;&gt;"Paid"),"Yes","No")</f>
        <v>No</v>
      </c>
    </row>
    <row r="322" spans="1:20">
      <c r="A322">
        <v>321</v>
      </c>
      <c r="C322" t="s">
        <v>190</v>
      </c>
      <c r="D322" s="68">
        <v>4333000</v>
      </c>
      <c r="E322" s="23">
        <v>46169</v>
      </c>
      <c r="F322" s="23">
        <v>46214</v>
      </c>
      <c r="G322" t="s">
        <v>274</v>
      </c>
      <c r="H322"/>
      <c r="I322"/>
      <c r="K322" t="s">
        <v>622</v>
      </c>
      <c r="L322" s="68">
        <v>4333000</v>
      </c>
      <c r="M322" s="68">
        <f>InvoiceDatabase[[#This Row],[Amount]]-InvoiceDatabase[[#This Row],[Paid Amount]]</f>
        <v>0</v>
      </c>
      <c r="N322" s="68" t="str" cm="1">
        <f t="array" aca="1" ref="N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2" s="68" t="str">
        <f>_xlfn.TEXTAFTER(
VLOOKUP(InvoiceDatabase[[#This Row],[Customer]],CustomerList[],5,FALSE),
", ", -1)</f>
        <v>Jawa Tengah</v>
      </c>
      <c r="P322" s="68">
        <f ca="1">IF(InvoiceDatabase[[#This Row],[Aging]]&lt;&gt;"Within Due",InvoiceDatabase[[#This Row],[Balance Outstanding]],0)</f>
        <v>0</v>
      </c>
      <c r="Q322" s="68">
        <f ca="1">IF(InvoiceDatabase[[#This Row],[Aging]]="Within Due",InvoiceDatabase[[#This Row],[Balance Outstanding]],0)</f>
        <v>0</v>
      </c>
      <c r="R322" s="68" t="str">
        <f ca="1">IF(InvoiceDatabase[[#This Row],[Date Issued]] &gt;= TODAY()-30, "Yes", "No")</f>
        <v>No</v>
      </c>
      <c r="S322" s="68" t="str">
        <f ca="1">IF(InvoiceDatabase[[#This Row],[IsOverdue?]]&lt;&gt;"Yes",InvoiceDatabase[[#This Row],[Status]],"Past Due")</f>
        <v>Paid</v>
      </c>
      <c r="T322" s="68" t="str">
        <f ca="1">IF(AND(InvoiceDatabase[[#This Row],[Date Due]]&lt;TODAY(),InvoiceDatabase[[#This Row],[Status]]&lt;&gt;"Paid"),"Yes","No")</f>
        <v>No</v>
      </c>
    </row>
    <row r="323" spans="1:20">
      <c r="A323">
        <v>322</v>
      </c>
      <c r="C323" t="s">
        <v>253</v>
      </c>
      <c r="D323" s="68">
        <v>1397000</v>
      </c>
      <c r="E323" s="23">
        <v>46222</v>
      </c>
      <c r="F323" s="23">
        <v>46252</v>
      </c>
      <c r="G323" t="s">
        <v>274</v>
      </c>
      <c r="H323"/>
      <c r="I323"/>
      <c r="K323" t="s">
        <v>623</v>
      </c>
      <c r="L323" s="68">
        <v>1397000</v>
      </c>
      <c r="M323" s="68">
        <f>InvoiceDatabase[[#This Row],[Amount]]-InvoiceDatabase[[#This Row],[Paid Amount]]</f>
        <v>0</v>
      </c>
      <c r="N323" s="68" t="str" cm="1">
        <f t="array" aca="1" ref="N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3" s="68" t="str">
        <f>_xlfn.TEXTAFTER(
VLOOKUP(InvoiceDatabase[[#This Row],[Customer]],CustomerList[],5,FALSE),
", ", -1)</f>
        <v>Kalimantan Barat</v>
      </c>
      <c r="P323" s="68">
        <f ca="1">IF(InvoiceDatabase[[#This Row],[Aging]]&lt;&gt;"Within Due",InvoiceDatabase[[#This Row],[Balance Outstanding]],0)</f>
        <v>0</v>
      </c>
      <c r="Q323" s="68">
        <f ca="1">IF(InvoiceDatabase[[#This Row],[Aging]]="Within Due",InvoiceDatabase[[#This Row],[Balance Outstanding]],0)</f>
        <v>0</v>
      </c>
      <c r="R323" s="68" t="str">
        <f ca="1">IF(InvoiceDatabase[[#This Row],[Date Issued]] &gt;= TODAY()-30, "Yes", "No")</f>
        <v>No</v>
      </c>
      <c r="S323" s="68" t="str">
        <f ca="1">IF(InvoiceDatabase[[#This Row],[IsOverdue?]]&lt;&gt;"Yes",InvoiceDatabase[[#This Row],[Status]],"Past Due")</f>
        <v>Paid</v>
      </c>
      <c r="T323" s="68" t="str">
        <f ca="1">IF(AND(InvoiceDatabase[[#This Row],[Date Due]]&lt;TODAY(),InvoiceDatabase[[#This Row],[Status]]&lt;&gt;"Paid"),"Yes","No")</f>
        <v>No</v>
      </c>
    </row>
    <row r="324" spans="1:20">
      <c r="A324">
        <v>323</v>
      </c>
      <c r="C324" t="s">
        <v>204</v>
      </c>
      <c r="D324" s="68">
        <v>5332000</v>
      </c>
      <c r="E324" s="23">
        <v>46225</v>
      </c>
      <c r="F324" s="23">
        <v>46239</v>
      </c>
      <c r="G324" t="s">
        <v>274</v>
      </c>
      <c r="H324"/>
      <c r="I324"/>
      <c r="K324" t="s">
        <v>624</v>
      </c>
      <c r="L324" s="68">
        <v>5332000</v>
      </c>
      <c r="M324" s="68">
        <f>InvoiceDatabase[[#This Row],[Amount]]-InvoiceDatabase[[#This Row],[Paid Amount]]</f>
        <v>0</v>
      </c>
      <c r="N324" s="68" t="str" cm="1">
        <f t="array" aca="1" ref="N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4" s="68" t="str">
        <f>_xlfn.TEXTAFTER(
VLOOKUP(InvoiceDatabase[[#This Row],[Customer]],CustomerList[],5,FALSE),
", ", -1)</f>
        <v>Bali</v>
      </c>
      <c r="P324" s="68">
        <f ca="1">IF(InvoiceDatabase[[#This Row],[Aging]]&lt;&gt;"Within Due",InvoiceDatabase[[#This Row],[Balance Outstanding]],0)</f>
        <v>0</v>
      </c>
      <c r="Q324" s="68">
        <f ca="1">IF(InvoiceDatabase[[#This Row],[Aging]]="Within Due",InvoiceDatabase[[#This Row],[Balance Outstanding]],0)</f>
        <v>0</v>
      </c>
      <c r="R324" s="68" t="str">
        <f ca="1">IF(InvoiceDatabase[[#This Row],[Date Issued]] &gt;= TODAY()-30, "Yes", "No")</f>
        <v>No</v>
      </c>
      <c r="S324" s="68" t="str">
        <f ca="1">IF(InvoiceDatabase[[#This Row],[IsOverdue?]]&lt;&gt;"Yes",InvoiceDatabase[[#This Row],[Status]],"Past Due")</f>
        <v>Paid</v>
      </c>
      <c r="T324" s="68" t="str">
        <f ca="1">IF(AND(InvoiceDatabase[[#This Row],[Date Due]]&lt;TODAY(),InvoiceDatabase[[#This Row],[Status]]&lt;&gt;"Paid"),"Yes","No")</f>
        <v>No</v>
      </c>
    </row>
    <row r="325" spans="1:20">
      <c r="A325">
        <v>324</v>
      </c>
      <c r="C325" t="s">
        <v>118</v>
      </c>
      <c r="D325" s="68">
        <v>6016000</v>
      </c>
      <c r="E325" s="23">
        <v>46264</v>
      </c>
      <c r="F325" s="23">
        <v>46309</v>
      </c>
      <c r="G325" t="s">
        <v>274</v>
      </c>
      <c r="H325"/>
      <c r="I325"/>
      <c r="K325" t="s">
        <v>625</v>
      </c>
      <c r="L325" s="68">
        <v>6016000</v>
      </c>
      <c r="M325" s="68">
        <f>InvoiceDatabase[[#This Row],[Amount]]-InvoiceDatabase[[#This Row],[Paid Amount]]</f>
        <v>0</v>
      </c>
      <c r="N325" s="68" t="str" cm="1">
        <f t="array" aca="1" ref="N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5" s="68" t="str">
        <f>_xlfn.TEXTAFTER(
VLOOKUP(InvoiceDatabase[[#This Row],[Customer]],CustomerList[],5,FALSE),
", ", -1)</f>
        <v>DKI Jakarta</v>
      </c>
      <c r="P325" s="68">
        <f ca="1">IF(InvoiceDatabase[[#This Row],[Aging]]&lt;&gt;"Within Due",InvoiceDatabase[[#This Row],[Balance Outstanding]],0)</f>
        <v>0</v>
      </c>
      <c r="Q325" s="68">
        <f ca="1">IF(InvoiceDatabase[[#This Row],[Aging]]="Within Due",InvoiceDatabase[[#This Row],[Balance Outstanding]],0)</f>
        <v>0</v>
      </c>
      <c r="R325" s="68" t="str">
        <f ca="1">IF(InvoiceDatabase[[#This Row],[Date Issued]] &gt;= TODAY()-30, "Yes", "No")</f>
        <v>No</v>
      </c>
      <c r="S325" s="68" t="str">
        <f ca="1">IF(InvoiceDatabase[[#This Row],[IsOverdue?]]&lt;&gt;"Yes",InvoiceDatabase[[#This Row],[Status]],"Past Due")</f>
        <v>Paid</v>
      </c>
      <c r="T325" s="68" t="str">
        <f ca="1">IF(AND(InvoiceDatabase[[#This Row],[Date Due]]&lt;TODAY(),InvoiceDatabase[[#This Row],[Status]]&lt;&gt;"Paid"),"Yes","No")</f>
        <v>No</v>
      </c>
    </row>
    <row r="326" spans="1:20">
      <c r="A326">
        <v>325</v>
      </c>
      <c r="C326" t="s">
        <v>158</v>
      </c>
      <c r="D326" s="68">
        <v>4393000</v>
      </c>
      <c r="E326" s="23">
        <v>46070</v>
      </c>
      <c r="F326" s="23">
        <v>46100</v>
      </c>
      <c r="G326" t="s">
        <v>274</v>
      </c>
      <c r="H326"/>
      <c r="I326"/>
      <c r="K326" t="s">
        <v>626</v>
      </c>
      <c r="L326" s="68">
        <v>4393000</v>
      </c>
      <c r="M326" s="68">
        <f>InvoiceDatabase[[#This Row],[Amount]]-InvoiceDatabase[[#This Row],[Paid Amount]]</f>
        <v>0</v>
      </c>
      <c r="N326" s="68" t="str" cm="1">
        <f t="array" aca="1" ref="N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6" s="68" t="str">
        <f>_xlfn.TEXTAFTER(
VLOOKUP(InvoiceDatabase[[#This Row],[Customer]],CustomerList[],5,FALSE),
", ", -1)</f>
        <v>DKI Jakarta</v>
      </c>
      <c r="P326" s="68">
        <f ca="1">IF(InvoiceDatabase[[#This Row],[Aging]]&lt;&gt;"Within Due",InvoiceDatabase[[#This Row],[Balance Outstanding]],0)</f>
        <v>0</v>
      </c>
      <c r="Q326" s="68">
        <f ca="1">IF(InvoiceDatabase[[#This Row],[Aging]]="Within Due",InvoiceDatabase[[#This Row],[Balance Outstanding]],0)</f>
        <v>0</v>
      </c>
      <c r="R326" s="68" t="str">
        <f ca="1">IF(InvoiceDatabase[[#This Row],[Date Issued]] &gt;= TODAY()-30, "Yes", "No")</f>
        <v>No</v>
      </c>
      <c r="S326" s="68" t="str">
        <f ca="1">IF(InvoiceDatabase[[#This Row],[IsOverdue?]]&lt;&gt;"Yes",InvoiceDatabase[[#This Row],[Status]],"Past Due")</f>
        <v>Paid</v>
      </c>
      <c r="T326" s="68" t="str">
        <f ca="1">IF(AND(InvoiceDatabase[[#This Row],[Date Due]]&lt;TODAY(),InvoiceDatabase[[#This Row],[Status]]&lt;&gt;"Paid"),"Yes","No")</f>
        <v>No</v>
      </c>
    </row>
    <row r="327" spans="1:20">
      <c r="A327">
        <v>326</v>
      </c>
      <c r="C327" t="s">
        <v>197</v>
      </c>
      <c r="D327" s="68">
        <v>4644000</v>
      </c>
      <c r="E327" s="23">
        <v>46051</v>
      </c>
      <c r="F327" s="23">
        <v>46096</v>
      </c>
      <c r="G327" t="s">
        <v>2802</v>
      </c>
      <c r="H327"/>
      <c r="I327"/>
      <c r="K327" t="s">
        <v>627</v>
      </c>
      <c r="L327" s="68">
        <v>1858000</v>
      </c>
      <c r="M327" s="68">
        <f>InvoiceDatabase[[#This Row],[Amount]]-InvoiceDatabase[[#This Row],[Paid Amount]]</f>
        <v>2786000</v>
      </c>
      <c r="N327" s="68" t="str" cm="1">
        <f t="array" aca="1" ref="N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7" s="68" t="str">
        <f>_xlfn.TEXTAFTER(
VLOOKUP(InvoiceDatabase[[#This Row],[Customer]],CustomerList[],5,FALSE),
", ", -1)</f>
        <v>DI Yogyakarta</v>
      </c>
      <c r="P327" s="68">
        <f ca="1">IF(InvoiceDatabase[[#This Row],[Aging]]&lt;&gt;"Within Due",InvoiceDatabase[[#This Row],[Balance Outstanding]],0)</f>
        <v>2786000</v>
      </c>
      <c r="Q327" s="68">
        <f ca="1">IF(InvoiceDatabase[[#This Row],[Aging]]="Within Due",InvoiceDatabase[[#This Row],[Balance Outstanding]],0)</f>
        <v>0</v>
      </c>
      <c r="R327" s="68" t="str">
        <f ca="1">IF(InvoiceDatabase[[#This Row],[Date Issued]] &gt;= TODAY()-30, "Yes", "No")</f>
        <v>No</v>
      </c>
      <c r="S327" s="68" t="str">
        <f ca="1">IF(InvoiceDatabase[[#This Row],[IsOverdue?]]&lt;&gt;"Yes",InvoiceDatabase[[#This Row],[Status]],"Past Due")</f>
        <v>Past Due</v>
      </c>
      <c r="T327" s="68" t="str">
        <f ca="1">IF(AND(InvoiceDatabase[[#This Row],[Date Due]]&lt;TODAY(),InvoiceDatabase[[#This Row],[Status]]&lt;&gt;"Paid"),"Yes","No")</f>
        <v>Yes</v>
      </c>
    </row>
    <row r="328" spans="1:20">
      <c r="A328">
        <v>327</v>
      </c>
      <c r="C328" t="s">
        <v>131</v>
      </c>
      <c r="D328" s="68">
        <v>3333000</v>
      </c>
      <c r="E328" s="23">
        <v>46211</v>
      </c>
      <c r="F328" s="23">
        <v>46256</v>
      </c>
      <c r="G328" t="s">
        <v>274</v>
      </c>
      <c r="H328"/>
      <c r="I328"/>
      <c r="K328" t="s">
        <v>628</v>
      </c>
      <c r="L328" s="68">
        <v>3333000</v>
      </c>
      <c r="M328" s="68">
        <f>InvoiceDatabase[[#This Row],[Amount]]-InvoiceDatabase[[#This Row],[Paid Amount]]</f>
        <v>0</v>
      </c>
      <c r="N328" s="68" t="str" cm="1">
        <f t="array" aca="1" ref="N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28" s="68" t="str">
        <f>_xlfn.TEXTAFTER(
VLOOKUP(InvoiceDatabase[[#This Row],[Customer]],CustomerList[],5,FALSE),
", ", -1)</f>
        <v>Jawa Barat</v>
      </c>
      <c r="P328" s="68">
        <f ca="1">IF(InvoiceDatabase[[#This Row],[Aging]]&lt;&gt;"Within Due",InvoiceDatabase[[#This Row],[Balance Outstanding]],0)</f>
        <v>0</v>
      </c>
      <c r="Q328" s="68">
        <f ca="1">IF(InvoiceDatabase[[#This Row],[Aging]]="Within Due",InvoiceDatabase[[#This Row],[Balance Outstanding]],0)</f>
        <v>0</v>
      </c>
      <c r="R328" s="68" t="str">
        <f ca="1">IF(InvoiceDatabase[[#This Row],[Date Issued]] &gt;= TODAY()-30, "Yes", "No")</f>
        <v>No</v>
      </c>
      <c r="S328" s="68" t="str">
        <f ca="1">IF(InvoiceDatabase[[#This Row],[IsOverdue?]]&lt;&gt;"Yes",InvoiceDatabase[[#This Row],[Status]],"Past Due")</f>
        <v>Paid</v>
      </c>
      <c r="T328" s="68" t="str">
        <f ca="1">IF(AND(InvoiceDatabase[[#This Row],[Date Due]]&lt;TODAY(),InvoiceDatabase[[#This Row],[Status]]&lt;&gt;"Paid"),"Yes","No")</f>
        <v>No</v>
      </c>
    </row>
    <row r="329" spans="1:20">
      <c r="A329">
        <v>328</v>
      </c>
      <c r="C329" t="s">
        <v>165</v>
      </c>
      <c r="D329" s="68">
        <v>3816000</v>
      </c>
      <c r="E329" s="23">
        <v>46072</v>
      </c>
      <c r="F329" s="23">
        <v>46117</v>
      </c>
      <c r="G329" t="s">
        <v>51</v>
      </c>
      <c r="H329"/>
      <c r="I329"/>
      <c r="K329" t="s">
        <v>629</v>
      </c>
      <c r="L329" s="68">
        <v>0</v>
      </c>
      <c r="M329" s="68">
        <f>InvoiceDatabase[[#This Row],[Amount]]-InvoiceDatabase[[#This Row],[Paid Amount]]</f>
        <v>3816000</v>
      </c>
      <c r="N329" s="68" t="str" cm="1">
        <f t="array" aca="1" ref="N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29" s="68" t="str">
        <f>_xlfn.TEXTAFTER(
VLOOKUP(InvoiceDatabase[[#This Row],[Customer]],CustomerList[],5,FALSE),
", ", -1)</f>
        <v>Jawa Barat</v>
      </c>
      <c r="P329" s="68">
        <f ca="1">IF(InvoiceDatabase[[#This Row],[Aging]]&lt;&gt;"Within Due",InvoiceDatabase[[#This Row],[Balance Outstanding]],0)</f>
        <v>3816000</v>
      </c>
      <c r="Q329" s="68">
        <f ca="1">IF(InvoiceDatabase[[#This Row],[Aging]]="Within Due",InvoiceDatabase[[#This Row],[Balance Outstanding]],0)</f>
        <v>0</v>
      </c>
      <c r="R329" s="68" t="str">
        <f ca="1">IF(InvoiceDatabase[[#This Row],[Date Issued]] &gt;= TODAY()-30, "Yes", "No")</f>
        <v>No</v>
      </c>
      <c r="S329" s="68" t="str">
        <f ca="1">IF(InvoiceDatabase[[#This Row],[IsOverdue?]]&lt;&gt;"Yes",InvoiceDatabase[[#This Row],[Status]],"Past Due")</f>
        <v>Past Due</v>
      </c>
      <c r="T329" s="68" t="str">
        <f ca="1">IF(AND(InvoiceDatabase[[#This Row],[Date Due]]&lt;TODAY(),InvoiceDatabase[[#This Row],[Status]]&lt;&gt;"Paid"),"Yes","No")</f>
        <v>Yes</v>
      </c>
    </row>
    <row r="330" spans="1:20">
      <c r="A330">
        <v>329</v>
      </c>
      <c r="C330" t="s">
        <v>32</v>
      </c>
      <c r="D330" s="68">
        <v>3631000</v>
      </c>
      <c r="E330" s="23">
        <v>46067</v>
      </c>
      <c r="F330" s="23">
        <v>46081</v>
      </c>
      <c r="G330" t="s">
        <v>274</v>
      </c>
      <c r="H330"/>
      <c r="I330"/>
      <c r="K330" t="s">
        <v>630</v>
      </c>
      <c r="L330" s="68">
        <v>3631000</v>
      </c>
      <c r="M330" s="68">
        <f>InvoiceDatabase[[#This Row],[Amount]]-InvoiceDatabase[[#This Row],[Paid Amount]]</f>
        <v>0</v>
      </c>
      <c r="N330" s="68" t="str" cm="1">
        <f t="array" aca="1" ref="N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0" s="68" t="str">
        <f>_xlfn.TEXTAFTER(
VLOOKUP(InvoiceDatabase[[#This Row],[Customer]],CustomerList[],5,FALSE),
", ", -1)</f>
        <v>DKI Jakarta</v>
      </c>
      <c r="P330" s="68">
        <f ca="1">IF(InvoiceDatabase[[#This Row],[Aging]]&lt;&gt;"Within Due",InvoiceDatabase[[#This Row],[Balance Outstanding]],0)</f>
        <v>0</v>
      </c>
      <c r="Q330" s="68">
        <f ca="1">IF(InvoiceDatabase[[#This Row],[Aging]]="Within Due",InvoiceDatabase[[#This Row],[Balance Outstanding]],0)</f>
        <v>0</v>
      </c>
      <c r="R330" s="68" t="str">
        <f ca="1">IF(InvoiceDatabase[[#This Row],[Date Issued]] &gt;= TODAY()-30, "Yes", "No")</f>
        <v>No</v>
      </c>
      <c r="S330" s="68" t="str">
        <f ca="1">IF(InvoiceDatabase[[#This Row],[IsOverdue?]]&lt;&gt;"Yes",InvoiceDatabase[[#This Row],[Status]],"Past Due")</f>
        <v>Paid</v>
      </c>
      <c r="T330" s="68" t="str">
        <f ca="1">IF(AND(InvoiceDatabase[[#This Row],[Date Due]]&lt;TODAY(),InvoiceDatabase[[#This Row],[Status]]&lt;&gt;"Paid"),"Yes","No")</f>
        <v>No</v>
      </c>
    </row>
    <row r="331" spans="1:20">
      <c r="A331">
        <v>330</v>
      </c>
      <c r="C331" t="s">
        <v>225</v>
      </c>
      <c r="D331" s="68">
        <v>6316000</v>
      </c>
      <c r="E331" s="23">
        <v>46259</v>
      </c>
      <c r="F331" s="23">
        <v>46273</v>
      </c>
      <c r="G331" t="s">
        <v>274</v>
      </c>
      <c r="H331"/>
      <c r="I331"/>
      <c r="K331" t="s">
        <v>631</v>
      </c>
      <c r="L331" s="68">
        <v>6316000</v>
      </c>
      <c r="M331" s="68">
        <f>InvoiceDatabase[[#This Row],[Amount]]-InvoiceDatabase[[#This Row],[Paid Amount]]</f>
        <v>0</v>
      </c>
      <c r="N331" s="68" t="str" cm="1">
        <f t="array" aca="1" ref="N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1" s="68" t="str">
        <f>_xlfn.TEXTAFTER(
VLOOKUP(InvoiceDatabase[[#This Row],[Customer]],CustomerList[],5,FALSE),
", ", -1)</f>
        <v>Sumatera Selatan</v>
      </c>
      <c r="P331" s="68">
        <f ca="1">IF(InvoiceDatabase[[#This Row],[Aging]]&lt;&gt;"Within Due",InvoiceDatabase[[#This Row],[Balance Outstanding]],0)</f>
        <v>0</v>
      </c>
      <c r="Q331" s="68">
        <f ca="1">IF(InvoiceDatabase[[#This Row],[Aging]]="Within Due",InvoiceDatabase[[#This Row],[Balance Outstanding]],0)</f>
        <v>0</v>
      </c>
      <c r="R331" s="68" t="str">
        <f ca="1">IF(InvoiceDatabase[[#This Row],[Date Issued]] &gt;= TODAY()-30, "Yes", "No")</f>
        <v>No</v>
      </c>
      <c r="S331" s="68" t="str">
        <f ca="1">IF(InvoiceDatabase[[#This Row],[IsOverdue?]]&lt;&gt;"Yes",InvoiceDatabase[[#This Row],[Status]],"Past Due")</f>
        <v>Paid</v>
      </c>
      <c r="T331" s="68" t="str">
        <f ca="1">IF(AND(InvoiceDatabase[[#This Row],[Date Due]]&lt;TODAY(),InvoiceDatabase[[#This Row],[Status]]&lt;&gt;"Paid"),"Yes","No")</f>
        <v>No</v>
      </c>
    </row>
    <row r="332" spans="1:20">
      <c r="A332">
        <v>331</v>
      </c>
      <c r="C332" t="s">
        <v>125</v>
      </c>
      <c r="D332" s="68">
        <v>5010000</v>
      </c>
      <c r="E332" s="23">
        <v>46193</v>
      </c>
      <c r="F332" s="23">
        <v>46207</v>
      </c>
      <c r="G332" t="s">
        <v>274</v>
      </c>
      <c r="H332"/>
      <c r="I332"/>
      <c r="K332" t="s">
        <v>632</v>
      </c>
      <c r="L332" s="68">
        <v>5010000</v>
      </c>
      <c r="M332" s="68">
        <f>InvoiceDatabase[[#This Row],[Amount]]-InvoiceDatabase[[#This Row],[Paid Amount]]</f>
        <v>0</v>
      </c>
      <c r="N332" s="68" t="str" cm="1">
        <f t="array" aca="1" ref="N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2" s="68" t="str">
        <f>_xlfn.TEXTAFTER(
VLOOKUP(InvoiceDatabase[[#This Row],[Customer]],CustomerList[],5,FALSE),
", ", -1)</f>
        <v>DKI Jakarta</v>
      </c>
      <c r="P332" s="68">
        <f ca="1">IF(InvoiceDatabase[[#This Row],[Aging]]&lt;&gt;"Within Due",InvoiceDatabase[[#This Row],[Balance Outstanding]],0)</f>
        <v>0</v>
      </c>
      <c r="Q332" s="68">
        <f ca="1">IF(InvoiceDatabase[[#This Row],[Aging]]="Within Due",InvoiceDatabase[[#This Row],[Balance Outstanding]],0)</f>
        <v>0</v>
      </c>
      <c r="R332" s="68" t="str">
        <f ca="1">IF(InvoiceDatabase[[#This Row],[Date Issued]] &gt;= TODAY()-30, "Yes", "No")</f>
        <v>No</v>
      </c>
      <c r="S332" s="68" t="str">
        <f ca="1">IF(InvoiceDatabase[[#This Row],[IsOverdue?]]&lt;&gt;"Yes",InvoiceDatabase[[#This Row],[Status]],"Past Due")</f>
        <v>Paid</v>
      </c>
      <c r="T332" s="68" t="str">
        <f ca="1">IF(AND(InvoiceDatabase[[#This Row],[Date Due]]&lt;TODAY(),InvoiceDatabase[[#This Row],[Status]]&lt;&gt;"Paid"),"Yes","No")</f>
        <v>No</v>
      </c>
    </row>
    <row r="333" spans="1:20">
      <c r="A333">
        <v>332</v>
      </c>
      <c r="C333" t="s">
        <v>111</v>
      </c>
      <c r="D333" s="68">
        <v>2485000</v>
      </c>
      <c r="E333" s="23">
        <v>46137</v>
      </c>
      <c r="F333" s="23">
        <v>46167</v>
      </c>
      <c r="G333" t="s">
        <v>51</v>
      </c>
      <c r="H333"/>
      <c r="I333"/>
      <c r="K333" t="s">
        <v>633</v>
      </c>
      <c r="L333" s="68">
        <v>0</v>
      </c>
      <c r="M333" s="68">
        <f>InvoiceDatabase[[#This Row],[Amount]]-InvoiceDatabase[[#This Row],[Paid Amount]]</f>
        <v>2485000</v>
      </c>
      <c r="N333" s="68" t="str" cm="1">
        <f t="array" aca="1" ref="N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33" s="68" t="str">
        <f>_xlfn.TEXTAFTER(
VLOOKUP(InvoiceDatabase[[#This Row],[Customer]],CustomerList[],5,FALSE),
", ", -1)</f>
        <v>DKI Jakarta</v>
      </c>
      <c r="P333" s="68">
        <f ca="1">IF(InvoiceDatabase[[#This Row],[Aging]]&lt;&gt;"Within Due",InvoiceDatabase[[#This Row],[Balance Outstanding]],0)</f>
        <v>2485000</v>
      </c>
      <c r="Q333" s="68">
        <f ca="1">IF(InvoiceDatabase[[#This Row],[Aging]]="Within Due",InvoiceDatabase[[#This Row],[Balance Outstanding]],0)</f>
        <v>0</v>
      </c>
      <c r="R333" s="68" t="str">
        <f ca="1">IF(InvoiceDatabase[[#This Row],[Date Issued]] &gt;= TODAY()-30, "Yes", "No")</f>
        <v>No</v>
      </c>
      <c r="S333" s="68" t="str">
        <f ca="1">IF(InvoiceDatabase[[#This Row],[IsOverdue?]]&lt;&gt;"Yes",InvoiceDatabase[[#This Row],[Status]],"Past Due")</f>
        <v>Past Due</v>
      </c>
      <c r="T333" s="68" t="str">
        <f ca="1">IF(AND(InvoiceDatabase[[#This Row],[Date Due]]&lt;TODAY(),InvoiceDatabase[[#This Row],[Status]]&lt;&gt;"Paid"),"Yes","No")</f>
        <v>Yes</v>
      </c>
    </row>
    <row r="334" spans="1:20">
      <c r="A334">
        <v>333</v>
      </c>
      <c r="C334" t="s">
        <v>239</v>
      </c>
      <c r="D334" s="68">
        <v>3462000</v>
      </c>
      <c r="E334" s="23">
        <v>46102</v>
      </c>
      <c r="F334" s="23">
        <v>46132</v>
      </c>
      <c r="G334" t="s">
        <v>274</v>
      </c>
      <c r="H334"/>
      <c r="I334"/>
      <c r="K334" t="s">
        <v>634</v>
      </c>
      <c r="L334" s="68">
        <v>3462000</v>
      </c>
      <c r="M334" s="68">
        <f>InvoiceDatabase[[#This Row],[Amount]]-InvoiceDatabase[[#This Row],[Paid Amount]]</f>
        <v>0</v>
      </c>
      <c r="N334" s="68" t="str" cm="1">
        <f t="array" aca="1" ref="N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4" s="68" t="str">
        <f>_xlfn.TEXTAFTER(
VLOOKUP(InvoiceDatabase[[#This Row],[Customer]],CustomerList[],5,FALSE),
", ", -1)</f>
        <v>Kepulauan Riau</v>
      </c>
      <c r="P334" s="68">
        <f ca="1">IF(InvoiceDatabase[[#This Row],[Aging]]&lt;&gt;"Within Due",InvoiceDatabase[[#This Row],[Balance Outstanding]],0)</f>
        <v>0</v>
      </c>
      <c r="Q334" s="68">
        <f ca="1">IF(InvoiceDatabase[[#This Row],[Aging]]="Within Due",InvoiceDatabase[[#This Row],[Balance Outstanding]],0)</f>
        <v>0</v>
      </c>
      <c r="R334" s="68" t="str">
        <f ca="1">IF(InvoiceDatabase[[#This Row],[Date Issued]] &gt;= TODAY()-30, "Yes", "No")</f>
        <v>No</v>
      </c>
      <c r="S334" s="68" t="str">
        <f ca="1">IF(InvoiceDatabase[[#This Row],[IsOverdue?]]&lt;&gt;"Yes",InvoiceDatabase[[#This Row],[Status]],"Past Due")</f>
        <v>Paid</v>
      </c>
      <c r="T334" s="68" t="str">
        <f ca="1">IF(AND(InvoiceDatabase[[#This Row],[Date Due]]&lt;TODAY(),InvoiceDatabase[[#This Row],[Status]]&lt;&gt;"Paid"),"Yes","No")</f>
        <v>No</v>
      </c>
    </row>
    <row r="335" spans="1:20">
      <c r="A335">
        <v>334</v>
      </c>
      <c r="C335" t="s">
        <v>125</v>
      </c>
      <c r="D335" s="68">
        <v>1627000</v>
      </c>
      <c r="E335" s="23">
        <v>46125</v>
      </c>
      <c r="F335" s="23">
        <v>46139</v>
      </c>
      <c r="G335" t="s">
        <v>274</v>
      </c>
      <c r="H335"/>
      <c r="I335"/>
      <c r="K335" t="s">
        <v>635</v>
      </c>
      <c r="L335" s="68">
        <v>1627000</v>
      </c>
      <c r="M335" s="68">
        <f>InvoiceDatabase[[#This Row],[Amount]]-InvoiceDatabase[[#This Row],[Paid Amount]]</f>
        <v>0</v>
      </c>
      <c r="N335" s="68" t="str" cm="1">
        <f t="array" aca="1" ref="N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5" s="68" t="str">
        <f>_xlfn.TEXTAFTER(
VLOOKUP(InvoiceDatabase[[#This Row],[Customer]],CustomerList[],5,FALSE),
", ", -1)</f>
        <v>DKI Jakarta</v>
      </c>
      <c r="P335" s="68">
        <f ca="1">IF(InvoiceDatabase[[#This Row],[Aging]]&lt;&gt;"Within Due",InvoiceDatabase[[#This Row],[Balance Outstanding]],0)</f>
        <v>0</v>
      </c>
      <c r="Q335" s="68">
        <f ca="1">IF(InvoiceDatabase[[#This Row],[Aging]]="Within Due",InvoiceDatabase[[#This Row],[Balance Outstanding]],0)</f>
        <v>0</v>
      </c>
      <c r="R335" s="68" t="str">
        <f ca="1">IF(InvoiceDatabase[[#This Row],[Date Issued]] &gt;= TODAY()-30, "Yes", "No")</f>
        <v>No</v>
      </c>
      <c r="S335" s="68" t="str">
        <f ca="1">IF(InvoiceDatabase[[#This Row],[IsOverdue?]]&lt;&gt;"Yes",InvoiceDatabase[[#This Row],[Status]],"Past Due")</f>
        <v>Paid</v>
      </c>
      <c r="T335" s="68" t="str">
        <f ca="1">IF(AND(InvoiceDatabase[[#This Row],[Date Due]]&lt;TODAY(),InvoiceDatabase[[#This Row],[Status]]&lt;&gt;"Paid"),"Yes","No")</f>
        <v>No</v>
      </c>
    </row>
    <row r="336" spans="1:20">
      <c r="A336">
        <v>335</v>
      </c>
      <c r="C336" t="s">
        <v>246</v>
      </c>
      <c r="D336" s="68">
        <v>2977000</v>
      </c>
      <c r="E336" s="23">
        <v>46229</v>
      </c>
      <c r="F336" s="23">
        <v>46259</v>
      </c>
      <c r="G336" t="s">
        <v>274</v>
      </c>
      <c r="H336"/>
      <c r="I336"/>
      <c r="K336" t="s">
        <v>636</v>
      </c>
      <c r="L336" s="68">
        <v>2977000</v>
      </c>
      <c r="M336" s="68">
        <f>InvoiceDatabase[[#This Row],[Amount]]-InvoiceDatabase[[#This Row],[Paid Amount]]</f>
        <v>0</v>
      </c>
      <c r="N336" s="68" t="str" cm="1">
        <f t="array" aca="1" ref="N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6" s="68" t="str">
        <f>_xlfn.TEXTAFTER(
VLOOKUP(InvoiceDatabase[[#This Row],[Customer]],CustomerList[],5,FALSE),
", ", -1)</f>
        <v>Kalimantan Timur</v>
      </c>
      <c r="P336" s="68">
        <f ca="1">IF(InvoiceDatabase[[#This Row],[Aging]]&lt;&gt;"Within Due",InvoiceDatabase[[#This Row],[Balance Outstanding]],0)</f>
        <v>0</v>
      </c>
      <c r="Q336" s="68">
        <f ca="1">IF(InvoiceDatabase[[#This Row],[Aging]]="Within Due",InvoiceDatabase[[#This Row],[Balance Outstanding]],0)</f>
        <v>0</v>
      </c>
      <c r="R336" s="68" t="str">
        <f ca="1">IF(InvoiceDatabase[[#This Row],[Date Issued]] &gt;= TODAY()-30, "Yes", "No")</f>
        <v>No</v>
      </c>
      <c r="S336" s="68" t="str">
        <f ca="1">IF(InvoiceDatabase[[#This Row],[IsOverdue?]]&lt;&gt;"Yes",InvoiceDatabase[[#This Row],[Status]],"Past Due")</f>
        <v>Paid</v>
      </c>
      <c r="T336" s="68" t="str">
        <f ca="1">IF(AND(InvoiceDatabase[[#This Row],[Date Due]]&lt;TODAY(),InvoiceDatabase[[#This Row],[Status]]&lt;&gt;"Paid"),"Yes","No")</f>
        <v>No</v>
      </c>
    </row>
    <row r="337" spans="1:20">
      <c r="A337">
        <v>336</v>
      </c>
      <c r="C337" t="s">
        <v>144</v>
      </c>
      <c r="D337" s="68">
        <v>4320000</v>
      </c>
      <c r="E337" s="23">
        <v>46192</v>
      </c>
      <c r="F337" s="23">
        <v>46222</v>
      </c>
      <c r="G337" t="s">
        <v>51</v>
      </c>
      <c r="H337"/>
      <c r="I337"/>
      <c r="K337" t="s">
        <v>637</v>
      </c>
      <c r="L337" s="68">
        <v>0</v>
      </c>
      <c r="M337" s="68">
        <f>InvoiceDatabase[[#This Row],[Amount]]-InvoiceDatabase[[#This Row],[Paid Amount]]</f>
        <v>4320000</v>
      </c>
      <c r="N337" s="68" t="str" cm="1">
        <f t="array" aca="1" ref="N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37" s="68" t="str">
        <f>_xlfn.TEXTAFTER(
VLOOKUP(InvoiceDatabase[[#This Row],[Customer]],CustomerList[],5,FALSE),
", ", -1)</f>
        <v>Banten</v>
      </c>
      <c r="P337" s="68">
        <f ca="1">IF(InvoiceDatabase[[#This Row],[Aging]]&lt;&gt;"Within Due",InvoiceDatabase[[#This Row],[Balance Outstanding]],0)</f>
        <v>4320000</v>
      </c>
      <c r="Q337" s="68">
        <f ca="1">IF(InvoiceDatabase[[#This Row],[Aging]]="Within Due",InvoiceDatabase[[#This Row],[Balance Outstanding]],0)</f>
        <v>0</v>
      </c>
      <c r="R337" s="68" t="str">
        <f ca="1">IF(InvoiceDatabase[[#This Row],[Date Issued]] &gt;= TODAY()-30, "Yes", "No")</f>
        <v>No</v>
      </c>
      <c r="S337" s="68" t="str">
        <f ca="1">IF(InvoiceDatabase[[#This Row],[IsOverdue?]]&lt;&gt;"Yes",InvoiceDatabase[[#This Row],[Status]],"Past Due")</f>
        <v>Past Due</v>
      </c>
      <c r="T337" s="68" t="str">
        <f ca="1">IF(AND(InvoiceDatabase[[#This Row],[Date Due]]&lt;TODAY(),InvoiceDatabase[[#This Row],[Status]]&lt;&gt;"Paid"),"Yes","No")</f>
        <v>Yes</v>
      </c>
    </row>
    <row r="338" spans="1:20">
      <c r="A338">
        <v>337</v>
      </c>
      <c r="C338" t="s">
        <v>260</v>
      </c>
      <c r="D338" s="68">
        <v>5239000</v>
      </c>
      <c r="E338" s="23">
        <v>46166</v>
      </c>
      <c r="F338" s="23">
        <v>46196</v>
      </c>
      <c r="G338" t="s">
        <v>274</v>
      </c>
      <c r="H338"/>
      <c r="I338"/>
      <c r="K338" t="s">
        <v>638</v>
      </c>
      <c r="L338" s="68">
        <v>5239000</v>
      </c>
      <c r="M338" s="68">
        <f>InvoiceDatabase[[#This Row],[Amount]]-InvoiceDatabase[[#This Row],[Paid Amount]]</f>
        <v>0</v>
      </c>
      <c r="N338" s="68" t="str" cm="1">
        <f t="array" aca="1" ref="N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8" s="68" t="str">
        <f>_xlfn.TEXTAFTER(
VLOOKUP(InvoiceDatabase[[#This Row],[Customer]],CustomerList[],5,FALSE),
", ", -1)</f>
        <v>Sulawesi Utara</v>
      </c>
      <c r="P338" s="68">
        <f ca="1">IF(InvoiceDatabase[[#This Row],[Aging]]&lt;&gt;"Within Due",InvoiceDatabase[[#This Row],[Balance Outstanding]],0)</f>
        <v>0</v>
      </c>
      <c r="Q338" s="68">
        <f ca="1">IF(InvoiceDatabase[[#This Row],[Aging]]="Within Due",InvoiceDatabase[[#This Row],[Balance Outstanding]],0)</f>
        <v>0</v>
      </c>
      <c r="R338" s="68" t="str">
        <f ca="1">IF(InvoiceDatabase[[#This Row],[Date Issued]] &gt;= TODAY()-30, "Yes", "No")</f>
        <v>No</v>
      </c>
      <c r="S338" s="68" t="str">
        <f ca="1">IF(InvoiceDatabase[[#This Row],[IsOverdue?]]&lt;&gt;"Yes",InvoiceDatabase[[#This Row],[Status]],"Past Due")</f>
        <v>Paid</v>
      </c>
      <c r="T338" s="68" t="str">
        <f ca="1">IF(AND(InvoiceDatabase[[#This Row],[Date Due]]&lt;TODAY(),InvoiceDatabase[[#This Row],[Status]]&lt;&gt;"Paid"),"Yes","No")</f>
        <v>No</v>
      </c>
    </row>
    <row r="339" spans="1:20">
      <c r="A339">
        <v>338</v>
      </c>
      <c r="C339" t="s">
        <v>232</v>
      </c>
      <c r="D339" s="68">
        <v>2166000</v>
      </c>
      <c r="E339" s="23">
        <v>46231</v>
      </c>
      <c r="F339" s="23">
        <v>46261</v>
      </c>
      <c r="G339" t="s">
        <v>274</v>
      </c>
      <c r="H339"/>
      <c r="I339"/>
      <c r="K339" t="s">
        <v>639</v>
      </c>
      <c r="L339" s="68">
        <v>2166000</v>
      </c>
      <c r="M339" s="68">
        <f>InvoiceDatabase[[#This Row],[Amount]]-InvoiceDatabase[[#This Row],[Paid Amount]]</f>
        <v>0</v>
      </c>
      <c r="N339" s="68" t="str" cm="1">
        <f t="array" aca="1" ref="N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39" s="68" t="str">
        <f>_xlfn.TEXTAFTER(
VLOOKUP(InvoiceDatabase[[#This Row],[Customer]],CustomerList[],5,FALSE),
", ", -1)</f>
        <v>Riau</v>
      </c>
      <c r="P339" s="68">
        <f ca="1">IF(InvoiceDatabase[[#This Row],[Aging]]&lt;&gt;"Within Due",InvoiceDatabase[[#This Row],[Balance Outstanding]],0)</f>
        <v>0</v>
      </c>
      <c r="Q339" s="68">
        <f ca="1">IF(InvoiceDatabase[[#This Row],[Aging]]="Within Due",InvoiceDatabase[[#This Row],[Balance Outstanding]],0)</f>
        <v>0</v>
      </c>
      <c r="R339" s="68" t="str">
        <f ca="1">IF(InvoiceDatabase[[#This Row],[Date Issued]] &gt;= TODAY()-30, "Yes", "No")</f>
        <v>No</v>
      </c>
      <c r="S339" s="68" t="str">
        <f ca="1">IF(InvoiceDatabase[[#This Row],[IsOverdue?]]&lt;&gt;"Yes",InvoiceDatabase[[#This Row],[Status]],"Past Due")</f>
        <v>Paid</v>
      </c>
      <c r="T339" s="68" t="str">
        <f ca="1">IF(AND(InvoiceDatabase[[#This Row],[Date Due]]&lt;TODAY(),InvoiceDatabase[[#This Row],[Status]]&lt;&gt;"Paid"),"Yes","No")</f>
        <v>No</v>
      </c>
    </row>
    <row r="340" spans="1:20">
      <c r="A340">
        <v>339</v>
      </c>
      <c r="C340" t="s">
        <v>253</v>
      </c>
      <c r="D340" s="68">
        <v>4877000</v>
      </c>
      <c r="E340" s="23">
        <v>46091</v>
      </c>
      <c r="F340" s="23">
        <v>46121</v>
      </c>
      <c r="G340" t="s">
        <v>274</v>
      </c>
      <c r="H340"/>
      <c r="I340"/>
      <c r="K340" t="s">
        <v>640</v>
      </c>
      <c r="L340" s="68">
        <v>4877000</v>
      </c>
      <c r="M340" s="68">
        <f>InvoiceDatabase[[#This Row],[Amount]]-InvoiceDatabase[[#This Row],[Paid Amount]]</f>
        <v>0</v>
      </c>
      <c r="N340" s="68" t="str" cm="1">
        <f t="array" aca="1" ref="N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0" s="68" t="str">
        <f>_xlfn.TEXTAFTER(
VLOOKUP(InvoiceDatabase[[#This Row],[Customer]],CustomerList[],5,FALSE),
", ", -1)</f>
        <v>Kalimantan Barat</v>
      </c>
      <c r="P340" s="68">
        <f ca="1">IF(InvoiceDatabase[[#This Row],[Aging]]&lt;&gt;"Within Due",InvoiceDatabase[[#This Row],[Balance Outstanding]],0)</f>
        <v>0</v>
      </c>
      <c r="Q340" s="68">
        <f ca="1">IF(InvoiceDatabase[[#This Row],[Aging]]="Within Due",InvoiceDatabase[[#This Row],[Balance Outstanding]],0)</f>
        <v>0</v>
      </c>
      <c r="R340" s="68" t="str">
        <f ca="1">IF(InvoiceDatabase[[#This Row],[Date Issued]] &gt;= TODAY()-30, "Yes", "No")</f>
        <v>No</v>
      </c>
      <c r="S340" s="68" t="str">
        <f ca="1">IF(InvoiceDatabase[[#This Row],[IsOverdue?]]&lt;&gt;"Yes",InvoiceDatabase[[#This Row],[Status]],"Past Due")</f>
        <v>Paid</v>
      </c>
      <c r="T340" s="68" t="str">
        <f ca="1">IF(AND(InvoiceDatabase[[#This Row],[Date Due]]&lt;TODAY(),InvoiceDatabase[[#This Row],[Status]]&lt;&gt;"Paid"),"Yes","No")</f>
        <v>No</v>
      </c>
    </row>
    <row r="341" spans="1:20">
      <c r="A341">
        <v>340</v>
      </c>
      <c r="C341" t="s">
        <v>184</v>
      </c>
      <c r="D341" s="68">
        <v>3540000</v>
      </c>
      <c r="E341" s="23">
        <v>46177</v>
      </c>
      <c r="F341" s="23">
        <v>46222</v>
      </c>
      <c r="G341" t="s">
        <v>51</v>
      </c>
      <c r="H341"/>
      <c r="I341"/>
      <c r="K341" t="s">
        <v>641</v>
      </c>
      <c r="L341" s="68">
        <v>0</v>
      </c>
      <c r="M341" s="68">
        <f>InvoiceDatabase[[#This Row],[Amount]]-InvoiceDatabase[[#This Row],[Paid Amount]]</f>
        <v>3540000</v>
      </c>
      <c r="N341" s="68" t="str" cm="1">
        <f t="array" aca="1" ref="N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1" s="68" t="str">
        <f>_xlfn.TEXTAFTER(
VLOOKUP(InvoiceDatabase[[#This Row],[Customer]],CustomerList[],5,FALSE),
", ", -1)</f>
        <v>Jawa Timur</v>
      </c>
      <c r="P341" s="68">
        <f ca="1">IF(InvoiceDatabase[[#This Row],[Aging]]&lt;&gt;"Within Due",InvoiceDatabase[[#This Row],[Balance Outstanding]],0)</f>
        <v>3540000</v>
      </c>
      <c r="Q341" s="68">
        <f ca="1">IF(InvoiceDatabase[[#This Row],[Aging]]="Within Due",InvoiceDatabase[[#This Row],[Balance Outstanding]],0)</f>
        <v>0</v>
      </c>
      <c r="R341" s="68" t="str">
        <f ca="1">IF(InvoiceDatabase[[#This Row],[Date Issued]] &gt;= TODAY()-30, "Yes", "No")</f>
        <v>No</v>
      </c>
      <c r="S341" s="68" t="str">
        <f ca="1">IF(InvoiceDatabase[[#This Row],[IsOverdue?]]&lt;&gt;"Yes",InvoiceDatabase[[#This Row],[Status]],"Past Due")</f>
        <v>Past Due</v>
      </c>
      <c r="T341" s="68" t="str">
        <f ca="1">IF(AND(InvoiceDatabase[[#This Row],[Date Due]]&lt;TODAY(),InvoiceDatabase[[#This Row],[Status]]&lt;&gt;"Paid"),"Yes","No")</f>
        <v>Yes</v>
      </c>
    </row>
    <row r="342" spans="1:20">
      <c r="A342">
        <v>341</v>
      </c>
      <c r="C342" t="s">
        <v>246</v>
      </c>
      <c r="D342" s="68">
        <v>3713000</v>
      </c>
      <c r="E342" s="23">
        <v>46271</v>
      </c>
      <c r="F342" s="23">
        <v>46301</v>
      </c>
      <c r="G342" t="s">
        <v>274</v>
      </c>
      <c r="H342"/>
      <c r="I342"/>
      <c r="K342" t="s">
        <v>642</v>
      </c>
      <c r="L342" s="68">
        <v>3713000</v>
      </c>
      <c r="M342" s="68">
        <f>InvoiceDatabase[[#This Row],[Amount]]-InvoiceDatabase[[#This Row],[Paid Amount]]</f>
        <v>0</v>
      </c>
      <c r="N342" s="68" t="str" cm="1">
        <f t="array" aca="1" ref="N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2" s="68" t="str">
        <f>_xlfn.TEXTAFTER(
VLOOKUP(InvoiceDatabase[[#This Row],[Customer]],CustomerList[],5,FALSE),
", ", -1)</f>
        <v>Kalimantan Timur</v>
      </c>
      <c r="P342" s="68">
        <f ca="1">IF(InvoiceDatabase[[#This Row],[Aging]]&lt;&gt;"Within Due",InvoiceDatabase[[#This Row],[Balance Outstanding]],0)</f>
        <v>0</v>
      </c>
      <c r="Q342" s="68">
        <f ca="1">IF(InvoiceDatabase[[#This Row],[Aging]]="Within Due",InvoiceDatabase[[#This Row],[Balance Outstanding]],0)</f>
        <v>0</v>
      </c>
      <c r="R342" s="68" t="str">
        <f ca="1">IF(InvoiceDatabase[[#This Row],[Date Issued]] &gt;= TODAY()-30, "Yes", "No")</f>
        <v>Yes</v>
      </c>
      <c r="S342" s="68" t="str">
        <f ca="1">IF(InvoiceDatabase[[#This Row],[IsOverdue?]]&lt;&gt;"Yes",InvoiceDatabase[[#This Row],[Status]],"Past Due")</f>
        <v>Paid</v>
      </c>
      <c r="T342" s="68" t="str">
        <f ca="1">IF(AND(InvoiceDatabase[[#This Row],[Date Due]]&lt;TODAY(),InvoiceDatabase[[#This Row],[Status]]&lt;&gt;"Paid"),"Yes","No")</f>
        <v>No</v>
      </c>
    </row>
    <row r="343" spans="1:20">
      <c r="A343">
        <v>342</v>
      </c>
      <c r="C343" t="s">
        <v>111</v>
      </c>
      <c r="D343" s="68">
        <v>2184000</v>
      </c>
      <c r="E343" s="23">
        <v>46184</v>
      </c>
      <c r="F343" s="23">
        <v>46214</v>
      </c>
      <c r="G343" t="s">
        <v>2802</v>
      </c>
      <c r="H343"/>
      <c r="I343"/>
      <c r="K343" t="s">
        <v>643</v>
      </c>
      <c r="L343" s="68">
        <v>546000</v>
      </c>
      <c r="M343" s="68">
        <f>InvoiceDatabase[[#This Row],[Amount]]-InvoiceDatabase[[#This Row],[Paid Amount]]</f>
        <v>1638000</v>
      </c>
      <c r="N343" s="68" t="str" cm="1">
        <f t="array" aca="1" ref="N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43" s="68" t="str">
        <f>_xlfn.TEXTAFTER(
VLOOKUP(InvoiceDatabase[[#This Row],[Customer]],CustomerList[],5,FALSE),
", ", -1)</f>
        <v>DKI Jakarta</v>
      </c>
      <c r="P343" s="68">
        <f ca="1">IF(InvoiceDatabase[[#This Row],[Aging]]&lt;&gt;"Within Due",InvoiceDatabase[[#This Row],[Balance Outstanding]],0)</f>
        <v>1638000</v>
      </c>
      <c r="Q343" s="68">
        <f ca="1">IF(InvoiceDatabase[[#This Row],[Aging]]="Within Due",InvoiceDatabase[[#This Row],[Balance Outstanding]],0)</f>
        <v>0</v>
      </c>
      <c r="R343" s="68" t="str">
        <f ca="1">IF(InvoiceDatabase[[#This Row],[Date Issued]] &gt;= TODAY()-30, "Yes", "No")</f>
        <v>No</v>
      </c>
      <c r="S343" s="68" t="str">
        <f ca="1">IF(InvoiceDatabase[[#This Row],[IsOverdue?]]&lt;&gt;"Yes",InvoiceDatabase[[#This Row],[Status]],"Past Due")</f>
        <v>Past Due</v>
      </c>
      <c r="T343" s="68" t="str">
        <f ca="1">IF(AND(InvoiceDatabase[[#This Row],[Date Due]]&lt;TODAY(),InvoiceDatabase[[#This Row],[Status]]&lt;&gt;"Paid"),"Yes","No")</f>
        <v>Yes</v>
      </c>
    </row>
    <row r="344" spans="1:20">
      <c r="A344">
        <v>343</v>
      </c>
      <c r="C344" t="s">
        <v>131</v>
      </c>
      <c r="D344" s="68">
        <v>3430000</v>
      </c>
      <c r="E344" s="23">
        <v>46061</v>
      </c>
      <c r="F344" s="23">
        <v>46091</v>
      </c>
      <c r="G344" t="s">
        <v>51</v>
      </c>
      <c r="H344"/>
      <c r="I344"/>
      <c r="K344" t="s">
        <v>644</v>
      </c>
      <c r="L344" s="68">
        <v>0</v>
      </c>
      <c r="M344" s="68">
        <f>InvoiceDatabase[[#This Row],[Amount]]-InvoiceDatabase[[#This Row],[Paid Amount]]</f>
        <v>3430000</v>
      </c>
      <c r="N344" s="68" t="str" cm="1">
        <f t="array" aca="1" ref="N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4" s="68" t="str">
        <f>_xlfn.TEXTAFTER(
VLOOKUP(InvoiceDatabase[[#This Row],[Customer]],CustomerList[],5,FALSE),
", ", -1)</f>
        <v>Jawa Barat</v>
      </c>
      <c r="P344" s="68">
        <f ca="1">IF(InvoiceDatabase[[#This Row],[Aging]]&lt;&gt;"Within Due",InvoiceDatabase[[#This Row],[Balance Outstanding]],0)</f>
        <v>3430000</v>
      </c>
      <c r="Q344" s="68">
        <f ca="1">IF(InvoiceDatabase[[#This Row],[Aging]]="Within Due",InvoiceDatabase[[#This Row],[Balance Outstanding]],0)</f>
        <v>0</v>
      </c>
      <c r="R344" s="68" t="str">
        <f ca="1">IF(InvoiceDatabase[[#This Row],[Date Issued]] &gt;= TODAY()-30, "Yes", "No")</f>
        <v>No</v>
      </c>
      <c r="S344" s="68" t="str">
        <f ca="1">IF(InvoiceDatabase[[#This Row],[IsOverdue?]]&lt;&gt;"Yes",InvoiceDatabase[[#This Row],[Status]],"Past Due")</f>
        <v>Past Due</v>
      </c>
      <c r="T344" s="68" t="str">
        <f ca="1">IF(AND(InvoiceDatabase[[#This Row],[Date Due]]&lt;TODAY(),InvoiceDatabase[[#This Row],[Status]]&lt;&gt;"Paid"),"Yes","No")</f>
        <v>Yes</v>
      </c>
    </row>
    <row r="345" spans="1:20">
      <c r="A345">
        <v>344</v>
      </c>
      <c r="C345" t="s">
        <v>158</v>
      </c>
      <c r="D345" s="68">
        <v>4092000</v>
      </c>
      <c r="E345" s="23">
        <v>46092</v>
      </c>
      <c r="F345" s="23">
        <v>46122</v>
      </c>
      <c r="G345" t="s">
        <v>274</v>
      </c>
      <c r="H345"/>
      <c r="I345"/>
      <c r="K345" t="s">
        <v>645</v>
      </c>
      <c r="L345" s="68">
        <v>4092000</v>
      </c>
      <c r="M345" s="68">
        <f>InvoiceDatabase[[#This Row],[Amount]]-InvoiceDatabase[[#This Row],[Paid Amount]]</f>
        <v>0</v>
      </c>
      <c r="N345" s="68" t="str" cm="1">
        <f t="array" aca="1" ref="N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5" s="68" t="str">
        <f>_xlfn.TEXTAFTER(
VLOOKUP(InvoiceDatabase[[#This Row],[Customer]],CustomerList[],5,FALSE),
", ", -1)</f>
        <v>DKI Jakarta</v>
      </c>
      <c r="P345" s="68">
        <f ca="1">IF(InvoiceDatabase[[#This Row],[Aging]]&lt;&gt;"Within Due",InvoiceDatabase[[#This Row],[Balance Outstanding]],0)</f>
        <v>0</v>
      </c>
      <c r="Q345" s="68">
        <f ca="1">IF(InvoiceDatabase[[#This Row],[Aging]]="Within Due",InvoiceDatabase[[#This Row],[Balance Outstanding]],0)</f>
        <v>0</v>
      </c>
      <c r="R345" s="68" t="str">
        <f ca="1">IF(InvoiceDatabase[[#This Row],[Date Issued]] &gt;= TODAY()-30, "Yes", "No")</f>
        <v>No</v>
      </c>
      <c r="S345" s="68" t="str">
        <f ca="1">IF(InvoiceDatabase[[#This Row],[IsOverdue?]]&lt;&gt;"Yes",InvoiceDatabase[[#This Row],[Status]],"Past Due")</f>
        <v>Paid</v>
      </c>
      <c r="T345" s="68" t="str">
        <f ca="1">IF(AND(InvoiceDatabase[[#This Row],[Date Due]]&lt;TODAY(),InvoiceDatabase[[#This Row],[Status]]&lt;&gt;"Paid"),"Yes","No")</f>
        <v>No</v>
      </c>
    </row>
    <row r="346" spans="1:20">
      <c r="A346">
        <v>345</v>
      </c>
      <c r="C346" t="s">
        <v>158</v>
      </c>
      <c r="D346" s="68">
        <v>4857000</v>
      </c>
      <c r="E346" s="23">
        <v>46100</v>
      </c>
      <c r="F346" s="23">
        <v>46114</v>
      </c>
      <c r="G346" t="s">
        <v>2802</v>
      </c>
      <c r="H346"/>
      <c r="I346"/>
      <c r="K346" t="s">
        <v>646</v>
      </c>
      <c r="L346" s="68">
        <v>1943000</v>
      </c>
      <c r="M346" s="68">
        <f>InvoiceDatabase[[#This Row],[Amount]]-InvoiceDatabase[[#This Row],[Paid Amount]]</f>
        <v>2914000</v>
      </c>
      <c r="N346" s="68" t="str" cm="1">
        <f t="array" aca="1" ref="N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46" s="68" t="str">
        <f>_xlfn.TEXTAFTER(
VLOOKUP(InvoiceDatabase[[#This Row],[Customer]],CustomerList[],5,FALSE),
", ", -1)</f>
        <v>DKI Jakarta</v>
      </c>
      <c r="P346" s="68">
        <f ca="1">IF(InvoiceDatabase[[#This Row],[Aging]]&lt;&gt;"Within Due",InvoiceDatabase[[#This Row],[Balance Outstanding]],0)</f>
        <v>2914000</v>
      </c>
      <c r="Q346" s="68">
        <f ca="1">IF(InvoiceDatabase[[#This Row],[Aging]]="Within Due",InvoiceDatabase[[#This Row],[Balance Outstanding]],0)</f>
        <v>0</v>
      </c>
      <c r="R346" s="68" t="str">
        <f ca="1">IF(InvoiceDatabase[[#This Row],[Date Issued]] &gt;= TODAY()-30, "Yes", "No")</f>
        <v>No</v>
      </c>
      <c r="S346" s="68" t="str">
        <f ca="1">IF(InvoiceDatabase[[#This Row],[IsOverdue?]]&lt;&gt;"Yes",InvoiceDatabase[[#This Row],[Status]],"Past Due")</f>
        <v>Past Due</v>
      </c>
      <c r="T346" s="68" t="str">
        <f ca="1">IF(AND(InvoiceDatabase[[#This Row],[Date Due]]&lt;TODAY(),InvoiceDatabase[[#This Row],[Status]]&lt;&gt;"Paid"),"Yes","No")</f>
        <v>Yes</v>
      </c>
    </row>
    <row r="347" spans="1:20">
      <c r="A347">
        <v>346</v>
      </c>
      <c r="C347" t="s">
        <v>190</v>
      </c>
      <c r="D347" s="68">
        <v>5356000</v>
      </c>
      <c r="E347" s="23">
        <v>46032</v>
      </c>
      <c r="F347" s="23">
        <v>46062</v>
      </c>
      <c r="G347" t="s">
        <v>274</v>
      </c>
      <c r="H347"/>
      <c r="I347"/>
      <c r="K347" t="s">
        <v>647</v>
      </c>
      <c r="L347" s="68">
        <v>5356000</v>
      </c>
      <c r="M347" s="68">
        <f>InvoiceDatabase[[#This Row],[Amount]]-InvoiceDatabase[[#This Row],[Paid Amount]]</f>
        <v>0</v>
      </c>
      <c r="N347" s="68" t="str" cm="1">
        <f t="array" aca="1" ref="N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7" s="68" t="str">
        <f>_xlfn.TEXTAFTER(
VLOOKUP(InvoiceDatabase[[#This Row],[Customer]],CustomerList[],5,FALSE),
", ", -1)</f>
        <v>Jawa Tengah</v>
      </c>
      <c r="P347" s="68">
        <f ca="1">IF(InvoiceDatabase[[#This Row],[Aging]]&lt;&gt;"Within Due",InvoiceDatabase[[#This Row],[Balance Outstanding]],0)</f>
        <v>0</v>
      </c>
      <c r="Q347" s="68">
        <f ca="1">IF(InvoiceDatabase[[#This Row],[Aging]]="Within Due",InvoiceDatabase[[#This Row],[Balance Outstanding]],0)</f>
        <v>0</v>
      </c>
      <c r="R347" s="68" t="str">
        <f ca="1">IF(InvoiceDatabase[[#This Row],[Date Issued]] &gt;= TODAY()-30, "Yes", "No")</f>
        <v>No</v>
      </c>
      <c r="S347" s="68" t="str">
        <f ca="1">IF(InvoiceDatabase[[#This Row],[IsOverdue?]]&lt;&gt;"Yes",InvoiceDatabase[[#This Row],[Status]],"Past Due")</f>
        <v>Paid</v>
      </c>
      <c r="T347" s="68" t="str">
        <f ca="1">IF(AND(InvoiceDatabase[[#This Row],[Date Due]]&lt;TODAY(),InvoiceDatabase[[#This Row],[Status]]&lt;&gt;"Paid"),"Yes","No")</f>
        <v>No</v>
      </c>
    </row>
    <row r="348" spans="1:20">
      <c r="A348">
        <v>347</v>
      </c>
      <c r="C348" t="s">
        <v>118</v>
      </c>
      <c r="D348" s="68">
        <v>2087000</v>
      </c>
      <c r="E348" s="23">
        <v>46150</v>
      </c>
      <c r="F348" s="23">
        <v>46195</v>
      </c>
      <c r="G348" t="s">
        <v>274</v>
      </c>
      <c r="H348"/>
      <c r="I348"/>
      <c r="K348" t="s">
        <v>648</v>
      </c>
      <c r="L348" s="68">
        <v>2087000</v>
      </c>
      <c r="M348" s="68">
        <f>InvoiceDatabase[[#This Row],[Amount]]-InvoiceDatabase[[#This Row],[Paid Amount]]</f>
        <v>0</v>
      </c>
      <c r="N348" s="68" t="str" cm="1">
        <f t="array" aca="1" ref="N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8" s="68" t="str">
        <f>_xlfn.TEXTAFTER(
VLOOKUP(InvoiceDatabase[[#This Row],[Customer]],CustomerList[],5,FALSE),
", ", -1)</f>
        <v>DKI Jakarta</v>
      </c>
      <c r="P348" s="68">
        <f ca="1">IF(InvoiceDatabase[[#This Row],[Aging]]&lt;&gt;"Within Due",InvoiceDatabase[[#This Row],[Balance Outstanding]],0)</f>
        <v>0</v>
      </c>
      <c r="Q348" s="68">
        <f ca="1">IF(InvoiceDatabase[[#This Row],[Aging]]="Within Due",InvoiceDatabase[[#This Row],[Balance Outstanding]],0)</f>
        <v>0</v>
      </c>
      <c r="R348" s="68" t="str">
        <f ca="1">IF(InvoiceDatabase[[#This Row],[Date Issued]] &gt;= TODAY()-30, "Yes", "No")</f>
        <v>No</v>
      </c>
      <c r="S348" s="68" t="str">
        <f ca="1">IF(InvoiceDatabase[[#This Row],[IsOverdue?]]&lt;&gt;"Yes",InvoiceDatabase[[#This Row],[Status]],"Past Due")</f>
        <v>Paid</v>
      </c>
      <c r="T348" s="68" t="str">
        <f ca="1">IF(AND(InvoiceDatabase[[#This Row],[Date Due]]&lt;TODAY(),InvoiceDatabase[[#This Row],[Status]]&lt;&gt;"Paid"),"Yes","No")</f>
        <v>No</v>
      </c>
    </row>
    <row r="349" spans="1:20">
      <c r="A349">
        <v>348</v>
      </c>
      <c r="C349" t="s">
        <v>32</v>
      </c>
      <c r="D349" s="68">
        <v>2689000</v>
      </c>
      <c r="E349" s="23">
        <v>46171</v>
      </c>
      <c r="F349" s="23">
        <v>46216</v>
      </c>
      <c r="G349" t="s">
        <v>274</v>
      </c>
      <c r="H349"/>
      <c r="I349"/>
      <c r="K349" t="s">
        <v>649</v>
      </c>
      <c r="L349" s="68">
        <v>2689000</v>
      </c>
      <c r="M349" s="68">
        <f>InvoiceDatabase[[#This Row],[Amount]]-InvoiceDatabase[[#This Row],[Paid Amount]]</f>
        <v>0</v>
      </c>
      <c r="N349" s="68" t="str" cm="1">
        <f t="array" aca="1" ref="N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49" s="68" t="str">
        <f>_xlfn.TEXTAFTER(
VLOOKUP(InvoiceDatabase[[#This Row],[Customer]],CustomerList[],5,FALSE),
", ", -1)</f>
        <v>DKI Jakarta</v>
      </c>
      <c r="P349" s="68">
        <f ca="1">IF(InvoiceDatabase[[#This Row],[Aging]]&lt;&gt;"Within Due",InvoiceDatabase[[#This Row],[Balance Outstanding]],0)</f>
        <v>0</v>
      </c>
      <c r="Q349" s="68">
        <f ca="1">IF(InvoiceDatabase[[#This Row],[Aging]]="Within Due",InvoiceDatabase[[#This Row],[Balance Outstanding]],0)</f>
        <v>0</v>
      </c>
      <c r="R349" s="68" t="str">
        <f ca="1">IF(InvoiceDatabase[[#This Row],[Date Issued]] &gt;= TODAY()-30, "Yes", "No")</f>
        <v>No</v>
      </c>
      <c r="S349" s="68" t="str">
        <f ca="1">IF(InvoiceDatabase[[#This Row],[IsOverdue?]]&lt;&gt;"Yes",InvoiceDatabase[[#This Row],[Status]],"Past Due")</f>
        <v>Paid</v>
      </c>
      <c r="T349" s="68" t="str">
        <f ca="1">IF(AND(InvoiceDatabase[[#This Row],[Date Due]]&lt;TODAY(),InvoiceDatabase[[#This Row],[Status]]&lt;&gt;"Paid"),"Yes","No")</f>
        <v>No</v>
      </c>
    </row>
    <row r="350" spans="1:20">
      <c r="A350">
        <v>349</v>
      </c>
      <c r="C350" t="s">
        <v>260</v>
      </c>
      <c r="D350" s="68">
        <v>1988000</v>
      </c>
      <c r="E350" s="23">
        <v>46222</v>
      </c>
      <c r="F350" s="23">
        <v>46252</v>
      </c>
      <c r="G350" t="s">
        <v>274</v>
      </c>
      <c r="H350"/>
      <c r="I350"/>
      <c r="K350" t="s">
        <v>650</v>
      </c>
      <c r="L350" s="68">
        <v>1988000</v>
      </c>
      <c r="M350" s="68">
        <f>InvoiceDatabase[[#This Row],[Amount]]-InvoiceDatabase[[#This Row],[Paid Amount]]</f>
        <v>0</v>
      </c>
      <c r="N350" s="68" t="str" cm="1">
        <f t="array" aca="1" ref="N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0" s="68" t="str">
        <f>_xlfn.TEXTAFTER(
VLOOKUP(InvoiceDatabase[[#This Row],[Customer]],CustomerList[],5,FALSE),
", ", -1)</f>
        <v>Sulawesi Utara</v>
      </c>
      <c r="P350" s="68">
        <f ca="1">IF(InvoiceDatabase[[#This Row],[Aging]]&lt;&gt;"Within Due",InvoiceDatabase[[#This Row],[Balance Outstanding]],0)</f>
        <v>0</v>
      </c>
      <c r="Q350" s="68">
        <f ca="1">IF(InvoiceDatabase[[#This Row],[Aging]]="Within Due",InvoiceDatabase[[#This Row],[Balance Outstanding]],0)</f>
        <v>0</v>
      </c>
      <c r="R350" s="68" t="str">
        <f ca="1">IF(InvoiceDatabase[[#This Row],[Date Issued]] &gt;= TODAY()-30, "Yes", "No")</f>
        <v>No</v>
      </c>
      <c r="S350" s="68" t="str">
        <f ca="1">IF(InvoiceDatabase[[#This Row],[IsOverdue?]]&lt;&gt;"Yes",InvoiceDatabase[[#This Row],[Status]],"Past Due")</f>
        <v>Paid</v>
      </c>
      <c r="T350" s="68" t="str">
        <f ca="1">IF(AND(InvoiceDatabase[[#This Row],[Date Due]]&lt;TODAY(),InvoiceDatabase[[#This Row],[Status]]&lt;&gt;"Paid"),"Yes","No")</f>
        <v>No</v>
      </c>
    </row>
    <row r="351" spans="1:20">
      <c r="A351">
        <v>350</v>
      </c>
      <c r="C351" t="s">
        <v>246</v>
      </c>
      <c r="D351" s="68">
        <v>5187000</v>
      </c>
      <c r="E351" s="23">
        <v>46267</v>
      </c>
      <c r="F351" s="23">
        <v>46297</v>
      </c>
      <c r="G351" t="s">
        <v>51</v>
      </c>
      <c r="H351"/>
      <c r="I351"/>
      <c r="K351" t="s">
        <v>651</v>
      </c>
      <c r="L351" s="68">
        <v>0</v>
      </c>
      <c r="M351" s="68">
        <f>InvoiceDatabase[[#This Row],[Amount]]-InvoiceDatabase[[#This Row],[Paid Amount]]</f>
        <v>5187000</v>
      </c>
      <c r="N351" s="68" t="str" cm="1">
        <f t="array" aca="1" ref="N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51" s="68" t="str">
        <f>_xlfn.TEXTAFTER(
VLOOKUP(InvoiceDatabase[[#This Row],[Customer]],CustomerList[],5,FALSE),
", ", -1)</f>
        <v>Kalimantan Timur</v>
      </c>
      <c r="P351" s="68">
        <f ca="1">IF(InvoiceDatabase[[#This Row],[Aging]]&lt;&gt;"Within Due",InvoiceDatabase[[#This Row],[Balance Outstanding]],0)</f>
        <v>5187000</v>
      </c>
      <c r="Q351" s="68">
        <f ca="1">IF(InvoiceDatabase[[#This Row],[Aging]]="Within Due",InvoiceDatabase[[#This Row],[Balance Outstanding]],0)</f>
        <v>0</v>
      </c>
      <c r="R351" s="68" t="str">
        <f ca="1">IF(InvoiceDatabase[[#This Row],[Date Issued]] &gt;= TODAY()-30, "Yes", "No")</f>
        <v>No</v>
      </c>
      <c r="S351" s="68" t="str">
        <f ca="1">IF(InvoiceDatabase[[#This Row],[IsOverdue?]]&lt;&gt;"Yes",InvoiceDatabase[[#This Row],[Status]],"Past Due")</f>
        <v>Past Due</v>
      </c>
      <c r="T351" s="68" t="str">
        <f ca="1">IF(AND(InvoiceDatabase[[#This Row],[Date Due]]&lt;TODAY(),InvoiceDatabase[[#This Row],[Status]]&lt;&gt;"Paid"),"Yes","No")</f>
        <v>Yes</v>
      </c>
    </row>
    <row r="352" spans="1:20">
      <c r="A352">
        <v>351</v>
      </c>
      <c r="C352" t="s">
        <v>32</v>
      </c>
      <c r="D352" s="68">
        <v>1788000</v>
      </c>
      <c r="E352" s="23">
        <v>46047</v>
      </c>
      <c r="F352" s="23">
        <v>46092</v>
      </c>
      <c r="G352" t="s">
        <v>51</v>
      </c>
      <c r="H352"/>
      <c r="I352"/>
      <c r="K352" t="s">
        <v>652</v>
      </c>
      <c r="L352" s="68">
        <v>0</v>
      </c>
      <c r="M352" s="68">
        <f>InvoiceDatabase[[#This Row],[Amount]]-InvoiceDatabase[[#This Row],[Paid Amount]]</f>
        <v>1788000</v>
      </c>
      <c r="N352" s="68" t="str" cm="1">
        <f t="array" aca="1" ref="N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2" s="68" t="str">
        <f>_xlfn.TEXTAFTER(
VLOOKUP(InvoiceDatabase[[#This Row],[Customer]],CustomerList[],5,FALSE),
", ", -1)</f>
        <v>DKI Jakarta</v>
      </c>
      <c r="P352" s="68">
        <f ca="1">IF(InvoiceDatabase[[#This Row],[Aging]]&lt;&gt;"Within Due",InvoiceDatabase[[#This Row],[Balance Outstanding]],0)</f>
        <v>1788000</v>
      </c>
      <c r="Q352" s="68">
        <f ca="1">IF(InvoiceDatabase[[#This Row],[Aging]]="Within Due",InvoiceDatabase[[#This Row],[Balance Outstanding]],0)</f>
        <v>0</v>
      </c>
      <c r="R352" s="68" t="str">
        <f ca="1">IF(InvoiceDatabase[[#This Row],[Date Issued]] &gt;= TODAY()-30, "Yes", "No")</f>
        <v>No</v>
      </c>
      <c r="S352" s="68" t="str">
        <f ca="1">IF(InvoiceDatabase[[#This Row],[IsOverdue?]]&lt;&gt;"Yes",InvoiceDatabase[[#This Row],[Status]],"Past Due")</f>
        <v>Past Due</v>
      </c>
      <c r="T352" s="68" t="str">
        <f ca="1">IF(AND(InvoiceDatabase[[#This Row],[Date Due]]&lt;TODAY(),InvoiceDatabase[[#This Row],[Status]]&lt;&gt;"Paid"),"Yes","No")</f>
        <v>Yes</v>
      </c>
    </row>
    <row r="353" spans="1:20">
      <c r="A353">
        <v>352</v>
      </c>
      <c r="C353" t="s">
        <v>158</v>
      </c>
      <c r="D353" s="68">
        <v>4584000</v>
      </c>
      <c r="E353" s="23">
        <v>46123</v>
      </c>
      <c r="F353" s="23">
        <v>46153</v>
      </c>
      <c r="G353" t="s">
        <v>274</v>
      </c>
      <c r="H353"/>
      <c r="I353"/>
      <c r="K353" t="s">
        <v>653</v>
      </c>
      <c r="L353" s="68">
        <v>4584000</v>
      </c>
      <c r="M353" s="68">
        <f>InvoiceDatabase[[#This Row],[Amount]]-InvoiceDatabase[[#This Row],[Paid Amount]]</f>
        <v>0</v>
      </c>
      <c r="N353" s="68" t="str" cm="1">
        <f t="array" aca="1" ref="N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3" s="68" t="str">
        <f>_xlfn.TEXTAFTER(
VLOOKUP(InvoiceDatabase[[#This Row],[Customer]],CustomerList[],5,FALSE),
", ", -1)</f>
        <v>DKI Jakarta</v>
      </c>
      <c r="P353" s="68">
        <f ca="1">IF(InvoiceDatabase[[#This Row],[Aging]]&lt;&gt;"Within Due",InvoiceDatabase[[#This Row],[Balance Outstanding]],0)</f>
        <v>0</v>
      </c>
      <c r="Q353" s="68">
        <f ca="1">IF(InvoiceDatabase[[#This Row],[Aging]]="Within Due",InvoiceDatabase[[#This Row],[Balance Outstanding]],0)</f>
        <v>0</v>
      </c>
      <c r="R353" s="68" t="str">
        <f ca="1">IF(InvoiceDatabase[[#This Row],[Date Issued]] &gt;= TODAY()-30, "Yes", "No")</f>
        <v>No</v>
      </c>
      <c r="S353" s="68" t="str">
        <f ca="1">IF(InvoiceDatabase[[#This Row],[IsOverdue?]]&lt;&gt;"Yes",InvoiceDatabase[[#This Row],[Status]],"Past Due")</f>
        <v>Paid</v>
      </c>
      <c r="T353" s="68" t="str">
        <f ca="1">IF(AND(InvoiceDatabase[[#This Row],[Date Due]]&lt;TODAY(),InvoiceDatabase[[#This Row],[Status]]&lt;&gt;"Paid"),"Yes","No")</f>
        <v>No</v>
      </c>
    </row>
    <row r="354" spans="1:20">
      <c r="A354">
        <v>353</v>
      </c>
      <c r="C354" t="s">
        <v>151</v>
      </c>
      <c r="D354" s="68">
        <v>2856000</v>
      </c>
      <c r="E354" s="23">
        <v>46118</v>
      </c>
      <c r="F354" s="23">
        <v>46132</v>
      </c>
      <c r="G354" t="s">
        <v>274</v>
      </c>
      <c r="H354"/>
      <c r="I354"/>
      <c r="K354" t="s">
        <v>654</v>
      </c>
      <c r="L354" s="68">
        <v>2856000</v>
      </c>
      <c r="M354" s="68">
        <f>InvoiceDatabase[[#This Row],[Amount]]-InvoiceDatabase[[#This Row],[Paid Amount]]</f>
        <v>0</v>
      </c>
      <c r="N354" s="68" t="str" cm="1">
        <f t="array" aca="1" ref="N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4" s="68" t="str">
        <f>_xlfn.TEXTAFTER(
VLOOKUP(InvoiceDatabase[[#This Row],[Customer]],CustomerList[],5,FALSE),
", ", -1)</f>
        <v>Banten</v>
      </c>
      <c r="P354" s="68">
        <f ca="1">IF(InvoiceDatabase[[#This Row],[Aging]]&lt;&gt;"Within Due",InvoiceDatabase[[#This Row],[Balance Outstanding]],0)</f>
        <v>0</v>
      </c>
      <c r="Q354" s="68">
        <f ca="1">IF(InvoiceDatabase[[#This Row],[Aging]]="Within Due",InvoiceDatabase[[#This Row],[Balance Outstanding]],0)</f>
        <v>0</v>
      </c>
      <c r="R354" s="68" t="str">
        <f ca="1">IF(InvoiceDatabase[[#This Row],[Date Issued]] &gt;= TODAY()-30, "Yes", "No")</f>
        <v>No</v>
      </c>
      <c r="S354" s="68" t="str">
        <f ca="1">IF(InvoiceDatabase[[#This Row],[IsOverdue?]]&lt;&gt;"Yes",InvoiceDatabase[[#This Row],[Status]],"Past Due")</f>
        <v>Paid</v>
      </c>
      <c r="T354" s="68" t="str">
        <f ca="1">IF(AND(InvoiceDatabase[[#This Row],[Date Due]]&lt;TODAY(),InvoiceDatabase[[#This Row],[Status]]&lt;&gt;"Paid"),"Yes","No")</f>
        <v>No</v>
      </c>
    </row>
    <row r="355" spans="1:20">
      <c r="A355">
        <v>354</v>
      </c>
      <c r="C355" t="s">
        <v>211</v>
      </c>
      <c r="D355" s="68">
        <v>2501000</v>
      </c>
      <c r="E355" s="23">
        <v>46093</v>
      </c>
      <c r="F355" s="23">
        <v>46123</v>
      </c>
      <c r="G355" t="s">
        <v>274</v>
      </c>
      <c r="H355"/>
      <c r="I355"/>
      <c r="K355" t="s">
        <v>655</v>
      </c>
      <c r="L355" s="68">
        <v>2501000</v>
      </c>
      <c r="M355" s="68">
        <f>InvoiceDatabase[[#This Row],[Amount]]-InvoiceDatabase[[#This Row],[Paid Amount]]</f>
        <v>0</v>
      </c>
      <c r="N355" s="68" t="str" cm="1">
        <f t="array" aca="1" ref="N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5" s="68" t="str">
        <f>_xlfn.TEXTAFTER(
VLOOKUP(InvoiceDatabase[[#This Row],[Customer]],CustomerList[],5,FALSE),
", ", -1)</f>
        <v>Sulawesi Selatan</v>
      </c>
      <c r="P355" s="68">
        <f ca="1">IF(InvoiceDatabase[[#This Row],[Aging]]&lt;&gt;"Within Due",InvoiceDatabase[[#This Row],[Balance Outstanding]],0)</f>
        <v>0</v>
      </c>
      <c r="Q355" s="68">
        <f ca="1">IF(InvoiceDatabase[[#This Row],[Aging]]="Within Due",InvoiceDatabase[[#This Row],[Balance Outstanding]],0)</f>
        <v>0</v>
      </c>
      <c r="R355" s="68" t="str">
        <f ca="1">IF(InvoiceDatabase[[#This Row],[Date Issued]] &gt;= TODAY()-30, "Yes", "No")</f>
        <v>No</v>
      </c>
      <c r="S355" s="68" t="str">
        <f ca="1">IF(InvoiceDatabase[[#This Row],[IsOverdue?]]&lt;&gt;"Yes",InvoiceDatabase[[#This Row],[Status]],"Past Due")</f>
        <v>Paid</v>
      </c>
      <c r="T355" s="68" t="str">
        <f ca="1">IF(AND(InvoiceDatabase[[#This Row],[Date Due]]&lt;TODAY(),InvoiceDatabase[[#This Row],[Status]]&lt;&gt;"Paid"),"Yes","No")</f>
        <v>No</v>
      </c>
    </row>
    <row r="356" spans="1:20">
      <c r="A356">
        <v>355</v>
      </c>
      <c r="C356" t="s">
        <v>190</v>
      </c>
      <c r="D356" s="68">
        <v>5759000</v>
      </c>
      <c r="E356" s="23">
        <v>46127</v>
      </c>
      <c r="F356" s="23">
        <v>46141</v>
      </c>
      <c r="G356" t="s">
        <v>51</v>
      </c>
      <c r="H356"/>
      <c r="I356"/>
      <c r="K356" t="s">
        <v>656</v>
      </c>
      <c r="L356" s="68">
        <v>0</v>
      </c>
      <c r="M356" s="68">
        <f>InvoiceDatabase[[#This Row],[Amount]]-InvoiceDatabase[[#This Row],[Paid Amount]]</f>
        <v>5759000</v>
      </c>
      <c r="N356" s="68" t="str" cm="1">
        <f t="array" aca="1" ref="N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56" s="68" t="str">
        <f>_xlfn.TEXTAFTER(
VLOOKUP(InvoiceDatabase[[#This Row],[Customer]],CustomerList[],5,FALSE),
", ", -1)</f>
        <v>Jawa Tengah</v>
      </c>
      <c r="P356" s="68">
        <f ca="1">IF(InvoiceDatabase[[#This Row],[Aging]]&lt;&gt;"Within Due",InvoiceDatabase[[#This Row],[Balance Outstanding]],0)</f>
        <v>5759000</v>
      </c>
      <c r="Q356" s="68">
        <f ca="1">IF(InvoiceDatabase[[#This Row],[Aging]]="Within Due",InvoiceDatabase[[#This Row],[Balance Outstanding]],0)</f>
        <v>0</v>
      </c>
      <c r="R356" s="68" t="str">
        <f ca="1">IF(InvoiceDatabase[[#This Row],[Date Issued]] &gt;= TODAY()-30, "Yes", "No")</f>
        <v>No</v>
      </c>
      <c r="S356" s="68" t="str">
        <f ca="1">IF(InvoiceDatabase[[#This Row],[IsOverdue?]]&lt;&gt;"Yes",InvoiceDatabase[[#This Row],[Status]],"Past Due")</f>
        <v>Past Due</v>
      </c>
      <c r="T356" s="68" t="str">
        <f ca="1">IF(AND(InvoiceDatabase[[#This Row],[Date Due]]&lt;TODAY(),InvoiceDatabase[[#This Row],[Status]]&lt;&gt;"Paid"),"Yes","No")</f>
        <v>Yes</v>
      </c>
    </row>
    <row r="357" spans="1:20">
      <c r="A357">
        <v>356</v>
      </c>
      <c r="C357" t="s">
        <v>171</v>
      </c>
      <c r="D357" s="68">
        <v>4183000</v>
      </c>
      <c r="E357" s="23">
        <v>46186</v>
      </c>
      <c r="F357" s="23">
        <v>46231</v>
      </c>
      <c r="G357" t="s">
        <v>51</v>
      </c>
      <c r="H357"/>
      <c r="I357"/>
      <c r="K357" t="s">
        <v>657</v>
      </c>
      <c r="L357" s="68">
        <v>0</v>
      </c>
      <c r="M357" s="68">
        <f>InvoiceDatabase[[#This Row],[Amount]]-InvoiceDatabase[[#This Row],[Paid Amount]]</f>
        <v>4183000</v>
      </c>
      <c r="N357" s="68" t="str" cm="1">
        <f t="array" aca="1" ref="N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357" s="68" t="str">
        <f>_xlfn.TEXTAFTER(
VLOOKUP(InvoiceDatabase[[#This Row],[Customer]],CustomerList[],5,FALSE),
", ", -1)</f>
        <v>Jawa Barat</v>
      </c>
      <c r="P357" s="68">
        <f ca="1">IF(InvoiceDatabase[[#This Row],[Aging]]&lt;&gt;"Within Due",InvoiceDatabase[[#This Row],[Balance Outstanding]],0)</f>
        <v>4183000</v>
      </c>
      <c r="Q357" s="68">
        <f ca="1">IF(InvoiceDatabase[[#This Row],[Aging]]="Within Due",InvoiceDatabase[[#This Row],[Balance Outstanding]],0)</f>
        <v>0</v>
      </c>
      <c r="R357" s="68" t="str">
        <f ca="1">IF(InvoiceDatabase[[#This Row],[Date Issued]] &gt;= TODAY()-30, "Yes", "No")</f>
        <v>No</v>
      </c>
      <c r="S357" s="68" t="str">
        <f ca="1">IF(InvoiceDatabase[[#This Row],[IsOverdue?]]&lt;&gt;"Yes",InvoiceDatabase[[#This Row],[Status]],"Past Due")</f>
        <v>Past Due</v>
      </c>
      <c r="T357" s="68" t="str">
        <f ca="1">IF(AND(InvoiceDatabase[[#This Row],[Date Due]]&lt;TODAY(),InvoiceDatabase[[#This Row],[Status]]&lt;&gt;"Paid"),"Yes","No")</f>
        <v>Yes</v>
      </c>
    </row>
    <row r="358" spans="1:20">
      <c r="A358">
        <v>357</v>
      </c>
      <c r="C358" t="s">
        <v>144</v>
      </c>
      <c r="D358" s="68">
        <v>2644000</v>
      </c>
      <c r="E358" s="23">
        <v>46231</v>
      </c>
      <c r="F358" s="23">
        <v>46276</v>
      </c>
      <c r="G358" t="s">
        <v>274</v>
      </c>
      <c r="H358"/>
      <c r="I358"/>
      <c r="K358" t="s">
        <v>658</v>
      </c>
      <c r="L358" s="68">
        <v>2644000</v>
      </c>
      <c r="M358" s="68">
        <f>InvoiceDatabase[[#This Row],[Amount]]-InvoiceDatabase[[#This Row],[Paid Amount]]</f>
        <v>0</v>
      </c>
      <c r="N358" s="68" t="str" cm="1">
        <f t="array" aca="1" ref="N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8" s="68" t="str">
        <f>_xlfn.TEXTAFTER(
VLOOKUP(InvoiceDatabase[[#This Row],[Customer]],CustomerList[],5,FALSE),
", ", -1)</f>
        <v>Banten</v>
      </c>
      <c r="P358" s="68">
        <f ca="1">IF(InvoiceDatabase[[#This Row],[Aging]]&lt;&gt;"Within Due",InvoiceDatabase[[#This Row],[Balance Outstanding]],0)</f>
        <v>0</v>
      </c>
      <c r="Q358" s="68">
        <f ca="1">IF(InvoiceDatabase[[#This Row],[Aging]]="Within Due",InvoiceDatabase[[#This Row],[Balance Outstanding]],0)</f>
        <v>0</v>
      </c>
      <c r="R358" s="68" t="str">
        <f ca="1">IF(InvoiceDatabase[[#This Row],[Date Issued]] &gt;= TODAY()-30, "Yes", "No")</f>
        <v>No</v>
      </c>
      <c r="S358" s="68" t="str">
        <f ca="1">IF(InvoiceDatabase[[#This Row],[IsOverdue?]]&lt;&gt;"Yes",InvoiceDatabase[[#This Row],[Status]],"Past Due")</f>
        <v>Paid</v>
      </c>
      <c r="T358" s="68" t="str">
        <f ca="1">IF(AND(InvoiceDatabase[[#This Row],[Date Due]]&lt;TODAY(),InvoiceDatabase[[#This Row],[Status]]&lt;&gt;"Paid"),"Yes","No")</f>
        <v>No</v>
      </c>
    </row>
    <row r="359" spans="1:20">
      <c r="A359">
        <v>358</v>
      </c>
      <c r="C359" t="s">
        <v>246</v>
      </c>
      <c r="D359" s="68">
        <v>8055000</v>
      </c>
      <c r="E359" s="23">
        <v>46051</v>
      </c>
      <c r="F359" s="23">
        <v>46096</v>
      </c>
      <c r="G359" t="s">
        <v>274</v>
      </c>
      <c r="H359"/>
      <c r="I359"/>
      <c r="K359" t="s">
        <v>659</v>
      </c>
      <c r="L359" s="68">
        <v>8055000</v>
      </c>
      <c r="M359" s="68">
        <f>InvoiceDatabase[[#This Row],[Amount]]-InvoiceDatabase[[#This Row],[Paid Amount]]</f>
        <v>0</v>
      </c>
      <c r="N359" s="68" t="str" cm="1">
        <f t="array" aca="1" ref="N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59" s="68" t="str">
        <f>_xlfn.TEXTAFTER(
VLOOKUP(InvoiceDatabase[[#This Row],[Customer]],CustomerList[],5,FALSE),
", ", -1)</f>
        <v>Kalimantan Timur</v>
      </c>
      <c r="P359" s="68">
        <f ca="1">IF(InvoiceDatabase[[#This Row],[Aging]]&lt;&gt;"Within Due",InvoiceDatabase[[#This Row],[Balance Outstanding]],0)</f>
        <v>0</v>
      </c>
      <c r="Q359" s="68">
        <f ca="1">IF(InvoiceDatabase[[#This Row],[Aging]]="Within Due",InvoiceDatabase[[#This Row],[Balance Outstanding]],0)</f>
        <v>0</v>
      </c>
      <c r="R359" s="68" t="str">
        <f ca="1">IF(InvoiceDatabase[[#This Row],[Date Issued]] &gt;= TODAY()-30, "Yes", "No")</f>
        <v>No</v>
      </c>
      <c r="S359" s="68" t="str">
        <f ca="1">IF(InvoiceDatabase[[#This Row],[IsOverdue?]]&lt;&gt;"Yes",InvoiceDatabase[[#This Row],[Status]],"Past Due")</f>
        <v>Paid</v>
      </c>
      <c r="T359" s="68" t="str">
        <f ca="1">IF(AND(InvoiceDatabase[[#This Row],[Date Due]]&lt;TODAY(),InvoiceDatabase[[#This Row],[Status]]&lt;&gt;"Paid"),"Yes","No")</f>
        <v>No</v>
      </c>
    </row>
    <row r="360" spans="1:20">
      <c r="A360">
        <v>359</v>
      </c>
      <c r="C360" t="s">
        <v>184</v>
      </c>
      <c r="D360" s="68">
        <v>4848000</v>
      </c>
      <c r="E360" s="23">
        <v>46118</v>
      </c>
      <c r="F360" s="23">
        <v>46132</v>
      </c>
      <c r="G360" t="s">
        <v>274</v>
      </c>
      <c r="H360"/>
      <c r="I360"/>
      <c r="K360" t="s">
        <v>660</v>
      </c>
      <c r="L360" s="68">
        <v>4848000</v>
      </c>
      <c r="M360" s="68">
        <f>InvoiceDatabase[[#This Row],[Amount]]-InvoiceDatabase[[#This Row],[Paid Amount]]</f>
        <v>0</v>
      </c>
      <c r="N360" s="68" t="str" cm="1">
        <f t="array" aca="1" ref="N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0" s="68" t="str">
        <f>_xlfn.TEXTAFTER(
VLOOKUP(InvoiceDatabase[[#This Row],[Customer]],CustomerList[],5,FALSE),
", ", -1)</f>
        <v>Jawa Timur</v>
      </c>
      <c r="P360" s="68">
        <f ca="1">IF(InvoiceDatabase[[#This Row],[Aging]]&lt;&gt;"Within Due",InvoiceDatabase[[#This Row],[Balance Outstanding]],0)</f>
        <v>0</v>
      </c>
      <c r="Q360" s="68">
        <f ca="1">IF(InvoiceDatabase[[#This Row],[Aging]]="Within Due",InvoiceDatabase[[#This Row],[Balance Outstanding]],0)</f>
        <v>0</v>
      </c>
      <c r="R360" s="68" t="str">
        <f ca="1">IF(InvoiceDatabase[[#This Row],[Date Issued]] &gt;= TODAY()-30, "Yes", "No")</f>
        <v>No</v>
      </c>
      <c r="S360" s="68" t="str">
        <f ca="1">IF(InvoiceDatabase[[#This Row],[IsOverdue?]]&lt;&gt;"Yes",InvoiceDatabase[[#This Row],[Status]],"Past Due")</f>
        <v>Paid</v>
      </c>
      <c r="T360" s="68" t="str">
        <f ca="1">IF(AND(InvoiceDatabase[[#This Row],[Date Due]]&lt;TODAY(),InvoiceDatabase[[#This Row],[Status]]&lt;&gt;"Paid"),"Yes","No")</f>
        <v>No</v>
      </c>
    </row>
    <row r="361" spans="1:20">
      <c r="A361">
        <v>360</v>
      </c>
      <c r="C361" t="s">
        <v>225</v>
      </c>
      <c r="D361" s="68">
        <v>4029000</v>
      </c>
      <c r="E361" s="23">
        <v>46084</v>
      </c>
      <c r="F361" s="23">
        <v>46114</v>
      </c>
      <c r="G361" t="s">
        <v>51</v>
      </c>
      <c r="H361"/>
      <c r="I361"/>
      <c r="K361" t="s">
        <v>661</v>
      </c>
      <c r="L361" s="68">
        <v>0</v>
      </c>
      <c r="M361" s="68">
        <f>InvoiceDatabase[[#This Row],[Amount]]-InvoiceDatabase[[#This Row],[Paid Amount]]</f>
        <v>4029000</v>
      </c>
      <c r="N361" s="68" t="str" cm="1">
        <f t="array" aca="1" ref="N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1" s="68" t="str">
        <f>_xlfn.TEXTAFTER(
VLOOKUP(InvoiceDatabase[[#This Row],[Customer]],CustomerList[],5,FALSE),
", ", -1)</f>
        <v>Sumatera Selatan</v>
      </c>
      <c r="P361" s="68">
        <f ca="1">IF(InvoiceDatabase[[#This Row],[Aging]]&lt;&gt;"Within Due",InvoiceDatabase[[#This Row],[Balance Outstanding]],0)</f>
        <v>4029000</v>
      </c>
      <c r="Q361" s="68">
        <f ca="1">IF(InvoiceDatabase[[#This Row],[Aging]]="Within Due",InvoiceDatabase[[#This Row],[Balance Outstanding]],0)</f>
        <v>0</v>
      </c>
      <c r="R361" s="68" t="str">
        <f ca="1">IF(InvoiceDatabase[[#This Row],[Date Issued]] &gt;= TODAY()-30, "Yes", "No")</f>
        <v>No</v>
      </c>
      <c r="S361" s="68" t="str">
        <f ca="1">IF(InvoiceDatabase[[#This Row],[IsOverdue?]]&lt;&gt;"Yes",InvoiceDatabase[[#This Row],[Status]],"Past Due")</f>
        <v>Past Due</v>
      </c>
      <c r="T361" s="68" t="str">
        <f ca="1">IF(AND(InvoiceDatabase[[#This Row],[Date Due]]&lt;TODAY(),InvoiceDatabase[[#This Row],[Status]]&lt;&gt;"Paid"),"Yes","No")</f>
        <v>Yes</v>
      </c>
    </row>
    <row r="362" spans="1:20">
      <c r="A362">
        <v>361</v>
      </c>
      <c r="C362" t="s">
        <v>105</v>
      </c>
      <c r="D362" s="68">
        <v>6340000</v>
      </c>
      <c r="E362" s="23">
        <v>46246</v>
      </c>
      <c r="F362" s="23">
        <v>46276</v>
      </c>
      <c r="G362" t="s">
        <v>2802</v>
      </c>
      <c r="H362"/>
      <c r="I362"/>
      <c r="K362" t="s">
        <v>662</v>
      </c>
      <c r="L362" s="68">
        <v>3804000</v>
      </c>
      <c r="M362" s="68">
        <f>InvoiceDatabase[[#This Row],[Amount]]-InvoiceDatabase[[#This Row],[Paid Amount]]</f>
        <v>2536000</v>
      </c>
      <c r="N362" s="68" t="str" cm="1">
        <f t="array" aca="1" ref="N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2" s="68" t="str">
        <f>_xlfn.TEXTAFTER(
VLOOKUP(InvoiceDatabase[[#This Row],[Customer]],CustomerList[],5,FALSE),
", ", -1)</f>
        <v>DKI Jakarta</v>
      </c>
      <c r="P362" s="68">
        <f ca="1">IF(InvoiceDatabase[[#This Row],[Aging]]&lt;&gt;"Within Due",InvoiceDatabase[[#This Row],[Balance Outstanding]],0)</f>
        <v>2536000</v>
      </c>
      <c r="Q362" s="68">
        <f ca="1">IF(InvoiceDatabase[[#This Row],[Aging]]="Within Due",InvoiceDatabase[[#This Row],[Balance Outstanding]],0)</f>
        <v>0</v>
      </c>
      <c r="R362" s="68" t="str">
        <f ca="1">IF(InvoiceDatabase[[#This Row],[Date Issued]] &gt;= TODAY()-30, "Yes", "No")</f>
        <v>No</v>
      </c>
      <c r="S362" s="68" t="str">
        <f ca="1">IF(InvoiceDatabase[[#This Row],[IsOverdue?]]&lt;&gt;"Yes",InvoiceDatabase[[#This Row],[Status]],"Past Due")</f>
        <v>Past Due</v>
      </c>
      <c r="T362" s="68" t="str">
        <f ca="1">IF(AND(InvoiceDatabase[[#This Row],[Date Due]]&lt;TODAY(),InvoiceDatabase[[#This Row],[Status]]&lt;&gt;"Paid"),"Yes","No")</f>
        <v>Yes</v>
      </c>
    </row>
    <row r="363" spans="1:20">
      <c r="A363">
        <v>362</v>
      </c>
      <c r="C363" t="s">
        <v>118</v>
      </c>
      <c r="D363" s="68">
        <v>4022000</v>
      </c>
      <c r="E363" s="23">
        <v>46256</v>
      </c>
      <c r="F363" s="23">
        <v>46286</v>
      </c>
      <c r="G363" t="s">
        <v>2802</v>
      </c>
      <c r="H363"/>
      <c r="I363"/>
      <c r="K363" t="s">
        <v>663</v>
      </c>
      <c r="L363" s="68">
        <v>2815000</v>
      </c>
      <c r="M363" s="68">
        <f>InvoiceDatabase[[#This Row],[Amount]]-InvoiceDatabase[[#This Row],[Paid Amount]]</f>
        <v>1207000</v>
      </c>
      <c r="N363" s="68" t="str" cm="1">
        <f t="array" aca="1" ref="N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63" s="68" t="str">
        <f>_xlfn.TEXTAFTER(
VLOOKUP(InvoiceDatabase[[#This Row],[Customer]],CustomerList[],5,FALSE),
", ", -1)</f>
        <v>DKI Jakarta</v>
      </c>
      <c r="P363" s="68">
        <f ca="1">IF(InvoiceDatabase[[#This Row],[Aging]]&lt;&gt;"Within Due",InvoiceDatabase[[#This Row],[Balance Outstanding]],0)</f>
        <v>1207000</v>
      </c>
      <c r="Q363" s="68">
        <f ca="1">IF(InvoiceDatabase[[#This Row],[Aging]]="Within Due",InvoiceDatabase[[#This Row],[Balance Outstanding]],0)</f>
        <v>0</v>
      </c>
      <c r="R363" s="68" t="str">
        <f ca="1">IF(InvoiceDatabase[[#This Row],[Date Issued]] &gt;= TODAY()-30, "Yes", "No")</f>
        <v>No</v>
      </c>
      <c r="S363" s="68" t="str">
        <f ca="1">IF(InvoiceDatabase[[#This Row],[IsOverdue?]]&lt;&gt;"Yes",InvoiceDatabase[[#This Row],[Status]],"Past Due")</f>
        <v>Past Due</v>
      </c>
      <c r="T363" s="68" t="str">
        <f ca="1">IF(AND(InvoiceDatabase[[#This Row],[Date Due]]&lt;TODAY(),InvoiceDatabase[[#This Row],[Status]]&lt;&gt;"Paid"),"Yes","No")</f>
        <v>Yes</v>
      </c>
    </row>
    <row r="364" spans="1:20">
      <c r="A364">
        <v>363</v>
      </c>
      <c r="C364" t="s">
        <v>105</v>
      </c>
      <c r="D364" s="68">
        <v>5284000</v>
      </c>
      <c r="E364" s="23">
        <v>46243</v>
      </c>
      <c r="F364" s="23">
        <v>46257</v>
      </c>
      <c r="G364" t="s">
        <v>274</v>
      </c>
      <c r="H364"/>
      <c r="I364"/>
      <c r="K364" t="s">
        <v>664</v>
      </c>
      <c r="L364" s="68">
        <v>5284000</v>
      </c>
      <c r="M364" s="68">
        <f>InvoiceDatabase[[#This Row],[Amount]]-InvoiceDatabase[[#This Row],[Paid Amount]]</f>
        <v>0</v>
      </c>
      <c r="N364" s="68" t="str" cm="1">
        <f t="array" aca="1" ref="N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4" s="68" t="str">
        <f>_xlfn.TEXTAFTER(
VLOOKUP(InvoiceDatabase[[#This Row],[Customer]],CustomerList[],5,FALSE),
", ", -1)</f>
        <v>DKI Jakarta</v>
      </c>
      <c r="P364" s="68">
        <f ca="1">IF(InvoiceDatabase[[#This Row],[Aging]]&lt;&gt;"Within Due",InvoiceDatabase[[#This Row],[Balance Outstanding]],0)</f>
        <v>0</v>
      </c>
      <c r="Q364" s="68">
        <f ca="1">IF(InvoiceDatabase[[#This Row],[Aging]]="Within Due",InvoiceDatabase[[#This Row],[Balance Outstanding]],0)</f>
        <v>0</v>
      </c>
      <c r="R364" s="68" t="str">
        <f ca="1">IF(InvoiceDatabase[[#This Row],[Date Issued]] &gt;= TODAY()-30, "Yes", "No")</f>
        <v>No</v>
      </c>
      <c r="S364" s="68" t="str">
        <f ca="1">IF(InvoiceDatabase[[#This Row],[IsOverdue?]]&lt;&gt;"Yes",InvoiceDatabase[[#This Row],[Status]],"Past Due")</f>
        <v>Paid</v>
      </c>
      <c r="T364" s="68" t="str">
        <f ca="1">IF(AND(InvoiceDatabase[[#This Row],[Date Due]]&lt;TODAY(),InvoiceDatabase[[#This Row],[Status]]&lt;&gt;"Paid"),"Yes","No")</f>
        <v>No</v>
      </c>
    </row>
    <row r="365" spans="1:20">
      <c r="A365">
        <v>364</v>
      </c>
      <c r="C365" t="s">
        <v>184</v>
      </c>
      <c r="D365" s="68">
        <v>1145000</v>
      </c>
      <c r="E365" s="23">
        <v>46209</v>
      </c>
      <c r="F365" s="23">
        <v>46239</v>
      </c>
      <c r="G365" t="s">
        <v>274</v>
      </c>
      <c r="H365"/>
      <c r="I365"/>
      <c r="K365" t="s">
        <v>665</v>
      </c>
      <c r="L365" s="68">
        <v>1145000</v>
      </c>
      <c r="M365" s="68">
        <f>InvoiceDatabase[[#This Row],[Amount]]-InvoiceDatabase[[#This Row],[Paid Amount]]</f>
        <v>0</v>
      </c>
      <c r="N365" s="68" t="str" cm="1">
        <f t="array" aca="1" ref="N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5" s="68" t="str">
        <f>_xlfn.TEXTAFTER(
VLOOKUP(InvoiceDatabase[[#This Row],[Customer]],CustomerList[],5,FALSE),
", ", -1)</f>
        <v>Jawa Timur</v>
      </c>
      <c r="P365" s="68">
        <f ca="1">IF(InvoiceDatabase[[#This Row],[Aging]]&lt;&gt;"Within Due",InvoiceDatabase[[#This Row],[Balance Outstanding]],0)</f>
        <v>0</v>
      </c>
      <c r="Q365" s="68">
        <f ca="1">IF(InvoiceDatabase[[#This Row],[Aging]]="Within Due",InvoiceDatabase[[#This Row],[Balance Outstanding]],0)</f>
        <v>0</v>
      </c>
      <c r="R365" s="68" t="str">
        <f ca="1">IF(InvoiceDatabase[[#This Row],[Date Issued]] &gt;= TODAY()-30, "Yes", "No")</f>
        <v>No</v>
      </c>
      <c r="S365" s="68" t="str">
        <f ca="1">IF(InvoiceDatabase[[#This Row],[IsOverdue?]]&lt;&gt;"Yes",InvoiceDatabase[[#This Row],[Status]],"Past Due")</f>
        <v>Paid</v>
      </c>
      <c r="T365" s="68" t="str">
        <f ca="1">IF(AND(InvoiceDatabase[[#This Row],[Date Due]]&lt;TODAY(),InvoiceDatabase[[#This Row],[Status]]&lt;&gt;"Paid"),"Yes","No")</f>
        <v>No</v>
      </c>
    </row>
    <row r="366" spans="1:20">
      <c r="A366">
        <v>365</v>
      </c>
      <c r="C366" t="s">
        <v>171</v>
      </c>
      <c r="D366" s="68">
        <v>4821000</v>
      </c>
      <c r="E366" s="23">
        <v>46131</v>
      </c>
      <c r="F366" s="23">
        <v>46161</v>
      </c>
      <c r="G366" t="s">
        <v>51</v>
      </c>
      <c r="H366"/>
      <c r="I366"/>
      <c r="K366" t="s">
        <v>666</v>
      </c>
      <c r="L366" s="68">
        <v>0</v>
      </c>
      <c r="M366" s="68">
        <f>InvoiceDatabase[[#This Row],[Amount]]-InvoiceDatabase[[#This Row],[Paid Amount]]</f>
        <v>4821000</v>
      </c>
      <c r="N366" s="68" t="str" cm="1">
        <f t="array" aca="1" ref="N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66" s="68" t="str">
        <f>_xlfn.TEXTAFTER(
VLOOKUP(InvoiceDatabase[[#This Row],[Customer]],CustomerList[],5,FALSE),
", ", -1)</f>
        <v>Jawa Barat</v>
      </c>
      <c r="P366" s="68">
        <f ca="1">IF(InvoiceDatabase[[#This Row],[Aging]]&lt;&gt;"Within Due",InvoiceDatabase[[#This Row],[Balance Outstanding]],0)</f>
        <v>4821000</v>
      </c>
      <c r="Q366" s="68">
        <f ca="1">IF(InvoiceDatabase[[#This Row],[Aging]]="Within Due",InvoiceDatabase[[#This Row],[Balance Outstanding]],0)</f>
        <v>0</v>
      </c>
      <c r="R366" s="68" t="str">
        <f ca="1">IF(InvoiceDatabase[[#This Row],[Date Issued]] &gt;= TODAY()-30, "Yes", "No")</f>
        <v>No</v>
      </c>
      <c r="S366" s="68" t="str">
        <f ca="1">IF(InvoiceDatabase[[#This Row],[IsOverdue?]]&lt;&gt;"Yes",InvoiceDatabase[[#This Row],[Status]],"Past Due")</f>
        <v>Past Due</v>
      </c>
      <c r="T366" s="68" t="str">
        <f ca="1">IF(AND(InvoiceDatabase[[#This Row],[Date Due]]&lt;TODAY(),InvoiceDatabase[[#This Row],[Status]]&lt;&gt;"Paid"),"Yes","No")</f>
        <v>Yes</v>
      </c>
    </row>
    <row r="367" spans="1:20">
      <c r="A367">
        <v>366</v>
      </c>
      <c r="C367" t="s">
        <v>232</v>
      </c>
      <c r="D367" s="68">
        <v>2638000</v>
      </c>
      <c r="E367" s="23">
        <v>46075</v>
      </c>
      <c r="F367" s="23">
        <v>46089</v>
      </c>
      <c r="G367" t="s">
        <v>274</v>
      </c>
      <c r="H367"/>
      <c r="I367"/>
      <c r="K367" t="s">
        <v>667</v>
      </c>
      <c r="L367" s="68">
        <v>2638000</v>
      </c>
      <c r="M367" s="68">
        <f>InvoiceDatabase[[#This Row],[Amount]]-InvoiceDatabase[[#This Row],[Paid Amount]]</f>
        <v>0</v>
      </c>
      <c r="N367" s="68" t="str" cm="1">
        <f t="array" aca="1" ref="N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7" s="68" t="str">
        <f>_xlfn.TEXTAFTER(
VLOOKUP(InvoiceDatabase[[#This Row],[Customer]],CustomerList[],5,FALSE),
", ", -1)</f>
        <v>Riau</v>
      </c>
      <c r="P367" s="68">
        <f ca="1">IF(InvoiceDatabase[[#This Row],[Aging]]&lt;&gt;"Within Due",InvoiceDatabase[[#This Row],[Balance Outstanding]],0)</f>
        <v>0</v>
      </c>
      <c r="Q367" s="68">
        <f ca="1">IF(InvoiceDatabase[[#This Row],[Aging]]="Within Due",InvoiceDatabase[[#This Row],[Balance Outstanding]],0)</f>
        <v>0</v>
      </c>
      <c r="R367" s="68" t="str">
        <f ca="1">IF(InvoiceDatabase[[#This Row],[Date Issued]] &gt;= TODAY()-30, "Yes", "No")</f>
        <v>No</v>
      </c>
      <c r="S367" s="68" t="str">
        <f ca="1">IF(InvoiceDatabase[[#This Row],[IsOverdue?]]&lt;&gt;"Yes",InvoiceDatabase[[#This Row],[Status]],"Past Due")</f>
        <v>Paid</v>
      </c>
      <c r="T367" s="68" t="str">
        <f ca="1">IF(AND(InvoiceDatabase[[#This Row],[Date Due]]&lt;TODAY(),InvoiceDatabase[[#This Row],[Status]]&lt;&gt;"Paid"),"Yes","No")</f>
        <v>No</v>
      </c>
    </row>
    <row r="368" spans="1:20">
      <c r="A368">
        <v>367</v>
      </c>
      <c r="C368" t="s">
        <v>125</v>
      </c>
      <c r="D368" s="68">
        <v>1524000</v>
      </c>
      <c r="E368" s="23">
        <v>46130</v>
      </c>
      <c r="F368" s="23">
        <v>46144</v>
      </c>
      <c r="G368" t="s">
        <v>274</v>
      </c>
      <c r="H368"/>
      <c r="I368"/>
      <c r="K368" t="s">
        <v>668</v>
      </c>
      <c r="L368" s="68">
        <v>1524000</v>
      </c>
      <c r="M368" s="68">
        <f>InvoiceDatabase[[#This Row],[Amount]]-InvoiceDatabase[[#This Row],[Paid Amount]]</f>
        <v>0</v>
      </c>
      <c r="N368" s="68" t="str" cm="1">
        <f t="array" aca="1" ref="N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8" s="68" t="str">
        <f>_xlfn.TEXTAFTER(
VLOOKUP(InvoiceDatabase[[#This Row],[Customer]],CustomerList[],5,FALSE),
", ", -1)</f>
        <v>DKI Jakarta</v>
      </c>
      <c r="P368" s="68">
        <f ca="1">IF(InvoiceDatabase[[#This Row],[Aging]]&lt;&gt;"Within Due",InvoiceDatabase[[#This Row],[Balance Outstanding]],0)</f>
        <v>0</v>
      </c>
      <c r="Q368" s="68">
        <f ca="1">IF(InvoiceDatabase[[#This Row],[Aging]]="Within Due",InvoiceDatabase[[#This Row],[Balance Outstanding]],0)</f>
        <v>0</v>
      </c>
      <c r="R368" s="68" t="str">
        <f ca="1">IF(InvoiceDatabase[[#This Row],[Date Issued]] &gt;= TODAY()-30, "Yes", "No")</f>
        <v>No</v>
      </c>
      <c r="S368" s="68" t="str">
        <f ca="1">IF(InvoiceDatabase[[#This Row],[IsOverdue?]]&lt;&gt;"Yes",InvoiceDatabase[[#This Row],[Status]],"Past Due")</f>
        <v>Paid</v>
      </c>
      <c r="T368" s="68" t="str">
        <f ca="1">IF(AND(InvoiceDatabase[[#This Row],[Date Due]]&lt;TODAY(),InvoiceDatabase[[#This Row],[Status]]&lt;&gt;"Paid"),"Yes","No")</f>
        <v>No</v>
      </c>
    </row>
    <row r="369" spans="1:20">
      <c r="A369">
        <v>368</v>
      </c>
      <c r="C369" t="s">
        <v>260</v>
      </c>
      <c r="D369" s="68">
        <v>1911000</v>
      </c>
      <c r="E369" s="23">
        <v>46181</v>
      </c>
      <c r="F369" s="23">
        <v>46211</v>
      </c>
      <c r="G369" t="s">
        <v>274</v>
      </c>
      <c r="H369"/>
      <c r="I369"/>
      <c r="K369" t="s">
        <v>669</v>
      </c>
      <c r="L369" s="68">
        <v>1911000</v>
      </c>
      <c r="M369" s="68">
        <f>InvoiceDatabase[[#This Row],[Amount]]-InvoiceDatabase[[#This Row],[Paid Amount]]</f>
        <v>0</v>
      </c>
      <c r="N369" s="68" t="str" cm="1">
        <f t="array" aca="1" ref="N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69" s="68" t="str">
        <f>_xlfn.TEXTAFTER(
VLOOKUP(InvoiceDatabase[[#This Row],[Customer]],CustomerList[],5,FALSE),
", ", -1)</f>
        <v>Sulawesi Utara</v>
      </c>
      <c r="P369" s="68">
        <f ca="1">IF(InvoiceDatabase[[#This Row],[Aging]]&lt;&gt;"Within Due",InvoiceDatabase[[#This Row],[Balance Outstanding]],0)</f>
        <v>0</v>
      </c>
      <c r="Q369" s="68">
        <f ca="1">IF(InvoiceDatabase[[#This Row],[Aging]]="Within Due",InvoiceDatabase[[#This Row],[Balance Outstanding]],0)</f>
        <v>0</v>
      </c>
      <c r="R369" s="68" t="str">
        <f ca="1">IF(InvoiceDatabase[[#This Row],[Date Issued]] &gt;= TODAY()-30, "Yes", "No")</f>
        <v>No</v>
      </c>
      <c r="S369" s="68" t="str">
        <f ca="1">IF(InvoiceDatabase[[#This Row],[IsOverdue?]]&lt;&gt;"Yes",InvoiceDatabase[[#This Row],[Status]],"Past Due")</f>
        <v>Paid</v>
      </c>
      <c r="T369" s="68" t="str">
        <f ca="1">IF(AND(InvoiceDatabase[[#This Row],[Date Due]]&lt;TODAY(),InvoiceDatabase[[#This Row],[Status]]&lt;&gt;"Paid"),"Yes","No")</f>
        <v>No</v>
      </c>
    </row>
    <row r="370" spans="1:20">
      <c r="A370">
        <v>369</v>
      </c>
      <c r="C370" t="s">
        <v>177</v>
      </c>
      <c r="D370" s="68">
        <v>1429000</v>
      </c>
      <c r="E370" s="23">
        <v>46205</v>
      </c>
      <c r="F370" s="23">
        <v>46235</v>
      </c>
      <c r="G370" t="s">
        <v>274</v>
      </c>
      <c r="H370"/>
      <c r="I370"/>
      <c r="K370" t="s">
        <v>670</v>
      </c>
      <c r="L370" s="68">
        <v>1429000</v>
      </c>
      <c r="M370" s="68">
        <f>InvoiceDatabase[[#This Row],[Amount]]-InvoiceDatabase[[#This Row],[Paid Amount]]</f>
        <v>0</v>
      </c>
      <c r="N370" s="68" t="str" cm="1">
        <f t="array" aca="1" ref="N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0" s="68" t="str">
        <f>_xlfn.TEXTAFTER(
VLOOKUP(InvoiceDatabase[[#This Row],[Customer]],CustomerList[],5,FALSE),
", ", -1)</f>
        <v>Jawa Timur</v>
      </c>
      <c r="P370" s="68">
        <f ca="1">IF(InvoiceDatabase[[#This Row],[Aging]]&lt;&gt;"Within Due",InvoiceDatabase[[#This Row],[Balance Outstanding]],0)</f>
        <v>0</v>
      </c>
      <c r="Q370" s="68">
        <f ca="1">IF(InvoiceDatabase[[#This Row],[Aging]]="Within Due",InvoiceDatabase[[#This Row],[Balance Outstanding]],0)</f>
        <v>0</v>
      </c>
      <c r="R370" s="68" t="str">
        <f ca="1">IF(InvoiceDatabase[[#This Row],[Date Issued]] &gt;= TODAY()-30, "Yes", "No")</f>
        <v>No</v>
      </c>
      <c r="S370" s="68" t="str">
        <f ca="1">IF(InvoiceDatabase[[#This Row],[IsOverdue?]]&lt;&gt;"Yes",InvoiceDatabase[[#This Row],[Status]],"Past Due")</f>
        <v>Paid</v>
      </c>
      <c r="T370" s="68" t="str">
        <f ca="1">IF(AND(InvoiceDatabase[[#This Row],[Date Due]]&lt;TODAY(),InvoiceDatabase[[#This Row],[Status]]&lt;&gt;"Paid"),"Yes","No")</f>
        <v>No</v>
      </c>
    </row>
    <row r="371" spans="1:20">
      <c r="A371">
        <v>370</v>
      </c>
      <c r="C371" t="s">
        <v>151</v>
      </c>
      <c r="D371" s="68">
        <v>5114000</v>
      </c>
      <c r="E371" s="23">
        <v>46165</v>
      </c>
      <c r="F371" s="23">
        <v>46195</v>
      </c>
      <c r="G371" t="s">
        <v>51</v>
      </c>
      <c r="H371"/>
      <c r="I371"/>
      <c r="K371" t="s">
        <v>671</v>
      </c>
      <c r="L371" s="68">
        <v>0</v>
      </c>
      <c r="M371" s="68">
        <f>InvoiceDatabase[[#This Row],[Amount]]-InvoiceDatabase[[#This Row],[Paid Amount]]</f>
        <v>5114000</v>
      </c>
      <c r="N371" s="68" t="str" cm="1">
        <f t="array" aca="1" ref="N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1" s="68" t="str">
        <f>_xlfn.TEXTAFTER(
VLOOKUP(InvoiceDatabase[[#This Row],[Customer]],CustomerList[],5,FALSE),
", ", -1)</f>
        <v>Banten</v>
      </c>
      <c r="P371" s="68">
        <f ca="1">IF(InvoiceDatabase[[#This Row],[Aging]]&lt;&gt;"Within Due",InvoiceDatabase[[#This Row],[Balance Outstanding]],0)</f>
        <v>5114000</v>
      </c>
      <c r="Q371" s="68">
        <f ca="1">IF(InvoiceDatabase[[#This Row],[Aging]]="Within Due",InvoiceDatabase[[#This Row],[Balance Outstanding]],0)</f>
        <v>0</v>
      </c>
      <c r="R371" s="68" t="str">
        <f ca="1">IF(InvoiceDatabase[[#This Row],[Date Issued]] &gt;= TODAY()-30, "Yes", "No")</f>
        <v>No</v>
      </c>
      <c r="S371" s="68" t="str">
        <f ca="1">IF(InvoiceDatabase[[#This Row],[IsOverdue?]]&lt;&gt;"Yes",InvoiceDatabase[[#This Row],[Status]],"Past Due")</f>
        <v>Past Due</v>
      </c>
      <c r="T371" s="68" t="str">
        <f ca="1">IF(AND(InvoiceDatabase[[#This Row],[Date Due]]&lt;TODAY(),InvoiceDatabase[[#This Row],[Status]]&lt;&gt;"Paid"),"Yes","No")</f>
        <v>Yes</v>
      </c>
    </row>
    <row r="372" spans="1:20">
      <c r="A372">
        <v>371</v>
      </c>
      <c r="C372" t="s">
        <v>151</v>
      </c>
      <c r="D372" s="68">
        <v>4381000</v>
      </c>
      <c r="E372" s="23">
        <v>46084</v>
      </c>
      <c r="F372" s="23">
        <v>46114</v>
      </c>
      <c r="G372" t="s">
        <v>51</v>
      </c>
      <c r="H372"/>
      <c r="I372"/>
      <c r="K372" t="s">
        <v>672</v>
      </c>
      <c r="L372" s="68">
        <v>0</v>
      </c>
      <c r="M372" s="68">
        <f>InvoiceDatabase[[#This Row],[Amount]]-InvoiceDatabase[[#This Row],[Paid Amount]]</f>
        <v>4381000</v>
      </c>
      <c r="N372" s="68" t="str" cm="1">
        <f t="array" aca="1" ref="N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2" s="68" t="str">
        <f>_xlfn.TEXTAFTER(
VLOOKUP(InvoiceDatabase[[#This Row],[Customer]],CustomerList[],5,FALSE),
", ", -1)</f>
        <v>Banten</v>
      </c>
      <c r="P372" s="68">
        <f ca="1">IF(InvoiceDatabase[[#This Row],[Aging]]&lt;&gt;"Within Due",InvoiceDatabase[[#This Row],[Balance Outstanding]],0)</f>
        <v>4381000</v>
      </c>
      <c r="Q372" s="68">
        <f ca="1">IF(InvoiceDatabase[[#This Row],[Aging]]="Within Due",InvoiceDatabase[[#This Row],[Balance Outstanding]],0)</f>
        <v>0</v>
      </c>
      <c r="R372" s="68" t="str">
        <f ca="1">IF(InvoiceDatabase[[#This Row],[Date Issued]] &gt;= TODAY()-30, "Yes", "No")</f>
        <v>No</v>
      </c>
      <c r="S372" s="68" t="str">
        <f ca="1">IF(InvoiceDatabase[[#This Row],[IsOverdue?]]&lt;&gt;"Yes",InvoiceDatabase[[#This Row],[Status]],"Past Due")</f>
        <v>Past Due</v>
      </c>
      <c r="T372" s="68" t="str">
        <f ca="1">IF(AND(InvoiceDatabase[[#This Row],[Date Due]]&lt;TODAY(),InvoiceDatabase[[#This Row],[Status]]&lt;&gt;"Paid"),"Yes","No")</f>
        <v>Yes</v>
      </c>
    </row>
    <row r="373" spans="1:20">
      <c r="A373">
        <v>372</v>
      </c>
      <c r="C373" t="s">
        <v>239</v>
      </c>
      <c r="D373" s="68">
        <v>3415000</v>
      </c>
      <c r="E373" s="23">
        <v>46100</v>
      </c>
      <c r="F373" s="23">
        <v>46130</v>
      </c>
      <c r="G373" t="s">
        <v>274</v>
      </c>
      <c r="H373"/>
      <c r="I373"/>
      <c r="K373" t="s">
        <v>673</v>
      </c>
      <c r="L373" s="68">
        <v>3415000</v>
      </c>
      <c r="M373" s="68">
        <f>InvoiceDatabase[[#This Row],[Amount]]-InvoiceDatabase[[#This Row],[Paid Amount]]</f>
        <v>0</v>
      </c>
      <c r="N373" s="68" t="str" cm="1">
        <f t="array" aca="1" ref="N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3" s="68" t="str">
        <f>_xlfn.TEXTAFTER(
VLOOKUP(InvoiceDatabase[[#This Row],[Customer]],CustomerList[],5,FALSE),
", ", -1)</f>
        <v>Kepulauan Riau</v>
      </c>
      <c r="P373" s="68">
        <f ca="1">IF(InvoiceDatabase[[#This Row],[Aging]]&lt;&gt;"Within Due",InvoiceDatabase[[#This Row],[Balance Outstanding]],0)</f>
        <v>0</v>
      </c>
      <c r="Q373" s="68">
        <f ca="1">IF(InvoiceDatabase[[#This Row],[Aging]]="Within Due",InvoiceDatabase[[#This Row],[Balance Outstanding]],0)</f>
        <v>0</v>
      </c>
      <c r="R373" s="68" t="str">
        <f ca="1">IF(InvoiceDatabase[[#This Row],[Date Issued]] &gt;= TODAY()-30, "Yes", "No")</f>
        <v>No</v>
      </c>
      <c r="S373" s="68" t="str">
        <f ca="1">IF(InvoiceDatabase[[#This Row],[IsOverdue?]]&lt;&gt;"Yes",InvoiceDatabase[[#This Row],[Status]],"Past Due")</f>
        <v>Paid</v>
      </c>
      <c r="T373" s="68" t="str">
        <f ca="1">IF(AND(InvoiceDatabase[[#This Row],[Date Due]]&lt;TODAY(),InvoiceDatabase[[#This Row],[Status]]&lt;&gt;"Paid"),"Yes","No")</f>
        <v>No</v>
      </c>
    </row>
    <row r="374" spans="1:20">
      <c r="A374">
        <v>373</v>
      </c>
      <c r="C374" t="s">
        <v>239</v>
      </c>
      <c r="D374" s="68">
        <v>2064000</v>
      </c>
      <c r="E374" s="23">
        <v>46102</v>
      </c>
      <c r="F374" s="23">
        <v>46147</v>
      </c>
      <c r="G374" t="s">
        <v>274</v>
      </c>
      <c r="H374"/>
      <c r="I374"/>
      <c r="K374" t="s">
        <v>674</v>
      </c>
      <c r="L374" s="68">
        <v>2064000</v>
      </c>
      <c r="M374" s="68">
        <f>InvoiceDatabase[[#This Row],[Amount]]-InvoiceDatabase[[#This Row],[Paid Amount]]</f>
        <v>0</v>
      </c>
      <c r="N374" s="68" t="str" cm="1">
        <f t="array" aca="1" ref="N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4" s="68" t="str">
        <f>_xlfn.TEXTAFTER(
VLOOKUP(InvoiceDatabase[[#This Row],[Customer]],CustomerList[],5,FALSE),
", ", -1)</f>
        <v>Kepulauan Riau</v>
      </c>
      <c r="P374" s="68">
        <f ca="1">IF(InvoiceDatabase[[#This Row],[Aging]]&lt;&gt;"Within Due",InvoiceDatabase[[#This Row],[Balance Outstanding]],0)</f>
        <v>0</v>
      </c>
      <c r="Q374" s="68">
        <f ca="1">IF(InvoiceDatabase[[#This Row],[Aging]]="Within Due",InvoiceDatabase[[#This Row],[Balance Outstanding]],0)</f>
        <v>0</v>
      </c>
      <c r="R374" s="68" t="str">
        <f ca="1">IF(InvoiceDatabase[[#This Row],[Date Issued]] &gt;= TODAY()-30, "Yes", "No")</f>
        <v>No</v>
      </c>
      <c r="S374" s="68" t="str">
        <f ca="1">IF(InvoiceDatabase[[#This Row],[IsOverdue?]]&lt;&gt;"Yes",InvoiceDatabase[[#This Row],[Status]],"Past Due")</f>
        <v>Paid</v>
      </c>
      <c r="T374" s="68" t="str">
        <f ca="1">IF(AND(InvoiceDatabase[[#This Row],[Date Due]]&lt;TODAY(),InvoiceDatabase[[#This Row],[Status]]&lt;&gt;"Paid"),"Yes","No")</f>
        <v>No</v>
      </c>
    </row>
    <row r="375" spans="1:20">
      <c r="A375">
        <v>374</v>
      </c>
      <c r="C375" t="s">
        <v>232</v>
      </c>
      <c r="D375" s="68">
        <v>6648000</v>
      </c>
      <c r="E375" s="23">
        <v>46138</v>
      </c>
      <c r="F375" s="23">
        <v>46168</v>
      </c>
      <c r="G375" t="s">
        <v>274</v>
      </c>
      <c r="H375"/>
      <c r="I375"/>
      <c r="K375" t="s">
        <v>675</v>
      </c>
      <c r="L375" s="68">
        <v>6648000</v>
      </c>
      <c r="M375" s="68">
        <f>InvoiceDatabase[[#This Row],[Amount]]-InvoiceDatabase[[#This Row],[Paid Amount]]</f>
        <v>0</v>
      </c>
      <c r="N375" s="68" t="str" cm="1">
        <f t="array" aca="1" ref="N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75" s="68" t="str">
        <f>_xlfn.TEXTAFTER(
VLOOKUP(InvoiceDatabase[[#This Row],[Customer]],CustomerList[],5,FALSE),
", ", -1)</f>
        <v>Riau</v>
      </c>
      <c r="P375" s="68">
        <f ca="1">IF(InvoiceDatabase[[#This Row],[Aging]]&lt;&gt;"Within Due",InvoiceDatabase[[#This Row],[Balance Outstanding]],0)</f>
        <v>0</v>
      </c>
      <c r="Q375" s="68">
        <f ca="1">IF(InvoiceDatabase[[#This Row],[Aging]]="Within Due",InvoiceDatabase[[#This Row],[Balance Outstanding]],0)</f>
        <v>0</v>
      </c>
      <c r="R375" s="68" t="str">
        <f ca="1">IF(InvoiceDatabase[[#This Row],[Date Issued]] &gt;= TODAY()-30, "Yes", "No")</f>
        <v>No</v>
      </c>
      <c r="S375" s="68" t="str">
        <f ca="1">IF(InvoiceDatabase[[#This Row],[IsOverdue?]]&lt;&gt;"Yes",InvoiceDatabase[[#This Row],[Status]],"Past Due")</f>
        <v>Paid</v>
      </c>
      <c r="T375" s="68" t="str">
        <f ca="1">IF(AND(InvoiceDatabase[[#This Row],[Date Due]]&lt;TODAY(),InvoiceDatabase[[#This Row],[Status]]&lt;&gt;"Paid"),"Yes","No")</f>
        <v>No</v>
      </c>
    </row>
    <row r="376" spans="1:20">
      <c r="A376">
        <v>375</v>
      </c>
      <c r="C376" t="s">
        <v>151</v>
      </c>
      <c r="D376" s="68">
        <v>3254000</v>
      </c>
      <c r="E376" s="23">
        <v>46143</v>
      </c>
      <c r="F376" s="23">
        <v>46157</v>
      </c>
      <c r="G376" t="s">
        <v>51</v>
      </c>
      <c r="H376"/>
      <c r="I376"/>
      <c r="K376" t="s">
        <v>676</v>
      </c>
      <c r="L376" s="68">
        <v>0</v>
      </c>
      <c r="M376" s="68">
        <f>InvoiceDatabase[[#This Row],[Amount]]-InvoiceDatabase[[#This Row],[Paid Amount]]</f>
        <v>3254000</v>
      </c>
      <c r="N376" s="68" t="str" cm="1">
        <f t="array" aca="1" ref="N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6" s="68" t="str">
        <f>_xlfn.TEXTAFTER(
VLOOKUP(InvoiceDatabase[[#This Row],[Customer]],CustomerList[],5,FALSE),
", ", -1)</f>
        <v>Banten</v>
      </c>
      <c r="P376" s="68">
        <f ca="1">IF(InvoiceDatabase[[#This Row],[Aging]]&lt;&gt;"Within Due",InvoiceDatabase[[#This Row],[Balance Outstanding]],0)</f>
        <v>3254000</v>
      </c>
      <c r="Q376" s="68">
        <f ca="1">IF(InvoiceDatabase[[#This Row],[Aging]]="Within Due",InvoiceDatabase[[#This Row],[Balance Outstanding]],0)</f>
        <v>0</v>
      </c>
      <c r="R376" s="68" t="str">
        <f ca="1">IF(InvoiceDatabase[[#This Row],[Date Issued]] &gt;= TODAY()-30, "Yes", "No")</f>
        <v>No</v>
      </c>
      <c r="S376" s="68" t="str">
        <f ca="1">IF(InvoiceDatabase[[#This Row],[IsOverdue?]]&lt;&gt;"Yes",InvoiceDatabase[[#This Row],[Status]],"Past Due")</f>
        <v>Past Due</v>
      </c>
      <c r="T376" s="68" t="str">
        <f ca="1">IF(AND(InvoiceDatabase[[#This Row],[Date Due]]&lt;TODAY(),InvoiceDatabase[[#This Row],[Status]]&lt;&gt;"Paid"),"Yes","No")</f>
        <v>Yes</v>
      </c>
    </row>
    <row r="377" spans="1:20">
      <c r="A377">
        <v>376</v>
      </c>
      <c r="C377" t="s">
        <v>246</v>
      </c>
      <c r="D377" s="68">
        <v>5079000</v>
      </c>
      <c r="E377" s="23">
        <v>46218</v>
      </c>
      <c r="F377" s="23">
        <v>46248</v>
      </c>
      <c r="G377" t="s">
        <v>51</v>
      </c>
      <c r="H377"/>
      <c r="I377"/>
      <c r="K377" t="s">
        <v>677</v>
      </c>
      <c r="L377" s="68">
        <v>0</v>
      </c>
      <c r="M377" s="68">
        <f>InvoiceDatabase[[#This Row],[Amount]]-InvoiceDatabase[[#This Row],[Paid Amount]]</f>
        <v>5079000</v>
      </c>
      <c r="N377" s="68" t="str" cm="1">
        <f t="array" aca="1" ref="N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377" s="68" t="str">
        <f>_xlfn.TEXTAFTER(
VLOOKUP(InvoiceDatabase[[#This Row],[Customer]],CustomerList[],5,FALSE),
", ", -1)</f>
        <v>Kalimantan Timur</v>
      </c>
      <c r="P377" s="68">
        <f ca="1">IF(InvoiceDatabase[[#This Row],[Aging]]&lt;&gt;"Within Due",InvoiceDatabase[[#This Row],[Balance Outstanding]],0)</f>
        <v>5079000</v>
      </c>
      <c r="Q377" s="68">
        <f ca="1">IF(InvoiceDatabase[[#This Row],[Aging]]="Within Due",InvoiceDatabase[[#This Row],[Balance Outstanding]],0)</f>
        <v>0</v>
      </c>
      <c r="R377" s="68" t="str">
        <f ca="1">IF(InvoiceDatabase[[#This Row],[Date Issued]] &gt;= TODAY()-30, "Yes", "No")</f>
        <v>No</v>
      </c>
      <c r="S377" s="68" t="str">
        <f ca="1">IF(InvoiceDatabase[[#This Row],[IsOverdue?]]&lt;&gt;"Yes",InvoiceDatabase[[#This Row],[Status]],"Past Due")</f>
        <v>Past Due</v>
      </c>
      <c r="T377" s="68" t="str">
        <f ca="1">IF(AND(InvoiceDatabase[[#This Row],[Date Due]]&lt;TODAY(),InvoiceDatabase[[#This Row],[Status]]&lt;&gt;"Paid"),"Yes","No")</f>
        <v>Yes</v>
      </c>
    </row>
    <row r="378" spans="1:20">
      <c r="A378">
        <v>377</v>
      </c>
      <c r="C378" t="s">
        <v>232</v>
      </c>
      <c r="D378" s="68">
        <v>2886000</v>
      </c>
      <c r="E378" s="23">
        <v>46108</v>
      </c>
      <c r="F378" s="23">
        <v>46122</v>
      </c>
      <c r="G378" t="s">
        <v>51</v>
      </c>
      <c r="H378"/>
      <c r="I378"/>
      <c r="K378" t="s">
        <v>678</v>
      </c>
      <c r="L378" s="68">
        <v>0</v>
      </c>
      <c r="M378" s="68">
        <f>InvoiceDatabase[[#This Row],[Amount]]-InvoiceDatabase[[#This Row],[Paid Amount]]</f>
        <v>2886000</v>
      </c>
      <c r="N378" s="68" t="str" cm="1">
        <f t="array" aca="1" ref="N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8" s="68" t="str">
        <f>_xlfn.TEXTAFTER(
VLOOKUP(InvoiceDatabase[[#This Row],[Customer]],CustomerList[],5,FALSE),
", ", -1)</f>
        <v>Riau</v>
      </c>
      <c r="P378" s="68">
        <f ca="1">IF(InvoiceDatabase[[#This Row],[Aging]]&lt;&gt;"Within Due",InvoiceDatabase[[#This Row],[Balance Outstanding]],0)</f>
        <v>2886000</v>
      </c>
      <c r="Q378" s="68">
        <f ca="1">IF(InvoiceDatabase[[#This Row],[Aging]]="Within Due",InvoiceDatabase[[#This Row],[Balance Outstanding]],0)</f>
        <v>0</v>
      </c>
      <c r="R378" s="68" t="str">
        <f ca="1">IF(InvoiceDatabase[[#This Row],[Date Issued]] &gt;= TODAY()-30, "Yes", "No")</f>
        <v>No</v>
      </c>
      <c r="S378" s="68" t="str">
        <f ca="1">IF(InvoiceDatabase[[#This Row],[IsOverdue?]]&lt;&gt;"Yes",InvoiceDatabase[[#This Row],[Status]],"Past Due")</f>
        <v>Past Due</v>
      </c>
      <c r="T378" s="68" t="str">
        <f ca="1">IF(AND(InvoiceDatabase[[#This Row],[Date Due]]&lt;TODAY(),InvoiceDatabase[[#This Row],[Status]]&lt;&gt;"Paid"),"Yes","No")</f>
        <v>Yes</v>
      </c>
    </row>
    <row r="379" spans="1:20">
      <c r="A379">
        <v>378</v>
      </c>
      <c r="C379" t="s">
        <v>138</v>
      </c>
      <c r="D379" s="68">
        <v>7481000</v>
      </c>
      <c r="E379" s="23">
        <v>46147</v>
      </c>
      <c r="F379" s="23">
        <v>46177</v>
      </c>
      <c r="G379" t="s">
        <v>2802</v>
      </c>
      <c r="H379"/>
      <c r="I379"/>
      <c r="K379" t="s">
        <v>679</v>
      </c>
      <c r="L379" s="68">
        <v>1870000</v>
      </c>
      <c r="M379" s="68">
        <f>InvoiceDatabase[[#This Row],[Amount]]-InvoiceDatabase[[#This Row],[Paid Amount]]</f>
        <v>5611000</v>
      </c>
      <c r="N379" s="68" t="str" cm="1">
        <f t="array" aca="1" ref="N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79" s="68" t="str">
        <f>_xlfn.TEXTAFTER(
VLOOKUP(InvoiceDatabase[[#This Row],[Customer]],CustomerList[],5,FALSE),
", ", -1)</f>
        <v>Jawa Barat</v>
      </c>
      <c r="P379" s="68">
        <f ca="1">IF(InvoiceDatabase[[#This Row],[Aging]]&lt;&gt;"Within Due",InvoiceDatabase[[#This Row],[Balance Outstanding]],0)</f>
        <v>5611000</v>
      </c>
      <c r="Q379" s="68">
        <f ca="1">IF(InvoiceDatabase[[#This Row],[Aging]]="Within Due",InvoiceDatabase[[#This Row],[Balance Outstanding]],0)</f>
        <v>0</v>
      </c>
      <c r="R379" s="68" t="str">
        <f ca="1">IF(InvoiceDatabase[[#This Row],[Date Issued]] &gt;= TODAY()-30, "Yes", "No")</f>
        <v>No</v>
      </c>
      <c r="S379" s="68" t="str">
        <f ca="1">IF(InvoiceDatabase[[#This Row],[IsOverdue?]]&lt;&gt;"Yes",InvoiceDatabase[[#This Row],[Status]],"Past Due")</f>
        <v>Past Due</v>
      </c>
      <c r="T379" s="68" t="str">
        <f ca="1">IF(AND(InvoiceDatabase[[#This Row],[Date Due]]&lt;TODAY(),InvoiceDatabase[[#This Row],[Status]]&lt;&gt;"Paid"),"Yes","No")</f>
        <v>Yes</v>
      </c>
    </row>
    <row r="380" spans="1:20">
      <c r="A380">
        <v>379</v>
      </c>
      <c r="C380" t="s">
        <v>177</v>
      </c>
      <c r="D380" s="68">
        <v>3947000</v>
      </c>
      <c r="E380" s="23">
        <v>46194</v>
      </c>
      <c r="F380" s="23">
        <v>46224</v>
      </c>
      <c r="G380" t="s">
        <v>274</v>
      </c>
      <c r="H380"/>
      <c r="I380"/>
      <c r="K380" t="s">
        <v>680</v>
      </c>
      <c r="L380" s="68">
        <v>3947000</v>
      </c>
      <c r="M380" s="68">
        <f>InvoiceDatabase[[#This Row],[Amount]]-InvoiceDatabase[[#This Row],[Paid Amount]]</f>
        <v>0</v>
      </c>
      <c r="N380" s="68" t="str" cm="1">
        <f t="array" aca="1" ref="N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0" s="68" t="str">
        <f>_xlfn.TEXTAFTER(
VLOOKUP(InvoiceDatabase[[#This Row],[Customer]],CustomerList[],5,FALSE),
", ", -1)</f>
        <v>Jawa Timur</v>
      </c>
      <c r="P380" s="68">
        <f ca="1">IF(InvoiceDatabase[[#This Row],[Aging]]&lt;&gt;"Within Due",InvoiceDatabase[[#This Row],[Balance Outstanding]],0)</f>
        <v>0</v>
      </c>
      <c r="Q380" s="68">
        <f ca="1">IF(InvoiceDatabase[[#This Row],[Aging]]="Within Due",InvoiceDatabase[[#This Row],[Balance Outstanding]],0)</f>
        <v>0</v>
      </c>
      <c r="R380" s="68" t="str">
        <f ca="1">IF(InvoiceDatabase[[#This Row],[Date Issued]] &gt;= TODAY()-30, "Yes", "No")</f>
        <v>No</v>
      </c>
      <c r="S380" s="68" t="str">
        <f ca="1">IF(InvoiceDatabase[[#This Row],[IsOverdue?]]&lt;&gt;"Yes",InvoiceDatabase[[#This Row],[Status]],"Past Due")</f>
        <v>Paid</v>
      </c>
      <c r="T380" s="68" t="str">
        <f ca="1">IF(AND(InvoiceDatabase[[#This Row],[Date Due]]&lt;TODAY(),InvoiceDatabase[[#This Row],[Status]]&lt;&gt;"Paid"),"Yes","No")</f>
        <v>No</v>
      </c>
    </row>
    <row r="381" spans="1:20">
      <c r="A381">
        <v>380</v>
      </c>
      <c r="C381" t="s">
        <v>105</v>
      </c>
      <c r="D381" s="68">
        <v>4870000</v>
      </c>
      <c r="E381" s="23">
        <v>46255</v>
      </c>
      <c r="F381" s="23">
        <v>46285</v>
      </c>
      <c r="G381" t="s">
        <v>2802</v>
      </c>
      <c r="H381"/>
      <c r="I381"/>
      <c r="K381" t="s">
        <v>681</v>
      </c>
      <c r="L381" s="68">
        <v>1948000</v>
      </c>
      <c r="M381" s="68">
        <f>InvoiceDatabase[[#This Row],[Amount]]-InvoiceDatabase[[#This Row],[Paid Amount]]</f>
        <v>2922000</v>
      </c>
      <c r="N381" s="68" t="str" cm="1">
        <f t="array" aca="1" ref="N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1" s="68" t="str">
        <f>_xlfn.TEXTAFTER(
VLOOKUP(InvoiceDatabase[[#This Row],[Customer]],CustomerList[],5,FALSE),
", ", -1)</f>
        <v>DKI Jakarta</v>
      </c>
      <c r="P381" s="68">
        <f ca="1">IF(InvoiceDatabase[[#This Row],[Aging]]&lt;&gt;"Within Due",InvoiceDatabase[[#This Row],[Balance Outstanding]],0)</f>
        <v>2922000</v>
      </c>
      <c r="Q381" s="68">
        <f ca="1">IF(InvoiceDatabase[[#This Row],[Aging]]="Within Due",InvoiceDatabase[[#This Row],[Balance Outstanding]],0)</f>
        <v>0</v>
      </c>
      <c r="R381" s="68" t="str">
        <f ca="1">IF(InvoiceDatabase[[#This Row],[Date Issued]] &gt;= TODAY()-30, "Yes", "No")</f>
        <v>No</v>
      </c>
      <c r="S381" s="68" t="str">
        <f ca="1">IF(InvoiceDatabase[[#This Row],[IsOverdue?]]&lt;&gt;"Yes",InvoiceDatabase[[#This Row],[Status]],"Past Due")</f>
        <v>Past Due</v>
      </c>
      <c r="T381" s="68" t="str">
        <f ca="1">IF(AND(InvoiceDatabase[[#This Row],[Date Due]]&lt;TODAY(),InvoiceDatabase[[#This Row],[Status]]&lt;&gt;"Paid"),"Yes","No")</f>
        <v>Yes</v>
      </c>
    </row>
    <row r="382" spans="1:20">
      <c r="A382">
        <v>381</v>
      </c>
      <c r="C382" t="s">
        <v>190</v>
      </c>
      <c r="D382" s="68">
        <v>3301000</v>
      </c>
      <c r="E382" s="23">
        <v>46119</v>
      </c>
      <c r="F382" s="23">
        <v>46149</v>
      </c>
      <c r="G382" t="s">
        <v>2802</v>
      </c>
      <c r="H382"/>
      <c r="I382"/>
      <c r="K382" t="s">
        <v>682</v>
      </c>
      <c r="L382" s="68">
        <v>1320000</v>
      </c>
      <c r="M382" s="68">
        <f>InvoiceDatabase[[#This Row],[Amount]]-InvoiceDatabase[[#This Row],[Paid Amount]]</f>
        <v>1981000</v>
      </c>
      <c r="N382" s="68" t="str" cm="1">
        <f t="array" aca="1" ref="N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2" s="68" t="str">
        <f>_xlfn.TEXTAFTER(
VLOOKUP(InvoiceDatabase[[#This Row],[Customer]],CustomerList[],5,FALSE),
", ", -1)</f>
        <v>Jawa Tengah</v>
      </c>
      <c r="P382" s="68">
        <f ca="1">IF(InvoiceDatabase[[#This Row],[Aging]]&lt;&gt;"Within Due",InvoiceDatabase[[#This Row],[Balance Outstanding]],0)</f>
        <v>1981000</v>
      </c>
      <c r="Q382" s="68">
        <f ca="1">IF(InvoiceDatabase[[#This Row],[Aging]]="Within Due",InvoiceDatabase[[#This Row],[Balance Outstanding]],0)</f>
        <v>0</v>
      </c>
      <c r="R382" s="68" t="str">
        <f ca="1">IF(InvoiceDatabase[[#This Row],[Date Issued]] &gt;= TODAY()-30, "Yes", "No")</f>
        <v>No</v>
      </c>
      <c r="S382" s="68" t="str">
        <f ca="1">IF(InvoiceDatabase[[#This Row],[IsOverdue?]]&lt;&gt;"Yes",InvoiceDatabase[[#This Row],[Status]],"Past Due")</f>
        <v>Past Due</v>
      </c>
      <c r="T382" s="68" t="str">
        <f ca="1">IF(AND(InvoiceDatabase[[#This Row],[Date Due]]&lt;TODAY(),InvoiceDatabase[[#This Row],[Status]]&lt;&gt;"Paid"),"Yes","No")</f>
        <v>Yes</v>
      </c>
    </row>
    <row r="383" spans="1:20">
      <c r="A383">
        <v>382</v>
      </c>
      <c r="C383" t="s">
        <v>204</v>
      </c>
      <c r="D383" s="68">
        <v>2752000</v>
      </c>
      <c r="E383" s="23">
        <v>46177</v>
      </c>
      <c r="F383" s="23">
        <v>46207</v>
      </c>
      <c r="G383" t="s">
        <v>274</v>
      </c>
      <c r="H383"/>
      <c r="I383"/>
      <c r="K383" t="s">
        <v>683</v>
      </c>
      <c r="L383" s="68">
        <v>2752000</v>
      </c>
      <c r="M383" s="68">
        <f>InvoiceDatabase[[#This Row],[Amount]]-InvoiceDatabase[[#This Row],[Paid Amount]]</f>
        <v>0</v>
      </c>
      <c r="N383" s="68" t="str" cm="1">
        <f t="array" aca="1" ref="N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3" s="68" t="str">
        <f>_xlfn.TEXTAFTER(
VLOOKUP(InvoiceDatabase[[#This Row],[Customer]],CustomerList[],5,FALSE),
", ", -1)</f>
        <v>Bali</v>
      </c>
      <c r="P383" s="68">
        <f ca="1">IF(InvoiceDatabase[[#This Row],[Aging]]&lt;&gt;"Within Due",InvoiceDatabase[[#This Row],[Balance Outstanding]],0)</f>
        <v>0</v>
      </c>
      <c r="Q383" s="68">
        <f ca="1">IF(InvoiceDatabase[[#This Row],[Aging]]="Within Due",InvoiceDatabase[[#This Row],[Balance Outstanding]],0)</f>
        <v>0</v>
      </c>
      <c r="R383" s="68" t="str">
        <f ca="1">IF(InvoiceDatabase[[#This Row],[Date Issued]] &gt;= TODAY()-30, "Yes", "No")</f>
        <v>No</v>
      </c>
      <c r="S383" s="68" t="str">
        <f ca="1">IF(InvoiceDatabase[[#This Row],[IsOverdue?]]&lt;&gt;"Yes",InvoiceDatabase[[#This Row],[Status]],"Past Due")</f>
        <v>Paid</v>
      </c>
      <c r="T383" s="68" t="str">
        <f ca="1">IF(AND(InvoiceDatabase[[#This Row],[Date Due]]&lt;TODAY(),InvoiceDatabase[[#This Row],[Status]]&lt;&gt;"Paid"),"Yes","No")</f>
        <v>No</v>
      </c>
    </row>
    <row r="384" spans="1:20">
      <c r="A384">
        <v>383</v>
      </c>
      <c r="C384" t="s">
        <v>105</v>
      </c>
      <c r="D384" s="68">
        <v>2268000</v>
      </c>
      <c r="E384" s="23">
        <v>46212</v>
      </c>
      <c r="F384" s="23">
        <v>46242</v>
      </c>
      <c r="G384" t="s">
        <v>274</v>
      </c>
      <c r="H384"/>
      <c r="I384"/>
      <c r="K384" t="s">
        <v>684</v>
      </c>
      <c r="L384" s="68">
        <v>2268000</v>
      </c>
      <c r="M384" s="68">
        <f>InvoiceDatabase[[#This Row],[Amount]]-InvoiceDatabase[[#This Row],[Paid Amount]]</f>
        <v>0</v>
      </c>
      <c r="N384" s="68" t="str" cm="1">
        <f t="array" aca="1" ref="N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4" s="68" t="str">
        <f>_xlfn.TEXTAFTER(
VLOOKUP(InvoiceDatabase[[#This Row],[Customer]],CustomerList[],5,FALSE),
", ", -1)</f>
        <v>DKI Jakarta</v>
      </c>
      <c r="P384" s="68">
        <f ca="1">IF(InvoiceDatabase[[#This Row],[Aging]]&lt;&gt;"Within Due",InvoiceDatabase[[#This Row],[Balance Outstanding]],0)</f>
        <v>0</v>
      </c>
      <c r="Q384" s="68">
        <f ca="1">IF(InvoiceDatabase[[#This Row],[Aging]]="Within Due",InvoiceDatabase[[#This Row],[Balance Outstanding]],0)</f>
        <v>0</v>
      </c>
      <c r="R384" s="68" t="str">
        <f ca="1">IF(InvoiceDatabase[[#This Row],[Date Issued]] &gt;= TODAY()-30, "Yes", "No")</f>
        <v>No</v>
      </c>
      <c r="S384" s="68" t="str">
        <f ca="1">IF(InvoiceDatabase[[#This Row],[IsOverdue?]]&lt;&gt;"Yes",InvoiceDatabase[[#This Row],[Status]],"Past Due")</f>
        <v>Paid</v>
      </c>
      <c r="T384" s="68" t="str">
        <f ca="1">IF(AND(InvoiceDatabase[[#This Row],[Date Due]]&lt;TODAY(),InvoiceDatabase[[#This Row],[Status]]&lt;&gt;"Paid"),"Yes","No")</f>
        <v>No</v>
      </c>
    </row>
    <row r="385" spans="1:20">
      <c r="A385">
        <v>384</v>
      </c>
      <c r="C385" t="s">
        <v>151</v>
      </c>
      <c r="D385" s="68">
        <v>2865000</v>
      </c>
      <c r="E385" s="23">
        <v>46088</v>
      </c>
      <c r="F385" s="23">
        <v>46118</v>
      </c>
      <c r="G385" t="s">
        <v>274</v>
      </c>
      <c r="H385"/>
      <c r="I385"/>
      <c r="K385" t="s">
        <v>685</v>
      </c>
      <c r="L385" s="68">
        <v>2865000</v>
      </c>
      <c r="M385" s="68">
        <f>InvoiceDatabase[[#This Row],[Amount]]-InvoiceDatabase[[#This Row],[Paid Amount]]</f>
        <v>0</v>
      </c>
      <c r="N385" s="68" t="str" cm="1">
        <f t="array" aca="1" ref="N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5" s="68" t="str">
        <f>_xlfn.TEXTAFTER(
VLOOKUP(InvoiceDatabase[[#This Row],[Customer]],CustomerList[],5,FALSE),
", ", -1)</f>
        <v>Banten</v>
      </c>
      <c r="P385" s="68">
        <f ca="1">IF(InvoiceDatabase[[#This Row],[Aging]]&lt;&gt;"Within Due",InvoiceDatabase[[#This Row],[Balance Outstanding]],0)</f>
        <v>0</v>
      </c>
      <c r="Q385" s="68">
        <f ca="1">IF(InvoiceDatabase[[#This Row],[Aging]]="Within Due",InvoiceDatabase[[#This Row],[Balance Outstanding]],0)</f>
        <v>0</v>
      </c>
      <c r="R385" s="68" t="str">
        <f ca="1">IF(InvoiceDatabase[[#This Row],[Date Issued]] &gt;= TODAY()-30, "Yes", "No")</f>
        <v>No</v>
      </c>
      <c r="S385" s="68" t="str">
        <f ca="1">IF(InvoiceDatabase[[#This Row],[IsOverdue?]]&lt;&gt;"Yes",InvoiceDatabase[[#This Row],[Status]],"Past Due")</f>
        <v>Paid</v>
      </c>
      <c r="T385" s="68" t="str">
        <f ca="1">IF(AND(InvoiceDatabase[[#This Row],[Date Due]]&lt;TODAY(),InvoiceDatabase[[#This Row],[Status]]&lt;&gt;"Paid"),"Yes","No")</f>
        <v>No</v>
      </c>
    </row>
    <row r="386" spans="1:20">
      <c r="A386">
        <v>385</v>
      </c>
      <c r="C386" t="s">
        <v>151</v>
      </c>
      <c r="D386" s="68">
        <v>1890000</v>
      </c>
      <c r="E386" s="23">
        <v>46251</v>
      </c>
      <c r="F386" s="23">
        <v>46296</v>
      </c>
      <c r="G386" t="s">
        <v>2802</v>
      </c>
      <c r="H386"/>
      <c r="I386"/>
      <c r="K386" t="s">
        <v>686</v>
      </c>
      <c r="L386" s="68">
        <v>756000</v>
      </c>
      <c r="M386" s="68">
        <f>InvoiceDatabase[[#This Row],[Amount]]-InvoiceDatabase[[#This Row],[Paid Amount]]</f>
        <v>1134000</v>
      </c>
      <c r="N386" s="68" t="str" cm="1">
        <f t="array" aca="1" ref="N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386" s="68" t="str">
        <f>_xlfn.TEXTAFTER(
VLOOKUP(InvoiceDatabase[[#This Row],[Customer]],CustomerList[],5,FALSE),
", ", -1)</f>
        <v>Banten</v>
      </c>
      <c r="P386" s="68">
        <f ca="1">IF(InvoiceDatabase[[#This Row],[Aging]]&lt;&gt;"Within Due",InvoiceDatabase[[#This Row],[Balance Outstanding]],0)</f>
        <v>1134000</v>
      </c>
      <c r="Q386" s="68">
        <f ca="1">IF(InvoiceDatabase[[#This Row],[Aging]]="Within Due",InvoiceDatabase[[#This Row],[Balance Outstanding]],0)</f>
        <v>0</v>
      </c>
      <c r="R386" s="68" t="str">
        <f ca="1">IF(InvoiceDatabase[[#This Row],[Date Issued]] &gt;= TODAY()-30, "Yes", "No")</f>
        <v>No</v>
      </c>
      <c r="S386" s="68" t="str">
        <f ca="1">IF(InvoiceDatabase[[#This Row],[IsOverdue?]]&lt;&gt;"Yes",InvoiceDatabase[[#This Row],[Status]],"Past Due")</f>
        <v>Past Due</v>
      </c>
      <c r="T386" s="68" t="str">
        <f ca="1">IF(AND(InvoiceDatabase[[#This Row],[Date Due]]&lt;TODAY(),InvoiceDatabase[[#This Row],[Status]]&lt;&gt;"Paid"),"Yes","No")</f>
        <v>Yes</v>
      </c>
    </row>
    <row r="387" spans="1:20">
      <c r="A387">
        <v>386</v>
      </c>
      <c r="C387" t="s">
        <v>32</v>
      </c>
      <c r="D387" s="68">
        <v>5273000</v>
      </c>
      <c r="E387" s="23">
        <v>46156</v>
      </c>
      <c r="F387" s="23">
        <v>46186</v>
      </c>
      <c r="G387" t="s">
        <v>51</v>
      </c>
      <c r="H387"/>
      <c r="I387"/>
      <c r="K387" t="s">
        <v>687</v>
      </c>
      <c r="L387" s="68">
        <v>0</v>
      </c>
      <c r="M387" s="68">
        <f>InvoiceDatabase[[#This Row],[Amount]]-InvoiceDatabase[[#This Row],[Paid Amount]]</f>
        <v>5273000</v>
      </c>
      <c r="N387" s="68" t="str" cm="1">
        <f t="array" aca="1" ref="N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7" s="68" t="str">
        <f>_xlfn.TEXTAFTER(
VLOOKUP(InvoiceDatabase[[#This Row],[Customer]],CustomerList[],5,FALSE),
", ", -1)</f>
        <v>DKI Jakarta</v>
      </c>
      <c r="P387" s="68">
        <f ca="1">IF(InvoiceDatabase[[#This Row],[Aging]]&lt;&gt;"Within Due",InvoiceDatabase[[#This Row],[Balance Outstanding]],0)</f>
        <v>5273000</v>
      </c>
      <c r="Q387" s="68">
        <f ca="1">IF(InvoiceDatabase[[#This Row],[Aging]]="Within Due",InvoiceDatabase[[#This Row],[Balance Outstanding]],0)</f>
        <v>0</v>
      </c>
      <c r="R387" s="68" t="str">
        <f ca="1">IF(InvoiceDatabase[[#This Row],[Date Issued]] &gt;= TODAY()-30, "Yes", "No")</f>
        <v>No</v>
      </c>
      <c r="S387" s="68" t="str">
        <f ca="1">IF(InvoiceDatabase[[#This Row],[IsOverdue?]]&lt;&gt;"Yes",InvoiceDatabase[[#This Row],[Status]],"Past Due")</f>
        <v>Past Due</v>
      </c>
      <c r="T387" s="68" t="str">
        <f ca="1">IF(AND(InvoiceDatabase[[#This Row],[Date Due]]&lt;TODAY(),InvoiceDatabase[[#This Row],[Status]]&lt;&gt;"Paid"),"Yes","No")</f>
        <v>Yes</v>
      </c>
    </row>
    <row r="388" spans="1:20">
      <c r="A388">
        <v>387</v>
      </c>
      <c r="C388" t="s">
        <v>144</v>
      </c>
      <c r="D388" s="68">
        <v>5078000</v>
      </c>
      <c r="E388" s="23">
        <v>46175</v>
      </c>
      <c r="F388" s="23">
        <v>46205</v>
      </c>
      <c r="G388" t="s">
        <v>51</v>
      </c>
      <c r="H388"/>
      <c r="I388"/>
      <c r="K388" t="s">
        <v>688</v>
      </c>
      <c r="L388" s="68">
        <v>0</v>
      </c>
      <c r="M388" s="68">
        <f>InvoiceDatabase[[#This Row],[Amount]]-InvoiceDatabase[[#This Row],[Paid Amount]]</f>
        <v>5078000</v>
      </c>
      <c r="N388" s="68" t="str" cm="1">
        <f t="array" aca="1" ref="N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88" s="68" t="str">
        <f>_xlfn.TEXTAFTER(
VLOOKUP(InvoiceDatabase[[#This Row],[Customer]],CustomerList[],5,FALSE),
", ", -1)</f>
        <v>Banten</v>
      </c>
      <c r="P388" s="68">
        <f ca="1">IF(InvoiceDatabase[[#This Row],[Aging]]&lt;&gt;"Within Due",InvoiceDatabase[[#This Row],[Balance Outstanding]],0)</f>
        <v>5078000</v>
      </c>
      <c r="Q388" s="68">
        <f ca="1">IF(InvoiceDatabase[[#This Row],[Aging]]="Within Due",InvoiceDatabase[[#This Row],[Balance Outstanding]],0)</f>
        <v>0</v>
      </c>
      <c r="R388" s="68" t="str">
        <f ca="1">IF(InvoiceDatabase[[#This Row],[Date Issued]] &gt;= TODAY()-30, "Yes", "No")</f>
        <v>No</v>
      </c>
      <c r="S388" s="68" t="str">
        <f ca="1">IF(InvoiceDatabase[[#This Row],[IsOverdue?]]&lt;&gt;"Yes",InvoiceDatabase[[#This Row],[Status]],"Past Due")</f>
        <v>Past Due</v>
      </c>
      <c r="T388" s="68" t="str">
        <f ca="1">IF(AND(InvoiceDatabase[[#This Row],[Date Due]]&lt;TODAY(),InvoiceDatabase[[#This Row],[Status]]&lt;&gt;"Paid"),"Yes","No")</f>
        <v>Yes</v>
      </c>
    </row>
    <row r="389" spans="1:20">
      <c r="A389">
        <v>388</v>
      </c>
      <c r="C389" t="s">
        <v>131</v>
      </c>
      <c r="D389" s="68">
        <v>1694000</v>
      </c>
      <c r="E389" s="23">
        <v>46029</v>
      </c>
      <c r="F389" s="23">
        <v>46059</v>
      </c>
      <c r="G389" t="s">
        <v>274</v>
      </c>
      <c r="H389"/>
      <c r="I389"/>
      <c r="K389" t="s">
        <v>689</v>
      </c>
      <c r="L389" s="68">
        <v>1694000</v>
      </c>
      <c r="M389" s="68">
        <f>InvoiceDatabase[[#This Row],[Amount]]-InvoiceDatabase[[#This Row],[Paid Amount]]</f>
        <v>0</v>
      </c>
      <c r="N389" s="68" t="str" cm="1">
        <f t="array" aca="1" ref="N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89" s="68" t="str">
        <f>_xlfn.TEXTAFTER(
VLOOKUP(InvoiceDatabase[[#This Row],[Customer]],CustomerList[],5,FALSE),
", ", -1)</f>
        <v>Jawa Barat</v>
      </c>
      <c r="P389" s="68">
        <f ca="1">IF(InvoiceDatabase[[#This Row],[Aging]]&lt;&gt;"Within Due",InvoiceDatabase[[#This Row],[Balance Outstanding]],0)</f>
        <v>0</v>
      </c>
      <c r="Q389" s="68">
        <f ca="1">IF(InvoiceDatabase[[#This Row],[Aging]]="Within Due",InvoiceDatabase[[#This Row],[Balance Outstanding]],0)</f>
        <v>0</v>
      </c>
      <c r="R389" s="68" t="str">
        <f ca="1">IF(InvoiceDatabase[[#This Row],[Date Issued]] &gt;= TODAY()-30, "Yes", "No")</f>
        <v>No</v>
      </c>
      <c r="S389" s="68" t="str">
        <f ca="1">IF(InvoiceDatabase[[#This Row],[IsOverdue?]]&lt;&gt;"Yes",InvoiceDatabase[[#This Row],[Status]],"Past Due")</f>
        <v>Paid</v>
      </c>
      <c r="T389" s="68" t="str">
        <f ca="1">IF(AND(InvoiceDatabase[[#This Row],[Date Due]]&lt;TODAY(),InvoiceDatabase[[#This Row],[Status]]&lt;&gt;"Paid"),"Yes","No")</f>
        <v>No</v>
      </c>
    </row>
    <row r="390" spans="1:20">
      <c r="A390">
        <v>389</v>
      </c>
      <c r="C390" t="s">
        <v>253</v>
      </c>
      <c r="D390" s="68">
        <v>2308000</v>
      </c>
      <c r="E390" s="23">
        <v>46122</v>
      </c>
      <c r="F390" s="23">
        <v>46152</v>
      </c>
      <c r="G390" t="s">
        <v>274</v>
      </c>
      <c r="H390"/>
      <c r="I390"/>
      <c r="K390" t="s">
        <v>690</v>
      </c>
      <c r="L390" s="68">
        <v>2308000</v>
      </c>
      <c r="M390" s="68">
        <f>InvoiceDatabase[[#This Row],[Amount]]-InvoiceDatabase[[#This Row],[Paid Amount]]</f>
        <v>0</v>
      </c>
      <c r="N390" s="68" t="str" cm="1">
        <f t="array" aca="1" ref="N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0" s="68" t="str">
        <f>_xlfn.TEXTAFTER(
VLOOKUP(InvoiceDatabase[[#This Row],[Customer]],CustomerList[],5,FALSE),
", ", -1)</f>
        <v>Kalimantan Barat</v>
      </c>
      <c r="P390" s="68">
        <f ca="1">IF(InvoiceDatabase[[#This Row],[Aging]]&lt;&gt;"Within Due",InvoiceDatabase[[#This Row],[Balance Outstanding]],0)</f>
        <v>0</v>
      </c>
      <c r="Q390" s="68">
        <f ca="1">IF(InvoiceDatabase[[#This Row],[Aging]]="Within Due",InvoiceDatabase[[#This Row],[Balance Outstanding]],0)</f>
        <v>0</v>
      </c>
      <c r="R390" s="68" t="str">
        <f ca="1">IF(InvoiceDatabase[[#This Row],[Date Issued]] &gt;= TODAY()-30, "Yes", "No")</f>
        <v>No</v>
      </c>
      <c r="S390" s="68" t="str">
        <f ca="1">IF(InvoiceDatabase[[#This Row],[IsOverdue?]]&lt;&gt;"Yes",InvoiceDatabase[[#This Row],[Status]],"Past Due")</f>
        <v>Paid</v>
      </c>
      <c r="T390" s="68" t="str">
        <f ca="1">IF(AND(InvoiceDatabase[[#This Row],[Date Due]]&lt;TODAY(),InvoiceDatabase[[#This Row],[Status]]&lt;&gt;"Paid"),"Yes","No")</f>
        <v>No</v>
      </c>
    </row>
    <row r="391" spans="1:20">
      <c r="A391">
        <v>390</v>
      </c>
      <c r="C391" t="s">
        <v>165</v>
      </c>
      <c r="D391" s="68">
        <v>3490000</v>
      </c>
      <c r="E391" s="23">
        <v>46249</v>
      </c>
      <c r="F391" s="23">
        <v>46263</v>
      </c>
      <c r="G391" t="s">
        <v>274</v>
      </c>
      <c r="H391"/>
      <c r="I391"/>
      <c r="K391" t="s">
        <v>691</v>
      </c>
      <c r="L391" s="68">
        <v>3490000</v>
      </c>
      <c r="M391" s="68">
        <f>InvoiceDatabase[[#This Row],[Amount]]-InvoiceDatabase[[#This Row],[Paid Amount]]</f>
        <v>0</v>
      </c>
      <c r="N391" s="68" t="str" cm="1">
        <f t="array" aca="1" ref="N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1" s="68" t="str">
        <f>_xlfn.TEXTAFTER(
VLOOKUP(InvoiceDatabase[[#This Row],[Customer]],CustomerList[],5,FALSE),
", ", -1)</f>
        <v>Jawa Barat</v>
      </c>
      <c r="P391" s="68">
        <f ca="1">IF(InvoiceDatabase[[#This Row],[Aging]]&lt;&gt;"Within Due",InvoiceDatabase[[#This Row],[Balance Outstanding]],0)</f>
        <v>0</v>
      </c>
      <c r="Q391" s="68">
        <f ca="1">IF(InvoiceDatabase[[#This Row],[Aging]]="Within Due",InvoiceDatabase[[#This Row],[Balance Outstanding]],0)</f>
        <v>0</v>
      </c>
      <c r="R391" s="68" t="str">
        <f ca="1">IF(InvoiceDatabase[[#This Row],[Date Issued]] &gt;= TODAY()-30, "Yes", "No")</f>
        <v>No</v>
      </c>
      <c r="S391" s="68" t="str">
        <f ca="1">IF(InvoiceDatabase[[#This Row],[IsOverdue?]]&lt;&gt;"Yes",InvoiceDatabase[[#This Row],[Status]],"Past Due")</f>
        <v>Paid</v>
      </c>
      <c r="T391" s="68" t="str">
        <f ca="1">IF(AND(InvoiceDatabase[[#This Row],[Date Due]]&lt;TODAY(),InvoiceDatabase[[#This Row],[Status]]&lt;&gt;"Paid"),"Yes","No")</f>
        <v>No</v>
      </c>
    </row>
    <row r="392" spans="1:20">
      <c r="A392">
        <v>391</v>
      </c>
      <c r="C392" t="s">
        <v>232</v>
      </c>
      <c r="D392" s="68">
        <v>3349000</v>
      </c>
      <c r="E392" s="23">
        <v>46079</v>
      </c>
      <c r="F392" s="23">
        <v>46093</v>
      </c>
      <c r="G392" t="s">
        <v>51</v>
      </c>
      <c r="H392"/>
      <c r="I392"/>
      <c r="K392" t="s">
        <v>692</v>
      </c>
      <c r="L392" s="68">
        <v>0</v>
      </c>
      <c r="M392" s="68">
        <f>InvoiceDatabase[[#This Row],[Amount]]-InvoiceDatabase[[#This Row],[Paid Amount]]</f>
        <v>3349000</v>
      </c>
      <c r="N392" s="68" t="str" cm="1">
        <f t="array" aca="1" ref="N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2" s="68" t="str">
        <f>_xlfn.TEXTAFTER(
VLOOKUP(InvoiceDatabase[[#This Row],[Customer]],CustomerList[],5,FALSE),
", ", -1)</f>
        <v>Riau</v>
      </c>
      <c r="P392" s="68">
        <f ca="1">IF(InvoiceDatabase[[#This Row],[Aging]]&lt;&gt;"Within Due",InvoiceDatabase[[#This Row],[Balance Outstanding]],0)</f>
        <v>3349000</v>
      </c>
      <c r="Q392" s="68">
        <f ca="1">IF(InvoiceDatabase[[#This Row],[Aging]]="Within Due",InvoiceDatabase[[#This Row],[Balance Outstanding]],0)</f>
        <v>0</v>
      </c>
      <c r="R392" s="68" t="str">
        <f ca="1">IF(InvoiceDatabase[[#This Row],[Date Issued]] &gt;= TODAY()-30, "Yes", "No")</f>
        <v>No</v>
      </c>
      <c r="S392" s="68" t="str">
        <f ca="1">IF(InvoiceDatabase[[#This Row],[IsOverdue?]]&lt;&gt;"Yes",InvoiceDatabase[[#This Row],[Status]],"Past Due")</f>
        <v>Past Due</v>
      </c>
      <c r="T392" s="68" t="str">
        <f ca="1">IF(AND(InvoiceDatabase[[#This Row],[Date Due]]&lt;TODAY(),InvoiceDatabase[[#This Row],[Status]]&lt;&gt;"Paid"),"Yes","No")</f>
        <v>Yes</v>
      </c>
    </row>
    <row r="393" spans="1:20">
      <c r="A393">
        <v>392</v>
      </c>
      <c r="C393" t="s">
        <v>253</v>
      </c>
      <c r="D393" s="68">
        <v>2642000</v>
      </c>
      <c r="E393" s="23">
        <v>46029</v>
      </c>
      <c r="F393" s="23">
        <v>46043</v>
      </c>
      <c r="G393" t="s">
        <v>2802</v>
      </c>
      <c r="H393"/>
      <c r="I393"/>
      <c r="K393" t="s">
        <v>693</v>
      </c>
      <c r="L393" s="68">
        <v>1057000</v>
      </c>
      <c r="M393" s="68">
        <f>InvoiceDatabase[[#This Row],[Amount]]-InvoiceDatabase[[#This Row],[Paid Amount]]</f>
        <v>1585000</v>
      </c>
      <c r="N393" s="68" t="str" cm="1">
        <f t="array" aca="1" ref="N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3" s="68" t="str">
        <f>_xlfn.TEXTAFTER(
VLOOKUP(InvoiceDatabase[[#This Row],[Customer]],CustomerList[],5,FALSE),
", ", -1)</f>
        <v>Kalimantan Barat</v>
      </c>
      <c r="P393" s="68">
        <f ca="1">IF(InvoiceDatabase[[#This Row],[Aging]]&lt;&gt;"Within Due",InvoiceDatabase[[#This Row],[Balance Outstanding]],0)</f>
        <v>1585000</v>
      </c>
      <c r="Q393" s="68">
        <f ca="1">IF(InvoiceDatabase[[#This Row],[Aging]]="Within Due",InvoiceDatabase[[#This Row],[Balance Outstanding]],0)</f>
        <v>0</v>
      </c>
      <c r="R393" s="68" t="str">
        <f ca="1">IF(InvoiceDatabase[[#This Row],[Date Issued]] &gt;= TODAY()-30, "Yes", "No")</f>
        <v>No</v>
      </c>
      <c r="S393" s="68" t="str">
        <f ca="1">IF(InvoiceDatabase[[#This Row],[IsOverdue?]]&lt;&gt;"Yes",InvoiceDatabase[[#This Row],[Status]],"Past Due")</f>
        <v>Past Due</v>
      </c>
      <c r="T393" s="68" t="str">
        <f ca="1">IF(AND(InvoiceDatabase[[#This Row],[Date Due]]&lt;TODAY(),InvoiceDatabase[[#This Row],[Status]]&lt;&gt;"Paid"),"Yes","No")</f>
        <v>Yes</v>
      </c>
    </row>
    <row r="394" spans="1:20">
      <c r="A394">
        <v>393</v>
      </c>
      <c r="C394" t="s">
        <v>204</v>
      </c>
      <c r="D394" s="68">
        <v>4766000</v>
      </c>
      <c r="E394" s="23">
        <v>46153</v>
      </c>
      <c r="F394" s="23">
        <v>46198</v>
      </c>
      <c r="G394" t="s">
        <v>274</v>
      </c>
      <c r="H394"/>
      <c r="I394"/>
      <c r="K394" t="s">
        <v>694</v>
      </c>
      <c r="L394" s="68">
        <v>4766000</v>
      </c>
      <c r="M394" s="68">
        <f>InvoiceDatabase[[#This Row],[Amount]]-InvoiceDatabase[[#This Row],[Paid Amount]]</f>
        <v>0</v>
      </c>
      <c r="N394" s="68" t="str" cm="1">
        <f t="array" aca="1" ref="N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4" s="68" t="str">
        <f>_xlfn.TEXTAFTER(
VLOOKUP(InvoiceDatabase[[#This Row],[Customer]],CustomerList[],5,FALSE),
", ", -1)</f>
        <v>Bali</v>
      </c>
      <c r="P394" s="68">
        <f ca="1">IF(InvoiceDatabase[[#This Row],[Aging]]&lt;&gt;"Within Due",InvoiceDatabase[[#This Row],[Balance Outstanding]],0)</f>
        <v>0</v>
      </c>
      <c r="Q394" s="68">
        <f ca="1">IF(InvoiceDatabase[[#This Row],[Aging]]="Within Due",InvoiceDatabase[[#This Row],[Balance Outstanding]],0)</f>
        <v>0</v>
      </c>
      <c r="R394" s="68" t="str">
        <f ca="1">IF(InvoiceDatabase[[#This Row],[Date Issued]] &gt;= TODAY()-30, "Yes", "No")</f>
        <v>No</v>
      </c>
      <c r="S394" s="68" t="str">
        <f ca="1">IF(InvoiceDatabase[[#This Row],[IsOverdue?]]&lt;&gt;"Yes",InvoiceDatabase[[#This Row],[Status]],"Past Due")</f>
        <v>Paid</v>
      </c>
      <c r="T394" s="68" t="str">
        <f ca="1">IF(AND(InvoiceDatabase[[#This Row],[Date Due]]&lt;TODAY(),InvoiceDatabase[[#This Row],[Status]]&lt;&gt;"Paid"),"Yes","No")</f>
        <v>No</v>
      </c>
    </row>
    <row r="395" spans="1:20">
      <c r="A395">
        <v>394</v>
      </c>
      <c r="C395" t="s">
        <v>260</v>
      </c>
      <c r="D395" s="68">
        <v>4779000</v>
      </c>
      <c r="E395" s="23">
        <v>46116</v>
      </c>
      <c r="F395" s="23">
        <v>46146</v>
      </c>
      <c r="G395" t="s">
        <v>274</v>
      </c>
      <c r="H395"/>
      <c r="I395"/>
      <c r="K395" t="s">
        <v>695</v>
      </c>
      <c r="L395" s="68">
        <v>4779000</v>
      </c>
      <c r="M395" s="68">
        <f>InvoiceDatabase[[#This Row],[Amount]]-InvoiceDatabase[[#This Row],[Paid Amount]]</f>
        <v>0</v>
      </c>
      <c r="N395" s="68" t="str" cm="1">
        <f t="array" aca="1" ref="N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5" s="68" t="str">
        <f>_xlfn.TEXTAFTER(
VLOOKUP(InvoiceDatabase[[#This Row],[Customer]],CustomerList[],5,FALSE),
", ", -1)</f>
        <v>Sulawesi Utara</v>
      </c>
      <c r="P395" s="68">
        <f ca="1">IF(InvoiceDatabase[[#This Row],[Aging]]&lt;&gt;"Within Due",InvoiceDatabase[[#This Row],[Balance Outstanding]],0)</f>
        <v>0</v>
      </c>
      <c r="Q395" s="68">
        <f ca="1">IF(InvoiceDatabase[[#This Row],[Aging]]="Within Due",InvoiceDatabase[[#This Row],[Balance Outstanding]],0)</f>
        <v>0</v>
      </c>
      <c r="R395" s="68" t="str">
        <f ca="1">IF(InvoiceDatabase[[#This Row],[Date Issued]] &gt;= TODAY()-30, "Yes", "No")</f>
        <v>No</v>
      </c>
      <c r="S395" s="68" t="str">
        <f ca="1">IF(InvoiceDatabase[[#This Row],[IsOverdue?]]&lt;&gt;"Yes",InvoiceDatabase[[#This Row],[Status]],"Past Due")</f>
        <v>Paid</v>
      </c>
      <c r="T395" s="68" t="str">
        <f ca="1">IF(AND(InvoiceDatabase[[#This Row],[Date Due]]&lt;TODAY(),InvoiceDatabase[[#This Row],[Status]]&lt;&gt;"Paid"),"Yes","No")</f>
        <v>No</v>
      </c>
    </row>
    <row r="396" spans="1:20">
      <c r="A396">
        <v>395</v>
      </c>
      <c r="C396" t="s">
        <v>138</v>
      </c>
      <c r="D396" s="68">
        <v>1904000</v>
      </c>
      <c r="E396" s="23">
        <v>46147</v>
      </c>
      <c r="F396" s="23">
        <v>46161</v>
      </c>
      <c r="G396" t="s">
        <v>274</v>
      </c>
      <c r="H396"/>
      <c r="I396"/>
      <c r="K396" t="s">
        <v>696</v>
      </c>
      <c r="L396" s="68">
        <v>1904000</v>
      </c>
      <c r="M396" s="68">
        <f>InvoiceDatabase[[#This Row],[Amount]]-InvoiceDatabase[[#This Row],[Paid Amount]]</f>
        <v>0</v>
      </c>
      <c r="N396" s="68" t="str" cm="1">
        <f t="array" aca="1" ref="N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6" s="68" t="str">
        <f>_xlfn.TEXTAFTER(
VLOOKUP(InvoiceDatabase[[#This Row],[Customer]],CustomerList[],5,FALSE),
", ", -1)</f>
        <v>Jawa Barat</v>
      </c>
      <c r="P396" s="68">
        <f ca="1">IF(InvoiceDatabase[[#This Row],[Aging]]&lt;&gt;"Within Due",InvoiceDatabase[[#This Row],[Balance Outstanding]],0)</f>
        <v>0</v>
      </c>
      <c r="Q396" s="68">
        <f ca="1">IF(InvoiceDatabase[[#This Row],[Aging]]="Within Due",InvoiceDatabase[[#This Row],[Balance Outstanding]],0)</f>
        <v>0</v>
      </c>
      <c r="R396" s="68" t="str">
        <f ca="1">IF(InvoiceDatabase[[#This Row],[Date Issued]] &gt;= TODAY()-30, "Yes", "No")</f>
        <v>No</v>
      </c>
      <c r="S396" s="68" t="str">
        <f ca="1">IF(InvoiceDatabase[[#This Row],[IsOverdue?]]&lt;&gt;"Yes",InvoiceDatabase[[#This Row],[Status]],"Past Due")</f>
        <v>Paid</v>
      </c>
      <c r="T396" s="68" t="str">
        <f ca="1">IF(AND(InvoiceDatabase[[#This Row],[Date Due]]&lt;TODAY(),InvoiceDatabase[[#This Row],[Status]]&lt;&gt;"Paid"),"Yes","No")</f>
        <v>No</v>
      </c>
    </row>
    <row r="397" spans="1:20">
      <c r="A397">
        <v>396</v>
      </c>
      <c r="C397" t="s">
        <v>125</v>
      </c>
      <c r="D397" s="68">
        <v>2072000</v>
      </c>
      <c r="E397" s="23">
        <v>46049</v>
      </c>
      <c r="F397" s="23">
        <v>46079</v>
      </c>
      <c r="G397" t="s">
        <v>274</v>
      </c>
      <c r="H397"/>
      <c r="I397"/>
      <c r="K397" t="s">
        <v>697</v>
      </c>
      <c r="L397" s="68">
        <v>2072000</v>
      </c>
      <c r="M397" s="68">
        <f>InvoiceDatabase[[#This Row],[Amount]]-InvoiceDatabase[[#This Row],[Paid Amount]]</f>
        <v>0</v>
      </c>
      <c r="N397" s="68" t="str" cm="1">
        <f t="array" aca="1" ref="N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7" s="68" t="str">
        <f>_xlfn.TEXTAFTER(
VLOOKUP(InvoiceDatabase[[#This Row],[Customer]],CustomerList[],5,FALSE),
", ", -1)</f>
        <v>DKI Jakarta</v>
      </c>
      <c r="P397" s="68">
        <f ca="1">IF(InvoiceDatabase[[#This Row],[Aging]]&lt;&gt;"Within Due",InvoiceDatabase[[#This Row],[Balance Outstanding]],0)</f>
        <v>0</v>
      </c>
      <c r="Q397" s="68">
        <f ca="1">IF(InvoiceDatabase[[#This Row],[Aging]]="Within Due",InvoiceDatabase[[#This Row],[Balance Outstanding]],0)</f>
        <v>0</v>
      </c>
      <c r="R397" s="68" t="str">
        <f ca="1">IF(InvoiceDatabase[[#This Row],[Date Issued]] &gt;= TODAY()-30, "Yes", "No")</f>
        <v>No</v>
      </c>
      <c r="S397" s="68" t="str">
        <f ca="1">IF(InvoiceDatabase[[#This Row],[IsOverdue?]]&lt;&gt;"Yes",InvoiceDatabase[[#This Row],[Status]],"Past Due")</f>
        <v>Paid</v>
      </c>
      <c r="T397" s="68" t="str">
        <f ca="1">IF(AND(InvoiceDatabase[[#This Row],[Date Due]]&lt;TODAY(),InvoiceDatabase[[#This Row],[Status]]&lt;&gt;"Paid"),"Yes","No")</f>
        <v>No</v>
      </c>
    </row>
    <row r="398" spans="1:20">
      <c r="A398">
        <v>397</v>
      </c>
      <c r="C398" t="s">
        <v>184</v>
      </c>
      <c r="D398" s="68">
        <v>2733000</v>
      </c>
      <c r="E398" s="23">
        <v>46173</v>
      </c>
      <c r="F398" s="23">
        <v>46203</v>
      </c>
      <c r="G398" t="s">
        <v>2802</v>
      </c>
      <c r="H398"/>
      <c r="I398"/>
      <c r="K398" t="s">
        <v>698</v>
      </c>
      <c r="L398" s="68">
        <v>2050000</v>
      </c>
      <c r="M398" s="68">
        <f>InvoiceDatabase[[#This Row],[Amount]]-InvoiceDatabase[[#This Row],[Paid Amount]]</f>
        <v>683000</v>
      </c>
      <c r="N398" s="68" t="str" cm="1">
        <f t="array" aca="1" ref="N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398" s="68" t="str">
        <f>_xlfn.TEXTAFTER(
VLOOKUP(InvoiceDatabase[[#This Row],[Customer]],CustomerList[],5,FALSE),
", ", -1)</f>
        <v>Jawa Timur</v>
      </c>
      <c r="P398" s="68">
        <f ca="1">IF(InvoiceDatabase[[#This Row],[Aging]]&lt;&gt;"Within Due",InvoiceDatabase[[#This Row],[Balance Outstanding]],0)</f>
        <v>683000</v>
      </c>
      <c r="Q398" s="68">
        <f ca="1">IF(InvoiceDatabase[[#This Row],[Aging]]="Within Due",InvoiceDatabase[[#This Row],[Balance Outstanding]],0)</f>
        <v>0</v>
      </c>
      <c r="R398" s="68" t="str">
        <f ca="1">IF(InvoiceDatabase[[#This Row],[Date Issued]] &gt;= TODAY()-30, "Yes", "No")</f>
        <v>No</v>
      </c>
      <c r="S398" s="68" t="str">
        <f ca="1">IF(InvoiceDatabase[[#This Row],[IsOverdue?]]&lt;&gt;"Yes",InvoiceDatabase[[#This Row],[Status]],"Past Due")</f>
        <v>Past Due</v>
      </c>
      <c r="T398" s="68" t="str">
        <f ca="1">IF(AND(InvoiceDatabase[[#This Row],[Date Due]]&lt;TODAY(),InvoiceDatabase[[#This Row],[Status]]&lt;&gt;"Paid"),"Yes","No")</f>
        <v>Yes</v>
      </c>
    </row>
    <row r="399" spans="1:20">
      <c r="A399">
        <v>398</v>
      </c>
      <c r="C399" t="s">
        <v>211</v>
      </c>
      <c r="D399" s="68">
        <v>238000</v>
      </c>
      <c r="E399" s="23">
        <v>46124</v>
      </c>
      <c r="F399" s="23">
        <v>46169</v>
      </c>
      <c r="G399" t="s">
        <v>274</v>
      </c>
      <c r="H399"/>
      <c r="I399"/>
      <c r="K399" t="s">
        <v>699</v>
      </c>
      <c r="L399" s="68">
        <v>238000</v>
      </c>
      <c r="M399" s="68">
        <f>InvoiceDatabase[[#This Row],[Amount]]-InvoiceDatabase[[#This Row],[Paid Amount]]</f>
        <v>0</v>
      </c>
      <c r="N399" s="68" t="str" cm="1">
        <f t="array" aca="1" ref="N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399" s="68" t="str">
        <f>_xlfn.TEXTAFTER(
VLOOKUP(InvoiceDatabase[[#This Row],[Customer]],CustomerList[],5,FALSE),
", ", -1)</f>
        <v>Sulawesi Selatan</v>
      </c>
      <c r="P399" s="68">
        <f ca="1">IF(InvoiceDatabase[[#This Row],[Aging]]&lt;&gt;"Within Due",InvoiceDatabase[[#This Row],[Balance Outstanding]],0)</f>
        <v>0</v>
      </c>
      <c r="Q399" s="68">
        <f ca="1">IF(InvoiceDatabase[[#This Row],[Aging]]="Within Due",InvoiceDatabase[[#This Row],[Balance Outstanding]],0)</f>
        <v>0</v>
      </c>
      <c r="R399" s="68" t="str">
        <f ca="1">IF(InvoiceDatabase[[#This Row],[Date Issued]] &gt;= TODAY()-30, "Yes", "No")</f>
        <v>No</v>
      </c>
      <c r="S399" s="68" t="str">
        <f ca="1">IF(InvoiceDatabase[[#This Row],[IsOverdue?]]&lt;&gt;"Yes",InvoiceDatabase[[#This Row],[Status]],"Past Due")</f>
        <v>Paid</v>
      </c>
      <c r="T399" s="68" t="str">
        <f ca="1">IF(AND(InvoiceDatabase[[#This Row],[Date Due]]&lt;TODAY(),InvoiceDatabase[[#This Row],[Status]]&lt;&gt;"Paid"),"Yes","No")</f>
        <v>No</v>
      </c>
    </row>
    <row r="400" spans="1:20">
      <c r="A400">
        <v>399</v>
      </c>
      <c r="C400" t="s">
        <v>197</v>
      </c>
      <c r="D400" s="68">
        <v>3107000</v>
      </c>
      <c r="E400" s="23">
        <v>46122</v>
      </c>
      <c r="F400" s="23">
        <v>46167</v>
      </c>
      <c r="G400" t="s">
        <v>51</v>
      </c>
      <c r="H400"/>
      <c r="I400"/>
      <c r="K400" t="s">
        <v>700</v>
      </c>
      <c r="L400" s="68">
        <v>0</v>
      </c>
      <c r="M400" s="68">
        <f>InvoiceDatabase[[#This Row],[Amount]]-InvoiceDatabase[[#This Row],[Paid Amount]]</f>
        <v>3107000</v>
      </c>
      <c r="N400" s="68" t="str" cm="1">
        <f t="array" aca="1" ref="N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0" s="68" t="str">
        <f>_xlfn.TEXTAFTER(
VLOOKUP(InvoiceDatabase[[#This Row],[Customer]],CustomerList[],5,FALSE),
", ", -1)</f>
        <v>DI Yogyakarta</v>
      </c>
      <c r="P400" s="68">
        <f ca="1">IF(InvoiceDatabase[[#This Row],[Aging]]&lt;&gt;"Within Due",InvoiceDatabase[[#This Row],[Balance Outstanding]],0)</f>
        <v>3107000</v>
      </c>
      <c r="Q400" s="68">
        <f ca="1">IF(InvoiceDatabase[[#This Row],[Aging]]="Within Due",InvoiceDatabase[[#This Row],[Balance Outstanding]],0)</f>
        <v>0</v>
      </c>
      <c r="R400" s="68" t="str">
        <f ca="1">IF(InvoiceDatabase[[#This Row],[Date Issued]] &gt;= TODAY()-30, "Yes", "No")</f>
        <v>No</v>
      </c>
      <c r="S400" s="68" t="str">
        <f ca="1">IF(InvoiceDatabase[[#This Row],[IsOverdue?]]&lt;&gt;"Yes",InvoiceDatabase[[#This Row],[Status]],"Past Due")</f>
        <v>Past Due</v>
      </c>
      <c r="T400" s="68" t="str">
        <f ca="1">IF(AND(InvoiceDatabase[[#This Row],[Date Due]]&lt;TODAY(),InvoiceDatabase[[#This Row],[Status]]&lt;&gt;"Paid"),"Yes","No")</f>
        <v>Yes</v>
      </c>
    </row>
    <row r="401" spans="1:20">
      <c r="A401">
        <v>400</v>
      </c>
      <c r="C401" t="s">
        <v>105</v>
      </c>
      <c r="D401" s="68">
        <v>3190000</v>
      </c>
      <c r="E401" s="23">
        <v>46040</v>
      </c>
      <c r="F401" s="23">
        <v>46070</v>
      </c>
      <c r="G401" t="s">
        <v>274</v>
      </c>
      <c r="H401"/>
      <c r="I401"/>
      <c r="K401" t="s">
        <v>701</v>
      </c>
      <c r="L401" s="68">
        <v>3190000</v>
      </c>
      <c r="M401" s="68">
        <f>InvoiceDatabase[[#This Row],[Amount]]-InvoiceDatabase[[#This Row],[Paid Amount]]</f>
        <v>0</v>
      </c>
      <c r="N401" s="68" t="str" cm="1">
        <f t="array" aca="1" ref="N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1" s="68" t="str">
        <f>_xlfn.TEXTAFTER(
VLOOKUP(InvoiceDatabase[[#This Row],[Customer]],CustomerList[],5,FALSE),
", ", -1)</f>
        <v>DKI Jakarta</v>
      </c>
      <c r="P401" s="68">
        <f ca="1">IF(InvoiceDatabase[[#This Row],[Aging]]&lt;&gt;"Within Due",InvoiceDatabase[[#This Row],[Balance Outstanding]],0)</f>
        <v>0</v>
      </c>
      <c r="Q401" s="68">
        <f ca="1">IF(InvoiceDatabase[[#This Row],[Aging]]="Within Due",InvoiceDatabase[[#This Row],[Balance Outstanding]],0)</f>
        <v>0</v>
      </c>
      <c r="R401" s="68" t="str">
        <f ca="1">IF(InvoiceDatabase[[#This Row],[Date Issued]] &gt;= TODAY()-30, "Yes", "No")</f>
        <v>No</v>
      </c>
      <c r="S401" s="68" t="str">
        <f ca="1">IF(InvoiceDatabase[[#This Row],[IsOverdue?]]&lt;&gt;"Yes",InvoiceDatabase[[#This Row],[Status]],"Past Due")</f>
        <v>Paid</v>
      </c>
      <c r="T401" s="68" t="str">
        <f ca="1">IF(AND(InvoiceDatabase[[#This Row],[Date Due]]&lt;TODAY(),InvoiceDatabase[[#This Row],[Status]]&lt;&gt;"Paid"),"Yes","No")</f>
        <v>No</v>
      </c>
    </row>
    <row r="402" spans="1:20">
      <c r="A402">
        <v>401</v>
      </c>
      <c r="C402" t="s">
        <v>158</v>
      </c>
      <c r="D402" s="68">
        <v>4132000</v>
      </c>
      <c r="E402" s="23">
        <v>46240</v>
      </c>
      <c r="F402" s="23">
        <v>46270</v>
      </c>
      <c r="G402" t="s">
        <v>274</v>
      </c>
      <c r="H402"/>
      <c r="I402"/>
      <c r="K402" t="s">
        <v>702</v>
      </c>
      <c r="L402" s="68">
        <v>4132000</v>
      </c>
      <c r="M402" s="68">
        <f>InvoiceDatabase[[#This Row],[Amount]]-InvoiceDatabase[[#This Row],[Paid Amount]]</f>
        <v>0</v>
      </c>
      <c r="N402" s="68" t="str" cm="1">
        <f t="array" aca="1" ref="N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2" s="68" t="str">
        <f>_xlfn.TEXTAFTER(
VLOOKUP(InvoiceDatabase[[#This Row],[Customer]],CustomerList[],5,FALSE),
", ", -1)</f>
        <v>DKI Jakarta</v>
      </c>
      <c r="P402" s="68">
        <f ca="1">IF(InvoiceDatabase[[#This Row],[Aging]]&lt;&gt;"Within Due",InvoiceDatabase[[#This Row],[Balance Outstanding]],0)</f>
        <v>0</v>
      </c>
      <c r="Q402" s="68">
        <f ca="1">IF(InvoiceDatabase[[#This Row],[Aging]]="Within Due",InvoiceDatabase[[#This Row],[Balance Outstanding]],0)</f>
        <v>0</v>
      </c>
      <c r="R402" s="68" t="str">
        <f ca="1">IF(InvoiceDatabase[[#This Row],[Date Issued]] &gt;= TODAY()-30, "Yes", "No")</f>
        <v>No</v>
      </c>
      <c r="S402" s="68" t="str">
        <f ca="1">IF(InvoiceDatabase[[#This Row],[IsOverdue?]]&lt;&gt;"Yes",InvoiceDatabase[[#This Row],[Status]],"Past Due")</f>
        <v>Paid</v>
      </c>
      <c r="T402" s="68" t="str">
        <f ca="1">IF(AND(InvoiceDatabase[[#This Row],[Date Due]]&lt;TODAY(),InvoiceDatabase[[#This Row],[Status]]&lt;&gt;"Paid"),"Yes","No")</f>
        <v>No</v>
      </c>
    </row>
    <row r="403" spans="1:20">
      <c r="A403">
        <v>402</v>
      </c>
      <c r="C403" t="s">
        <v>232</v>
      </c>
      <c r="D403" s="68">
        <v>3125000</v>
      </c>
      <c r="E403" s="23">
        <v>46205</v>
      </c>
      <c r="F403" s="23">
        <v>46219</v>
      </c>
      <c r="G403" t="s">
        <v>274</v>
      </c>
      <c r="H403"/>
      <c r="I403"/>
      <c r="K403" t="s">
        <v>703</v>
      </c>
      <c r="L403" s="68">
        <v>3125000</v>
      </c>
      <c r="M403" s="68">
        <f>InvoiceDatabase[[#This Row],[Amount]]-InvoiceDatabase[[#This Row],[Paid Amount]]</f>
        <v>0</v>
      </c>
      <c r="N403" s="68" t="str" cm="1">
        <f t="array" aca="1" ref="N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3" s="68" t="str">
        <f>_xlfn.TEXTAFTER(
VLOOKUP(InvoiceDatabase[[#This Row],[Customer]],CustomerList[],5,FALSE),
", ", -1)</f>
        <v>Riau</v>
      </c>
      <c r="P403" s="68">
        <f ca="1">IF(InvoiceDatabase[[#This Row],[Aging]]&lt;&gt;"Within Due",InvoiceDatabase[[#This Row],[Balance Outstanding]],0)</f>
        <v>0</v>
      </c>
      <c r="Q403" s="68">
        <f ca="1">IF(InvoiceDatabase[[#This Row],[Aging]]="Within Due",InvoiceDatabase[[#This Row],[Balance Outstanding]],0)</f>
        <v>0</v>
      </c>
      <c r="R403" s="68" t="str">
        <f ca="1">IF(InvoiceDatabase[[#This Row],[Date Issued]] &gt;= TODAY()-30, "Yes", "No")</f>
        <v>No</v>
      </c>
      <c r="S403" s="68" t="str">
        <f ca="1">IF(InvoiceDatabase[[#This Row],[IsOverdue?]]&lt;&gt;"Yes",InvoiceDatabase[[#This Row],[Status]],"Past Due")</f>
        <v>Paid</v>
      </c>
      <c r="T403" s="68" t="str">
        <f ca="1">IF(AND(InvoiceDatabase[[#This Row],[Date Due]]&lt;TODAY(),InvoiceDatabase[[#This Row],[Status]]&lt;&gt;"Paid"),"Yes","No")</f>
        <v>No</v>
      </c>
    </row>
    <row r="404" spans="1:20">
      <c r="A404">
        <v>403</v>
      </c>
      <c r="C404" t="s">
        <v>232</v>
      </c>
      <c r="D404" s="68">
        <v>2293000</v>
      </c>
      <c r="E404" s="23">
        <v>46077</v>
      </c>
      <c r="F404" s="23">
        <v>46107</v>
      </c>
      <c r="G404" t="s">
        <v>51</v>
      </c>
      <c r="H404"/>
      <c r="I404"/>
      <c r="K404" t="s">
        <v>704</v>
      </c>
      <c r="L404" s="68">
        <v>0</v>
      </c>
      <c r="M404" s="68">
        <f>InvoiceDatabase[[#This Row],[Amount]]-InvoiceDatabase[[#This Row],[Paid Amount]]</f>
        <v>2293000</v>
      </c>
      <c r="N404" s="68" t="str" cm="1">
        <f t="array" aca="1" ref="N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4" s="68" t="str">
        <f>_xlfn.TEXTAFTER(
VLOOKUP(InvoiceDatabase[[#This Row],[Customer]],CustomerList[],5,FALSE),
", ", -1)</f>
        <v>Riau</v>
      </c>
      <c r="P404" s="68">
        <f ca="1">IF(InvoiceDatabase[[#This Row],[Aging]]&lt;&gt;"Within Due",InvoiceDatabase[[#This Row],[Balance Outstanding]],0)</f>
        <v>2293000</v>
      </c>
      <c r="Q404" s="68">
        <f ca="1">IF(InvoiceDatabase[[#This Row],[Aging]]="Within Due",InvoiceDatabase[[#This Row],[Balance Outstanding]],0)</f>
        <v>0</v>
      </c>
      <c r="R404" s="68" t="str">
        <f ca="1">IF(InvoiceDatabase[[#This Row],[Date Issued]] &gt;= TODAY()-30, "Yes", "No")</f>
        <v>No</v>
      </c>
      <c r="S404" s="68" t="str">
        <f ca="1">IF(InvoiceDatabase[[#This Row],[IsOverdue?]]&lt;&gt;"Yes",InvoiceDatabase[[#This Row],[Status]],"Past Due")</f>
        <v>Past Due</v>
      </c>
      <c r="T404" s="68" t="str">
        <f ca="1">IF(AND(InvoiceDatabase[[#This Row],[Date Due]]&lt;TODAY(),InvoiceDatabase[[#This Row],[Status]]&lt;&gt;"Paid"),"Yes","No")</f>
        <v>Yes</v>
      </c>
    </row>
    <row r="405" spans="1:20">
      <c r="A405">
        <v>404</v>
      </c>
      <c r="C405" t="s">
        <v>232</v>
      </c>
      <c r="D405" s="68">
        <v>3044000</v>
      </c>
      <c r="E405" s="23">
        <v>46029</v>
      </c>
      <c r="F405" s="23">
        <v>46059</v>
      </c>
      <c r="G405" t="s">
        <v>274</v>
      </c>
      <c r="H405"/>
      <c r="I405"/>
      <c r="K405" t="s">
        <v>705</v>
      </c>
      <c r="L405" s="68">
        <v>3044000</v>
      </c>
      <c r="M405" s="68">
        <f>InvoiceDatabase[[#This Row],[Amount]]-InvoiceDatabase[[#This Row],[Paid Amount]]</f>
        <v>0</v>
      </c>
      <c r="N405" s="68" t="str" cm="1">
        <f t="array" aca="1" ref="N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5" s="68" t="str">
        <f>_xlfn.TEXTAFTER(
VLOOKUP(InvoiceDatabase[[#This Row],[Customer]],CustomerList[],5,FALSE),
", ", -1)</f>
        <v>Riau</v>
      </c>
      <c r="P405" s="68">
        <f ca="1">IF(InvoiceDatabase[[#This Row],[Aging]]&lt;&gt;"Within Due",InvoiceDatabase[[#This Row],[Balance Outstanding]],0)</f>
        <v>0</v>
      </c>
      <c r="Q405" s="68">
        <f ca="1">IF(InvoiceDatabase[[#This Row],[Aging]]="Within Due",InvoiceDatabase[[#This Row],[Balance Outstanding]],0)</f>
        <v>0</v>
      </c>
      <c r="R405" s="68" t="str">
        <f ca="1">IF(InvoiceDatabase[[#This Row],[Date Issued]] &gt;= TODAY()-30, "Yes", "No")</f>
        <v>No</v>
      </c>
      <c r="S405" s="68" t="str">
        <f ca="1">IF(InvoiceDatabase[[#This Row],[IsOverdue?]]&lt;&gt;"Yes",InvoiceDatabase[[#This Row],[Status]],"Past Due")</f>
        <v>Paid</v>
      </c>
      <c r="T405" s="68" t="str">
        <f ca="1">IF(AND(InvoiceDatabase[[#This Row],[Date Due]]&lt;TODAY(),InvoiceDatabase[[#This Row],[Status]]&lt;&gt;"Paid"),"Yes","No")</f>
        <v>No</v>
      </c>
    </row>
    <row r="406" spans="1:20">
      <c r="A406">
        <v>405</v>
      </c>
      <c r="C406" t="s">
        <v>32</v>
      </c>
      <c r="D406" s="68">
        <v>2852000</v>
      </c>
      <c r="E406" s="23">
        <v>46089</v>
      </c>
      <c r="F406" s="23">
        <v>46119</v>
      </c>
      <c r="G406" t="s">
        <v>274</v>
      </c>
      <c r="H406"/>
      <c r="I406"/>
      <c r="K406" t="s">
        <v>706</v>
      </c>
      <c r="L406" s="68">
        <v>2852000</v>
      </c>
      <c r="M406" s="68">
        <f>InvoiceDatabase[[#This Row],[Amount]]-InvoiceDatabase[[#This Row],[Paid Amount]]</f>
        <v>0</v>
      </c>
      <c r="N406" s="68" t="str" cm="1">
        <f t="array" aca="1" ref="N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6" s="68" t="str">
        <f>_xlfn.TEXTAFTER(
VLOOKUP(InvoiceDatabase[[#This Row],[Customer]],CustomerList[],5,FALSE),
", ", -1)</f>
        <v>DKI Jakarta</v>
      </c>
      <c r="P406" s="68">
        <f ca="1">IF(InvoiceDatabase[[#This Row],[Aging]]&lt;&gt;"Within Due",InvoiceDatabase[[#This Row],[Balance Outstanding]],0)</f>
        <v>0</v>
      </c>
      <c r="Q406" s="68">
        <f ca="1">IF(InvoiceDatabase[[#This Row],[Aging]]="Within Due",InvoiceDatabase[[#This Row],[Balance Outstanding]],0)</f>
        <v>0</v>
      </c>
      <c r="R406" s="68" t="str">
        <f ca="1">IF(InvoiceDatabase[[#This Row],[Date Issued]] &gt;= TODAY()-30, "Yes", "No")</f>
        <v>No</v>
      </c>
      <c r="S406" s="68" t="str">
        <f ca="1">IF(InvoiceDatabase[[#This Row],[IsOverdue?]]&lt;&gt;"Yes",InvoiceDatabase[[#This Row],[Status]],"Past Due")</f>
        <v>Paid</v>
      </c>
      <c r="T406" s="68" t="str">
        <f ca="1">IF(AND(InvoiceDatabase[[#This Row],[Date Due]]&lt;TODAY(),InvoiceDatabase[[#This Row],[Status]]&lt;&gt;"Paid"),"Yes","No")</f>
        <v>No</v>
      </c>
    </row>
    <row r="407" spans="1:20">
      <c r="A407">
        <v>406</v>
      </c>
      <c r="C407" t="s">
        <v>131</v>
      </c>
      <c r="D407" s="68">
        <v>5993000</v>
      </c>
      <c r="E407" s="23">
        <v>46112</v>
      </c>
      <c r="F407" s="23">
        <v>46142</v>
      </c>
      <c r="G407" t="s">
        <v>51</v>
      </c>
      <c r="H407"/>
      <c r="I407"/>
      <c r="K407" t="s">
        <v>707</v>
      </c>
      <c r="L407" s="68">
        <v>0</v>
      </c>
      <c r="M407" s="68">
        <f>InvoiceDatabase[[#This Row],[Amount]]-InvoiceDatabase[[#This Row],[Paid Amount]]</f>
        <v>5993000</v>
      </c>
      <c r="N407" s="68" t="str" cm="1">
        <f t="array" aca="1" ref="N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07" s="68" t="str">
        <f>_xlfn.TEXTAFTER(
VLOOKUP(InvoiceDatabase[[#This Row],[Customer]],CustomerList[],5,FALSE),
", ", -1)</f>
        <v>Jawa Barat</v>
      </c>
      <c r="P407" s="68">
        <f ca="1">IF(InvoiceDatabase[[#This Row],[Aging]]&lt;&gt;"Within Due",InvoiceDatabase[[#This Row],[Balance Outstanding]],0)</f>
        <v>5993000</v>
      </c>
      <c r="Q407" s="68">
        <f ca="1">IF(InvoiceDatabase[[#This Row],[Aging]]="Within Due",InvoiceDatabase[[#This Row],[Balance Outstanding]],0)</f>
        <v>0</v>
      </c>
      <c r="R407" s="68" t="str">
        <f ca="1">IF(InvoiceDatabase[[#This Row],[Date Issued]] &gt;= TODAY()-30, "Yes", "No")</f>
        <v>No</v>
      </c>
      <c r="S407" s="68" t="str">
        <f ca="1">IF(InvoiceDatabase[[#This Row],[IsOverdue?]]&lt;&gt;"Yes",InvoiceDatabase[[#This Row],[Status]],"Past Due")</f>
        <v>Past Due</v>
      </c>
      <c r="T407" s="68" t="str">
        <f ca="1">IF(AND(InvoiceDatabase[[#This Row],[Date Due]]&lt;TODAY(),InvoiceDatabase[[#This Row],[Status]]&lt;&gt;"Paid"),"Yes","No")</f>
        <v>Yes</v>
      </c>
    </row>
    <row r="408" spans="1:20">
      <c r="A408">
        <v>407</v>
      </c>
      <c r="C408" t="s">
        <v>211</v>
      </c>
      <c r="D408" s="68">
        <v>4489000</v>
      </c>
      <c r="E408" s="23">
        <v>46049</v>
      </c>
      <c r="F408" s="23">
        <v>46079</v>
      </c>
      <c r="G408" t="s">
        <v>274</v>
      </c>
      <c r="H408"/>
      <c r="I408"/>
      <c r="K408" t="s">
        <v>708</v>
      </c>
      <c r="L408" s="68">
        <v>4489000</v>
      </c>
      <c r="M408" s="68">
        <f>InvoiceDatabase[[#This Row],[Amount]]-InvoiceDatabase[[#This Row],[Paid Amount]]</f>
        <v>0</v>
      </c>
      <c r="N408" s="68" t="str" cm="1">
        <f t="array" aca="1" ref="N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8" s="68" t="str">
        <f>_xlfn.TEXTAFTER(
VLOOKUP(InvoiceDatabase[[#This Row],[Customer]],CustomerList[],5,FALSE),
", ", -1)</f>
        <v>Sulawesi Selatan</v>
      </c>
      <c r="P408" s="68">
        <f ca="1">IF(InvoiceDatabase[[#This Row],[Aging]]&lt;&gt;"Within Due",InvoiceDatabase[[#This Row],[Balance Outstanding]],0)</f>
        <v>0</v>
      </c>
      <c r="Q408" s="68">
        <f ca="1">IF(InvoiceDatabase[[#This Row],[Aging]]="Within Due",InvoiceDatabase[[#This Row],[Balance Outstanding]],0)</f>
        <v>0</v>
      </c>
      <c r="R408" s="68" t="str">
        <f ca="1">IF(InvoiceDatabase[[#This Row],[Date Issued]] &gt;= TODAY()-30, "Yes", "No")</f>
        <v>No</v>
      </c>
      <c r="S408" s="68" t="str">
        <f ca="1">IF(InvoiceDatabase[[#This Row],[IsOverdue?]]&lt;&gt;"Yes",InvoiceDatabase[[#This Row],[Status]],"Past Due")</f>
        <v>Paid</v>
      </c>
      <c r="T408" s="68" t="str">
        <f ca="1">IF(AND(InvoiceDatabase[[#This Row],[Date Due]]&lt;TODAY(),InvoiceDatabase[[#This Row],[Status]]&lt;&gt;"Paid"),"Yes","No")</f>
        <v>No</v>
      </c>
    </row>
    <row r="409" spans="1:20">
      <c r="A409">
        <v>408</v>
      </c>
      <c r="C409" t="s">
        <v>211</v>
      </c>
      <c r="D409" s="68">
        <v>6797000</v>
      </c>
      <c r="E409" s="23">
        <v>46232</v>
      </c>
      <c r="F409" s="23">
        <v>46246</v>
      </c>
      <c r="G409" t="s">
        <v>274</v>
      </c>
      <c r="H409"/>
      <c r="I409"/>
      <c r="K409" t="s">
        <v>709</v>
      </c>
      <c r="L409" s="68">
        <v>6797000</v>
      </c>
      <c r="M409" s="68">
        <f>InvoiceDatabase[[#This Row],[Amount]]-InvoiceDatabase[[#This Row],[Paid Amount]]</f>
        <v>0</v>
      </c>
      <c r="N409" s="68" t="str" cm="1">
        <f t="array" aca="1" ref="N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09" s="68" t="str">
        <f>_xlfn.TEXTAFTER(
VLOOKUP(InvoiceDatabase[[#This Row],[Customer]],CustomerList[],5,FALSE),
", ", -1)</f>
        <v>Sulawesi Selatan</v>
      </c>
      <c r="P409" s="68">
        <f ca="1">IF(InvoiceDatabase[[#This Row],[Aging]]&lt;&gt;"Within Due",InvoiceDatabase[[#This Row],[Balance Outstanding]],0)</f>
        <v>0</v>
      </c>
      <c r="Q409" s="68">
        <f ca="1">IF(InvoiceDatabase[[#This Row],[Aging]]="Within Due",InvoiceDatabase[[#This Row],[Balance Outstanding]],0)</f>
        <v>0</v>
      </c>
      <c r="R409" s="68" t="str">
        <f ca="1">IF(InvoiceDatabase[[#This Row],[Date Issued]] &gt;= TODAY()-30, "Yes", "No")</f>
        <v>No</v>
      </c>
      <c r="S409" s="68" t="str">
        <f ca="1">IF(InvoiceDatabase[[#This Row],[IsOverdue?]]&lt;&gt;"Yes",InvoiceDatabase[[#This Row],[Status]],"Past Due")</f>
        <v>Paid</v>
      </c>
      <c r="T409" s="68" t="str">
        <f ca="1">IF(AND(InvoiceDatabase[[#This Row],[Date Due]]&lt;TODAY(),InvoiceDatabase[[#This Row],[Status]]&lt;&gt;"Paid"),"Yes","No")</f>
        <v>No</v>
      </c>
    </row>
    <row r="410" spans="1:20">
      <c r="A410">
        <v>409</v>
      </c>
      <c r="C410" t="s">
        <v>253</v>
      </c>
      <c r="D410" s="68">
        <v>4148000</v>
      </c>
      <c r="E410" s="23">
        <v>46039</v>
      </c>
      <c r="F410" s="23">
        <v>46069</v>
      </c>
      <c r="G410" t="s">
        <v>51</v>
      </c>
      <c r="H410"/>
      <c r="I410"/>
      <c r="K410" t="s">
        <v>710</v>
      </c>
      <c r="L410" s="68">
        <v>0</v>
      </c>
      <c r="M410" s="68">
        <f>InvoiceDatabase[[#This Row],[Amount]]-InvoiceDatabase[[#This Row],[Paid Amount]]</f>
        <v>4148000</v>
      </c>
      <c r="N410" s="68" t="str" cm="1">
        <f t="array" aca="1" ref="N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0" s="68" t="str">
        <f>_xlfn.TEXTAFTER(
VLOOKUP(InvoiceDatabase[[#This Row],[Customer]],CustomerList[],5,FALSE),
", ", -1)</f>
        <v>Kalimantan Barat</v>
      </c>
      <c r="P410" s="68">
        <f ca="1">IF(InvoiceDatabase[[#This Row],[Aging]]&lt;&gt;"Within Due",InvoiceDatabase[[#This Row],[Balance Outstanding]],0)</f>
        <v>4148000</v>
      </c>
      <c r="Q410" s="68">
        <f ca="1">IF(InvoiceDatabase[[#This Row],[Aging]]="Within Due",InvoiceDatabase[[#This Row],[Balance Outstanding]],0)</f>
        <v>0</v>
      </c>
      <c r="R410" s="68" t="str">
        <f ca="1">IF(InvoiceDatabase[[#This Row],[Date Issued]] &gt;= TODAY()-30, "Yes", "No")</f>
        <v>No</v>
      </c>
      <c r="S410" s="68" t="str">
        <f ca="1">IF(InvoiceDatabase[[#This Row],[IsOverdue?]]&lt;&gt;"Yes",InvoiceDatabase[[#This Row],[Status]],"Past Due")</f>
        <v>Past Due</v>
      </c>
      <c r="T410" s="68" t="str">
        <f ca="1">IF(AND(InvoiceDatabase[[#This Row],[Date Due]]&lt;TODAY(),InvoiceDatabase[[#This Row],[Status]]&lt;&gt;"Paid"),"Yes","No")</f>
        <v>Yes</v>
      </c>
    </row>
    <row r="411" spans="1:20">
      <c r="A411">
        <v>410</v>
      </c>
      <c r="C411" t="s">
        <v>32</v>
      </c>
      <c r="D411" s="68">
        <v>4449000</v>
      </c>
      <c r="E411" s="23">
        <v>46092</v>
      </c>
      <c r="F411" s="23">
        <v>46122</v>
      </c>
      <c r="G411" t="s">
        <v>274</v>
      </c>
      <c r="H411"/>
      <c r="I411"/>
      <c r="K411" t="s">
        <v>711</v>
      </c>
      <c r="L411" s="68">
        <v>4449000</v>
      </c>
      <c r="M411" s="68">
        <f>InvoiceDatabase[[#This Row],[Amount]]-InvoiceDatabase[[#This Row],[Paid Amount]]</f>
        <v>0</v>
      </c>
      <c r="N411" s="68" t="str" cm="1">
        <f t="array" aca="1" ref="N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1" s="68" t="str">
        <f>_xlfn.TEXTAFTER(
VLOOKUP(InvoiceDatabase[[#This Row],[Customer]],CustomerList[],5,FALSE),
", ", -1)</f>
        <v>DKI Jakarta</v>
      </c>
      <c r="P411" s="68">
        <f ca="1">IF(InvoiceDatabase[[#This Row],[Aging]]&lt;&gt;"Within Due",InvoiceDatabase[[#This Row],[Balance Outstanding]],0)</f>
        <v>0</v>
      </c>
      <c r="Q411" s="68">
        <f ca="1">IF(InvoiceDatabase[[#This Row],[Aging]]="Within Due",InvoiceDatabase[[#This Row],[Balance Outstanding]],0)</f>
        <v>0</v>
      </c>
      <c r="R411" s="68" t="str">
        <f ca="1">IF(InvoiceDatabase[[#This Row],[Date Issued]] &gt;= TODAY()-30, "Yes", "No")</f>
        <v>No</v>
      </c>
      <c r="S411" s="68" t="str">
        <f ca="1">IF(InvoiceDatabase[[#This Row],[IsOverdue?]]&lt;&gt;"Yes",InvoiceDatabase[[#This Row],[Status]],"Past Due")</f>
        <v>Paid</v>
      </c>
      <c r="T411" s="68" t="str">
        <f ca="1">IF(AND(InvoiceDatabase[[#This Row],[Date Due]]&lt;TODAY(),InvoiceDatabase[[#This Row],[Status]]&lt;&gt;"Paid"),"Yes","No")</f>
        <v>No</v>
      </c>
    </row>
    <row r="412" spans="1:20">
      <c r="A412">
        <v>411</v>
      </c>
      <c r="C412" t="s">
        <v>125</v>
      </c>
      <c r="D412" s="68">
        <v>5214000</v>
      </c>
      <c r="E412" s="23">
        <v>46263</v>
      </c>
      <c r="F412" s="23">
        <v>46308</v>
      </c>
      <c r="G412" t="s">
        <v>51</v>
      </c>
      <c r="H412"/>
      <c r="I412"/>
      <c r="K412" t="s">
        <v>712</v>
      </c>
      <c r="L412" s="68">
        <v>0</v>
      </c>
      <c r="M412" s="68">
        <f>InvoiceDatabase[[#This Row],[Amount]]-InvoiceDatabase[[#This Row],[Paid Amount]]</f>
        <v>5214000</v>
      </c>
      <c r="N412" s="68" t="str" cm="1">
        <f t="array" aca="1" ref="N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12" s="68" t="str">
        <f>_xlfn.TEXTAFTER(
VLOOKUP(InvoiceDatabase[[#This Row],[Customer]],CustomerList[],5,FALSE),
", ", -1)</f>
        <v>DKI Jakarta</v>
      </c>
      <c r="P412" s="68">
        <f ca="1">IF(InvoiceDatabase[[#This Row],[Aging]]&lt;&gt;"Within Due",InvoiceDatabase[[#This Row],[Balance Outstanding]],0)</f>
        <v>0</v>
      </c>
      <c r="Q412" s="68">
        <f ca="1">IF(InvoiceDatabase[[#This Row],[Aging]]="Within Due",InvoiceDatabase[[#This Row],[Balance Outstanding]],0)</f>
        <v>5214000</v>
      </c>
      <c r="R412" s="68" t="str">
        <f ca="1">IF(InvoiceDatabase[[#This Row],[Date Issued]] &gt;= TODAY()-30, "Yes", "No")</f>
        <v>No</v>
      </c>
      <c r="S412" s="68" t="str">
        <f ca="1">IF(InvoiceDatabase[[#This Row],[IsOverdue?]]&lt;&gt;"Yes",InvoiceDatabase[[#This Row],[Status]],"Past Due")</f>
        <v>Unpaid</v>
      </c>
      <c r="T412" s="68" t="str">
        <f ca="1">IF(AND(InvoiceDatabase[[#This Row],[Date Due]]&lt;TODAY(),InvoiceDatabase[[#This Row],[Status]]&lt;&gt;"Paid"),"Yes","No")</f>
        <v>No</v>
      </c>
    </row>
    <row r="413" spans="1:20">
      <c r="A413">
        <v>412</v>
      </c>
      <c r="C413" t="s">
        <v>204</v>
      </c>
      <c r="D413" s="68">
        <v>3073000</v>
      </c>
      <c r="E413" s="23">
        <v>46165</v>
      </c>
      <c r="F413" s="23">
        <v>46195</v>
      </c>
      <c r="G413" t="s">
        <v>51</v>
      </c>
      <c r="H413"/>
      <c r="I413"/>
      <c r="K413" t="s">
        <v>713</v>
      </c>
      <c r="L413" s="68">
        <v>0</v>
      </c>
      <c r="M413" s="68">
        <f>InvoiceDatabase[[#This Row],[Amount]]-InvoiceDatabase[[#This Row],[Paid Amount]]</f>
        <v>3073000</v>
      </c>
      <c r="N413" s="68" t="str" cm="1">
        <f t="array" aca="1" ref="N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3" s="68" t="str">
        <f>_xlfn.TEXTAFTER(
VLOOKUP(InvoiceDatabase[[#This Row],[Customer]],CustomerList[],5,FALSE),
", ", -1)</f>
        <v>Bali</v>
      </c>
      <c r="P413" s="68">
        <f ca="1">IF(InvoiceDatabase[[#This Row],[Aging]]&lt;&gt;"Within Due",InvoiceDatabase[[#This Row],[Balance Outstanding]],0)</f>
        <v>3073000</v>
      </c>
      <c r="Q413" s="68">
        <f ca="1">IF(InvoiceDatabase[[#This Row],[Aging]]="Within Due",InvoiceDatabase[[#This Row],[Balance Outstanding]],0)</f>
        <v>0</v>
      </c>
      <c r="R413" s="68" t="str">
        <f ca="1">IF(InvoiceDatabase[[#This Row],[Date Issued]] &gt;= TODAY()-30, "Yes", "No")</f>
        <v>No</v>
      </c>
      <c r="S413" s="68" t="str">
        <f ca="1">IF(InvoiceDatabase[[#This Row],[IsOverdue?]]&lt;&gt;"Yes",InvoiceDatabase[[#This Row],[Status]],"Past Due")</f>
        <v>Past Due</v>
      </c>
      <c r="T413" s="68" t="str">
        <f ca="1">IF(AND(InvoiceDatabase[[#This Row],[Date Due]]&lt;TODAY(),InvoiceDatabase[[#This Row],[Status]]&lt;&gt;"Paid"),"Yes","No")</f>
        <v>Yes</v>
      </c>
    </row>
    <row r="414" spans="1:20">
      <c r="A414">
        <v>413</v>
      </c>
      <c r="C414" t="s">
        <v>131</v>
      </c>
      <c r="D414" s="68">
        <v>3204000</v>
      </c>
      <c r="E414" s="23">
        <v>46071</v>
      </c>
      <c r="F414" s="23">
        <v>46101</v>
      </c>
      <c r="G414" t="s">
        <v>274</v>
      </c>
      <c r="H414"/>
      <c r="I414"/>
      <c r="K414" t="s">
        <v>714</v>
      </c>
      <c r="L414" s="68">
        <v>3204000</v>
      </c>
      <c r="M414" s="68">
        <f>InvoiceDatabase[[#This Row],[Amount]]-InvoiceDatabase[[#This Row],[Paid Amount]]</f>
        <v>0</v>
      </c>
      <c r="N414" s="68" t="str" cm="1">
        <f t="array" aca="1" ref="N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4" s="68" t="str">
        <f>_xlfn.TEXTAFTER(
VLOOKUP(InvoiceDatabase[[#This Row],[Customer]],CustomerList[],5,FALSE),
", ", -1)</f>
        <v>Jawa Barat</v>
      </c>
      <c r="P414" s="68">
        <f ca="1">IF(InvoiceDatabase[[#This Row],[Aging]]&lt;&gt;"Within Due",InvoiceDatabase[[#This Row],[Balance Outstanding]],0)</f>
        <v>0</v>
      </c>
      <c r="Q414" s="68">
        <f ca="1">IF(InvoiceDatabase[[#This Row],[Aging]]="Within Due",InvoiceDatabase[[#This Row],[Balance Outstanding]],0)</f>
        <v>0</v>
      </c>
      <c r="R414" s="68" t="str">
        <f ca="1">IF(InvoiceDatabase[[#This Row],[Date Issued]] &gt;= TODAY()-30, "Yes", "No")</f>
        <v>No</v>
      </c>
      <c r="S414" s="68" t="str">
        <f ca="1">IF(InvoiceDatabase[[#This Row],[IsOverdue?]]&lt;&gt;"Yes",InvoiceDatabase[[#This Row],[Status]],"Past Due")</f>
        <v>Paid</v>
      </c>
      <c r="T414" s="68" t="str">
        <f ca="1">IF(AND(InvoiceDatabase[[#This Row],[Date Due]]&lt;TODAY(),InvoiceDatabase[[#This Row],[Status]]&lt;&gt;"Paid"),"Yes","No")</f>
        <v>No</v>
      </c>
    </row>
    <row r="415" spans="1:20">
      <c r="A415">
        <v>414</v>
      </c>
      <c r="C415" t="s">
        <v>225</v>
      </c>
      <c r="D415" s="68">
        <v>5590000</v>
      </c>
      <c r="E415" s="23">
        <v>46064</v>
      </c>
      <c r="F415" s="23">
        <v>46078</v>
      </c>
      <c r="G415" t="s">
        <v>274</v>
      </c>
      <c r="H415"/>
      <c r="I415"/>
      <c r="K415" t="s">
        <v>715</v>
      </c>
      <c r="L415" s="68">
        <v>5590000</v>
      </c>
      <c r="M415" s="68">
        <f>InvoiceDatabase[[#This Row],[Amount]]-InvoiceDatabase[[#This Row],[Paid Amount]]</f>
        <v>0</v>
      </c>
      <c r="N415" s="68" t="str" cm="1">
        <f t="array" aca="1" ref="N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5" s="68" t="str">
        <f>_xlfn.TEXTAFTER(
VLOOKUP(InvoiceDatabase[[#This Row],[Customer]],CustomerList[],5,FALSE),
", ", -1)</f>
        <v>Sumatera Selatan</v>
      </c>
      <c r="P415" s="68">
        <f ca="1">IF(InvoiceDatabase[[#This Row],[Aging]]&lt;&gt;"Within Due",InvoiceDatabase[[#This Row],[Balance Outstanding]],0)</f>
        <v>0</v>
      </c>
      <c r="Q415" s="68">
        <f ca="1">IF(InvoiceDatabase[[#This Row],[Aging]]="Within Due",InvoiceDatabase[[#This Row],[Balance Outstanding]],0)</f>
        <v>0</v>
      </c>
      <c r="R415" s="68" t="str">
        <f ca="1">IF(InvoiceDatabase[[#This Row],[Date Issued]] &gt;= TODAY()-30, "Yes", "No")</f>
        <v>No</v>
      </c>
      <c r="S415" s="68" t="str">
        <f ca="1">IF(InvoiceDatabase[[#This Row],[IsOverdue?]]&lt;&gt;"Yes",InvoiceDatabase[[#This Row],[Status]],"Past Due")</f>
        <v>Paid</v>
      </c>
      <c r="T415" s="68" t="str">
        <f ca="1">IF(AND(InvoiceDatabase[[#This Row],[Date Due]]&lt;TODAY(),InvoiceDatabase[[#This Row],[Status]]&lt;&gt;"Paid"),"Yes","No")</f>
        <v>No</v>
      </c>
    </row>
    <row r="416" spans="1:20">
      <c r="A416">
        <v>415</v>
      </c>
      <c r="C416" t="s">
        <v>111</v>
      </c>
      <c r="D416" s="68">
        <v>774000</v>
      </c>
      <c r="E416" s="23">
        <v>46149</v>
      </c>
      <c r="F416" s="23">
        <v>46179</v>
      </c>
      <c r="G416" t="s">
        <v>274</v>
      </c>
      <c r="H416"/>
      <c r="I416"/>
      <c r="K416" t="s">
        <v>716</v>
      </c>
      <c r="L416" s="68">
        <v>774000</v>
      </c>
      <c r="M416" s="68">
        <f>InvoiceDatabase[[#This Row],[Amount]]-InvoiceDatabase[[#This Row],[Paid Amount]]</f>
        <v>0</v>
      </c>
      <c r="N416" s="68" t="str" cm="1">
        <f t="array" aca="1" ref="N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6" s="68" t="str">
        <f>_xlfn.TEXTAFTER(
VLOOKUP(InvoiceDatabase[[#This Row],[Customer]],CustomerList[],5,FALSE),
", ", -1)</f>
        <v>DKI Jakarta</v>
      </c>
      <c r="P416" s="68">
        <f ca="1">IF(InvoiceDatabase[[#This Row],[Aging]]&lt;&gt;"Within Due",InvoiceDatabase[[#This Row],[Balance Outstanding]],0)</f>
        <v>0</v>
      </c>
      <c r="Q416" s="68">
        <f ca="1">IF(InvoiceDatabase[[#This Row],[Aging]]="Within Due",InvoiceDatabase[[#This Row],[Balance Outstanding]],0)</f>
        <v>0</v>
      </c>
      <c r="R416" s="68" t="str">
        <f ca="1">IF(InvoiceDatabase[[#This Row],[Date Issued]] &gt;= TODAY()-30, "Yes", "No")</f>
        <v>No</v>
      </c>
      <c r="S416" s="68" t="str">
        <f ca="1">IF(InvoiceDatabase[[#This Row],[IsOverdue?]]&lt;&gt;"Yes",InvoiceDatabase[[#This Row],[Status]],"Past Due")</f>
        <v>Paid</v>
      </c>
      <c r="T416" s="68" t="str">
        <f ca="1">IF(AND(InvoiceDatabase[[#This Row],[Date Due]]&lt;TODAY(),InvoiceDatabase[[#This Row],[Status]]&lt;&gt;"Paid"),"Yes","No")</f>
        <v>No</v>
      </c>
    </row>
    <row r="417" spans="1:20">
      <c r="A417">
        <v>416</v>
      </c>
      <c r="C417" t="s">
        <v>225</v>
      </c>
      <c r="D417" s="68">
        <v>1345000</v>
      </c>
      <c r="E417" s="23">
        <v>46085</v>
      </c>
      <c r="F417" s="23">
        <v>46115</v>
      </c>
      <c r="G417" t="s">
        <v>51</v>
      </c>
      <c r="H417"/>
      <c r="I417"/>
      <c r="K417" t="s">
        <v>717</v>
      </c>
      <c r="L417" s="68">
        <v>0</v>
      </c>
      <c r="M417" s="68">
        <f>InvoiceDatabase[[#This Row],[Amount]]-InvoiceDatabase[[#This Row],[Paid Amount]]</f>
        <v>1345000</v>
      </c>
      <c r="N417" s="68" t="str" cm="1">
        <f t="array" aca="1" ref="N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17" s="68" t="str">
        <f>_xlfn.TEXTAFTER(
VLOOKUP(InvoiceDatabase[[#This Row],[Customer]],CustomerList[],5,FALSE),
", ", -1)</f>
        <v>Sumatera Selatan</v>
      </c>
      <c r="P417" s="68">
        <f ca="1">IF(InvoiceDatabase[[#This Row],[Aging]]&lt;&gt;"Within Due",InvoiceDatabase[[#This Row],[Balance Outstanding]],0)</f>
        <v>1345000</v>
      </c>
      <c r="Q417" s="68">
        <f ca="1">IF(InvoiceDatabase[[#This Row],[Aging]]="Within Due",InvoiceDatabase[[#This Row],[Balance Outstanding]],0)</f>
        <v>0</v>
      </c>
      <c r="R417" s="68" t="str">
        <f ca="1">IF(InvoiceDatabase[[#This Row],[Date Issued]] &gt;= TODAY()-30, "Yes", "No")</f>
        <v>No</v>
      </c>
      <c r="S417" s="68" t="str">
        <f ca="1">IF(InvoiceDatabase[[#This Row],[IsOverdue?]]&lt;&gt;"Yes",InvoiceDatabase[[#This Row],[Status]],"Past Due")</f>
        <v>Past Due</v>
      </c>
      <c r="T417" s="68" t="str">
        <f ca="1">IF(AND(InvoiceDatabase[[#This Row],[Date Due]]&lt;TODAY(),InvoiceDatabase[[#This Row],[Status]]&lt;&gt;"Paid"),"Yes","No")</f>
        <v>Yes</v>
      </c>
    </row>
    <row r="418" spans="1:20">
      <c r="A418">
        <v>417</v>
      </c>
      <c r="C418" t="s">
        <v>246</v>
      </c>
      <c r="D418" s="68">
        <v>6550000</v>
      </c>
      <c r="E418" s="23">
        <v>46034</v>
      </c>
      <c r="F418" s="23">
        <v>46048</v>
      </c>
      <c r="G418" t="s">
        <v>274</v>
      </c>
      <c r="H418"/>
      <c r="I418"/>
      <c r="K418" t="s">
        <v>718</v>
      </c>
      <c r="L418" s="68">
        <v>6550000</v>
      </c>
      <c r="M418" s="68">
        <f>InvoiceDatabase[[#This Row],[Amount]]-InvoiceDatabase[[#This Row],[Paid Amount]]</f>
        <v>0</v>
      </c>
      <c r="N418" s="68" t="str" cm="1">
        <f t="array" aca="1" ref="N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8" s="68" t="str">
        <f>_xlfn.TEXTAFTER(
VLOOKUP(InvoiceDatabase[[#This Row],[Customer]],CustomerList[],5,FALSE),
", ", -1)</f>
        <v>Kalimantan Timur</v>
      </c>
      <c r="P418" s="68">
        <f ca="1">IF(InvoiceDatabase[[#This Row],[Aging]]&lt;&gt;"Within Due",InvoiceDatabase[[#This Row],[Balance Outstanding]],0)</f>
        <v>0</v>
      </c>
      <c r="Q418" s="68">
        <f ca="1">IF(InvoiceDatabase[[#This Row],[Aging]]="Within Due",InvoiceDatabase[[#This Row],[Balance Outstanding]],0)</f>
        <v>0</v>
      </c>
      <c r="R418" s="68" t="str">
        <f ca="1">IF(InvoiceDatabase[[#This Row],[Date Issued]] &gt;= TODAY()-30, "Yes", "No")</f>
        <v>No</v>
      </c>
      <c r="S418" s="68" t="str">
        <f ca="1">IF(InvoiceDatabase[[#This Row],[IsOverdue?]]&lt;&gt;"Yes",InvoiceDatabase[[#This Row],[Status]],"Past Due")</f>
        <v>Paid</v>
      </c>
      <c r="T418" s="68" t="str">
        <f ca="1">IF(AND(InvoiceDatabase[[#This Row],[Date Due]]&lt;TODAY(),InvoiceDatabase[[#This Row],[Status]]&lt;&gt;"Paid"),"Yes","No")</f>
        <v>No</v>
      </c>
    </row>
    <row r="419" spans="1:20">
      <c r="A419">
        <v>418</v>
      </c>
      <c r="C419" t="s">
        <v>32</v>
      </c>
      <c r="D419" s="68">
        <v>1470000</v>
      </c>
      <c r="E419" s="23">
        <v>46213</v>
      </c>
      <c r="F419" s="23">
        <v>46258</v>
      </c>
      <c r="G419" t="s">
        <v>274</v>
      </c>
      <c r="H419"/>
      <c r="I419"/>
      <c r="K419" t="s">
        <v>719</v>
      </c>
      <c r="L419" s="68">
        <v>1470000</v>
      </c>
      <c r="M419" s="68">
        <f>InvoiceDatabase[[#This Row],[Amount]]-InvoiceDatabase[[#This Row],[Paid Amount]]</f>
        <v>0</v>
      </c>
      <c r="N419" s="68" t="str" cm="1">
        <f t="array" aca="1" ref="N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19" s="68" t="str">
        <f>_xlfn.TEXTAFTER(
VLOOKUP(InvoiceDatabase[[#This Row],[Customer]],CustomerList[],5,FALSE),
", ", -1)</f>
        <v>DKI Jakarta</v>
      </c>
      <c r="P419" s="68">
        <f ca="1">IF(InvoiceDatabase[[#This Row],[Aging]]&lt;&gt;"Within Due",InvoiceDatabase[[#This Row],[Balance Outstanding]],0)</f>
        <v>0</v>
      </c>
      <c r="Q419" s="68">
        <f ca="1">IF(InvoiceDatabase[[#This Row],[Aging]]="Within Due",InvoiceDatabase[[#This Row],[Balance Outstanding]],0)</f>
        <v>0</v>
      </c>
      <c r="R419" s="68" t="str">
        <f ca="1">IF(InvoiceDatabase[[#This Row],[Date Issued]] &gt;= TODAY()-30, "Yes", "No")</f>
        <v>No</v>
      </c>
      <c r="S419" s="68" t="str">
        <f ca="1">IF(InvoiceDatabase[[#This Row],[IsOverdue?]]&lt;&gt;"Yes",InvoiceDatabase[[#This Row],[Status]],"Past Due")</f>
        <v>Paid</v>
      </c>
      <c r="T419" s="68" t="str">
        <f ca="1">IF(AND(InvoiceDatabase[[#This Row],[Date Due]]&lt;TODAY(),InvoiceDatabase[[#This Row],[Status]]&lt;&gt;"Paid"),"Yes","No")</f>
        <v>No</v>
      </c>
    </row>
    <row r="420" spans="1:20">
      <c r="A420">
        <v>419</v>
      </c>
      <c r="C420" t="s">
        <v>239</v>
      </c>
      <c r="D420" s="68">
        <v>4993000</v>
      </c>
      <c r="E420" s="23">
        <v>46161</v>
      </c>
      <c r="F420" s="23">
        <v>46175</v>
      </c>
      <c r="G420" t="s">
        <v>274</v>
      </c>
      <c r="H420"/>
      <c r="I420"/>
      <c r="K420" t="s">
        <v>720</v>
      </c>
      <c r="L420" s="68">
        <v>4993000</v>
      </c>
      <c r="M420" s="68">
        <f>InvoiceDatabase[[#This Row],[Amount]]-InvoiceDatabase[[#This Row],[Paid Amount]]</f>
        <v>0</v>
      </c>
      <c r="N420" s="68" t="str" cm="1">
        <f t="array" aca="1" ref="N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0" s="68" t="str">
        <f>_xlfn.TEXTAFTER(
VLOOKUP(InvoiceDatabase[[#This Row],[Customer]],CustomerList[],5,FALSE),
", ", -1)</f>
        <v>Kepulauan Riau</v>
      </c>
      <c r="P420" s="68">
        <f ca="1">IF(InvoiceDatabase[[#This Row],[Aging]]&lt;&gt;"Within Due",InvoiceDatabase[[#This Row],[Balance Outstanding]],0)</f>
        <v>0</v>
      </c>
      <c r="Q420" s="68">
        <f ca="1">IF(InvoiceDatabase[[#This Row],[Aging]]="Within Due",InvoiceDatabase[[#This Row],[Balance Outstanding]],0)</f>
        <v>0</v>
      </c>
      <c r="R420" s="68" t="str">
        <f ca="1">IF(InvoiceDatabase[[#This Row],[Date Issued]] &gt;= TODAY()-30, "Yes", "No")</f>
        <v>No</v>
      </c>
      <c r="S420" s="68" t="str">
        <f ca="1">IF(InvoiceDatabase[[#This Row],[IsOverdue?]]&lt;&gt;"Yes",InvoiceDatabase[[#This Row],[Status]],"Past Due")</f>
        <v>Paid</v>
      </c>
      <c r="T420" s="68" t="str">
        <f ca="1">IF(AND(InvoiceDatabase[[#This Row],[Date Due]]&lt;TODAY(),InvoiceDatabase[[#This Row],[Status]]&lt;&gt;"Paid"),"Yes","No")</f>
        <v>No</v>
      </c>
    </row>
    <row r="421" spans="1:20">
      <c r="A421">
        <v>420</v>
      </c>
      <c r="C421" t="s">
        <v>32</v>
      </c>
      <c r="D421" s="68">
        <v>1421000</v>
      </c>
      <c r="E421" s="23">
        <v>46051</v>
      </c>
      <c r="F421" s="23">
        <v>46096</v>
      </c>
      <c r="G421" t="s">
        <v>274</v>
      </c>
      <c r="H421"/>
      <c r="I421"/>
      <c r="K421" t="s">
        <v>721</v>
      </c>
      <c r="L421" s="68">
        <v>1421000</v>
      </c>
      <c r="M421" s="68">
        <f>InvoiceDatabase[[#This Row],[Amount]]-InvoiceDatabase[[#This Row],[Paid Amount]]</f>
        <v>0</v>
      </c>
      <c r="N421" s="68" t="str" cm="1">
        <f t="array" aca="1" ref="N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1" s="68" t="str">
        <f>_xlfn.TEXTAFTER(
VLOOKUP(InvoiceDatabase[[#This Row],[Customer]],CustomerList[],5,FALSE),
", ", -1)</f>
        <v>DKI Jakarta</v>
      </c>
      <c r="P421" s="68">
        <f ca="1">IF(InvoiceDatabase[[#This Row],[Aging]]&lt;&gt;"Within Due",InvoiceDatabase[[#This Row],[Balance Outstanding]],0)</f>
        <v>0</v>
      </c>
      <c r="Q421" s="68">
        <f ca="1">IF(InvoiceDatabase[[#This Row],[Aging]]="Within Due",InvoiceDatabase[[#This Row],[Balance Outstanding]],0)</f>
        <v>0</v>
      </c>
      <c r="R421" s="68" t="str">
        <f ca="1">IF(InvoiceDatabase[[#This Row],[Date Issued]] &gt;= TODAY()-30, "Yes", "No")</f>
        <v>No</v>
      </c>
      <c r="S421" s="68" t="str">
        <f ca="1">IF(InvoiceDatabase[[#This Row],[IsOverdue?]]&lt;&gt;"Yes",InvoiceDatabase[[#This Row],[Status]],"Past Due")</f>
        <v>Paid</v>
      </c>
      <c r="T421" s="68" t="str">
        <f ca="1">IF(AND(InvoiceDatabase[[#This Row],[Date Due]]&lt;TODAY(),InvoiceDatabase[[#This Row],[Status]]&lt;&gt;"Paid"),"Yes","No")</f>
        <v>No</v>
      </c>
    </row>
    <row r="422" spans="1:20">
      <c r="A422">
        <v>421</v>
      </c>
      <c r="C422" t="s">
        <v>171</v>
      </c>
      <c r="D422" s="68">
        <v>3543000</v>
      </c>
      <c r="E422" s="23">
        <v>46162</v>
      </c>
      <c r="F422" s="23">
        <v>46192</v>
      </c>
      <c r="G422" t="s">
        <v>274</v>
      </c>
      <c r="H422"/>
      <c r="I422"/>
      <c r="K422" t="s">
        <v>722</v>
      </c>
      <c r="L422" s="68">
        <v>3543000</v>
      </c>
      <c r="M422" s="68">
        <f>InvoiceDatabase[[#This Row],[Amount]]-InvoiceDatabase[[#This Row],[Paid Amount]]</f>
        <v>0</v>
      </c>
      <c r="N422" s="68" t="str" cm="1">
        <f t="array" aca="1" ref="N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2" s="68" t="str">
        <f>_xlfn.TEXTAFTER(
VLOOKUP(InvoiceDatabase[[#This Row],[Customer]],CustomerList[],5,FALSE),
", ", -1)</f>
        <v>Jawa Barat</v>
      </c>
      <c r="P422" s="68">
        <f ca="1">IF(InvoiceDatabase[[#This Row],[Aging]]&lt;&gt;"Within Due",InvoiceDatabase[[#This Row],[Balance Outstanding]],0)</f>
        <v>0</v>
      </c>
      <c r="Q422" s="68">
        <f ca="1">IF(InvoiceDatabase[[#This Row],[Aging]]="Within Due",InvoiceDatabase[[#This Row],[Balance Outstanding]],0)</f>
        <v>0</v>
      </c>
      <c r="R422" s="68" t="str">
        <f ca="1">IF(InvoiceDatabase[[#This Row],[Date Issued]] &gt;= TODAY()-30, "Yes", "No")</f>
        <v>No</v>
      </c>
      <c r="S422" s="68" t="str">
        <f ca="1">IF(InvoiceDatabase[[#This Row],[IsOverdue?]]&lt;&gt;"Yes",InvoiceDatabase[[#This Row],[Status]],"Past Due")</f>
        <v>Paid</v>
      </c>
      <c r="T422" s="68" t="str">
        <f ca="1">IF(AND(InvoiceDatabase[[#This Row],[Date Due]]&lt;TODAY(),InvoiceDatabase[[#This Row],[Status]]&lt;&gt;"Paid"),"Yes","No")</f>
        <v>No</v>
      </c>
    </row>
    <row r="423" spans="1:20">
      <c r="A423">
        <v>422</v>
      </c>
      <c r="C423" t="s">
        <v>260</v>
      </c>
      <c r="D423" s="68">
        <v>2169000</v>
      </c>
      <c r="E423" s="23">
        <v>46140</v>
      </c>
      <c r="F423" s="23">
        <v>46170</v>
      </c>
      <c r="G423" t="s">
        <v>274</v>
      </c>
      <c r="H423"/>
      <c r="I423"/>
      <c r="K423" t="s">
        <v>723</v>
      </c>
      <c r="L423" s="68">
        <v>2169000</v>
      </c>
      <c r="M423" s="68">
        <f>InvoiceDatabase[[#This Row],[Amount]]-InvoiceDatabase[[#This Row],[Paid Amount]]</f>
        <v>0</v>
      </c>
      <c r="N423" s="68" t="str" cm="1">
        <f t="array" aca="1" ref="N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3" s="68" t="str">
        <f>_xlfn.TEXTAFTER(
VLOOKUP(InvoiceDatabase[[#This Row],[Customer]],CustomerList[],5,FALSE),
", ", -1)</f>
        <v>Sulawesi Utara</v>
      </c>
      <c r="P423" s="68">
        <f ca="1">IF(InvoiceDatabase[[#This Row],[Aging]]&lt;&gt;"Within Due",InvoiceDatabase[[#This Row],[Balance Outstanding]],0)</f>
        <v>0</v>
      </c>
      <c r="Q423" s="68">
        <f ca="1">IF(InvoiceDatabase[[#This Row],[Aging]]="Within Due",InvoiceDatabase[[#This Row],[Balance Outstanding]],0)</f>
        <v>0</v>
      </c>
      <c r="R423" s="68" t="str">
        <f ca="1">IF(InvoiceDatabase[[#This Row],[Date Issued]] &gt;= TODAY()-30, "Yes", "No")</f>
        <v>No</v>
      </c>
      <c r="S423" s="68" t="str">
        <f ca="1">IF(InvoiceDatabase[[#This Row],[IsOverdue?]]&lt;&gt;"Yes",InvoiceDatabase[[#This Row],[Status]],"Past Due")</f>
        <v>Paid</v>
      </c>
      <c r="T423" s="68" t="str">
        <f ca="1">IF(AND(InvoiceDatabase[[#This Row],[Date Due]]&lt;TODAY(),InvoiceDatabase[[#This Row],[Status]]&lt;&gt;"Paid"),"Yes","No")</f>
        <v>No</v>
      </c>
    </row>
    <row r="424" spans="1:20">
      <c r="A424">
        <v>423</v>
      </c>
      <c r="C424" t="s">
        <v>158</v>
      </c>
      <c r="D424" s="68">
        <v>2778000</v>
      </c>
      <c r="E424" s="23">
        <v>46253</v>
      </c>
      <c r="F424" s="23">
        <v>46283</v>
      </c>
      <c r="G424" t="s">
        <v>51</v>
      </c>
      <c r="H424"/>
      <c r="I424"/>
      <c r="K424" t="s">
        <v>724</v>
      </c>
      <c r="L424" s="68">
        <v>0</v>
      </c>
      <c r="M424" s="68">
        <f>InvoiceDatabase[[#This Row],[Amount]]-InvoiceDatabase[[#This Row],[Paid Amount]]</f>
        <v>2778000</v>
      </c>
      <c r="N424" s="68" t="str" cm="1">
        <f t="array" aca="1" ref="N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24" s="68" t="str">
        <f>_xlfn.TEXTAFTER(
VLOOKUP(InvoiceDatabase[[#This Row],[Customer]],CustomerList[],5,FALSE),
", ", -1)</f>
        <v>DKI Jakarta</v>
      </c>
      <c r="P424" s="68">
        <f ca="1">IF(InvoiceDatabase[[#This Row],[Aging]]&lt;&gt;"Within Due",InvoiceDatabase[[#This Row],[Balance Outstanding]],0)</f>
        <v>2778000</v>
      </c>
      <c r="Q424" s="68">
        <f ca="1">IF(InvoiceDatabase[[#This Row],[Aging]]="Within Due",InvoiceDatabase[[#This Row],[Balance Outstanding]],0)</f>
        <v>0</v>
      </c>
      <c r="R424" s="68" t="str">
        <f ca="1">IF(InvoiceDatabase[[#This Row],[Date Issued]] &gt;= TODAY()-30, "Yes", "No")</f>
        <v>No</v>
      </c>
      <c r="S424" s="68" t="str">
        <f ca="1">IF(InvoiceDatabase[[#This Row],[IsOverdue?]]&lt;&gt;"Yes",InvoiceDatabase[[#This Row],[Status]],"Past Due")</f>
        <v>Past Due</v>
      </c>
      <c r="T424" s="68" t="str">
        <f ca="1">IF(AND(InvoiceDatabase[[#This Row],[Date Due]]&lt;TODAY(),InvoiceDatabase[[#This Row],[Status]]&lt;&gt;"Paid"),"Yes","No")</f>
        <v>Yes</v>
      </c>
    </row>
    <row r="425" spans="1:20">
      <c r="A425">
        <v>424</v>
      </c>
      <c r="C425" t="s">
        <v>218</v>
      </c>
      <c r="D425" s="68">
        <v>3259000</v>
      </c>
      <c r="E425" s="23">
        <v>46085</v>
      </c>
      <c r="F425" s="23">
        <v>46099</v>
      </c>
      <c r="G425" t="s">
        <v>274</v>
      </c>
      <c r="H425"/>
      <c r="I425"/>
      <c r="K425" t="s">
        <v>725</v>
      </c>
      <c r="L425" s="68">
        <v>3259000</v>
      </c>
      <c r="M425" s="68">
        <f>InvoiceDatabase[[#This Row],[Amount]]-InvoiceDatabase[[#This Row],[Paid Amount]]</f>
        <v>0</v>
      </c>
      <c r="N425" s="68" t="str" cm="1">
        <f t="array" aca="1" ref="N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5" s="68" t="str">
        <f>_xlfn.TEXTAFTER(
VLOOKUP(InvoiceDatabase[[#This Row],[Customer]],CustomerList[],5,FALSE),
", ", -1)</f>
        <v>Sumatera Utara</v>
      </c>
      <c r="P425" s="68">
        <f ca="1">IF(InvoiceDatabase[[#This Row],[Aging]]&lt;&gt;"Within Due",InvoiceDatabase[[#This Row],[Balance Outstanding]],0)</f>
        <v>0</v>
      </c>
      <c r="Q425" s="68">
        <f ca="1">IF(InvoiceDatabase[[#This Row],[Aging]]="Within Due",InvoiceDatabase[[#This Row],[Balance Outstanding]],0)</f>
        <v>0</v>
      </c>
      <c r="R425" s="68" t="str">
        <f ca="1">IF(InvoiceDatabase[[#This Row],[Date Issued]] &gt;= TODAY()-30, "Yes", "No")</f>
        <v>No</v>
      </c>
      <c r="S425" s="68" t="str">
        <f ca="1">IF(InvoiceDatabase[[#This Row],[IsOverdue?]]&lt;&gt;"Yes",InvoiceDatabase[[#This Row],[Status]],"Past Due")</f>
        <v>Paid</v>
      </c>
      <c r="T425" s="68" t="str">
        <f ca="1">IF(AND(InvoiceDatabase[[#This Row],[Date Due]]&lt;TODAY(),InvoiceDatabase[[#This Row],[Status]]&lt;&gt;"Paid"),"Yes","No")</f>
        <v>No</v>
      </c>
    </row>
    <row r="426" spans="1:20">
      <c r="A426">
        <v>425</v>
      </c>
      <c r="C426" t="s">
        <v>151</v>
      </c>
      <c r="D426" s="68">
        <v>4344000</v>
      </c>
      <c r="E426" s="23">
        <v>46167</v>
      </c>
      <c r="F426" s="23">
        <v>46197</v>
      </c>
      <c r="G426" t="s">
        <v>2802</v>
      </c>
      <c r="H426"/>
      <c r="I426"/>
      <c r="K426" t="s">
        <v>726</v>
      </c>
      <c r="L426" s="68">
        <v>1738000</v>
      </c>
      <c r="M426" s="68">
        <f>InvoiceDatabase[[#This Row],[Amount]]-InvoiceDatabase[[#This Row],[Paid Amount]]</f>
        <v>2606000</v>
      </c>
      <c r="N426" s="68" t="str" cm="1">
        <f t="array" aca="1" ref="N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26" s="68" t="str">
        <f>_xlfn.TEXTAFTER(
VLOOKUP(InvoiceDatabase[[#This Row],[Customer]],CustomerList[],5,FALSE),
", ", -1)</f>
        <v>Banten</v>
      </c>
      <c r="P426" s="68">
        <f ca="1">IF(InvoiceDatabase[[#This Row],[Aging]]&lt;&gt;"Within Due",InvoiceDatabase[[#This Row],[Balance Outstanding]],0)</f>
        <v>2606000</v>
      </c>
      <c r="Q426" s="68">
        <f ca="1">IF(InvoiceDatabase[[#This Row],[Aging]]="Within Due",InvoiceDatabase[[#This Row],[Balance Outstanding]],0)</f>
        <v>0</v>
      </c>
      <c r="R426" s="68" t="str">
        <f ca="1">IF(InvoiceDatabase[[#This Row],[Date Issued]] &gt;= TODAY()-30, "Yes", "No")</f>
        <v>No</v>
      </c>
      <c r="S426" s="68" t="str">
        <f ca="1">IF(InvoiceDatabase[[#This Row],[IsOverdue?]]&lt;&gt;"Yes",InvoiceDatabase[[#This Row],[Status]],"Past Due")</f>
        <v>Past Due</v>
      </c>
      <c r="T426" s="68" t="str">
        <f ca="1">IF(AND(InvoiceDatabase[[#This Row],[Date Due]]&lt;TODAY(),InvoiceDatabase[[#This Row],[Status]]&lt;&gt;"Paid"),"Yes","No")</f>
        <v>Yes</v>
      </c>
    </row>
    <row r="427" spans="1:20">
      <c r="A427">
        <v>426</v>
      </c>
      <c r="C427" t="s">
        <v>225</v>
      </c>
      <c r="D427" s="68">
        <v>3648000</v>
      </c>
      <c r="E427" s="23">
        <v>46259</v>
      </c>
      <c r="F427" s="23">
        <v>46289</v>
      </c>
      <c r="G427" t="s">
        <v>274</v>
      </c>
      <c r="H427"/>
      <c r="I427"/>
      <c r="K427" t="s">
        <v>727</v>
      </c>
      <c r="L427" s="68">
        <v>3648000</v>
      </c>
      <c r="M427" s="68">
        <f>InvoiceDatabase[[#This Row],[Amount]]-InvoiceDatabase[[#This Row],[Paid Amount]]</f>
        <v>0</v>
      </c>
      <c r="N427" s="68" t="str" cm="1">
        <f t="array" aca="1" ref="N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27" s="68" t="str">
        <f>_xlfn.TEXTAFTER(
VLOOKUP(InvoiceDatabase[[#This Row],[Customer]],CustomerList[],5,FALSE),
", ", -1)</f>
        <v>Sumatera Selatan</v>
      </c>
      <c r="P427" s="68">
        <f ca="1">IF(InvoiceDatabase[[#This Row],[Aging]]&lt;&gt;"Within Due",InvoiceDatabase[[#This Row],[Balance Outstanding]],0)</f>
        <v>0</v>
      </c>
      <c r="Q427" s="68">
        <f ca="1">IF(InvoiceDatabase[[#This Row],[Aging]]="Within Due",InvoiceDatabase[[#This Row],[Balance Outstanding]],0)</f>
        <v>0</v>
      </c>
      <c r="R427" s="68" t="str">
        <f ca="1">IF(InvoiceDatabase[[#This Row],[Date Issued]] &gt;= TODAY()-30, "Yes", "No")</f>
        <v>No</v>
      </c>
      <c r="S427" s="68" t="str">
        <f ca="1">IF(InvoiceDatabase[[#This Row],[IsOverdue?]]&lt;&gt;"Yes",InvoiceDatabase[[#This Row],[Status]],"Past Due")</f>
        <v>Paid</v>
      </c>
      <c r="T427" s="68" t="str">
        <f ca="1">IF(AND(InvoiceDatabase[[#This Row],[Date Due]]&lt;TODAY(),InvoiceDatabase[[#This Row],[Status]]&lt;&gt;"Paid"),"Yes","No")</f>
        <v>No</v>
      </c>
    </row>
    <row r="428" spans="1:20">
      <c r="A428">
        <v>427</v>
      </c>
      <c r="C428" t="s">
        <v>197</v>
      </c>
      <c r="D428" s="68">
        <v>2884000</v>
      </c>
      <c r="E428" s="23">
        <v>46190</v>
      </c>
      <c r="F428" s="23">
        <v>46220</v>
      </c>
      <c r="G428" t="s">
        <v>2802</v>
      </c>
      <c r="H428"/>
      <c r="I428"/>
      <c r="K428" t="s">
        <v>728</v>
      </c>
      <c r="L428" s="68">
        <v>865000</v>
      </c>
      <c r="M428" s="68">
        <f>InvoiceDatabase[[#This Row],[Amount]]-InvoiceDatabase[[#This Row],[Paid Amount]]</f>
        <v>2019000</v>
      </c>
      <c r="N428" s="68" t="str" cm="1">
        <f t="array" aca="1" ref="N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28" s="68" t="str">
        <f>_xlfn.TEXTAFTER(
VLOOKUP(InvoiceDatabase[[#This Row],[Customer]],CustomerList[],5,FALSE),
", ", -1)</f>
        <v>DI Yogyakarta</v>
      </c>
      <c r="P428" s="68">
        <f ca="1">IF(InvoiceDatabase[[#This Row],[Aging]]&lt;&gt;"Within Due",InvoiceDatabase[[#This Row],[Balance Outstanding]],0)</f>
        <v>2019000</v>
      </c>
      <c r="Q428" s="68">
        <f ca="1">IF(InvoiceDatabase[[#This Row],[Aging]]="Within Due",InvoiceDatabase[[#This Row],[Balance Outstanding]],0)</f>
        <v>0</v>
      </c>
      <c r="R428" s="68" t="str">
        <f ca="1">IF(InvoiceDatabase[[#This Row],[Date Issued]] &gt;= TODAY()-30, "Yes", "No")</f>
        <v>No</v>
      </c>
      <c r="S428" s="68" t="str">
        <f ca="1">IF(InvoiceDatabase[[#This Row],[IsOverdue?]]&lt;&gt;"Yes",InvoiceDatabase[[#This Row],[Status]],"Past Due")</f>
        <v>Past Due</v>
      </c>
      <c r="T428" s="68" t="str">
        <f ca="1">IF(AND(InvoiceDatabase[[#This Row],[Date Due]]&lt;TODAY(),InvoiceDatabase[[#This Row],[Status]]&lt;&gt;"Paid"),"Yes","No")</f>
        <v>Yes</v>
      </c>
    </row>
    <row r="429" spans="1:20">
      <c r="A429">
        <v>428</v>
      </c>
      <c r="C429" t="s">
        <v>204</v>
      </c>
      <c r="D429" s="68">
        <v>3770000</v>
      </c>
      <c r="E429" s="23">
        <v>46271</v>
      </c>
      <c r="F429" s="23">
        <v>46301</v>
      </c>
      <c r="G429" t="s">
        <v>51</v>
      </c>
      <c r="H429"/>
      <c r="I429"/>
      <c r="K429" t="s">
        <v>729</v>
      </c>
      <c r="L429" s="68">
        <v>0</v>
      </c>
      <c r="M429" s="68">
        <f>InvoiceDatabase[[#This Row],[Amount]]-InvoiceDatabase[[#This Row],[Paid Amount]]</f>
        <v>3770000</v>
      </c>
      <c r="N429" s="68" t="str" cm="1">
        <f t="array" aca="1" ref="N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29" s="68" t="str">
        <f>_xlfn.TEXTAFTER(
VLOOKUP(InvoiceDatabase[[#This Row],[Customer]],CustomerList[],5,FALSE),
", ", -1)</f>
        <v>Bali</v>
      </c>
      <c r="P429" s="68">
        <f ca="1">IF(InvoiceDatabase[[#This Row],[Aging]]&lt;&gt;"Within Due",InvoiceDatabase[[#This Row],[Balance Outstanding]],0)</f>
        <v>0</v>
      </c>
      <c r="Q429" s="68">
        <f ca="1">IF(InvoiceDatabase[[#This Row],[Aging]]="Within Due",InvoiceDatabase[[#This Row],[Balance Outstanding]],0)</f>
        <v>3770000</v>
      </c>
      <c r="R429" s="68" t="str">
        <f ca="1">IF(InvoiceDatabase[[#This Row],[Date Issued]] &gt;= TODAY()-30, "Yes", "No")</f>
        <v>Yes</v>
      </c>
      <c r="S429" s="68" t="str">
        <f ca="1">IF(InvoiceDatabase[[#This Row],[IsOverdue?]]&lt;&gt;"Yes",InvoiceDatabase[[#This Row],[Status]],"Past Due")</f>
        <v>Unpaid</v>
      </c>
      <c r="T429" s="68" t="str">
        <f ca="1">IF(AND(InvoiceDatabase[[#This Row],[Date Due]]&lt;TODAY(),InvoiceDatabase[[#This Row],[Status]]&lt;&gt;"Paid"),"Yes","No")</f>
        <v>No</v>
      </c>
    </row>
    <row r="430" spans="1:20">
      <c r="A430">
        <v>429</v>
      </c>
      <c r="C430" t="s">
        <v>225</v>
      </c>
      <c r="D430" s="68">
        <v>6963000</v>
      </c>
      <c r="E430" s="23">
        <v>46067</v>
      </c>
      <c r="F430" s="23">
        <v>46081</v>
      </c>
      <c r="G430" t="s">
        <v>274</v>
      </c>
      <c r="H430"/>
      <c r="I430"/>
      <c r="K430" t="s">
        <v>730</v>
      </c>
      <c r="L430" s="68">
        <v>6963000</v>
      </c>
      <c r="M430" s="68">
        <f>InvoiceDatabase[[#This Row],[Amount]]-InvoiceDatabase[[#This Row],[Paid Amount]]</f>
        <v>0</v>
      </c>
      <c r="N430" s="68" t="str" cm="1">
        <f t="array" aca="1" ref="N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0" s="68" t="str">
        <f>_xlfn.TEXTAFTER(
VLOOKUP(InvoiceDatabase[[#This Row],[Customer]],CustomerList[],5,FALSE),
", ", -1)</f>
        <v>Sumatera Selatan</v>
      </c>
      <c r="P430" s="68">
        <f ca="1">IF(InvoiceDatabase[[#This Row],[Aging]]&lt;&gt;"Within Due",InvoiceDatabase[[#This Row],[Balance Outstanding]],0)</f>
        <v>0</v>
      </c>
      <c r="Q430" s="68">
        <f ca="1">IF(InvoiceDatabase[[#This Row],[Aging]]="Within Due",InvoiceDatabase[[#This Row],[Balance Outstanding]],0)</f>
        <v>0</v>
      </c>
      <c r="R430" s="68" t="str">
        <f ca="1">IF(InvoiceDatabase[[#This Row],[Date Issued]] &gt;= TODAY()-30, "Yes", "No")</f>
        <v>No</v>
      </c>
      <c r="S430" s="68" t="str">
        <f ca="1">IF(InvoiceDatabase[[#This Row],[IsOverdue?]]&lt;&gt;"Yes",InvoiceDatabase[[#This Row],[Status]],"Past Due")</f>
        <v>Paid</v>
      </c>
      <c r="T430" s="68" t="str">
        <f ca="1">IF(AND(InvoiceDatabase[[#This Row],[Date Due]]&lt;TODAY(),InvoiceDatabase[[#This Row],[Status]]&lt;&gt;"Paid"),"Yes","No")</f>
        <v>No</v>
      </c>
    </row>
    <row r="431" spans="1:20">
      <c r="A431">
        <v>430</v>
      </c>
      <c r="C431" t="s">
        <v>218</v>
      </c>
      <c r="D431" s="68">
        <v>3037000</v>
      </c>
      <c r="E431" s="23">
        <v>46201</v>
      </c>
      <c r="F431" s="23">
        <v>46231</v>
      </c>
      <c r="G431" t="s">
        <v>274</v>
      </c>
      <c r="H431"/>
      <c r="I431"/>
      <c r="K431" t="s">
        <v>731</v>
      </c>
      <c r="L431" s="68">
        <v>3037000</v>
      </c>
      <c r="M431" s="68">
        <f>InvoiceDatabase[[#This Row],[Amount]]-InvoiceDatabase[[#This Row],[Paid Amount]]</f>
        <v>0</v>
      </c>
      <c r="N431" s="68" t="str" cm="1">
        <f t="array" aca="1" ref="N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1" s="68" t="str">
        <f>_xlfn.TEXTAFTER(
VLOOKUP(InvoiceDatabase[[#This Row],[Customer]],CustomerList[],5,FALSE),
", ", -1)</f>
        <v>Sumatera Utara</v>
      </c>
      <c r="P431" s="68">
        <f ca="1">IF(InvoiceDatabase[[#This Row],[Aging]]&lt;&gt;"Within Due",InvoiceDatabase[[#This Row],[Balance Outstanding]],0)</f>
        <v>0</v>
      </c>
      <c r="Q431" s="68">
        <f ca="1">IF(InvoiceDatabase[[#This Row],[Aging]]="Within Due",InvoiceDatabase[[#This Row],[Balance Outstanding]],0)</f>
        <v>0</v>
      </c>
      <c r="R431" s="68" t="str">
        <f ca="1">IF(InvoiceDatabase[[#This Row],[Date Issued]] &gt;= TODAY()-30, "Yes", "No")</f>
        <v>No</v>
      </c>
      <c r="S431" s="68" t="str">
        <f ca="1">IF(InvoiceDatabase[[#This Row],[IsOverdue?]]&lt;&gt;"Yes",InvoiceDatabase[[#This Row],[Status]],"Past Due")</f>
        <v>Paid</v>
      </c>
      <c r="T431" s="68" t="str">
        <f ca="1">IF(AND(InvoiceDatabase[[#This Row],[Date Due]]&lt;TODAY(),InvoiceDatabase[[#This Row],[Status]]&lt;&gt;"Paid"),"Yes","No")</f>
        <v>No</v>
      </c>
    </row>
    <row r="432" spans="1:20">
      <c r="A432">
        <v>431</v>
      </c>
      <c r="C432" t="s">
        <v>184</v>
      </c>
      <c r="D432" s="68">
        <v>4859000</v>
      </c>
      <c r="E432" s="23">
        <v>46264</v>
      </c>
      <c r="F432" s="23">
        <v>46294</v>
      </c>
      <c r="G432" t="s">
        <v>2802</v>
      </c>
      <c r="H432"/>
      <c r="I432"/>
      <c r="K432" t="s">
        <v>732</v>
      </c>
      <c r="L432" s="68">
        <v>3401000</v>
      </c>
      <c r="M432" s="68">
        <f>InvoiceDatabase[[#This Row],[Amount]]-InvoiceDatabase[[#This Row],[Paid Amount]]</f>
        <v>1458000</v>
      </c>
      <c r="N432" s="68" t="str" cm="1">
        <f t="array" aca="1" ref="N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32" s="68" t="str">
        <f>_xlfn.TEXTAFTER(
VLOOKUP(InvoiceDatabase[[#This Row],[Customer]],CustomerList[],5,FALSE),
", ", -1)</f>
        <v>Jawa Timur</v>
      </c>
      <c r="P432" s="68">
        <f ca="1">IF(InvoiceDatabase[[#This Row],[Aging]]&lt;&gt;"Within Due",InvoiceDatabase[[#This Row],[Balance Outstanding]],0)</f>
        <v>1458000</v>
      </c>
      <c r="Q432" s="68">
        <f ca="1">IF(InvoiceDatabase[[#This Row],[Aging]]="Within Due",InvoiceDatabase[[#This Row],[Balance Outstanding]],0)</f>
        <v>0</v>
      </c>
      <c r="R432" s="68" t="str">
        <f ca="1">IF(InvoiceDatabase[[#This Row],[Date Issued]] &gt;= TODAY()-30, "Yes", "No")</f>
        <v>No</v>
      </c>
      <c r="S432" s="68" t="str">
        <f ca="1">IF(InvoiceDatabase[[#This Row],[IsOverdue?]]&lt;&gt;"Yes",InvoiceDatabase[[#This Row],[Status]],"Past Due")</f>
        <v>Past Due</v>
      </c>
      <c r="T432" s="68" t="str">
        <f ca="1">IF(AND(InvoiceDatabase[[#This Row],[Date Due]]&lt;TODAY(),InvoiceDatabase[[#This Row],[Status]]&lt;&gt;"Paid"),"Yes","No")</f>
        <v>Yes</v>
      </c>
    </row>
    <row r="433" spans="1:20">
      <c r="A433">
        <v>432</v>
      </c>
      <c r="C433" t="s">
        <v>239</v>
      </c>
      <c r="D433" s="68">
        <v>4864000</v>
      </c>
      <c r="E433" s="23">
        <v>46039</v>
      </c>
      <c r="F433" s="23">
        <v>46069</v>
      </c>
      <c r="G433" t="s">
        <v>2802</v>
      </c>
      <c r="H433"/>
      <c r="I433"/>
      <c r="K433" t="s">
        <v>733</v>
      </c>
      <c r="L433" s="68">
        <v>2918000</v>
      </c>
      <c r="M433" s="68">
        <f>InvoiceDatabase[[#This Row],[Amount]]-InvoiceDatabase[[#This Row],[Paid Amount]]</f>
        <v>1946000</v>
      </c>
      <c r="N433" s="68" t="str" cm="1">
        <f t="array" aca="1" ref="N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3" s="68" t="str">
        <f>_xlfn.TEXTAFTER(
VLOOKUP(InvoiceDatabase[[#This Row],[Customer]],CustomerList[],5,FALSE),
", ", -1)</f>
        <v>Kepulauan Riau</v>
      </c>
      <c r="P433" s="68">
        <f ca="1">IF(InvoiceDatabase[[#This Row],[Aging]]&lt;&gt;"Within Due",InvoiceDatabase[[#This Row],[Balance Outstanding]],0)</f>
        <v>1946000</v>
      </c>
      <c r="Q433" s="68">
        <f ca="1">IF(InvoiceDatabase[[#This Row],[Aging]]="Within Due",InvoiceDatabase[[#This Row],[Balance Outstanding]],0)</f>
        <v>0</v>
      </c>
      <c r="R433" s="68" t="str">
        <f ca="1">IF(InvoiceDatabase[[#This Row],[Date Issued]] &gt;= TODAY()-30, "Yes", "No")</f>
        <v>No</v>
      </c>
      <c r="S433" s="68" t="str">
        <f ca="1">IF(InvoiceDatabase[[#This Row],[IsOverdue?]]&lt;&gt;"Yes",InvoiceDatabase[[#This Row],[Status]],"Past Due")</f>
        <v>Past Due</v>
      </c>
      <c r="T433" s="68" t="str">
        <f ca="1">IF(AND(InvoiceDatabase[[#This Row],[Date Due]]&lt;TODAY(),InvoiceDatabase[[#This Row],[Status]]&lt;&gt;"Paid"),"Yes","No")</f>
        <v>Yes</v>
      </c>
    </row>
    <row r="434" spans="1:20">
      <c r="A434">
        <v>433</v>
      </c>
      <c r="C434" t="s">
        <v>151</v>
      </c>
      <c r="D434" s="68">
        <v>2838000</v>
      </c>
      <c r="E434" s="23">
        <v>46198</v>
      </c>
      <c r="F434" s="23">
        <v>46228</v>
      </c>
      <c r="G434" t="s">
        <v>2802</v>
      </c>
      <c r="H434"/>
      <c r="I434"/>
      <c r="K434" t="s">
        <v>734</v>
      </c>
      <c r="L434" s="68">
        <v>1987000</v>
      </c>
      <c r="M434" s="68">
        <f>InvoiceDatabase[[#This Row],[Amount]]-InvoiceDatabase[[#This Row],[Paid Amount]]</f>
        <v>851000</v>
      </c>
      <c r="N434" s="68" t="str" cm="1">
        <f t="array" aca="1" ref="N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34" s="68" t="str">
        <f>_xlfn.TEXTAFTER(
VLOOKUP(InvoiceDatabase[[#This Row],[Customer]],CustomerList[],5,FALSE),
", ", -1)</f>
        <v>Banten</v>
      </c>
      <c r="P434" s="68">
        <f ca="1">IF(InvoiceDatabase[[#This Row],[Aging]]&lt;&gt;"Within Due",InvoiceDatabase[[#This Row],[Balance Outstanding]],0)</f>
        <v>851000</v>
      </c>
      <c r="Q434" s="68">
        <f ca="1">IF(InvoiceDatabase[[#This Row],[Aging]]="Within Due",InvoiceDatabase[[#This Row],[Balance Outstanding]],0)</f>
        <v>0</v>
      </c>
      <c r="R434" s="68" t="str">
        <f ca="1">IF(InvoiceDatabase[[#This Row],[Date Issued]] &gt;= TODAY()-30, "Yes", "No")</f>
        <v>No</v>
      </c>
      <c r="S434" s="68" t="str">
        <f ca="1">IF(InvoiceDatabase[[#This Row],[IsOverdue?]]&lt;&gt;"Yes",InvoiceDatabase[[#This Row],[Status]],"Past Due")</f>
        <v>Past Due</v>
      </c>
      <c r="T434" s="68" t="str">
        <f ca="1">IF(AND(InvoiceDatabase[[#This Row],[Date Due]]&lt;TODAY(),InvoiceDatabase[[#This Row],[Status]]&lt;&gt;"Paid"),"Yes","No")</f>
        <v>Yes</v>
      </c>
    </row>
    <row r="435" spans="1:20">
      <c r="A435">
        <v>434</v>
      </c>
      <c r="C435" t="s">
        <v>125</v>
      </c>
      <c r="D435" s="68">
        <v>4399000</v>
      </c>
      <c r="E435" s="23">
        <v>46182</v>
      </c>
      <c r="F435" s="23">
        <v>46212</v>
      </c>
      <c r="G435" t="s">
        <v>274</v>
      </c>
      <c r="H435"/>
      <c r="I435"/>
      <c r="K435" t="s">
        <v>735</v>
      </c>
      <c r="L435" s="68">
        <v>4399000</v>
      </c>
      <c r="M435" s="68">
        <f>InvoiceDatabase[[#This Row],[Amount]]-InvoiceDatabase[[#This Row],[Paid Amount]]</f>
        <v>0</v>
      </c>
      <c r="N435" s="68" t="str" cm="1">
        <f t="array" aca="1" ref="N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5" s="68" t="str">
        <f>_xlfn.TEXTAFTER(
VLOOKUP(InvoiceDatabase[[#This Row],[Customer]],CustomerList[],5,FALSE),
", ", -1)</f>
        <v>DKI Jakarta</v>
      </c>
      <c r="P435" s="68">
        <f ca="1">IF(InvoiceDatabase[[#This Row],[Aging]]&lt;&gt;"Within Due",InvoiceDatabase[[#This Row],[Balance Outstanding]],0)</f>
        <v>0</v>
      </c>
      <c r="Q435" s="68">
        <f ca="1">IF(InvoiceDatabase[[#This Row],[Aging]]="Within Due",InvoiceDatabase[[#This Row],[Balance Outstanding]],0)</f>
        <v>0</v>
      </c>
      <c r="R435" s="68" t="str">
        <f ca="1">IF(InvoiceDatabase[[#This Row],[Date Issued]] &gt;= TODAY()-30, "Yes", "No")</f>
        <v>No</v>
      </c>
      <c r="S435" s="68" t="str">
        <f ca="1">IF(InvoiceDatabase[[#This Row],[IsOverdue?]]&lt;&gt;"Yes",InvoiceDatabase[[#This Row],[Status]],"Past Due")</f>
        <v>Paid</v>
      </c>
      <c r="T435" s="68" t="str">
        <f ca="1">IF(AND(InvoiceDatabase[[#This Row],[Date Due]]&lt;TODAY(),InvoiceDatabase[[#This Row],[Status]]&lt;&gt;"Paid"),"Yes","No")</f>
        <v>No</v>
      </c>
    </row>
    <row r="436" spans="1:20">
      <c r="A436">
        <v>435</v>
      </c>
      <c r="C436" t="s">
        <v>125</v>
      </c>
      <c r="D436" s="68">
        <v>4094000</v>
      </c>
      <c r="E436" s="23">
        <v>46025</v>
      </c>
      <c r="F436" s="23">
        <v>46055</v>
      </c>
      <c r="G436" t="s">
        <v>51</v>
      </c>
      <c r="H436"/>
      <c r="I436"/>
      <c r="K436" t="s">
        <v>736</v>
      </c>
      <c r="L436" s="68">
        <v>0</v>
      </c>
      <c r="M436" s="68">
        <f>InvoiceDatabase[[#This Row],[Amount]]-InvoiceDatabase[[#This Row],[Paid Amount]]</f>
        <v>4094000</v>
      </c>
      <c r="N436" s="68" t="str" cm="1">
        <f t="array" aca="1" ref="N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6" s="68" t="str">
        <f>_xlfn.TEXTAFTER(
VLOOKUP(InvoiceDatabase[[#This Row],[Customer]],CustomerList[],5,FALSE),
", ", -1)</f>
        <v>DKI Jakarta</v>
      </c>
      <c r="P436" s="68">
        <f ca="1">IF(InvoiceDatabase[[#This Row],[Aging]]&lt;&gt;"Within Due",InvoiceDatabase[[#This Row],[Balance Outstanding]],0)</f>
        <v>4094000</v>
      </c>
      <c r="Q436" s="68">
        <f ca="1">IF(InvoiceDatabase[[#This Row],[Aging]]="Within Due",InvoiceDatabase[[#This Row],[Balance Outstanding]],0)</f>
        <v>0</v>
      </c>
      <c r="R436" s="68" t="str">
        <f ca="1">IF(InvoiceDatabase[[#This Row],[Date Issued]] &gt;= TODAY()-30, "Yes", "No")</f>
        <v>No</v>
      </c>
      <c r="S436" s="68" t="str">
        <f ca="1">IF(InvoiceDatabase[[#This Row],[IsOverdue?]]&lt;&gt;"Yes",InvoiceDatabase[[#This Row],[Status]],"Past Due")</f>
        <v>Past Due</v>
      </c>
      <c r="T436" s="68" t="str">
        <f ca="1">IF(AND(InvoiceDatabase[[#This Row],[Date Due]]&lt;TODAY(),InvoiceDatabase[[#This Row],[Status]]&lt;&gt;"Paid"),"Yes","No")</f>
        <v>Yes</v>
      </c>
    </row>
    <row r="437" spans="1:20">
      <c r="A437">
        <v>436</v>
      </c>
      <c r="C437" t="s">
        <v>211</v>
      </c>
      <c r="D437" s="68">
        <v>1276000</v>
      </c>
      <c r="E437" s="23">
        <v>46064</v>
      </c>
      <c r="F437" s="23">
        <v>46078</v>
      </c>
      <c r="G437" t="s">
        <v>51</v>
      </c>
      <c r="H437"/>
      <c r="I437"/>
      <c r="K437" t="s">
        <v>737</v>
      </c>
      <c r="L437" s="68">
        <v>0</v>
      </c>
      <c r="M437" s="68">
        <f>InvoiceDatabase[[#This Row],[Amount]]-InvoiceDatabase[[#This Row],[Paid Amount]]</f>
        <v>1276000</v>
      </c>
      <c r="N437" s="68" t="str" cm="1">
        <f t="array" aca="1" ref="N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37" s="68" t="str">
        <f>_xlfn.TEXTAFTER(
VLOOKUP(InvoiceDatabase[[#This Row],[Customer]],CustomerList[],5,FALSE),
", ", -1)</f>
        <v>Sulawesi Selatan</v>
      </c>
      <c r="P437" s="68">
        <f ca="1">IF(InvoiceDatabase[[#This Row],[Aging]]&lt;&gt;"Within Due",InvoiceDatabase[[#This Row],[Balance Outstanding]],0)</f>
        <v>1276000</v>
      </c>
      <c r="Q437" s="68">
        <f ca="1">IF(InvoiceDatabase[[#This Row],[Aging]]="Within Due",InvoiceDatabase[[#This Row],[Balance Outstanding]],0)</f>
        <v>0</v>
      </c>
      <c r="R437" s="68" t="str">
        <f ca="1">IF(InvoiceDatabase[[#This Row],[Date Issued]] &gt;= TODAY()-30, "Yes", "No")</f>
        <v>No</v>
      </c>
      <c r="S437" s="68" t="str">
        <f ca="1">IF(InvoiceDatabase[[#This Row],[IsOverdue?]]&lt;&gt;"Yes",InvoiceDatabase[[#This Row],[Status]],"Past Due")</f>
        <v>Past Due</v>
      </c>
      <c r="T437" s="68" t="str">
        <f ca="1">IF(AND(InvoiceDatabase[[#This Row],[Date Due]]&lt;TODAY(),InvoiceDatabase[[#This Row],[Status]]&lt;&gt;"Paid"),"Yes","No")</f>
        <v>Yes</v>
      </c>
    </row>
    <row r="438" spans="1:20">
      <c r="A438">
        <v>437</v>
      </c>
      <c r="C438" t="s">
        <v>111</v>
      </c>
      <c r="D438" s="68">
        <v>1071000</v>
      </c>
      <c r="E438" s="23">
        <v>46064</v>
      </c>
      <c r="F438" s="23">
        <v>46078</v>
      </c>
      <c r="G438" t="s">
        <v>274</v>
      </c>
      <c r="H438"/>
      <c r="I438"/>
      <c r="K438" t="s">
        <v>738</v>
      </c>
      <c r="L438" s="68">
        <v>1071000</v>
      </c>
      <c r="M438" s="68">
        <f>InvoiceDatabase[[#This Row],[Amount]]-InvoiceDatabase[[#This Row],[Paid Amount]]</f>
        <v>0</v>
      </c>
      <c r="N438" s="68" t="str" cm="1">
        <f t="array" aca="1" ref="N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8" s="68" t="str">
        <f>_xlfn.TEXTAFTER(
VLOOKUP(InvoiceDatabase[[#This Row],[Customer]],CustomerList[],5,FALSE),
", ", -1)</f>
        <v>DKI Jakarta</v>
      </c>
      <c r="P438" s="68">
        <f ca="1">IF(InvoiceDatabase[[#This Row],[Aging]]&lt;&gt;"Within Due",InvoiceDatabase[[#This Row],[Balance Outstanding]],0)</f>
        <v>0</v>
      </c>
      <c r="Q438" s="68">
        <f ca="1">IF(InvoiceDatabase[[#This Row],[Aging]]="Within Due",InvoiceDatabase[[#This Row],[Balance Outstanding]],0)</f>
        <v>0</v>
      </c>
      <c r="R438" s="68" t="str">
        <f ca="1">IF(InvoiceDatabase[[#This Row],[Date Issued]] &gt;= TODAY()-30, "Yes", "No")</f>
        <v>No</v>
      </c>
      <c r="S438" s="68" t="str">
        <f ca="1">IF(InvoiceDatabase[[#This Row],[IsOverdue?]]&lt;&gt;"Yes",InvoiceDatabase[[#This Row],[Status]],"Past Due")</f>
        <v>Paid</v>
      </c>
      <c r="T438" s="68" t="str">
        <f ca="1">IF(AND(InvoiceDatabase[[#This Row],[Date Due]]&lt;TODAY(),InvoiceDatabase[[#This Row],[Status]]&lt;&gt;"Paid"),"Yes","No")</f>
        <v>No</v>
      </c>
    </row>
    <row r="439" spans="1:20">
      <c r="A439">
        <v>438</v>
      </c>
      <c r="C439" t="s">
        <v>184</v>
      </c>
      <c r="D439" s="68">
        <v>2990000</v>
      </c>
      <c r="E439" s="23">
        <v>46181</v>
      </c>
      <c r="F439" s="23">
        <v>46226</v>
      </c>
      <c r="G439" t="s">
        <v>274</v>
      </c>
      <c r="H439"/>
      <c r="I439"/>
      <c r="K439" t="s">
        <v>739</v>
      </c>
      <c r="L439" s="68">
        <v>2990000</v>
      </c>
      <c r="M439" s="68">
        <f>InvoiceDatabase[[#This Row],[Amount]]-InvoiceDatabase[[#This Row],[Paid Amount]]</f>
        <v>0</v>
      </c>
      <c r="N439" s="68" t="str" cm="1">
        <f t="array" aca="1" ref="N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39" s="68" t="str">
        <f>_xlfn.TEXTAFTER(
VLOOKUP(InvoiceDatabase[[#This Row],[Customer]],CustomerList[],5,FALSE),
", ", -1)</f>
        <v>Jawa Timur</v>
      </c>
      <c r="P439" s="68">
        <f ca="1">IF(InvoiceDatabase[[#This Row],[Aging]]&lt;&gt;"Within Due",InvoiceDatabase[[#This Row],[Balance Outstanding]],0)</f>
        <v>0</v>
      </c>
      <c r="Q439" s="68">
        <f ca="1">IF(InvoiceDatabase[[#This Row],[Aging]]="Within Due",InvoiceDatabase[[#This Row],[Balance Outstanding]],0)</f>
        <v>0</v>
      </c>
      <c r="R439" s="68" t="str">
        <f ca="1">IF(InvoiceDatabase[[#This Row],[Date Issued]] &gt;= TODAY()-30, "Yes", "No")</f>
        <v>No</v>
      </c>
      <c r="S439" s="68" t="str">
        <f ca="1">IF(InvoiceDatabase[[#This Row],[IsOverdue?]]&lt;&gt;"Yes",InvoiceDatabase[[#This Row],[Status]],"Past Due")</f>
        <v>Paid</v>
      </c>
      <c r="T439" s="68" t="str">
        <f ca="1">IF(AND(InvoiceDatabase[[#This Row],[Date Due]]&lt;TODAY(),InvoiceDatabase[[#This Row],[Status]]&lt;&gt;"Paid"),"Yes","No")</f>
        <v>No</v>
      </c>
    </row>
    <row r="440" spans="1:20">
      <c r="A440">
        <v>439</v>
      </c>
      <c r="C440" t="s">
        <v>260</v>
      </c>
      <c r="D440" s="68">
        <v>2645000</v>
      </c>
      <c r="E440" s="23">
        <v>46207</v>
      </c>
      <c r="F440" s="23">
        <v>46237</v>
      </c>
      <c r="G440" t="s">
        <v>274</v>
      </c>
      <c r="H440"/>
      <c r="I440"/>
      <c r="K440" t="s">
        <v>740</v>
      </c>
      <c r="L440" s="68">
        <v>2645000</v>
      </c>
      <c r="M440" s="68">
        <f>InvoiceDatabase[[#This Row],[Amount]]-InvoiceDatabase[[#This Row],[Paid Amount]]</f>
        <v>0</v>
      </c>
      <c r="N440" s="68" t="str" cm="1">
        <f t="array" aca="1" ref="N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0" s="68" t="str">
        <f>_xlfn.TEXTAFTER(
VLOOKUP(InvoiceDatabase[[#This Row],[Customer]],CustomerList[],5,FALSE),
", ", -1)</f>
        <v>Sulawesi Utara</v>
      </c>
      <c r="P440" s="68">
        <f ca="1">IF(InvoiceDatabase[[#This Row],[Aging]]&lt;&gt;"Within Due",InvoiceDatabase[[#This Row],[Balance Outstanding]],0)</f>
        <v>0</v>
      </c>
      <c r="Q440" s="68">
        <f ca="1">IF(InvoiceDatabase[[#This Row],[Aging]]="Within Due",InvoiceDatabase[[#This Row],[Balance Outstanding]],0)</f>
        <v>0</v>
      </c>
      <c r="R440" s="68" t="str">
        <f ca="1">IF(InvoiceDatabase[[#This Row],[Date Issued]] &gt;= TODAY()-30, "Yes", "No")</f>
        <v>No</v>
      </c>
      <c r="S440" s="68" t="str">
        <f ca="1">IF(InvoiceDatabase[[#This Row],[IsOverdue?]]&lt;&gt;"Yes",InvoiceDatabase[[#This Row],[Status]],"Past Due")</f>
        <v>Paid</v>
      </c>
      <c r="T440" s="68" t="str">
        <f ca="1">IF(AND(InvoiceDatabase[[#This Row],[Date Due]]&lt;TODAY(),InvoiceDatabase[[#This Row],[Status]]&lt;&gt;"Paid"),"Yes","No")</f>
        <v>No</v>
      </c>
    </row>
    <row r="441" spans="1:20">
      <c r="A441">
        <v>440</v>
      </c>
      <c r="C441" t="s">
        <v>165</v>
      </c>
      <c r="D441" s="68">
        <v>2647000</v>
      </c>
      <c r="E441" s="23">
        <v>46056</v>
      </c>
      <c r="F441" s="23">
        <v>46070</v>
      </c>
      <c r="G441" t="s">
        <v>274</v>
      </c>
      <c r="H441"/>
      <c r="I441"/>
      <c r="K441" t="s">
        <v>741</v>
      </c>
      <c r="L441" s="68">
        <v>2647000</v>
      </c>
      <c r="M441" s="68">
        <f>InvoiceDatabase[[#This Row],[Amount]]-InvoiceDatabase[[#This Row],[Paid Amount]]</f>
        <v>0</v>
      </c>
      <c r="N441" s="68" t="str" cm="1">
        <f t="array" aca="1" ref="N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1" s="68" t="str">
        <f>_xlfn.TEXTAFTER(
VLOOKUP(InvoiceDatabase[[#This Row],[Customer]],CustomerList[],5,FALSE),
", ", -1)</f>
        <v>Jawa Barat</v>
      </c>
      <c r="P441" s="68">
        <f ca="1">IF(InvoiceDatabase[[#This Row],[Aging]]&lt;&gt;"Within Due",InvoiceDatabase[[#This Row],[Balance Outstanding]],0)</f>
        <v>0</v>
      </c>
      <c r="Q441" s="68">
        <f ca="1">IF(InvoiceDatabase[[#This Row],[Aging]]="Within Due",InvoiceDatabase[[#This Row],[Balance Outstanding]],0)</f>
        <v>0</v>
      </c>
      <c r="R441" s="68" t="str">
        <f ca="1">IF(InvoiceDatabase[[#This Row],[Date Issued]] &gt;= TODAY()-30, "Yes", "No")</f>
        <v>No</v>
      </c>
      <c r="S441" s="68" t="str">
        <f ca="1">IF(InvoiceDatabase[[#This Row],[IsOverdue?]]&lt;&gt;"Yes",InvoiceDatabase[[#This Row],[Status]],"Past Due")</f>
        <v>Paid</v>
      </c>
      <c r="T441" s="68" t="str">
        <f ca="1">IF(AND(InvoiceDatabase[[#This Row],[Date Due]]&lt;TODAY(),InvoiceDatabase[[#This Row],[Status]]&lt;&gt;"Paid"),"Yes","No")</f>
        <v>No</v>
      </c>
    </row>
    <row r="442" spans="1:20">
      <c r="A442">
        <v>441</v>
      </c>
      <c r="C442" t="s">
        <v>165</v>
      </c>
      <c r="D442" s="68">
        <v>3409000</v>
      </c>
      <c r="E442" s="23">
        <v>46122</v>
      </c>
      <c r="F442" s="23">
        <v>46152</v>
      </c>
      <c r="G442" t="s">
        <v>2802</v>
      </c>
      <c r="H442"/>
      <c r="I442"/>
      <c r="K442" t="s">
        <v>742</v>
      </c>
      <c r="L442" s="68">
        <v>1364000</v>
      </c>
      <c r="M442" s="68">
        <f>InvoiceDatabase[[#This Row],[Amount]]-InvoiceDatabase[[#This Row],[Paid Amount]]</f>
        <v>2045000</v>
      </c>
      <c r="N442" s="68" t="str" cm="1">
        <f t="array" aca="1" ref="N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42" s="68" t="str">
        <f>_xlfn.TEXTAFTER(
VLOOKUP(InvoiceDatabase[[#This Row],[Customer]],CustomerList[],5,FALSE),
", ", -1)</f>
        <v>Jawa Barat</v>
      </c>
      <c r="P442" s="68">
        <f ca="1">IF(InvoiceDatabase[[#This Row],[Aging]]&lt;&gt;"Within Due",InvoiceDatabase[[#This Row],[Balance Outstanding]],0)</f>
        <v>2045000</v>
      </c>
      <c r="Q442" s="68">
        <f ca="1">IF(InvoiceDatabase[[#This Row],[Aging]]="Within Due",InvoiceDatabase[[#This Row],[Balance Outstanding]],0)</f>
        <v>0</v>
      </c>
      <c r="R442" s="68" t="str">
        <f ca="1">IF(InvoiceDatabase[[#This Row],[Date Issued]] &gt;= TODAY()-30, "Yes", "No")</f>
        <v>No</v>
      </c>
      <c r="S442" s="68" t="str">
        <f ca="1">IF(InvoiceDatabase[[#This Row],[IsOverdue?]]&lt;&gt;"Yes",InvoiceDatabase[[#This Row],[Status]],"Past Due")</f>
        <v>Past Due</v>
      </c>
      <c r="T442" s="68" t="str">
        <f ca="1">IF(AND(InvoiceDatabase[[#This Row],[Date Due]]&lt;TODAY(),InvoiceDatabase[[#This Row],[Status]]&lt;&gt;"Paid"),"Yes","No")</f>
        <v>Yes</v>
      </c>
    </row>
    <row r="443" spans="1:20">
      <c r="A443">
        <v>442</v>
      </c>
      <c r="C443" t="s">
        <v>190</v>
      </c>
      <c r="D443" s="68">
        <v>3156000</v>
      </c>
      <c r="E443" s="23">
        <v>46048</v>
      </c>
      <c r="F443" s="23">
        <v>46093</v>
      </c>
      <c r="G443" t="s">
        <v>274</v>
      </c>
      <c r="H443"/>
      <c r="I443"/>
      <c r="K443" t="s">
        <v>743</v>
      </c>
      <c r="L443" s="68">
        <v>3156000</v>
      </c>
      <c r="M443" s="68">
        <f>InvoiceDatabase[[#This Row],[Amount]]-InvoiceDatabase[[#This Row],[Paid Amount]]</f>
        <v>0</v>
      </c>
      <c r="N443" s="68" t="str" cm="1">
        <f t="array" aca="1" ref="N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3" s="68" t="str">
        <f>_xlfn.TEXTAFTER(
VLOOKUP(InvoiceDatabase[[#This Row],[Customer]],CustomerList[],5,FALSE),
", ", -1)</f>
        <v>Jawa Tengah</v>
      </c>
      <c r="P443" s="68">
        <f ca="1">IF(InvoiceDatabase[[#This Row],[Aging]]&lt;&gt;"Within Due",InvoiceDatabase[[#This Row],[Balance Outstanding]],0)</f>
        <v>0</v>
      </c>
      <c r="Q443" s="68">
        <f ca="1">IF(InvoiceDatabase[[#This Row],[Aging]]="Within Due",InvoiceDatabase[[#This Row],[Balance Outstanding]],0)</f>
        <v>0</v>
      </c>
      <c r="R443" s="68" t="str">
        <f ca="1">IF(InvoiceDatabase[[#This Row],[Date Issued]] &gt;= TODAY()-30, "Yes", "No")</f>
        <v>No</v>
      </c>
      <c r="S443" s="68" t="str">
        <f ca="1">IF(InvoiceDatabase[[#This Row],[IsOverdue?]]&lt;&gt;"Yes",InvoiceDatabase[[#This Row],[Status]],"Past Due")</f>
        <v>Paid</v>
      </c>
      <c r="T443" s="68" t="str">
        <f ca="1">IF(AND(InvoiceDatabase[[#This Row],[Date Due]]&lt;TODAY(),InvoiceDatabase[[#This Row],[Status]]&lt;&gt;"Paid"),"Yes","No")</f>
        <v>No</v>
      </c>
    </row>
    <row r="444" spans="1:20">
      <c r="A444">
        <v>443</v>
      </c>
      <c r="C444" t="s">
        <v>225</v>
      </c>
      <c r="D444" s="68">
        <v>2956000</v>
      </c>
      <c r="E444" s="23">
        <v>46246</v>
      </c>
      <c r="F444" s="23">
        <v>46260</v>
      </c>
      <c r="G444" t="s">
        <v>274</v>
      </c>
      <c r="H444"/>
      <c r="I444"/>
      <c r="K444" t="s">
        <v>744</v>
      </c>
      <c r="L444" s="68">
        <v>2956000</v>
      </c>
      <c r="M444" s="68">
        <f>InvoiceDatabase[[#This Row],[Amount]]-InvoiceDatabase[[#This Row],[Paid Amount]]</f>
        <v>0</v>
      </c>
      <c r="N444" s="68" t="str" cm="1">
        <f t="array" aca="1" ref="N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4" s="68" t="str">
        <f>_xlfn.TEXTAFTER(
VLOOKUP(InvoiceDatabase[[#This Row],[Customer]],CustomerList[],5,FALSE),
", ", -1)</f>
        <v>Sumatera Selatan</v>
      </c>
      <c r="P444" s="68">
        <f ca="1">IF(InvoiceDatabase[[#This Row],[Aging]]&lt;&gt;"Within Due",InvoiceDatabase[[#This Row],[Balance Outstanding]],0)</f>
        <v>0</v>
      </c>
      <c r="Q444" s="68">
        <f ca="1">IF(InvoiceDatabase[[#This Row],[Aging]]="Within Due",InvoiceDatabase[[#This Row],[Balance Outstanding]],0)</f>
        <v>0</v>
      </c>
      <c r="R444" s="68" t="str">
        <f ca="1">IF(InvoiceDatabase[[#This Row],[Date Issued]] &gt;= TODAY()-30, "Yes", "No")</f>
        <v>No</v>
      </c>
      <c r="S444" s="68" t="str">
        <f ca="1">IF(InvoiceDatabase[[#This Row],[IsOverdue?]]&lt;&gt;"Yes",InvoiceDatabase[[#This Row],[Status]],"Past Due")</f>
        <v>Paid</v>
      </c>
      <c r="T444" s="68" t="str">
        <f ca="1">IF(AND(InvoiceDatabase[[#This Row],[Date Due]]&lt;TODAY(),InvoiceDatabase[[#This Row],[Status]]&lt;&gt;"Paid"),"Yes","No")</f>
        <v>No</v>
      </c>
    </row>
    <row r="445" spans="1:20">
      <c r="A445">
        <v>444</v>
      </c>
      <c r="C445" t="s">
        <v>218</v>
      </c>
      <c r="D445" s="68">
        <v>4458000</v>
      </c>
      <c r="E445" s="23">
        <v>46250</v>
      </c>
      <c r="F445" s="23">
        <v>46280</v>
      </c>
      <c r="G445" t="s">
        <v>51</v>
      </c>
      <c r="H445"/>
      <c r="I445"/>
      <c r="K445" t="s">
        <v>745</v>
      </c>
      <c r="L445" s="68">
        <v>0</v>
      </c>
      <c r="M445" s="68">
        <f>InvoiceDatabase[[#This Row],[Amount]]-InvoiceDatabase[[#This Row],[Paid Amount]]</f>
        <v>4458000</v>
      </c>
      <c r="N445" s="68" t="str" cm="1">
        <f t="array" aca="1" ref="N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45" s="68" t="str">
        <f>_xlfn.TEXTAFTER(
VLOOKUP(InvoiceDatabase[[#This Row],[Customer]],CustomerList[],5,FALSE),
", ", -1)</f>
        <v>Sumatera Utara</v>
      </c>
      <c r="P445" s="68">
        <f ca="1">IF(InvoiceDatabase[[#This Row],[Aging]]&lt;&gt;"Within Due",InvoiceDatabase[[#This Row],[Balance Outstanding]],0)</f>
        <v>4458000</v>
      </c>
      <c r="Q445" s="68">
        <f ca="1">IF(InvoiceDatabase[[#This Row],[Aging]]="Within Due",InvoiceDatabase[[#This Row],[Balance Outstanding]],0)</f>
        <v>0</v>
      </c>
      <c r="R445" s="68" t="str">
        <f ca="1">IF(InvoiceDatabase[[#This Row],[Date Issued]] &gt;= TODAY()-30, "Yes", "No")</f>
        <v>No</v>
      </c>
      <c r="S445" s="68" t="str">
        <f ca="1">IF(InvoiceDatabase[[#This Row],[IsOverdue?]]&lt;&gt;"Yes",InvoiceDatabase[[#This Row],[Status]],"Past Due")</f>
        <v>Past Due</v>
      </c>
      <c r="T445" s="68" t="str">
        <f ca="1">IF(AND(InvoiceDatabase[[#This Row],[Date Due]]&lt;TODAY(),InvoiceDatabase[[#This Row],[Status]]&lt;&gt;"Paid"),"Yes","No")</f>
        <v>Yes</v>
      </c>
    </row>
    <row r="446" spans="1:20">
      <c r="A446">
        <v>445</v>
      </c>
      <c r="C446" t="s">
        <v>204</v>
      </c>
      <c r="D446" s="68">
        <v>6858000</v>
      </c>
      <c r="E446" s="23">
        <v>46197</v>
      </c>
      <c r="F446" s="23">
        <v>46242</v>
      </c>
      <c r="G446" t="s">
        <v>2802</v>
      </c>
      <c r="H446"/>
      <c r="I446"/>
      <c r="K446" t="s">
        <v>746</v>
      </c>
      <c r="L446" s="68">
        <v>3429000</v>
      </c>
      <c r="M446" s="68">
        <f>InvoiceDatabase[[#This Row],[Amount]]-InvoiceDatabase[[#This Row],[Paid Amount]]</f>
        <v>3429000</v>
      </c>
      <c r="N446" s="68" t="str" cm="1">
        <f t="array" aca="1" ref="N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46" s="68" t="str">
        <f>_xlfn.TEXTAFTER(
VLOOKUP(InvoiceDatabase[[#This Row],[Customer]],CustomerList[],5,FALSE),
", ", -1)</f>
        <v>Bali</v>
      </c>
      <c r="P446" s="68">
        <f ca="1">IF(InvoiceDatabase[[#This Row],[Aging]]&lt;&gt;"Within Due",InvoiceDatabase[[#This Row],[Balance Outstanding]],0)</f>
        <v>3429000</v>
      </c>
      <c r="Q446" s="68">
        <f ca="1">IF(InvoiceDatabase[[#This Row],[Aging]]="Within Due",InvoiceDatabase[[#This Row],[Balance Outstanding]],0)</f>
        <v>0</v>
      </c>
      <c r="R446" s="68" t="str">
        <f ca="1">IF(InvoiceDatabase[[#This Row],[Date Issued]] &gt;= TODAY()-30, "Yes", "No")</f>
        <v>No</v>
      </c>
      <c r="S446" s="68" t="str">
        <f ca="1">IF(InvoiceDatabase[[#This Row],[IsOverdue?]]&lt;&gt;"Yes",InvoiceDatabase[[#This Row],[Status]],"Past Due")</f>
        <v>Past Due</v>
      </c>
      <c r="T446" s="68" t="str">
        <f ca="1">IF(AND(InvoiceDatabase[[#This Row],[Date Due]]&lt;TODAY(),InvoiceDatabase[[#This Row],[Status]]&lt;&gt;"Paid"),"Yes","No")</f>
        <v>Yes</v>
      </c>
    </row>
    <row r="447" spans="1:20">
      <c r="A447">
        <v>446</v>
      </c>
      <c r="C447" t="s">
        <v>118</v>
      </c>
      <c r="D447" s="68">
        <v>6207000</v>
      </c>
      <c r="E447" s="23">
        <v>46082</v>
      </c>
      <c r="F447" s="23">
        <v>46112</v>
      </c>
      <c r="G447" t="s">
        <v>274</v>
      </c>
      <c r="H447"/>
      <c r="I447"/>
      <c r="K447" t="s">
        <v>747</v>
      </c>
      <c r="L447" s="68">
        <v>6207000</v>
      </c>
      <c r="M447" s="68">
        <f>InvoiceDatabase[[#This Row],[Amount]]-InvoiceDatabase[[#This Row],[Paid Amount]]</f>
        <v>0</v>
      </c>
      <c r="N447" s="68" t="str" cm="1">
        <f t="array" aca="1" ref="N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7" s="68" t="str">
        <f>_xlfn.TEXTAFTER(
VLOOKUP(InvoiceDatabase[[#This Row],[Customer]],CustomerList[],5,FALSE),
", ", -1)</f>
        <v>DKI Jakarta</v>
      </c>
      <c r="P447" s="68">
        <f ca="1">IF(InvoiceDatabase[[#This Row],[Aging]]&lt;&gt;"Within Due",InvoiceDatabase[[#This Row],[Balance Outstanding]],0)</f>
        <v>0</v>
      </c>
      <c r="Q447" s="68">
        <f ca="1">IF(InvoiceDatabase[[#This Row],[Aging]]="Within Due",InvoiceDatabase[[#This Row],[Balance Outstanding]],0)</f>
        <v>0</v>
      </c>
      <c r="R447" s="68" t="str">
        <f ca="1">IF(InvoiceDatabase[[#This Row],[Date Issued]] &gt;= TODAY()-30, "Yes", "No")</f>
        <v>No</v>
      </c>
      <c r="S447" s="68" t="str">
        <f ca="1">IF(InvoiceDatabase[[#This Row],[IsOverdue?]]&lt;&gt;"Yes",InvoiceDatabase[[#This Row],[Status]],"Past Due")</f>
        <v>Paid</v>
      </c>
      <c r="T447" s="68" t="str">
        <f ca="1">IF(AND(InvoiceDatabase[[#This Row],[Date Due]]&lt;TODAY(),InvoiceDatabase[[#This Row],[Status]]&lt;&gt;"Paid"),"Yes","No")</f>
        <v>No</v>
      </c>
    </row>
    <row r="448" spans="1:20">
      <c r="A448">
        <v>447</v>
      </c>
      <c r="C448" t="s">
        <v>239</v>
      </c>
      <c r="D448" s="68">
        <v>2783000</v>
      </c>
      <c r="E448" s="23">
        <v>46186</v>
      </c>
      <c r="F448" s="23">
        <v>46216</v>
      </c>
      <c r="G448" t="s">
        <v>274</v>
      </c>
      <c r="H448"/>
      <c r="I448"/>
      <c r="K448" t="s">
        <v>748</v>
      </c>
      <c r="L448" s="68">
        <v>2783000</v>
      </c>
      <c r="M448" s="68">
        <f>InvoiceDatabase[[#This Row],[Amount]]-InvoiceDatabase[[#This Row],[Paid Amount]]</f>
        <v>0</v>
      </c>
      <c r="N448" s="68" t="str" cm="1">
        <f t="array" aca="1" ref="N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8" s="68" t="str">
        <f>_xlfn.TEXTAFTER(
VLOOKUP(InvoiceDatabase[[#This Row],[Customer]],CustomerList[],5,FALSE),
", ", -1)</f>
        <v>Kepulauan Riau</v>
      </c>
      <c r="P448" s="68">
        <f ca="1">IF(InvoiceDatabase[[#This Row],[Aging]]&lt;&gt;"Within Due",InvoiceDatabase[[#This Row],[Balance Outstanding]],0)</f>
        <v>0</v>
      </c>
      <c r="Q448" s="68">
        <f ca="1">IF(InvoiceDatabase[[#This Row],[Aging]]="Within Due",InvoiceDatabase[[#This Row],[Balance Outstanding]],0)</f>
        <v>0</v>
      </c>
      <c r="R448" s="68" t="str">
        <f ca="1">IF(InvoiceDatabase[[#This Row],[Date Issued]] &gt;= TODAY()-30, "Yes", "No")</f>
        <v>No</v>
      </c>
      <c r="S448" s="68" t="str">
        <f ca="1">IF(InvoiceDatabase[[#This Row],[IsOverdue?]]&lt;&gt;"Yes",InvoiceDatabase[[#This Row],[Status]],"Past Due")</f>
        <v>Paid</v>
      </c>
      <c r="T448" s="68" t="str">
        <f ca="1">IF(AND(InvoiceDatabase[[#This Row],[Date Due]]&lt;TODAY(),InvoiceDatabase[[#This Row],[Status]]&lt;&gt;"Paid"),"Yes","No")</f>
        <v>No</v>
      </c>
    </row>
    <row r="449" spans="1:20">
      <c r="A449">
        <v>448</v>
      </c>
      <c r="C449" t="s">
        <v>125</v>
      </c>
      <c r="D449" s="68">
        <v>1799000</v>
      </c>
      <c r="E449" s="23">
        <v>46070</v>
      </c>
      <c r="F449" s="23">
        <v>46100</v>
      </c>
      <c r="G449" t="s">
        <v>274</v>
      </c>
      <c r="H449"/>
      <c r="I449"/>
      <c r="K449" t="s">
        <v>749</v>
      </c>
      <c r="L449" s="68">
        <v>1799000</v>
      </c>
      <c r="M449" s="68">
        <f>InvoiceDatabase[[#This Row],[Amount]]-InvoiceDatabase[[#This Row],[Paid Amount]]</f>
        <v>0</v>
      </c>
      <c r="N449" s="68" t="str" cm="1">
        <f t="array" aca="1" ref="N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49" s="68" t="str">
        <f>_xlfn.TEXTAFTER(
VLOOKUP(InvoiceDatabase[[#This Row],[Customer]],CustomerList[],5,FALSE),
", ", -1)</f>
        <v>DKI Jakarta</v>
      </c>
      <c r="P449" s="68">
        <f ca="1">IF(InvoiceDatabase[[#This Row],[Aging]]&lt;&gt;"Within Due",InvoiceDatabase[[#This Row],[Balance Outstanding]],0)</f>
        <v>0</v>
      </c>
      <c r="Q449" s="68">
        <f ca="1">IF(InvoiceDatabase[[#This Row],[Aging]]="Within Due",InvoiceDatabase[[#This Row],[Balance Outstanding]],0)</f>
        <v>0</v>
      </c>
      <c r="R449" s="68" t="str">
        <f ca="1">IF(InvoiceDatabase[[#This Row],[Date Issued]] &gt;= TODAY()-30, "Yes", "No")</f>
        <v>No</v>
      </c>
      <c r="S449" s="68" t="str">
        <f ca="1">IF(InvoiceDatabase[[#This Row],[IsOverdue?]]&lt;&gt;"Yes",InvoiceDatabase[[#This Row],[Status]],"Past Due")</f>
        <v>Paid</v>
      </c>
      <c r="T449" s="68" t="str">
        <f ca="1">IF(AND(InvoiceDatabase[[#This Row],[Date Due]]&lt;TODAY(),InvoiceDatabase[[#This Row],[Status]]&lt;&gt;"Paid"),"Yes","No")</f>
        <v>No</v>
      </c>
    </row>
    <row r="450" spans="1:20">
      <c r="A450">
        <v>449</v>
      </c>
      <c r="C450" t="s">
        <v>246</v>
      </c>
      <c r="D450" s="68">
        <v>2593000</v>
      </c>
      <c r="E450" s="23">
        <v>46204</v>
      </c>
      <c r="F450" s="23">
        <v>46234</v>
      </c>
      <c r="G450" t="s">
        <v>274</v>
      </c>
      <c r="H450"/>
      <c r="I450"/>
      <c r="K450" t="s">
        <v>750</v>
      </c>
      <c r="L450" s="68">
        <v>2593000</v>
      </c>
      <c r="M450" s="68">
        <f>InvoiceDatabase[[#This Row],[Amount]]-InvoiceDatabase[[#This Row],[Paid Amount]]</f>
        <v>0</v>
      </c>
      <c r="N450" s="68" t="str" cm="1">
        <f t="array" aca="1" ref="N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0" s="68" t="str">
        <f>_xlfn.TEXTAFTER(
VLOOKUP(InvoiceDatabase[[#This Row],[Customer]],CustomerList[],5,FALSE),
", ", -1)</f>
        <v>Kalimantan Timur</v>
      </c>
      <c r="P450" s="68">
        <f ca="1">IF(InvoiceDatabase[[#This Row],[Aging]]&lt;&gt;"Within Due",InvoiceDatabase[[#This Row],[Balance Outstanding]],0)</f>
        <v>0</v>
      </c>
      <c r="Q450" s="68">
        <f ca="1">IF(InvoiceDatabase[[#This Row],[Aging]]="Within Due",InvoiceDatabase[[#This Row],[Balance Outstanding]],0)</f>
        <v>0</v>
      </c>
      <c r="R450" s="68" t="str">
        <f ca="1">IF(InvoiceDatabase[[#This Row],[Date Issued]] &gt;= TODAY()-30, "Yes", "No")</f>
        <v>No</v>
      </c>
      <c r="S450" s="68" t="str">
        <f ca="1">IF(InvoiceDatabase[[#This Row],[IsOverdue?]]&lt;&gt;"Yes",InvoiceDatabase[[#This Row],[Status]],"Past Due")</f>
        <v>Paid</v>
      </c>
      <c r="T450" s="68" t="str">
        <f ca="1">IF(AND(InvoiceDatabase[[#This Row],[Date Due]]&lt;TODAY(),InvoiceDatabase[[#This Row],[Status]]&lt;&gt;"Paid"),"Yes","No")</f>
        <v>No</v>
      </c>
    </row>
    <row r="451" spans="1:20">
      <c r="A451">
        <v>450</v>
      </c>
      <c r="C451" t="s">
        <v>190</v>
      </c>
      <c r="D451" s="68">
        <v>3643000</v>
      </c>
      <c r="E451" s="23">
        <v>46179</v>
      </c>
      <c r="F451" s="23">
        <v>46209</v>
      </c>
      <c r="G451" t="s">
        <v>2802</v>
      </c>
      <c r="H451"/>
      <c r="I451"/>
      <c r="K451" t="s">
        <v>751</v>
      </c>
      <c r="L451" s="68">
        <v>1093000</v>
      </c>
      <c r="M451" s="68">
        <f>InvoiceDatabase[[#This Row],[Amount]]-InvoiceDatabase[[#This Row],[Paid Amount]]</f>
        <v>2550000</v>
      </c>
      <c r="N451" s="68" t="str" cm="1">
        <f t="array" aca="1" ref="N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1" s="68" t="str">
        <f>_xlfn.TEXTAFTER(
VLOOKUP(InvoiceDatabase[[#This Row],[Customer]],CustomerList[],5,FALSE),
", ", -1)</f>
        <v>Jawa Tengah</v>
      </c>
      <c r="P451" s="68">
        <f ca="1">IF(InvoiceDatabase[[#This Row],[Aging]]&lt;&gt;"Within Due",InvoiceDatabase[[#This Row],[Balance Outstanding]],0)</f>
        <v>2550000</v>
      </c>
      <c r="Q451" s="68">
        <f ca="1">IF(InvoiceDatabase[[#This Row],[Aging]]="Within Due",InvoiceDatabase[[#This Row],[Balance Outstanding]],0)</f>
        <v>0</v>
      </c>
      <c r="R451" s="68" t="str">
        <f ca="1">IF(InvoiceDatabase[[#This Row],[Date Issued]] &gt;= TODAY()-30, "Yes", "No")</f>
        <v>No</v>
      </c>
      <c r="S451" s="68" t="str">
        <f ca="1">IF(InvoiceDatabase[[#This Row],[IsOverdue?]]&lt;&gt;"Yes",InvoiceDatabase[[#This Row],[Status]],"Past Due")</f>
        <v>Past Due</v>
      </c>
      <c r="T451" s="68" t="str">
        <f ca="1">IF(AND(InvoiceDatabase[[#This Row],[Date Due]]&lt;TODAY(),InvoiceDatabase[[#This Row],[Status]]&lt;&gt;"Paid"),"Yes","No")</f>
        <v>Yes</v>
      </c>
    </row>
    <row r="452" spans="1:20">
      <c r="A452">
        <v>451</v>
      </c>
      <c r="C452" t="s">
        <v>184</v>
      </c>
      <c r="D452" s="68">
        <v>6850000</v>
      </c>
      <c r="E452" s="23">
        <v>46076</v>
      </c>
      <c r="F452" s="23">
        <v>46121</v>
      </c>
      <c r="G452" t="s">
        <v>274</v>
      </c>
      <c r="H452"/>
      <c r="I452"/>
      <c r="K452" t="s">
        <v>752</v>
      </c>
      <c r="L452" s="68">
        <v>6850000</v>
      </c>
      <c r="M452" s="68">
        <f>InvoiceDatabase[[#This Row],[Amount]]-InvoiceDatabase[[#This Row],[Paid Amount]]</f>
        <v>0</v>
      </c>
      <c r="N452" s="68" t="str" cm="1">
        <f t="array" aca="1" ref="N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2" s="68" t="str">
        <f>_xlfn.TEXTAFTER(
VLOOKUP(InvoiceDatabase[[#This Row],[Customer]],CustomerList[],5,FALSE),
", ", -1)</f>
        <v>Jawa Timur</v>
      </c>
      <c r="P452" s="68">
        <f ca="1">IF(InvoiceDatabase[[#This Row],[Aging]]&lt;&gt;"Within Due",InvoiceDatabase[[#This Row],[Balance Outstanding]],0)</f>
        <v>0</v>
      </c>
      <c r="Q452" s="68">
        <f ca="1">IF(InvoiceDatabase[[#This Row],[Aging]]="Within Due",InvoiceDatabase[[#This Row],[Balance Outstanding]],0)</f>
        <v>0</v>
      </c>
      <c r="R452" s="68" t="str">
        <f ca="1">IF(InvoiceDatabase[[#This Row],[Date Issued]] &gt;= TODAY()-30, "Yes", "No")</f>
        <v>No</v>
      </c>
      <c r="S452" s="68" t="str">
        <f ca="1">IF(InvoiceDatabase[[#This Row],[IsOverdue?]]&lt;&gt;"Yes",InvoiceDatabase[[#This Row],[Status]],"Past Due")</f>
        <v>Paid</v>
      </c>
      <c r="T452" s="68" t="str">
        <f ca="1">IF(AND(InvoiceDatabase[[#This Row],[Date Due]]&lt;TODAY(),InvoiceDatabase[[#This Row],[Status]]&lt;&gt;"Paid"),"Yes","No")</f>
        <v>No</v>
      </c>
    </row>
    <row r="453" spans="1:20">
      <c r="A453">
        <v>452</v>
      </c>
      <c r="C453" t="s">
        <v>32</v>
      </c>
      <c r="D453" s="68">
        <v>2707000</v>
      </c>
      <c r="E453" s="23">
        <v>46258</v>
      </c>
      <c r="F453" s="23">
        <v>46288</v>
      </c>
      <c r="G453" t="s">
        <v>51</v>
      </c>
      <c r="H453"/>
      <c r="I453"/>
      <c r="K453" t="s">
        <v>753</v>
      </c>
      <c r="L453" s="68">
        <v>0</v>
      </c>
      <c r="M453" s="68">
        <f>InvoiceDatabase[[#This Row],[Amount]]-InvoiceDatabase[[#This Row],[Paid Amount]]</f>
        <v>2707000</v>
      </c>
      <c r="N453" s="68" t="str" cm="1">
        <f t="array" aca="1" ref="N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453" s="68" t="str">
        <f>_xlfn.TEXTAFTER(
VLOOKUP(InvoiceDatabase[[#This Row],[Customer]],CustomerList[],5,FALSE),
", ", -1)</f>
        <v>DKI Jakarta</v>
      </c>
      <c r="P453" s="68">
        <f ca="1">IF(InvoiceDatabase[[#This Row],[Aging]]&lt;&gt;"Within Due",InvoiceDatabase[[#This Row],[Balance Outstanding]],0)</f>
        <v>2707000</v>
      </c>
      <c r="Q453" s="68">
        <f ca="1">IF(InvoiceDatabase[[#This Row],[Aging]]="Within Due",InvoiceDatabase[[#This Row],[Balance Outstanding]],0)</f>
        <v>0</v>
      </c>
      <c r="R453" s="68" t="str">
        <f ca="1">IF(InvoiceDatabase[[#This Row],[Date Issued]] &gt;= TODAY()-30, "Yes", "No")</f>
        <v>No</v>
      </c>
      <c r="S453" s="68" t="str">
        <f ca="1">IF(InvoiceDatabase[[#This Row],[IsOverdue?]]&lt;&gt;"Yes",InvoiceDatabase[[#This Row],[Status]],"Past Due")</f>
        <v>Past Due</v>
      </c>
      <c r="T453" s="68" t="str">
        <f ca="1">IF(AND(InvoiceDatabase[[#This Row],[Date Due]]&lt;TODAY(),InvoiceDatabase[[#This Row],[Status]]&lt;&gt;"Paid"),"Yes","No")</f>
        <v>Yes</v>
      </c>
    </row>
    <row r="454" spans="1:20">
      <c r="A454">
        <v>453</v>
      </c>
      <c r="C454" t="s">
        <v>232</v>
      </c>
      <c r="D454" s="68">
        <v>6042000</v>
      </c>
      <c r="E454" s="23">
        <v>46179</v>
      </c>
      <c r="F454" s="23">
        <v>46224</v>
      </c>
      <c r="G454" t="s">
        <v>2802</v>
      </c>
      <c r="H454"/>
      <c r="I454"/>
      <c r="K454" t="s">
        <v>754</v>
      </c>
      <c r="L454" s="68">
        <v>2417000</v>
      </c>
      <c r="M454" s="68">
        <f>InvoiceDatabase[[#This Row],[Amount]]-InvoiceDatabase[[#This Row],[Paid Amount]]</f>
        <v>3625000</v>
      </c>
      <c r="N454" s="68" t="str" cm="1">
        <f t="array" aca="1" ref="N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54" s="68" t="str">
        <f>_xlfn.TEXTAFTER(
VLOOKUP(InvoiceDatabase[[#This Row],[Customer]],CustomerList[],5,FALSE),
", ", -1)</f>
        <v>Riau</v>
      </c>
      <c r="P454" s="68">
        <f ca="1">IF(InvoiceDatabase[[#This Row],[Aging]]&lt;&gt;"Within Due",InvoiceDatabase[[#This Row],[Balance Outstanding]],0)</f>
        <v>3625000</v>
      </c>
      <c r="Q454" s="68">
        <f ca="1">IF(InvoiceDatabase[[#This Row],[Aging]]="Within Due",InvoiceDatabase[[#This Row],[Balance Outstanding]],0)</f>
        <v>0</v>
      </c>
      <c r="R454" s="68" t="str">
        <f ca="1">IF(InvoiceDatabase[[#This Row],[Date Issued]] &gt;= TODAY()-30, "Yes", "No")</f>
        <v>No</v>
      </c>
      <c r="S454" s="68" t="str">
        <f ca="1">IF(InvoiceDatabase[[#This Row],[IsOverdue?]]&lt;&gt;"Yes",InvoiceDatabase[[#This Row],[Status]],"Past Due")</f>
        <v>Past Due</v>
      </c>
      <c r="T454" s="68" t="str">
        <f ca="1">IF(AND(InvoiceDatabase[[#This Row],[Date Due]]&lt;TODAY(),InvoiceDatabase[[#This Row],[Status]]&lt;&gt;"Paid"),"Yes","No")</f>
        <v>Yes</v>
      </c>
    </row>
    <row r="455" spans="1:20">
      <c r="A455">
        <v>454</v>
      </c>
      <c r="C455" t="s">
        <v>171</v>
      </c>
      <c r="D455" s="68">
        <v>1823000</v>
      </c>
      <c r="E455" s="23">
        <v>46225</v>
      </c>
      <c r="F455" s="23">
        <v>46255</v>
      </c>
      <c r="G455" t="s">
        <v>274</v>
      </c>
      <c r="H455"/>
      <c r="I455"/>
      <c r="K455" t="s">
        <v>755</v>
      </c>
      <c r="L455" s="68">
        <v>1823000</v>
      </c>
      <c r="M455" s="68">
        <f>InvoiceDatabase[[#This Row],[Amount]]-InvoiceDatabase[[#This Row],[Paid Amount]]</f>
        <v>0</v>
      </c>
      <c r="N455" s="68" t="str" cm="1">
        <f t="array" aca="1" ref="N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5" s="68" t="str">
        <f>_xlfn.TEXTAFTER(
VLOOKUP(InvoiceDatabase[[#This Row],[Customer]],CustomerList[],5,FALSE),
", ", -1)</f>
        <v>Jawa Barat</v>
      </c>
      <c r="P455" s="68">
        <f ca="1">IF(InvoiceDatabase[[#This Row],[Aging]]&lt;&gt;"Within Due",InvoiceDatabase[[#This Row],[Balance Outstanding]],0)</f>
        <v>0</v>
      </c>
      <c r="Q455" s="68">
        <f ca="1">IF(InvoiceDatabase[[#This Row],[Aging]]="Within Due",InvoiceDatabase[[#This Row],[Balance Outstanding]],0)</f>
        <v>0</v>
      </c>
      <c r="R455" s="68" t="str">
        <f ca="1">IF(InvoiceDatabase[[#This Row],[Date Issued]] &gt;= TODAY()-30, "Yes", "No")</f>
        <v>No</v>
      </c>
      <c r="S455" s="68" t="str">
        <f ca="1">IF(InvoiceDatabase[[#This Row],[IsOverdue?]]&lt;&gt;"Yes",InvoiceDatabase[[#This Row],[Status]],"Past Due")</f>
        <v>Paid</v>
      </c>
      <c r="T455" s="68" t="str">
        <f ca="1">IF(AND(InvoiceDatabase[[#This Row],[Date Due]]&lt;TODAY(),InvoiceDatabase[[#This Row],[Status]]&lt;&gt;"Paid"),"Yes","No")</f>
        <v>No</v>
      </c>
    </row>
    <row r="456" spans="1:20">
      <c r="A456">
        <v>455</v>
      </c>
      <c r="C456" t="s">
        <v>204</v>
      </c>
      <c r="D456" s="68">
        <v>875000</v>
      </c>
      <c r="E456" s="23">
        <v>46041</v>
      </c>
      <c r="F456" s="23">
        <v>46055</v>
      </c>
      <c r="G456" t="s">
        <v>274</v>
      </c>
      <c r="H456"/>
      <c r="I456"/>
      <c r="K456" t="s">
        <v>756</v>
      </c>
      <c r="L456" s="68">
        <v>875000</v>
      </c>
      <c r="M456" s="68">
        <f>InvoiceDatabase[[#This Row],[Amount]]-InvoiceDatabase[[#This Row],[Paid Amount]]</f>
        <v>0</v>
      </c>
      <c r="N456" s="68" t="str" cm="1">
        <f t="array" aca="1" ref="N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6" s="68" t="str">
        <f>_xlfn.TEXTAFTER(
VLOOKUP(InvoiceDatabase[[#This Row],[Customer]],CustomerList[],5,FALSE),
", ", -1)</f>
        <v>Bali</v>
      </c>
      <c r="P456" s="68">
        <f ca="1">IF(InvoiceDatabase[[#This Row],[Aging]]&lt;&gt;"Within Due",InvoiceDatabase[[#This Row],[Balance Outstanding]],0)</f>
        <v>0</v>
      </c>
      <c r="Q456" s="68">
        <f ca="1">IF(InvoiceDatabase[[#This Row],[Aging]]="Within Due",InvoiceDatabase[[#This Row],[Balance Outstanding]],0)</f>
        <v>0</v>
      </c>
      <c r="R456" s="68" t="str">
        <f ca="1">IF(InvoiceDatabase[[#This Row],[Date Issued]] &gt;= TODAY()-30, "Yes", "No")</f>
        <v>No</v>
      </c>
      <c r="S456" s="68" t="str">
        <f ca="1">IF(InvoiceDatabase[[#This Row],[IsOverdue?]]&lt;&gt;"Yes",InvoiceDatabase[[#This Row],[Status]],"Past Due")</f>
        <v>Paid</v>
      </c>
      <c r="T456" s="68" t="str">
        <f ca="1">IF(AND(InvoiceDatabase[[#This Row],[Date Due]]&lt;TODAY(),InvoiceDatabase[[#This Row],[Status]]&lt;&gt;"Paid"),"Yes","No")</f>
        <v>No</v>
      </c>
    </row>
    <row r="457" spans="1:20">
      <c r="A457">
        <v>456</v>
      </c>
      <c r="C457" t="s">
        <v>32</v>
      </c>
      <c r="D457" s="68">
        <v>784000</v>
      </c>
      <c r="E457" s="23">
        <v>46109</v>
      </c>
      <c r="F457" s="23">
        <v>46139</v>
      </c>
      <c r="G457" t="s">
        <v>51</v>
      </c>
      <c r="H457"/>
      <c r="I457"/>
      <c r="K457" t="s">
        <v>757</v>
      </c>
      <c r="L457" s="68">
        <v>0</v>
      </c>
      <c r="M457" s="68">
        <f>InvoiceDatabase[[#This Row],[Amount]]-InvoiceDatabase[[#This Row],[Paid Amount]]</f>
        <v>784000</v>
      </c>
      <c r="N457" s="68" t="str" cm="1">
        <f t="array" aca="1" ref="N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57" s="68" t="str">
        <f>_xlfn.TEXTAFTER(
VLOOKUP(InvoiceDatabase[[#This Row],[Customer]],CustomerList[],5,FALSE),
", ", -1)</f>
        <v>DKI Jakarta</v>
      </c>
      <c r="P457" s="68">
        <f ca="1">IF(InvoiceDatabase[[#This Row],[Aging]]&lt;&gt;"Within Due",InvoiceDatabase[[#This Row],[Balance Outstanding]],0)</f>
        <v>784000</v>
      </c>
      <c r="Q457" s="68">
        <f ca="1">IF(InvoiceDatabase[[#This Row],[Aging]]="Within Due",InvoiceDatabase[[#This Row],[Balance Outstanding]],0)</f>
        <v>0</v>
      </c>
      <c r="R457" s="68" t="str">
        <f ca="1">IF(InvoiceDatabase[[#This Row],[Date Issued]] &gt;= TODAY()-30, "Yes", "No")</f>
        <v>No</v>
      </c>
      <c r="S457" s="68" t="str">
        <f ca="1">IF(InvoiceDatabase[[#This Row],[IsOverdue?]]&lt;&gt;"Yes",InvoiceDatabase[[#This Row],[Status]],"Past Due")</f>
        <v>Past Due</v>
      </c>
      <c r="T457" s="68" t="str">
        <f ca="1">IF(AND(InvoiceDatabase[[#This Row],[Date Due]]&lt;TODAY(),InvoiceDatabase[[#This Row],[Status]]&lt;&gt;"Paid"),"Yes","No")</f>
        <v>Yes</v>
      </c>
    </row>
    <row r="458" spans="1:20">
      <c r="A458">
        <v>457</v>
      </c>
      <c r="C458" t="s">
        <v>204</v>
      </c>
      <c r="D458" s="68">
        <v>2093000</v>
      </c>
      <c r="E458" s="23">
        <v>46190</v>
      </c>
      <c r="F458" s="23">
        <v>46220</v>
      </c>
      <c r="G458" t="s">
        <v>274</v>
      </c>
      <c r="H458"/>
      <c r="I458"/>
      <c r="K458" t="s">
        <v>758</v>
      </c>
      <c r="L458" s="68">
        <v>2093000</v>
      </c>
      <c r="M458" s="68">
        <f>InvoiceDatabase[[#This Row],[Amount]]-InvoiceDatabase[[#This Row],[Paid Amount]]</f>
        <v>0</v>
      </c>
      <c r="N458" s="68" t="str" cm="1">
        <f t="array" aca="1" ref="N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8" s="68" t="str">
        <f>_xlfn.TEXTAFTER(
VLOOKUP(InvoiceDatabase[[#This Row],[Customer]],CustomerList[],5,FALSE),
", ", -1)</f>
        <v>Bali</v>
      </c>
      <c r="P458" s="68">
        <f ca="1">IF(InvoiceDatabase[[#This Row],[Aging]]&lt;&gt;"Within Due",InvoiceDatabase[[#This Row],[Balance Outstanding]],0)</f>
        <v>0</v>
      </c>
      <c r="Q458" s="68">
        <f ca="1">IF(InvoiceDatabase[[#This Row],[Aging]]="Within Due",InvoiceDatabase[[#This Row],[Balance Outstanding]],0)</f>
        <v>0</v>
      </c>
      <c r="R458" s="68" t="str">
        <f ca="1">IF(InvoiceDatabase[[#This Row],[Date Issued]] &gt;= TODAY()-30, "Yes", "No")</f>
        <v>No</v>
      </c>
      <c r="S458" s="68" t="str">
        <f ca="1">IF(InvoiceDatabase[[#This Row],[IsOverdue?]]&lt;&gt;"Yes",InvoiceDatabase[[#This Row],[Status]],"Past Due")</f>
        <v>Paid</v>
      </c>
      <c r="T458" s="68" t="str">
        <f ca="1">IF(AND(InvoiceDatabase[[#This Row],[Date Due]]&lt;TODAY(),InvoiceDatabase[[#This Row],[Status]]&lt;&gt;"Paid"),"Yes","No")</f>
        <v>No</v>
      </c>
    </row>
    <row r="459" spans="1:20">
      <c r="A459">
        <v>458</v>
      </c>
      <c r="C459" t="s">
        <v>197</v>
      </c>
      <c r="D459" s="68">
        <v>6553000</v>
      </c>
      <c r="E459" s="23">
        <v>46109</v>
      </c>
      <c r="F459" s="23">
        <v>46154</v>
      </c>
      <c r="G459" t="s">
        <v>274</v>
      </c>
      <c r="H459"/>
      <c r="I459"/>
      <c r="K459" t="s">
        <v>759</v>
      </c>
      <c r="L459" s="68">
        <v>6553000</v>
      </c>
      <c r="M459" s="68">
        <f>InvoiceDatabase[[#This Row],[Amount]]-InvoiceDatabase[[#This Row],[Paid Amount]]</f>
        <v>0</v>
      </c>
      <c r="N459" s="68" t="str" cm="1">
        <f t="array" aca="1" ref="N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59" s="68" t="str">
        <f>_xlfn.TEXTAFTER(
VLOOKUP(InvoiceDatabase[[#This Row],[Customer]],CustomerList[],5,FALSE),
", ", -1)</f>
        <v>DI Yogyakarta</v>
      </c>
      <c r="P459" s="68">
        <f ca="1">IF(InvoiceDatabase[[#This Row],[Aging]]&lt;&gt;"Within Due",InvoiceDatabase[[#This Row],[Balance Outstanding]],0)</f>
        <v>0</v>
      </c>
      <c r="Q459" s="68">
        <f ca="1">IF(InvoiceDatabase[[#This Row],[Aging]]="Within Due",InvoiceDatabase[[#This Row],[Balance Outstanding]],0)</f>
        <v>0</v>
      </c>
      <c r="R459" s="68" t="str">
        <f ca="1">IF(InvoiceDatabase[[#This Row],[Date Issued]] &gt;= TODAY()-30, "Yes", "No")</f>
        <v>No</v>
      </c>
      <c r="S459" s="68" t="str">
        <f ca="1">IF(InvoiceDatabase[[#This Row],[IsOverdue?]]&lt;&gt;"Yes",InvoiceDatabase[[#This Row],[Status]],"Past Due")</f>
        <v>Paid</v>
      </c>
      <c r="T459" s="68" t="str">
        <f ca="1">IF(AND(InvoiceDatabase[[#This Row],[Date Due]]&lt;TODAY(),InvoiceDatabase[[#This Row],[Status]]&lt;&gt;"Paid"),"Yes","No")</f>
        <v>No</v>
      </c>
    </row>
    <row r="460" spans="1:20">
      <c r="A460">
        <v>459</v>
      </c>
      <c r="C460" t="s">
        <v>125</v>
      </c>
      <c r="D460" s="68">
        <v>5328000</v>
      </c>
      <c r="E460" s="23">
        <v>46042</v>
      </c>
      <c r="F460" s="23">
        <v>46072</v>
      </c>
      <c r="G460" t="s">
        <v>2802</v>
      </c>
      <c r="H460"/>
      <c r="I460"/>
      <c r="K460" t="s">
        <v>760</v>
      </c>
      <c r="L460" s="68">
        <v>3996000</v>
      </c>
      <c r="M460" s="68">
        <f>InvoiceDatabase[[#This Row],[Amount]]-InvoiceDatabase[[#This Row],[Paid Amount]]</f>
        <v>1332000</v>
      </c>
      <c r="N460" s="68" t="str" cm="1">
        <f t="array" aca="1" ref="N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0" s="68" t="str">
        <f>_xlfn.TEXTAFTER(
VLOOKUP(InvoiceDatabase[[#This Row],[Customer]],CustomerList[],5,FALSE),
", ", -1)</f>
        <v>DKI Jakarta</v>
      </c>
      <c r="P460" s="68">
        <f ca="1">IF(InvoiceDatabase[[#This Row],[Aging]]&lt;&gt;"Within Due",InvoiceDatabase[[#This Row],[Balance Outstanding]],0)</f>
        <v>1332000</v>
      </c>
      <c r="Q460" s="68">
        <f ca="1">IF(InvoiceDatabase[[#This Row],[Aging]]="Within Due",InvoiceDatabase[[#This Row],[Balance Outstanding]],0)</f>
        <v>0</v>
      </c>
      <c r="R460" s="68" t="str">
        <f ca="1">IF(InvoiceDatabase[[#This Row],[Date Issued]] &gt;= TODAY()-30, "Yes", "No")</f>
        <v>No</v>
      </c>
      <c r="S460" s="68" t="str">
        <f ca="1">IF(InvoiceDatabase[[#This Row],[IsOverdue?]]&lt;&gt;"Yes",InvoiceDatabase[[#This Row],[Status]],"Past Due")</f>
        <v>Past Due</v>
      </c>
      <c r="T460" s="68" t="str">
        <f ca="1">IF(AND(InvoiceDatabase[[#This Row],[Date Due]]&lt;TODAY(),InvoiceDatabase[[#This Row],[Status]]&lt;&gt;"Paid"),"Yes","No")</f>
        <v>Yes</v>
      </c>
    </row>
    <row r="461" spans="1:20">
      <c r="A461">
        <v>460</v>
      </c>
      <c r="C461" t="s">
        <v>225</v>
      </c>
      <c r="D461" s="68">
        <v>4233000</v>
      </c>
      <c r="E461" s="23">
        <v>46139</v>
      </c>
      <c r="F461" s="23">
        <v>46153</v>
      </c>
      <c r="G461" t="s">
        <v>274</v>
      </c>
      <c r="H461"/>
      <c r="I461"/>
      <c r="K461" t="s">
        <v>761</v>
      </c>
      <c r="L461" s="68">
        <v>4233000</v>
      </c>
      <c r="M461" s="68">
        <f>InvoiceDatabase[[#This Row],[Amount]]-InvoiceDatabase[[#This Row],[Paid Amount]]</f>
        <v>0</v>
      </c>
      <c r="N461" s="68" t="str" cm="1">
        <f t="array" aca="1" ref="N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1" s="68" t="str">
        <f>_xlfn.TEXTAFTER(
VLOOKUP(InvoiceDatabase[[#This Row],[Customer]],CustomerList[],5,FALSE),
", ", -1)</f>
        <v>Sumatera Selatan</v>
      </c>
      <c r="P461" s="68">
        <f ca="1">IF(InvoiceDatabase[[#This Row],[Aging]]&lt;&gt;"Within Due",InvoiceDatabase[[#This Row],[Balance Outstanding]],0)</f>
        <v>0</v>
      </c>
      <c r="Q461" s="68">
        <f ca="1">IF(InvoiceDatabase[[#This Row],[Aging]]="Within Due",InvoiceDatabase[[#This Row],[Balance Outstanding]],0)</f>
        <v>0</v>
      </c>
      <c r="R461" s="68" t="str">
        <f ca="1">IF(InvoiceDatabase[[#This Row],[Date Issued]] &gt;= TODAY()-30, "Yes", "No")</f>
        <v>No</v>
      </c>
      <c r="S461" s="68" t="str">
        <f ca="1">IF(InvoiceDatabase[[#This Row],[IsOverdue?]]&lt;&gt;"Yes",InvoiceDatabase[[#This Row],[Status]],"Past Due")</f>
        <v>Paid</v>
      </c>
      <c r="T461" s="68" t="str">
        <f ca="1">IF(AND(InvoiceDatabase[[#This Row],[Date Due]]&lt;TODAY(),InvoiceDatabase[[#This Row],[Status]]&lt;&gt;"Paid"),"Yes","No")</f>
        <v>No</v>
      </c>
    </row>
    <row r="462" spans="1:20">
      <c r="A462">
        <v>461</v>
      </c>
      <c r="C462" t="s">
        <v>125</v>
      </c>
      <c r="D462" s="68">
        <v>3301000</v>
      </c>
      <c r="E462" s="23">
        <v>46194</v>
      </c>
      <c r="F462" s="23">
        <v>46224</v>
      </c>
      <c r="G462" t="s">
        <v>274</v>
      </c>
      <c r="H462"/>
      <c r="I462"/>
      <c r="K462" t="s">
        <v>762</v>
      </c>
      <c r="L462" s="68">
        <v>3301000</v>
      </c>
      <c r="M462" s="68">
        <f>InvoiceDatabase[[#This Row],[Amount]]-InvoiceDatabase[[#This Row],[Paid Amount]]</f>
        <v>0</v>
      </c>
      <c r="N462" s="68" t="str" cm="1">
        <f t="array" aca="1" ref="N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2" s="68" t="str">
        <f>_xlfn.TEXTAFTER(
VLOOKUP(InvoiceDatabase[[#This Row],[Customer]],CustomerList[],5,FALSE),
", ", -1)</f>
        <v>DKI Jakarta</v>
      </c>
      <c r="P462" s="68">
        <f ca="1">IF(InvoiceDatabase[[#This Row],[Aging]]&lt;&gt;"Within Due",InvoiceDatabase[[#This Row],[Balance Outstanding]],0)</f>
        <v>0</v>
      </c>
      <c r="Q462" s="68">
        <f ca="1">IF(InvoiceDatabase[[#This Row],[Aging]]="Within Due",InvoiceDatabase[[#This Row],[Balance Outstanding]],0)</f>
        <v>0</v>
      </c>
      <c r="R462" s="68" t="str">
        <f ca="1">IF(InvoiceDatabase[[#This Row],[Date Issued]] &gt;= TODAY()-30, "Yes", "No")</f>
        <v>No</v>
      </c>
      <c r="S462" s="68" t="str">
        <f ca="1">IF(InvoiceDatabase[[#This Row],[IsOverdue?]]&lt;&gt;"Yes",InvoiceDatabase[[#This Row],[Status]],"Past Due")</f>
        <v>Paid</v>
      </c>
      <c r="T462" s="68" t="str">
        <f ca="1">IF(AND(InvoiceDatabase[[#This Row],[Date Due]]&lt;TODAY(),InvoiceDatabase[[#This Row],[Status]]&lt;&gt;"Paid"),"Yes","No")</f>
        <v>No</v>
      </c>
    </row>
    <row r="463" spans="1:20">
      <c r="A463">
        <v>462</v>
      </c>
      <c r="C463" t="s">
        <v>204</v>
      </c>
      <c r="D463" s="68">
        <v>4761000</v>
      </c>
      <c r="E463" s="23">
        <v>46137</v>
      </c>
      <c r="F463" s="23">
        <v>46182</v>
      </c>
      <c r="G463" t="s">
        <v>2802</v>
      </c>
      <c r="H463"/>
      <c r="I463"/>
      <c r="K463" t="s">
        <v>763</v>
      </c>
      <c r="L463" s="68">
        <v>1190000</v>
      </c>
      <c r="M463" s="68">
        <f>InvoiceDatabase[[#This Row],[Amount]]-InvoiceDatabase[[#This Row],[Paid Amount]]</f>
        <v>3571000</v>
      </c>
      <c r="N463" s="68" t="str" cm="1">
        <f t="array" aca="1" ref="N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63" s="68" t="str">
        <f>_xlfn.TEXTAFTER(
VLOOKUP(InvoiceDatabase[[#This Row],[Customer]],CustomerList[],5,FALSE),
", ", -1)</f>
        <v>Bali</v>
      </c>
      <c r="P463" s="68">
        <f ca="1">IF(InvoiceDatabase[[#This Row],[Aging]]&lt;&gt;"Within Due",InvoiceDatabase[[#This Row],[Balance Outstanding]],0)</f>
        <v>3571000</v>
      </c>
      <c r="Q463" s="68">
        <f ca="1">IF(InvoiceDatabase[[#This Row],[Aging]]="Within Due",InvoiceDatabase[[#This Row],[Balance Outstanding]],0)</f>
        <v>0</v>
      </c>
      <c r="R463" s="68" t="str">
        <f ca="1">IF(InvoiceDatabase[[#This Row],[Date Issued]] &gt;= TODAY()-30, "Yes", "No")</f>
        <v>No</v>
      </c>
      <c r="S463" s="68" t="str">
        <f ca="1">IF(InvoiceDatabase[[#This Row],[IsOverdue?]]&lt;&gt;"Yes",InvoiceDatabase[[#This Row],[Status]],"Past Due")</f>
        <v>Past Due</v>
      </c>
      <c r="T463" s="68" t="str">
        <f ca="1">IF(AND(InvoiceDatabase[[#This Row],[Date Due]]&lt;TODAY(),InvoiceDatabase[[#This Row],[Status]]&lt;&gt;"Paid"),"Yes","No")</f>
        <v>Yes</v>
      </c>
    </row>
    <row r="464" spans="1:20">
      <c r="A464">
        <v>463</v>
      </c>
      <c r="C464" t="s">
        <v>165</v>
      </c>
      <c r="D464" s="68">
        <v>3151000</v>
      </c>
      <c r="E464" s="23">
        <v>46272</v>
      </c>
      <c r="F464" s="23">
        <v>46302</v>
      </c>
      <c r="G464" t="s">
        <v>51</v>
      </c>
      <c r="H464"/>
      <c r="I464"/>
      <c r="K464" t="s">
        <v>764</v>
      </c>
      <c r="L464" s="68">
        <v>0</v>
      </c>
      <c r="M464" s="68">
        <f>InvoiceDatabase[[#This Row],[Amount]]-InvoiceDatabase[[#This Row],[Paid Amount]]</f>
        <v>3151000</v>
      </c>
      <c r="N464" s="68" t="str" cm="1">
        <f t="array" aca="1" ref="N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464" s="68" t="str">
        <f>_xlfn.TEXTAFTER(
VLOOKUP(InvoiceDatabase[[#This Row],[Customer]],CustomerList[],5,FALSE),
", ", -1)</f>
        <v>Jawa Barat</v>
      </c>
      <c r="P464" s="68">
        <f ca="1">IF(InvoiceDatabase[[#This Row],[Aging]]&lt;&gt;"Within Due",InvoiceDatabase[[#This Row],[Balance Outstanding]],0)</f>
        <v>0</v>
      </c>
      <c r="Q464" s="68">
        <f ca="1">IF(InvoiceDatabase[[#This Row],[Aging]]="Within Due",InvoiceDatabase[[#This Row],[Balance Outstanding]],0)</f>
        <v>3151000</v>
      </c>
      <c r="R464" s="68" t="str">
        <f ca="1">IF(InvoiceDatabase[[#This Row],[Date Issued]] &gt;= TODAY()-30, "Yes", "No")</f>
        <v>Yes</v>
      </c>
      <c r="S464" s="68" t="str">
        <f ca="1">IF(InvoiceDatabase[[#This Row],[IsOverdue?]]&lt;&gt;"Yes",InvoiceDatabase[[#This Row],[Status]],"Past Due")</f>
        <v>Unpaid</v>
      </c>
      <c r="T464" s="68" t="str">
        <f ca="1">IF(AND(InvoiceDatabase[[#This Row],[Date Due]]&lt;TODAY(),InvoiceDatabase[[#This Row],[Status]]&lt;&gt;"Paid"),"Yes","No")</f>
        <v>No</v>
      </c>
    </row>
    <row r="465" spans="1:20">
      <c r="A465">
        <v>464</v>
      </c>
      <c r="C465" t="s">
        <v>158</v>
      </c>
      <c r="D465" s="68">
        <v>4049000</v>
      </c>
      <c r="E465" s="23">
        <v>46224</v>
      </c>
      <c r="F465" s="23">
        <v>46254</v>
      </c>
      <c r="G465" t="s">
        <v>51</v>
      </c>
      <c r="H465"/>
      <c r="I465"/>
      <c r="K465" t="s">
        <v>765</v>
      </c>
      <c r="L465" s="68">
        <v>0</v>
      </c>
      <c r="M465" s="68">
        <f>InvoiceDatabase[[#This Row],[Amount]]-InvoiceDatabase[[#This Row],[Paid Amount]]</f>
        <v>4049000</v>
      </c>
      <c r="N465" s="68" t="str" cm="1">
        <f t="array" aca="1" ref="N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65" s="68" t="str">
        <f>_xlfn.TEXTAFTER(
VLOOKUP(InvoiceDatabase[[#This Row],[Customer]],CustomerList[],5,FALSE),
", ", -1)</f>
        <v>DKI Jakarta</v>
      </c>
      <c r="P465" s="68">
        <f ca="1">IF(InvoiceDatabase[[#This Row],[Aging]]&lt;&gt;"Within Due",InvoiceDatabase[[#This Row],[Balance Outstanding]],0)</f>
        <v>4049000</v>
      </c>
      <c r="Q465" s="68">
        <f ca="1">IF(InvoiceDatabase[[#This Row],[Aging]]="Within Due",InvoiceDatabase[[#This Row],[Balance Outstanding]],0)</f>
        <v>0</v>
      </c>
      <c r="R465" s="68" t="str">
        <f ca="1">IF(InvoiceDatabase[[#This Row],[Date Issued]] &gt;= TODAY()-30, "Yes", "No")</f>
        <v>No</v>
      </c>
      <c r="S465" s="68" t="str">
        <f ca="1">IF(InvoiceDatabase[[#This Row],[IsOverdue?]]&lt;&gt;"Yes",InvoiceDatabase[[#This Row],[Status]],"Past Due")</f>
        <v>Past Due</v>
      </c>
      <c r="T465" s="68" t="str">
        <f ca="1">IF(AND(InvoiceDatabase[[#This Row],[Date Due]]&lt;TODAY(),InvoiceDatabase[[#This Row],[Status]]&lt;&gt;"Paid"),"Yes","No")</f>
        <v>Yes</v>
      </c>
    </row>
    <row r="466" spans="1:20">
      <c r="A466">
        <v>465</v>
      </c>
      <c r="C466" t="s">
        <v>253</v>
      </c>
      <c r="D466" s="68">
        <v>5004000</v>
      </c>
      <c r="E466" s="23">
        <v>46244</v>
      </c>
      <c r="F466" s="23">
        <v>46274</v>
      </c>
      <c r="G466" t="s">
        <v>274</v>
      </c>
      <c r="H466"/>
      <c r="I466"/>
      <c r="K466" t="s">
        <v>766</v>
      </c>
      <c r="L466" s="68">
        <v>5004000</v>
      </c>
      <c r="M466" s="68">
        <f>InvoiceDatabase[[#This Row],[Amount]]-InvoiceDatabase[[#This Row],[Paid Amount]]</f>
        <v>0</v>
      </c>
      <c r="N466" s="68" t="str" cm="1">
        <f t="array" aca="1" ref="N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6" s="68" t="str">
        <f>_xlfn.TEXTAFTER(
VLOOKUP(InvoiceDatabase[[#This Row],[Customer]],CustomerList[],5,FALSE),
", ", -1)</f>
        <v>Kalimantan Barat</v>
      </c>
      <c r="P466" s="68">
        <f ca="1">IF(InvoiceDatabase[[#This Row],[Aging]]&lt;&gt;"Within Due",InvoiceDatabase[[#This Row],[Balance Outstanding]],0)</f>
        <v>0</v>
      </c>
      <c r="Q466" s="68">
        <f ca="1">IF(InvoiceDatabase[[#This Row],[Aging]]="Within Due",InvoiceDatabase[[#This Row],[Balance Outstanding]],0)</f>
        <v>0</v>
      </c>
      <c r="R466" s="68" t="str">
        <f ca="1">IF(InvoiceDatabase[[#This Row],[Date Issued]] &gt;= TODAY()-30, "Yes", "No")</f>
        <v>No</v>
      </c>
      <c r="S466" s="68" t="str">
        <f ca="1">IF(InvoiceDatabase[[#This Row],[IsOverdue?]]&lt;&gt;"Yes",InvoiceDatabase[[#This Row],[Status]],"Past Due")</f>
        <v>Paid</v>
      </c>
      <c r="T466" s="68" t="str">
        <f ca="1">IF(AND(InvoiceDatabase[[#This Row],[Date Due]]&lt;TODAY(),InvoiceDatabase[[#This Row],[Status]]&lt;&gt;"Paid"),"Yes","No")</f>
        <v>No</v>
      </c>
    </row>
    <row r="467" spans="1:20">
      <c r="A467">
        <v>466</v>
      </c>
      <c r="C467" t="s">
        <v>125</v>
      </c>
      <c r="D467" s="68">
        <v>7768000</v>
      </c>
      <c r="E467" s="23">
        <v>46150</v>
      </c>
      <c r="F467" s="23">
        <v>46195</v>
      </c>
      <c r="G467" t="s">
        <v>274</v>
      </c>
      <c r="H467"/>
      <c r="I467"/>
      <c r="K467" t="s">
        <v>767</v>
      </c>
      <c r="L467" s="68">
        <v>7768000</v>
      </c>
      <c r="M467" s="68">
        <f>InvoiceDatabase[[#This Row],[Amount]]-InvoiceDatabase[[#This Row],[Paid Amount]]</f>
        <v>0</v>
      </c>
      <c r="N467" s="68" t="str" cm="1">
        <f t="array" aca="1" ref="N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7" s="68" t="str">
        <f>_xlfn.TEXTAFTER(
VLOOKUP(InvoiceDatabase[[#This Row],[Customer]],CustomerList[],5,FALSE),
", ", -1)</f>
        <v>DKI Jakarta</v>
      </c>
      <c r="P467" s="68">
        <f ca="1">IF(InvoiceDatabase[[#This Row],[Aging]]&lt;&gt;"Within Due",InvoiceDatabase[[#This Row],[Balance Outstanding]],0)</f>
        <v>0</v>
      </c>
      <c r="Q467" s="68">
        <f ca="1">IF(InvoiceDatabase[[#This Row],[Aging]]="Within Due",InvoiceDatabase[[#This Row],[Balance Outstanding]],0)</f>
        <v>0</v>
      </c>
      <c r="R467" s="68" t="str">
        <f ca="1">IF(InvoiceDatabase[[#This Row],[Date Issued]] &gt;= TODAY()-30, "Yes", "No")</f>
        <v>No</v>
      </c>
      <c r="S467" s="68" t="str">
        <f ca="1">IF(InvoiceDatabase[[#This Row],[IsOverdue?]]&lt;&gt;"Yes",InvoiceDatabase[[#This Row],[Status]],"Past Due")</f>
        <v>Paid</v>
      </c>
      <c r="T467" s="68" t="str">
        <f ca="1">IF(AND(InvoiceDatabase[[#This Row],[Date Due]]&lt;TODAY(),InvoiceDatabase[[#This Row],[Status]]&lt;&gt;"Paid"),"Yes","No")</f>
        <v>No</v>
      </c>
    </row>
    <row r="468" spans="1:20">
      <c r="A468">
        <v>467</v>
      </c>
      <c r="C468" t="s">
        <v>165</v>
      </c>
      <c r="D468" s="68">
        <v>4353000</v>
      </c>
      <c r="E468" s="23">
        <v>46203</v>
      </c>
      <c r="F468" s="23">
        <v>46217</v>
      </c>
      <c r="G468" t="s">
        <v>2802</v>
      </c>
      <c r="H468"/>
      <c r="I468"/>
      <c r="K468" t="s">
        <v>768</v>
      </c>
      <c r="L468" s="68">
        <v>2612000</v>
      </c>
      <c r="M468" s="68">
        <f>InvoiceDatabase[[#This Row],[Amount]]-InvoiceDatabase[[#This Row],[Paid Amount]]</f>
        <v>1741000</v>
      </c>
      <c r="N468" s="68" t="str" cm="1">
        <f t="array" aca="1" ref="N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68" s="68" t="str">
        <f>_xlfn.TEXTAFTER(
VLOOKUP(InvoiceDatabase[[#This Row],[Customer]],CustomerList[],5,FALSE),
", ", -1)</f>
        <v>Jawa Barat</v>
      </c>
      <c r="P468" s="68">
        <f ca="1">IF(InvoiceDatabase[[#This Row],[Aging]]&lt;&gt;"Within Due",InvoiceDatabase[[#This Row],[Balance Outstanding]],0)</f>
        <v>1741000</v>
      </c>
      <c r="Q468" s="68">
        <f ca="1">IF(InvoiceDatabase[[#This Row],[Aging]]="Within Due",InvoiceDatabase[[#This Row],[Balance Outstanding]],0)</f>
        <v>0</v>
      </c>
      <c r="R468" s="68" t="str">
        <f ca="1">IF(InvoiceDatabase[[#This Row],[Date Issued]] &gt;= TODAY()-30, "Yes", "No")</f>
        <v>No</v>
      </c>
      <c r="S468" s="68" t="str">
        <f ca="1">IF(InvoiceDatabase[[#This Row],[IsOverdue?]]&lt;&gt;"Yes",InvoiceDatabase[[#This Row],[Status]],"Past Due")</f>
        <v>Past Due</v>
      </c>
      <c r="T468" s="68" t="str">
        <f ca="1">IF(AND(InvoiceDatabase[[#This Row],[Date Due]]&lt;TODAY(),InvoiceDatabase[[#This Row],[Status]]&lt;&gt;"Paid"),"Yes","No")</f>
        <v>Yes</v>
      </c>
    </row>
    <row r="469" spans="1:20">
      <c r="A469">
        <v>468</v>
      </c>
      <c r="C469" t="s">
        <v>253</v>
      </c>
      <c r="D469" s="68">
        <v>2284000</v>
      </c>
      <c r="E469" s="23">
        <v>46084</v>
      </c>
      <c r="F469" s="23">
        <v>46114</v>
      </c>
      <c r="G469" t="s">
        <v>274</v>
      </c>
      <c r="H469"/>
      <c r="I469"/>
      <c r="K469" t="s">
        <v>769</v>
      </c>
      <c r="L469" s="68">
        <v>2284000</v>
      </c>
      <c r="M469" s="68">
        <f>InvoiceDatabase[[#This Row],[Amount]]-InvoiceDatabase[[#This Row],[Paid Amount]]</f>
        <v>0</v>
      </c>
      <c r="N469" s="68" t="str" cm="1">
        <f t="array" aca="1" ref="N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69" s="68" t="str">
        <f>_xlfn.TEXTAFTER(
VLOOKUP(InvoiceDatabase[[#This Row],[Customer]],CustomerList[],5,FALSE),
", ", -1)</f>
        <v>Kalimantan Barat</v>
      </c>
      <c r="P469" s="68">
        <f ca="1">IF(InvoiceDatabase[[#This Row],[Aging]]&lt;&gt;"Within Due",InvoiceDatabase[[#This Row],[Balance Outstanding]],0)</f>
        <v>0</v>
      </c>
      <c r="Q469" s="68">
        <f ca="1">IF(InvoiceDatabase[[#This Row],[Aging]]="Within Due",InvoiceDatabase[[#This Row],[Balance Outstanding]],0)</f>
        <v>0</v>
      </c>
      <c r="R469" s="68" t="str">
        <f ca="1">IF(InvoiceDatabase[[#This Row],[Date Issued]] &gt;= TODAY()-30, "Yes", "No")</f>
        <v>No</v>
      </c>
      <c r="S469" s="68" t="str">
        <f ca="1">IF(InvoiceDatabase[[#This Row],[IsOverdue?]]&lt;&gt;"Yes",InvoiceDatabase[[#This Row],[Status]],"Past Due")</f>
        <v>Paid</v>
      </c>
      <c r="T469" s="68" t="str">
        <f ca="1">IF(AND(InvoiceDatabase[[#This Row],[Date Due]]&lt;TODAY(),InvoiceDatabase[[#This Row],[Status]]&lt;&gt;"Paid"),"Yes","No")</f>
        <v>No</v>
      </c>
    </row>
    <row r="470" spans="1:20">
      <c r="A470">
        <v>469</v>
      </c>
      <c r="C470" t="s">
        <v>211</v>
      </c>
      <c r="D470" s="68">
        <v>5648000</v>
      </c>
      <c r="E470" s="23">
        <v>46178</v>
      </c>
      <c r="F470" s="23">
        <v>46208</v>
      </c>
      <c r="G470" t="s">
        <v>51</v>
      </c>
      <c r="H470"/>
      <c r="I470"/>
      <c r="K470" t="s">
        <v>770</v>
      </c>
      <c r="L470" s="68">
        <v>0</v>
      </c>
      <c r="M470" s="68">
        <f>InvoiceDatabase[[#This Row],[Amount]]-InvoiceDatabase[[#This Row],[Paid Amount]]</f>
        <v>5648000</v>
      </c>
      <c r="N470" s="68" t="str" cm="1">
        <f t="array" aca="1" ref="N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70" s="68" t="str">
        <f>_xlfn.TEXTAFTER(
VLOOKUP(InvoiceDatabase[[#This Row],[Customer]],CustomerList[],5,FALSE),
", ", -1)</f>
        <v>Sulawesi Selatan</v>
      </c>
      <c r="P470" s="68">
        <f ca="1">IF(InvoiceDatabase[[#This Row],[Aging]]&lt;&gt;"Within Due",InvoiceDatabase[[#This Row],[Balance Outstanding]],0)</f>
        <v>5648000</v>
      </c>
      <c r="Q470" s="68">
        <f ca="1">IF(InvoiceDatabase[[#This Row],[Aging]]="Within Due",InvoiceDatabase[[#This Row],[Balance Outstanding]],0)</f>
        <v>0</v>
      </c>
      <c r="R470" s="68" t="str">
        <f ca="1">IF(InvoiceDatabase[[#This Row],[Date Issued]] &gt;= TODAY()-30, "Yes", "No")</f>
        <v>No</v>
      </c>
      <c r="S470" s="68" t="str">
        <f ca="1">IF(InvoiceDatabase[[#This Row],[IsOverdue?]]&lt;&gt;"Yes",InvoiceDatabase[[#This Row],[Status]],"Past Due")</f>
        <v>Past Due</v>
      </c>
      <c r="T470" s="68" t="str">
        <f ca="1">IF(AND(InvoiceDatabase[[#This Row],[Date Due]]&lt;TODAY(),InvoiceDatabase[[#This Row],[Status]]&lt;&gt;"Paid"),"Yes","No")</f>
        <v>Yes</v>
      </c>
    </row>
    <row r="471" spans="1:20">
      <c r="A471">
        <v>470</v>
      </c>
      <c r="C471" t="s">
        <v>197</v>
      </c>
      <c r="D471" s="68">
        <v>4328000</v>
      </c>
      <c r="E471" s="23">
        <v>46210</v>
      </c>
      <c r="F471" s="23">
        <v>46224</v>
      </c>
      <c r="G471" t="s">
        <v>2802</v>
      </c>
      <c r="H471"/>
      <c r="I471"/>
      <c r="K471" t="s">
        <v>771</v>
      </c>
      <c r="L471" s="68">
        <v>3030000</v>
      </c>
      <c r="M471" s="68">
        <f>InvoiceDatabase[[#This Row],[Amount]]-InvoiceDatabase[[#This Row],[Paid Amount]]</f>
        <v>1298000</v>
      </c>
      <c r="N471" s="68" t="str" cm="1">
        <f t="array" aca="1" ref="N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71" s="68" t="str">
        <f>_xlfn.TEXTAFTER(
VLOOKUP(InvoiceDatabase[[#This Row],[Customer]],CustomerList[],5,FALSE),
", ", -1)</f>
        <v>DI Yogyakarta</v>
      </c>
      <c r="P471" s="68">
        <f ca="1">IF(InvoiceDatabase[[#This Row],[Aging]]&lt;&gt;"Within Due",InvoiceDatabase[[#This Row],[Balance Outstanding]],0)</f>
        <v>1298000</v>
      </c>
      <c r="Q471" s="68">
        <f ca="1">IF(InvoiceDatabase[[#This Row],[Aging]]="Within Due",InvoiceDatabase[[#This Row],[Balance Outstanding]],0)</f>
        <v>0</v>
      </c>
      <c r="R471" s="68" t="str">
        <f ca="1">IF(InvoiceDatabase[[#This Row],[Date Issued]] &gt;= TODAY()-30, "Yes", "No")</f>
        <v>No</v>
      </c>
      <c r="S471" s="68" t="str">
        <f ca="1">IF(InvoiceDatabase[[#This Row],[IsOverdue?]]&lt;&gt;"Yes",InvoiceDatabase[[#This Row],[Status]],"Past Due")</f>
        <v>Past Due</v>
      </c>
      <c r="T471" s="68" t="str">
        <f ca="1">IF(AND(InvoiceDatabase[[#This Row],[Date Due]]&lt;TODAY(),InvoiceDatabase[[#This Row],[Status]]&lt;&gt;"Paid"),"Yes","No")</f>
        <v>Yes</v>
      </c>
    </row>
    <row r="472" spans="1:20">
      <c r="A472">
        <v>471</v>
      </c>
      <c r="C472" t="s">
        <v>131</v>
      </c>
      <c r="D472" s="68">
        <v>1686000</v>
      </c>
      <c r="E472" s="23">
        <v>46129</v>
      </c>
      <c r="F472" s="23">
        <v>46159</v>
      </c>
      <c r="G472" t="s">
        <v>274</v>
      </c>
      <c r="H472"/>
      <c r="I472"/>
      <c r="K472" t="s">
        <v>772</v>
      </c>
      <c r="L472" s="68">
        <v>1686000</v>
      </c>
      <c r="M472" s="68">
        <f>InvoiceDatabase[[#This Row],[Amount]]-InvoiceDatabase[[#This Row],[Paid Amount]]</f>
        <v>0</v>
      </c>
      <c r="N472" s="68" t="str" cm="1">
        <f t="array" aca="1" ref="N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2" s="68" t="str">
        <f>_xlfn.TEXTAFTER(
VLOOKUP(InvoiceDatabase[[#This Row],[Customer]],CustomerList[],5,FALSE),
", ", -1)</f>
        <v>Jawa Barat</v>
      </c>
      <c r="P472" s="68">
        <f ca="1">IF(InvoiceDatabase[[#This Row],[Aging]]&lt;&gt;"Within Due",InvoiceDatabase[[#This Row],[Balance Outstanding]],0)</f>
        <v>0</v>
      </c>
      <c r="Q472" s="68">
        <f ca="1">IF(InvoiceDatabase[[#This Row],[Aging]]="Within Due",InvoiceDatabase[[#This Row],[Balance Outstanding]],0)</f>
        <v>0</v>
      </c>
      <c r="R472" s="68" t="str">
        <f ca="1">IF(InvoiceDatabase[[#This Row],[Date Issued]] &gt;= TODAY()-30, "Yes", "No")</f>
        <v>No</v>
      </c>
      <c r="S472" s="68" t="str">
        <f ca="1">IF(InvoiceDatabase[[#This Row],[IsOverdue?]]&lt;&gt;"Yes",InvoiceDatabase[[#This Row],[Status]],"Past Due")</f>
        <v>Paid</v>
      </c>
      <c r="T472" s="68" t="str">
        <f ca="1">IF(AND(InvoiceDatabase[[#This Row],[Date Due]]&lt;TODAY(),InvoiceDatabase[[#This Row],[Status]]&lt;&gt;"Paid"),"Yes","No")</f>
        <v>No</v>
      </c>
    </row>
    <row r="473" spans="1:20">
      <c r="A473">
        <v>472</v>
      </c>
      <c r="C473" t="s">
        <v>111</v>
      </c>
      <c r="D473" s="68">
        <v>3669000</v>
      </c>
      <c r="E473" s="23">
        <v>46186</v>
      </c>
      <c r="F473" s="23">
        <v>46216</v>
      </c>
      <c r="G473" t="s">
        <v>274</v>
      </c>
      <c r="H473"/>
      <c r="I473"/>
      <c r="K473" t="s">
        <v>773</v>
      </c>
      <c r="L473" s="68">
        <v>3669000</v>
      </c>
      <c r="M473" s="68">
        <f>InvoiceDatabase[[#This Row],[Amount]]-InvoiceDatabase[[#This Row],[Paid Amount]]</f>
        <v>0</v>
      </c>
      <c r="N473" s="68" t="str" cm="1">
        <f t="array" aca="1" ref="N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3" s="68" t="str">
        <f>_xlfn.TEXTAFTER(
VLOOKUP(InvoiceDatabase[[#This Row],[Customer]],CustomerList[],5,FALSE),
", ", -1)</f>
        <v>DKI Jakarta</v>
      </c>
      <c r="P473" s="68">
        <f ca="1">IF(InvoiceDatabase[[#This Row],[Aging]]&lt;&gt;"Within Due",InvoiceDatabase[[#This Row],[Balance Outstanding]],0)</f>
        <v>0</v>
      </c>
      <c r="Q473" s="68">
        <f ca="1">IF(InvoiceDatabase[[#This Row],[Aging]]="Within Due",InvoiceDatabase[[#This Row],[Balance Outstanding]],0)</f>
        <v>0</v>
      </c>
      <c r="R473" s="68" t="str">
        <f ca="1">IF(InvoiceDatabase[[#This Row],[Date Issued]] &gt;= TODAY()-30, "Yes", "No")</f>
        <v>No</v>
      </c>
      <c r="S473" s="68" t="str">
        <f ca="1">IF(InvoiceDatabase[[#This Row],[IsOverdue?]]&lt;&gt;"Yes",InvoiceDatabase[[#This Row],[Status]],"Past Due")</f>
        <v>Paid</v>
      </c>
      <c r="T473" s="68" t="str">
        <f ca="1">IF(AND(InvoiceDatabase[[#This Row],[Date Due]]&lt;TODAY(),InvoiceDatabase[[#This Row],[Status]]&lt;&gt;"Paid"),"Yes","No")</f>
        <v>No</v>
      </c>
    </row>
    <row r="474" spans="1:20">
      <c r="A474">
        <v>473</v>
      </c>
      <c r="C474" t="s">
        <v>177</v>
      </c>
      <c r="D474" s="68">
        <v>2788000</v>
      </c>
      <c r="E474" s="23">
        <v>46232</v>
      </c>
      <c r="F474" s="23">
        <v>46262</v>
      </c>
      <c r="G474" t="s">
        <v>2802</v>
      </c>
      <c r="H474"/>
      <c r="I474"/>
      <c r="K474" t="s">
        <v>774</v>
      </c>
      <c r="L474" s="68">
        <v>1115000</v>
      </c>
      <c r="M474" s="68">
        <f>InvoiceDatabase[[#This Row],[Amount]]-InvoiceDatabase[[#This Row],[Paid Amount]]</f>
        <v>1673000</v>
      </c>
      <c r="N474" s="68" t="str" cm="1">
        <f t="array" aca="1" ref="N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4" s="68" t="str">
        <f>_xlfn.TEXTAFTER(
VLOOKUP(InvoiceDatabase[[#This Row],[Customer]],CustomerList[],5,FALSE),
", ", -1)</f>
        <v>Jawa Timur</v>
      </c>
      <c r="P474" s="68">
        <f ca="1">IF(InvoiceDatabase[[#This Row],[Aging]]&lt;&gt;"Within Due",InvoiceDatabase[[#This Row],[Balance Outstanding]],0)</f>
        <v>1673000</v>
      </c>
      <c r="Q474" s="68">
        <f ca="1">IF(InvoiceDatabase[[#This Row],[Aging]]="Within Due",InvoiceDatabase[[#This Row],[Balance Outstanding]],0)</f>
        <v>0</v>
      </c>
      <c r="R474" s="68" t="str">
        <f ca="1">IF(InvoiceDatabase[[#This Row],[Date Issued]] &gt;= TODAY()-30, "Yes", "No")</f>
        <v>No</v>
      </c>
      <c r="S474" s="68" t="str">
        <f ca="1">IF(InvoiceDatabase[[#This Row],[IsOverdue?]]&lt;&gt;"Yes",InvoiceDatabase[[#This Row],[Status]],"Past Due")</f>
        <v>Past Due</v>
      </c>
      <c r="T474" s="68" t="str">
        <f ca="1">IF(AND(InvoiceDatabase[[#This Row],[Date Due]]&lt;TODAY(),InvoiceDatabase[[#This Row],[Status]]&lt;&gt;"Paid"),"Yes","No")</f>
        <v>Yes</v>
      </c>
    </row>
    <row r="475" spans="1:20">
      <c r="A475">
        <v>474</v>
      </c>
      <c r="C475" t="s">
        <v>253</v>
      </c>
      <c r="D475" s="68">
        <v>2449000</v>
      </c>
      <c r="E475" s="23">
        <v>46240</v>
      </c>
      <c r="F475" s="23">
        <v>46270</v>
      </c>
      <c r="G475" t="s">
        <v>274</v>
      </c>
      <c r="H475"/>
      <c r="I475"/>
      <c r="K475" t="s">
        <v>775</v>
      </c>
      <c r="L475" s="68">
        <v>2449000</v>
      </c>
      <c r="M475" s="68">
        <f>InvoiceDatabase[[#This Row],[Amount]]-InvoiceDatabase[[#This Row],[Paid Amount]]</f>
        <v>0</v>
      </c>
      <c r="N475" s="68" t="str" cm="1">
        <f t="array" aca="1" ref="N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5" s="68" t="str">
        <f>_xlfn.TEXTAFTER(
VLOOKUP(InvoiceDatabase[[#This Row],[Customer]],CustomerList[],5,FALSE),
", ", -1)</f>
        <v>Kalimantan Barat</v>
      </c>
      <c r="P475" s="68">
        <f ca="1">IF(InvoiceDatabase[[#This Row],[Aging]]&lt;&gt;"Within Due",InvoiceDatabase[[#This Row],[Balance Outstanding]],0)</f>
        <v>0</v>
      </c>
      <c r="Q475" s="68">
        <f ca="1">IF(InvoiceDatabase[[#This Row],[Aging]]="Within Due",InvoiceDatabase[[#This Row],[Balance Outstanding]],0)</f>
        <v>0</v>
      </c>
      <c r="R475" s="68" t="str">
        <f ca="1">IF(InvoiceDatabase[[#This Row],[Date Issued]] &gt;= TODAY()-30, "Yes", "No")</f>
        <v>No</v>
      </c>
      <c r="S475" s="68" t="str">
        <f ca="1">IF(InvoiceDatabase[[#This Row],[IsOverdue?]]&lt;&gt;"Yes",InvoiceDatabase[[#This Row],[Status]],"Past Due")</f>
        <v>Paid</v>
      </c>
      <c r="T475" s="68" t="str">
        <f ca="1">IF(AND(InvoiceDatabase[[#This Row],[Date Due]]&lt;TODAY(),InvoiceDatabase[[#This Row],[Status]]&lt;&gt;"Paid"),"Yes","No")</f>
        <v>No</v>
      </c>
    </row>
    <row r="476" spans="1:20">
      <c r="A476">
        <v>475</v>
      </c>
      <c r="C476" t="s">
        <v>246</v>
      </c>
      <c r="D476" s="68">
        <v>7378000</v>
      </c>
      <c r="E476" s="23">
        <v>46255</v>
      </c>
      <c r="F476" s="23">
        <v>46285</v>
      </c>
      <c r="G476" t="s">
        <v>274</v>
      </c>
      <c r="H476"/>
      <c r="I476"/>
      <c r="K476" t="s">
        <v>776</v>
      </c>
      <c r="L476" s="68">
        <v>7378000</v>
      </c>
      <c r="M476" s="68">
        <f>InvoiceDatabase[[#This Row],[Amount]]-InvoiceDatabase[[#This Row],[Paid Amount]]</f>
        <v>0</v>
      </c>
      <c r="N476" s="68" t="str" cm="1">
        <f t="array" aca="1" ref="N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6" s="68" t="str">
        <f>_xlfn.TEXTAFTER(
VLOOKUP(InvoiceDatabase[[#This Row],[Customer]],CustomerList[],5,FALSE),
", ", -1)</f>
        <v>Kalimantan Timur</v>
      </c>
      <c r="P476" s="68">
        <f ca="1">IF(InvoiceDatabase[[#This Row],[Aging]]&lt;&gt;"Within Due",InvoiceDatabase[[#This Row],[Balance Outstanding]],0)</f>
        <v>0</v>
      </c>
      <c r="Q476" s="68">
        <f ca="1">IF(InvoiceDatabase[[#This Row],[Aging]]="Within Due",InvoiceDatabase[[#This Row],[Balance Outstanding]],0)</f>
        <v>0</v>
      </c>
      <c r="R476" s="68" t="str">
        <f ca="1">IF(InvoiceDatabase[[#This Row],[Date Issued]] &gt;= TODAY()-30, "Yes", "No")</f>
        <v>No</v>
      </c>
      <c r="S476" s="68" t="str">
        <f ca="1">IF(InvoiceDatabase[[#This Row],[IsOverdue?]]&lt;&gt;"Yes",InvoiceDatabase[[#This Row],[Status]],"Past Due")</f>
        <v>Paid</v>
      </c>
      <c r="T476" s="68" t="str">
        <f ca="1">IF(AND(InvoiceDatabase[[#This Row],[Date Due]]&lt;TODAY(),InvoiceDatabase[[#This Row],[Status]]&lt;&gt;"Paid"),"Yes","No")</f>
        <v>No</v>
      </c>
    </row>
    <row r="477" spans="1:20">
      <c r="A477">
        <v>476</v>
      </c>
      <c r="C477" t="s">
        <v>177</v>
      </c>
      <c r="D477" s="68">
        <v>2146000</v>
      </c>
      <c r="E477" s="23">
        <v>46167</v>
      </c>
      <c r="F477" s="23">
        <v>46197</v>
      </c>
      <c r="G477" t="s">
        <v>274</v>
      </c>
      <c r="H477"/>
      <c r="I477"/>
      <c r="K477" t="s">
        <v>777</v>
      </c>
      <c r="L477" s="68">
        <v>2146000</v>
      </c>
      <c r="M477" s="68">
        <f>InvoiceDatabase[[#This Row],[Amount]]-InvoiceDatabase[[#This Row],[Paid Amount]]</f>
        <v>0</v>
      </c>
      <c r="N477" s="68" t="str" cm="1">
        <f t="array" aca="1" ref="N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7" s="68" t="str">
        <f>_xlfn.TEXTAFTER(
VLOOKUP(InvoiceDatabase[[#This Row],[Customer]],CustomerList[],5,FALSE),
", ", -1)</f>
        <v>Jawa Timur</v>
      </c>
      <c r="P477" s="68">
        <f ca="1">IF(InvoiceDatabase[[#This Row],[Aging]]&lt;&gt;"Within Due",InvoiceDatabase[[#This Row],[Balance Outstanding]],0)</f>
        <v>0</v>
      </c>
      <c r="Q477" s="68">
        <f ca="1">IF(InvoiceDatabase[[#This Row],[Aging]]="Within Due",InvoiceDatabase[[#This Row],[Balance Outstanding]],0)</f>
        <v>0</v>
      </c>
      <c r="R477" s="68" t="str">
        <f ca="1">IF(InvoiceDatabase[[#This Row],[Date Issued]] &gt;= TODAY()-30, "Yes", "No")</f>
        <v>No</v>
      </c>
      <c r="S477" s="68" t="str">
        <f ca="1">IF(InvoiceDatabase[[#This Row],[IsOverdue?]]&lt;&gt;"Yes",InvoiceDatabase[[#This Row],[Status]],"Past Due")</f>
        <v>Paid</v>
      </c>
      <c r="T477" s="68" t="str">
        <f ca="1">IF(AND(InvoiceDatabase[[#This Row],[Date Due]]&lt;TODAY(),InvoiceDatabase[[#This Row],[Status]]&lt;&gt;"Paid"),"Yes","No")</f>
        <v>No</v>
      </c>
    </row>
    <row r="478" spans="1:20">
      <c r="A478">
        <v>477</v>
      </c>
      <c r="C478" t="s">
        <v>184</v>
      </c>
      <c r="D478" s="68">
        <v>2905000</v>
      </c>
      <c r="E478" s="23">
        <v>46225</v>
      </c>
      <c r="F478" s="23">
        <v>46255</v>
      </c>
      <c r="G478" t="s">
        <v>51</v>
      </c>
      <c r="H478"/>
      <c r="I478"/>
      <c r="K478" t="s">
        <v>778</v>
      </c>
      <c r="L478" s="68">
        <v>0</v>
      </c>
      <c r="M478" s="68">
        <f>InvoiceDatabase[[#This Row],[Amount]]-InvoiceDatabase[[#This Row],[Paid Amount]]</f>
        <v>2905000</v>
      </c>
      <c r="N478" s="68" t="str" cm="1">
        <f t="array" aca="1" ref="N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78" s="68" t="str">
        <f>_xlfn.TEXTAFTER(
VLOOKUP(InvoiceDatabase[[#This Row],[Customer]],CustomerList[],5,FALSE),
", ", -1)</f>
        <v>Jawa Timur</v>
      </c>
      <c r="P478" s="68">
        <f ca="1">IF(InvoiceDatabase[[#This Row],[Aging]]&lt;&gt;"Within Due",InvoiceDatabase[[#This Row],[Balance Outstanding]],0)</f>
        <v>2905000</v>
      </c>
      <c r="Q478" s="68">
        <f ca="1">IF(InvoiceDatabase[[#This Row],[Aging]]="Within Due",InvoiceDatabase[[#This Row],[Balance Outstanding]],0)</f>
        <v>0</v>
      </c>
      <c r="R478" s="68" t="str">
        <f ca="1">IF(InvoiceDatabase[[#This Row],[Date Issued]] &gt;= TODAY()-30, "Yes", "No")</f>
        <v>No</v>
      </c>
      <c r="S478" s="68" t="str">
        <f ca="1">IF(InvoiceDatabase[[#This Row],[IsOverdue?]]&lt;&gt;"Yes",InvoiceDatabase[[#This Row],[Status]],"Past Due")</f>
        <v>Past Due</v>
      </c>
      <c r="T478" s="68" t="str">
        <f ca="1">IF(AND(InvoiceDatabase[[#This Row],[Date Due]]&lt;TODAY(),InvoiceDatabase[[#This Row],[Status]]&lt;&gt;"Paid"),"Yes","No")</f>
        <v>Yes</v>
      </c>
    </row>
    <row r="479" spans="1:20">
      <c r="A479">
        <v>478</v>
      </c>
      <c r="C479" t="s">
        <v>184</v>
      </c>
      <c r="D479" s="68">
        <v>3074000</v>
      </c>
      <c r="E479" s="23">
        <v>46213</v>
      </c>
      <c r="F479" s="23">
        <v>46243</v>
      </c>
      <c r="G479" t="s">
        <v>274</v>
      </c>
      <c r="H479"/>
      <c r="I479"/>
      <c r="K479" t="s">
        <v>779</v>
      </c>
      <c r="L479" s="68">
        <v>3074000</v>
      </c>
      <c r="M479" s="68">
        <f>InvoiceDatabase[[#This Row],[Amount]]-InvoiceDatabase[[#This Row],[Paid Amount]]</f>
        <v>0</v>
      </c>
      <c r="N479" s="68" t="str" cm="1">
        <f t="array" aca="1" ref="N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79" s="68" t="str">
        <f>_xlfn.TEXTAFTER(
VLOOKUP(InvoiceDatabase[[#This Row],[Customer]],CustomerList[],5,FALSE),
", ", -1)</f>
        <v>Jawa Timur</v>
      </c>
      <c r="P479" s="68">
        <f ca="1">IF(InvoiceDatabase[[#This Row],[Aging]]&lt;&gt;"Within Due",InvoiceDatabase[[#This Row],[Balance Outstanding]],0)</f>
        <v>0</v>
      </c>
      <c r="Q479" s="68">
        <f ca="1">IF(InvoiceDatabase[[#This Row],[Aging]]="Within Due",InvoiceDatabase[[#This Row],[Balance Outstanding]],0)</f>
        <v>0</v>
      </c>
      <c r="R479" s="68" t="str">
        <f ca="1">IF(InvoiceDatabase[[#This Row],[Date Issued]] &gt;= TODAY()-30, "Yes", "No")</f>
        <v>No</v>
      </c>
      <c r="S479" s="68" t="str">
        <f ca="1">IF(InvoiceDatabase[[#This Row],[IsOverdue?]]&lt;&gt;"Yes",InvoiceDatabase[[#This Row],[Status]],"Past Due")</f>
        <v>Paid</v>
      </c>
      <c r="T479" s="68" t="str">
        <f ca="1">IF(AND(InvoiceDatabase[[#This Row],[Date Due]]&lt;TODAY(),InvoiceDatabase[[#This Row],[Status]]&lt;&gt;"Paid"),"Yes","No")</f>
        <v>No</v>
      </c>
    </row>
    <row r="480" spans="1:20">
      <c r="A480">
        <v>479</v>
      </c>
      <c r="C480" t="s">
        <v>204</v>
      </c>
      <c r="D480" s="68">
        <v>2943000</v>
      </c>
      <c r="E480" s="23">
        <v>46264</v>
      </c>
      <c r="F480" s="23">
        <v>46278</v>
      </c>
      <c r="G480" t="s">
        <v>274</v>
      </c>
      <c r="H480"/>
      <c r="I480"/>
      <c r="K480" t="s">
        <v>780</v>
      </c>
      <c r="L480" s="68">
        <v>2943000</v>
      </c>
      <c r="M480" s="68">
        <f>InvoiceDatabase[[#This Row],[Amount]]-InvoiceDatabase[[#This Row],[Paid Amount]]</f>
        <v>0</v>
      </c>
      <c r="N480" s="68" t="str" cm="1">
        <f t="array" aca="1" ref="N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0" s="68" t="str">
        <f>_xlfn.TEXTAFTER(
VLOOKUP(InvoiceDatabase[[#This Row],[Customer]],CustomerList[],5,FALSE),
", ", -1)</f>
        <v>Bali</v>
      </c>
      <c r="P480" s="68">
        <f ca="1">IF(InvoiceDatabase[[#This Row],[Aging]]&lt;&gt;"Within Due",InvoiceDatabase[[#This Row],[Balance Outstanding]],0)</f>
        <v>0</v>
      </c>
      <c r="Q480" s="68">
        <f ca="1">IF(InvoiceDatabase[[#This Row],[Aging]]="Within Due",InvoiceDatabase[[#This Row],[Balance Outstanding]],0)</f>
        <v>0</v>
      </c>
      <c r="R480" s="68" t="str">
        <f ca="1">IF(InvoiceDatabase[[#This Row],[Date Issued]] &gt;= TODAY()-30, "Yes", "No")</f>
        <v>No</v>
      </c>
      <c r="S480" s="68" t="str">
        <f ca="1">IF(InvoiceDatabase[[#This Row],[IsOverdue?]]&lt;&gt;"Yes",InvoiceDatabase[[#This Row],[Status]],"Past Due")</f>
        <v>Paid</v>
      </c>
      <c r="T480" s="68" t="str">
        <f ca="1">IF(AND(InvoiceDatabase[[#This Row],[Date Due]]&lt;TODAY(),InvoiceDatabase[[#This Row],[Status]]&lt;&gt;"Paid"),"Yes","No")</f>
        <v>No</v>
      </c>
    </row>
    <row r="481" spans="1:20">
      <c r="A481">
        <v>480</v>
      </c>
      <c r="C481" t="s">
        <v>177</v>
      </c>
      <c r="D481" s="68">
        <v>1598000</v>
      </c>
      <c r="E481" s="23">
        <v>46122</v>
      </c>
      <c r="F481" s="23">
        <v>46152</v>
      </c>
      <c r="G481" t="s">
        <v>51</v>
      </c>
      <c r="H481"/>
      <c r="I481"/>
      <c r="K481" t="s">
        <v>781</v>
      </c>
      <c r="L481" s="68">
        <v>0</v>
      </c>
      <c r="M481" s="68">
        <f>InvoiceDatabase[[#This Row],[Amount]]-InvoiceDatabase[[#This Row],[Paid Amount]]</f>
        <v>1598000</v>
      </c>
      <c r="N481" s="68" t="str" cm="1">
        <f t="array" aca="1" ref="N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1" s="68" t="str">
        <f>_xlfn.TEXTAFTER(
VLOOKUP(InvoiceDatabase[[#This Row],[Customer]],CustomerList[],5,FALSE),
", ", -1)</f>
        <v>Jawa Timur</v>
      </c>
      <c r="P481" s="68">
        <f ca="1">IF(InvoiceDatabase[[#This Row],[Aging]]&lt;&gt;"Within Due",InvoiceDatabase[[#This Row],[Balance Outstanding]],0)</f>
        <v>1598000</v>
      </c>
      <c r="Q481" s="68">
        <f ca="1">IF(InvoiceDatabase[[#This Row],[Aging]]="Within Due",InvoiceDatabase[[#This Row],[Balance Outstanding]],0)</f>
        <v>0</v>
      </c>
      <c r="R481" s="68" t="str">
        <f ca="1">IF(InvoiceDatabase[[#This Row],[Date Issued]] &gt;= TODAY()-30, "Yes", "No")</f>
        <v>No</v>
      </c>
      <c r="S481" s="68" t="str">
        <f ca="1">IF(InvoiceDatabase[[#This Row],[IsOverdue?]]&lt;&gt;"Yes",InvoiceDatabase[[#This Row],[Status]],"Past Due")</f>
        <v>Past Due</v>
      </c>
      <c r="T481" s="68" t="str">
        <f ca="1">IF(AND(InvoiceDatabase[[#This Row],[Date Due]]&lt;TODAY(),InvoiceDatabase[[#This Row],[Status]]&lt;&gt;"Paid"),"Yes","No")</f>
        <v>Yes</v>
      </c>
    </row>
    <row r="482" spans="1:20">
      <c r="A482">
        <v>481</v>
      </c>
      <c r="C482" t="s">
        <v>144</v>
      </c>
      <c r="D482" s="68">
        <v>3408000</v>
      </c>
      <c r="E482" s="23">
        <v>46093</v>
      </c>
      <c r="F482" s="23">
        <v>46107</v>
      </c>
      <c r="G482" t="s">
        <v>274</v>
      </c>
      <c r="H482"/>
      <c r="I482"/>
      <c r="K482" t="s">
        <v>782</v>
      </c>
      <c r="L482" s="68">
        <v>3408000</v>
      </c>
      <c r="M482" s="68">
        <f>InvoiceDatabase[[#This Row],[Amount]]-InvoiceDatabase[[#This Row],[Paid Amount]]</f>
        <v>0</v>
      </c>
      <c r="N482" s="68" t="str" cm="1">
        <f t="array" aca="1" ref="N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2" s="68" t="str">
        <f>_xlfn.TEXTAFTER(
VLOOKUP(InvoiceDatabase[[#This Row],[Customer]],CustomerList[],5,FALSE),
", ", -1)</f>
        <v>Banten</v>
      </c>
      <c r="P482" s="68">
        <f ca="1">IF(InvoiceDatabase[[#This Row],[Aging]]&lt;&gt;"Within Due",InvoiceDatabase[[#This Row],[Balance Outstanding]],0)</f>
        <v>0</v>
      </c>
      <c r="Q482" s="68">
        <f ca="1">IF(InvoiceDatabase[[#This Row],[Aging]]="Within Due",InvoiceDatabase[[#This Row],[Balance Outstanding]],0)</f>
        <v>0</v>
      </c>
      <c r="R482" s="68" t="str">
        <f ca="1">IF(InvoiceDatabase[[#This Row],[Date Issued]] &gt;= TODAY()-30, "Yes", "No")</f>
        <v>No</v>
      </c>
      <c r="S482" s="68" t="str">
        <f ca="1">IF(InvoiceDatabase[[#This Row],[IsOverdue?]]&lt;&gt;"Yes",InvoiceDatabase[[#This Row],[Status]],"Past Due")</f>
        <v>Paid</v>
      </c>
      <c r="T482" s="68" t="str">
        <f ca="1">IF(AND(InvoiceDatabase[[#This Row],[Date Due]]&lt;TODAY(),InvoiceDatabase[[#This Row],[Status]]&lt;&gt;"Paid"),"Yes","No")</f>
        <v>No</v>
      </c>
    </row>
    <row r="483" spans="1:20">
      <c r="A483">
        <v>482</v>
      </c>
      <c r="C483" t="s">
        <v>131</v>
      </c>
      <c r="D483" s="68">
        <v>5423000</v>
      </c>
      <c r="E483" s="23">
        <v>46136</v>
      </c>
      <c r="F483" s="23">
        <v>46166</v>
      </c>
      <c r="G483" t="s">
        <v>51</v>
      </c>
      <c r="H483"/>
      <c r="I483"/>
      <c r="K483" t="s">
        <v>783</v>
      </c>
      <c r="L483" s="68">
        <v>0</v>
      </c>
      <c r="M483" s="68">
        <f>InvoiceDatabase[[#This Row],[Amount]]-InvoiceDatabase[[#This Row],[Paid Amount]]</f>
        <v>5423000</v>
      </c>
      <c r="N483" s="68" t="str" cm="1">
        <f t="array" aca="1" ref="N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83" s="68" t="str">
        <f>_xlfn.TEXTAFTER(
VLOOKUP(InvoiceDatabase[[#This Row],[Customer]],CustomerList[],5,FALSE),
", ", -1)</f>
        <v>Jawa Barat</v>
      </c>
      <c r="P483" s="68">
        <f ca="1">IF(InvoiceDatabase[[#This Row],[Aging]]&lt;&gt;"Within Due",InvoiceDatabase[[#This Row],[Balance Outstanding]],0)</f>
        <v>5423000</v>
      </c>
      <c r="Q483" s="68">
        <f ca="1">IF(InvoiceDatabase[[#This Row],[Aging]]="Within Due",InvoiceDatabase[[#This Row],[Balance Outstanding]],0)</f>
        <v>0</v>
      </c>
      <c r="R483" s="68" t="str">
        <f ca="1">IF(InvoiceDatabase[[#This Row],[Date Issued]] &gt;= TODAY()-30, "Yes", "No")</f>
        <v>No</v>
      </c>
      <c r="S483" s="68" t="str">
        <f ca="1">IF(InvoiceDatabase[[#This Row],[IsOverdue?]]&lt;&gt;"Yes",InvoiceDatabase[[#This Row],[Status]],"Past Due")</f>
        <v>Past Due</v>
      </c>
      <c r="T483" s="68" t="str">
        <f ca="1">IF(AND(InvoiceDatabase[[#This Row],[Date Due]]&lt;TODAY(),InvoiceDatabase[[#This Row],[Status]]&lt;&gt;"Paid"),"Yes","No")</f>
        <v>Yes</v>
      </c>
    </row>
    <row r="484" spans="1:20">
      <c r="A484">
        <v>483</v>
      </c>
      <c r="C484" t="s">
        <v>225</v>
      </c>
      <c r="D484" s="68">
        <v>4718000</v>
      </c>
      <c r="E484" s="23">
        <v>46039</v>
      </c>
      <c r="F484" s="23">
        <v>46053</v>
      </c>
      <c r="G484" t="s">
        <v>274</v>
      </c>
      <c r="H484"/>
      <c r="I484"/>
      <c r="K484" t="s">
        <v>784</v>
      </c>
      <c r="L484" s="68">
        <v>4718000</v>
      </c>
      <c r="M484" s="68">
        <f>InvoiceDatabase[[#This Row],[Amount]]-InvoiceDatabase[[#This Row],[Paid Amount]]</f>
        <v>0</v>
      </c>
      <c r="N484" s="68" t="str" cm="1">
        <f t="array" aca="1" ref="N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4" s="68" t="str">
        <f>_xlfn.TEXTAFTER(
VLOOKUP(InvoiceDatabase[[#This Row],[Customer]],CustomerList[],5,FALSE),
", ", -1)</f>
        <v>Sumatera Selatan</v>
      </c>
      <c r="P484" s="68">
        <f ca="1">IF(InvoiceDatabase[[#This Row],[Aging]]&lt;&gt;"Within Due",InvoiceDatabase[[#This Row],[Balance Outstanding]],0)</f>
        <v>0</v>
      </c>
      <c r="Q484" s="68">
        <f ca="1">IF(InvoiceDatabase[[#This Row],[Aging]]="Within Due",InvoiceDatabase[[#This Row],[Balance Outstanding]],0)</f>
        <v>0</v>
      </c>
      <c r="R484" s="68" t="str">
        <f ca="1">IF(InvoiceDatabase[[#This Row],[Date Issued]] &gt;= TODAY()-30, "Yes", "No")</f>
        <v>No</v>
      </c>
      <c r="S484" s="68" t="str">
        <f ca="1">IF(InvoiceDatabase[[#This Row],[IsOverdue?]]&lt;&gt;"Yes",InvoiceDatabase[[#This Row],[Status]],"Past Due")</f>
        <v>Paid</v>
      </c>
      <c r="T484" s="68" t="str">
        <f ca="1">IF(AND(InvoiceDatabase[[#This Row],[Date Due]]&lt;TODAY(),InvoiceDatabase[[#This Row],[Status]]&lt;&gt;"Paid"),"Yes","No")</f>
        <v>No</v>
      </c>
    </row>
    <row r="485" spans="1:20">
      <c r="A485">
        <v>484</v>
      </c>
      <c r="C485" t="s">
        <v>218</v>
      </c>
      <c r="D485" s="68">
        <v>1095000</v>
      </c>
      <c r="E485" s="23">
        <v>46073</v>
      </c>
      <c r="F485" s="23">
        <v>46103</v>
      </c>
      <c r="G485" t="s">
        <v>274</v>
      </c>
      <c r="H485"/>
      <c r="I485"/>
      <c r="K485" t="s">
        <v>785</v>
      </c>
      <c r="L485" s="68">
        <v>1095000</v>
      </c>
      <c r="M485" s="68">
        <f>InvoiceDatabase[[#This Row],[Amount]]-InvoiceDatabase[[#This Row],[Paid Amount]]</f>
        <v>0</v>
      </c>
      <c r="N485" s="68" t="str" cm="1">
        <f t="array" aca="1" ref="N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5" s="68" t="str">
        <f>_xlfn.TEXTAFTER(
VLOOKUP(InvoiceDatabase[[#This Row],[Customer]],CustomerList[],5,FALSE),
", ", -1)</f>
        <v>Sumatera Utara</v>
      </c>
      <c r="P485" s="68">
        <f ca="1">IF(InvoiceDatabase[[#This Row],[Aging]]&lt;&gt;"Within Due",InvoiceDatabase[[#This Row],[Balance Outstanding]],0)</f>
        <v>0</v>
      </c>
      <c r="Q485" s="68">
        <f ca="1">IF(InvoiceDatabase[[#This Row],[Aging]]="Within Due",InvoiceDatabase[[#This Row],[Balance Outstanding]],0)</f>
        <v>0</v>
      </c>
      <c r="R485" s="68" t="str">
        <f ca="1">IF(InvoiceDatabase[[#This Row],[Date Issued]] &gt;= TODAY()-30, "Yes", "No")</f>
        <v>No</v>
      </c>
      <c r="S485" s="68" t="str">
        <f ca="1">IF(InvoiceDatabase[[#This Row],[IsOverdue?]]&lt;&gt;"Yes",InvoiceDatabase[[#This Row],[Status]],"Past Due")</f>
        <v>Paid</v>
      </c>
      <c r="T485" s="68" t="str">
        <f ca="1">IF(AND(InvoiceDatabase[[#This Row],[Date Due]]&lt;TODAY(),InvoiceDatabase[[#This Row],[Status]]&lt;&gt;"Paid"),"Yes","No")</f>
        <v>No</v>
      </c>
    </row>
    <row r="486" spans="1:20">
      <c r="A486">
        <v>485</v>
      </c>
      <c r="C486" t="s">
        <v>177</v>
      </c>
      <c r="D486" s="68">
        <v>7370000</v>
      </c>
      <c r="E486" s="23">
        <v>46169</v>
      </c>
      <c r="F486" s="23">
        <v>46199</v>
      </c>
      <c r="G486" t="s">
        <v>274</v>
      </c>
      <c r="H486"/>
      <c r="I486"/>
      <c r="K486" t="s">
        <v>786</v>
      </c>
      <c r="L486" s="68">
        <v>7370000</v>
      </c>
      <c r="M486" s="68">
        <f>InvoiceDatabase[[#This Row],[Amount]]-InvoiceDatabase[[#This Row],[Paid Amount]]</f>
        <v>0</v>
      </c>
      <c r="N486" s="68" t="str" cm="1">
        <f t="array" aca="1" ref="N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6" s="68" t="str">
        <f>_xlfn.TEXTAFTER(
VLOOKUP(InvoiceDatabase[[#This Row],[Customer]],CustomerList[],5,FALSE),
", ", -1)</f>
        <v>Jawa Timur</v>
      </c>
      <c r="P486" s="68">
        <f ca="1">IF(InvoiceDatabase[[#This Row],[Aging]]&lt;&gt;"Within Due",InvoiceDatabase[[#This Row],[Balance Outstanding]],0)</f>
        <v>0</v>
      </c>
      <c r="Q486" s="68">
        <f ca="1">IF(InvoiceDatabase[[#This Row],[Aging]]="Within Due",InvoiceDatabase[[#This Row],[Balance Outstanding]],0)</f>
        <v>0</v>
      </c>
      <c r="R486" s="68" t="str">
        <f ca="1">IF(InvoiceDatabase[[#This Row],[Date Issued]] &gt;= TODAY()-30, "Yes", "No")</f>
        <v>No</v>
      </c>
      <c r="S486" s="68" t="str">
        <f ca="1">IF(InvoiceDatabase[[#This Row],[IsOverdue?]]&lt;&gt;"Yes",InvoiceDatabase[[#This Row],[Status]],"Past Due")</f>
        <v>Paid</v>
      </c>
      <c r="T486" s="68" t="str">
        <f ca="1">IF(AND(InvoiceDatabase[[#This Row],[Date Due]]&lt;TODAY(),InvoiceDatabase[[#This Row],[Status]]&lt;&gt;"Paid"),"Yes","No")</f>
        <v>No</v>
      </c>
    </row>
    <row r="487" spans="1:20">
      <c r="A487">
        <v>486</v>
      </c>
      <c r="C487" t="s">
        <v>253</v>
      </c>
      <c r="D487" s="68">
        <v>3364000</v>
      </c>
      <c r="E487" s="23">
        <v>46098</v>
      </c>
      <c r="F487" s="23">
        <v>46128</v>
      </c>
      <c r="G487" t="s">
        <v>274</v>
      </c>
      <c r="H487"/>
      <c r="I487"/>
      <c r="K487" t="s">
        <v>787</v>
      </c>
      <c r="L487" s="68">
        <v>3364000</v>
      </c>
      <c r="M487" s="68">
        <f>InvoiceDatabase[[#This Row],[Amount]]-InvoiceDatabase[[#This Row],[Paid Amount]]</f>
        <v>0</v>
      </c>
      <c r="N487" s="68" t="str" cm="1">
        <f t="array" aca="1" ref="N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7" s="68" t="str">
        <f>_xlfn.TEXTAFTER(
VLOOKUP(InvoiceDatabase[[#This Row],[Customer]],CustomerList[],5,FALSE),
", ", -1)</f>
        <v>Kalimantan Barat</v>
      </c>
      <c r="P487" s="68">
        <f ca="1">IF(InvoiceDatabase[[#This Row],[Aging]]&lt;&gt;"Within Due",InvoiceDatabase[[#This Row],[Balance Outstanding]],0)</f>
        <v>0</v>
      </c>
      <c r="Q487" s="68">
        <f ca="1">IF(InvoiceDatabase[[#This Row],[Aging]]="Within Due",InvoiceDatabase[[#This Row],[Balance Outstanding]],0)</f>
        <v>0</v>
      </c>
      <c r="R487" s="68" t="str">
        <f ca="1">IF(InvoiceDatabase[[#This Row],[Date Issued]] &gt;= TODAY()-30, "Yes", "No")</f>
        <v>No</v>
      </c>
      <c r="S487" s="68" t="str">
        <f ca="1">IF(InvoiceDatabase[[#This Row],[IsOverdue?]]&lt;&gt;"Yes",InvoiceDatabase[[#This Row],[Status]],"Past Due")</f>
        <v>Paid</v>
      </c>
      <c r="T487" s="68" t="str">
        <f ca="1">IF(AND(InvoiceDatabase[[#This Row],[Date Due]]&lt;TODAY(),InvoiceDatabase[[#This Row],[Status]]&lt;&gt;"Paid"),"Yes","No")</f>
        <v>No</v>
      </c>
    </row>
    <row r="488" spans="1:20">
      <c r="A488">
        <v>487</v>
      </c>
      <c r="C488" t="s">
        <v>32</v>
      </c>
      <c r="D488" s="68">
        <v>2610000</v>
      </c>
      <c r="E488" s="23">
        <v>46273</v>
      </c>
      <c r="F488" s="23">
        <v>46303</v>
      </c>
      <c r="G488" t="s">
        <v>274</v>
      </c>
      <c r="H488"/>
      <c r="I488"/>
      <c r="K488" t="s">
        <v>788</v>
      </c>
      <c r="L488" s="68">
        <v>2610000</v>
      </c>
      <c r="M488" s="68">
        <f>InvoiceDatabase[[#This Row],[Amount]]-InvoiceDatabase[[#This Row],[Paid Amount]]</f>
        <v>0</v>
      </c>
      <c r="N488" s="68" t="str" cm="1">
        <f t="array" aca="1" ref="N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88" s="68" t="str">
        <f>_xlfn.TEXTAFTER(
VLOOKUP(InvoiceDatabase[[#This Row],[Customer]],CustomerList[],5,FALSE),
", ", -1)</f>
        <v>DKI Jakarta</v>
      </c>
      <c r="P488" s="68">
        <f ca="1">IF(InvoiceDatabase[[#This Row],[Aging]]&lt;&gt;"Within Due",InvoiceDatabase[[#This Row],[Balance Outstanding]],0)</f>
        <v>0</v>
      </c>
      <c r="Q488" s="68">
        <f ca="1">IF(InvoiceDatabase[[#This Row],[Aging]]="Within Due",InvoiceDatabase[[#This Row],[Balance Outstanding]],0)</f>
        <v>0</v>
      </c>
      <c r="R488" s="68" t="str">
        <f ca="1">IF(InvoiceDatabase[[#This Row],[Date Issued]] &gt;= TODAY()-30, "Yes", "No")</f>
        <v>Yes</v>
      </c>
      <c r="S488" s="68" t="str">
        <f ca="1">IF(InvoiceDatabase[[#This Row],[IsOverdue?]]&lt;&gt;"Yes",InvoiceDatabase[[#This Row],[Status]],"Past Due")</f>
        <v>Paid</v>
      </c>
      <c r="T488" s="68" t="str">
        <f ca="1">IF(AND(InvoiceDatabase[[#This Row],[Date Due]]&lt;TODAY(),InvoiceDatabase[[#This Row],[Status]]&lt;&gt;"Paid"),"Yes","No")</f>
        <v>No</v>
      </c>
    </row>
    <row r="489" spans="1:20">
      <c r="A489">
        <v>488</v>
      </c>
      <c r="C489" t="s">
        <v>151</v>
      </c>
      <c r="D489" s="68">
        <v>2223000</v>
      </c>
      <c r="E489" s="23">
        <v>46233</v>
      </c>
      <c r="F489" s="23">
        <v>46263</v>
      </c>
      <c r="G489" t="s">
        <v>51</v>
      </c>
      <c r="H489"/>
      <c r="I489"/>
      <c r="K489" t="s">
        <v>789</v>
      </c>
      <c r="L489" s="68">
        <v>0</v>
      </c>
      <c r="M489" s="68">
        <f>InvoiceDatabase[[#This Row],[Amount]]-InvoiceDatabase[[#This Row],[Paid Amount]]</f>
        <v>2223000</v>
      </c>
      <c r="N489" s="68" t="str" cm="1">
        <f t="array" aca="1" ref="N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89" s="68" t="str">
        <f>_xlfn.TEXTAFTER(
VLOOKUP(InvoiceDatabase[[#This Row],[Customer]],CustomerList[],5,FALSE),
", ", -1)</f>
        <v>Banten</v>
      </c>
      <c r="P489" s="68">
        <f ca="1">IF(InvoiceDatabase[[#This Row],[Aging]]&lt;&gt;"Within Due",InvoiceDatabase[[#This Row],[Balance Outstanding]],0)</f>
        <v>2223000</v>
      </c>
      <c r="Q489" s="68">
        <f ca="1">IF(InvoiceDatabase[[#This Row],[Aging]]="Within Due",InvoiceDatabase[[#This Row],[Balance Outstanding]],0)</f>
        <v>0</v>
      </c>
      <c r="R489" s="68" t="str">
        <f ca="1">IF(InvoiceDatabase[[#This Row],[Date Issued]] &gt;= TODAY()-30, "Yes", "No")</f>
        <v>No</v>
      </c>
      <c r="S489" s="68" t="str">
        <f ca="1">IF(InvoiceDatabase[[#This Row],[IsOverdue?]]&lt;&gt;"Yes",InvoiceDatabase[[#This Row],[Status]],"Past Due")</f>
        <v>Past Due</v>
      </c>
      <c r="T489" s="68" t="str">
        <f ca="1">IF(AND(InvoiceDatabase[[#This Row],[Date Due]]&lt;TODAY(),InvoiceDatabase[[#This Row],[Status]]&lt;&gt;"Paid"),"Yes","No")</f>
        <v>Yes</v>
      </c>
    </row>
    <row r="490" spans="1:20">
      <c r="A490">
        <v>489</v>
      </c>
      <c r="C490" t="s">
        <v>177</v>
      </c>
      <c r="D490" s="68">
        <v>7042000</v>
      </c>
      <c r="E490" s="23">
        <v>46159</v>
      </c>
      <c r="F490" s="23">
        <v>46189</v>
      </c>
      <c r="G490" t="s">
        <v>274</v>
      </c>
      <c r="H490"/>
      <c r="I490"/>
      <c r="K490" t="s">
        <v>790</v>
      </c>
      <c r="L490" s="68">
        <v>7042000</v>
      </c>
      <c r="M490" s="68">
        <f>InvoiceDatabase[[#This Row],[Amount]]-InvoiceDatabase[[#This Row],[Paid Amount]]</f>
        <v>0</v>
      </c>
      <c r="N490" s="68" t="str" cm="1">
        <f t="array" aca="1" ref="N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0" s="68" t="str">
        <f>_xlfn.TEXTAFTER(
VLOOKUP(InvoiceDatabase[[#This Row],[Customer]],CustomerList[],5,FALSE),
", ", -1)</f>
        <v>Jawa Timur</v>
      </c>
      <c r="P490" s="68">
        <f ca="1">IF(InvoiceDatabase[[#This Row],[Aging]]&lt;&gt;"Within Due",InvoiceDatabase[[#This Row],[Balance Outstanding]],0)</f>
        <v>0</v>
      </c>
      <c r="Q490" s="68">
        <f ca="1">IF(InvoiceDatabase[[#This Row],[Aging]]="Within Due",InvoiceDatabase[[#This Row],[Balance Outstanding]],0)</f>
        <v>0</v>
      </c>
      <c r="R490" s="68" t="str">
        <f ca="1">IF(InvoiceDatabase[[#This Row],[Date Issued]] &gt;= TODAY()-30, "Yes", "No")</f>
        <v>No</v>
      </c>
      <c r="S490" s="68" t="str">
        <f ca="1">IF(InvoiceDatabase[[#This Row],[IsOverdue?]]&lt;&gt;"Yes",InvoiceDatabase[[#This Row],[Status]],"Past Due")</f>
        <v>Paid</v>
      </c>
      <c r="T490" s="68" t="str">
        <f ca="1">IF(AND(InvoiceDatabase[[#This Row],[Date Due]]&lt;TODAY(),InvoiceDatabase[[#This Row],[Status]]&lt;&gt;"Paid"),"Yes","No")</f>
        <v>No</v>
      </c>
    </row>
    <row r="491" spans="1:20">
      <c r="A491">
        <v>490</v>
      </c>
      <c r="C491" t="s">
        <v>138</v>
      </c>
      <c r="D491" s="68">
        <v>4455000</v>
      </c>
      <c r="E491" s="23">
        <v>46193</v>
      </c>
      <c r="F491" s="23">
        <v>46223</v>
      </c>
      <c r="G491" t="s">
        <v>51</v>
      </c>
      <c r="H491"/>
      <c r="I491"/>
      <c r="K491" t="s">
        <v>791</v>
      </c>
      <c r="L491" s="68">
        <v>0</v>
      </c>
      <c r="M491" s="68">
        <f>InvoiceDatabase[[#This Row],[Amount]]-InvoiceDatabase[[#This Row],[Paid Amount]]</f>
        <v>4455000</v>
      </c>
      <c r="N491" s="68" t="str" cm="1">
        <f t="array" aca="1" ref="N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1" s="68" t="str">
        <f>_xlfn.TEXTAFTER(
VLOOKUP(InvoiceDatabase[[#This Row],[Customer]],CustomerList[],5,FALSE),
", ", -1)</f>
        <v>Jawa Barat</v>
      </c>
      <c r="P491" s="68">
        <f ca="1">IF(InvoiceDatabase[[#This Row],[Aging]]&lt;&gt;"Within Due",InvoiceDatabase[[#This Row],[Balance Outstanding]],0)</f>
        <v>4455000</v>
      </c>
      <c r="Q491" s="68">
        <f ca="1">IF(InvoiceDatabase[[#This Row],[Aging]]="Within Due",InvoiceDatabase[[#This Row],[Balance Outstanding]],0)</f>
        <v>0</v>
      </c>
      <c r="R491" s="68" t="str">
        <f ca="1">IF(InvoiceDatabase[[#This Row],[Date Issued]] &gt;= TODAY()-30, "Yes", "No")</f>
        <v>No</v>
      </c>
      <c r="S491" s="68" t="str">
        <f ca="1">IF(InvoiceDatabase[[#This Row],[IsOverdue?]]&lt;&gt;"Yes",InvoiceDatabase[[#This Row],[Status]],"Past Due")</f>
        <v>Past Due</v>
      </c>
      <c r="T491" s="68" t="str">
        <f ca="1">IF(AND(InvoiceDatabase[[#This Row],[Date Due]]&lt;TODAY(),InvoiceDatabase[[#This Row],[Status]]&lt;&gt;"Paid"),"Yes","No")</f>
        <v>Yes</v>
      </c>
    </row>
    <row r="492" spans="1:20">
      <c r="A492">
        <v>491</v>
      </c>
      <c r="C492" t="s">
        <v>131</v>
      </c>
      <c r="D492" s="68">
        <v>1531000</v>
      </c>
      <c r="E492" s="23">
        <v>46040</v>
      </c>
      <c r="F492" s="23">
        <v>46070</v>
      </c>
      <c r="G492" t="s">
        <v>2802</v>
      </c>
      <c r="H492"/>
      <c r="I492"/>
      <c r="K492" t="s">
        <v>792</v>
      </c>
      <c r="L492" s="68">
        <v>1072000</v>
      </c>
      <c r="M492" s="68">
        <f>InvoiceDatabase[[#This Row],[Amount]]-InvoiceDatabase[[#This Row],[Paid Amount]]</f>
        <v>459000</v>
      </c>
      <c r="N492" s="68" t="str" cm="1">
        <f t="array" aca="1" ref="N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2" s="68" t="str">
        <f>_xlfn.TEXTAFTER(
VLOOKUP(InvoiceDatabase[[#This Row],[Customer]],CustomerList[],5,FALSE),
", ", -1)</f>
        <v>Jawa Barat</v>
      </c>
      <c r="P492" s="68">
        <f ca="1">IF(InvoiceDatabase[[#This Row],[Aging]]&lt;&gt;"Within Due",InvoiceDatabase[[#This Row],[Balance Outstanding]],0)</f>
        <v>459000</v>
      </c>
      <c r="Q492" s="68">
        <f ca="1">IF(InvoiceDatabase[[#This Row],[Aging]]="Within Due",InvoiceDatabase[[#This Row],[Balance Outstanding]],0)</f>
        <v>0</v>
      </c>
      <c r="R492" s="68" t="str">
        <f ca="1">IF(InvoiceDatabase[[#This Row],[Date Issued]] &gt;= TODAY()-30, "Yes", "No")</f>
        <v>No</v>
      </c>
      <c r="S492" s="68" t="str">
        <f ca="1">IF(InvoiceDatabase[[#This Row],[IsOverdue?]]&lt;&gt;"Yes",InvoiceDatabase[[#This Row],[Status]],"Past Due")</f>
        <v>Past Due</v>
      </c>
      <c r="T492" s="68" t="str">
        <f ca="1">IF(AND(InvoiceDatabase[[#This Row],[Date Due]]&lt;TODAY(),InvoiceDatabase[[#This Row],[Status]]&lt;&gt;"Paid"),"Yes","No")</f>
        <v>Yes</v>
      </c>
    </row>
    <row r="493" spans="1:20">
      <c r="A493">
        <v>492</v>
      </c>
      <c r="C493" t="s">
        <v>260</v>
      </c>
      <c r="D493" s="68">
        <v>2917000</v>
      </c>
      <c r="E493" s="23">
        <v>46213</v>
      </c>
      <c r="F493" s="23">
        <v>46243</v>
      </c>
      <c r="G493" t="s">
        <v>51</v>
      </c>
      <c r="H493"/>
      <c r="I493"/>
      <c r="K493" t="s">
        <v>793</v>
      </c>
      <c r="L493" s="68">
        <v>0</v>
      </c>
      <c r="M493" s="68">
        <f>InvoiceDatabase[[#This Row],[Amount]]-InvoiceDatabase[[#This Row],[Paid Amount]]</f>
        <v>2917000</v>
      </c>
      <c r="N493" s="68" t="str" cm="1">
        <f t="array" aca="1" ref="N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493" s="68" t="str">
        <f>_xlfn.TEXTAFTER(
VLOOKUP(InvoiceDatabase[[#This Row],[Customer]],CustomerList[],5,FALSE),
", ", -1)</f>
        <v>Sulawesi Utara</v>
      </c>
      <c r="P493" s="68">
        <f ca="1">IF(InvoiceDatabase[[#This Row],[Aging]]&lt;&gt;"Within Due",InvoiceDatabase[[#This Row],[Balance Outstanding]],0)</f>
        <v>2917000</v>
      </c>
      <c r="Q493" s="68">
        <f ca="1">IF(InvoiceDatabase[[#This Row],[Aging]]="Within Due",InvoiceDatabase[[#This Row],[Balance Outstanding]],0)</f>
        <v>0</v>
      </c>
      <c r="R493" s="68" t="str">
        <f ca="1">IF(InvoiceDatabase[[#This Row],[Date Issued]] &gt;= TODAY()-30, "Yes", "No")</f>
        <v>No</v>
      </c>
      <c r="S493" s="68" t="str">
        <f ca="1">IF(InvoiceDatabase[[#This Row],[IsOverdue?]]&lt;&gt;"Yes",InvoiceDatabase[[#This Row],[Status]],"Past Due")</f>
        <v>Past Due</v>
      </c>
      <c r="T493" s="68" t="str">
        <f ca="1">IF(AND(InvoiceDatabase[[#This Row],[Date Due]]&lt;TODAY(),InvoiceDatabase[[#This Row],[Status]]&lt;&gt;"Paid"),"Yes","No")</f>
        <v>Yes</v>
      </c>
    </row>
    <row r="494" spans="1:20">
      <c r="A494">
        <v>493</v>
      </c>
      <c r="C494" t="s">
        <v>204</v>
      </c>
      <c r="D494" s="68">
        <v>2137000</v>
      </c>
      <c r="E494" s="23">
        <v>46205</v>
      </c>
      <c r="F494" s="23">
        <v>46235</v>
      </c>
      <c r="G494" t="s">
        <v>51</v>
      </c>
      <c r="H494"/>
      <c r="I494"/>
      <c r="K494" t="s">
        <v>794</v>
      </c>
      <c r="L494" s="68">
        <v>0</v>
      </c>
      <c r="M494" s="68">
        <f>InvoiceDatabase[[#This Row],[Amount]]-InvoiceDatabase[[#This Row],[Paid Amount]]</f>
        <v>2137000</v>
      </c>
      <c r="N494" s="68" t="str" cm="1">
        <f t="array" aca="1" ref="N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494" s="68" t="str">
        <f>_xlfn.TEXTAFTER(
VLOOKUP(InvoiceDatabase[[#This Row],[Customer]],CustomerList[],5,FALSE),
", ", -1)</f>
        <v>Bali</v>
      </c>
      <c r="P494" s="68">
        <f ca="1">IF(InvoiceDatabase[[#This Row],[Aging]]&lt;&gt;"Within Due",InvoiceDatabase[[#This Row],[Balance Outstanding]],0)</f>
        <v>2137000</v>
      </c>
      <c r="Q494" s="68">
        <f ca="1">IF(InvoiceDatabase[[#This Row],[Aging]]="Within Due",InvoiceDatabase[[#This Row],[Balance Outstanding]],0)</f>
        <v>0</v>
      </c>
      <c r="R494" s="68" t="str">
        <f ca="1">IF(InvoiceDatabase[[#This Row],[Date Issued]] &gt;= TODAY()-30, "Yes", "No")</f>
        <v>No</v>
      </c>
      <c r="S494" s="68" t="str">
        <f ca="1">IF(InvoiceDatabase[[#This Row],[IsOverdue?]]&lt;&gt;"Yes",InvoiceDatabase[[#This Row],[Status]],"Past Due")</f>
        <v>Past Due</v>
      </c>
      <c r="T494" s="68" t="str">
        <f ca="1">IF(AND(InvoiceDatabase[[#This Row],[Date Due]]&lt;TODAY(),InvoiceDatabase[[#This Row],[Status]]&lt;&gt;"Paid"),"Yes","No")</f>
        <v>Yes</v>
      </c>
    </row>
    <row r="495" spans="1:20">
      <c r="A495">
        <v>494</v>
      </c>
      <c r="C495" t="s">
        <v>246</v>
      </c>
      <c r="D495" s="68">
        <v>396000</v>
      </c>
      <c r="E495" s="23">
        <v>46065</v>
      </c>
      <c r="F495" s="23">
        <v>46095</v>
      </c>
      <c r="G495" t="s">
        <v>274</v>
      </c>
      <c r="H495"/>
      <c r="I495"/>
      <c r="K495" t="s">
        <v>795</v>
      </c>
      <c r="L495" s="68">
        <v>396000</v>
      </c>
      <c r="M495" s="68">
        <f>InvoiceDatabase[[#This Row],[Amount]]-InvoiceDatabase[[#This Row],[Paid Amount]]</f>
        <v>0</v>
      </c>
      <c r="N495" s="68" t="str" cm="1">
        <f t="array" aca="1" ref="N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5" s="68" t="str">
        <f>_xlfn.TEXTAFTER(
VLOOKUP(InvoiceDatabase[[#This Row],[Customer]],CustomerList[],5,FALSE),
", ", -1)</f>
        <v>Kalimantan Timur</v>
      </c>
      <c r="P495" s="68">
        <f ca="1">IF(InvoiceDatabase[[#This Row],[Aging]]&lt;&gt;"Within Due",InvoiceDatabase[[#This Row],[Balance Outstanding]],0)</f>
        <v>0</v>
      </c>
      <c r="Q495" s="68">
        <f ca="1">IF(InvoiceDatabase[[#This Row],[Aging]]="Within Due",InvoiceDatabase[[#This Row],[Balance Outstanding]],0)</f>
        <v>0</v>
      </c>
      <c r="R495" s="68" t="str">
        <f ca="1">IF(InvoiceDatabase[[#This Row],[Date Issued]] &gt;= TODAY()-30, "Yes", "No")</f>
        <v>No</v>
      </c>
      <c r="S495" s="68" t="str">
        <f ca="1">IF(InvoiceDatabase[[#This Row],[IsOverdue?]]&lt;&gt;"Yes",InvoiceDatabase[[#This Row],[Status]],"Past Due")</f>
        <v>Paid</v>
      </c>
      <c r="T495" s="68" t="str">
        <f ca="1">IF(AND(InvoiceDatabase[[#This Row],[Date Due]]&lt;TODAY(),InvoiceDatabase[[#This Row],[Status]]&lt;&gt;"Paid"),"Yes","No")</f>
        <v>No</v>
      </c>
    </row>
    <row r="496" spans="1:20">
      <c r="A496">
        <v>495</v>
      </c>
      <c r="C496" t="s">
        <v>260</v>
      </c>
      <c r="D496" s="68">
        <v>516000</v>
      </c>
      <c r="E496" s="23">
        <v>46150</v>
      </c>
      <c r="F496" s="23">
        <v>46195</v>
      </c>
      <c r="G496" t="s">
        <v>274</v>
      </c>
      <c r="H496"/>
      <c r="I496"/>
      <c r="K496" t="s">
        <v>796</v>
      </c>
      <c r="L496" s="68">
        <v>516000</v>
      </c>
      <c r="M496" s="68">
        <f>InvoiceDatabase[[#This Row],[Amount]]-InvoiceDatabase[[#This Row],[Paid Amount]]</f>
        <v>0</v>
      </c>
      <c r="N496" s="68" t="str" cm="1">
        <f t="array" aca="1" ref="N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6" s="68" t="str">
        <f>_xlfn.TEXTAFTER(
VLOOKUP(InvoiceDatabase[[#This Row],[Customer]],CustomerList[],5,FALSE),
", ", -1)</f>
        <v>Sulawesi Utara</v>
      </c>
      <c r="P496" s="68">
        <f ca="1">IF(InvoiceDatabase[[#This Row],[Aging]]&lt;&gt;"Within Due",InvoiceDatabase[[#This Row],[Balance Outstanding]],0)</f>
        <v>0</v>
      </c>
      <c r="Q496" s="68">
        <f ca="1">IF(InvoiceDatabase[[#This Row],[Aging]]="Within Due",InvoiceDatabase[[#This Row],[Balance Outstanding]],0)</f>
        <v>0</v>
      </c>
      <c r="R496" s="68" t="str">
        <f ca="1">IF(InvoiceDatabase[[#This Row],[Date Issued]] &gt;= TODAY()-30, "Yes", "No")</f>
        <v>No</v>
      </c>
      <c r="S496" s="68" t="str">
        <f ca="1">IF(InvoiceDatabase[[#This Row],[IsOverdue?]]&lt;&gt;"Yes",InvoiceDatabase[[#This Row],[Status]],"Past Due")</f>
        <v>Paid</v>
      </c>
      <c r="T496" s="68" t="str">
        <f ca="1">IF(AND(InvoiceDatabase[[#This Row],[Date Due]]&lt;TODAY(),InvoiceDatabase[[#This Row],[Status]]&lt;&gt;"Paid"),"Yes","No")</f>
        <v>No</v>
      </c>
    </row>
    <row r="497" spans="1:20">
      <c r="A497">
        <v>496</v>
      </c>
      <c r="C497" t="s">
        <v>125</v>
      </c>
      <c r="D497" s="68">
        <v>792000</v>
      </c>
      <c r="E497" s="23">
        <v>46153</v>
      </c>
      <c r="F497" s="23">
        <v>46183</v>
      </c>
      <c r="G497" t="s">
        <v>51</v>
      </c>
      <c r="H497"/>
      <c r="I497"/>
      <c r="K497" t="s">
        <v>797</v>
      </c>
      <c r="L497" s="68">
        <v>0</v>
      </c>
      <c r="M497" s="68">
        <f>InvoiceDatabase[[#This Row],[Amount]]-InvoiceDatabase[[#This Row],[Paid Amount]]</f>
        <v>792000</v>
      </c>
      <c r="N497" s="68" t="str" cm="1">
        <f t="array" aca="1" ref="N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497" s="68" t="str">
        <f>_xlfn.TEXTAFTER(
VLOOKUP(InvoiceDatabase[[#This Row],[Customer]],CustomerList[],5,FALSE),
", ", -1)</f>
        <v>DKI Jakarta</v>
      </c>
      <c r="P497" s="68">
        <f ca="1">IF(InvoiceDatabase[[#This Row],[Aging]]&lt;&gt;"Within Due",InvoiceDatabase[[#This Row],[Balance Outstanding]],0)</f>
        <v>792000</v>
      </c>
      <c r="Q497" s="68">
        <f ca="1">IF(InvoiceDatabase[[#This Row],[Aging]]="Within Due",InvoiceDatabase[[#This Row],[Balance Outstanding]],0)</f>
        <v>0</v>
      </c>
      <c r="R497" s="68" t="str">
        <f ca="1">IF(InvoiceDatabase[[#This Row],[Date Issued]] &gt;= TODAY()-30, "Yes", "No")</f>
        <v>No</v>
      </c>
      <c r="S497" s="68" t="str">
        <f ca="1">IF(InvoiceDatabase[[#This Row],[IsOverdue?]]&lt;&gt;"Yes",InvoiceDatabase[[#This Row],[Status]],"Past Due")</f>
        <v>Past Due</v>
      </c>
      <c r="T497" s="68" t="str">
        <f ca="1">IF(AND(InvoiceDatabase[[#This Row],[Date Due]]&lt;TODAY(),InvoiceDatabase[[#This Row],[Status]]&lt;&gt;"Paid"),"Yes","No")</f>
        <v>Yes</v>
      </c>
    </row>
    <row r="498" spans="1:20">
      <c r="A498">
        <v>497</v>
      </c>
      <c r="C498" t="s">
        <v>118</v>
      </c>
      <c r="D498" s="68">
        <v>5601000</v>
      </c>
      <c r="E498" s="23">
        <v>46123</v>
      </c>
      <c r="F498" s="23">
        <v>46137</v>
      </c>
      <c r="G498" t="s">
        <v>274</v>
      </c>
      <c r="H498"/>
      <c r="I498"/>
      <c r="K498" t="s">
        <v>798</v>
      </c>
      <c r="L498" s="68">
        <v>5601000</v>
      </c>
      <c r="M498" s="68">
        <f>InvoiceDatabase[[#This Row],[Amount]]-InvoiceDatabase[[#This Row],[Paid Amount]]</f>
        <v>0</v>
      </c>
      <c r="N498" s="68" t="str" cm="1">
        <f t="array" aca="1" ref="N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8" s="68" t="str">
        <f>_xlfn.TEXTAFTER(
VLOOKUP(InvoiceDatabase[[#This Row],[Customer]],CustomerList[],5,FALSE),
", ", -1)</f>
        <v>DKI Jakarta</v>
      </c>
      <c r="P498" s="68">
        <f ca="1">IF(InvoiceDatabase[[#This Row],[Aging]]&lt;&gt;"Within Due",InvoiceDatabase[[#This Row],[Balance Outstanding]],0)</f>
        <v>0</v>
      </c>
      <c r="Q498" s="68">
        <f ca="1">IF(InvoiceDatabase[[#This Row],[Aging]]="Within Due",InvoiceDatabase[[#This Row],[Balance Outstanding]],0)</f>
        <v>0</v>
      </c>
      <c r="R498" s="68" t="str">
        <f ca="1">IF(InvoiceDatabase[[#This Row],[Date Issued]] &gt;= TODAY()-30, "Yes", "No")</f>
        <v>No</v>
      </c>
      <c r="S498" s="68" t="str">
        <f ca="1">IF(InvoiceDatabase[[#This Row],[IsOverdue?]]&lt;&gt;"Yes",InvoiceDatabase[[#This Row],[Status]],"Past Due")</f>
        <v>Paid</v>
      </c>
      <c r="T498" s="68" t="str">
        <f ca="1">IF(AND(InvoiceDatabase[[#This Row],[Date Due]]&lt;TODAY(),InvoiceDatabase[[#This Row],[Status]]&lt;&gt;"Paid"),"Yes","No")</f>
        <v>No</v>
      </c>
    </row>
    <row r="499" spans="1:20">
      <c r="A499">
        <v>498</v>
      </c>
      <c r="C499" t="s">
        <v>131</v>
      </c>
      <c r="D499" s="68">
        <v>5964000</v>
      </c>
      <c r="E499" s="23">
        <v>46081</v>
      </c>
      <c r="F499" s="23">
        <v>46095</v>
      </c>
      <c r="G499" t="s">
        <v>274</v>
      </c>
      <c r="H499"/>
      <c r="I499"/>
      <c r="K499" t="s">
        <v>799</v>
      </c>
      <c r="L499" s="68">
        <v>5964000</v>
      </c>
      <c r="M499" s="68">
        <f>InvoiceDatabase[[#This Row],[Amount]]-InvoiceDatabase[[#This Row],[Paid Amount]]</f>
        <v>0</v>
      </c>
      <c r="N499" s="68" t="str" cm="1">
        <f t="array" aca="1" ref="N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499" s="68" t="str">
        <f>_xlfn.TEXTAFTER(
VLOOKUP(InvoiceDatabase[[#This Row],[Customer]],CustomerList[],5,FALSE),
", ", -1)</f>
        <v>Jawa Barat</v>
      </c>
      <c r="P499" s="68">
        <f ca="1">IF(InvoiceDatabase[[#This Row],[Aging]]&lt;&gt;"Within Due",InvoiceDatabase[[#This Row],[Balance Outstanding]],0)</f>
        <v>0</v>
      </c>
      <c r="Q499" s="68">
        <f ca="1">IF(InvoiceDatabase[[#This Row],[Aging]]="Within Due",InvoiceDatabase[[#This Row],[Balance Outstanding]],0)</f>
        <v>0</v>
      </c>
      <c r="R499" s="68" t="str">
        <f ca="1">IF(InvoiceDatabase[[#This Row],[Date Issued]] &gt;= TODAY()-30, "Yes", "No")</f>
        <v>No</v>
      </c>
      <c r="S499" s="68" t="str">
        <f ca="1">IF(InvoiceDatabase[[#This Row],[IsOverdue?]]&lt;&gt;"Yes",InvoiceDatabase[[#This Row],[Status]],"Past Due")</f>
        <v>Paid</v>
      </c>
      <c r="T499" s="68" t="str">
        <f ca="1">IF(AND(InvoiceDatabase[[#This Row],[Date Due]]&lt;TODAY(),InvoiceDatabase[[#This Row],[Status]]&lt;&gt;"Paid"),"Yes","No")</f>
        <v>No</v>
      </c>
    </row>
    <row r="500" spans="1:20">
      <c r="A500">
        <v>499</v>
      </c>
      <c r="C500" t="s">
        <v>211</v>
      </c>
      <c r="D500" s="68">
        <v>3641000</v>
      </c>
      <c r="E500" s="23">
        <v>46094</v>
      </c>
      <c r="F500" s="23">
        <v>46124</v>
      </c>
      <c r="G500" t="s">
        <v>51</v>
      </c>
      <c r="H500"/>
      <c r="I500"/>
      <c r="K500" t="s">
        <v>800</v>
      </c>
      <c r="L500" s="68">
        <v>0</v>
      </c>
      <c r="M500" s="68">
        <f>InvoiceDatabase[[#This Row],[Amount]]-InvoiceDatabase[[#This Row],[Paid Amount]]</f>
        <v>3641000</v>
      </c>
      <c r="N500" s="68" t="str" cm="1">
        <f t="array" aca="1" ref="N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0" s="68" t="str">
        <f>_xlfn.TEXTAFTER(
VLOOKUP(InvoiceDatabase[[#This Row],[Customer]],CustomerList[],5,FALSE),
", ", -1)</f>
        <v>Sulawesi Selatan</v>
      </c>
      <c r="P500" s="68">
        <f ca="1">IF(InvoiceDatabase[[#This Row],[Aging]]&lt;&gt;"Within Due",InvoiceDatabase[[#This Row],[Balance Outstanding]],0)</f>
        <v>3641000</v>
      </c>
      <c r="Q500" s="68">
        <f ca="1">IF(InvoiceDatabase[[#This Row],[Aging]]="Within Due",InvoiceDatabase[[#This Row],[Balance Outstanding]],0)</f>
        <v>0</v>
      </c>
      <c r="R500" s="68" t="str">
        <f ca="1">IF(InvoiceDatabase[[#This Row],[Date Issued]] &gt;= TODAY()-30, "Yes", "No")</f>
        <v>No</v>
      </c>
      <c r="S500" s="68" t="str">
        <f ca="1">IF(InvoiceDatabase[[#This Row],[IsOverdue?]]&lt;&gt;"Yes",InvoiceDatabase[[#This Row],[Status]],"Past Due")</f>
        <v>Past Due</v>
      </c>
      <c r="T500" s="68" t="str">
        <f ca="1">IF(AND(InvoiceDatabase[[#This Row],[Date Due]]&lt;TODAY(),InvoiceDatabase[[#This Row],[Status]]&lt;&gt;"Paid"),"Yes","No")</f>
        <v>Yes</v>
      </c>
    </row>
    <row r="501" spans="1:20">
      <c r="A501">
        <v>500</v>
      </c>
      <c r="C501" t="s">
        <v>111</v>
      </c>
      <c r="D501" s="68">
        <v>2120000</v>
      </c>
      <c r="E501" s="23">
        <v>46247</v>
      </c>
      <c r="F501" s="23">
        <v>46277</v>
      </c>
      <c r="G501" t="s">
        <v>51</v>
      </c>
      <c r="H501"/>
      <c r="I501"/>
      <c r="K501" t="s">
        <v>801</v>
      </c>
      <c r="L501" s="68">
        <v>0</v>
      </c>
      <c r="M501" s="68">
        <f>InvoiceDatabase[[#This Row],[Amount]]-InvoiceDatabase[[#This Row],[Paid Amount]]</f>
        <v>2120000</v>
      </c>
      <c r="N501" s="68" t="str" cm="1">
        <f t="array" aca="1" ref="N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01" s="68" t="str">
        <f>_xlfn.TEXTAFTER(
VLOOKUP(InvoiceDatabase[[#This Row],[Customer]],CustomerList[],5,FALSE),
", ", -1)</f>
        <v>DKI Jakarta</v>
      </c>
      <c r="P501" s="68">
        <f ca="1">IF(InvoiceDatabase[[#This Row],[Aging]]&lt;&gt;"Within Due",InvoiceDatabase[[#This Row],[Balance Outstanding]],0)</f>
        <v>2120000</v>
      </c>
      <c r="Q501" s="68">
        <f ca="1">IF(InvoiceDatabase[[#This Row],[Aging]]="Within Due",InvoiceDatabase[[#This Row],[Balance Outstanding]],0)</f>
        <v>0</v>
      </c>
      <c r="R501" s="68" t="str">
        <f ca="1">IF(InvoiceDatabase[[#This Row],[Date Issued]] &gt;= TODAY()-30, "Yes", "No")</f>
        <v>No</v>
      </c>
      <c r="S501" s="68" t="str">
        <f ca="1">IF(InvoiceDatabase[[#This Row],[IsOverdue?]]&lt;&gt;"Yes",InvoiceDatabase[[#This Row],[Status]],"Past Due")</f>
        <v>Past Due</v>
      </c>
      <c r="T501" s="68" t="str">
        <f ca="1">IF(AND(InvoiceDatabase[[#This Row],[Date Due]]&lt;TODAY(),InvoiceDatabase[[#This Row],[Status]]&lt;&gt;"Paid"),"Yes","No")</f>
        <v>Yes</v>
      </c>
    </row>
    <row r="502" spans="1:20">
      <c r="A502">
        <v>501</v>
      </c>
      <c r="C502" t="s">
        <v>184</v>
      </c>
      <c r="D502" s="68">
        <v>437000</v>
      </c>
      <c r="E502" s="23">
        <v>46163</v>
      </c>
      <c r="F502" s="23">
        <v>46193</v>
      </c>
      <c r="G502" t="s">
        <v>2802</v>
      </c>
      <c r="H502"/>
      <c r="I502"/>
      <c r="K502" t="s">
        <v>802</v>
      </c>
      <c r="L502" s="68">
        <v>328000</v>
      </c>
      <c r="M502" s="68">
        <f>InvoiceDatabase[[#This Row],[Amount]]-InvoiceDatabase[[#This Row],[Paid Amount]]</f>
        <v>109000</v>
      </c>
      <c r="N502" s="68" t="str" cm="1">
        <f t="array" aca="1" ref="N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2" s="68" t="str">
        <f>_xlfn.TEXTAFTER(
VLOOKUP(InvoiceDatabase[[#This Row],[Customer]],CustomerList[],5,FALSE),
", ", -1)</f>
        <v>Jawa Timur</v>
      </c>
      <c r="P502" s="68">
        <f ca="1">IF(InvoiceDatabase[[#This Row],[Aging]]&lt;&gt;"Within Due",InvoiceDatabase[[#This Row],[Balance Outstanding]],0)</f>
        <v>109000</v>
      </c>
      <c r="Q502" s="68">
        <f ca="1">IF(InvoiceDatabase[[#This Row],[Aging]]="Within Due",InvoiceDatabase[[#This Row],[Balance Outstanding]],0)</f>
        <v>0</v>
      </c>
      <c r="R502" s="68" t="str">
        <f ca="1">IF(InvoiceDatabase[[#This Row],[Date Issued]] &gt;= TODAY()-30, "Yes", "No")</f>
        <v>No</v>
      </c>
      <c r="S502" s="68" t="str">
        <f ca="1">IF(InvoiceDatabase[[#This Row],[IsOverdue?]]&lt;&gt;"Yes",InvoiceDatabase[[#This Row],[Status]],"Past Due")</f>
        <v>Past Due</v>
      </c>
      <c r="T502" s="68" t="str">
        <f ca="1">IF(AND(InvoiceDatabase[[#This Row],[Date Due]]&lt;TODAY(),InvoiceDatabase[[#This Row],[Status]]&lt;&gt;"Paid"),"Yes","No")</f>
        <v>Yes</v>
      </c>
    </row>
    <row r="503" spans="1:20">
      <c r="A503">
        <v>502</v>
      </c>
      <c r="C503" t="s">
        <v>138</v>
      </c>
      <c r="D503" s="68">
        <v>5079000</v>
      </c>
      <c r="E503" s="23">
        <v>46134</v>
      </c>
      <c r="F503" s="23">
        <v>46164</v>
      </c>
      <c r="G503" t="s">
        <v>274</v>
      </c>
      <c r="H503"/>
      <c r="I503"/>
      <c r="K503" t="s">
        <v>803</v>
      </c>
      <c r="L503" s="68">
        <v>5079000</v>
      </c>
      <c r="M503" s="68">
        <f>InvoiceDatabase[[#This Row],[Amount]]-InvoiceDatabase[[#This Row],[Paid Amount]]</f>
        <v>0</v>
      </c>
      <c r="N503" s="68" t="str" cm="1">
        <f t="array" aca="1" ref="N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3" s="68" t="str">
        <f>_xlfn.TEXTAFTER(
VLOOKUP(InvoiceDatabase[[#This Row],[Customer]],CustomerList[],5,FALSE),
", ", -1)</f>
        <v>Jawa Barat</v>
      </c>
      <c r="P503" s="68">
        <f ca="1">IF(InvoiceDatabase[[#This Row],[Aging]]&lt;&gt;"Within Due",InvoiceDatabase[[#This Row],[Balance Outstanding]],0)</f>
        <v>0</v>
      </c>
      <c r="Q503" s="68">
        <f ca="1">IF(InvoiceDatabase[[#This Row],[Aging]]="Within Due",InvoiceDatabase[[#This Row],[Balance Outstanding]],0)</f>
        <v>0</v>
      </c>
      <c r="R503" s="68" t="str">
        <f ca="1">IF(InvoiceDatabase[[#This Row],[Date Issued]] &gt;= TODAY()-30, "Yes", "No")</f>
        <v>No</v>
      </c>
      <c r="S503" s="68" t="str">
        <f ca="1">IF(InvoiceDatabase[[#This Row],[IsOverdue?]]&lt;&gt;"Yes",InvoiceDatabase[[#This Row],[Status]],"Past Due")</f>
        <v>Paid</v>
      </c>
      <c r="T503" s="68" t="str">
        <f ca="1">IF(AND(InvoiceDatabase[[#This Row],[Date Due]]&lt;TODAY(),InvoiceDatabase[[#This Row],[Status]]&lt;&gt;"Paid"),"Yes","No")</f>
        <v>No</v>
      </c>
    </row>
    <row r="504" spans="1:20">
      <c r="A504">
        <v>503</v>
      </c>
      <c r="C504" t="s">
        <v>125</v>
      </c>
      <c r="D504" s="68">
        <v>3470000</v>
      </c>
      <c r="E504" s="23">
        <v>46275</v>
      </c>
      <c r="F504" s="23">
        <v>46305</v>
      </c>
      <c r="G504" t="s">
        <v>51</v>
      </c>
      <c r="H504"/>
      <c r="I504"/>
      <c r="K504" t="s">
        <v>804</v>
      </c>
      <c r="L504" s="68">
        <v>0</v>
      </c>
      <c r="M504" s="68">
        <f>InvoiceDatabase[[#This Row],[Amount]]-InvoiceDatabase[[#This Row],[Paid Amount]]</f>
        <v>3470000</v>
      </c>
      <c r="N504" s="68" t="str" cm="1">
        <f t="array" aca="1" ref="N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04" s="68" t="str">
        <f>_xlfn.TEXTAFTER(
VLOOKUP(InvoiceDatabase[[#This Row],[Customer]],CustomerList[],5,FALSE),
", ", -1)</f>
        <v>DKI Jakarta</v>
      </c>
      <c r="P504" s="68">
        <f ca="1">IF(InvoiceDatabase[[#This Row],[Aging]]&lt;&gt;"Within Due",InvoiceDatabase[[#This Row],[Balance Outstanding]],0)</f>
        <v>0</v>
      </c>
      <c r="Q504" s="68">
        <f ca="1">IF(InvoiceDatabase[[#This Row],[Aging]]="Within Due",InvoiceDatabase[[#This Row],[Balance Outstanding]],0)</f>
        <v>3470000</v>
      </c>
      <c r="R504" s="68" t="str">
        <f ca="1">IF(InvoiceDatabase[[#This Row],[Date Issued]] &gt;= TODAY()-30, "Yes", "No")</f>
        <v>Yes</v>
      </c>
      <c r="S504" s="68" t="str">
        <f ca="1">IF(InvoiceDatabase[[#This Row],[IsOverdue?]]&lt;&gt;"Yes",InvoiceDatabase[[#This Row],[Status]],"Past Due")</f>
        <v>Unpaid</v>
      </c>
      <c r="T504" s="68" t="str">
        <f ca="1">IF(AND(InvoiceDatabase[[#This Row],[Date Due]]&lt;TODAY(),InvoiceDatabase[[#This Row],[Status]]&lt;&gt;"Paid"),"Yes","No")</f>
        <v>No</v>
      </c>
    </row>
    <row r="505" spans="1:20">
      <c r="A505">
        <v>504</v>
      </c>
      <c r="C505" t="s">
        <v>260</v>
      </c>
      <c r="D505" s="68">
        <v>2869000</v>
      </c>
      <c r="E505" s="23">
        <v>46198</v>
      </c>
      <c r="F505" s="23">
        <v>46228</v>
      </c>
      <c r="G505" t="s">
        <v>274</v>
      </c>
      <c r="H505"/>
      <c r="I505"/>
      <c r="K505" t="s">
        <v>805</v>
      </c>
      <c r="L505" s="68">
        <v>2869000</v>
      </c>
      <c r="M505" s="68">
        <f>InvoiceDatabase[[#This Row],[Amount]]-InvoiceDatabase[[#This Row],[Paid Amount]]</f>
        <v>0</v>
      </c>
      <c r="N505" s="68" t="str" cm="1">
        <f t="array" aca="1" ref="N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5" s="68" t="str">
        <f>_xlfn.TEXTAFTER(
VLOOKUP(InvoiceDatabase[[#This Row],[Customer]],CustomerList[],5,FALSE),
", ", -1)</f>
        <v>Sulawesi Utara</v>
      </c>
      <c r="P505" s="68">
        <f ca="1">IF(InvoiceDatabase[[#This Row],[Aging]]&lt;&gt;"Within Due",InvoiceDatabase[[#This Row],[Balance Outstanding]],0)</f>
        <v>0</v>
      </c>
      <c r="Q505" s="68">
        <f ca="1">IF(InvoiceDatabase[[#This Row],[Aging]]="Within Due",InvoiceDatabase[[#This Row],[Balance Outstanding]],0)</f>
        <v>0</v>
      </c>
      <c r="R505" s="68" t="str">
        <f ca="1">IF(InvoiceDatabase[[#This Row],[Date Issued]] &gt;= TODAY()-30, "Yes", "No")</f>
        <v>No</v>
      </c>
      <c r="S505" s="68" t="str">
        <f ca="1">IF(InvoiceDatabase[[#This Row],[IsOverdue?]]&lt;&gt;"Yes",InvoiceDatabase[[#This Row],[Status]],"Past Due")</f>
        <v>Paid</v>
      </c>
      <c r="T505" s="68" t="str">
        <f ca="1">IF(AND(InvoiceDatabase[[#This Row],[Date Due]]&lt;TODAY(),InvoiceDatabase[[#This Row],[Status]]&lt;&gt;"Paid"),"Yes","No")</f>
        <v>No</v>
      </c>
    </row>
    <row r="506" spans="1:20">
      <c r="A506">
        <v>505</v>
      </c>
      <c r="C506" t="s">
        <v>111</v>
      </c>
      <c r="D506" s="68">
        <v>2745000</v>
      </c>
      <c r="E506" s="23">
        <v>46172</v>
      </c>
      <c r="F506" s="23">
        <v>46202</v>
      </c>
      <c r="G506" t="s">
        <v>274</v>
      </c>
      <c r="H506"/>
      <c r="I506"/>
      <c r="K506" t="s">
        <v>806</v>
      </c>
      <c r="L506" s="68">
        <v>2745000</v>
      </c>
      <c r="M506" s="68">
        <f>InvoiceDatabase[[#This Row],[Amount]]-InvoiceDatabase[[#This Row],[Paid Amount]]</f>
        <v>0</v>
      </c>
      <c r="N506" s="68" t="str" cm="1">
        <f t="array" aca="1" ref="N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6" s="68" t="str">
        <f>_xlfn.TEXTAFTER(
VLOOKUP(InvoiceDatabase[[#This Row],[Customer]],CustomerList[],5,FALSE),
", ", -1)</f>
        <v>DKI Jakarta</v>
      </c>
      <c r="P506" s="68">
        <f ca="1">IF(InvoiceDatabase[[#This Row],[Aging]]&lt;&gt;"Within Due",InvoiceDatabase[[#This Row],[Balance Outstanding]],0)</f>
        <v>0</v>
      </c>
      <c r="Q506" s="68">
        <f ca="1">IF(InvoiceDatabase[[#This Row],[Aging]]="Within Due",InvoiceDatabase[[#This Row],[Balance Outstanding]],0)</f>
        <v>0</v>
      </c>
      <c r="R506" s="68" t="str">
        <f ca="1">IF(InvoiceDatabase[[#This Row],[Date Issued]] &gt;= TODAY()-30, "Yes", "No")</f>
        <v>No</v>
      </c>
      <c r="S506" s="68" t="str">
        <f ca="1">IF(InvoiceDatabase[[#This Row],[IsOverdue?]]&lt;&gt;"Yes",InvoiceDatabase[[#This Row],[Status]],"Past Due")</f>
        <v>Paid</v>
      </c>
      <c r="T506" s="68" t="str">
        <f ca="1">IF(AND(InvoiceDatabase[[#This Row],[Date Due]]&lt;TODAY(),InvoiceDatabase[[#This Row],[Status]]&lt;&gt;"Paid"),"Yes","No")</f>
        <v>No</v>
      </c>
    </row>
    <row r="507" spans="1:20">
      <c r="A507">
        <v>506</v>
      </c>
      <c r="C507" t="s">
        <v>204</v>
      </c>
      <c r="D507" s="68">
        <v>4888000</v>
      </c>
      <c r="E507" s="23">
        <v>46245</v>
      </c>
      <c r="F507" s="23">
        <v>46259</v>
      </c>
      <c r="G507" t="s">
        <v>274</v>
      </c>
      <c r="H507"/>
      <c r="I507"/>
      <c r="K507" t="s">
        <v>807</v>
      </c>
      <c r="L507" s="68">
        <v>4888000</v>
      </c>
      <c r="M507" s="68">
        <f>InvoiceDatabase[[#This Row],[Amount]]-InvoiceDatabase[[#This Row],[Paid Amount]]</f>
        <v>0</v>
      </c>
      <c r="N507" s="68" t="str" cm="1">
        <f t="array" aca="1" ref="N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7" s="68" t="str">
        <f>_xlfn.TEXTAFTER(
VLOOKUP(InvoiceDatabase[[#This Row],[Customer]],CustomerList[],5,FALSE),
", ", -1)</f>
        <v>Bali</v>
      </c>
      <c r="P507" s="68">
        <f ca="1">IF(InvoiceDatabase[[#This Row],[Aging]]&lt;&gt;"Within Due",InvoiceDatabase[[#This Row],[Balance Outstanding]],0)</f>
        <v>0</v>
      </c>
      <c r="Q507" s="68">
        <f ca="1">IF(InvoiceDatabase[[#This Row],[Aging]]="Within Due",InvoiceDatabase[[#This Row],[Balance Outstanding]],0)</f>
        <v>0</v>
      </c>
      <c r="R507" s="68" t="str">
        <f ca="1">IF(InvoiceDatabase[[#This Row],[Date Issued]] &gt;= TODAY()-30, "Yes", "No")</f>
        <v>No</v>
      </c>
      <c r="S507" s="68" t="str">
        <f ca="1">IF(InvoiceDatabase[[#This Row],[IsOverdue?]]&lt;&gt;"Yes",InvoiceDatabase[[#This Row],[Status]],"Past Due")</f>
        <v>Paid</v>
      </c>
      <c r="T507" s="68" t="str">
        <f ca="1">IF(AND(InvoiceDatabase[[#This Row],[Date Due]]&lt;TODAY(),InvoiceDatabase[[#This Row],[Status]]&lt;&gt;"Paid"),"Yes","No")</f>
        <v>No</v>
      </c>
    </row>
    <row r="508" spans="1:20">
      <c r="A508">
        <v>507</v>
      </c>
      <c r="C508" t="s">
        <v>105</v>
      </c>
      <c r="D508" s="68">
        <v>4351000</v>
      </c>
      <c r="E508" s="23">
        <v>46024</v>
      </c>
      <c r="F508" s="23">
        <v>46038</v>
      </c>
      <c r="G508" t="s">
        <v>274</v>
      </c>
      <c r="H508"/>
      <c r="I508"/>
      <c r="K508" t="s">
        <v>808</v>
      </c>
      <c r="L508" s="68">
        <v>4351000</v>
      </c>
      <c r="M508" s="68">
        <f>InvoiceDatabase[[#This Row],[Amount]]-InvoiceDatabase[[#This Row],[Paid Amount]]</f>
        <v>0</v>
      </c>
      <c r="N508" s="68" t="str" cm="1">
        <f t="array" aca="1" ref="N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08" s="68" t="str">
        <f>_xlfn.TEXTAFTER(
VLOOKUP(InvoiceDatabase[[#This Row],[Customer]],CustomerList[],5,FALSE),
", ", -1)</f>
        <v>DKI Jakarta</v>
      </c>
      <c r="P508" s="68">
        <f ca="1">IF(InvoiceDatabase[[#This Row],[Aging]]&lt;&gt;"Within Due",InvoiceDatabase[[#This Row],[Balance Outstanding]],0)</f>
        <v>0</v>
      </c>
      <c r="Q508" s="68">
        <f ca="1">IF(InvoiceDatabase[[#This Row],[Aging]]="Within Due",InvoiceDatabase[[#This Row],[Balance Outstanding]],0)</f>
        <v>0</v>
      </c>
      <c r="R508" s="68" t="str">
        <f ca="1">IF(InvoiceDatabase[[#This Row],[Date Issued]] &gt;= TODAY()-30, "Yes", "No")</f>
        <v>No</v>
      </c>
      <c r="S508" s="68" t="str">
        <f ca="1">IF(InvoiceDatabase[[#This Row],[IsOverdue?]]&lt;&gt;"Yes",InvoiceDatabase[[#This Row],[Status]],"Past Due")</f>
        <v>Paid</v>
      </c>
      <c r="T508" s="68" t="str">
        <f ca="1">IF(AND(InvoiceDatabase[[#This Row],[Date Due]]&lt;TODAY(),InvoiceDatabase[[#This Row],[Status]]&lt;&gt;"Paid"),"Yes","No")</f>
        <v>No</v>
      </c>
    </row>
    <row r="509" spans="1:20">
      <c r="A509">
        <v>508</v>
      </c>
      <c r="C509" t="s">
        <v>105</v>
      </c>
      <c r="D509" s="68">
        <v>4722000</v>
      </c>
      <c r="E509" s="23">
        <v>46026</v>
      </c>
      <c r="F509" s="23">
        <v>46056</v>
      </c>
      <c r="G509" t="s">
        <v>51</v>
      </c>
      <c r="H509"/>
      <c r="I509"/>
      <c r="K509" t="s">
        <v>809</v>
      </c>
      <c r="L509" s="68">
        <v>0</v>
      </c>
      <c r="M509" s="68">
        <f>InvoiceDatabase[[#This Row],[Amount]]-InvoiceDatabase[[#This Row],[Paid Amount]]</f>
        <v>4722000</v>
      </c>
      <c r="N509" s="68" t="str" cm="1">
        <f t="array" aca="1" ref="N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09" s="68" t="str">
        <f>_xlfn.TEXTAFTER(
VLOOKUP(InvoiceDatabase[[#This Row],[Customer]],CustomerList[],5,FALSE),
", ", -1)</f>
        <v>DKI Jakarta</v>
      </c>
      <c r="P509" s="68">
        <f ca="1">IF(InvoiceDatabase[[#This Row],[Aging]]&lt;&gt;"Within Due",InvoiceDatabase[[#This Row],[Balance Outstanding]],0)</f>
        <v>4722000</v>
      </c>
      <c r="Q509" s="68">
        <f ca="1">IF(InvoiceDatabase[[#This Row],[Aging]]="Within Due",InvoiceDatabase[[#This Row],[Balance Outstanding]],0)</f>
        <v>0</v>
      </c>
      <c r="R509" s="68" t="str">
        <f ca="1">IF(InvoiceDatabase[[#This Row],[Date Issued]] &gt;= TODAY()-30, "Yes", "No")</f>
        <v>No</v>
      </c>
      <c r="S509" s="68" t="str">
        <f ca="1">IF(InvoiceDatabase[[#This Row],[IsOverdue?]]&lt;&gt;"Yes",InvoiceDatabase[[#This Row],[Status]],"Past Due")</f>
        <v>Past Due</v>
      </c>
      <c r="T509" s="68" t="str">
        <f ca="1">IF(AND(InvoiceDatabase[[#This Row],[Date Due]]&lt;TODAY(),InvoiceDatabase[[#This Row],[Status]]&lt;&gt;"Paid"),"Yes","No")</f>
        <v>Yes</v>
      </c>
    </row>
    <row r="510" spans="1:20">
      <c r="A510">
        <v>509</v>
      </c>
      <c r="C510" t="s">
        <v>239</v>
      </c>
      <c r="D510" s="68">
        <v>3309000</v>
      </c>
      <c r="E510" s="23">
        <v>46144</v>
      </c>
      <c r="F510" s="23">
        <v>46158</v>
      </c>
      <c r="G510" t="s">
        <v>274</v>
      </c>
      <c r="H510"/>
      <c r="I510"/>
      <c r="K510" t="s">
        <v>810</v>
      </c>
      <c r="L510" s="68">
        <v>3309000</v>
      </c>
      <c r="M510" s="68">
        <f>InvoiceDatabase[[#This Row],[Amount]]-InvoiceDatabase[[#This Row],[Paid Amount]]</f>
        <v>0</v>
      </c>
      <c r="N510" s="68" t="str" cm="1">
        <f t="array" aca="1" ref="N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0" s="68" t="str">
        <f>_xlfn.TEXTAFTER(
VLOOKUP(InvoiceDatabase[[#This Row],[Customer]],CustomerList[],5,FALSE),
", ", -1)</f>
        <v>Kepulauan Riau</v>
      </c>
      <c r="P510" s="68">
        <f ca="1">IF(InvoiceDatabase[[#This Row],[Aging]]&lt;&gt;"Within Due",InvoiceDatabase[[#This Row],[Balance Outstanding]],0)</f>
        <v>0</v>
      </c>
      <c r="Q510" s="68">
        <f ca="1">IF(InvoiceDatabase[[#This Row],[Aging]]="Within Due",InvoiceDatabase[[#This Row],[Balance Outstanding]],0)</f>
        <v>0</v>
      </c>
      <c r="R510" s="68" t="str">
        <f ca="1">IF(InvoiceDatabase[[#This Row],[Date Issued]] &gt;= TODAY()-30, "Yes", "No")</f>
        <v>No</v>
      </c>
      <c r="S510" s="68" t="str">
        <f ca="1">IF(InvoiceDatabase[[#This Row],[IsOverdue?]]&lt;&gt;"Yes",InvoiceDatabase[[#This Row],[Status]],"Past Due")</f>
        <v>Paid</v>
      </c>
      <c r="T510" s="68" t="str">
        <f ca="1">IF(AND(InvoiceDatabase[[#This Row],[Date Due]]&lt;TODAY(),InvoiceDatabase[[#This Row],[Status]]&lt;&gt;"Paid"),"Yes","No")</f>
        <v>No</v>
      </c>
    </row>
    <row r="511" spans="1:20">
      <c r="A511">
        <v>510</v>
      </c>
      <c r="C511" t="s">
        <v>218</v>
      </c>
      <c r="D511" s="68">
        <v>3279000</v>
      </c>
      <c r="E511" s="23">
        <v>46060</v>
      </c>
      <c r="F511" s="23">
        <v>46090</v>
      </c>
      <c r="G511" t="s">
        <v>274</v>
      </c>
      <c r="H511"/>
      <c r="I511"/>
      <c r="K511" t="s">
        <v>811</v>
      </c>
      <c r="L511" s="68">
        <v>3279000</v>
      </c>
      <c r="M511" s="68">
        <f>InvoiceDatabase[[#This Row],[Amount]]-InvoiceDatabase[[#This Row],[Paid Amount]]</f>
        <v>0</v>
      </c>
      <c r="N511" s="68" t="str" cm="1">
        <f t="array" aca="1" ref="N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1" s="68" t="str">
        <f>_xlfn.TEXTAFTER(
VLOOKUP(InvoiceDatabase[[#This Row],[Customer]],CustomerList[],5,FALSE),
", ", -1)</f>
        <v>Sumatera Utara</v>
      </c>
      <c r="P511" s="68">
        <f ca="1">IF(InvoiceDatabase[[#This Row],[Aging]]&lt;&gt;"Within Due",InvoiceDatabase[[#This Row],[Balance Outstanding]],0)</f>
        <v>0</v>
      </c>
      <c r="Q511" s="68">
        <f ca="1">IF(InvoiceDatabase[[#This Row],[Aging]]="Within Due",InvoiceDatabase[[#This Row],[Balance Outstanding]],0)</f>
        <v>0</v>
      </c>
      <c r="R511" s="68" t="str">
        <f ca="1">IF(InvoiceDatabase[[#This Row],[Date Issued]] &gt;= TODAY()-30, "Yes", "No")</f>
        <v>No</v>
      </c>
      <c r="S511" s="68" t="str">
        <f ca="1">IF(InvoiceDatabase[[#This Row],[IsOverdue?]]&lt;&gt;"Yes",InvoiceDatabase[[#This Row],[Status]],"Past Due")</f>
        <v>Paid</v>
      </c>
      <c r="T511" s="68" t="str">
        <f ca="1">IF(AND(InvoiceDatabase[[#This Row],[Date Due]]&lt;TODAY(),InvoiceDatabase[[#This Row],[Status]]&lt;&gt;"Paid"),"Yes","No")</f>
        <v>No</v>
      </c>
    </row>
    <row r="512" spans="1:20">
      <c r="A512">
        <v>511</v>
      </c>
      <c r="C512" t="s">
        <v>211</v>
      </c>
      <c r="D512" s="68">
        <v>1438000</v>
      </c>
      <c r="E512" s="23">
        <v>46184</v>
      </c>
      <c r="F512" s="23">
        <v>46198</v>
      </c>
      <c r="G512" t="s">
        <v>2802</v>
      </c>
      <c r="H512"/>
      <c r="I512"/>
      <c r="K512" t="s">
        <v>812</v>
      </c>
      <c r="L512" s="68">
        <v>1007000</v>
      </c>
      <c r="M512" s="68">
        <f>InvoiceDatabase[[#This Row],[Amount]]-InvoiceDatabase[[#This Row],[Paid Amount]]</f>
        <v>431000</v>
      </c>
      <c r="N512" s="68" t="str" cm="1">
        <f t="array" aca="1" ref="N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2" s="68" t="str">
        <f>_xlfn.TEXTAFTER(
VLOOKUP(InvoiceDatabase[[#This Row],[Customer]],CustomerList[],5,FALSE),
", ", -1)</f>
        <v>Sulawesi Selatan</v>
      </c>
      <c r="P512" s="68">
        <f ca="1">IF(InvoiceDatabase[[#This Row],[Aging]]&lt;&gt;"Within Due",InvoiceDatabase[[#This Row],[Balance Outstanding]],0)</f>
        <v>431000</v>
      </c>
      <c r="Q512" s="68">
        <f ca="1">IF(InvoiceDatabase[[#This Row],[Aging]]="Within Due",InvoiceDatabase[[#This Row],[Balance Outstanding]],0)</f>
        <v>0</v>
      </c>
      <c r="R512" s="68" t="str">
        <f ca="1">IF(InvoiceDatabase[[#This Row],[Date Issued]] &gt;= TODAY()-30, "Yes", "No")</f>
        <v>No</v>
      </c>
      <c r="S512" s="68" t="str">
        <f ca="1">IF(InvoiceDatabase[[#This Row],[IsOverdue?]]&lt;&gt;"Yes",InvoiceDatabase[[#This Row],[Status]],"Past Due")</f>
        <v>Past Due</v>
      </c>
      <c r="T512" s="68" t="str">
        <f ca="1">IF(AND(InvoiceDatabase[[#This Row],[Date Due]]&lt;TODAY(),InvoiceDatabase[[#This Row],[Status]]&lt;&gt;"Paid"),"Yes","No")</f>
        <v>Yes</v>
      </c>
    </row>
    <row r="513" spans="1:20">
      <c r="A513">
        <v>512</v>
      </c>
      <c r="C513" t="s">
        <v>253</v>
      </c>
      <c r="D513" s="68">
        <v>7616000</v>
      </c>
      <c r="E513" s="23">
        <v>46185</v>
      </c>
      <c r="F513" s="23">
        <v>46199</v>
      </c>
      <c r="G513" t="s">
        <v>274</v>
      </c>
      <c r="H513"/>
      <c r="I513"/>
      <c r="K513" t="s">
        <v>813</v>
      </c>
      <c r="L513" s="68">
        <v>7616000</v>
      </c>
      <c r="M513" s="68">
        <f>InvoiceDatabase[[#This Row],[Amount]]-InvoiceDatabase[[#This Row],[Paid Amount]]</f>
        <v>0</v>
      </c>
      <c r="N513" s="68" t="str" cm="1">
        <f t="array" aca="1" ref="N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3" s="68" t="str">
        <f>_xlfn.TEXTAFTER(
VLOOKUP(InvoiceDatabase[[#This Row],[Customer]],CustomerList[],5,FALSE),
", ", -1)</f>
        <v>Kalimantan Barat</v>
      </c>
      <c r="P513" s="68">
        <f ca="1">IF(InvoiceDatabase[[#This Row],[Aging]]&lt;&gt;"Within Due",InvoiceDatabase[[#This Row],[Balance Outstanding]],0)</f>
        <v>0</v>
      </c>
      <c r="Q513" s="68">
        <f ca="1">IF(InvoiceDatabase[[#This Row],[Aging]]="Within Due",InvoiceDatabase[[#This Row],[Balance Outstanding]],0)</f>
        <v>0</v>
      </c>
      <c r="R513" s="68" t="str">
        <f ca="1">IF(InvoiceDatabase[[#This Row],[Date Issued]] &gt;= TODAY()-30, "Yes", "No")</f>
        <v>No</v>
      </c>
      <c r="S513" s="68" t="str">
        <f ca="1">IF(InvoiceDatabase[[#This Row],[IsOverdue?]]&lt;&gt;"Yes",InvoiceDatabase[[#This Row],[Status]],"Past Due")</f>
        <v>Paid</v>
      </c>
      <c r="T513" s="68" t="str">
        <f ca="1">IF(AND(InvoiceDatabase[[#This Row],[Date Due]]&lt;TODAY(),InvoiceDatabase[[#This Row],[Status]]&lt;&gt;"Paid"),"Yes","No")</f>
        <v>No</v>
      </c>
    </row>
    <row r="514" spans="1:20">
      <c r="A514">
        <v>513</v>
      </c>
      <c r="C514" t="s">
        <v>125</v>
      </c>
      <c r="D514" s="68">
        <v>4192000</v>
      </c>
      <c r="E514" s="23">
        <v>46056</v>
      </c>
      <c r="F514" s="23">
        <v>46086</v>
      </c>
      <c r="G514" t="s">
        <v>51</v>
      </c>
      <c r="H514"/>
      <c r="I514"/>
      <c r="K514" t="s">
        <v>814</v>
      </c>
      <c r="L514" s="68">
        <v>0</v>
      </c>
      <c r="M514" s="68">
        <f>InvoiceDatabase[[#This Row],[Amount]]-InvoiceDatabase[[#This Row],[Paid Amount]]</f>
        <v>4192000</v>
      </c>
      <c r="N514" s="68" t="str" cm="1">
        <f t="array" aca="1" ref="N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4" s="68" t="str">
        <f>_xlfn.TEXTAFTER(
VLOOKUP(InvoiceDatabase[[#This Row],[Customer]],CustomerList[],5,FALSE),
", ", -1)</f>
        <v>DKI Jakarta</v>
      </c>
      <c r="P514" s="68">
        <f ca="1">IF(InvoiceDatabase[[#This Row],[Aging]]&lt;&gt;"Within Due",InvoiceDatabase[[#This Row],[Balance Outstanding]],0)</f>
        <v>4192000</v>
      </c>
      <c r="Q514" s="68">
        <f ca="1">IF(InvoiceDatabase[[#This Row],[Aging]]="Within Due",InvoiceDatabase[[#This Row],[Balance Outstanding]],0)</f>
        <v>0</v>
      </c>
      <c r="R514" s="68" t="str">
        <f ca="1">IF(InvoiceDatabase[[#This Row],[Date Issued]] &gt;= TODAY()-30, "Yes", "No")</f>
        <v>No</v>
      </c>
      <c r="S514" s="68" t="str">
        <f ca="1">IF(InvoiceDatabase[[#This Row],[IsOverdue?]]&lt;&gt;"Yes",InvoiceDatabase[[#This Row],[Status]],"Past Due")</f>
        <v>Past Due</v>
      </c>
      <c r="T514" s="68" t="str">
        <f ca="1">IF(AND(InvoiceDatabase[[#This Row],[Date Due]]&lt;TODAY(),InvoiceDatabase[[#This Row],[Status]]&lt;&gt;"Paid"),"Yes","No")</f>
        <v>Yes</v>
      </c>
    </row>
    <row r="515" spans="1:20">
      <c r="A515">
        <v>514</v>
      </c>
      <c r="C515" t="s">
        <v>118</v>
      </c>
      <c r="D515" s="68">
        <v>6054000</v>
      </c>
      <c r="E515" s="23">
        <v>46050</v>
      </c>
      <c r="F515" s="23">
        <v>46080</v>
      </c>
      <c r="G515" t="s">
        <v>274</v>
      </c>
      <c r="H515"/>
      <c r="I515"/>
      <c r="K515" t="s">
        <v>815</v>
      </c>
      <c r="L515" s="68">
        <v>6054000</v>
      </c>
      <c r="M515" s="68">
        <f>InvoiceDatabase[[#This Row],[Amount]]-InvoiceDatabase[[#This Row],[Paid Amount]]</f>
        <v>0</v>
      </c>
      <c r="N515" s="68" t="str" cm="1">
        <f t="array" aca="1" ref="N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5" s="68" t="str">
        <f>_xlfn.TEXTAFTER(
VLOOKUP(InvoiceDatabase[[#This Row],[Customer]],CustomerList[],5,FALSE),
", ", -1)</f>
        <v>DKI Jakarta</v>
      </c>
      <c r="P515" s="68">
        <f ca="1">IF(InvoiceDatabase[[#This Row],[Aging]]&lt;&gt;"Within Due",InvoiceDatabase[[#This Row],[Balance Outstanding]],0)</f>
        <v>0</v>
      </c>
      <c r="Q515" s="68">
        <f ca="1">IF(InvoiceDatabase[[#This Row],[Aging]]="Within Due",InvoiceDatabase[[#This Row],[Balance Outstanding]],0)</f>
        <v>0</v>
      </c>
      <c r="R515" s="68" t="str">
        <f ca="1">IF(InvoiceDatabase[[#This Row],[Date Issued]] &gt;= TODAY()-30, "Yes", "No")</f>
        <v>No</v>
      </c>
      <c r="S515" s="68" t="str">
        <f ca="1">IF(InvoiceDatabase[[#This Row],[IsOverdue?]]&lt;&gt;"Yes",InvoiceDatabase[[#This Row],[Status]],"Past Due")</f>
        <v>Paid</v>
      </c>
      <c r="T515" s="68" t="str">
        <f ca="1">IF(AND(InvoiceDatabase[[#This Row],[Date Due]]&lt;TODAY(),InvoiceDatabase[[#This Row],[Status]]&lt;&gt;"Paid"),"Yes","No")</f>
        <v>No</v>
      </c>
    </row>
    <row r="516" spans="1:20">
      <c r="A516">
        <v>515</v>
      </c>
      <c r="C516" t="s">
        <v>111</v>
      </c>
      <c r="D516" s="68">
        <v>4349000</v>
      </c>
      <c r="E516" s="23">
        <v>46219</v>
      </c>
      <c r="F516" s="23">
        <v>46249</v>
      </c>
      <c r="G516" t="s">
        <v>2802</v>
      </c>
      <c r="H516"/>
      <c r="I516"/>
      <c r="K516" t="s">
        <v>816</v>
      </c>
      <c r="L516" s="68">
        <v>3044000</v>
      </c>
      <c r="M516" s="68">
        <f>InvoiceDatabase[[#This Row],[Amount]]-InvoiceDatabase[[#This Row],[Paid Amount]]</f>
        <v>1305000</v>
      </c>
      <c r="N516" s="68" t="str" cm="1">
        <f t="array" aca="1" ref="N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16" s="68" t="str">
        <f>_xlfn.TEXTAFTER(
VLOOKUP(InvoiceDatabase[[#This Row],[Customer]],CustomerList[],5,FALSE),
", ", -1)</f>
        <v>DKI Jakarta</v>
      </c>
      <c r="P516" s="68">
        <f ca="1">IF(InvoiceDatabase[[#This Row],[Aging]]&lt;&gt;"Within Due",InvoiceDatabase[[#This Row],[Balance Outstanding]],0)</f>
        <v>1305000</v>
      </c>
      <c r="Q516" s="68">
        <f ca="1">IF(InvoiceDatabase[[#This Row],[Aging]]="Within Due",InvoiceDatabase[[#This Row],[Balance Outstanding]],0)</f>
        <v>0</v>
      </c>
      <c r="R516" s="68" t="str">
        <f ca="1">IF(InvoiceDatabase[[#This Row],[Date Issued]] &gt;= TODAY()-30, "Yes", "No")</f>
        <v>No</v>
      </c>
      <c r="S516" s="68" t="str">
        <f ca="1">IF(InvoiceDatabase[[#This Row],[IsOverdue?]]&lt;&gt;"Yes",InvoiceDatabase[[#This Row],[Status]],"Past Due")</f>
        <v>Past Due</v>
      </c>
      <c r="T516" s="68" t="str">
        <f ca="1">IF(AND(InvoiceDatabase[[#This Row],[Date Due]]&lt;TODAY(),InvoiceDatabase[[#This Row],[Status]]&lt;&gt;"Paid"),"Yes","No")</f>
        <v>Yes</v>
      </c>
    </row>
    <row r="517" spans="1:20">
      <c r="A517">
        <v>516</v>
      </c>
      <c r="C517" t="s">
        <v>138</v>
      </c>
      <c r="D517" s="68">
        <v>3311000</v>
      </c>
      <c r="E517" s="23">
        <v>46224</v>
      </c>
      <c r="F517" s="23">
        <v>46269</v>
      </c>
      <c r="G517" t="s">
        <v>274</v>
      </c>
      <c r="H517"/>
      <c r="I517"/>
      <c r="K517" t="s">
        <v>817</v>
      </c>
      <c r="L517" s="68">
        <v>3311000</v>
      </c>
      <c r="M517" s="68">
        <f>InvoiceDatabase[[#This Row],[Amount]]-InvoiceDatabase[[#This Row],[Paid Amount]]</f>
        <v>0</v>
      </c>
      <c r="N517" s="68" t="str" cm="1">
        <f t="array" aca="1" ref="N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7" s="68" t="str">
        <f>_xlfn.TEXTAFTER(
VLOOKUP(InvoiceDatabase[[#This Row],[Customer]],CustomerList[],5,FALSE),
", ", -1)</f>
        <v>Jawa Barat</v>
      </c>
      <c r="P517" s="68">
        <f ca="1">IF(InvoiceDatabase[[#This Row],[Aging]]&lt;&gt;"Within Due",InvoiceDatabase[[#This Row],[Balance Outstanding]],0)</f>
        <v>0</v>
      </c>
      <c r="Q517" s="68">
        <f ca="1">IF(InvoiceDatabase[[#This Row],[Aging]]="Within Due",InvoiceDatabase[[#This Row],[Balance Outstanding]],0)</f>
        <v>0</v>
      </c>
      <c r="R517" s="68" t="str">
        <f ca="1">IF(InvoiceDatabase[[#This Row],[Date Issued]] &gt;= TODAY()-30, "Yes", "No")</f>
        <v>No</v>
      </c>
      <c r="S517" s="68" t="str">
        <f ca="1">IF(InvoiceDatabase[[#This Row],[IsOverdue?]]&lt;&gt;"Yes",InvoiceDatabase[[#This Row],[Status]],"Past Due")</f>
        <v>Paid</v>
      </c>
      <c r="T517" s="68" t="str">
        <f ca="1">IF(AND(InvoiceDatabase[[#This Row],[Date Due]]&lt;TODAY(),InvoiceDatabase[[#This Row],[Status]]&lt;&gt;"Paid"),"Yes","No")</f>
        <v>No</v>
      </c>
    </row>
    <row r="518" spans="1:20">
      <c r="A518">
        <v>517</v>
      </c>
      <c r="C518" t="s">
        <v>260</v>
      </c>
      <c r="D518" s="68">
        <v>2489000</v>
      </c>
      <c r="E518" s="23">
        <v>46118</v>
      </c>
      <c r="F518" s="23">
        <v>46148</v>
      </c>
      <c r="G518" t="s">
        <v>51</v>
      </c>
      <c r="H518"/>
      <c r="I518"/>
      <c r="K518" t="s">
        <v>818</v>
      </c>
      <c r="L518" s="68">
        <v>0</v>
      </c>
      <c r="M518" s="68">
        <f>InvoiceDatabase[[#This Row],[Amount]]-InvoiceDatabase[[#This Row],[Paid Amount]]</f>
        <v>2489000</v>
      </c>
      <c r="N518" s="68" t="str" cm="1">
        <f t="array" aca="1" ref="N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18" s="68" t="str">
        <f>_xlfn.TEXTAFTER(
VLOOKUP(InvoiceDatabase[[#This Row],[Customer]],CustomerList[],5,FALSE),
", ", -1)</f>
        <v>Sulawesi Utara</v>
      </c>
      <c r="P518" s="68">
        <f ca="1">IF(InvoiceDatabase[[#This Row],[Aging]]&lt;&gt;"Within Due",InvoiceDatabase[[#This Row],[Balance Outstanding]],0)</f>
        <v>2489000</v>
      </c>
      <c r="Q518" s="68">
        <f ca="1">IF(InvoiceDatabase[[#This Row],[Aging]]="Within Due",InvoiceDatabase[[#This Row],[Balance Outstanding]],0)</f>
        <v>0</v>
      </c>
      <c r="R518" s="68" t="str">
        <f ca="1">IF(InvoiceDatabase[[#This Row],[Date Issued]] &gt;= TODAY()-30, "Yes", "No")</f>
        <v>No</v>
      </c>
      <c r="S518" s="68" t="str">
        <f ca="1">IF(InvoiceDatabase[[#This Row],[IsOverdue?]]&lt;&gt;"Yes",InvoiceDatabase[[#This Row],[Status]],"Past Due")</f>
        <v>Past Due</v>
      </c>
      <c r="T518" s="68" t="str">
        <f ca="1">IF(AND(InvoiceDatabase[[#This Row],[Date Due]]&lt;TODAY(),InvoiceDatabase[[#This Row],[Status]]&lt;&gt;"Paid"),"Yes","No")</f>
        <v>Yes</v>
      </c>
    </row>
    <row r="519" spans="1:20">
      <c r="A519">
        <v>518</v>
      </c>
      <c r="C519" t="s">
        <v>165</v>
      </c>
      <c r="D519" s="68">
        <v>2355000</v>
      </c>
      <c r="E519" s="23">
        <v>46052</v>
      </c>
      <c r="F519" s="23">
        <v>46082</v>
      </c>
      <c r="G519" t="s">
        <v>274</v>
      </c>
      <c r="H519"/>
      <c r="I519"/>
      <c r="K519" t="s">
        <v>819</v>
      </c>
      <c r="L519" s="68">
        <v>2355000</v>
      </c>
      <c r="M519" s="68">
        <f>InvoiceDatabase[[#This Row],[Amount]]-InvoiceDatabase[[#This Row],[Paid Amount]]</f>
        <v>0</v>
      </c>
      <c r="N519" s="68" t="str" cm="1">
        <f t="array" aca="1" ref="N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19" s="68" t="str">
        <f>_xlfn.TEXTAFTER(
VLOOKUP(InvoiceDatabase[[#This Row],[Customer]],CustomerList[],5,FALSE),
", ", -1)</f>
        <v>Jawa Barat</v>
      </c>
      <c r="P519" s="68">
        <f ca="1">IF(InvoiceDatabase[[#This Row],[Aging]]&lt;&gt;"Within Due",InvoiceDatabase[[#This Row],[Balance Outstanding]],0)</f>
        <v>0</v>
      </c>
      <c r="Q519" s="68">
        <f ca="1">IF(InvoiceDatabase[[#This Row],[Aging]]="Within Due",InvoiceDatabase[[#This Row],[Balance Outstanding]],0)</f>
        <v>0</v>
      </c>
      <c r="R519" s="68" t="str">
        <f ca="1">IF(InvoiceDatabase[[#This Row],[Date Issued]] &gt;= TODAY()-30, "Yes", "No")</f>
        <v>No</v>
      </c>
      <c r="S519" s="68" t="str">
        <f ca="1">IF(InvoiceDatabase[[#This Row],[IsOverdue?]]&lt;&gt;"Yes",InvoiceDatabase[[#This Row],[Status]],"Past Due")</f>
        <v>Paid</v>
      </c>
      <c r="T519" s="68" t="str">
        <f ca="1">IF(AND(InvoiceDatabase[[#This Row],[Date Due]]&lt;TODAY(),InvoiceDatabase[[#This Row],[Status]]&lt;&gt;"Paid"),"Yes","No")</f>
        <v>No</v>
      </c>
    </row>
    <row r="520" spans="1:20">
      <c r="A520">
        <v>519</v>
      </c>
      <c r="C520" t="s">
        <v>184</v>
      </c>
      <c r="D520" s="68">
        <v>2506000</v>
      </c>
      <c r="E520" s="23">
        <v>46094</v>
      </c>
      <c r="F520" s="23">
        <v>46124</v>
      </c>
      <c r="G520" t="s">
        <v>274</v>
      </c>
      <c r="H520"/>
      <c r="I520"/>
      <c r="K520" t="s">
        <v>820</v>
      </c>
      <c r="L520" s="68">
        <v>2506000</v>
      </c>
      <c r="M520" s="68">
        <f>InvoiceDatabase[[#This Row],[Amount]]-InvoiceDatabase[[#This Row],[Paid Amount]]</f>
        <v>0</v>
      </c>
      <c r="N520" s="68" t="str" cm="1">
        <f t="array" aca="1" ref="N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0" s="68" t="str">
        <f>_xlfn.TEXTAFTER(
VLOOKUP(InvoiceDatabase[[#This Row],[Customer]],CustomerList[],5,FALSE),
", ", -1)</f>
        <v>Jawa Timur</v>
      </c>
      <c r="P520" s="68">
        <f ca="1">IF(InvoiceDatabase[[#This Row],[Aging]]&lt;&gt;"Within Due",InvoiceDatabase[[#This Row],[Balance Outstanding]],0)</f>
        <v>0</v>
      </c>
      <c r="Q520" s="68">
        <f ca="1">IF(InvoiceDatabase[[#This Row],[Aging]]="Within Due",InvoiceDatabase[[#This Row],[Balance Outstanding]],0)</f>
        <v>0</v>
      </c>
      <c r="R520" s="68" t="str">
        <f ca="1">IF(InvoiceDatabase[[#This Row],[Date Issued]] &gt;= TODAY()-30, "Yes", "No")</f>
        <v>No</v>
      </c>
      <c r="S520" s="68" t="str">
        <f ca="1">IF(InvoiceDatabase[[#This Row],[IsOverdue?]]&lt;&gt;"Yes",InvoiceDatabase[[#This Row],[Status]],"Past Due")</f>
        <v>Paid</v>
      </c>
      <c r="T520" s="68" t="str">
        <f ca="1">IF(AND(InvoiceDatabase[[#This Row],[Date Due]]&lt;TODAY(),InvoiceDatabase[[#This Row],[Status]]&lt;&gt;"Paid"),"Yes","No")</f>
        <v>No</v>
      </c>
    </row>
    <row r="521" spans="1:20">
      <c r="A521">
        <v>520</v>
      </c>
      <c r="C521" t="s">
        <v>239</v>
      </c>
      <c r="D521" s="68">
        <v>2093000</v>
      </c>
      <c r="E521" s="23">
        <v>46178</v>
      </c>
      <c r="F521" s="23">
        <v>46208</v>
      </c>
      <c r="G521" t="s">
        <v>51</v>
      </c>
      <c r="H521"/>
      <c r="I521"/>
      <c r="K521" t="s">
        <v>821</v>
      </c>
      <c r="L521" s="68">
        <v>0</v>
      </c>
      <c r="M521" s="68">
        <f>InvoiceDatabase[[#This Row],[Amount]]-InvoiceDatabase[[#This Row],[Paid Amount]]</f>
        <v>2093000</v>
      </c>
      <c r="N521" s="68" t="str" cm="1">
        <f t="array" aca="1" ref="N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1" s="68" t="str">
        <f>_xlfn.TEXTAFTER(
VLOOKUP(InvoiceDatabase[[#This Row],[Customer]],CustomerList[],5,FALSE),
", ", -1)</f>
        <v>Kepulauan Riau</v>
      </c>
      <c r="P521" s="68">
        <f ca="1">IF(InvoiceDatabase[[#This Row],[Aging]]&lt;&gt;"Within Due",InvoiceDatabase[[#This Row],[Balance Outstanding]],0)</f>
        <v>2093000</v>
      </c>
      <c r="Q521" s="68">
        <f ca="1">IF(InvoiceDatabase[[#This Row],[Aging]]="Within Due",InvoiceDatabase[[#This Row],[Balance Outstanding]],0)</f>
        <v>0</v>
      </c>
      <c r="R521" s="68" t="str">
        <f ca="1">IF(InvoiceDatabase[[#This Row],[Date Issued]] &gt;= TODAY()-30, "Yes", "No")</f>
        <v>No</v>
      </c>
      <c r="S521" s="68" t="str">
        <f ca="1">IF(InvoiceDatabase[[#This Row],[IsOverdue?]]&lt;&gt;"Yes",InvoiceDatabase[[#This Row],[Status]],"Past Due")</f>
        <v>Past Due</v>
      </c>
      <c r="T521" s="68" t="str">
        <f ca="1">IF(AND(InvoiceDatabase[[#This Row],[Date Due]]&lt;TODAY(),InvoiceDatabase[[#This Row],[Status]]&lt;&gt;"Paid"),"Yes","No")</f>
        <v>Yes</v>
      </c>
    </row>
    <row r="522" spans="1:20">
      <c r="A522">
        <v>521</v>
      </c>
      <c r="C522" t="s">
        <v>144</v>
      </c>
      <c r="D522" s="68">
        <v>4844000</v>
      </c>
      <c r="E522" s="23">
        <v>46092</v>
      </c>
      <c r="F522" s="23">
        <v>46122</v>
      </c>
      <c r="G522" t="s">
        <v>274</v>
      </c>
      <c r="H522"/>
      <c r="I522"/>
      <c r="K522" t="s">
        <v>822</v>
      </c>
      <c r="L522" s="68">
        <v>4844000</v>
      </c>
      <c r="M522" s="68">
        <f>InvoiceDatabase[[#This Row],[Amount]]-InvoiceDatabase[[#This Row],[Paid Amount]]</f>
        <v>0</v>
      </c>
      <c r="N522" s="68" t="str" cm="1">
        <f t="array" aca="1" ref="N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2" s="68" t="str">
        <f>_xlfn.TEXTAFTER(
VLOOKUP(InvoiceDatabase[[#This Row],[Customer]],CustomerList[],5,FALSE),
", ", -1)</f>
        <v>Banten</v>
      </c>
      <c r="P522" s="68">
        <f ca="1">IF(InvoiceDatabase[[#This Row],[Aging]]&lt;&gt;"Within Due",InvoiceDatabase[[#This Row],[Balance Outstanding]],0)</f>
        <v>0</v>
      </c>
      <c r="Q522" s="68">
        <f ca="1">IF(InvoiceDatabase[[#This Row],[Aging]]="Within Due",InvoiceDatabase[[#This Row],[Balance Outstanding]],0)</f>
        <v>0</v>
      </c>
      <c r="R522" s="68" t="str">
        <f ca="1">IF(InvoiceDatabase[[#This Row],[Date Issued]] &gt;= TODAY()-30, "Yes", "No")</f>
        <v>No</v>
      </c>
      <c r="S522" s="68" t="str">
        <f ca="1">IF(InvoiceDatabase[[#This Row],[IsOverdue?]]&lt;&gt;"Yes",InvoiceDatabase[[#This Row],[Status]],"Past Due")</f>
        <v>Paid</v>
      </c>
      <c r="T522" s="68" t="str">
        <f ca="1">IF(AND(InvoiceDatabase[[#This Row],[Date Due]]&lt;TODAY(),InvoiceDatabase[[#This Row],[Status]]&lt;&gt;"Paid"),"Yes","No")</f>
        <v>No</v>
      </c>
    </row>
    <row r="523" spans="1:20">
      <c r="A523">
        <v>522</v>
      </c>
      <c r="C523" t="s">
        <v>158</v>
      </c>
      <c r="D523" s="68">
        <v>3306000</v>
      </c>
      <c r="E523" s="23">
        <v>46166</v>
      </c>
      <c r="F523" s="23">
        <v>46180</v>
      </c>
      <c r="G523" t="s">
        <v>274</v>
      </c>
      <c r="H523"/>
      <c r="I523"/>
      <c r="K523" t="s">
        <v>823</v>
      </c>
      <c r="L523" s="68">
        <v>3306000</v>
      </c>
      <c r="M523" s="68">
        <f>InvoiceDatabase[[#This Row],[Amount]]-InvoiceDatabase[[#This Row],[Paid Amount]]</f>
        <v>0</v>
      </c>
      <c r="N523" s="68" t="str" cm="1">
        <f t="array" aca="1" ref="N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3" s="68" t="str">
        <f>_xlfn.TEXTAFTER(
VLOOKUP(InvoiceDatabase[[#This Row],[Customer]],CustomerList[],5,FALSE),
", ", -1)</f>
        <v>DKI Jakarta</v>
      </c>
      <c r="P523" s="68">
        <f ca="1">IF(InvoiceDatabase[[#This Row],[Aging]]&lt;&gt;"Within Due",InvoiceDatabase[[#This Row],[Balance Outstanding]],0)</f>
        <v>0</v>
      </c>
      <c r="Q523" s="68">
        <f ca="1">IF(InvoiceDatabase[[#This Row],[Aging]]="Within Due",InvoiceDatabase[[#This Row],[Balance Outstanding]],0)</f>
        <v>0</v>
      </c>
      <c r="R523" s="68" t="str">
        <f ca="1">IF(InvoiceDatabase[[#This Row],[Date Issued]] &gt;= TODAY()-30, "Yes", "No")</f>
        <v>No</v>
      </c>
      <c r="S523" s="68" t="str">
        <f ca="1">IF(InvoiceDatabase[[#This Row],[IsOverdue?]]&lt;&gt;"Yes",InvoiceDatabase[[#This Row],[Status]],"Past Due")</f>
        <v>Paid</v>
      </c>
      <c r="T523" s="68" t="str">
        <f ca="1">IF(AND(InvoiceDatabase[[#This Row],[Date Due]]&lt;TODAY(),InvoiceDatabase[[#This Row],[Status]]&lt;&gt;"Paid"),"Yes","No")</f>
        <v>No</v>
      </c>
    </row>
    <row r="524" spans="1:20">
      <c r="A524">
        <v>523</v>
      </c>
      <c r="C524" t="s">
        <v>111</v>
      </c>
      <c r="D524" s="68">
        <v>4498000</v>
      </c>
      <c r="E524" s="23">
        <v>46133</v>
      </c>
      <c r="F524" s="23">
        <v>46163</v>
      </c>
      <c r="G524" t="s">
        <v>274</v>
      </c>
      <c r="H524"/>
      <c r="I524"/>
      <c r="K524" t="s">
        <v>824</v>
      </c>
      <c r="L524" s="68">
        <v>4498000</v>
      </c>
      <c r="M524" s="68">
        <f>InvoiceDatabase[[#This Row],[Amount]]-InvoiceDatabase[[#This Row],[Paid Amount]]</f>
        <v>0</v>
      </c>
      <c r="N524" s="68" t="str" cm="1">
        <f t="array" aca="1" ref="N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4" s="68" t="str">
        <f>_xlfn.TEXTAFTER(
VLOOKUP(InvoiceDatabase[[#This Row],[Customer]],CustomerList[],5,FALSE),
", ", -1)</f>
        <v>DKI Jakarta</v>
      </c>
      <c r="P524" s="68">
        <f ca="1">IF(InvoiceDatabase[[#This Row],[Aging]]&lt;&gt;"Within Due",InvoiceDatabase[[#This Row],[Balance Outstanding]],0)</f>
        <v>0</v>
      </c>
      <c r="Q524" s="68">
        <f ca="1">IF(InvoiceDatabase[[#This Row],[Aging]]="Within Due",InvoiceDatabase[[#This Row],[Balance Outstanding]],0)</f>
        <v>0</v>
      </c>
      <c r="R524" s="68" t="str">
        <f ca="1">IF(InvoiceDatabase[[#This Row],[Date Issued]] &gt;= TODAY()-30, "Yes", "No")</f>
        <v>No</v>
      </c>
      <c r="S524" s="68" t="str">
        <f ca="1">IF(InvoiceDatabase[[#This Row],[IsOverdue?]]&lt;&gt;"Yes",InvoiceDatabase[[#This Row],[Status]],"Past Due")</f>
        <v>Paid</v>
      </c>
      <c r="T524" s="68" t="str">
        <f ca="1">IF(AND(InvoiceDatabase[[#This Row],[Date Due]]&lt;TODAY(),InvoiceDatabase[[#This Row],[Status]]&lt;&gt;"Paid"),"Yes","No")</f>
        <v>No</v>
      </c>
    </row>
    <row r="525" spans="1:20">
      <c r="A525">
        <v>524</v>
      </c>
      <c r="C525" t="s">
        <v>131</v>
      </c>
      <c r="D525" s="68">
        <v>1551000</v>
      </c>
      <c r="E525" s="23">
        <v>46055</v>
      </c>
      <c r="F525" s="23">
        <v>46085</v>
      </c>
      <c r="G525" t="s">
        <v>51</v>
      </c>
      <c r="H525"/>
      <c r="I525"/>
      <c r="K525" t="s">
        <v>825</v>
      </c>
      <c r="L525" s="68">
        <v>0</v>
      </c>
      <c r="M525" s="68">
        <f>InvoiceDatabase[[#This Row],[Amount]]-InvoiceDatabase[[#This Row],[Paid Amount]]</f>
        <v>1551000</v>
      </c>
      <c r="N525" s="68" t="str" cm="1">
        <f t="array" aca="1" ref="N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25" s="68" t="str">
        <f>_xlfn.TEXTAFTER(
VLOOKUP(InvoiceDatabase[[#This Row],[Customer]],CustomerList[],5,FALSE),
", ", -1)</f>
        <v>Jawa Barat</v>
      </c>
      <c r="P525" s="68">
        <f ca="1">IF(InvoiceDatabase[[#This Row],[Aging]]&lt;&gt;"Within Due",InvoiceDatabase[[#This Row],[Balance Outstanding]],0)</f>
        <v>1551000</v>
      </c>
      <c r="Q525" s="68">
        <f ca="1">IF(InvoiceDatabase[[#This Row],[Aging]]="Within Due",InvoiceDatabase[[#This Row],[Balance Outstanding]],0)</f>
        <v>0</v>
      </c>
      <c r="R525" s="68" t="str">
        <f ca="1">IF(InvoiceDatabase[[#This Row],[Date Issued]] &gt;= TODAY()-30, "Yes", "No")</f>
        <v>No</v>
      </c>
      <c r="S525" s="68" t="str">
        <f ca="1">IF(InvoiceDatabase[[#This Row],[IsOverdue?]]&lt;&gt;"Yes",InvoiceDatabase[[#This Row],[Status]],"Past Due")</f>
        <v>Past Due</v>
      </c>
      <c r="T525" s="68" t="str">
        <f ca="1">IF(AND(InvoiceDatabase[[#This Row],[Date Due]]&lt;TODAY(),InvoiceDatabase[[#This Row],[Status]]&lt;&gt;"Paid"),"Yes","No")</f>
        <v>Yes</v>
      </c>
    </row>
    <row r="526" spans="1:20">
      <c r="A526">
        <v>525</v>
      </c>
      <c r="C526" t="s">
        <v>218</v>
      </c>
      <c r="D526" s="68">
        <v>2147000</v>
      </c>
      <c r="E526" s="23">
        <v>46225</v>
      </c>
      <c r="F526" s="23">
        <v>46270</v>
      </c>
      <c r="G526" t="s">
        <v>51</v>
      </c>
      <c r="H526"/>
      <c r="I526"/>
      <c r="K526" t="s">
        <v>826</v>
      </c>
      <c r="L526" s="68">
        <v>0</v>
      </c>
      <c r="M526" s="68">
        <f>InvoiceDatabase[[#This Row],[Amount]]-InvoiceDatabase[[#This Row],[Paid Amount]]</f>
        <v>2147000</v>
      </c>
      <c r="N526" s="68" t="str" cm="1">
        <f t="array" aca="1" ref="N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26" s="68" t="str">
        <f>_xlfn.TEXTAFTER(
VLOOKUP(InvoiceDatabase[[#This Row],[Customer]],CustomerList[],5,FALSE),
", ", -1)</f>
        <v>Sumatera Utara</v>
      </c>
      <c r="P526" s="68">
        <f ca="1">IF(InvoiceDatabase[[#This Row],[Aging]]&lt;&gt;"Within Due",InvoiceDatabase[[#This Row],[Balance Outstanding]],0)</f>
        <v>2147000</v>
      </c>
      <c r="Q526" s="68">
        <f ca="1">IF(InvoiceDatabase[[#This Row],[Aging]]="Within Due",InvoiceDatabase[[#This Row],[Balance Outstanding]],0)</f>
        <v>0</v>
      </c>
      <c r="R526" s="68" t="str">
        <f ca="1">IF(InvoiceDatabase[[#This Row],[Date Issued]] &gt;= TODAY()-30, "Yes", "No")</f>
        <v>No</v>
      </c>
      <c r="S526" s="68" t="str">
        <f ca="1">IF(InvoiceDatabase[[#This Row],[IsOverdue?]]&lt;&gt;"Yes",InvoiceDatabase[[#This Row],[Status]],"Past Due")</f>
        <v>Past Due</v>
      </c>
      <c r="T526" s="68" t="str">
        <f ca="1">IF(AND(InvoiceDatabase[[#This Row],[Date Due]]&lt;TODAY(),InvoiceDatabase[[#This Row],[Status]]&lt;&gt;"Paid"),"Yes","No")</f>
        <v>Yes</v>
      </c>
    </row>
    <row r="527" spans="1:20">
      <c r="A527">
        <v>526</v>
      </c>
      <c r="C527" t="s">
        <v>131</v>
      </c>
      <c r="D527" s="68">
        <v>6382000</v>
      </c>
      <c r="E527" s="23">
        <v>46076</v>
      </c>
      <c r="F527" s="23">
        <v>46121</v>
      </c>
      <c r="G527" t="s">
        <v>274</v>
      </c>
      <c r="H527"/>
      <c r="I527"/>
      <c r="K527" t="s">
        <v>827</v>
      </c>
      <c r="L527" s="68">
        <v>6382000</v>
      </c>
      <c r="M527" s="68">
        <f>InvoiceDatabase[[#This Row],[Amount]]-InvoiceDatabase[[#This Row],[Paid Amount]]</f>
        <v>0</v>
      </c>
      <c r="N527" s="68" t="str" cm="1">
        <f t="array" aca="1" ref="N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7" s="68" t="str">
        <f>_xlfn.TEXTAFTER(
VLOOKUP(InvoiceDatabase[[#This Row],[Customer]],CustomerList[],5,FALSE),
", ", -1)</f>
        <v>Jawa Barat</v>
      </c>
      <c r="P527" s="68">
        <f ca="1">IF(InvoiceDatabase[[#This Row],[Aging]]&lt;&gt;"Within Due",InvoiceDatabase[[#This Row],[Balance Outstanding]],0)</f>
        <v>0</v>
      </c>
      <c r="Q527" s="68">
        <f ca="1">IF(InvoiceDatabase[[#This Row],[Aging]]="Within Due",InvoiceDatabase[[#This Row],[Balance Outstanding]],0)</f>
        <v>0</v>
      </c>
      <c r="R527" s="68" t="str">
        <f ca="1">IF(InvoiceDatabase[[#This Row],[Date Issued]] &gt;= TODAY()-30, "Yes", "No")</f>
        <v>No</v>
      </c>
      <c r="S527" s="68" t="str">
        <f ca="1">IF(InvoiceDatabase[[#This Row],[IsOverdue?]]&lt;&gt;"Yes",InvoiceDatabase[[#This Row],[Status]],"Past Due")</f>
        <v>Paid</v>
      </c>
      <c r="T527" s="68" t="str">
        <f ca="1">IF(AND(InvoiceDatabase[[#This Row],[Date Due]]&lt;TODAY(),InvoiceDatabase[[#This Row],[Status]]&lt;&gt;"Paid"),"Yes","No")</f>
        <v>No</v>
      </c>
    </row>
    <row r="528" spans="1:20">
      <c r="A528">
        <v>527</v>
      </c>
      <c r="C528" t="s">
        <v>197</v>
      </c>
      <c r="D528" s="68">
        <v>3682000</v>
      </c>
      <c r="E528" s="23">
        <v>46192</v>
      </c>
      <c r="F528" s="23">
        <v>46222</v>
      </c>
      <c r="G528" t="s">
        <v>274</v>
      </c>
      <c r="H528"/>
      <c r="I528"/>
      <c r="K528" t="s">
        <v>828</v>
      </c>
      <c r="L528" s="68">
        <v>3682000</v>
      </c>
      <c r="M528" s="68">
        <f>InvoiceDatabase[[#This Row],[Amount]]-InvoiceDatabase[[#This Row],[Paid Amount]]</f>
        <v>0</v>
      </c>
      <c r="N528" s="68" t="str" cm="1">
        <f t="array" aca="1" ref="N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8" s="68" t="str">
        <f>_xlfn.TEXTAFTER(
VLOOKUP(InvoiceDatabase[[#This Row],[Customer]],CustomerList[],5,FALSE),
", ", -1)</f>
        <v>DI Yogyakarta</v>
      </c>
      <c r="P528" s="68">
        <f ca="1">IF(InvoiceDatabase[[#This Row],[Aging]]&lt;&gt;"Within Due",InvoiceDatabase[[#This Row],[Balance Outstanding]],0)</f>
        <v>0</v>
      </c>
      <c r="Q528" s="68">
        <f ca="1">IF(InvoiceDatabase[[#This Row],[Aging]]="Within Due",InvoiceDatabase[[#This Row],[Balance Outstanding]],0)</f>
        <v>0</v>
      </c>
      <c r="R528" s="68" t="str">
        <f ca="1">IF(InvoiceDatabase[[#This Row],[Date Issued]] &gt;= TODAY()-30, "Yes", "No")</f>
        <v>No</v>
      </c>
      <c r="S528" s="68" t="str">
        <f ca="1">IF(InvoiceDatabase[[#This Row],[IsOverdue?]]&lt;&gt;"Yes",InvoiceDatabase[[#This Row],[Status]],"Past Due")</f>
        <v>Paid</v>
      </c>
      <c r="T528" s="68" t="str">
        <f ca="1">IF(AND(InvoiceDatabase[[#This Row],[Date Due]]&lt;TODAY(),InvoiceDatabase[[#This Row],[Status]]&lt;&gt;"Paid"),"Yes","No")</f>
        <v>No</v>
      </c>
    </row>
    <row r="529" spans="1:20">
      <c r="A529">
        <v>528</v>
      </c>
      <c r="C529" t="s">
        <v>118</v>
      </c>
      <c r="D529" s="68">
        <v>4671000</v>
      </c>
      <c r="E529" s="23">
        <v>46205</v>
      </c>
      <c r="F529" s="23">
        <v>46235</v>
      </c>
      <c r="G529" t="s">
        <v>274</v>
      </c>
      <c r="H529"/>
      <c r="I529"/>
      <c r="K529" t="s">
        <v>829</v>
      </c>
      <c r="L529" s="68">
        <v>4671000</v>
      </c>
      <c r="M529" s="68">
        <f>InvoiceDatabase[[#This Row],[Amount]]-InvoiceDatabase[[#This Row],[Paid Amount]]</f>
        <v>0</v>
      </c>
      <c r="N529" s="68" t="str" cm="1">
        <f t="array" aca="1" ref="N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29" s="68" t="str">
        <f>_xlfn.TEXTAFTER(
VLOOKUP(InvoiceDatabase[[#This Row],[Customer]],CustomerList[],5,FALSE),
", ", -1)</f>
        <v>DKI Jakarta</v>
      </c>
      <c r="P529" s="68">
        <f ca="1">IF(InvoiceDatabase[[#This Row],[Aging]]&lt;&gt;"Within Due",InvoiceDatabase[[#This Row],[Balance Outstanding]],0)</f>
        <v>0</v>
      </c>
      <c r="Q529" s="68">
        <f ca="1">IF(InvoiceDatabase[[#This Row],[Aging]]="Within Due",InvoiceDatabase[[#This Row],[Balance Outstanding]],0)</f>
        <v>0</v>
      </c>
      <c r="R529" s="68" t="str">
        <f ca="1">IF(InvoiceDatabase[[#This Row],[Date Issued]] &gt;= TODAY()-30, "Yes", "No")</f>
        <v>No</v>
      </c>
      <c r="S529" s="68" t="str">
        <f ca="1">IF(InvoiceDatabase[[#This Row],[IsOverdue?]]&lt;&gt;"Yes",InvoiceDatabase[[#This Row],[Status]],"Past Due")</f>
        <v>Paid</v>
      </c>
      <c r="T529" s="68" t="str">
        <f ca="1">IF(AND(InvoiceDatabase[[#This Row],[Date Due]]&lt;TODAY(),InvoiceDatabase[[#This Row],[Status]]&lt;&gt;"Paid"),"Yes","No")</f>
        <v>No</v>
      </c>
    </row>
    <row r="530" spans="1:20">
      <c r="A530">
        <v>529</v>
      </c>
      <c r="C530" t="s">
        <v>118</v>
      </c>
      <c r="D530" s="68">
        <v>3778000</v>
      </c>
      <c r="E530" s="23">
        <v>46109</v>
      </c>
      <c r="F530" s="23">
        <v>46139</v>
      </c>
      <c r="G530" t="s">
        <v>274</v>
      </c>
      <c r="H530"/>
      <c r="I530"/>
      <c r="K530" t="s">
        <v>830</v>
      </c>
      <c r="L530" s="68">
        <v>3778000</v>
      </c>
      <c r="M530" s="68">
        <f>InvoiceDatabase[[#This Row],[Amount]]-InvoiceDatabase[[#This Row],[Paid Amount]]</f>
        <v>0</v>
      </c>
      <c r="N530" s="68" t="str" cm="1">
        <f t="array" aca="1" ref="N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0" s="68" t="str">
        <f>_xlfn.TEXTAFTER(
VLOOKUP(InvoiceDatabase[[#This Row],[Customer]],CustomerList[],5,FALSE),
", ", -1)</f>
        <v>DKI Jakarta</v>
      </c>
      <c r="P530" s="68">
        <f ca="1">IF(InvoiceDatabase[[#This Row],[Aging]]&lt;&gt;"Within Due",InvoiceDatabase[[#This Row],[Balance Outstanding]],0)</f>
        <v>0</v>
      </c>
      <c r="Q530" s="68">
        <f ca="1">IF(InvoiceDatabase[[#This Row],[Aging]]="Within Due",InvoiceDatabase[[#This Row],[Balance Outstanding]],0)</f>
        <v>0</v>
      </c>
      <c r="R530" s="68" t="str">
        <f ca="1">IF(InvoiceDatabase[[#This Row],[Date Issued]] &gt;= TODAY()-30, "Yes", "No")</f>
        <v>No</v>
      </c>
      <c r="S530" s="68" t="str">
        <f ca="1">IF(InvoiceDatabase[[#This Row],[IsOverdue?]]&lt;&gt;"Yes",InvoiceDatabase[[#This Row],[Status]],"Past Due")</f>
        <v>Paid</v>
      </c>
      <c r="T530" s="68" t="str">
        <f ca="1">IF(AND(InvoiceDatabase[[#This Row],[Date Due]]&lt;TODAY(),InvoiceDatabase[[#This Row],[Status]]&lt;&gt;"Paid"),"Yes","No")</f>
        <v>No</v>
      </c>
    </row>
    <row r="531" spans="1:20">
      <c r="A531">
        <v>530</v>
      </c>
      <c r="C531" t="s">
        <v>225</v>
      </c>
      <c r="D531" s="68">
        <v>3196000</v>
      </c>
      <c r="E531" s="23">
        <v>46167</v>
      </c>
      <c r="F531" s="23">
        <v>46197</v>
      </c>
      <c r="G531" t="s">
        <v>274</v>
      </c>
      <c r="H531"/>
      <c r="I531"/>
      <c r="K531" t="s">
        <v>831</v>
      </c>
      <c r="L531" s="68">
        <v>3196000</v>
      </c>
      <c r="M531" s="68">
        <f>InvoiceDatabase[[#This Row],[Amount]]-InvoiceDatabase[[#This Row],[Paid Amount]]</f>
        <v>0</v>
      </c>
      <c r="N531" s="68" t="str" cm="1">
        <f t="array" aca="1" ref="N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1" s="68" t="str">
        <f>_xlfn.TEXTAFTER(
VLOOKUP(InvoiceDatabase[[#This Row],[Customer]],CustomerList[],5,FALSE),
", ", -1)</f>
        <v>Sumatera Selatan</v>
      </c>
      <c r="P531" s="68">
        <f ca="1">IF(InvoiceDatabase[[#This Row],[Aging]]&lt;&gt;"Within Due",InvoiceDatabase[[#This Row],[Balance Outstanding]],0)</f>
        <v>0</v>
      </c>
      <c r="Q531" s="68">
        <f ca="1">IF(InvoiceDatabase[[#This Row],[Aging]]="Within Due",InvoiceDatabase[[#This Row],[Balance Outstanding]],0)</f>
        <v>0</v>
      </c>
      <c r="R531" s="68" t="str">
        <f ca="1">IF(InvoiceDatabase[[#This Row],[Date Issued]] &gt;= TODAY()-30, "Yes", "No")</f>
        <v>No</v>
      </c>
      <c r="S531" s="68" t="str">
        <f ca="1">IF(InvoiceDatabase[[#This Row],[IsOverdue?]]&lt;&gt;"Yes",InvoiceDatabase[[#This Row],[Status]],"Past Due")</f>
        <v>Paid</v>
      </c>
      <c r="T531" s="68" t="str">
        <f ca="1">IF(AND(InvoiceDatabase[[#This Row],[Date Due]]&lt;TODAY(),InvoiceDatabase[[#This Row],[Status]]&lt;&gt;"Paid"),"Yes","No")</f>
        <v>No</v>
      </c>
    </row>
    <row r="532" spans="1:20">
      <c r="A532">
        <v>531</v>
      </c>
      <c r="C532" t="s">
        <v>111</v>
      </c>
      <c r="D532" s="68">
        <v>4189000</v>
      </c>
      <c r="E532" s="23">
        <v>46158</v>
      </c>
      <c r="F532" s="23">
        <v>46188</v>
      </c>
      <c r="G532" t="s">
        <v>2802</v>
      </c>
      <c r="H532"/>
      <c r="I532"/>
      <c r="K532" t="s">
        <v>832</v>
      </c>
      <c r="L532" s="68">
        <v>3142000</v>
      </c>
      <c r="M532" s="68">
        <f>InvoiceDatabase[[#This Row],[Amount]]-InvoiceDatabase[[#This Row],[Paid Amount]]</f>
        <v>1047000</v>
      </c>
      <c r="N532" s="68" t="str" cm="1">
        <f t="array" aca="1" ref="N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2" s="68" t="str">
        <f>_xlfn.TEXTAFTER(
VLOOKUP(InvoiceDatabase[[#This Row],[Customer]],CustomerList[],5,FALSE),
", ", -1)</f>
        <v>DKI Jakarta</v>
      </c>
      <c r="P532" s="68">
        <f ca="1">IF(InvoiceDatabase[[#This Row],[Aging]]&lt;&gt;"Within Due",InvoiceDatabase[[#This Row],[Balance Outstanding]],0)</f>
        <v>1047000</v>
      </c>
      <c r="Q532" s="68">
        <f ca="1">IF(InvoiceDatabase[[#This Row],[Aging]]="Within Due",InvoiceDatabase[[#This Row],[Balance Outstanding]],0)</f>
        <v>0</v>
      </c>
      <c r="R532" s="68" t="str">
        <f ca="1">IF(InvoiceDatabase[[#This Row],[Date Issued]] &gt;= TODAY()-30, "Yes", "No")</f>
        <v>No</v>
      </c>
      <c r="S532" s="68" t="str">
        <f ca="1">IF(InvoiceDatabase[[#This Row],[IsOverdue?]]&lt;&gt;"Yes",InvoiceDatabase[[#This Row],[Status]],"Past Due")</f>
        <v>Past Due</v>
      </c>
      <c r="T532" s="68" t="str">
        <f ca="1">IF(AND(InvoiceDatabase[[#This Row],[Date Due]]&lt;TODAY(),InvoiceDatabase[[#This Row],[Status]]&lt;&gt;"Paid"),"Yes","No")</f>
        <v>Yes</v>
      </c>
    </row>
    <row r="533" spans="1:20">
      <c r="A533">
        <v>532</v>
      </c>
      <c r="C533" t="s">
        <v>225</v>
      </c>
      <c r="D533" s="68">
        <v>4185000</v>
      </c>
      <c r="E533" s="23">
        <v>46121</v>
      </c>
      <c r="F533" s="23">
        <v>46151</v>
      </c>
      <c r="G533" t="s">
        <v>274</v>
      </c>
      <c r="H533"/>
      <c r="I533"/>
      <c r="K533" t="s">
        <v>833</v>
      </c>
      <c r="L533" s="68">
        <v>4185000</v>
      </c>
      <c r="M533" s="68">
        <f>InvoiceDatabase[[#This Row],[Amount]]-InvoiceDatabase[[#This Row],[Paid Amount]]</f>
        <v>0</v>
      </c>
      <c r="N533" s="68" t="str" cm="1">
        <f t="array" aca="1" ref="N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3" s="68" t="str">
        <f>_xlfn.TEXTAFTER(
VLOOKUP(InvoiceDatabase[[#This Row],[Customer]],CustomerList[],5,FALSE),
", ", -1)</f>
        <v>Sumatera Selatan</v>
      </c>
      <c r="P533" s="68">
        <f ca="1">IF(InvoiceDatabase[[#This Row],[Aging]]&lt;&gt;"Within Due",InvoiceDatabase[[#This Row],[Balance Outstanding]],0)</f>
        <v>0</v>
      </c>
      <c r="Q533" s="68">
        <f ca="1">IF(InvoiceDatabase[[#This Row],[Aging]]="Within Due",InvoiceDatabase[[#This Row],[Balance Outstanding]],0)</f>
        <v>0</v>
      </c>
      <c r="R533" s="68" t="str">
        <f ca="1">IF(InvoiceDatabase[[#This Row],[Date Issued]] &gt;= TODAY()-30, "Yes", "No")</f>
        <v>No</v>
      </c>
      <c r="S533" s="68" t="str">
        <f ca="1">IF(InvoiceDatabase[[#This Row],[IsOverdue?]]&lt;&gt;"Yes",InvoiceDatabase[[#This Row],[Status]],"Past Due")</f>
        <v>Paid</v>
      </c>
      <c r="T533" s="68" t="str">
        <f ca="1">IF(AND(InvoiceDatabase[[#This Row],[Date Due]]&lt;TODAY(),InvoiceDatabase[[#This Row],[Status]]&lt;&gt;"Paid"),"Yes","No")</f>
        <v>No</v>
      </c>
    </row>
    <row r="534" spans="1:20">
      <c r="A534">
        <v>533</v>
      </c>
      <c r="C534" t="s">
        <v>184</v>
      </c>
      <c r="D534" s="68">
        <v>6205000</v>
      </c>
      <c r="E534" s="23">
        <v>46026</v>
      </c>
      <c r="F534" s="23">
        <v>46056</v>
      </c>
      <c r="G534" t="s">
        <v>274</v>
      </c>
      <c r="H534"/>
      <c r="I534"/>
      <c r="K534" t="s">
        <v>834</v>
      </c>
      <c r="L534" s="68">
        <v>6205000</v>
      </c>
      <c r="M534" s="68">
        <f>InvoiceDatabase[[#This Row],[Amount]]-InvoiceDatabase[[#This Row],[Paid Amount]]</f>
        <v>0</v>
      </c>
      <c r="N534" s="68" t="str" cm="1">
        <f t="array" aca="1" ref="N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4" s="68" t="str">
        <f>_xlfn.TEXTAFTER(
VLOOKUP(InvoiceDatabase[[#This Row],[Customer]],CustomerList[],5,FALSE),
", ", -1)</f>
        <v>Jawa Timur</v>
      </c>
      <c r="P534" s="68">
        <f ca="1">IF(InvoiceDatabase[[#This Row],[Aging]]&lt;&gt;"Within Due",InvoiceDatabase[[#This Row],[Balance Outstanding]],0)</f>
        <v>0</v>
      </c>
      <c r="Q534" s="68">
        <f ca="1">IF(InvoiceDatabase[[#This Row],[Aging]]="Within Due",InvoiceDatabase[[#This Row],[Balance Outstanding]],0)</f>
        <v>0</v>
      </c>
      <c r="R534" s="68" t="str">
        <f ca="1">IF(InvoiceDatabase[[#This Row],[Date Issued]] &gt;= TODAY()-30, "Yes", "No")</f>
        <v>No</v>
      </c>
      <c r="S534" s="68" t="str">
        <f ca="1">IF(InvoiceDatabase[[#This Row],[IsOverdue?]]&lt;&gt;"Yes",InvoiceDatabase[[#This Row],[Status]],"Past Due")</f>
        <v>Paid</v>
      </c>
      <c r="T534" s="68" t="str">
        <f ca="1">IF(AND(InvoiceDatabase[[#This Row],[Date Due]]&lt;TODAY(),InvoiceDatabase[[#This Row],[Status]]&lt;&gt;"Paid"),"Yes","No")</f>
        <v>No</v>
      </c>
    </row>
    <row r="535" spans="1:20">
      <c r="A535">
        <v>534</v>
      </c>
      <c r="C535" t="s">
        <v>158</v>
      </c>
      <c r="D535" s="68">
        <v>2991000</v>
      </c>
      <c r="E535" s="23">
        <v>46170</v>
      </c>
      <c r="F535" s="23">
        <v>46200</v>
      </c>
      <c r="G535" t="s">
        <v>274</v>
      </c>
      <c r="H535"/>
      <c r="I535"/>
      <c r="K535" t="s">
        <v>835</v>
      </c>
      <c r="L535" s="68">
        <v>2991000</v>
      </c>
      <c r="M535" s="68">
        <f>InvoiceDatabase[[#This Row],[Amount]]-InvoiceDatabase[[#This Row],[Paid Amount]]</f>
        <v>0</v>
      </c>
      <c r="N535" s="68" t="str" cm="1">
        <f t="array" aca="1" ref="N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5" s="68" t="str">
        <f>_xlfn.TEXTAFTER(
VLOOKUP(InvoiceDatabase[[#This Row],[Customer]],CustomerList[],5,FALSE),
", ", -1)</f>
        <v>DKI Jakarta</v>
      </c>
      <c r="P535" s="68">
        <f ca="1">IF(InvoiceDatabase[[#This Row],[Aging]]&lt;&gt;"Within Due",InvoiceDatabase[[#This Row],[Balance Outstanding]],0)</f>
        <v>0</v>
      </c>
      <c r="Q535" s="68">
        <f ca="1">IF(InvoiceDatabase[[#This Row],[Aging]]="Within Due",InvoiceDatabase[[#This Row],[Balance Outstanding]],0)</f>
        <v>0</v>
      </c>
      <c r="R535" s="68" t="str">
        <f ca="1">IF(InvoiceDatabase[[#This Row],[Date Issued]] &gt;= TODAY()-30, "Yes", "No")</f>
        <v>No</v>
      </c>
      <c r="S535" s="68" t="str">
        <f ca="1">IF(InvoiceDatabase[[#This Row],[IsOverdue?]]&lt;&gt;"Yes",InvoiceDatabase[[#This Row],[Status]],"Past Due")</f>
        <v>Paid</v>
      </c>
      <c r="T535" s="68" t="str">
        <f ca="1">IF(AND(InvoiceDatabase[[#This Row],[Date Due]]&lt;TODAY(),InvoiceDatabase[[#This Row],[Status]]&lt;&gt;"Paid"),"Yes","No")</f>
        <v>No</v>
      </c>
    </row>
    <row r="536" spans="1:20">
      <c r="A536">
        <v>535</v>
      </c>
      <c r="C536" t="s">
        <v>125</v>
      </c>
      <c r="D536" s="68">
        <v>3619000</v>
      </c>
      <c r="E536" s="23">
        <v>46237</v>
      </c>
      <c r="F536" s="23">
        <v>46267</v>
      </c>
      <c r="G536" t="s">
        <v>274</v>
      </c>
      <c r="H536"/>
      <c r="I536"/>
      <c r="K536" t="s">
        <v>836</v>
      </c>
      <c r="L536" s="68">
        <v>3619000</v>
      </c>
      <c r="M536" s="68">
        <f>InvoiceDatabase[[#This Row],[Amount]]-InvoiceDatabase[[#This Row],[Paid Amount]]</f>
        <v>0</v>
      </c>
      <c r="N536" s="68" t="str" cm="1">
        <f t="array" aca="1" ref="N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6" s="68" t="str">
        <f>_xlfn.TEXTAFTER(
VLOOKUP(InvoiceDatabase[[#This Row],[Customer]],CustomerList[],5,FALSE),
", ", -1)</f>
        <v>DKI Jakarta</v>
      </c>
      <c r="P536" s="68">
        <f ca="1">IF(InvoiceDatabase[[#This Row],[Aging]]&lt;&gt;"Within Due",InvoiceDatabase[[#This Row],[Balance Outstanding]],0)</f>
        <v>0</v>
      </c>
      <c r="Q536" s="68">
        <f ca="1">IF(InvoiceDatabase[[#This Row],[Aging]]="Within Due",InvoiceDatabase[[#This Row],[Balance Outstanding]],0)</f>
        <v>0</v>
      </c>
      <c r="R536" s="68" t="str">
        <f ca="1">IF(InvoiceDatabase[[#This Row],[Date Issued]] &gt;= TODAY()-30, "Yes", "No")</f>
        <v>No</v>
      </c>
      <c r="S536" s="68" t="str">
        <f ca="1">IF(InvoiceDatabase[[#This Row],[IsOverdue?]]&lt;&gt;"Yes",InvoiceDatabase[[#This Row],[Status]],"Past Due")</f>
        <v>Paid</v>
      </c>
      <c r="T536" s="68" t="str">
        <f ca="1">IF(AND(InvoiceDatabase[[#This Row],[Date Due]]&lt;TODAY(),InvoiceDatabase[[#This Row],[Status]]&lt;&gt;"Paid"),"Yes","No")</f>
        <v>No</v>
      </c>
    </row>
    <row r="537" spans="1:20">
      <c r="A537">
        <v>536</v>
      </c>
      <c r="C537" t="s">
        <v>190</v>
      </c>
      <c r="D537" s="68">
        <v>3835000</v>
      </c>
      <c r="E537" s="23">
        <v>46090</v>
      </c>
      <c r="F537" s="23">
        <v>46135</v>
      </c>
      <c r="G537" t="s">
        <v>51</v>
      </c>
      <c r="H537"/>
      <c r="I537"/>
      <c r="K537" t="s">
        <v>837</v>
      </c>
      <c r="L537" s="68">
        <v>0</v>
      </c>
      <c r="M537" s="68">
        <f>InvoiceDatabase[[#This Row],[Amount]]-InvoiceDatabase[[#This Row],[Paid Amount]]</f>
        <v>3835000</v>
      </c>
      <c r="N537" s="68" t="str" cm="1">
        <f t="array" aca="1" ref="N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37" s="68" t="str">
        <f>_xlfn.TEXTAFTER(
VLOOKUP(InvoiceDatabase[[#This Row],[Customer]],CustomerList[],5,FALSE),
", ", -1)</f>
        <v>Jawa Tengah</v>
      </c>
      <c r="P537" s="68">
        <f ca="1">IF(InvoiceDatabase[[#This Row],[Aging]]&lt;&gt;"Within Due",InvoiceDatabase[[#This Row],[Balance Outstanding]],0)</f>
        <v>3835000</v>
      </c>
      <c r="Q537" s="68">
        <f ca="1">IF(InvoiceDatabase[[#This Row],[Aging]]="Within Due",InvoiceDatabase[[#This Row],[Balance Outstanding]],0)</f>
        <v>0</v>
      </c>
      <c r="R537" s="68" t="str">
        <f ca="1">IF(InvoiceDatabase[[#This Row],[Date Issued]] &gt;= TODAY()-30, "Yes", "No")</f>
        <v>No</v>
      </c>
      <c r="S537" s="68" t="str">
        <f ca="1">IF(InvoiceDatabase[[#This Row],[IsOverdue?]]&lt;&gt;"Yes",InvoiceDatabase[[#This Row],[Status]],"Past Due")</f>
        <v>Past Due</v>
      </c>
      <c r="T537" s="68" t="str">
        <f ca="1">IF(AND(InvoiceDatabase[[#This Row],[Date Due]]&lt;TODAY(),InvoiceDatabase[[#This Row],[Status]]&lt;&gt;"Paid"),"Yes","No")</f>
        <v>Yes</v>
      </c>
    </row>
    <row r="538" spans="1:20">
      <c r="A538">
        <v>537</v>
      </c>
      <c r="C538" t="s">
        <v>218</v>
      </c>
      <c r="D538" s="68">
        <v>2391000</v>
      </c>
      <c r="E538" s="23">
        <v>46170</v>
      </c>
      <c r="F538" s="23">
        <v>46184</v>
      </c>
      <c r="G538" t="s">
        <v>274</v>
      </c>
      <c r="H538"/>
      <c r="I538"/>
      <c r="K538" t="s">
        <v>838</v>
      </c>
      <c r="L538" s="68">
        <v>2391000</v>
      </c>
      <c r="M538" s="68">
        <f>InvoiceDatabase[[#This Row],[Amount]]-InvoiceDatabase[[#This Row],[Paid Amount]]</f>
        <v>0</v>
      </c>
      <c r="N538" s="68" t="str" cm="1">
        <f t="array" aca="1" ref="N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8" s="68" t="str">
        <f>_xlfn.TEXTAFTER(
VLOOKUP(InvoiceDatabase[[#This Row],[Customer]],CustomerList[],5,FALSE),
", ", -1)</f>
        <v>Sumatera Utara</v>
      </c>
      <c r="P538" s="68">
        <f ca="1">IF(InvoiceDatabase[[#This Row],[Aging]]&lt;&gt;"Within Due",InvoiceDatabase[[#This Row],[Balance Outstanding]],0)</f>
        <v>0</v>
      </c>
      <c r="Q538" s="68">
        <f ca="1">IF(InvoiceDatabase[[#This Row],[Aging]]="Within Due",InvoiceDatabase[[#This Row],[Balance Outstanding]],0)</f>
        <v>0</v>
      </c>
      <c r="R538" s="68" t="str">
        <f ca="1">IF(InvoiceDatabase[[#This Row],[Date Issued]] &gt;= TODAY()-30, "Yes", "No")</f>
        <v>No</v>
      </c>
      <c r="S538" s="68" t="str">
        <f ca="1">IF(InvoiceDatabase[[#This Row],[IsOverdue?]]&lt;&gt;"Yes",InvoiceDatabase[[#This Row],[Status]],"Past Due")</f>
        <v>Paid</v>
      </c>
      <c r="T538" s="68" t="str">
        <f ca="1">IF(AND(InvoiceDatabase[[#This Row],[Date Due]]&lt;TODAY(),InvoiceDatabase[[#This Row],[Status]]&lt;&gt;"Paid"),"Yes","No")</f>
        <v>No</v>
      </c>
    </row>
    <row r="539" spans="1:20">
      <c r="A539">
        <v>538</v>
      </c>
      <c r="C539" t="s">
        <v>225</v>
      </c>
      <c r="D539" s="68">
        <v>5682000</v>
      </c>
      <c r="E539" s="23">
        <v>46245</v>
      </c>
      <c r="F539" s="23">
        <v>46275</v>
      </c>
      <c r="G539" t="s">
        <v>274</v>
      </c>
      <c r="H539"/>
      <c r="I539"/>
      <c r="K539" t="s">
        <v>839</v>
      </c>
      <c r="L539" s="68">
        <v>5682000</v>
      </c>
      <c r="M539" s="68">
        <f>InvoiceDatabase[[#This Row],[Amount]]-InvoiceDatabase[[#This Row],[Paid Amount]]</f>
        <v>0</v>
      </c>
      <c r="N539" s="68" t="str" cm="1">
        <f t="array" aca="1" ref="N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39" s="68" t="str">
        <f>_xlfn.TEXTAFTER(
VLOOKUP(InvoiceDatabase[[#This Row],[Customer]],CustomerList[],5,FALSE),
", ", -1)</f>
        <v>Sumatera Selatan</v>
      </c>
      <c r="P539" s="68">
        <f ca="1">IF(InvoiceDatabase[[#This Row],[Aging]]&lt;&gt;"Within Due",InvoiceDatabase[[#This Row],[Balance Outstanding]],0)</f>
        <v>0</v>
      </c>
      <c r="Q539" s="68">
        <f ca="1">IF(InvoiceDatabase[[#This Row],[Aging]]="Within Due",InvoiceDatabase[[#This Row],[Balance Outstanding]],0)</f>
        <v>0</v>
      </c>
      <c r="R539" s="68" t="str">
        <f ca="1">IF(InvoiceDatabase[[#This Row],[Date Issued]] &gt;= TODAY()-30, "Yes", "No")</f>
        <v>No</v>
      </c>
      <c r="S539" s="68" t="str">
        <f ca="1">IF(InvoiceDatabase[[#This Row],[IsOverdue?]]&lt;&gt;"Yes",InvoiceDatabase[[#This Row],[Status]],"Past Due")</f>
        <v>Paid</v>
      </c>
      <c r="T539" s="68" t="str">
        <f ca="1">IF(AND(InvoiceDatabase[[#This Row],[Date Due]]&lt;TODAY(),InvoiceDatabase[[#This Row],[Status]]&lt;&gt;"Paid"),"Yes","No")</f>
        <v>No</v>
      </c>
    </row>
    <row r="540" spans="1:20">
      <c r="A540">
        <v>539</v>
      </c>
      <c r="C540" t="s">
        <v>204</v>
      </c>
      <c r="D540" s="68">
        <v>3015000</v>
      </c>
      <c r="E540" s="23">
        <v>46160</v>
      </c>
      <c r="F540" s="23">
        <v>46174</v>
      </c>
      <c r="G540" t="s">
        <v>274</v>
      </c>
      <c r="H540"/>
      <c r="I540"/>
      <c r="K540" t="s">
        <v>840</v>
      </c>
      <c r="L540" s="68">
        <v>3015000</v>
      </c>
      <c r="M540" s="68">
        <f>InvoiceDatabase[[#This Row],[Amount]]-InvoiceDatabase[[#This Row],[Paid Amount]]</f>
        <v>0</v>
      </c>
      <c r="N540" s="68" t="str" cm="1">
        <f t="array" aca="1" ref="N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0" s="68" t="str">
        <f>_xlfn.TEXTAFTER(
VLOOKUP(InvoiceDatabase[[#This Row],[Customer]],CustomerList[],5,FALSE),
", ", -1)</f>
        <v>Bali</v>
      </c>
      <c r="P540" s="68">
        <f ca="1">IF(InvoiceDatabase[[#This Row],[Aging]]&lt;&gt;"Within Due",InvoiceDatabase[[#This Row],[Balance Outstanding]],0)</f>
        <v>0</v>
      </c>
      <c r="Q540" s="68">
        <f ca="1">IF(InvoiceDatabase[[#This Row],[Aging]]="Within Due",InvoiceDatabase[[#This Row],[Balance Outstanding]],0)</f>
        <v>0</v>
      </c>
      <c r="R540" s="68" t="str">
        <f ca="1">IF(InvoiceDatabase[[#This Row],[Date Issued]] &gt;= TODAY()-30, "Yes", "No")</f>
        <v>No</v>
      </c>
      <c r="S540" s="68" t="str">
        <f ca="1">IF(InvoiceDatabase[[#This Row],[IsOverdue?]]&lt;&gt;"Yes",InvoiceDatabase[[#This Row],[Status]],"Past Due")</f>
        <v>Paid</v>
      </c>
      <c r="T540" s="68" t="str">
        <f ca="1">IF(AND(InvoiceDatabase[[#This Row],[Date Due]]&lt;TODAY(),InvoiceDatabase[[#This Row],[Status]]&lt;&gt;"Paid"),"Yes","No")</f>
        <v>No</v>
      </c>
    </row>
    <row r="541" spans="1:20">
      <c r="A541">
        <v>540</v>
      </c>
      <c r="C541" t="s">
        <v>32</v>
      </c>
      <c r="D541" s="68">
        <v>3075000</v>
      </c>
      <c r="E541" s="23">
        <v>46264</v>
      </c>
      <c r="F541" s="23">
        <v>46278</v>
      </c>
      <c r="G541" t="s">
        <v>51</v>
      </c>
      <c r="H541"/>
      <c r="I541"/>
      <c r="K541" t="s">
        <v>841</v>
      </c>
      <c r="L541" s="68">
        <v>0</v>
      </c>
      <c r="M541" s="68">
        <f>InvoiceDatabase[[#This Row],[Amount]]-InvoiceDatabase[[#This Row],[Paid Amount]]</f>
        <v>3075000</v>
      </c>
      <c r="N541" s="68" t="str" cm="1">
        <f t="array" aca="1" ref="N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41" s="68" t="str">
        <f>_xlfn.TEXTAFTER(
VLOOKUP(InvoiceDatabase[[#This Row],[Customer]],CustomerList[],5,FALSE),
", ", -1)</f>
        <v>DKI Jakarta</v>
      </c>
      <c r="P541" s="68">
        <f ca="1">IF(InvoiceDatabase[[#This Row],[Aging]]&lt;&gt;"Within Due",InvoiceDatabase[[#This Row],[Balance Outstanding]],0)</f>
        <v>3075000</v>
      </c>
      <c r="Q541" s="68">
        <f ca="1">IF(InvoiceDatabase[[#This Row],[Aging]]="Within Due",InvoiceDatabase[[#This Row],[Balance Outstanding]],0)</f>
        <v>0</v>
      </c>
      <c r="R541" s="68" t="str">
        <f ca="1">IF(InvoiceDatabase[[#This Row],[Date Issued]] &gt;= TODAY()-30, "Yes", "No")</f>
        <v>No</v>
      </c>
      <c r="S541" s="68" t="str">
        <f ca="1">IF(InvoiceDatabase[[#This Row],[IsOverdue?]]&lt;&gt;"Yes",InvoiceDatabase[[#This Row],[Status]],"Past Due")</f>
        <v>Past Due</v>
      </c>
      <c r="T541" s="68" t="str">
        <f ca="1">IF(AND(InvoiceDatabase[[#This Row],[Date Due]]&lt;TODAY(),InvoiceDatabase[[#This Row],[Status]]&lt;&gt;"Paid"),"Yes","No")</f>
        <v>Yes</v>
      </c>
    </row>
    <row r="542" spans="1:20">
      <c r="A542">
        <v>541</v>
      </c>
      <c r="C542" t="s">
        <v>225</v>
      </c>
      <c r="D542" s="68">
        <v>4305000</v>
      </c>
      <c r="E542" s="23">
        <v>46223</v>
      </c>
      <c r="F542" s="23">
        <v>46253</v>
      </c>
      <c r="G542" t="s">
        <v>2802</v>
      </c>
      <c r="H542"/>
      <c r="I542"/>
      <c r="K542" t="s">
        <v>842</v>
      </c>
      <c r="L542" s="68">
        <v>1722000</v>
      </c>
      <c r="M542" s="68">
        <f>InvoiceDatabase[[#This Row],[Amount]]-InvoiceDatabase[[#This Row],[Paid Amount]]</f>
        <v>2583000</v>
      </c>
      <c r="N542" s="68" t="str" cm="1">
        <f t="array" aca="1" ref="N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542" s="68" t="str">
        <f>_xlfn.TEXTAFTER(
VLOOKUP(InvoiceDatabase[[#This Row],[Customer]],CustomerList[],5,FALSE),
", ", -1)</f>
        <v>Sumatera Selatan</v>
      </c>
      <c r="P542" s="68">
        <f ca="1">IF(InvoiceDatabase[[#This Row],[Aging]]&lt;&gt;"Within Due",InvoiceDatabase[[#This Row],[Balance Outstanding]],0)</f>
        <v>2583000</v>
      </c>
      <c r="Q542" s="68">
        <f ca="1">IF(InvoiceDatabase[[#This Row],[Aging]]="Within Due",InvoiceDatabase[[#This Row],[Balance Outstanding]],0)</f>
        <v>0</v>
      </c>
      <c r="R542" s="68" t="str">
        <f ca="1">IF(InvoiceDatabase[[#This Row],[Date Issued]] &gt;= TODAY()-30, "Yes", "No")</f>
        <v>No</v>
      </c>
      <c r="S542" s="68" t="str">
        <f ca="1">IF(InvoiceDatabase[[#This Row],[IsOverdue?]]&lt;&gt;"Yes",InvoiceDatabase[[#This Row],[Status]],"Past Due")</f>
        <v>Past Due</v>
      </c>
      <c r="T542" s="68" t="str">
        <f ca="1">IF(AND(InvoiceDatabase[[#This Row],[Date Due]]&lt;TODAY(),InvoiceDatabase[[#This Row],[Status]]&lt;&gt;"Paid"),"Yes","No")</f>
        <v>Yes</v>
      </c>
    </row>
    <row r="543" spans="1:20">
      <c r="A543">
        <v>542</v>
      </c>
      <c r="C543" t="s">
        <v>232</v>
      </c>
      <c r="D543" s="68">
        <v>7052000</v>
      </c>
      <c r="E543" s="23">
        <v>46069</v>
      </c>
      <c r="F543" s="23">
        <v>46099</v>
      </c>
      <c r="G543" t="s">
        <v>51</v>
      </c>
      <c r="H543"/>
      <c r="I543"/>
      <c r="K543" t="s">
        <v>843</v>
      </c>
      <c r="L543" s="68">
        <v>0</v>
      </c>
      <c r="M543" s="68">
        <f>InvoiceDatabase[[#This Row],[Amount]]-InvoiceDatabase[[#This Row],[Paid Amount]]</f>
        <v>7052000</v>
      </c>
      <c r="N543" s="68" t="str" cm="1">
        <f t="array" aca="1" ref="N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3" s="68" t="str">
        <f>_xlfn.TEXTAFTER(
VLOOKUP(InvoiceDatabase[[#This Row],[Customer]],CustomerList[],5,FALSE),
", ", -1)</f>
        <v>Riau</v>
      </c>
      <c r="P543" s="68">
        <f ca="1">IF(InvoiceDatabase[[#This Row],[Aging]]&lt;&gt;"Within Due",InvoiceDatabase[[#This Row],[Balance Outstanding]],0)</f>
        <v>7052000</v>
      </c>
      <c r="Q543" s="68">
        <f ca="1">IF(InvoiceDatabase[[#This Row],[Aging]]="Within Due",InvoiceDatabase[[#This Row],[Balance Outstanding]],0)</f>
        <v>0</v>
      </c>
      <c r="R543" s="68" t="str">
        <f ca="1">IF(InvoiceDatabase[[#This Row],[Date Issued]] &gt;= TODAY()-30, "Yes", "No")</f>
        <v>No</v>
      </c>
      <c r="S543" s="68" t="str">
        <f ca="1">IF(InvoiceDatabase[[#This Row],[IsOverdue?]]&lt;&gt;"Yes",InvoiceDatabase[[#This Row],[Status]],"Past Due")</f>
        <v>Past Due</v>
      </c>
      <c r="T543" s="68" t="str">
        <f ca="1">IF(AND(InvoiceDatabase[[#This Row],[Date Due]]&lt;TODAY(),InvoiceDatabase[[#This Row],[Status]]&lt;&gt;"Paid"),"Yes","No")</f>
        <v>Yes</v>
      </c>
    </row>
    <row r="544" spans="1:20">
      <c r="A544">
        <v>543</v>
      </c>
      <c r="C544" t="s">
        <v>239</v>
      </c>
      <c r="D544" s="68">
        <v>1966000</v>
      </c>
      <c r="E544" s="23">
        <v>46048</v>
      </c>
      <c r="F544" s="23">
        <v>46093</v>
      </c>
      <c r="G544" t="s">
        <v>274</v>
      </c>
      <c r="H544"/>
      <c r="I544"/>
      <c r="K544" t="s">
        <v>844</v>
      </c>
      <c r="L544" s="68">
        <v>1966000</v>
      </c>
      <c r="M544" s="68">
        <f>InvoiceDatabase[[#This Row],[Amount]]-InvoiceDatabase[[#This Row],[Paid Amount]]</f>
        <v>0</v>
      </c>
      <c r="N544" s="68" t="str" cm="1">
        <f t="array" aca="1" ref="N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4" s="68" t="str">
        <f>_xlfn.TEXTAFTER(
VLOOKUP(InvoiceDatabase[[#This Row],[Customer]],CustomerList[],5,FALSE),
", ", -1)</f>
        <v>Kepulauan Riau</v>
      </c>
      <c r="P544" s="68">
        <f ca="1">IF(InvoiceDatabase[[#This Row],[Aging]]&lt;&gt;"Within Due",InvoiceDatabase[[#This Row],[Balance Outstanding]],0)</f>
        <v>0</v>
      </c>
      <c r="Q544" s="68">
        <f ca="1">IF(InvoiceDatabase[[#This Row],[Aging]]="Within Due",InvoiceDatabase[[#This Row],[Balance Outstanding]],0)</f>
        <v>0</v>
      </c>
      <c r="R544" s="68" t="str">
        <f ca="1">IF(InvoiceDatabase[[#This Row],[Date Issued]] &gt;= TODAY()-30, "Yes", "No")</f>
        <v>No</v>
      </c>
      <c r="S544" s="68" t="str">
        <f ca="1">IF(InvoiceDatabase[[#This Row],[IsOverdue?]]&lt;&gt;"Yes",InvoiceDatabase[[#This Row],[Status]],"Past Due")</f>
        <v>Paid</v>
      </c>
      <c r="T544" s="68" t="str">
        <f ca="1">IF(AND(InvoiceDatabase[[#This Row],[Date Due]]&lt;TODAY(),InvoiceDatabase[[#This Row],[Status]]&lt;&gt;"Paid"),"Yes","No")</f>
        <v>No</v>
      </c>
    </row>
    <row r="545" spans="1:20">
      <c r="A545">
        <v>544</v>
      </c>
      <c r="C545" t="s">
        <v>239</v>
      </c>
      <c r="D545" s="68">
        <v>2639000</v>
      </c>
      <c r="E545" s="23">
        <v>46085</v>
      </c>
      <c r="F545" s="23">
        <v>46099</v>
      </c>
      <c r="G545" t="s">
        <v>274</v>
      </c>
      <c r="H545"/>
      <c r="I545"/>
      <c r="K545" t="s">
        <v>845</v>
      </c>
      <c r="L545" s="68">
        <v>2639000</v>
      </c>
      <c r="M545" s="68">
        <f>InvoiceDatabase[[#This Row],[Amount]]-InvoiceDatabase[[#This Row],[Paid Amount]]</f>
        <v>0</v>
      </c>
      <c r="N545" s="68" t="str" cm="1">
        <f t="array" aca="1" ref="N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5" s="68" t="str">
        <f>_xlfn.TEXTAFTER(
VLOOKUP(InvoiceDatabase[[#This Row],[Customer]],CustomerList[],5,FALSE),
", ", -1)</f>
        <v>Kepulauan Riau</v>
      </c>
      <c r="P545" s="68">
        <f ca="1">IF(InvoiceDatabase[[#This Row],[Aging]]&lt;&gt;"Within Due",InvoiceDatabase[[#This Row],[Balance Outstanding]],0)</f>
        <v>0</v>
      </c>
      <c r="Q545" s="68">
        <f ca="1">IF(InvoiceDatabase[[#This Row],[Aging]]="Within Due",InvoiceDatabase[[#This Row],[Balance Outstanding]],0)</f>
        <v>0</v>
      </c>
      <c r="R545" s="68" t="str">
        <f ca="1">IF(InvoiceDatabase[[#This Row],[Date Issued]] &gt;= TODAY()-30, "Yes", "No")</f>
        <v>No</v>
      </c>
      <c r="S545" s="68" t="str">
        <f ca="1">IF(InvoiceDatabase[[#This Row],[IsOverdue?]]&lt;&gt;"Yes",InvoiceDatabase[[#This Row],[Status]],"Past Due")</f>
        <v>Paid</v>
      </c>
      <c r="T545" s="68" t="str">
        <f ca="1">IF(AND(InvoiceDatabase[[#This Row],[Date Due]]&lt;TODAY(),InvoiceDatabase[[#This Row],[Status]]&lt;&gt;"Paid"),"Yes","No")</f>
        <v>No</v>
      </c>
    </row>
    <row r="546" spans="1:20">
      <c r="A546">
        <v>545</v>
      </c>
      <c r="C546" t="s">
        <v>225</v>
      </c>
      <c r="D546" s="68">
        <v>4836000</v>
      </c>
      <c r="E546" s="23">
        <v>46119</v>
      </c>
      <c r="F546" s="23">
        <v>46149</v>
      </c>
      <c r="G546" t="s">
        <v>51</v>
      </c>
      <c r="H546"/>
      <c r="I546"/>
      <c r="K546" t="s">
        <v>846</v>
      </c>
      <c r="L546" s="68">
        <v>0</v>
      </c>
      <c r="M546" s="68">
        <f>InvoiceDatabase[[#This Row],[Amount]]-InvoiceDatabase[[#This Row],[Paid Amount]]</f>
        <v>4836000</v>
      </c>
      <c r="N546" s="68" t="str" cm="1">
        <f t="array" aca="1" ref="N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46" s="68" t="str">
        <f>_xlfn.TEXTAFTER(
VLOOKUP(InvoiceDatabase[[#This Row],[Customer]],CustomerList[],5,FALSE),
", ", -1)</f>
        <v>Sumatera Selatan</v>
      </c>
      <c r="P546" s="68">
        <f ca="1">IF(InvoiceDatabase[[#This Row],[Aging]]&lt;&gt;"Within Due",InvoiceDatabase[[#This Row],[Balance Outstanding]],0)</f>
        <v>4836000</v>
      </c>
      <c r="Q546" s="68">
        <f ca="1">IF(InvoiceDatabase[[#This Row],[Aging]]="Within Due",InvoiceDatabase[[#This Row],[Balance Outstanding]],0)</f>
        <v>0</v>
      </c>
      <c r="R546" s="68" t="str">
        <f ca="1">IF(InvoiceDatabase[[#This Row],[Date Issued]] &gt;= TODAY()-30, "Yes", "No")</f>
        <v>No</v>
      </c>
      <c r="S546" s="68" t="str">
        <f ca="1">IF(InvoiceDatabase[[#This Row],[IsOverdue?]]&lt;&gt;"Yes",InvoiceDatabase[[#This Row],[Status]],"Past Due")</f>
        <v>Past Due</v>
      </c>
      <c r="T546" s="68" t="str">
        <f ca="1">IF(AND(InvoiceDatabase[[#This Row],[Date Due]]&lt;TODAY(),InvoiceDatabase[[#This Row],[Status]]&lt;&gt;"Paid"),"Yes","No")</f>
        <v>Yes</v>
      </c>
    </row>
    <row r="547" spans="1:20">
      <c r="A547">
        <v>546</v>
      </c>
      <c r="C547" t="s">
        <v>204</v>
      </c>
      <c r="D547" s="68">
        <v>2248000</v>
      </c>
      <c r="E547" s="23">
        <v>46265</v>
      </c>
      <c r="F547" s="23">
        <v>46295</v>
      </c>
      <c r="G547" t="s">
        <v>274</v>
      </c>
      <c r="H547"/>
      <c r="I547"/>
      <c r="K547" t="s">
        <v>847</v>
      </c>
      <c r="L547" s="68">
        <v>2248000</v>
      </c>
      <c r="M547" s="68">
        <f>InvoiceDatabase[[#This Row],[Amount]]-InvoiceDatabase[[#This Row],[Paid Amount]]</f>
        <v>0</v>
      </c>
      <c r="N547" s="68" t="str" cm="1">
        <f t="array" aca="1" ref="N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7" s="68" t="str">
        <f>_xlfn.TEXTAFTER(
VLOOKUP(InvoiceDatabase[[#This Row],[Customer]],CustomerList[],5,FALSE),
", ", -1)</f>
        <v>Bali</v>
      </c>
      <c r="P547" s="68">
        <f ca="1">IF(InvoiceDatabase[[#This Row],[Aging]]&lt;&gt;"Within Due",InvoiceDatabase[[#This Row],[Balance Outstanding]],0)</f>
        <v>0</v>
      </c>
      <c r="Q547" s="68">
        <f ca="1">IF(InvoiceDatabase[[#This Row],[Aging]]="Within Due",InvoiceDatabase[[#This Row],[Balance Outstanding]],0)</f>
        <v>0</v>
      </c>
      <c r="R547" s="68" t="str">
        <f ca="1">IF(InvoiceDatabase[[#This Row],[Date Issued]] &gt;= TODAY()-30, "Yes", "No")</f>
        <v>No</v>
      </c>
      <c r="S547" s="68" t="str">
        <f ca="1">IF(InvoiceDatabase[[#This Row],[IsOverdue?]]&lt;&gt;"Yes",InvoiceDatabase[[#This Row],[Status]],"Past Due")</f>
        <v>Paid</v>
      </c>
      <c r="T547" s="68" t="str">
        <f ca="1">IF(AND(InvoiceDatabase[[#This Row],[Date Due]]&lt;TODAY(),InvoiceDatabase[[#This Row],[Status]]&lt;&gt;"Paid"),"Yes","No")</f>
        <v>No</v>
      </c>
    </row>
    <row r="548" spans="1:20">
      <c r="A548">
        <v>547</v>
      </c>
      <c r="C548" t="s">
        <v>211</v>
      </c>
      <c r="D548" s="68">
        <v>5052000</v>
      </c>
      <c r="E548" s="23">
        <v>46174</v>
      </c>
      <c r="F548" s="23">
        <v>46219</v>
      </c>
      <c r="G548" t="s">
        <v>51</v>
      </c>
      <c r="H548"/>
      <c r="I548"/>
      <c r="K548" t="s">
        <v>848</v>
      </c>
      <c r="L548" s="68">
        <v>0</v>
      </c>
      <c r="M548" s="68">
        <f>InvoiceDatabase[[#This Row],[Amount]]-InvoiceDatabase[[#This Row],[Paid Amount]]</f>
        <v>5052000</v>
      </c>
      <c r="N548" s="68" t="str" cm="1">
        <f t="array" aca="1" ref="N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48" s="68" t="str">
        <f>_xlfn.TEXTAFTER(
VLOOKUP(InvoiceDatabase[[#This Row],[Customer]],CustomerList[],5,FALSE),
", ", -1)</f>
        <v>Sulawesi Selatan</v>
      </c>
      <c r="P548" s="68">
        <f ca="1">IF(InvoiceDatabase[[#This Row],[Aging]]&lt;&gt;"Within Due",InvoiceDatabase[[#This Row],[Balance Outstanding]],0)</f>
        <v>5052000</v>
      </c>
      <c r="Q548" s="68">
        <f ca="1">IF(InvoiceDatabase[[#This Row],[Aging]]="Within Due",InvoiceDatabase[[#This Row],[Balance Outstanding]],0)</f>
        <v>0</v>
      </c>
      <c r="R548" s="68" t="str">
        <f ca="1">IF(InvoiceDatabase[[#This Row],[Date Issued]] &gt;= TODAY()-30, "Yes", "No")</f>
        <v>No</v>
      </c>
      <c r="S548" s="68" t="str">
        <f ca="1">IF(InvoiceDatabase[[#This Row],[IsOverdue?]]&lt;&gt;"Yes",InvoiceDatabase[[#This Row],[Status]],"Past Due")</f>
        <v>Past Due</v>
      </c>
      <c r="T548" s="68" t="str">
        <f ca="1">IF(AND(InvoiceDatabase[[#This Row],[Date Due]]&lt;TODAY(),InvoiceDatabase[[#This Row],[Status]]&lt;&gt;"Paid"),"Yes","No")</f>
        <v>Yes</v>
      </c>
    </row>
    <row r="549" spans="1:20">
      <c r="A549">
        <v>548</v>
      </c>
      <c r="C549" t="s">
        <v>253</v>
      </c>
      <c r="D549" s="68">
        <v>2395000</v>
      </c>
      <c r="E549" s="23">
        <v>46138</v>
      </c>
      <c r="F549" s="23">
        <v>46183</v>
      </c>
      <c r="G549" t="s">
        <v>274</v>
      </c>
      <c r="H549"/>
      <c r="I549"/>
      <c r="K549" t="s">
        <v>849</v>
      </c>
      <c r="L549" s="68">
        <v>2395000</v>
      </c>
      <c r="M549" s="68">
        <f>InvoiceDatabase[[#This Row],[Amount]]-InvoiceDatabase[[#This Row],[Paid Amount]]</f>
        <v>0</v>
      </c>
      <c r="N549" s="68" t="str" cm="1">
        <f t="array" aca="1" ref="N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49" s="68" t="str">
        <f>_xlfn.TEXTAFTER(
VLOOKUP(InvoiceDatabase[[#This Row],[Customer]],CustomerList[],5,FALSE),
", ", -1)</f>
        <v>Kalimantan Barat</v>
      </c>
      <c r="P549" s="68">
        <f ca="1">IF(InvoiceDatabase[[#This Row],[Aging]]&lt;&gt;"Within Due",InvoiceDatabase[[#This Row],[Balance Outstanding]],0)</f>
        <v>0</v>
      </c>
      <c r="Q549" s="68">
        <f ca="1">IF(InvoiceDatabase[[#This Row],[Aging]]="Within Due",InvoiceDatabase[[#This Row],[Balance Outstanding]],0)</f>
        <v>0</v>
      </c>
      <c r="R549" s="68" t="str">
        <f ca="1">IF(InvoiceDatabase[[#This Row],[Date Issued]] &gt;= TODAY()-30, "Yes", "No")</f>
        <v>No</v>
      </c>
      <c r="S549" s="68" t="str">
        <f ca="1">IF(InvoiceDatabase[[#This Row],[IsOverdue?]]&lt;&gt;"Yes",InvoiceDatabase[[#This Row],[Status]],"Past Due")</f>
        <v>Paid</v>
      </c>
      <c r="T549" s="68" t="str">
        <f ca="1">IF(AND(InvoiceDatabase[[#This Row],[Date Due]]&lt;TODAY(),InvoiceDatabase[[#This Row],[Status]]&lt;&gt;"Paid"),"Yes","No")</f>
        <v>No</v>
      </c>
    </row>
    <row r="550" spans="1:20">
      <c r="A550">
        <v>549</v>
      </c>
      <c r="C550" t="s">
        <v>246</v>
      </c>
      <c r="D550" s="68">
        <v>3284000</v>
      </c>
      <c r="E550" s="23">
        <v>46219</v>
      </c>
      <c r="F550" s="23">
        <v>46249</v>
      </c>
      <c r="G550" t="s">
        <v>274</v>
      </c>
      <c r="H550"/>
      <c r="I550"/>
      <c r="K550" t="s">
        <v>850</v>
      </c>
      <c r="L550" s="68">
        <v>3284000</v>
      </c>
      <c r="M550" s="68">
        <f>InvoiceDatabase[[#This Row],[Amount]]-InvoiceDatabase[[#This Row],[Paid Amount]]</f>
        <v>0</v>
      </c>
      <c r="N550" s="68" t="str" cm="1">
        <f t="array" aca="1" ref="N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0" s="68" t="str">
        <f>_xlfn.TEXTAFTER(
VLOOKUP(InvoiceDatabase[[#This Row],[Customer]],CustomerList[],5,FALSE),
", ", -1)</f>
        <v>Kalimantan Timur</v>
      </c>
      <c r="P550" s="68">
        <f ca="1">IF(InvoiceDatabase[[#This Row],[Aging]]&lt;&gt;"Within Due",InvoiceDatabase[[#This Row],[Balance Outstanding]],0)</f>
        <v>0</v>
      </c>
      <c r="Q550" s="68">
        <f ca="1">IF(InvoiceDatabase[[#This Row],[Aging]]="Within Due",InvoiceDatabase[[#This Row],[Balance Outstanding]],0)</f>
        <v>0</v>
      </c>
      <c r="R550" s="68" t="str">
        <f ca="1">IF(InvoiceDatabase[[#This Row],[Date Issued]] &gt;= TODAY()-30, "Yes", "No")</f>
        <v>No</v>
      </c>
      <c r="S550" s="68" t="str">
        <f ca="1">IF(InvoiceDatabase[[#This Row],[IsOverdue?]]&lt;&gt;"Yes",InvoiceDatabase[[#This Row],[Status]],"Past Due")</f>
        <v>Paid</v>
      </c>
      <c r="T550" s="68" t="str">
        <f ca="1">IF(AND(InvoiceDatabase[[#This Row],[Date Due]]&lt;TODAY(),InvoiceDatabase[[#This Row],[Status]]&lt;&gt;"Paid"),"Yes","No")</f>
        <v>No</v>
      </c>
    </row>
    <row r="551" spans="1:20">
      <c r="A551">
        <v>550</v>
      </c>
      <c r="C551" t="s">
        <v>218</v>
      </c>
      <c r="D551" s="68">
        <v>4474000</v>
      </c>
      <c r="E551" s="23">
        <v>46259</v>
      </c>
      <c r="F551" s="23">
        <v>46289</v>
      </c>
      <c r="G551" t="s">
        <v>2802</v>
      </c>
      <c r="H551"/>
      <c r="I551"/>
      <c r="K551" t="s">
        <v>851</v>
      </c>
      <c r="L551" s="68">
        <v>3356000</v>
      </c>
      <c r="M551" s="68">
        <f>InvoiceDatabase[[#This Row],[Amount]]-InvoiceDatabase[[#This Row],[Paid Amount]]</f>
        <v>1118000</v>
      </c>
      <c r="N551" s="68" t="str" cm="1">
        <f t="array" aca="1" ref="N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51" s="68" t="str">
        <f>_xlfn.TEXTAFTER(
VLOOKUP(InvoiceDatabase[[#This Row],[Customer]],CustomerList[],5,FALSE),
", ", -1)</f>
        <v>Sumatera Utara</v>
      </c>
      <c r="P551" s="68">
        <f ca="1">IF(InvoiceDatabase[[#This Row],[Aging]]&lt;&gt;"Within Due",InvoiceDatabase[[#This Row],[Balance Outstanding]],0)</f>
        <v>1118000</v>
      </c>
      <c r="Q551" s="68">
        <f ca="1">IF(InvoiceDatabase[[#This Row],[Aging]]="Within Due",InvoiceDatabase[[#This Row],[Balance Outstanding]],0)</f>
        <v>0</v>
      </c>
      <c r="R551" s="68" t="str">
        <f ca="1">IF(InvoiceDatabase[[#This Row],[Date Issued]] &gt;= TODAY()-30, "Yes", "No")</f>
        <v>No</v>
      </c>
      <c r="S551" s="68" t="str">
        <f ca="1">IF(InvoiceDatabase[[#This Row],[IsOverdue?]]&lt;&gt;"Yes",InvoiceDatabase[[#This Row],[Status]],"Past Due")</f>
        <v>Past Due</v>
      </c>
      <c r="T551" s="68" t="str">
        <f ca="1">IF(AND(InvoiceDatabase[[#This Row],[Date Due]]&lt;TODAY(),InvoiceDatabase[[#This Row],[Status]]&lt;&gt;"Paid"),"Yes","No")</f>
        <v>Yes</v>
      </c>
    </row>
    <row r="552" spans="1:20">
      <c r="A552">
        <v>551</v>
      </c>
      <c r="C552" t="s">
        <v>125</v>
      </c>
      <c r="D552" s="68">
        <v>6576000</v>
      </c>
      <c r="E552" s="23">
        <v>46187</v>
      </c>
      <c r="F552" s="23">
        <v>46201</v>
      </c>
      <c r="G552" t="s">
        <v>274</v>
      </c>
      <c r="H552"/>
      <c r="I552"/>
      <c r="K552" t="s">
        <v>852</v>
      </c>
      <c r="L552" s="68">
        <v>6576000</v>
      </c>
      <c r="M552" s="68">
        <f>InvoiceDatabase[[#This Row],[Amount]]-InvoiceDatabase[[#This Row],[Paid Amount]]</f>
        <v>0</v>
      </c>
      <c r="N552" s="68" t="str" cm="1">
        <f t="array" aca="1" ref="N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2" s="68" t="str">
        <f>_xlfn.TEXTAFTER(
VLOOKUP(InvoiceDatabase[[#This Row],[Customer]],CustomerList[],5,FALSE),
", ", -1)</f>
        <v>DKI Jakarta</v>
      </c>
      <c r="P552" s="68">
        <f ca="1">IF(InvoiceDatabase[[#This Row],[Aging]]&lt;&gt;"Within Due",InvoiceDatabase[[#This Row],[Balance Outstanding]],0)</f>
        <v>0</v>
      </c>
      <c r="Q552" s="68">
        <f ca="1">IF(InvoiceDatabase[[#This Row],[Aging]]="Within Due",InvoiceDatabase[[#This Row],[Balance Outstanding]],0)</f>
        <v>0</v>
      </c>
      <c r="R552" s="68" t="str">
        <f ca="1">IF(InvoiceDatabase[[#This Row],[Date Issued]] &gt;= TODAY()-30, "Yes", "No")</f>
        <v>No</v>
      </c>
      <c r="S552" s="68" t="str">
        <f ca="1">IF(InvoiceDatabase[[#This Row],[IsOverdue?]]&lt;&gt;"Yes",InvoiceDatabase[[#This Row],[Status]],"Past Due")</f>
        <v>Paid</v>
      </c>
      <c r="T552" s="68" t="str">
        <f ca="1">IF(AND(InvoiceDatabase[[#This Row],[Date Due]]&lt;TODAY(),InvoiceDatabase[[#This Row],[Status]]&lt;&gt;"Paid"),"Yes","No")</f>
        <v>No</v>
      </c>
    </row>
    <row r="553" spans="1:20">
      <c r="A553">
        <v>552</v>
      </c>
      <c r="C553" t="s">
        <v>144</v>
      </c>
      <c r="D553" s="68">
        <v>4500000</v>
      </c>
      <c r="E553" s="23">
        <v>46250</v>
      </c>
      <c r="F553" s="23">
        <v>46264</v>
      </c>
      <c r="G553" t="s">
        <v>274</v>
      </c>
      <c r="H553"/>
      <c r="I553"/>
      <c r="K553" t="s">
        <v>853</v>
      </c>
      <c r="L553" s="68">
        <v>4500000</v>
      </c>
      <c r="M553" s="68">
        <f>InvoiceDatabase[[#This Row],[Amount]]-InvoiceDatabase[[#This Row],[Paid Amount]]</f>
        <v>0</v>
      </c>
      <c r="N553" s="68" t="str" cm="1">
        <f t="array" aca="1" ref="N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3" s="68" t="str">
        <f>_xlfn.TEXTAFTER(
VLOOKUP(InvoiceDatabase[[#This Row],[Customer]],CustomerList[],5,FALSE),
", ", -1)</f>
        <v>Banten</v>
      </c>
      <c r="P553" s="68">
        <f ca="1">IF(InvoiceDatabase[[#This Row],[Aging]]&lt;&gt;"Within Due",InvoiceDatabase[[#This Row],[Balance Outstanding]],0)</f>
        <v>0</v>
      </c>
      <c r="Q553" s="68">
        <f ca="1">IF(InvoiceDatabase[[#This Row],[Aging]]="Within Due",InvoiceDatabase[[#This Row],[Balance Outstanding]],0)</f>
        <v>0</v>
      </c>
      <c r="R553" s="68" t="str">
        <f ca="1">IF(InvoiceDatabase[[#This Row],[Date Issued]] &gt;= TODAY()-30, "Yes", "No")</f>
        <v>No</v>
      </c>
      <c r="S553" s="68" t="str">
        <f ca="1">IF(InvoiceDatabase[[#This Row],[IsOverdue?]]&lt;&gt;"Yes",InvoiceDatabase[[#This Row],[Status]],"Past Due")</f>
        <v>Paid</v>
      </c>
      <c r="T553" s="68" t="str">
        <f ca="1">IF(AND(InvoiceDatabase[[#This Row],[Date Due]]&lt;TODAY(),InvoiceDatabase[[#This Row],[Status]]&lt;&gt;"Paid"),"Yes","No")</f>
        <v>No</v>
      </c>
    </row>
    <row r="554" spans="1:20">
      <c r="A554">
        <v>553</v>
      </c>
      <c r="C554" t="s">
        <v>111</v>
      </c>
      <c r="D554" s="68">
        <v>2379000</v>
      </c>
      <c r="E554" s="23">
        <v>46050</v>
      </c>
      <c r="F554" s="23">
        <v>46080</v>
      </c>
      <c r="G554" t="s">
        <v>2802</v>
      </c>
      <c r="H554"/>
      <c r="I554"/>
      <c r="K554" t="s">
        <v>854</v>
      </c>
      <c r="L554" s="68">
        <v>1427000</v>
      </c>
      <c r="M554" s="68">
        <f>InvoiceDatabase[[#This Row],[Amount]]-InvoiceDatabase[[#This Row],[Paid Amount]]</f>
        <v>952000</v>
      </c>
      <c r="N554" s="68" t="str" cm="1">
        <f t="array" aca="1" ref="N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4" s="68" t="str">
        <f>_xlfn.TEXTAFTER(
VLOOKUP(InvoiceDatabase[[#This Row],[Customer]],CustomerList[],5,FALSE),
", ", -1)</f>
        <v>DKI Jakarta</v>
      </c>
      <c r="P554" s="68">
        <f ca="1">IF(InvoiceDatabase[[#This Row],[Aging]]&lt;&gt;"Within Due",InvoiceDatabase[[#This Row],[Balance Outstanding]],0)</f>
        <v>952000</v>
      </c>
      <c r="Q554" s="68">
        <f ca="1">IF(InvoiceDatabase[[#This Row],[Aging]]="Within Due",InvoiceDatabase[[#This Row],[Balance Outstanding]],0)</f>
        <v>0</v>
      </c>
      <c r="R554" s="68" t="str">
        <f ca="1">IF(InvoiceDatabase[[#This Row],[Date Issued]] &gt;= TODAY()-30, "Yes", "No")</f>
        <v>No</v>
      </c>
      <c r="S554" s="68" t="str">
        <f ca="1">IF(InvoiceDatabase[[#This Row],[IsOverdue?]]&lt;&gt;"Yes",InvoiceDatabase[[#This Row],[Status]],"Past Due")</f>
        <v>Past Due</v>
      </c>
      <c r="T554" s="68" t="str">
        <f ca="1">IF(AND(InvoiceDatabase[[#This Row],[Date Due]]&lt;TODAY(),InvoiceDatabase[[#This Row],[Status]]&lt;&gt;"Paid"),"Yes","No")</f>
        <v>Yes</v>
      </c>
    </row>
    <row r="555" spans="1:20">
      <c r="A555">
        <v>554</v>
      </c>
      <c r="C555" t="s">
        <v>232</v>
      </c>
      <c r="D555" s="68">
        <v>3556000</v>
      </c>
      <c r="E555" s="23">
        <v>46175</v>
      </c>
      <c r="F555" s="23">
        <v>46205</v>
      </c>
      <c r="G555" t="s">
        <v>274</v>
      </c>
      <c r="H555"/>
      <c r="I555"/>
      <c r="K555" t="s">
        <v>855</v>
      </c>
      <c r="L555" s="68">
        <v>3556000</v>
      </c>
      <c r="M555" s="68">
        <f>InvoiceDatabase[[#This Row],[Amount]]-InvoiceDatabase[[#This Row],[Paid Amount]]</f>
        <v>0</v>
      </c>
      <c r="N555" s="68" t="str" cm="1">
        <f t="array" aca="1" ref="N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5" s="68" t="str">
        <f>_xlfn.TEXTAFTER(
VLOOKUP(InvoiceDatabase[[#This Row],[Customer]],CustomerList[],5,FALSE),
", ", -1)</f>
        <v>Riau</v>
      </c>
      <c r="P555" s="68">
        <f ca="1">IF(InvoiceDatabase[[#This Row],[Aging]]&lt;&gt;"Within Due",InvoiceDatabase[[#This Row],[Balance Outstanding]],0)</f>
        <v>0</v>
      </c>
      <c r="Q555" s="68">
        <f ca="1">IF(InvoiceDatabase[[#This Row],[Aging]]="Within Due",InvoiceDatabase[[#This Row],[Balance Outstanding]],0)</f>
        <v>0</v>
      </c>
      <c r="R555" s="68" t="str">
        <f ca="1">IF(InvoiceDatabase[[#This Row],[Date Issued]] &gt;= TODAY()-30, "Yes", "No")</f>
        <v>No</v>
      </c>
      <c r="S555" s="68" t="str">
        <f ca="1">IF(InvoiceDatabase[[#This Row],[IsOverdue?]]&lt;&gt;"Yes",InvoiceDatabase[[#This Row],[Status]],"Past Due")</f>
        <v>Paid</v>
      </c>
      <c r="T555" s="68" t="str">
        <f ca="1">IF(AND(InvoiceDatabase[[#This Row],[Date Due]]&lt;TODAY(),InvoiceDatabase[[#This Row],[Status]]&lt;&gt;"Paid"),"Yes","No")</f>
        <v>No</v>
      </c>
    </row>
    <row r="556" spans="1:20">
      <c r="A556">
        <v>555</v>
      </c>
      <c r="C556" t="s">
        <v>165</v>
      </c>
      <c r="D556" s="68">
        <v>4736000</v>
      </c>
      <c r="E556" s="23">
        <v>46203</v>
      </c>
      <c r="F556" s="23">
        <v>46233</v>
      </c>
      <c r="G556" t="s">
        <v>2802</v>
      </c>
      <c r="H556"/>
      <c r="I556"/>
      <c r="K556" t="s">
        <v>856</v>
      </c>
      <c r="L556" s="68">
        <v>2842000</v>
      </c>
      <c r="M556" s="68">
        <f>InvoiceDatabase[[#This Row],[Amount]]-InvoiceDatabase[[#This Row],[Paid Amount]]</f>
        <v>1894000</v>
      </c>
      <c r="N556" s="68" t="str" cm="1">
        <f t="array" aca="1" ref="N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56" s="68" t="str">
        <f>_xlfn.TEXTAFTER(
VLOOKUP(InvoiceDatabase[[#This Row],[Customer]],CustomerList[],5,FALSE),
", ", -1)</f>
        <v>Jawa Barat</v>
      </c>
      <c r="P556" s="68">
        <f ca="1">IF(InvoiceDatabase[[#This Row],[Aging]]&lt;&gt;"Within Due",InvoiceDatabase[[#This Row],[Balance Outstanding]],0)</f>
        <v>1894000</v>
      </c>
      <c r="Q556" s="68">
        <f ca="1">IF(InvoiceDatabase[[#This Row],[Aging]]="Within Due",InvoiceDatabase[[#This Row],[Balance Outstanding]],0)</f>
        <v>0</v>
      </c>
      <c r="R556" s="68" t="str">
        <f ca="1">IF(InvoiceDatabase[[#This Row],[Date Issued]] &gt;= TODAY()-30, "Yes", "No")</f>
        <v>No</v>
      </c>
      <c r="S556" s="68" t="str">
        <f ca="1">IF(InvoiceDatabase[[#This Row],[IsOverdue?]]&lt;&gt;"Yes",InvoiceDatabase[[#This Row],[Status]],"Past Due")</f>
        <v>Past Due</v>
      </c>
      <c r="T556" s="68" t="str">
        <f ca="1">IF(AND(InvoiceDatabase[[#This Row],[Date Due]]&lt;TODAY(),InvoiceDatabase[[#This Row],[Status]]&lt;&gt;"Paid"),"Yes","No")</f>
        <v>Yes</v>
      </c>
    </row>
    <row r="557" spans="1:20">
      <c r="A557">
        <v>556</v>
      </c>
      <c r="C557" t="s">
        <v>165</v>
      </c>
      <c r="D557" s="68">
        <v>3241000</v>
      </c>
      <c r="E557" s="23">
        <v>46186</v>
      </c>
      <c r="F557" s="23">
        <v>46216</v>
      </c>
      <c r="G557" t="s">
        <v>274</v>
      </c>
      <c r="H557"/>
      <c r="I557"/>
      <c r="K557" t="s">
        <v>857</v>
      </c>
      <c r="L557" s="68">
        <v>3241000</v>
      </c>
      <c r="M557" s="68">
        <f>InvoiceDatabase[[#This Row],[Amount]]-InvoiceDatabase[[#This Row],[Paid Amount]]</f>
        <v>0</v>
      </c>
      <c r="N557" s="68" t="str" cm="1">
        <f t="array" aca="1" ref="N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7" s="68" t="str">
        <f>_xlfn.TEXTAFTER(
VLOOKUP(InvoiceDatabase[[#This Row],[Customer]],CustomerList[],5,FALSE),
", ", -1)</f>
        <v>Jawa Barat</v>
      </c>
      <c r="P557" s="68">
        <f ca="1">IF(InvoiceDatabase[[#This Row],[Aging]]&lt;&gt;"Within Due",InvoiceDatabase[[#This Row],[Balance Outstanding]],0)</f>
        <v>0</v>
      </c>
      <c r="Q557" s="68">
        <f ca="1">IF(InvoiceDatabase[[#This Row],[Aging]]="Within Due",InvoiceDatabase[[#This Row],[Balance Outstanding]],0)</f>
        <v>0</v>
      </c>
      <c r="R557" s="68" t="str">
        <f ca="1">IF(InvoiceDatabase[[#This Row],[Date Issued]] &gt;= TODAY()-30, "Yes", "No")</f>
        <v>No</v>
      </c>
      <c r="S557" s="68" t="str">
        <f ca="1">IF(InvoiceDatabase[[#This Row],[IsOverdue?]]&lt;&gt;"Yes",InvoiceDatabase[[#This Row],[Status]],"Past Due")</f>
        <v>Paid</v>
      </c>
      <c r="T557" s="68" t="str">
        <f ca="1">IF(AND(InvoiceDatabase[[#This Row],[Date Due]]&lt;TODAY(),InvoiceDatabase[[#This Row],[Status]]&lt;&gt;"Paid"),"Yes","No")</f>
        <v>No</v>
      </c>
    </row>
    <row r="558" spans="1:20">
      <c r="A558">
        <v>557</v>
      </c>
      <c r="C558" t="s">
        <v>190</v>
      </c>
      <c r="D558" s="68">
        <v>1701000</v>
      </c>
      <c r="E558" s="23">
        <v>46047</v>
      </c>
      <c r="F558" s="23">
        <v>46077</v>
      </c>
      <c r="G558" t="s">
        <v>2802</v>
      </c>
      <c r="H558"/>
      <c r="I558"/>
      <c r="K558" t="s">
        <v>858</v>
      </c>
      <c r="L558" s="68">
        <v>850000</v>
      </c>
      <c r="M558" s="68">
        <f>InvoiceDatabase[[#This Row],[Amount]]-InvoiceDatabase[[#This Row],[Paid Amount]]</f>
        <v>851000</v>
      </c>
      <c r="N558" s="68" t="str" cm="1">
        <f t="array" aca="1" ref="N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58" s="68" t="str">
        <f>_xlfn.TEXTAFTER(
VLOOKUP(InvoiceDatabase[[#This Row],[Customer]],CustomerList[],5,FALSE),
", ", -1)</f>
        <v>Jawa Tengah</v>
      </c>
      <c r="P558" s="68">
        <f ca="1">IF(InvoiceDatabase[[#This Row],[Aging]]&lt;&gt;"Within Due",InvoiceDatabase[[#This Row],[Balance Outstanding]],0)</f>
        <v>851000</v>
      </c>
      <c r="Q558" s="68">
        <f ca="1">IF(InvoiceDatabase[[#This Row],[Aging]]="Within Due",InvoiceDatabase[[#This Row],[Balance Outstanding]],0)</f>
        <v>0</v>
      </c>
      <c r="R558" s="68" t="str">
        <f ca="1">IF(InvoiceDatabase[[#This Row],[Date Issued]] &gt;= TODAY()-30, "Yes", "No")</f>
        <v>No</v>
      </c>
      <c r="S558" s="68" t="str">
        <f ca="1">IF(InvoiceDatabase[[#This Row],[IsOverdue?]]&lt;&gt;"Yes",InvoiceDatabase[[#This Row],[Status]],"Past Due")</f>
        <v>Past Due</v>
      </c>
      <c r="T558" s="68" t="str">
        <f ca="1">IF(AND(InvoiceDatabase[[#This Row],[Date Due]]&lt;TODAY(),InvoiceDatabase[[#This Row],[Status]]&lt;&gt;"Paid"),"Yes","No")</f>
        <v>Yes</v>
      </c>
    </row>
    <row r="559" spans="1:20">
      <c r="A559">
        <v>558</v>
      </c>
      <c r="C559" t="s">
        <v>211</v>
      </c>
      <c r="D559" s="68">
        <v>5854000</v>
      </c>
      <c r="E559" s="23">
        <v>46046</v>
      </c>
      <c r="F559" s="23">
        <v>46076</v>
      </c>
      <c r="G559" t="s">
        <v>274</v>
      </c>
      <c r="H559"/>
      <c r="I559"/>
      <c r="K559" t="s">
        <v>859</v>
      </c>
      <c r="L559" s="68">
        <v>5854000</v>
      </c>
      <c r="M559" s="68">
        <f>InvoiceDatabase[[#This Row],[Amount]]-InvoiceDatabase[[#This Row],[Paid Amount]]</f>
        <v>0</v>
      </c>
      <c r="N559" s="68" t="str" cm="1">
        <f t="array" aca="1" ref="N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59" s="68" t="str">
        <f>_xlfn.TEXTAFTER(
VLOOKUP(InvoiceDatabase[[#This Row],[Customer]],CustomerList[],5,FALSE),
", ", -1)</f>
        <v>Sulawesi Selatan</v>
      </c>
      <c r="P559" s="68">
        <f ca="1">IF(InvoiceDatabase[[#This Row],[Aging]]&lt;&gt;"Within Due",InvoiceDatabase[[#This Row],[Balance Outstanding]],0)</f>
        <v>0</v>
      </c>
      <c r="Q559" s="68">
        <f ca="1">IF(InvoiceDatabase[[#This Row],[Aging]]="Within Due",InvoiceDatabase[[#This Row],[Balance Outstanding]],0)</f>
        <v>0</v>
      </c>
      <c r="R559" s="68" t="str">
        <f ca="1">IF(InvoiceDatabase[[#This Row],[Date Issued]] &gt;= TODAY()-30, "Yes", "No")</f>
        <v>No</v>
      </c>
      <c r="S559" s="68" t="str">
        <f ca="1">IF(InvoiceDatabase[[#This Row],[IsOverdue?]]&lt;&gt;"Yes",InvoiceDatabase[[#This Row],[Status]],"Past Due")</f>
        <v>Paid</v>
      </c>
      <c r="T559" s="68" t="str">
        <f ca="1">IF(AND(InvoiceDatabase[[#This Row],[Date Due]]&lt;TODAY(),InvoiceDatabase[[#This Row],[Status]]&lt;&gt;"Paid"),"Yes","No")</f>
        <v>No</v>
      </c>
    </row>
    <row r="560" spans="1:20">
      <c r="A560">
        <v>559</v>
      </c>
      <c r="C560" t="s">
        <v>158</v>
      </c>
      <c r="D560" s="68">
        <v>2596000</v>
      </c>
      <c r="E560" s="23">
        <v>46036</v>
      </c>
      <c r="F560" s="23">
        <v>46066</v>
      </c>
      <c r="G560" t="s">
        <v>274</v>
      </c>
      <c r="H560"/>
      <c r="I560"/>
      <c r="K560" t="s">
        <v>860</v>
      </c>
      <c r="L560" s="68">
        <v>2596000</v>
      </c>
      <c r="M560" s="68">
        <f>InvoiceDatabase[[#This Row],[Amount]]-InvoiceDatabase[[#This Row],[Paid Amount]]</f>
        <v>0</v>
      </c>
      <c r="N560" s="68" t="str" cm="1">
        <f t="array" aca="1" ref="N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0" s="68" t="str">
        <f>_xlfn.TEXTAFTER(
VLOOKUP(InvoiceDatabase[[#This Row],[Customer]],CustomerList[],5,FALSE),
", ", -1)</f>
        <v>DKI Jakarta</v>
      </c>
      <c r="P560" s="68">
        <f ca="1">IF(InvoiceDatabase[[#This Row],[Aging]]&lt;&gt;"Within Due",InvoiceDatabase[[#This Row],[Balance Outstanding]],0)</f>
        <v>0</v>
      </c>
      <c r="Q560" s="68">
        <f ca="1">IF(InvoiceDatabase[[#This Row],[Aging]]="Within Due",InvoiceDatabase[[#This Row],[Balance Outstanding]],0)</f>
        <v>0</v>
      </c>
      <c r="R560" s="68" t="str">
        <f ca="1">IF(InvoiceDatabase[[#This Row],[Date Issued]] &gt;= TODAY()-30, "Yes", "No")</f>
        <v>No</v>
      </c>
      <c r="S560" s="68" t="str">
        <f ca="1">IF(InvoiceDatabase[[#This Row],[IsOverdue?]]&lt;&gt;"Yes",InvoiceDatabase[[#This Row],[Status]],"Past Due")</f>
        <v>Paid</v>
      </c>
      <c r="T560" s="68" t="str">
        <f ca="1">IF(AND(InvoiceDatabase[[#This Row],[Date Due]]&lt;TODAY(),InvoiceDatabase[[#This Row],[Status]]&lt;&gt;"Paid"),"Yes","No")</f>
        <v>No</v>
      </c>
    </row>
    <row r="561" spans="1:20">
      <c r="A561">
        <v>560</v>
      </c>
      <c r="C561" t="s">
        <v>197</v>
      </c>
      <c r="D561" s="68">
        <v>1183000</v>
      </c>
      <c r="E561" s="23">
        <v>46197</v>
      </c>
      <c r="F561" s="23">
        <v>46211</v>
      </c>
      <c r="G561" t="s">
        <v>274</v>
      </c>
      <c r="H561"/>
      <c r="I561"/>
      <c r="K561" t="s">
        <v>861</v>
      </c>
      <c r="L561" s="68">
        <v>1183000</v>
      </c>
      <c r="M561" s="68">
        <f>InvoiceDatabase[[#This Row],[Amount]]-InvoiceDatabase[[#This Row],[Paid Amount]]</f>
        <v>0</v>
      </c>
      <c r="N561" s="68" t="str" cm="1">
        <f t="array" aca="1" ref="N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1" s="68" t="str">
        <f>_xlfn.TEXTAFTER(
VLOOKUP(InvoiceDatabase[[#This Row],[Customer]],CustomerList[],5,FALSE),
", ", -1)</f>
        <v>DI Yogyakarta</v>
      </c>
      <c r="P561" s="68">
        <f ca="1">IF(InvoiceDatabase[[#This Row],[Aging]]&lt;&gt;"Within Due",InvoiceDatabase[[#This Row],[Balance Outstanding]],0)</f>
        <v>0</v>
      </c>
      <c r="Q561" s="68">
        <f ca="1">IF(InvoiceDatabase[[#This Row],[Aging]]="Within Due",InvoiceDatabase[[#This Row],[Balance Outstanding]],0)</f>
        <v>0</v>
      </c>
      <c r="R561" s="68" t="str">
        <f ca="1">IF(InvoiceDatabase[[#This Row],[Date Issued]] &gt;= TODAY()-30, "Yes", "No")</f>
        <v>No</v>
      </c>
      <c r="S561" s="68" t="str">
        <f ca="1">IF(InvoiceDatabase[[#This Row],[IsOverdue?]]&lt;&gt;"Yes",InvoiceDatabase[[#This Row],[Status]],"Past Due")</f>
        <v>Paid</v>
      </c>
      <c r="T561" s="68" t="str">
        <f ca="1">IF(AND(InvoiceDatabase[[#This Row],[Date Due]]&lt;TODAY(),InvoiceDatabase[[#This Row],[Status]]&lt;&gt;"Paid"),"Yes","No")</f>
        <v>No</v>
      </c>
    </row>
    <row r="562" spans="1:20">
      <c r="A562">
        <v>561</v>
      </c>
      <c r="C562" t="s">
        <v>232</v>
      </c>
      <c r="D562" s="68">
        <v>5127000</v>
      </c>
      <c r="E562" s="23">
        <v>46081</v>
      </c>
      <c r="F562" s="23">
        <v>46111</v>
      </c>
      <c r="G562" t="s">
        <v>274</v>
      </c>
      <c r="H562"/>
      <c r="I562"/>
      <c r="K562" t="s">
        <v>862</v>
      </c>
      <c r="L562" s="68">
        <v>5127000</v>
      </c>
      <c r="M562" s="68">
        <f>InvoiceDatabase[[#This Row],[Amount]]-InvoiceDatabase[[#This Row],[Paid Amount]]</f>
        <v>0</v>
      </c>
      <c r="N562" s="68" t="str" cm="1">
        <f t="array" aca="1" ref="N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2" s="68" t="str">
        <f>_xlfn.TEXTAFTER(
VLOOKUP(InvoiceDatabase[[#This Row],[Customer]],CustomerList[],5,FALSE),
", ", -1)</f>
        <v>Riau</v>
      </c>
      <c r="P562" s="68">
        <f ca="1">IF(InvoiceDatabase[[#This Row],[Aging]]&lt;&gt;"Within Due",InvoiceDatabase[[#This Row],[Balance Outstanding]],0)</f>
        <v>0</v>
      </c>
      <c r="Q562" s="68">
        <f ca="1">IF(InvoiceDatabase[[#This Row],[Aging]]="Within Due",InvoiceDatabase[[#This Row],[Balance Outstanding]],0)</f>
        <v>0</v>
      </c>
      <c r="R562" s="68" t="str">
        <f ca="1">IF(InvoiceDatabase[[#This Row],[Date Issued]] &gt;= TODAY()-30, "Yes", "No")</f>
        <v>No</v>
      </c>
      <c r="S562" s="68" t="str">
        <f ca="1">IF(InvoiceDatabase[[#This Row],[IsOverdue?]]&lt;&gt;"Yes",InvoiceDatabase[[#This Row],[Status]],"Past Due")</f>
        <v>Paid</v>
      </c>
      <c r="T562" s="68" t="str">
        <f ca="1">IF(AND(InvoiceDatabase[[#This Row],[Date Due]]&lt;TODAY(),InvoiceDatabase[[#This Row],[Status]]&lt;&gt;"Paid"),"Yes","No")</f>
        <v>No</v>
      </c>
    </row>
    <row r="563" spans="1:20">
      <c r="A563">
        <v>562</v>
      </c>
      <c r="C563" t="s">
        <v>144</v>
      </c>
      <c r="D563" s="68">
        <v>2728000</v>
      </c>
      <c r="E563" s="23">
        <v>46258</v>
      </c>
      <c r="F563" s="23">
        <v>46303</v>
      </c>
      <c r="G563" t="s">
        <v>51</v>
      </c>
      <c r="H563"/>
      <c r="I563"/>
      <c r="K563" t="s">
        <v>863</v>
      </c>
      <c r="L563" s="68">
        <v>0</v>
      </c>
      <c r="M563" s="68">
        <f>InvoiceDatabase[[#This Row],[Amount]]-InvoiceDatabase[[#This Row],[Paid Amount]]</f>
        <v>2728000</v>
      </c>
      <c r="N563" s="68" t="str" cm="1">
        <f t="array" aca="1" ref="N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63" s="68" t="str">
        <f>_xlfn.TEXTAFTER(
VLOOKUP(InvoiceDatabase[[#This Row],[Customer]],CustomerList[],5,FALSE),
", ", -1)</f>
        <v>Banten</v>
      </c>
      <c r="P563" s="68">
        <f ca="1">IF(InvoiceDatabase[[#This Row],[Aging]]&lt;&gt;"Within Due",InvoiceDatabase[[#This Row],[Balance Outstanding]],0)</f>
        <v>0</v>
      </c>
      <c r="Q563" s="68">
        <f ca="1">IF(InvoiceDatabase[[#This Row],[Aging]]="Within Due",InvoiceDatabase[[#This Row],[Balance Outstanding]],0)</f>
        <v>2728000</v>
      </c>
      <c r="R563" s="68" t="str">
        <f ca="1">IF(InvoiceDatabase[[#This Row],[Date Issued]] &gt;= TODAY()-30, "Yes", "No")</f>
        <v>No</v>
      </c>
      <c r="S563" s="68" t="str">
        <f ca="1">IF(InvoiceDatabase[[#This Row],[IsOverdue?]]&lt;&gt;"Yes",InvoiceDatabase[[#This Row],[Status]],"Past Due")</f>
        <v>Unpaid</v>
      </c>
      <c r="T563" s="68" t="str">
        <f ca="1">IF(AND(InvoiceDatabase[[#This Row],[Date Due]]&lt;TODAY(),InvoiceDatabase[[#This Row],[Status]]&lt;&gt;"Paid"),"Yes","No")</f>
        <v>No</v>
      </c>
    </row>
    <row r="564" spans="1:20">
      <c r="A564">
        <v>563</v>
      </c>
      <c r="C564" t="s">
        <v>232</v>
      </c>
      <c r="D564" s="68">
        <v>4310000</v>
      </c>
      <c r="E564" s="23">
        <v>46269</v>
      </c>
      <c r="F564" s="23">
        <v>46299</v>
      </c>
      <c r="G564" t="s">
        <v>2802</v>
      </c>
      <c r="H564"/>
      <c r="I564"/>
      <c r="K564" t="s">
        <v>864</v>
      </c>
      <c r="L564" s="68">
        <v>3017000</v>
      </c>
      <c r="M564" s="68">
        <f>InvoiceDatabase[[#This Row],[Amount]]-InvoiceDatabase[[#This Row],[Paid Amount]]</f>
        <v>1293000</v>
      </c>
      <c r="N564" s="68" t="str" cm="1">
        <f t="array" aca="1" ref="N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4" s="68" t="str">
        <f>_xlfn.TEXTAFTER(
VLOOKUP(InvoiceDatabase[[#This Row],[Customer]],CustomerList[],5,FALSE),
", ", -1)</f>
        <v>Riau</v>
      </c>
      <c r="P564" s="68">
        <f ca="1">IF(InvoiceDatabase[[#This Row],[Aging]]&lt;&gt;"Within Due",InvoiceDatabase[[#This Row],[Balance Outstanding]],0)</f>
        <v>1293000</v>
      </c>
      <c r="Q564" s="68">
        <f ca="1">IF(InvoiceDatabase[[#This Row],[Aging]]="Within Due",InvoiceDatabase[[#This Row],[Balance Outstanding]],0)</f>
        <v>0</v>
      </c>
      <c r="R564" s="68" t="str">
        <f ca="1">IF(InvoiceDatabase[[#This Row],[Date Issued]] &gt;= TODAY()-30, "Yes", "No")</f>
        <v>No</v>
      </c>
      <c r="S564" s="68" t="str">
        <f ca="1">IF(InvoiceDatabase[[#This Row],[IsOverdue?]]&lt;&gt;"Yes",InvoiceDatabase[[#This Row],[Status]],"Past Due")</f>
        <v>Past Due</v>
      </c>
      <c r="T564" s="68" t="str">
        <f ca="1">IF(AND(InvoiceDatabase[[#This Row],[Date Due]]&lt;TODAY(),InvoiceDatabase[[#This Row],[Status]]&lt;&gt;"Paid"),"Yes","No")</f>
        <v>Yes</v>
      </c>
    </row>
    <row r="565" spans="1:20">
      <c r="A565">
        <v>564</v>
      </c>
      <c r="C565" t="s">
        <v>253</v>
      </c>
      <c r="D565" s="68">
        <v>598000</v>
      </c>
      <c r="E565" s="23">
        <v>46038</v>
      </c>
      <c r="F565" s="23">
        <v>46068</v>
      </c>
      <c r="G565" t="s">
        <v>274</v>
      </c>
      <c r="H565"/>
      <c r="I565"/>
      <c r="K565" t="s">
        <v>865</v>
      </c>
      <c r="L565" s="68">
        <v>598000</v>
      </c>
      <c r="M565" s="68">
        <f>InvoiceDatabase[[#This Row],[Amount]]-InvoiceDatabase[[#This Row],[Paid Amount]]</f>
        <v>0</v>
      </c>
      <c r="N565" s="68" t="str" cm="1">
        <f t="array" aca="1" ref="N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5" s="68" t="str">
        <f>_xlfn.TEXTAFTER(
VLOOKUP(InvoiceDatabase[[#This Row],[Customer]],CustomerList[],5,FALSE),
", ", -1)</f>
        <v>Kalimantan Barat</v>
      </c>
      <c r="P565" s="68">
        <f ca="1">IF(InvoiceDatabase[[#This Row],[Aging]]&lt;&gt;"Within Due",InvoiceDatabase[[#This Row],[Balance Outstanding]],0)</f>
        <v>0</v>
      </c>
      <c r="Q565" s="68">
        <f ca="1">IF(InvoiceDatabase[[#This Row],[Aging]]="Within Due",InvoiceDatabase[[#This Row],[Balance Outstanding]],0)</f>
        <v>0</v>
      </c>
      <c r="R565" s="68" t="str">
        <f ca="1">IF(InvoiceDatabase[[#This Row],[Date Issued]] &gt;= TODAY()-30, "Yes", "No")</f>
        <v>No</v>
      </c>
      <c r="S565" s="68" t="str">
        <f ca="1">IF(InvoiceDatabase[[#This Row],[IsOverdue?]]&lt;&gt;"Yes",InvoiceDatabase[[#This Row],[Status]],"Past Due")</f>
        <v>Paid</v>
      </c>
      <c r="T565" s="68" t="str">
        <f ca="1">IF(AND(InvoiceDatabase[[#This Row],[Date Due]]&lt;TODAY(),InvoiceDatabase[[#This Row],[Status]]&lt;&gt;"Paid"),"Yes","No")</f>
        <v>No</v>
      </c>
    </row>
    <row r="566" spans="1:20">
      <c r="A566">
        <v>565</v>
      </c>
      <c r="C566" t="s">
        <v>204</v>
      </c>
      <c r="D566" s="68">
        <v>2922000</v>
      </c>
      <c r="E566" s="23">
        <v>46178</v>
      </c>
      <c r="F566" s="23">
        <v>46208</v>
      </c>
      <c r="G566" t="s">
        <v>274</v>
      </c>
      <c r="H566"/>
      <c r="I566"/>
      <c r="K566" t="s">
        <v>866</v>
      </c>
      <c r="L566" s="68">
        <v>2922000</v>
      </c>
      <c r="M566" s="68">
        <f>InvoiceDatabase[[#This Row],[Amount]]-InvoiceDatabase[[#This Row],[Paid Amount]]</f>
        <v>0</v>
      </c>
      <c r="N566" s="68" t="str" cm="1">
        <f t="array" aca="1" ref="N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6" s="68" t="str">
        <f>_xlfn.TEXTAFTER(
VLOOKUP(InvoiceDatabase[[#This Row],[Customer]],CustomerList[],5,FALSE),
", ", -1)</f>
        <v>Bali</v>
      </c>
      <c r="P566" s="68">
        <f ca="1">IF(InvoiceDatabase[[#This Row],[Aging]]&lt;&gt;"Within Due",InvoiceDatabase[[#This Row],[Balance Outstanding]],0)</f>
        <v>0</v>
      </c>
      <c r="Q566" s="68">
        <f ca="1">IF(InvoiceDatabase[[#This Row],[Aging]]="Within Due",InvoiceDatabase[[#This Row],[Balance Outstanding]],0)</f>
        <v>0</v>
      </c>
      <c r="R566" s="68" t="str">
        <f ca="1">IF(InvoiceDatabase[[#This Row],[Date Issued]] &gt;= TODAY()-30, "Yes", "No")</f>
        <v>No</v>
      </c>
      <c r="S566" s="68" t="str">
        <f ca="1">IF(InvoiceDatabase[[#This Row],[IsOverdue?]]&lt;&gt;"Yes",InvoiceDatabase[[#This Row],[Status]],"Past Due")</f>
        <v>Paid</v>
      </c>
      <c r="T566" s="68" t="str">
        <f ca="1">IF(AND(InvoiceDatabase[[#This Row],[Date Due]]&lt;TODAY(),InvoiceDatabase[[#This Row],[Status]]&lt;&gt;"Paid"),"Yes","No")</f>
        <v>No</v>
      </c>
    </row>
    <row r="567" spans="1:20">
      <c r="A567">
        <v>566</v>
      </c>
      <c r="C567" t="s">
        <v>138</v>
      </c>
      <c r="D567" s="68">
        <v>3392000</v>
      </c>
      <c r="E567" s="23">
        <v>46067</v>
      </c>
      <c r="F567" s="23">
        <v>46097</v>
      </c>
      <c r="G567" t="s">
        <v>274</v>
      </c>
      <c r="H567"/>
      <c r="I567"/>
      <c r="K567" t="s">
        <v>867</v>
      </c>
      <c r="L567" s="68">
        <v>3392000</v>
      </c>
      <c r="M567" s="68">
        <f>InvoiceDatabase[[#This Row],[Amount]]-InvoiceDatabase[[#This Row],[Paid Amount]]</f>
        <v>0</v>
      </c>
      <c r="N567" s="68" t="str" cm="1">
        <f t="array" aca="1" ref="N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7" s="68" t="str">
        <f>_xlfn.TEXTAFTER(
VLOOKUP(InvoiceDatabase[[#This Row],[Customer]],CustomerList[],5,FALSE),
", ", -1)</f>
        <v>Jawa Barat</v>
      </c>
      <c r="P567" s="68">
        <f ca="1">IF(InvoiceDatabase[[#This Row],[Aging]]&lt;&gt;"Within Due",InvoiceDatabase[[#This Row],[Balance Outstanding]],0)</f>
        <v>0</v>
      </c>
      <c r="Q567" s="68">
        <f ca="1">IF(InvoiceDatabase[[#This Row],[Aging]]="Within Due",InvoiceDatabase[[#This Row],[Balance Outstanding]],0)</f>
        <v>0</v>
      </c>
      <c r="R567" s="68" t="str">
        <f ca="1">IF(InvoiceDatabase[[#This Row],[Date Issued]] &gt;= TODAY()-30, "Yes", "No")</f>
        <v>No</v>
      </c>
      <c r="S567" s="68" t="str">
        <f ca="1">IF(InvoiceDatabase[[#This Row],[IsOverdue?]]&lt;&gt;"Yes",InvoiceDatabase[[#This Row],[Status]],"Past Due")</f>
        <v>Paid</v>
      </c>
      <c r="T567" s="68" t="str">
        <f ca="1">IF(AND(InvoiceDatabase[[#This Row],[Date Due]]&lt;TODAY(),InvoiceDatabase[[#This Row],[Status]]&lt;&gt;"Paid"),"Yes","No")</f>
        <v>No</v>
      </c>
    </row>
    <row r="568" spans="1:20">
      <c r="A568">
        <v>567</v>
      </c>
      <c r="C568" t="s">
        <v>239</v>
      </c>
      <c r="D568" s="68">
        <v>2843000</v>
      </c>
      <c r="E568" s="23">
        <v>46049</v>
      </c>
      <c r="F568" s="23">
        <v>46079</v>
      </c>
      <c r="G568" t="s">
        <v>274</v>
      </c>
      <c r="H568"/>
      <c r="I568"/>
      <c r="K568" t="s">
        <v>868</v>
      </c>
      <c r="L568" s="68">
        <v>2843000</v>
      </c>
      <c r="M568" s="68">
        <f>InvoiceDatabase[[#This Row],[Amount]]-InvoiceDatabase[[#This Row],[Paid Amount]]</f>
        <v>0</v>
      </c>
      <c r="N568" s="68" t="str" cm="1">
        <f t="array" aca="1" ref="N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68" s="68" t="str">
        <f>_xlfn.TEXTAFTER(
VLOOKUP(InvoiceDatabase[[#This Row],[Customer]],CustomerList[],5,FALSE),
", ", -1)</f>
        <v>Kepulauan Riau</v>
      </c>
      <c r="P568" s="68">
        <f ca="1">IF(InvoiceDatabase[[#This Row],[Aging]]&lt;&gt;"Within Due",InvoiceDatabase[[#This Row],[Balance Outstanding]],0)</f>
        <v>0</v>
      </c>
      <c r="Q568" s="68">
        <f ca="1">IF(InvoiceDatabase[[#This Row],[Aging]]="Within Due",InvoiceDatabase[[#This Row],[Balance Outstanding]],0)</f>
        <v>0</v>
      </c>
      <c r="R568" s="68" t="str">
        <f ca="1">IF(InvoiceDatabase[[#This Row],[Date Issued]] &gt;= TODAY()-30, "Yes", "No")</f>
        <v>No</v>
      </c>
      <c r="S568" s="68" t="str">
        <f ca="1">IF(InvoiceDatabase[[#This Row],[IsOverdue?]]&lt;&gt;"Yes",InvoiceDatabase[[#This Row],[Status]],"Past Due")</f>
        <v>Paid</v>
      </c>
      <c r="T568" s="68" t="str">
        <f ca="1">IF(AND(InvoiceDatabase[[#This Row],[Date Due]]&lt;TODAY(),InvoiceDatabase[[#This Row],[Status]]&lt;&gt;"Paid"),"Yes","No")</f>
        <v>No</v>
      </c>
    </row>
    <row r="569" spans="1:20">
      <c r="A569">
        <v>568</v>
      </c>
      <c r="C569" t="s">
        <v>197</v>
      </c>
      <c r="D569" s="68">
        <v>3782000</v>
      </c>
      <c r="E569" s="23">
        <v>46264</v>
      </c>
      <c r="F569" s="23">
        <v>46278</v>
      </c>
      <c r="G569" t="s">
        <v>51</v>
      </c>
      <c r="H569"/>
      <c r="I569"/>
      <c r="K569" t="s">
        <v>869</v>
      </c>
      <c r="L569" s="68">
        <v>0</v>
      </c>
      <c r="M569" s="68">
        <f>InvoiceDatabase[[#This Row],[Amount]]-InvoiceDatabase[[#This Row],[Paid Amount]]</f>
        <v>3782000</v>
      </c>
      <c r="N569" s="68" t="str" cm="1">
        <f t="array" aca="1" ref="N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69" s="68" t="str">
        <f>_xlfn.TEXTAFTER(
VLOOKUP(InvoiceDatabase[[#This Row],[Customer]],CustomerList[],5,FALSE),
", ", -1)</f>
        <v>DI Yogyakarta</v>
      </c>
      <c r="P569" s="68">
        <f ca="1">IF(InvoiceDatabase[[#This Row],[Aging]]&lt;&gt;"Within Due",InvoiceDatabase[[#This Row],[Balance Outstanding]],0)</f>
        <v>3782000</v>
      </c>
      <c r="Q569" s="68">
        <f ca="1">IF(InvoiceDatabase[[#This Row],[Aging]]="Within Due",InvoiceDatabase[[#This Row],[Balance Outstanding]],0)</f>
        <v>0</v>
      </c>
      <c r="R569" s="68" t="str">
        <f ca="1">IF(InvoiceDatabase[[#This Row],[Date Issued]] &gt;= TODAY()-30, "Yes", "No")</f>
        <v>No</v>
      </c>
      <c r="S569" s="68" t="str">
        <f ca="1">IF(InvoiceDatabase[[#This Row],[IsOverdue?]]&lt;&gt;"Yes",InvoiceDatabase[[#This Row],[Status]],"Past Due")</f>
        <v>Past Due</v>
      </c>
      <c r="T569" s="68" t="str">
        <f ca="1">IF(AND(InvoiceDatabase[[#This Row],[Date Due]]&lt;TODAY(),InvoiceDatabase[[#This Row],[Status]]&lt;&gt;"Paid"),"Yes","No")</f>
        <v>Yes</v>
      </c>
    </row>
    <row r="570" spans="1:20">
      <c r="A570">
        <v>569</v>
      </c>
      <c r="C570" t="s">
        <v>125</v>
      </c>
      <c r="D570" s="68">
        <v>1594000</v>
      </c>
      <c r="E570" s="23">
        <v>46147</v>
      </c>
      <c r="F570" s="23">
        <v>46177</v>
      </c>
      <c r="G570" t="s">
        <v>274</v>
      </c>
      <c r="H570"/>
      <c r="I570"/>
      <c r="K570" t="s">
        <v>870</v>
      </c>
      <c r="L570" s="68">
        <v>1594000</v>
      </c>
      <c r="M570" s="68">
        <f>InvoiceDatabase[[#This Row],[Amount]]-InvoiceDatabase[[#This Row],[Paid Amount]]</f>
        <v>0</v>
      </c>
      <c r="N570" s="68" t="str" cm="1">
        <f t="array" aca="1" ref="N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0" s="68" t="str">
        <f>_xlfn.TEXTAFTER(
VLOOKUP(InvoiceDatabase[[#This Row],[Customer]],CustomerList[],5,FALSE),
", ", -1)</f>
        <v>DKI Jakarta</v>
      </c>
      <c r="P570" s="68">
        <f ca="1">IF(InvoiceDatabase[[#This Row],[Aging]]&lt;&gt;"Within Due",InvoiceDatabase[[#This Row],[Balance Outstanding]],0)</f>
        <v>0</v>
      </c>
      <c r="Q570" s="68">
        <f ca="1">IF(InvoiceDatabase[[#This Row],[Aging]]="Within Due",InvoiceDatabase[[#This Row],[Balance Outstanding]],0)</f>
        <v>0</v>
      </c>
      <c r="R570" s="68" t="str">
        <f ca="1">IF(InvoiceDatabase[[#This Row],[Date Issued]] &gt;= TODAY()-30, "Yes", "No")</f>
        <v>No</v>
      </c>
      <c r="S570" s="68" t="str">
        <f ca="1">IF(InvoiceDatabase[[#This Row],[IsOverdue?]]&lt;&gt;"Yes",InvoiceDatabase[[#This Row],[Status]],"Past Due")</f>
        <v>Paid</v>
      </c>
      <c r="T570" s="68" t="str">
        <f ca="1">IF(AND(InvoiceDatabase[[#This Row],[Date Due]]&lt;TODAY(),InvoiceDatabase[[#This Row],[Status]]&lt;&gt;"Paid"),"Yes","No")</f>
        <v>No</v>
      </c>
    </row>
    <row r="571" spans="1:20">
      <c r="A571">
        <v>570</v>
      </c>
      <c r="C571" t="s">
        <v>125</v>
      </c>
      <c r="D571" s="68">
        <v>3144000</v>
      </c>
      <c r="E571" s="23">
        <v>46136</v>
      </c>
      <c r="F571" s="23">
        <v>46166</v>
      </c>
      <c r="G571" t="s">
        <v>274</v>
      </c>
      <c r="H571"/>
      <c r="I571"/>
      <c r="K571" t="s">
        <v>871</v>
      </c>
      <c r="L571" s="68">
        <v>3144000</v>
      </c>
      <c r="M571" s="68">
        <f>InvoiceDatabase[[#This Row],[Amount]]-InvoiceDatabase[[#This Row],[Paid Amount]]</f>
        <v>0</v>
      </c>
      <c r="N571" s="68" t="str" cm="1">
        <f t="array" aca="1" ref="N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1" s="68" t="str">
        <f>_xlfn.TEXTAFTER(
VLOOKUP(InvoiceDatabase[[#This Row],[Customer]],CustomerList[],5,FALSE),
", ", -1)</f>
        <v>DKI Jakarta</v>
      </c>
      <c r="P571" s="68">
        <f ca="1">IF(InvoiceDatabase[[#This Row],[Aging]]&lt;&gt;"Within Due",InvoiceDatabase[[#This Row],[Balance Outstanding]],0)</f>
        <v>0</v>
      </c>
      <c r="Q571" s="68">
        <f ca="1">IF(InvoiceDatabase[[#This Row],[Aging]]="Within Due",InvoiceDatabase[[#This Row],[Balance Outstanding]],0)</f>
        <v>0</v>
      </c>
      <c r="R571" s="68" t="str">
        <f ca="1">IF(InvoiceDatabase[[#This Row],[Date Issued]] &gt;= TODAY()-30, "Yes", "No")</f>
        <v>No</v>
      </c>
      <c r="S571" s="68" t="str">
        <f ca="1">IF(InvoiceDatabase[[#This Row],[IsOverdue?]]&lt;&gt;"Yes",InvoiceDatabase[[#This Row],[Status]],"Past Due")</f>
        <v>Paid</v>
      </c>
      <c r="T571" s="68" t="str">
        <f ca="1">IF(AND(InvoiceDatabase[[#This Row],[Date Due]]&lt;TODAY(),InvoiceDatabase[[#This Row],[Status]]&lt;&gt;"Paid"),"Yes","No")</f>
        <v>No</v>
      </c>
    </row>
    <row r="572" spans="1:20">
      <c r="A572">
        <v>571</v>
      </c>
      <c r="C572" t="s">
        <v>177</v>
      </c>
      <c r="D572" s="68">
        <v>4542000</v>
      </c>
      <c r="E572" s="23">
        <v>46154</v>
      </c>
      <c r="F572" s="23">
        <v>46199</v>
      </c>
      <c r="G572" t="s">
        <v>51</v>
      </c>
      <c r="H572"/>
      <c r="I572"/>
      <c r="K572" t="s">
        <v>872</v>
      </c>
      <c r="L572" s="68">
        <v>0</v>
      </c>
      <c r="M572" s="68">
        <f>InvoiceDatabase[[#This Row],[Amount]]-InvoiceDatabase[[#This Row],[Paid Amount]]</f>
        <v>4542000</v>
      </c>
      <c r="N572" s="68" t="str" cm="1">
        <f t="array" aca="1" ref="N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2" s="68" t="str">
        <f>_xlfn.TEXTAFTER(
VLOOKUP(InvoiceDatabase[[#This Row],[Customer]],CustomerList[],5,FALSE),
", ", -1)</f>
        <v>Jawa Timur</v>
      </c>
      <c r="P572" s="68">
        <f ca="1">IF(InvoiceDatabase[[#This Row],[Aging]]&lt;&gt;"Within Due",InvoiceDatabase[[#This Row],[Balance Outstanding]],0)</f>
        <v>4542000</v>
      </c>
      <c r="Q572" s="68">
        <f ca="1">IF(InvoiceDatabase[[#This Row],[Aging]]="Within Due",InvoiceDatabase[[#This Row],[Balance Outstanding]],0)</f>
        <v>0</v>
      </c>
      <c r="R572" s="68" t="str">
        <f ca="1">IF(InvoiceDatabase[[#This Row],[Date Issued]] &gt;= TODAY()-30, "Yes", "No")</f>
        <v>No</v>
      </c>
      <c r="S572" s="68" t="str">
        <f ca="1">IF(InvoiceDatabase[[#This Row],[IsOverdue?]]&lt;&gt;"Yes",InvoiceDatabase[[#This Row],[Status]],"Past Due")</f>
        <v>Past Due</v>
      </c>
      <c r="T572" s="68" t="str">
        <f ca="1">IF(AND(InvoiceDatabase[[#This Row],[Date Due]]&lt;TODAY(),InvoiceDatabase[[#This Row],[Status]]&lt;&gt;"Paid"),"Yes","No")</f>
        <v>Yes</v>
      </c>
    </row>
    <row r="573" spans="1:20">
      <c r="A573">
        <v>572</v>
      </c>
      <c r="C573" t="s">
        <v>184</v>
      </c>
      <c r="D573" s="68">
        <v>2285000</v>
      </c>
      <c r="E573" s="23">
        <v>46218</v>
      </c>
      <c r="F573" s="23">
        <v>46248</v>
      </c>
      <c r="G573" t="s">
        <v>274</v>
      </c>
      <c r="H573"/>
      <c r="I573"/>
      <c r="K573" t="s">
        <v>873</v>
      </c>
      <c r="L573" s="68">
        <v>2285000</v>
      </c>
      <c r="M573" s="68">
        <f>InvoiceDatabase[[#This Row],[Amount]]-InvoiceDatabase[[#This Row],[Paid Amount]]</f>
        <v>0</v>
      </c>
      <c r="N573" s="68" t="str" cm="1">
        <f t="array" aca="1" ref="N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3" s="68" t="str">
        <f>_xlfn.TEXTAFTER(
VLOOKUP(InvoiceDatabase[[#This Row],[Customer]],CustomerList[],5,FALSE),
", ", -1)</f>
        <v>Jawa Timur</v>
      </c>
      <c r="P573" s="68">
        <f ca="1">IF(InvoiceDatabase[[#This Row],[Aging]]&lt;&gt;"Within Due",InvoiceDatabase[[#This Row],[Balance Outstanding]],0)</f>
        <v>0</v>
      </c>
      <c r="Q573" s="68">
        <f ca="1">IF(InvoiceDatabase[[#This Row],[Aging]]="Within Due",InvoiceDatabase[[#This Row],[Balance Outstanding]],0)</f>
        <v>0</v>
      </c>
      <c r="R573" s="68" t="str">
        <f ca="1">IF(InvoiceDatabase[[#This Row],[Date Issued]] &gt;= TODAY()-30, "Yes", "No")</f>
        <v>No</v>
      </c>
      <c r="S573" s="68" t="str">
        <f ca="1">IF(InvoiceDatabase[[#This Row],[IsOverdue?]]&lt;&gt;"Yes",InvoiceDatabase[[#This Row],[Status]],"Past Due")</f>
        <v>Paid</v>
      </c>
      <c r="T573" s="68" t="str">
        <f ca="1">IF(AND(InvoiceDatabase[[#This Row],[Date Due]]&lt;TODAY(),InvoiceDatabase[[#This Row],[Status]]&lt;&gt;"Paid"),"Yes","No")</f>
        <v>No</v>
      </c>
    </row>
    <row r="574" spans="1:20">
      <c r="A574">
        <v>573</v>
      </c>
      <c r="C574" t="s">
        <v>190</v>
      </c>
      <c r="D574" s="68">
        <v>2985000</v>
      </c>
      <c r="E574" s="23">
        <v>46039</v>
      </c>
      <c r="F574" s="23">
        <v>46084</v>
      </c>
      <c r="G574" t="s">
        <v>274</v>
      </c>
      <c r="H574"/>
      <c r="I574"/>
      <c r="K574" t="s">
        <v>874</v>
      </c>
      <c r="L574" s="68">
        <v>2985000</v>
      </c>
      <c r="M574" s="68">
        <f>InvoiceDatabase[[#This Row],[Amount]]-InvoiceDatabase[[#This Row],[Paid Amount]]</f>
        <v>0</v>
      </c>
      <c r="N574" s="68" t="str" cm="1">
        <f t="array" aca="1" ref="N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4" s="68" t="str">
        <f>_xlfn.TEXTAFTER(
VLOOKUP(InvoiceDatabase[[#This Row],[Customer]],CustomerList[],5,FALSE),
", ", -1)</f>
        <v>Jawa Tengah</v>
      </c>
      <c r="P574" s="68">
        <f ca="1">IF(InvoiceDatabase[[#This Row],[Aging]]&lt;&gt;"Within Due",InvoiceDatabase[[#This Row],[Balance Outstanding]],0)</f>
        <v>0</v>
      </c>
      <c r="Q574" s="68">
        <f ca="1">IF(InvoiceDatabase[[#This Row],[Aging]]="Within Due",InvoiceDatabase[[#This Row],[Balance Outstanding]],0)</f>
        <v>0</v>
      </c>
      <c r="R574" s="68" t="str">
        <f ca="1">IF(InvoiceDatabase[[#This Row],[Date Issued]] &gt;= TODAY()-30, "Yes", "No")</f>
        <v>No</v>
      </c>
      <c r="S574" s="68" t="str">
        <f ca="1">IF(InvoiceDatabase[[#This Row],[IsOverdue?]]&lt;&gt;"Yes",InvoiceDatabase[[#This Row],[Status]],"Past Due")</f>
        <v>Paid</v>
      </c>
      <c r="T574" s="68" t="str">
        <f ca="1">IF(AND(InvoiceDatabase[[#This Row],[Date Due]]&lt;TODAY(),InvoiceDatabase[[#This Row],[Status]]&lt;&gt;"Paid"),"Yes","No")</f>
        <v>No</v>
      </c>
    </row>
    <row r="575" spans="1:20">
      <c r="A575">
        <v>574</v>
      </c>
      <c r="C575" t="s">
        <v>197</v>
      </c>
      <c r="D575" s="68">
        <v>5571000</v>
      </c>
      <c r="E575" s="23">
        <v>46061</v>
      </c>
      <c r="F575" s="23">
        <v>46106</v>
      </c>
      <c r="G575" t="s">
        <v>274</v>
      </c>
      <c r="H575"/>
      <c r="I575"/>
      <c r="K575" t="s">
        <v>875</v>
      </c>
      <c r="L575" s="68">
        <v>5571000</v>
      </c>
      <c r="M575" s="68">
        <f>InvoiceDatabase[[#This Row],[Amount]]-InvoiceDatabase[[#This Row],[Paid Amount]]</f>
        <v>0</v>
      </c>
      <c r="N575" s="68" t="str" cm="1">
        <f t="array" aca="1" ref="N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5" s="68" t="str">
        <f>_xlfn.TEXTAFTER(
VLOOKUP(InvoiceDatabase[[#This Row],[Customer]],CustomerList[],5,FALSE),
", ", -1)</f>
        <v>DI Yogyakarta</v>
      </c>
      <c r="P575" s="68">
        <f ca="1">IF(InvoiceDatabase[[#This Row],[Aging]]&lt;&gt;"Within Due",InvoiceDatabase[[#This Row],[Balance Outstanding]],0)</f>
        <v>0</v>
      </c>
      <c r="Q575" s="68">
        <f ca="1">IF(InvoiceDatabase[[#This Row],[Aging]]="Within Due",InvoiceDatabase[[#This Row],[Balance Outstanding]],0)</f>
        <v>0</v>
      </c>
      <c r="R575" s="68" t="str">
        <f ca="1">IF(InvoiceDatabase[[#This Row],[Date Issued]] &gt;= TODAY()-30, "Yes", "No")</f>
        <v>No</v>
      </c>
      <c r="S575" s="68" t="str">
        <f ca="1">IF(InvoiceDatabase[[#This Row],[IsOverdue?]]&lt;&gt;"Yes",InvoiceDatabase[[#This Row],[Status]],"Past Due")</f>
        <v>Paid</v>
      </c>
      <c r="T575" s="68" t="str">
        <f ca="1">IF(AND(InvoiceDatabase[[#This Row],[Date Due]]&lt;TODAY(),InvoiceDatabase[[#This Row],[Status]]&lt;&gt;"Paid"),"Yes","No")</f>
        <v>No</v>
      </c>
    </row>
    <row r="576" spans="1:20">
      <c r="A576">
        <v>575</v>
      </c>
      <c r="C576" t="s">
        <v>165</v>
      </c>
      <c r="D576" s="68">
        <v>5491000</v>
      </c>
      <c r="E576" s="23">
        <v>46030</v>
      </c>
      <c r="F576" s="23">
        <v>46060</v>
      </c>
      <c r="G576" t="s">
        <v>274</v>
      </c>
      <c r="H576"/>
      <c r="I576"/>
      <c r="K576" t="s">
        <v>876</v>
      </c>
      <c r="L576" s="68">
        <v>5491000</v>
      </c>
      <c r="M576" s="68">
        <f>InvoiceDatabase[[#This Row],[Amount]]-InvoiceDatabase[[#This Row],[Paid Amount]]</f>
        <v>0</v>
      </c>
      <c r="N576" s="68" t="str" cm="1">
        <f t="array" aca="1" ref="N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76" s="68" t="str">
        <f>_xlfn.TEXTAFTER(
VLOOKUP(InvoiceDatabase[[#This Row],[Customer]],CustomerList[],5,FALSE),
", ", -1)</f>
        <v>Jawa Barat</v>
      </c>
      <c r="P576" s="68">
        <f ca="1">IF(InvoiceDatabase[[#This Row],[Aging]]&lt;&gt;"Within Due",InvoiceDatabase[[#This Row],[Balance Outstanding]],0)</f>
        <v>0</v>
      </c>
      <c r="Q576" s="68">
        <f ca="1">IF(InvoiceDatabase[[#This Row],[Aging]]="Within Due",InvoiceDatabase[[#This Row],[Balance Outstanding]],0)</f>
        <v>0</v>
      </c>
      <c r="R576" s="68" t="str">
        <f ca="1">IF(InvoiceDatabase[[#This Row],[Date Issued]] &gt;= TODAY()-30, "Yes", "No")</f>
        <v>No</v>
      </c>
      <c r="S576" s="68" t="str">
        <f ca="1">IF(InvoiceDatabase[[#This Row],[IsOverdue?]]&lt;&gt;"Yes",InvoiceDatabase[[#This Row],[Status]],"Past Due")</f>
        <v>Paid</v>
      </c>
      <c r="T576" s="68" t="str">
        <f ca="1">IF(AND(InvoiceDatabase[[#This Row],[Date Due]]&lt;TODAY(),InvoiceDatabase[[#This Row],[Status]]&lt;&gt;"Paid"),"Yes","No")</f>
        <v>No</v>
      </c>
    </row>
    <row r="577" spans="1:20">
      <c r="A577">
        <v>576</v>
      </c>
      <c r="C577" t="s">
        <v>32</v>
      </c>
      <c r="D577" s="68">
        <v>1152000</v>
      </c>
      <c r="E577" s="23">
        <v>46198</v>
      </c>
      <c r="F577" s="23">
        <v>46228</v>
      </c>
      <c r="G577" t="s">
        <v>51</v>
      </c>
      <c r="H577"/>
      <c r="I577"/>
      <c r="K577" t="s">
        <v>877</v>
      </c>
      <c r="L577" s="68">
        <v>0</v>
      </c>
      <c r="M577" s="68">
        <f>InvoiceDatabase[[#This Row],[Amount]]-InvoiceDatabase[[#This Row],[Paid Amount]]</f>
        <v>1152000</v>
      </c>
      <c r="N577" s="68" t="str" cm="1">
        <f t="array" aca="1" ref="N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7" s="68" t="str">
        <f>_xlfn.TEXTAFTER(
VLOOKUP(InvoiceDatabase[[#This Row],[Customer]],CustomerList[],5,FALSE),
", ", -1)</f>
        <v>DKI Jakarta</v>
      </c>
      <c r="P577" s="68">
        <f ca="1">IF(InvoiceDatabase[[#This Row],[Aging]]&lt;&gt;"Within Due",InvoiceDatabase[[#This Row],[Balance Outstanding]],0)</f>
        <v>1152000</v>
      </c>
      <c r="Q577" s="68">
        <f ca="1">IF(InvoiceDatabase[[#This Row],[Aging]]="Within Due",InvoiceDatabase[[#This Row],[Balance Outstanding]],0)</f>
        <v>0</v>
      </c>
      <c r="R577" s="68" t="str">
        <f ca="1">IF(InvoiceDatabase[[#This Row],[Date Issued]] &gt;= TODAY()-30, "Yes", "No")</f>
        <v>No</v>
      </c>
      <c r="S577" s="68" t="str">
        <f ca="1">IF(InvoiceDatabase[[#This Row],[IsOverdue?]]&lt;&gt;"Yes",InvoiceDatabase[[#This Row],[Status]],"Past Due")</f>
        <v>Past Due</v>
      </c>
      <c r="T577" s="68" t="str">
        <f ca="1">IF(AND(InvoiceDatabase[[#This Row],[Date Due]]&lt;TODAY(),InvoiceDatabase[[#This Row],[Status]]&lt;&gt;"Paid"),"Yes","No")</f>
        <v>Yes</v>
      </c>
    </row>
    <row r="578" spans="1:20">
      <c r="A578">
        <v>577</v>
      </c>
      <c r="C578" t="s">
        <v>239</v>
      </c>
      <c r="D578" s="68">
        <v>4238000</v>
      </c>
      <c r="E578" s="23">
        <v>46069</v>
      </c>
      <c r="F578" s="23">
        <v>46099</v>
      </c>
      <c r="G578" t="s">
        <v>51</v>
      </c>
      <c r="H578"/>
      <c r="I578"/>
      <c r="K578" t="s">
        <v>878</v>
      </c>
      <c r="L578" s="68">
        <v>0</v>
      </c>
      <c r="M578" s="68">
        <f>InvoiceDatabase[[#This Row],[Amount]]-InvoiceDatabase[[#This Row],[Paid Amount]]</f>
        <v>4238000</v>
      </c>
      <c r="N578" s="68" t="str" cm="1">
        <f t="array" aca="1" ref="N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578" s="68" t="str">
        <f>_xlfn.TEXTAFTER(
VLOOKUP(InvoiceDatabase[[#This Row],[Customer]],CustomerList[],5,FALSE),
", ", -1)</f>
        <v>Kepulauan Riau</v>
      </c>
      <c r="P578" s="68">
        <f ca="1">IF(InvoiceDatabase[[#This Row],[Aging]]&lt;&gt;"Within Due",InvoiceDatabase[[#This Row],[Balance Outstanding]],0)</f>
        <v>4238000</v>
      </c>
      <c r="Q578" s="68">
        <f ca="1">IF(InvoiceDatabase[[#This Row],[Aging]]="Within Due",InvoiceDatabase[[#This Row],[Balance Outstanding]],0)</f>
        <v>0</v>
      </c>
      <c r="R578" s="68" t="str">
        <f ca="1">IF(InvoiceDatabase[[#This Row],[Date Issued]] &gt;= TODAY()-30, "Yes", "No")</f>
        <v>No</v>
      </c>
      <c r="S578" s="68" t="str">
        <f ca="1">IF(InvoiceDatabase[[#This Row],[IsOverdue?]]&lt;&gt;"Yes",InvoiceDatabase[[#This Row],[Status]],"Past Due")</f>
        <v>Past Due</v>
      </c>
      <c r="T578" s="68" t="str">
        <f ca="1">IF(AND(InvoiceDatabase[[#This Row],[Date Due]]&lt;TODAY(),InvoiceDatabase[[#This Row],[Status]]&lt;&gt;"Paid"),"Yes","No")</f>
        <v>Yes</v>
      </c>
    </row>
    <row r="579" spans="1:20">
      <c r="A579">
        <v>578</v>
      </c>
      <c r="C579" t="s">
        <v>131</v>
      </c>
      <c r="D579" s="68">
        <v>1548000</v>
      </c>
      <c r="E579" s="23">
        <v>46209</v>
      </c>
      <c r="F579" s="23">
        <v>46239</v>
      </c>
      <c r="G579" t="s">
        <v>51</v>
      </c>
      <c r="H579"/>
      <c r="I579"/>
      <c r="K579" t="s">
        <v>879</v>
      </c>
      <c r="L579" s="68">
        <v>0</v>
      </c>
      <c r="M579" s="68">
        <f>InvoiceDatabase[[#This Row],[Amount]]-InvoiceDatabase[[#This Row],[Paid Amount]]</f>
        <v>1548000</v>
      </c>
      <c r="N579" s="68" t="str" cm="1">
        <f t="array" aca="1" ref="N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579" s="68" t="str">
        <f>_xlfn.TEXTAFTER(
VLOOKUP(InvoiceDatabase[[#This Row],[Customer]],CustomerList[],5,FALSE),
", ", -1)</f>
        <v>Jawa Barat</v>
      </c>
      <c r="P579" s="68">
        <f ca="1">IF(InvoiceDatabase[[#This Row],[Aging]]&lt;&gt;"Within Due",InvoiceDatabase[[#This Row],[Balance Outstanding]],0)</f>
        <v>1548000</v>
      </c>
      <c r="Q579" s="68">
        <f ca="1">IF(InvoiceDatabase[[#This Row],[Aging]]="Within Due",InvoiceDatabase[[#This Row],[Balance Outstanding]],0)</f>
        <v>0</v>
      </c>
      <c r="R579" s="68" t="str">
        <f ca="1">IF(InvoiceDatabase[[#This Row],[Date Issued]] &gt;= TODAY()-30, "Yes", "No")</f>
        <v>No</v>
      </c>
      <c r="S579" s="68" t="str">
        <f ca="1">IF(InvoiceDatabase[[#This Row],[IsOverdue?]]&lt;&gt;"Yes",InvoiceDatabase[[#This Row],[Status]],"Past Due")</f>
        <v>Past Due</v>
      </c>
      <c r="T579" s="68" t="str">
        <f ca="1">IF(AND(InvoiceDatabase[[#This Row],[Date Due]]&lt;TODAY(),InvoiceDatabase[[#This Row],[Status]]&lt;&gt;"Paid"),"Yes","No")</f>
        <v>Yes</v>
      </c>
    </row>
    <row r="580" spans="1:20">
      <c r="A580">
        <v>579</v>
      </c>
      <c r="C580" t="s">
        <v>131</v>
      </c>
      <c r="D580" s="68">
        <v>5284000</v>
      </c>
      <c r="E580" s="23">
        <v>46131</v>
      </c>
      <c r="F580" s="23">
        <v>46161</v>
      </c>
      <c r="G580" t="s">
        <v>274</v>
      </c>
      <c r="H580"/>
      <c r="I580"/>
      <c r="K580" t="s">
        <v>880</v>
      </c>
      <c r="L580" s="68">
        <v>5284000</v>
      </c>
      <c r="M580" s="68">
        <f>InvoiceDatabase[[#This Row],[Amount]]-InvoiceDatabase[[#This Row],[Paid Amount]]</f>
        <v>0</v>
      </c>
      <c r="N580" s="68" t="str" cm="1">
        <f t="array" aca="1" ref="N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0" s="68" t="str">
        <f>_xlfn.TEXTAFTER(
VLOOKUP(InvoiceDatabase[[#This Row],[Customer]],CustomerList[],5,FALSE),
", ", -1)</f>
        <v>Jawa Barat</v>
      </c>
      <c r="P580" s="68">
        <f ca="1">IF(InvoiceDatabase[[#This Row],[Aging]]&lt;&gt;"Within Due",InvoiceDatabase[[#This Row],[Balance Outstanding]],0)</f>
        <v>0</v>
      </c>
      <c r="Q580" s="68">
        <f ca="1">IF(InvoiceDatabase[[#This Row],[Aging]]="Within Due",InvoiceDatabase[[#This Row],[Balance Outstanding]],0)</f>
        <v>0</v>
      </c>
      <c r="R580" s="68" t="str">
        <f ca="1">IF(InvoiceDatabase[[#This Row],[Date Issued]] &gt;= TODAY()-30, "Yes", "No")</f>
        <v>No</v>
      </c>
      <c r="S580" s="68" t="str">
        <f ca="1">IF(InvoiceDatabase[[#This Row],[IsOverdue?]]&lt;&gt;"Yes",InvoiceDatabase[[#This Row],[Status]],"Past Due")</f>
        <v>Paid</v>
      </c>
      <c r="T580" s="68" t="str">
        <f ca="1">IF(AND(InvoiceDatabase[[#This Row],[Date Due]]&lt;TODAY(),InvoiceDatabase[[#This Row],[Status]]&lt;&gt;"Paid"),"Yes","No")</f>
        <v>No</v>
      </c>
    </row>
    <row r="581" spans="1:20">
      <c r="A581">
        <v>580</v>
      </c>
      <c r="C581" t="s">
        <v>138</v>
      </c>
      <c r="D581" s="68">
        <v>2186000</v>
      </c>
      <c r="E581" s="23">
        <v>46241</v>
      </c>
      <c r="F581" s="23">
        <v>46271</v>
      </c>
      <c r="G581" t="s">
        <v>274</v>
      </c>
      <c r="H581"/>
      <c r="I581"/>
      <c r="K581" t="s">
        <v>881</v>
      </c>
      <c r="L581" s="68">
        <v>2186000</v>
      </c>
      <c r="M581" s="68">
        <f>InvoiceDatabase[[#This Row],[Amount]]-InvoiceDatabase[[#This Row],[Paid Amount]]</f>
        <v>0</v>
      </c>
      <c r="N581" s="68" t="str" cm="1">
        <f t="array" aca="1" ref="N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1" s="68" t="str">
        <f>_xlfn.TEXTAFTER(
VLOOKUP(InvoiceDatabase[[#This Row],[Customer]],CustomerList[],5,FALSE),
", ", -1)</f>
        <v>Jawa Barat</v>
      </c>
      <c r="P581" s="68">
        <f ca="1">IF(InvoiceDatabase[[#This Row],[Aging]]&lt;&gt;"Within Due",InvoiceDatabase[[#This Row],[Balance Outstanding]],0)</f>
        <v>0</v>
      </c>
      <c r="Q581" s="68">
        <f ca="1">IF(InvoiceDatabase[[#This Row],[Aging]]="Within Due",InvoiceDatabase[[#This Row],[Balance Outstanding]],0)</f>
        <v>0</v>
      </c>
      <c r="R581" s="68" t="str">
        <f ca="1">IF(InvoiceDatabase[[#This Row],[Date Issued]] &gt;= TODAY()-30, "Yes", "No")</f>
        <v>No</v>
      </c>
      <c r="S581" s="68" t="str">
        <f ca="1">IF(InvoiceDatabase[[#This Row],[IsOverdue?]]&lt;&gt;"Yes",InvoiceDatabase[[#This Row],[Status]],"Past Due")</f>
        <v>Paid</v>
      </c>
      <c r="T581" s="68" t="str">
        <f ca="1">IF(AND(InvoiceDatabase[[#This Row],[Date Due]]&lt;TODAY(),InvoiceDatabase[[#This Row],[Status]]&lt;&gt;"Paid"),"Yes","No")</f>
        <v>No</v>
      </c>
    </row>
    <row r="582" spans="1:20">
      <c r="A582">
        <v>581</v>
      </c>
      <c r="C582" t="s">
        <v>111</v>
      </c>
      <c r="D582" s="68">
        <v>3436000</v>
      </c>
      <c r="E582" s="23">
        <v>46086</v>
      </c>
      <c r="F582" s="23">
        <v>46100</v>
      </c>
      <c r="G582" t="s">
        <v>274</v>
      </c>
      <c r="H582"/>
      <c r="I582"/>
      <c r="K582" t="s">
        <v>882</v>
      </c>
      <c r="L582" s="68">
        <v>3436000</v>
      </c>
      <c r="M582" s="68">
        <f>InvoiceDatabase[[#This Row],[Amount]]-InvoiceDatabase[[#This Row],[Paid Amount]]</f>
        <v>0</v>
      </c>
      <c r="N582" s="68" t="str" cm="1">
        <f t="array" aca="1" ref="N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2" s="68" t="str">
        <f>_xlfn.TEXTAFTER(
VLOOKUP(InvoiceDatabase[[#This Row],[Customer]],CustomerList[],5,FALSE),
", ", -1)</f>
        <v>DKI Jakarta</v>
      </c>
      <c r="P582" s="68">
        <f ca="1">IF(InvoiceDatabase[[#This Row],[Aging]]&lt;&gt;"Within Due",InvoiceDatabase[[#This Row],[Balance Outstanding]],0)</f>
        <v>0</v>
      </c>
      <c r="Q582" s="68">
        <f ca="1">IF(InvoiceDatabase[[#This Row],[Aging]]="Within Due",InvoiceDatabase[[#This Row],[Balance Outstanding]],0)</f>
        <v>0</v>
      </c>
      <c r="R582" s="68" t="str">
        <f ca="1">IF(InvoiceDatabase[[#This Row],[Date Issued]] &gt;= TODAY()-30, "Yes", "No")</f>
        <v>No</v>
      </c>
      <c r="S582" s="68" t="str">
        <f ca="1">IF(InvoiceDatabase[[#This Row],[IsOverdue?]]&lt;&gt;"Yes",InvoiceDatabase[[#This Row],[Status]],"Past Due")</f>
        <v>Paid</v>
      </c>
      <c r="T582" s="68" t="str">
        <f ca="1">IF(AND(InvoiceDatabase[[#This Row],[Date Due]]&lt;TODAY(),InvoiceDatabase[[#This Row],[Status]]&lt;&gt;"Paid"),"Yes","No")</f>
        <v>No</v>
      </c>
    </row>
    <row r="583" spans="1:20">
      <c r="A583">
        <v>582</v>
      </c>
      <c r="C583" t="s">
        <v>105</v>
      </c>
      <c r="D583" s="68">
        <v>3232000</v>
      </c>
      <c r="E583" s="23">
        <v>46277</v>
      </c>
      <c r="F583" s="23">
        <v>46307</v>
      </c>
      <c r="G583" t="s">
        <v>2802</v>
      </c>
      <c r="H583"/>
      <c r="I583"/>
      <c r="K583" t="s">
        <v>883</v>
      </c>
      <c r="L583" s="68">
        <v>2424000</v>
      </c>
      <c r="M583" s="68">
        <f>InvoiceDatabase[[#This Row],[Amount]]-InvoiceDatabase[[#This Row],[Paid Amount]]</f>
        <v>808000</v>
      </c>
      <c r="N583" s="68" t="str" cm="1">
        <f t="array" aca="1" ref="N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83" s="68" t="str">
        <f>_xlfn.TEXTAFTER(
VLOOKUP(InvoiceDatabase[[#This Row],[Customer]],CustomerList[],5,FALSE),
", ", -1)</f>
        <v>DKI Jakarta</v>
      </c>
      <c r="P583" s="68">
        <f ca="1">IF(InvoiceDatabase[[#This Row],[Aging]]&lt;&gt;"Within Due",InvoiceDatabase[[#This Row],[Balance Outstanding]],0)</f>
        <v>0</v>
      </c>
      <c r="Q583" s="68">
        <f ca="1">IF(InvoiceDatabase[[#This Row],[Aging]]="Within Due",InvoiceDatabase[[#This Row],[Balance Outstanding]],0)</f>
        <v>808000</v>
      </c>
      <c r="R583" s="68" t="str">
        <f ca="1">IF(InvoiceDatabase[[#This Row],[Date Issued]] &gt;= TODAY()-30, "Yes", "No")</f>
        <v>Yes</v>
      </c>
      <c r="S583" s="68" t="str">
        <f ca="1">IF(InvoiceDatabase[[#This Row],[IsOverdue?]]&lt;&gt;"Yes",InvoiceDatabase[[#This Row],[Status]],"Past Due")</f>
        <v>Partial</v>
      </c>
      <c r="T583" s="68" t="str">
        <f ca="1">IF(AND(InvoiceDatabase[[#This Row],[Date Due]]&lt;TODAY(),InvoiceDatabase[[#This Row],[Status]]&lt;&gt;"Paid"),"Yes","No")</f>
        <v>No</v>
      </c>
    </row>
    <row r="584" spans="1:20">
      <c r="A584">
        <v>583</v>
      </c>
      <c r="C584" t="s">
        <v>239</v>
      </c>
      <c r="D584" s="68">
        <v>3839000</v>
      </c>
      <c r="E584" s="23">
        <v>46234</v>
      </c>
      <c r="F584" s="23">
        <v>46279</v>
      </c>
      <c r="G584" t="s">
        <v>51</v>
      </c>
      <c r="H584"/>
      <c r="I584"/>
      <c r="K584" t="s">
        <v>884</v>
      </c>
      <c r="L584" s="68">
        <v>0</v>
      </c>
      <c r="M584" s="68">
        <f>InvoiceDatabase[[#This Row],[Amount]]-InvoiceDatabase[[#This Row],[Paid Amount]]</f>
        <v>3839000</v>
      </c>
      <c r="N584" s="68" t="str" cm="1">
        <f t="array" aca="1" ref="N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84" s="68" t="str">
        <f>_xlfn.TEXTAFTER(
VLOOKUP(InvoiceDatabase[[#This Row],[Customer]],CustomerList[],5,FALSE),
", ", -1)</f>
        <v>Kepulauan Riau</v>
      </c>
      <c r="P584" s="68">
        <f ca="1">IF(InvoiceDatabase[[#This Row],[Aging]]&lt;&gt;"Within Due",InvoiceDatabase[[#This Row],[Balance Outstanding]],0)</f>
        <v>3839000</v>
      </c>
      <c r="Q584" s="68">
        <f ca="1">IF(InvoiceDatabase[[#This Row],[Aging]]="Within Due",InvoiceDatabase[[#This Row],[Balance Outstanding]],0)</f>
        <v>0</v>
      </c>
      <c r="R584" s="68" t="str">
        <f ca="1">IF(InvoiceDatabase[[#This Row],[Date Issued]] &gt;= TODAY()-30, "Yes", "No")</f>
        <v>No</v>
      </c>
      <c r="S584" s="68" t="str">
        <f ca="1">IF(InvoiceDatabase[[#This Row],[IsOverdue?]]&lt;&gt;"Yes",InvoiceDatabase[[#This Row],[Status]],"Past Due")</f>
        <v>Past Due</v>
      </c>
      <c r="T584" s="68" t="str">
        <f ca="1">IF(AND(InvoiceDatabase[[#This Row],[Date Due]]&lt;TODAY(),InvoiceDatabase[[#This Row],[Status]]&lt;&gt;"Paid"),"Yes","No")</f>
        <v>Yes</v>
      </c>
    </row>
    <row r="585" spans="1:20">
      <c r="A585">
        <v>584</v>
      </c>
      <c r="C585" t="s">
        <v>105</v>
      </c>
      <c r="D585" s="68">
        <v>7789000</v>
      </c>
      <c r="E585" s="23">
        <v>46145</v>
      </c>
      <c r="F585" s="23">
        <v>46175</v>
      </c>
      <c r="G585" t="s">
        <v>274</v>
      </c>
      <c r="H585"/>
      <c r="I585"/>
      <c r="K585" t="s">
        <v>885</v>
      </c>
      <c r="L585" s="68">
        <v>7789000</v>
      </c>
      <c r="M585" s="68">
        <f>InvoiceDatabase[[#This Row],[Amount]]-InvoiceDatabase[[#This Row],[Paid Amount]]</f>
        <v>0</v>
      </c>
      <c r="N585" s="68" t="str" cm="1">
        <f t="array" aca="1" ref="N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5" s="68" t="str">
        <f>_xlfn.TEXTAFTER(
VLOOKUP(InvoiceDatabase[[#This Row],[Customer]],CustomerList[],5,FALSE),
", ", -1)</f>
        <v>DKI Jakarta</v>
      </c>
      <c r="P585" s="68">
        <f ca="1">IF(InvoiceDatabase[[#This Row],[Aging]]&lt;&gt;"Within Due",InvoiceDatabase[[#This Row],[Balance Outstanding]],0)</f>
        <v>0</v>
      </c>
      <c r="Q585" s="68">
        <f ca="1">IF(InvoiceDatabase[[#This Row],[Aging]]="Within Due",InvoiceDatabase[[#This Row],[Balance Outstanding]],0)</f>
        <v>0</v>
      </c>
      <c r="R585" s="68" t="str">
        <f ca="1">IF(InvoiceDatabase[[#This Row],[Date Issued]] &gt;= TODAY()-30, "Yes", "No")</f>
        <v>No</v>
      </c>
      <c r="S585" s="68" t="str">
        <f ca="1">IF(InvoiceDatabase[[#This Row],[IsOverdue?]]&lt;&gt;"Yes",InvoiceDatabase[[#This Row],[Status]],"Past Due")</f>
        <v>Paid</v>
      </c>
      <c r="T585" s="68" t="str">
        <f ca="1">IF(AND(InvoiceDatabase[[#This Row],[Date Due]]&lt;TODAY(),InvoiceDatabase[[#This Row],[Status]]&lt;&gt;"Paid"),"Yes","No")</f>
        <v>No</v>
      </c>
    </row>
    <row r="586" spans="1:20">
      <c r="A586">
        <v>585</v>
      </c>
      <c r="C586" t="s">
        <v>32</v>
      </c>
      <c r="D586" s="68">
        <v>6898000</v>
      </c>
      <c r="E586" s="23">
        <v>46036</v>
      </c>
      <c r="F586" s="23">
        <v>46066</v>
      </c>
      <c r="G586" t="s">
        <v>274</v>
      </c>
      <c r="H586"/>
      <c r="I586"/>
      <c r="K586" t="s">
        <v>886</v>
      </c>
      <c r="L586" s="68">
        <v>6898000</v>
      </c>
      <c r="M586" s="68">
        <f>InvoiceDatabase[[#This Row],[Amount]]-InvoiceDatabase[[#This Row],[Paid Amount]]</f>
        <v>0</v>
      </c>
      <c r="N586" s="68" t="str" cm="1">
        <f t="array" aca="1" ref="N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6" s="68" t="str">
        <f>_xlfn.TEXTAFTER(
VLOOKUP(InvoiceDatabase[[#This Row],[Customer]],CustomerList[],5,FALSE),
", ", -1)</f>
        <v>DKI Jakarta</v>
      </c>
      <c r="P586" s="68">
        <f ca="1">IF(InvoiceDatabase[[#This Row],[Aging]]&lt;&gt;"Within Due",InvoiceDatabase[[#This Row],[Balance Outstanding]],0)</f>
        <v>0</v>
      </c>
      <c r="Q586" s="68">
        <f ca="1">IF(InvoiceDatabase[[#This Row],[Aging]]="Within Due",InvoiceDatabase[[#This Row],[Balance Outstanding]],0)</f>
        <v>0</v>
      </c>
      <c r="R586" s="68" t="str">
        <f ca="1">IF(InvoiceDatabase[[#This Row],[Date Issued]] &gt;= TODAY()-30, "Yes", "No")</f>
        <v>No</v>
      </c>
      <c r="S586" s="68" t="str">
        <f ca="1">IF(InvoiceDatabase[[#This Row],[IsOverdue?]]&lt;&gt;"Yes",InvoiceDatabase[[#This Row],[Status]],"Past Due")</f>
        <v>Paid</v>
      </c>
      <c r="T586" s="68" t="str">
        <f ca="1">IF(AND(InvoiceDatabase[[#This Row],[Date Due]]&lt;TODAY(),InvoiceDatabase[[#This Row],[Status]]&lt;&gt;"Paid"),"Yes","No")</f>
        <v>No</v>
      </c>
    </row>
    <row r="587" spans="1:20">
      <c r="A587">
        <v>586</v>
      </c>
      <c r="C587" t="s">
        <v>218</v>
      </c>
      <c r="D587" s="68">
        <v>2533000</v>
      </c>
      <c r="E587" s="23">
        <v>46070</v>
      </c>
      <c r="F587" s="23">
        <v>46115</v>
      </c>
      <c r="G587" t="s">
        <v>274</v>
      </c>
      <c r="H587"/>
      <c r="I587"/>
      <c r="K587" t="s">
        <v>887</v>
      </c>
      <c r="L587" s="68">
        <v>2533000</v>
      </c>
      <c r="M587" s="68">
        <f>InvoiceDatabase[[#This Row],[Amount]]-InvoiceDatabase[[#This Row],[Paid Amount]]</f>
        <v>0</v>
      </c>
      <c r="N587" s="68" t="str" cm="1">
        <f t="array" aca="1" ref="N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7" s="68" t="str">
        <f>_xlfn.TEXTAFTER(
VLOOKUP(InvoiceDatabase[[#This Row],[Customer]],CustomerList[],5,FALSE),
", ", -1)</f>
        <v>Sumatera Utara</v>
      </c>
      <c r="P587" s="68">
        <f ca="1">IF(InvoiceDatabase[[#This Row],[Aging]]&lt;&gt;"Within Due",InvoiceDatabase[[#This Row],[Balance Outstanding]],0)</f>
        <v>0</v>
      </c>
      <c r="Q587" s="68">
        <f ca="1">IF(InvoiceDatabase[[#This Row],[Aging]]="Within Due",InvoiceDatabase[[#This Row],[Balance Outstanding]],0)</f>
        <v>0</v>
      </c>
      <c r="R587" s="68" t="str">
        <f ca="1">IF(InvoiceDatabase[[#This Row],[Date Issued]] &gt;= TODAY()-30, "Yes", "No")</f>
        <v>No</v>
      </c>
      <c r="S587" s="68" t="str">
        <f ca="1">IF(InvoiceDatabase[[#This Row],[IsOverdue?]]&lt;&gt;"Yes",InvoiceDatabase[[#This Row],[Status]],"Past Due")</f>
        <v>Paid</v>
      </c>
      <c r="T587" s="68" t="str">
        <f ca="1">IF(AND(InvoiceDatabase[[#This Row],[Date Due]]&lt;TODAY(),InvoiceDatabase[[#This Row],[Status]]&lt;&gt;"Paid"),"Yes","No")</f>
        <v>No</v>
      </c>
    </row>
    <row r="588" spans="1:20">
      <c r="A588">
        <v>587</v>
      </c>
      <c r="C588" t="s">
        <v>177</v>
      </c>
      <c r="D588" s="68">
        <v>1745000</v>
      </c>
      <c r="E588" s="23">
        <v>46257</v>
      </c>
      <c r="F588" s="23">
        <v>46287</v>
      </c>
      <c r="G588" t="s">
        <v>274</v>
      </c>
      <c r="H588"/>
      <c r="I588"/>
      <c r="K588" t="s">
        <v>888</v>
      </c>
      <c r="L588" s="68">
        <v>1745000</v>
      </c>
      <c r="M588" s="68">
        <f>InvoiceDatabase[[#This Row],[Amount]]-InvoiceDatabase[[#This Row],[Paid Amount]]</f>
        <v>0</v>
      </c>
      <c r="N588" s="68" t="str" cm="1">
        <f t="array" aca="1" ref="N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8" s="68" t="str">
        <f>_xlfn.TEXTAFTER(
VLOOKUP(InvoiceDatabase[[#This Row],[Customer]],CustomerList[],5,FALSE),
", ", -1)</f>
        <v>Jawa Timur</v>
      </c>
      <c r="P588" s="68">
        <f ca="1">IF(InvoiceDatabase[[#This Row],[Aging]]&lt;&gt;"Within Due",InvoiceDatabase[[#This Row],[Balance Outstanding]],0)</f>
        <v>0</v>
      </c>
      <c r="Q588" s="68">
        <f ca="1">IF(InvoiceDatabase[[#This Row],[Aging]]="Within Due",InvoiceDatabase[[#This Row],[Balance Outstanding]],0)</f>
        <v>0</v>
      </c>
      <c r="R588" s="68" t="str">
        <f ca="1">IF(InvoiceDatabase[[#This Row],[Date Issued]] &gt;= TODAY()-30, "Yes", "No")</f>
        <v>No</v>
      </c>
      <c r="S588" s="68" t="str">
        <f ca="1">IF(InvoiceDatabase[[#This Row],[IsOverdue?]]&lt;&gt;"Yes",InvoiceDatabase[[#This Row],[Status]],"Past Due")</f>
        <v>Paid</v>
      </c>
      <c r="T588" s="68" t="str">
        <f ca="1">IF(AND(InvoiceDatabase[[#This Row],[Date Due]]&lt;TODAY(),InvoiceDatabase[[#This Row],[Status]]&lt;&gt;"Paid"),"Yes","No")</f>
        <v>No</v>
      </c>
    </row>
    <row r="589" spans="1:20">
      <c r="A589">
        <v>588</v>
      </c>
      <c r="C589" t="s">
        <v>131</v>
      </c>
      <c r="D589" s="68">
        <v>7631000</v>
      </c>
      <c r="E589" s="23">
        <v>46237</v>
      </c>
      <c r="F589" s="23">
        <v>46251</v>
      </c>
      <c r="G589" t="s">
        <v>274</v>
      </c>
      <c r="H589"/>
      <c r="I589"/>
      <c r="K589" t="s">
        <v>889</v>
      </c>
      <c r="L589" s="68">
        <v>7631000</v>
      </c>
      <c r="M589" s="68">
        <f>InvoiceDatabase[[#This Row],[Amount]]-InvoiceDatabase[[#This Row],[Paid Amount]]</f>
        <v>0</v>
      </c>
      <c r="N589" s="68" t="str" cm="1">
        <f t="array" aca="1" ref="N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89" s="68" t="str">
        <f>_xlfn.TEXTAFTER(
VLOOKUP(InvoiceDatabase[[#This Row],[Customer]],CustomerList[],5,FALSE),
", ", -1)</f>
        <v>Jawa Barat</v>
      </c>
      <c r="P589" s="68">
        <f ca="1">IF(InvoiceDatabase[[#This Row],[Aging]]&lt;&gt;"Within Due",InvoiceDatabase[[#This Row],[Balance Outstanding]],0)</f>
        <v>0</v>
      </c>
      <c r="Q589" s="68">
        <f ca="1">IF(InvoiceDatabase[[#This Row],[Aging]]="Within Due",InvoiceDatabase[[#This Row],[Balance Outstanding]],0)</f>
        <v>0</v>
      </c>
      <c r="R589" s="68" t="str">
        <f ca="1">IF(InvoiceDatabase[[#This Row],[Date Issued]] &gt;= TODAY()-30, "Yes", "No")</f>
        <v>No</v>
      </c>
      <c r="S589" s="68" t="str">
        <f ca="1">IF(InvoiceDatabase[[#This Row],[IsOverdue?]]&lt;&gt;"Yes",InvoiceDatabase[[#This Row],[Status]],"Past Due")</f>
        <v>Paid</v>
      </c>
      <c r="T589" s="68" t="str">
        <f ca="1">IF(AND(InvoiceDatabase[[#This Row],[Date Due]]&lt;TODAY(),InvoiceDatabase[[#This Row],[Status]]&lt;&gt;"Paid"),"Yes","No")</f>
        <v>No</v>
      </c>
    </row>
    <row r="590" spans="1:20">
      <c r="A590">
        <v>589</v>
      </c>
      <c r="C590" t="s">
        <v>138</v>
      </c>
      <c r="D590" s="68">
        <v>4023000</v>
      </c>
      <c r="E590" s="23">
        <v>46059</v>
      </c>
      <c r="F590" s="23">
        <v>46073</v>
      </c>
      <c r="G590" t="s">
        <v>274</v>
      </c>
      <c r="H590"/>
      <c r="I590"/>
      <c r="K590" t="s">
        <v>890</v>
      </c>
      <c r="L590" s="68">
        <v>4023000</v>
      </c>
      <c r="M590" s="68">
        <f>InvoiceDatabase[[#This Row],[Amount]]-InvoiceDatabase[[#This Row],[Paid Amount]]</f>
        <v>0</v>
      </c>
      <c r="N590" s="68" t="str" cm="1">
        <f t="array" aca="1" ref="N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0" s="68" t="str">
        <f>_xlfn.TEXTAFTER(
VLOOKUP(InvoiceDatabase[[#This Row],[Customer]],CustomerList[],5,FALSE),
", ", -1)</f>
        <v>Jawa Barat</v>
      </c>
      <c r="P590" s="68">
        <f ca="1">IF(InvoiceDatabase[[#This Row],[Aging]]&lt;&gt;"Within Due",InvoiceDatabase[[#This Row],[Balance Outstanding]],0)</f>
        <v>0</v>
      </c>
      <c r="Q590" s="68">
        <f ca="1">IF(InvoiceDatabase[[#This Row],[Aging]]="Within Due",InvoiceDatabase[[#This Row],[Balance Outstanding]],0)</f>
        <v>0</v>
      </c>
      <c r="R590" s="68" t="str">
        <f ca="1">IF(InvoiceDatabase[[#This Row],[Date Issued]] &gt;= TODAY()-30, "Yes", "No")</f>
        <v>No</v>
      </c>
      <c r="S590" s="68" t="str">
        <f ca="1">IF(InvoiceDatabase[[#This Row],[IsOverdue?]]&lt;&gt;"Yes",InvoiceDatabase[[#This Row],[Status]],"Past Due")</f>
        <v>Paid</v>
      </c>
      <c r="T590" s="68" t="str">
        <f ca="1">IF(AND(InvoiceDatabase[[#This Row],[Date Due]]&lt;TODAY(),InvoiceDatabase[[#This Row],[Status]]&lt;&gt;"Paid"),"Yes","No")</f>
        <v>No</v>
      </c>
    </row>
    <row r="591" spans="1:20">
      <c r="A591">
        <v>590</v>
      </c>
      <c r="C591" t="s">
        <v>138</v>
      </c>
      <c r="D591" s="68">
        <v>1439000</v>
      </c>
      <c r="E591" s="23">
        <v>46264</v>
      </c>
      <c r="F591" s="23">
        <v>46294</v>
      </c>
      <c r="G591" t="s">
        <v>51</v>
      </c>
      <c r="H591"/>
      <c r="I591"/>
      <c r="K591" t="s">
        <v>891</v>
      </c>
      <c r="L591" s="68">
        <v>0</v>
      </c>
      <c r="M591" s="68">
        <f>InvoiceDatabase[[#This Row],[Amount]]-InvoiceDatabase[[#This Row],[Paid Amount]]</f>
        <v>1439000</v>
      </c>
      <c r="N591" s="68" t="str" cm="1">
        <f t="array" aca="1" ref="N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591" s="68" t="str">
        <f>_xlfn.TEXTAFTER(
VLOOKUP(InvoiceDatabase[[#This Row],[Customer]],CustomerList[],5,FALSE),
", ", -1)</f>
        <v>Jawa Barat</v>
      </c>
      <c r="P591" s="68">
        <f ca="1">IF(InvoiceDatabase[[#This Row],[Aging]]&lt;&gt;"Within Due",InvoiceDatabase[[#This Row],[Balance Outstanding]],0)</f>
        <v>1439000</v>
      </c>
      <c r="Q591" s="68">
        <f ca="1">IF(InvoiceDatabase[[#This Row],[Aging]]="Within Due",InvoiceDatabase[[#This Row],[Balance Outstanding]],0)</f>
        <v>0</v>
      </c>
      <c r="R591" s="68" t="str">
        <f ca="1">IF(InvoiceDatabase[[#This Row],[Date Issued]] &gt;= TODAY()-30, "Yes", "No")</f>
        <v>No</v>
      </c>
      <c r="S591" s="68" t="str">
        <f ca="1">IF(InvoiceDatabase[[#This Row],[IsOverdue?]]&lt;&gt;"Yes",InvoiceDatabase[[#This Row],[Status]],"Past Due")</f>
        <v>Past Due</v>
      </c>
      <c r="T591" s="68" t="str">
        <f ca="1">IF(AND(InvoiceDatabase[[#This Row],[Date Due]]&lt;TODAY(),InvoiceDatabase[[#This Row],[Status]]&lt;&gt;"Paid"),"Yes","No")</f>
        <v>Yes</v>
      </c>
    </row>
    <row r="592" spans="1:20">
      <c r="A592">
        <v>591</v>
      </c>
      <c r="C592" t="s">
        <v>165</v>
      </c>
      <c r="D592" s="68">
        <v>1397000</v>
      </c>
      <c r="E592" s="23">
        <v>46096</v>
      </c>
      <c r="F592" s="23">
        <v>46110</v>
      </c>
      <c r="G592" t="s">
        <v>274</v>
      </c>
      <c r="H592"/>
      <c r="I592"/>
      <c r="K592" t="s">
        <v>892</v>
      </c>
      <c r="L592" s="68">
        <v>1397000</v>
      </c>
      <c r="M592" s="68">
        <f>InvoiceDatabase[[#This Row],[Amount]]-InvoiceDatabase[[#This Row],[Paid Amount]]</f>
        <v>0</v>
      </c>
      <c r="N592" s="68" t="str" cm="1">
        <f t="array" aca="1" ref="N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2" s="68" t="str">
        <f>_xlfn.TEXTAFTER(
VLOOKUP(InvoiceDatabase[[#This Row],[Customer]],CustomerList[],5,FALSE),
", ", -1)</f>
        <v>Jawa Barat</v>
      </c>
      <c r="P592" s="68">
        <f ca="1">IF(InvoiceDatabase[[#This Row],[Aging]]&lt;&gt;"Within Due",InvoiceDatabase[[#This Row],[Balance Outstanding]],0)</f>
        <v>0</v>
      </c>
      <c r="Q592" s="68">
        <f ca="1">IF(InvoiceDatabase[[#This Row],[Aging]]="Within Due",InvoiceDatabase[[#This Row],[Balance Outstanding]],0)</f>
        <v>0</v>
      </c>
      <c r="R592" s="68" t="str">
        <f ca="1">IF(InvoiceDatabase[[#This Row],[Date Issued]] &gt;= TODAY()-30, "Yes", "No")</f>
        <v>No</v>
      </c>
      <c r="S592" s="68" t="str">
        <f ca="1">IF(InvoiceDatabase[[#This Row],[IsOverdue?]]&lt;&gt;"Yes",InvoiceDatabase[[#This Row],[Status]],"Past Due")</f>
        <v>Paid</v>
      </c>
      <c r="T592" s="68" t="str">
        <f ca="1">IF(AND(InvoiceDatabase[[#This Row],[Date Due]]&lt;TODAY(),InvoiceDatabase[[#This Row],[Status]]&lt;&gt;"Paid"),"Yes","No")</f>
        <v>No</v>
      </c>
    </row>
    <row r="593" spans="1:20">
      <c r="A593">
        <v>592</v>
      </c>
      <c r="C593" t="s">
        <v>125</v>
      </c>
      <c r="D593" s="68">
        <v>1290000</v>
      </c>
      <c r="E593" s="23">
        <v>46103</v>
      </c>
      <c r="F593" s="23">
        <v>46117</v>
      </c>
      <c r="G593" t="s">
        <v>274</v>
      </c>
      <c r="H593"/>
      <c r="I593"/>
      <c r="K593" t="s">
        <v>893</v>
      </c>
      <c r="L593" s="68">
        <v>1290000</v>
      </c>
      <c r="M593" s="68">
        <f>InvoiceDatabase[[#This Row],[Amount]]-InvoiceDatabase[[#This Row],[Paid Amount]]</f>
        <v>0</v>
      </c>
      <c r="N593" s="68" t="str" cm="1">
        <f t="array" aca="1" ref="N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3" s="68" t="str">
        <f>_xlfn.TEXTAFTER(
VLOOKUP(InvoiceDatabase[[#This Row],[Customer]],CustomerList[],5,FALSE),
", ", -1)</f>
        <v>DKI Jakarta</v>
      </c>
      <c r="P593" s="68">
        <f ca="1">IF(InvoiceDatabase[[#This Row],[Aging]]&lt;&gt;"Within Due",InvoiceDatabase[[#This Row],[Balance Outstanding]],0)</f>
        <v>0</v>
      </c>
      <c r="Q593" s="68">
        <f ca="1">IF(InvoiceDatabase[[#This Row],[Aging]]="Within Due",InvoiceDatabase[[#This Row],[Balance Outstanding]],0)</f>
        <v>0</v>
      </c>
      <c r="R593" s="68" t="str">
        <f ca="1">IF(InvoiceDatabase[[#This Row],[Date Issued]] &gt;= TODAY()-30, "Yes", "No")</f>
        <v>No</v>
      </c>
      <c r="S593" s="68" t="str">
        <f ca="1">IF(InvoiceDatabase[[#This Row],[IsOverdue?]]&lt;&gt;"Yes",InvoiceDatabase[[#This Row],[Status]],"Past Due")</f>
        <v>Paid</v>
      </c>
      <c r="T593" s="68" t="str">
        <f ca="1">IF(AND(InvoiceDatabase[[#This Row],[Date Due]]&lt;TODAY(),InvoiceDatabase[[#This Row],[Status]]&lt;&gt;"Paid"),"Yes","No")</f>
        <v>No</v>
      </c>
    </row>
    <row r="594" spans="1:20">
      <c r="A594">
        <v>593</v>
      </c>
      <c r="C594" t="s">
        <v>225</v>
      </c>
      <c r="D594" s="68">
        <v>3703000</v>
      </c>
      <c r="E594" s="23">
        <v>46225</v>
      </c>
      <c r="F594" s="23">
        <v>46255</v>
      </c>
      <c r="G594" t="s">
        <v>274</v>
      </c>
      <c r="H594"/>
      <c r="I594"/>
      <c r="K594" t="s">
        <v>894</v>
      </c>
      <c r="L594" s="68">
        <v>3703000</v>
      </c>
      <c r="M594" s="68">
        <f>InvoiceDatabase[[#This Row],[Amount]]-InvoiceDatabase[[#This Row],[Paid Amount]]</f>
        <v>0</v>
      </c>
      <c r="N594" s="68" t="str" cm="1">
        <f t="array" aca="1" ref="N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4" s="68" t="str">
        <f>_xlfn.TEXTAFTER(
VLOOKUP(InvoiceDatabase[[#This Row],[Customer]],CustomerList[],5,FALSE),
", ", -1)</f>
        <v>Sumatera Selatan</v>
      </c>
      <c r="P594" s="68">
        <f ca="1">IF(InvoiceDatabase[[#This Row],[Aging]]&lt;&gt;"Within Due",InvoiceDatabase[[#This Row],[Balance Outstanding]],0)</f>
        <v>0</v>
      </c>
      <c r="Q594" s="68">
        <f ca="1">IF(InvoiceDatabase[[#This Row],[Aging]]="Within Due",InvoiceDatabase[[#This Row],[Balance Outstanding]],0)</f>
        <v>0</v>
      </c>
      <c r="R594" s="68" t="str">
        <f ca="1">IF(InvoiceDatabase[[#This Row],[Date Issued]] &gt;= TODAY()-30, "Yes", "No")</f>
        <v>No</v>
      </c>
      <c r="S594" s="68" t="str">
        <f ca="1">IF(InvoiceDatabase[[#This Row],[IsOverdue?]]&lt;&gt;"Yes",InvoiceDatabase[[#This Row],[Status]],"Past Due")</f>
        <v>Paid</v>
      </c>
      <c r="T594" s="68" t="str">
        <f ca="1">IF(AND(InvoiceDatabase[[#This Row],[Date Due]]&lt;TODAY(),InvoiceDatabase[[#This Row],[Status]]&lt;&gt;"Paid"),"Yes","No")</f>
        <v>No</v>
      </c>
    </row>
    <row r="595" spans="1:20">
      <c r="A595">
        <v>594</v>
      </c>
      <c r="C595" t="s">
        <v>144</v>
      </c>
      <c r="D595" s="68">
        <v>2938000</v>
      </c>
      <c r="E595" s="23">
        <v>46023</v>
      </c>
      <c r="F595" s="23">
        <v>46037</v>
      </c>
      <c r="G595" t="s">
        <v>274</v>
      </c>
      <c r="H595"/>
      <c r="I595"/>
      <c r="K595" t="s">
        <v>895</v>
      </c>
      <c r="L595" s="68">
        <v>2938000</v>
      </c>
      <c r="M595" s="68">
        <f>InvoiceDatabase[[#This Row],[Amount]]-InvoiceDatabase[[#This Row],[Paid Amount]]</f>
        <v>0</v>
      </c>
      <c r="N595" s="68" t="str" cm="1">
        <f t="array" aca="1" ref="N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5" s="68" t="str">
        <f>_xlfn.TEXTAFTER(
VLOOKUP(InvoiceDatabase[[#This Row],[Customer]],CustomerList[],5,FALSE),
", ", -1)</f>
        <v>Banten</v>
      </c>
      <c r="P595" s="68">
        <f ca="1">IF(InvoiceDatabase[[#This Row],[Aging]]&lt;&gt;"Within Due",InvoiceDatabase[[#This Row],[Balance Outstanding]],0)</f>
        <v>0</v>
      </c>
      <c r="Q595" s="68">
        <f ca="1">IF(InvoiceDatabase[[#This Row],[Aging]]="Within Due",InvoiceDatabase[[#This Row],[Balance Outstanding]],0)</f>
        <v>0</v>
      </c>
      <c r="R595" s="68" t="str">
        <f ca="1">IF(InvoiceDatabase[[#This Row],[Date Issued]] &gt;= TODAY()-30, "Yes", "No")</f>
        <v>No</v>
      </c>
      <c r="S595" s="68" t="str">
        <f ca="1">IF(InvoiceDatabase[[#This Row],[IsOverdue?]]&lt;&gt;"Yes",InvoiceDatabase[[#This Row],[Status]],"Past Due")</f>
        <v>Paid</v>
      </c>
      <c r="T595" s="68" t="str">
        <f ca="1">IF(AND(InvoiceDatabase[[#This Row],[Date Due]]&lt;TODAY(),InvoiceDatabase[[#This Row],[Status]]&lt;&gt;"Paid"),"Yes","No")</f>
        <v>No</v>
      </c>
    </row>
    <row r="596" spans="1:20">
      <c r="A596">
        <v>595</v>
      </c>
      <c r="C596" t="s">
        <v>225</v>
      </c>
      <c r="D596" s="68">
        <v>5556000</v>
      </c>
      <c r="E596" s="23">
        <v>46055</v>
      </c>
      <c r="F596" s="23">
        <v>46085</v>
      </c>
      <c r="G596" t="s">
        <v>274</v>
      </c>
      <c r="H596"/>
      <c r="I596"/>
      <c r="K596" t="s">
        <v>896</v>
      </c>
      <c r="L596" s="68">
        <v>5556000</v>
      </c>
      <c r="M596" s="68">
        <f>InvoiceDatabase[[#This Row],[Amount]]-InvoiceDatabase[[#This Row],[Paid Amount]]</f>
        <v>0</v>
      </c>
      <c r="N596" s="68" t="str" cm="1">
        <f t="array" aca="1" ref="N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6" s="68" t="str">
        <f>_xlfn.TEXTAFTER(
VLOOKUP(InvoiceDatabase[[#This Row],[Customer]],CustomerList[],5,FALSE),
", ", -1)</f>
        <v>Sumatera Selatan</v>
      </c>
      <c r="P596" s="68">
        <f ca="1">IF(InvoiceDatabase[[#This Row],[Aging]]&lt;&gt;"Within Due",InvoiceDatabase[[#This Row],[Balance Outstanding]],0)</f>
        <v>0</v>
      </c>
      <c r="Q596" s="68">
        <f ca="1">IF(InvoiceDatabase[[#This Row],[Aging]]="Within Due",InvoiceDatabase[[#This Row],[Balance Outstanding]],0)</f>
        <v>0</v>
      </c>
      <c r="R596" s="68" t="str">
        <f ca="1">IF(InvoiceDatabase[[#This Row],[Date Issued]] &gt;= TODAY()-30, "Yes", "No")</f>
        <v>No</v>
      </c>
      <c r="S596" s="68" t="str">
        <f ca="1">IF(InvoiceDatabase[[#This Row],[IsOverdue?]]&lt;&gt;"Yes",InvoiceDatabase[[#This Row],[Status]],"Past Due")</f>
        <v>Paid</v>
      </c>
      <c r="T596" s="68" t="str">
        <f ca="1">IF(AND(InvoiceDatabase[[#This Row],[Date Due]]&lt;TODAY(),InvoiceDatabase[[#This Row],[Status]]&lt;&gt;"Paid"),"Yes","No")</f>
        <v>No</v>
      </c>
    </row>
    <row r="597" spans="1:20">
      <c r="A597">
        <v>596</v>
      </c>
      <c r="C597" t="s">
        <v>246</v>
      </c>
      <c r="D597" s="68">
        <v>5223000</v>
      </c>
      <c r="E597" s="23">
        <v>46141</v>
      </c>
      <c r="F597" s="23">
        <v>46171</v>
      </c>
      <c r="G597" t="s">
        <v>274</v>
      </c>
      <c r="H597"/>
      <c r="I597"/>
      <c r="K597" t="s">
        <v>897</v>
      </c>
      <c r="L597" s="68">
        <v>5223000</v>
      </c>
      <c r="M597" s="68">
        <f>InvoiceDatabase[[#This Row],[Amount]]-InvoiceDatabase[[#This Row],[Paid Amount]]</f>
        <v>0</v>
      </c>
      <c r="N597" s="68" t="str" cm="1">
        <f t="array" aca="1" ref="N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7" s="68" t="str">
        <f>_xlfn.TEXTAFTER(
VLOOKUP(InvoiceDatabase[[#This Row],[Customer]],CustomerList[],5,FALSE),
", ", -1)</f>
        <v>Kalimantan Timur</v>
      </c>
      <c r="P597" s="68">
        <f ca="1">IF(InvoiceDatabase[[#This Row],[Aging]]&lt;&gt;"Within Due",InvoiceDatabase[[#This Row],[Balance Outstanding]],0)</f>
        <v>0</v>
      </c>
      <c r="Q597" s="68">
        <f ca="1">IF(InvoiceDatabase[[#This Row],[Aging]]="Within Due",InvoiceDatabase[[#This Row],[Balance Outstanding]],0)</f>
        <v>0</v>
      </c>
      <c r="R597" s="68" t="str">
        <f ca="1">IF(InvoiceDatabase[[#This Row],[Date Issued]] &gt;= TODAY()-30, "Yes", "No")</f>
        <v>No</v>
      </c>
      <c r="S597" s="68" t="str">
        <f ca="1">IF(InvoiceDatabase[[#This Row],[IsOverdue?]]&lt;&gt;"Yes",InvoiceDatabase[[#This Row],[Status]],"Past Due")</f>
        <v>Paid</v>
      </c>
      <c r="T597" s="68" t="str">
        <f ca="1">IF(AND(InvoiceDatabase[[#This Row],[Date Due]]&lt;TODAY(),InvoiceDatabase[[#This Row],[Status]]&lt;&gt;"Paid"),"Yes","No")</f>
        <v>No</v>
      </c>
    </row>
    <row r="598" spans="1:20">
      <c r="A598">
        <v>597</v>
      </c>
      <c r="C598" t="s">
        <v>204</v>
      </c>
      <c r="D598" s="68">
        <v>5897000</v>
      </c>
      <c r="E598" s="23">
        <v>46278</v>
      </c>
      <c r="F598" s="23">
        <v>46308</v>
      </c>
      <c r="G598" t="s">
        <v>2802</v>
      </c>
      <c r="H598"/>
      <c r="I598"/>
      <c r="K598" t="s">
        <v>898</v>
      </c>
      <c r="L598" s="68">
        <v>2948000</v>
      </c>
      <c r="M598" s="68">
        <f>InvoiceDatabase[[#This Row],[Amount]]-InvoiceDatabase[[#This Row],[Paid Amount]]</f>
        <v>2949000</v>
      </c>
      <c r="N598" s="68" t="str" cm="1">
        <f t="array" aca="1" ref="N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598" s="68" t="str">
        <f>_xlfn.TEXTAFTER(
VLOOKUP(InvoiceDatabase[[#This Row],[Customer]],CustomerList[],5,FALSE),
", ", -1)</f>
        <v>Bali</v>
      </c>
      <c r="P598" s="68">
        <f ca="1">IF(InvoiceDatabase[[#This Row],[Aging]]&lt;&gt;"Within Due",InvoiceDatabase[[#This Row],[Balance Outstanding]],0)</f>
        <v>0</v>
      </c>
      <c r="Q598" s="68">
        <f ca="1">IF(InvoiceDatabase[[#This Row],[Aging]]="Within Due",InvoiceDatabase[[#This Row],[Balance Outstanding]],0)</f>
        <v>2949000</v>
      </c>
      <c r="R598" s="68" t="str">
        <f ca="1">IF(InvoiceDatabase[[#This Row],[Date Issued]] &gt;= TODAY()-30, "Yes", "No")</f>
        <v>Yes</v>
      </c>
      <c r="S598" s="68" t="str">
        <f ca="1">IF(InvoiceDatabase[[#This Row],[IsOverdue?]]&lt;&gt;"Yes",InvoiceDatabase[[#This Row],[Status]],"Past Due")</f>
        <v>Partial</v>
      </c>
      <c r="T598" s="68" t="str">
        <f ca="1">IF(AND(InvoiceDatabase[[#This Row],[Date Due]]&lt;TODAY(),InvoiceDatabase[[#This Row],[Status]]&lt;&gt;"Paid"),"Yes","No")</f>
        <v>No</v>
      </c>
    </row>
    <row r="599" spans="1:20">
      <c r="A599">
        <v>598</v>
      </c>
      <c r="C599" t="s">
        <v>171</v>
      </c>
      <c r="D599" s="68">
        <v>2789000</v>
      </c>
      <c r="E599" s="23">
        <v>46234</v>
      </c>
      <c r="F599" s="23">
        <v>46264</v>
      </c>
      <c r="G599" t="s">
        <v>274</v>
      </c>
      <c r="H599"/>
      <c r="I599"/>
      <c r="K599" t="s">
        <v>899</v>
      </c>
      <c r="L599" s="68">
        <v>2789000</v>
      </c>
      <c r="M599" s="68">
        <f>InvoiceDatabase[[#This Row],[Amount]]-InvoiceDatabase[[#This Row],[Paid Amount]]</f>
        <v>0</v>
      </c>
      <c r="N599" s="68" t="str" cm="1">
        <f t="array" aca="1" ref="N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599" s="68" t="str">
        <f>_xlfn.TEXTAFTER(
VLOOKUP(InvoiceDatabase[[#This Row],[Customer]],CustomerList[],5,FALSE),
", ", -1)</f>
        <v>Jawa Barat</v>
      </c>
      <c r="P599" s="68">
        <f ca="1">IF(InvoiceDatabase[[#This Row],[Aging]]&lt;&gt;"Within Due",InvoiceDatabase[[#This Row],[Balance Outstanding]],0)</f>
        <v>0</v>
      </c>
      <c r="Q599" s="68">
        <f ca="1">IF(InvoiceDatabase[[#This Row],[Aging]]="Within Due",InvoiceDatabase[[#This Row],[Balance Outstanding]],0)</f>
        <v>0</v>
      </c>
      <c r="R599" s="68" t="str">
        <f ca="1">IF(InvoiceDatabase[[#This Row],[Date Issued]] &gt;= TODAY()-30, "Yes", "No")</f>
        <v>No</v>
      </c>
      <c r="S599" s="68" t="str">
        <f ca="1">IF(InvoiceDatabase[[#This Row],[IsOverdue?]]&lt;&gt;"Yes",InvoiceDatabase[[#This Row],[Status]],"Past Due")</f>
        <v>Paid</v>
      </c>
      <c r="T599" s="68" t="str">
        <f ca="1">IF(AND(InvoiceDatabase[[#This Row],[Date Due]]&lt;TODAY(),InvoiceDatabase[[#This Row],[Status]]&lt;&gt;"Paid"),"Yes","No")</f>
        <v>No</v>
      </c>
    </row>
    <row r="600" spans="1:20">
      <c r="A600">
        <v>599</v>
      </c>
      <c r="C600" t="s">
        <v>246</v>
      </c>
      <c r="D600" s="68">
        <v>636000</v>
      </c>
      <c r="E600" s="23">
        <v>46137</v>
      </c>
      <c r="F600" s="23">
        <v>46151</v>
      </c>
      <c r="G600" t="s">
        <v>274</v>
      </c>
      <c r="H600"/>
      <c r="I600"/>
      <c r="K600" t="s">
        <v>900</v>
      </c>
      <c r="L600" s="68">
        <v>636000</v>
      </c>
      <c r="M600" s="68">
        <f>InvoiceDatabase[[#This Row],[Amount]]-InvoiceDatabase[[#This Row],[Paid Amount]]</f>
        <v>0</v>
      </c>
      <c r="N600" s="68" t="str" cm="1">
        <f t="array" aca="1" ref="N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0" s="68" t="str">
        <f>_xlfn.TEXTAFTER(
VLOOKUP(InvoiceDatabase[[#This Row],[Customer]],CustomerList[],5,FALSE),
", ", -1)</f>
        <v>Kalimantan Timur</v>
      </c>
      <c r="P600" s="68">
        <f ca="1">IF(InvoiceDatabase[[#This Row],[Aging]]&lt;&gt;"Within Due",InvoiceDatabase[[#This Row],[Balance Outstanding]],0)</f>
        <v>0</v>
      </c>
      <c r="Q600" s="68">
        <f ca="1">IF(InvoiceDatabase[[#This Row],[Aging]]="Within Due",InvoiceDatabase[[#This Row],[Balance Outstanding]],0)</f>
        <v>0</v>
      </c>
      <c r="R600" s="68" t="str">
        <f ca="1">IF(InvoiceDatabase[[#This Row],[Date Issued]] &gt;= TODAY()-30, "Yes", "No")</f>
        <v>No</v>
      </c>
      <c r="S600" s="68" t="str">
        <f ca="1">IF(InvoiceDatabase[[#This Row],[IsOverdue?]]&lt;&gt;"Yes",InvoiceDatabase[[#This Row],[Status]],"Past Due")</f>
        <v>Paid</v>
      </c>
      <c r="T600" s="68" t="str">
        <f ca="1">IF(AND(InvoiceDatabase[[#This Row],[Date Due]]&lt;TODAY(),InvoiceDatabase[[#This Row],[Status]]&lt;&gt;"Paid"),"Yes","No")</f>
        <v>No</v>
      </c>
    </row>
    <row r="601" spans="1:20">
      <c r="A601">
        <v>600</v>
      </c>
      <c r="C601" t="s">
        <v>32</v>
      </c>
      <c r="D601" s="68">
        <v>1786000</v>
      </c>
      <c r="E601" s="23">
        <v>46237</v>
      </c>
      <c r="F601" s="23">
        <v>46267</v>
      </c>
      <c r="G601" t="s">
        <v>274</v>
      </c>
      <c r="H601"/>
      <c r="I601"/>
      <c r="K601" t="s">
        <v>901</v>
      </c>
      <c r="L601" s="68">
        <v>1786000</v>
      </c>
      <c r="M601" s="68">
        <f>InvoiceDatabase[[#This Row],[Amount]]-InvoiceDatabase[[#This Row],[Paid Amount]]</f>
        <v>0</v>
      </c>
      <c r="N601" s="68" t="str" cm="1">
        <f t="array" aca="1" ref="N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1" s="68" t="str">
        <f>_xlfn.TEXTAFTER(
VLOOKUP(InvoiceDatabase[[#This Row],[Customer]],CustomerList[],5,FALSE),
", ", -1)</f>
        <v>DKI Jakarta</v>
      </c>
      <c r="P601" s="68">
        <f ca="1">IF(InvoiceDatabase[[#This Row],[Aging]]&lt;&gt;"Within Due",InvoiceDatabase[[#This Row],[Balance Outstanding]],0)</f>
        <v>0</v>
      </c>
      <c r="Q601" s="68">
        <f ca="1">IF(InvoiceDatabase[[#This Row],[Aging]]="Within Due",InvoiceDatabase[[#This Row],[Balance Outstanding]],0)</f>
        <v>0</v>
      </c>
      <c r="R601" s="68" t="str">
        <f ca="1">IF(InvoiceDatabase[[#This Row],[Date Issued]] &gt;= TODAY()-30, "Yes", "No")</f>
        <v>No</v>
      </c>
      <c r="S601" s="68" t="str">
        <f ca="1">IF(InvoiceDatabase[[#This Row],[IsOverdue?]]&lt;&gt;"Yes",InvoiceDatabase[[#This Row],[Status]],"Past Due")</f>
        <v>Paid</v>
      </c>
      <c r="T601" s="68" t="str">
        <f ca="1">IF(AND(InvoiceDatabase[[#This Row],[Date Due]]&lt;TODAY(),InvoiceDatabase[[#This Row],[Status]]&lt;&gt;"Paid"),"Yes","No")</f>
        <v>No</v>
      </c>
    </row>
    <row r="602" spans="1:20">
      <c r="A602">
        <v>601</v>
      </c>
      <c r="C602" t="s">
        <v>239</v>
      </c>
      <c r="D602" s="68">
        <v>1350000</v>
      </c>
      <c r="E602" s="23">
        <v>46048</v>
      </c>
      <c r="F602" s="23">
        <v>46078</v>
      </c>
      <c r="G602" t="s">
        <v>51</v>
      </c>
      <c r="H602"/>
      <c r="I602"/>
      <c r="K602" t="s">
        <v>902</v>
      </c>
      <c r="L602" s="68">
        <v>0</v>
      </c>
      <c r="M602" s="68">
        <f>InvoiceDatabase[[#This Row],[Amount]]-InvoiceDatabase[[#This Row],[Paid Amount]]</f>
        <v>1350000</v>
      </c>
      <c r="N602" s="68" t="str" cm="1">
        <f t="array" aca="1" ref="N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2" s="68" t="str">
        <f>_xlfn.TEXTAFTER(
VLOOKUP(InvoiceDatabase[[#This Row],[Customer]],CustomerList[],5,FALSE),
", ", -1)</f>
        <v>Kepulauan Riau</v>
      </c>
      <c r="P602" s="68">
        <f ca="1">IF(InvoiceDatabase[[#This Row],[Aging]]&lt;&gt;"Within Due",InvoiceDatabase[[#This Row],[Balance Outstanding]],0)</f>
        <v>1350000</v>
      </c>
      <c r="Q602" s="68">
        <f ca="1">IF(InvoiceDatabase[[#This Row],[Aging]]="Within Due",InvoiceDatabase[[#This Row],[Balance Outstanding]],0)</f>
        <v>0</v>
      </c>
      <c r="R602" s="68" t="str">
        <f ca="1">IF(InvoiceDatabase[[#This Row],[Date Issued]] &gt;= TODAY()-30, "Yes", "No")</f>
        <v>No</v>
      </c>
      <c r="S602" s="68" t="str">
        <f ca="1">IF(InvoiceDatabase[[#This Row],[IsOverdue?]]&lt;&gt;"Yes",InvoiceDatabase[[#This Row],[Status]],"Past Due")</f>
        <v>Past Due</v>
      </c>
      <c r="T602" s="68" t="str">
        <f ca="1">IF(AND(InvoiceDatabase[[#This Row],[Date Due]]&lt;TODAY(),InvoiceDatabase[[#This Row],[Status]]&lt;&gt;"Paid"),"Yes","No")</f>
        <v>Yes</v>
      </c>
    </row>
    <row r="603" spans="1:20">
      <c r="A603">
        <v>602</v>
      </c>
      <c r="C603" t="s">
        <v>158</v>
      </c>
      <c r="D603" s="68">
        <v>3869000</v>
      </c>
      <c r="E603" s="23">
        <v>46080</v>
      </c>
      <c r="F603" s="23">
        <v>46125</v>
      </c>
      <c r="G603" t="s">
        <v>51</v>
      </c>
      <c r="H603"/>
      <c r="I603"/>
      <c r="K603" t="s">
        <v>903</v>
      </c>
      <c r="L603" s="68">
        <v>0</v>
      </c>
      <c r="M603" s="68">
        <f>InvoiceDatabase[[#This Row],[Amount]]-InvoiceDatabase[[#This Row],[Paid Amount]]</f>
        <v>3869000</v>
      </c>
      <c r="N603" s="68" t="str" cm="1">
        <f t="array" aca="1" ref="N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03" s="68" t="str">
        <f>_xlfn.TEXTAFTER(
VLOOKUP(InvoiceDatabase[[#This Row],[Customer]],CustomerList[],5,FALSE),
", ", -1)</f>
        <v>DKI Jakarta</v>
      </c>
      <c r="P603" s="68">
        <f ca="1">IF(InvoiceDatabase[[#This Row],[Aging]]&lt;&gt;"Within Due",InvoiceDatabase[[#This Row],[Balance Outstanding]],0)</f>
        <v>3869000</v>
      </c>
      <c r="Q603" s="68">
        <f ca="1">IF(InvoiceDatabase[[#This Row],[Aging]]="Within Due",InvoiceDatabase[[#This Row],[Balance Outstanding]],0)</f>
        <v>0</v>
      </c>
      <c r="R603" s="68" t="str">
        <f ca="1">IF(InvoiceDatabase[[#This Row],[Date Issued]] &gt;= TODAY()-30, "Yes", "No")</f>
        <v>No</v>
      </c>
      <c r="S603" s="68" t="str">
        <f ca="1">IF(InvoiceDatabase[[#This Row],[IsOverdue?]]&lt;&gt;"Yes",InvoiceDatabase[[#This Row],[Status]],"Past Due")</f>
        <v>Past Due</v>
      </c>
      <c r="T603" s="68" t="str">
        <f ca="1">IF(AND(InvoiceDatabase[[#This Row],[Date Due]]&lt;TODAY(),InvoiceDatabase[[#This Row],[Status]]&lt;&gt;"Paid"),"Yes","No")</f>
        <v>Yes</v>
      </c>
    </row>
    <row r="604" spans="1:20">
      <c r="A604">
        <v>603</v>
      </c>
      <c r="C604" t="s">
        <v>197</v>
      </c>
      <c r="D604" s="68">
        <v>3704000</v>
      </c>
      <c r="E604" s="23">
        <v>46092</v>
      </c>
      <c r="F604" s="23">
        <v>46137</v>
      </c>
      <c r="G604" t="s">
        <v>274</v>
      </c>
      <c r="H604"/>
      <c r="I604"/>
      <c r="K604" t="s">
        <v>904</v>
      </c>
      <c r="L604" s="68">
        <v>3704000</v>
      </c>
      <c r="M604" s="68">
        <f>InvoiceDatabase[[#This Row],[Amount]]-InvoiceDatabase[[#This Row],[Paid Amount]]</f>
        <v>0</v>
      </c>
      <c r="N604" s="68" t="str" cm="1">
        <f t="array" aca="1" ref="N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4" s="68" t="str">
        <f>_xlfn.TEXTAFTER(
VLOOKUP(InvoiceDatabase[[#This Row],[Customer]],CustomerList[],5,FALSE),
", ", -1)</f>
        <v>DI Yogyakarta</v>
      </c>
      <c r="P604" s="68">
        <f ca="1">IF(InvoiceDatabase[[#This Row],[Aging]]&lt;&gt;"Within Due",InvoiceDatabase[[#This Row],[Balance Outstanding]],0)</f>
        <v>0</v>
      </c>
      <c r="Q604" s="68">
        <f ca="1">IF(InvoiceDatabase[[#This Row],[Aging]]="Within Due",InvoiceDatabase[[#This Row],[Balance Outstanding]],0)</f>
        <v>0</v>
      </c>
      <c r="R604" s="68" t="str">
        <f ca="1">IF(InvoiceDatabase[[#This Row],[Date Issued]] &gt;= TODAY()-30, "Yes", "No")</f>
        <v>No</v>
      </c>
      <c r="S604" s="68" t="str">
        <f ca="1">IF(InvoiceDatabase[[#This Row],[IsOverdue?]]&lt;&gt;"Yes",InvoiceDatabase[[#This Row],[Status]],"Past Due")</f>
        <v>Paid</v>
      </c>
      <c r="T604" s="68" t="str">
        <f ca="1">IF(AND(InvoiceDatabase[[#This Row],[Date Due]]&lt;TODAY(),InvoiceDatabase[[#This Row],[Status]]&lt;&gt;"Paid"),"Yes","No")</f>
        <v>No</v>
      </c>
    </row>
    <row r="605" spans="1:20">
      <c r="A605">
        <v>604</v>
      </c>
      <c r="C605" t="s">
        <v>246</v>
      </c>
      <c r="D605" s="68">
        <v>375000</v>
      </c>
      <c r="E605" s="23">
        <v>46058</v>
      </c>
      <c r="F605" s="23">
        <v>46103</v>
      </c>
      <c r="G605" t="s">
        <v>274</v>
      </c>
      <c r="H605"/>
      <c r="I605"/>
      <c r="K605" t="s">
        <v>905</v>
      </c>
      <c r="L605" s="68">
        <v>375000</v>
      </c>
      <c r="M605" s="68">
        <f>InvoiceDatabase[[#This Row],[Amount]]-InvoiceDatabase[[#This Row],[Paid Amount]]</f>
        <v>0</v>
      </c>
      <c r="N605" s="68" t="str" cm="1">
        <f t="array" aca="1" ref="N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5" s="68" t="str">
        <f>_xlfn.TEXTAFTER(
VLOOKUP(InvoiceDatabase[[#This Row],[Customer]],CustomerList[],5,FALSE),
", ", -1)</f>
        <v>Kalimantan Timur</v>
      </c>
      <c r="P605" s="68">
        <f ca="1">IF(InvoiceDatabase[[#This Row],[Aging]]&lt;&gt;"Within Due",InvoiceDatabase[[#This Row],[Balance Outstanding]],0)</f>
        <v>0</v>
      </c>
      <c r="Q605" s="68">
        <f ca="1">IF(InvoiceDatabase[[#This Row],[Aging]]="Within Due",InvoiceDatabase[[#This Row],[Balance Outstanding]],0)</f>
        <v>0</v>
      </c>
      <c r="R605" s="68" t="str">
        <f ca="1">IF(InvoiceDatabase[[#This Row],[Date Issued]] &gt;= TODAY()-30, "Yes", "No")</f>
        <v>No</v>
      </c>
      <c r="S605" s="68" t="str">
        <f ca="1">IF(InvoiceDatabase[[#This Row],[IsOverdue?]]&lt;&gt;"Yes",InvoiceDatabase[[#This Row],[Status]],"Past Due")</f>
        <v>Paid</v>
      </c>
      <c r="T605" s="68" t="str">
        <f ca="1">IF(AND(InvoiceDatabase[[#This Row],[Date Due]]&lt;TODAY(),InvoiceDatabase[[#This Row],[Status]]&lt;&gt;"Paid"),"Yes","No")</f>
        <v>No</v>
      </c>
    </row>
    <row r="606" spans="1:20">
      <c r="A606">
        <v>605</v>
      </c>
      <c r="C606" t="s">
        <v>184</v>
      </c>
      <c r="D606" s="68">
        <v>5603000</v>
      </c>
      <c r="E606" s="23">
        <v>46134</v>
      </c>
      <c r="F606" s="23">
        <v>46164</v>
      </c>
      <c r="G606" t="s">
        <v>274</v>
      </c>
      <c r="H606"/>
      <c r="I606"/>
      <c r="K606" t="s">
        <v>906</v>
      </c>
      <c r="L606" s="68">
        <v>5603000</v>
      </c>
      <c r="M606" s="68">
        <f>InvoiceDatabase[[#This Row],[Amount]]-InvoiceDatabase[[#This Row],[Paid Amount]]</f>
        <v>0</v>
      </c>
      <c r="N606" s="68" t="str" cm="1">
        <f t="array" aca="1" ref="N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6" s="68" t="str">
        <f>_xlfn.TEXTAFTER(
VLOOKUP(InvoiceDatabase[[#This Row],[Customer]],CustomerList[],5,FALSE),
", ", -1)</f>
        <v>Jawa Timur</v>
      </c>
      <c r="P606" s="68">
        <f ca="1">IF(InvoiceDatabase[[#This Row],[Aging]]&lt;&gt;"Within Due",InvoiceDatabase[[#This Row],[Balance Outstanding]],0)</f>
        <v>0</v>
      </c>
      <c r="Q606" s="68">
        <f ca="1">IF(InvoiceDatabase[[#This Row],[Aging]]="Within Due",InvoiceDatabase[[#This Row],[Balance Outstanding]],0)</f>
        <v>0</v>
      </c>
      <c r="R606" s="68" t="str">
        <f ca="1">IF(InvoiceDatabase[[#This Row],[Date Issued]] &gt;= TODAY()-30, "Yes", "No")</f>
        <v>No</v>
      </c>
      <c r="S606" s="68" t="str">
        <f ca="1">IF(InvoiceDatabase[[#This Row],[IsOverdue?]]&lt;&gt;"Yes",InvoiceDatabase[[#This Row],[Status]],"Past Due")</f>
        <v>Paid</v>
      </c>
      <c r="T606" s="68" t="str">
        <f ca="1">IF(AND(InvoiceDatabase[[#This Row],[Date Due]]&lt;TODAY(),InvoiceDatabase[[#This Row],[Status]]&lt;&gt;"Paid"),"Yes","No")</f>
        <v>No</v>
      </c>
    </row>
    <row r="607" spans="1:20">
      <c r="A607">
        <v>606</v>
      </c>
      <c r="C607" t="s">
        <v>225</v>
      </c>
      <c r="D607" s="68">
        <v>3231000</v>
      </c>
      <c r="E607" s="23">
        <v>46236</v>
      </c>
      <c r="F607" s="23">
        <v>46281</v>
      </c>
      <c r="G607" t="s">
        <v>2802</v>
      </c>
      <c r="H607"/>
      <c r="I607"/>
      <c r="K607" t="s">
        <v>907</v>
      </c>
      <c r="L607" s="68">
        <v>969000</v>
      </c>
      <c r="M607" s="68">
        <f>InvoiceDatabase[[#This Row],[Amount]]-InvoiceDatabase[[#This Row],[Paid Amount]]</f>
        <v>2262000</v>
      </c>
      <c r="N607" s="68" t="str" cm="1">
        <f t="array" aca="1" ref="N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07" s="68" t="str">
        <f>_xlfn.TEXTAFTER(
VLOOKUP(InvoiceDatabase[[#This Row],[Customer]],CustomerList[],5,FALSE),
", ", -1)</f>
        <v>Sumatera Selatan</v>
      </c>
      <c r="P607" s="68">
        <f ca="1">IF(InvoiceDatabase[[#This Row],[Aging]]&lt;&gt;"Within Due",InvoiceDatabase[[#This Row],[Balance Outstanding]],0)</f>
        <v>2262000</v>
      </c>
      <c r="Q607" s="68">
        <f ca="1">IF(InvoiceDatabase[[#This Row],[Aging]]="Within Due",InvoiceDatabase[[#This Row],[Balance Outstanding]],0)</f>
        <v>0</v>
      </c>
      <c r="R607" s="68" t="str">
        <f ca="1">IF(InvoiceDatabase[[#This Row],[Date Issued]] &gt;= TODAY()-30, "Yes", "No")</f>
        <v>No</v>
      </c>
      <c r="S607" s="68" t="str">
        <f ca="1">IF(InvoiceDatabase[[#This Row],[IsOverdue?]]&lt;&gt;"Yes",InvoiceDatabase[[#This Row],[Status]],"Past Due")</f>
        <v>Past Due</v>
      </c>
      <c r="T607" s="68" t="str">
        <f ca="1">IF(AND(InvoiceDatabase[[#This Row],[Date Due]]&lt;TODAY(),InvoiceDatabase[[#This Row],[Status]]&lt;&gt;"Paid"),"Yes","No")</f>
        <v>Yes</v>
      </c>
    </row>
    <row r="608" spans="1:20">
      <c r="A608">
        <v>607</v>
      </c>
      <c r="C608" t="s">
        <v>253</v>
      </c>
      <c r="D608" s="68">
        <v>4881000</v>
      </c>
      <c r="E608" s="23">
        <v>46271</v>
      </c>
      <c r="F608" s="23">
        <v>46301</v>
      </c>
      <c r="G608" t="s">
        <v>51</v>
      </c>
      <c r="H608"/>
      <c r="I608"/>
      <c r="K608" t="s">
        <v>908</v>
      </c>
      <c r="L608" s="68">
        <v>0</v>
      </c>
      <c r="M608" s="68">
        <f>InvoiceDatabase[[#This Row],[Amount]]-InvoiceDatabase[[#This Row],[Paid Amount]]</f>
        <v>4881000</v>
      </c>
      <c r="N608" s="68" t="str" cm="1">
        <f t="array" aca="1" ref="N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608" s="68" t="str">
        <f>_xlfn.TEXTAFTER(
VLOOKUP(InvoiceDatabase[[#This Row],[Customer]],CustomerList[],5,FALSE),
", ", -1)</f>
        <v>Kalimantan Barat</v>
      </c>
      <c r="P608" s="68">
        <f ca="1">IF(InvoiceDatabase[[#This Row],[Aging]]&lt;&gt;"Within Due",InvoiceDatabase[[#This Row],[Balance Outstanding]],0)</f>
        <v>0</v>
      </c>
      <c r="Q608" s="68">
        <f ca="1">IF(InvoiceDatabase[[#This Row],[Aging]]="Within Due",InvoiceDatabase[[#This Row],[Balance Outstanding]],0)</f>
        <v>4881000</v>
      </c>
      <c r="R608" s="68" t="str">
        <f ca="1">IF(InvoiceDatabase[[#This Row],[Date Issued]] &gt;= TODAY()-30, "Yes", "No")</f>
        <v>Yes</v>
      </c>
      <c r="S608" s="68" t="str">
        <f ca="1">IF(InvoiceDatabase[[#This Row],[IsOverdue?]]&lt;&gt;"Yes",InvoiceDatabase[[#This Row],[Status]],"Past Due")</f>
        <v>Unpaid</v>
      </c>
      <c r="T608" s="68" t="str">
        <f ca="1">IF(AND(InvoiceDatabase[[#This Row],[Date Due]]&lt;TODAY(),InvoiceDatabase[[#This Row],[Status]]&lt;&gt;"Paid"),"Yes","No")</f>
        <v>No</v>
      </c>
    </row>
    <row r="609" spans="1:20">
      <c r="A609">
        <v>608</v>
      </c>
      <c r="C609" t="s">
        <v>138</v>
      </c>
      <c r="D609" s="68">
        <v>2960000</v>
      </c>
      <c r="E609" s="23">
        <v>46150</v>
      </c>
      <c r="F609" s="23">
        <v>46180</v>
      </c>
      <c r="G609" t="s">
        <v>274</v>
      </c>
      <c r="H609"/>
      <c r="I609"/>
      <c r="K609" t="s">
        <v>909</v>
      </c>
      <c r="L609" s="68">
        <v>2960000</v>
      </c>
      <c r="M609" s="68">
        <f>InvoiceDatabase[[#This Row],[Amount]]-InvoiceDatabase[[#This Row],[Paid Amount]]</f>
        <v>0</v>
      </c>
      <c r="N609" s="68" t="str" cm="1">
        <f t="array" aca="1" ref="N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09" s="68" t="str">
        <f>_xlfn.TEXTAFTER(
VLOOKUP(InvoiceDatabase[[#This Row],[Customer]],CustomerList[],5,FALSE),
", ", -1)</f>
        <v>Jawa Barat</v>
      </c>
      <c r="P609" s="68">
        <f ca="1">IF(InvoiceDatabase[[#This Row],[Aging]]&lt;&gt;"Within Due",InvoiceDatabase[[#This Row],[Balance Outstanding]],0)</f>
        <v>0</v>
      </c>
      <c r="Q609" s="68">
        <f ca="1">IF(InvoiceDatabase[[#This Row],[Aging]]="Within Due",InvoiceDatabase[[#This Row],[Balance Outstanding]],0)</f>
        <v>0</v>
      </c>
      <c r="R609" s="68" t="str">
        <f ca="1">IF(InvoiceDatabase[[#This Row],[Date Issued]] &gt;= TODAY()-30, "Yes", "No")</f>
        <v>No</v>
      </c>
      <c r="S609" s="68" t="str">
        <f ca="1">IF(InvoiceDatabase[[#This Row],[IsOverdue?]]&lt;&gt;"Yes",InvoiceDatabase[[#This Row],[Status]],"Past Due")</f>
        <v>Paid</v>
      </c>
      <c r="T609" s="68" t="str">
        <f ca="1">IF(AND(InvoiceDatabase[[#This Row],[Date Due]]&lt;TODAY(),InvoiceDatabase[[#This Row],[Status]]&lt;&gt;"Paid"),"Yes","No")</f>
        <v>No</v>
      </c>
    </row>
    <row r="610" spans="1:20">
      <c r="A610">
        <v>609</v>
      </c>
      <c r="C610" t="s">
        <v>105</v>
      </c>
      <c r="D610" s="68">
        <v>3002000</v>
      </c>
      <c r="E610" s="23">
        <v>46147</v>
      </c>
      <c r="F610" s="23">
        <v>46161</v>
      </c>
      <c r="G610" t="s">
        <v>2802</v>
      </c>
      <c r="H610"/>
      <c r="I610"/>
      <c r="K610" t="s">
        <v>910</v>
      </c>
      <c r="L610" s="68">
        <v>750000</v>
      </c>
      <c r="M610" s="68">
        <f>InvoiceDatabase[[#This Row],[Amount]]-InvoiceDatabase[[#This Row],[Paid Amount]]</f>
        <v>2252000</v>
      </c>
      <c r="N610" s="68" t="str" cm="1">
        <f t="array" aca="1" ref="N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10" s="68" t="str">
        <f>_xlfn.TEXTAFTER(
VLOOKUP(InvoiceDatabase[[#This Row],[Customer]],CustomerList[],5,FALSE),
", ", -1)</f>
        <v>DKI Jakarta</v>
      </c>
      <c r="P610" s="68">
        <f ca="1">IF(InvoiceDatabase[[#This Row],[Aging]]&lt;&gt;"Within Due",InvoiceDatabase[[#This Row],[Balance Outstanding]],0)</f>
        <v>2252000</v>
      </c>
      <c r="Q610" s="68">
        <f ca="1">IF(InvoiceDatabase[[#This Row],[Aging]]="Within Due",InvoiceDatabase[[#This Row],[Balance Outstanding]],0)</f>
        <v>0</v>
      </c>
      <c r="R610" s="68" t="str">
        <f ca="1">IF(InvoiceDatabase[[#This Row],[Date Issued]] &gt;= TODAY()-30, "Yes", "No")</f>
        <v>No</v>
      </c>
      <c r="S610" s="68" t="str">
        <f ca="1">IF(InvoiceDatabase[[#This Row],[IsOverdue?]]&lt;&gt;"Yes",InvoiceDatabase[[#This Row],[Status]],"Past Due")</f>
        <v>Past Due</v>
      </c>
      <c r="T610" s="68" t="str">
        <f ca="1">IF(AND(InvoiceDatabase[[#This Row],[Date Due]]&lt;TODAY(),InvoiceDatabase[[#This Row],[Status]]&lt;&gt;"Paid"),"Yes","No")</f>
        <v>Yes</v>
      </c>
    </row>
    <row r="611" spans="1:20">
      <c r="A611">
        <v>610</v>
      </c>
      <c r="C611" t="s">
        <v>138</v>
      </c>
      <c r="D611" s="68">
        <v>2836000</v>
      </c>
      <c r="E611" s="23">
        <v>46225</v>
      </c>
      <c r="F611" s="23">
        <v>46239</v>
      </c>
      <c r="G611" t="s">
        <v>274</v>
      </c>
      <c r="H611"/>
      <c r="I611"/>
      <c r="K611" t="s">
        <v>911</v>
      </c>
      <c r="L611" s="68">
        <v>2836000</v>
      </c>
      <c r="M611" s="68">
        <f>InvoiceDatabase[[#This Row],[Amount]]-InvoiceDatabase[[#This Row],[Paid Amount]]</f>
        <v>0</v>
      </c>
      <c r="N611" s="68" t="str" cm="1">
        <f t="array" aca="1" ref="N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1" s="68" t="str">
        <f>_xlfn.TEXTAFTER(
VLOOKUP(InvoiceDatabase[[#This Row],[Customer]],CustomerList[],5,FALSE),
", ", -1)</f>
        <v>Jawa Barat</v>
      </c>
      <c r="P611" s="68">
        <f ca="1">IF(InvoiceDatabase[[#This Row],[Aging]]&lt;&gt;"Within Due",InvoiceDatabase[[#This Row],[Balance Outstanding]],0)</f>
        <v>0</v>
      </c>
      <c r="Q611" s="68">
        <f ca="1">IF(InvoiceDatabase[[#This Row],[Aging]]="Within Due",InvoiceDatabase[[#This Row],[Balance Outstanding]],0)</f>
        <v>0</v>
      </c>
      <c r="R611" s="68" t="str">
        <f ca="1">IF(InvoiceDatabase[[#This Row],[Date Issued]] &gt;= TODAY()-30, "Yes", "No")</f>
        <v>No</v>
      </c>
      <c r="S611" s="68" t="str">
        <f ca="1">IF(InvoiceDatabase[[#This Row],[IsOverdue?]]&lt;&gt;"Yes",InvoiceDatabase[[#This Row],[Status]],"Past Due")</f>
        <v>Paid</v>
      </c>
      <c r="T611" s="68" t="str">
        <f ca="1">IF(AND(InvoiceDatabase[[#This Row],[Date Due]]&lt;TODAY(),InvoiceDatabase[[#This Row],[Status]]&lt;&gt;"Paid"),"Yes","No")</f>
        <v>No</v>
      </c>
    </row>
    <row r="612" spans="1:20">
      <c r="A612">
        <v>611</v>
      </c>
      <c r="C612" t="s">
        <v>165</v>
      </c>
      <c r="D612" s="68">
        <v>5652000</v>
      </c>
      <c r="E612" s="23">
        <v>46197</v>
      </c>
      <c r="F612" s="23">
        <v>46227</v>
      </c>
      <c r="G612" t="s">
        <v>274</v>
      </c>
      <c r="H612"/>
      <c r="I612"/>
      <c r="K612" t="s">
        <v>912</v>
      </c>
      <c r="L612" s="68">
        <v>5652000</v>
      </c>
      <c r="M612" s="68">
        <f>InvoiceDatabase[[#This Row],[Amount]]-InvoiceDatabase[[#This Row],[Paid Amount]]</f>
        <v>0</v>
      </c>
      <c r="N612" s="68" t="str" cm="1">
        <f t="array" aca="1" ref="N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2" s="68" t="str">
        <f>_xlfn.TEXTAFTER(
VLOOKUP(InvoiceDatabase[[#This Row],[Customer]],CustomerList[],5,FALSE),
", ", -1)</f>
        <v>Jawa Barat</v>
      </c>
      <c r="P612" s="68">
        <f ca="1">IF(InvoiceDatabase[[#This Row],[Aging]]&lt;&gt;"Within Due",InvoiceDatabase[[#This Row],[Balance Outstanding]],0)</f>
        <v>0</v>
      </c>
      <c r="Q612" s="68">
        <f ca="1">IF(InvoiceDatabase[[#This Row],[Aging]]="Within Due",InvoiceDatabase[[#This Row],[Balance Outstanding]],0)</f>
        <v>0</v>
      </c>
      <c r="R612" s="68" t="str">
        <f ca="1">IF(InvoiceDatabase[[#This Row],[Date Issued]] &gt;= TODAY()-30, "Yes", "No")</f>
        <v>No</v>
      </c>
      <c r="S612" s="68" t="str">
        <f ca="1">IF(InvoiceDatabase[[#This Row],[IsOverdue?]]&lt;&gt;"Yes",InvoiceDatabase[[#This Row],[Status]],"Past Due")</f>
        <v>Paid</v>
      </c>
      <c r="T612" s="68" t="str">
        <f ca="1">IF(AND(InvoiceDatabase[[#This Row],[Date Due]]&lt;TODAY(),InvoiceDatabase[[#This Row],[Status]]&lt;&gt;"Paid"),"Yes","No")</f>
        <v>No</v>
      </c>
    </row>
    <row r="613" spans="1:20">
      <c r="A613">
        <v>612</v>
      </c>
      <c r="C613" t="s">
        <v>144</v>
      </c>
      <c r="D613" s="68">
        <v>3805000</v>
      </c>
      <c r="E613" s="23">
        <v>46253</v>
      </c>
      <c r="F613" s="23">
        <v>46298</v>
      </c>
      <c r="G613" t="s">
        <v>51</v>
      </c>
      <c r="H613"/>
      <c r="I613"/>
      <c r="K613" t="s">
        <v>913</v>
      </c>
      <c r="L613" s="68">
        <v>0</v>
      </c>
      <c r="M613" s="68">
        <f>InvoiceDatabase[[#This Row],[Amount]]-InvoiceDatabase[[#This Row],[Paid Amount]]</f>
        <v>3805000</v>
      </c>
      <c r="N613" s="68" t="str" cm="1">
        <f t="array" aca="1" ref="N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13" s="68" t="str">
        <f>_xlfn.TEXTAFTER(
VLOOKUP(InvoiceDatabase[[#This Row],[Customer]],CustomerList[],5,FALSE),
", ", -1)</f>
        <v>Banten</v>
      </c>
      <c r="P613" s="68">
        <f ca="1">IF(InvoiceDatabase[[#This Row],[Aging]]&lt;&gt;"Within Due",InvoiceDatabase[[#This Row],[Balance Outstanding]],0)</f>
        <v>3805000</v>
      </c>
      <c r="Q613" s="68">
        <f ca="1">IF(InvoiceDatabase[[#This Row],[Aging]]="Within Due",InvoiceDatabase[[#This Row],[Balance Outstanding]],0)</f>
        <v>0</v>
      </c>
      <c r="R613" s="68" t="str">
        <f ca="1">IF(InvoiceDatabase[[#This Row],[Date Issued]] &gt;= TODAY()-30, "Yes", "No")</f>
        <v>No</v>
      </c>
      <c r="S613" s="68" t="str">
        <f ca="1">IF(InvoiceDatabase[[#This Row],[IsOverdue?]]&lt;&gt;"Yes",InvoiceDatabase[[#This Row],[Status]],"Past Due")</f>
        <v>Past Due</v>
      </c>
      <c r="T613" s="68" t="str">
        <f ca="1">IF(AND(InvoiceDatabase[[#This Row],[Date Due]]&lt;TODAY(),InvoiceDatabase[[#This Row],[Status]]&lt;&gt;"Paid"),"Yes","No")</f>
        <v>Yes</v>
      </c>
    </row>
    <row r="614" spans="1:20">
      <c r="A614">
        <v>613</v>
      </c>
      <c r="C614" t="s">
        <v>125</v>
      </c>
      <c r="D614" s="68">
        <v>1882000</v>
      </c>
      <c r="E614" s="23">
        <v>46206</v>
      </c>
      <c r="F614" s="23">
        <v>46220</v>
      </c>
      <c r="G614" t="s">
        <v>51</v>
      </c>
      <c r="H614"/>
      <c r="I614"/>
      <c r="K614" t="s">
        <v>914</v>
      </c>
      <c r="L614" s="68">
        <v>0</v>
      </c>
      <c r="M614" s="68">
        <f>InvoiceDatabase[[#This Row],[Amount]]-InvoiceDatabase[[#This Row],[Paid Amount]]</f>
        <v>1882000</v>
      </c>
      <c r="N614" s="68" t="str" cm="1">
        <f t="array" aca="1" ref="N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14" s="68" t="str">
        <f>_xlfn.TEXTAFTER(
VLOOKUP(InvoiceDatabase[[#This Row],[Customer]],CustomerList[],5,FALSE),
", ", -1)</f>
        <v>DKI Jakarta</v>
      </c>
      <c r="P614" s="68">
        <f ca="1">IF(InvoiceDatabase[[#This Row],[Aging]]&lt;&gt;"Within Due",InvoiceDatabase[[#This Row],[Balance Outstanding]],0)</f>
        <v>1882000</v>
      </c>
      <c r="Q614" s="68">
        <f ca="1">IF(InvoiceDatabase[[#This Row],[Aging]]="Within Due",InvoiceDatabase[[#This Row],[Balance Outstanding]],0)</f>
        <v>0</v>
      </c>
      <c r="R614" s="68" t="str">
        <f ca="1">IF(InvoiceDatabase[[#This Row],[Date Issued]] &gt;= TODAY()-30, "Yes", "No")</f>
        <v>No</v>
      </c>
      <c r="S614" s="68" t="str">
        <f ca="1">IF(InvoiceDatabase[[#This Row],[IsOverdue?]]&lt;&gt;"Yes",InvoiceDatabase[[#This Row],[Status]],"Past Due")</f>
        <v>Past Due</v>
      </c>
      <c r="T614" s="68" t="str">
        <f ca="1">IF(AND(InvoiceDatabase[[#This Row],[Date Due]]&lt;TODAY(),InvoiceDatabase[[#This Row],[Status]]&lt;&gt;"Paid"),"Yes","No")</f>
        <v>Yes</v>
      </c>
    </row>
    <row r="615" spans="1:20">
      <c r="A615">
        <v>614</v>
      </c>
      <c r="C615" t="s">
        <v>246</v>
      </c>
      <c r="D615" s="68">
        <v>3578000</v>
      </c>
      <c r="E615" s="23">
        <v>46098</v>
      </c>
      <c r="F615" s="23">
        <v>46112</v>
      </c>
      <c r="G615" t="s">
        <v>274</v>
      </c>
      <c r="H615"/>
      <c r="I615"/>
      <c r="K615" t="s">
        <v>915</v>
      </c>
      <c r="L615" s="68">
        <v>3578000</v>
      </c>
      <c r="M615" s="68">
        <f>InvoiceDatabase[[#This Row],[Amount]]-InvoiceDatabase[[#This Row],[Paid Amount]]</f>
        <v>0</v>
      </c>
      <c r="N615" s="68" t="str" cm="1">
        <f t="array" aca="1" ref="N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5" s="68" t="str">
        <f>_xlfn.TEXTAFTER(
VLOOKUP(InvoiceDatabase[[#This Row],[Customer]],CustomerList[],5,FALSE),
", ", -1)</f>
        <v>Kalimantan Timur</v>
      </c>
      <c r="P615" s="68">
        <f ca="1">IF(InvoiceDatabase[[#This Row],[Aging]]&lt;&gt;"Within Due",InvoiceDatabase[[#This Row],[Balance Outstanding]],0)</f>
        <v>0</v>
      </c>
      <c r="Q615" s="68">
        <f ca="1">IF(InvoiceDatabase[[#This Row],[Aging]]="Within Due",InvoiceDatabase[[#This Row],[Balance Outstanding]],0)</f>
        <v>0</v>
      </c>
      <c r="R615" s="68" t="str">
        <f ca="1">IF(InvoiceDatabase[[#This Row],[Date Issued]] &gt;= TODAY()-30, "Yes", "No")</f>
        <v>No</v>
      </c>
      <c r="S615" s="68" t="str">
        <f ca="1">IF(InvoiceDatabase[[#This Row],[IsOverdue?]]&lt;&gt;"Yes",InvoiceDatabase[[#This Row],[Status]],"Past Due")</f>
        <v>Paid</v>
      </c>
      <c r="T615" s="68" t="str">
        <f ca="1">IF(AND(InvoiceDatabase[[#This Row],[Date Due]]&lt;TODAY(),InvoiceDatabase[[#This Row],[Status]]&lt;&gt;"Paid"),"Yes","No")</f>
        <v>No</v>
      </c>
    </row>
    <row r="616" spans="1:20">
      <c r="A616">
        <v>615</v>
      </c>
      <c r="C616" t="s">
        <v>246</v>
      </c>
      <c r="D616" s="68">
        <v>2480000</v>
      </c>
      <c r="E616" s="23">
        <v>46125</v>
      </c>
      <c r="F616" s="23">
        <v>46155</v>
      </c>
      <c r="G616" t="s">
        <v>274</v>
      </c>
      <c r="H616"/>
      <c r="I616"/>
      <c r="K616" t="s">
        <v>916</v>
      </c>
      <c r="L616" s="68">
        <v>2480000</v>
      </c>
      <c r="M616" s="68">
        <f>InvoiceDatabase[[#This Row],[Amount]]-InvoiceDatabase[[#This Row],[Paid Amount]]</f>
        <v>0</v>
      </c>
      <c r="N616" s="68" t="str" cm="1">
        <f t="array" aca="1" ref="N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6" s="68" t="str">
        <f>_xlfn.TEXTAFTER(
VLOOKUP(InvoiceDatabase[[#This Row],[Customer]],CustomerList[],5,FALSE),
", ", -1)</f>
        <v>Kalimantan Timur</v>
      </c>
      <c r="P616" s="68">
        <f ca="1">IF(InvoiceDatabase[[#This Row],[Aging]]&lt;&gt;"Within Due",InvoiceDatabase[[#This Row],[Balance Outstanding]],0)</f>
        <v>0</v>
      </c>
      <c r="Q616" s="68">
        <f ca="1">IF(InvoiceDatabase[[#This Row],[Aging]]="Within Due",InvoiceDatabase[[#This Row],[Balance Outstanding]],0)</f>
        <v>0</v>
      </c>
      <c r="R616" s="68" t="str">
        <f ca="1">IF(InvoiceDatabase[[#This Row],[Date Issued]] &gt;= TODAY()-30, "Yes", "No")</f>
        <v>No</v>
      </c>
      <c r="S616" s="68" t="str">
        <f ca="1">IF(InvoiceDatabase[[#This Row],[IsOverdue?]]&lt;&gt;"Yes",InvoiceDatabase[[#This Row],[Status]],"Past Due")</f>
        <v>Paid</v>
      </c>
      <c r="T616" s="68" t="str">
        <f ca="1">IF(AND(InvoiceDatabase[[#This Row],[Date Due]]&lt;TODAY(),InvoiceDatabase[[#This Row],[Status]]&lt;&gt;"Paid"),"Yes","No")</f>
        <v>No</v>
      </c>
    </row>
    <row r="617" spans="1:20">
      <c r="A617">
        <v>616</v>
      </c>
      <c r="C617" t="s">
        <v>225</v>
      </c>
      <c r="D617" s="68">
        <v>2607000</v>
      </c>
      <c r="E617" s="23">
        <v>46275</v>
      </c>
      <c r="F617" s="23">
        <v>46305</v>
      </c>
      <c r="G617" t="s">
        <v>274</v>
      </c>
      <c r="H617"/>
      <c r="I617"/>
      <c r="K617" t="s">
        <v>917</v>
      </c>
      <c r="L617" s="68">
        <v>2607000</v>
      </c>
      <c r="M617" s="68">
        <f>InvoiceDatabase[[#This Row],[Amount]]-InvoiceDatabase[[#This Row],[Paid Amount]]</f>
        <v>0</v>
      </c>
      <c r="N617" s="68" t="str" cm="1">
        <f t="array" aca="1" ref="N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7" s="68" t="str">
        <f>_xlfn.TEXTAFTER(
VLOOKUP(InvoiceDatabase[[#This Row],[Customer]],CustomerList[],5,FALSE),
", ", -1)</f>
        <v>Sumatera Selatan</v>
      </c>
      <c r="P617" s="68">
        <f ca="1">IF(InvoiceDatabase[[#This Row],[Aging]]&lt;&gt;"Within Due",InvoiceDatabase[[#This Row],[Balance Outstanding]],0)</f>
        <v>0</v>
      </c>
      <c r="Q617" s="68">
        <f ca="1">IF(InvoiceDatabase[[#This Row],[Aging]]="Within Due",InvoiceDatabase[[#This Row],[Balance Outstanding]],0)</f>
        <v>0</v>
      </c>
      <c r="R617" s="68" t="str">
        <f ca="1">IF(InvoiceDatabase[[#This Row],[Date Issued]] &gt;= TODAY()-30, "Yes", "No")</f>
        <v>Yes</v>
      </c>
      <c r="S617" s="68" t="str">
        <f ca="1">IF(InvoiceDatabase[[#This Row],[IsOverdue?]]&lt;&gt;"Yes",InvoiceDatabase[[#This Row],[Status]],"Past Due")</f>
        <v>Paid</v>
      </c>
      <c r="T617" s="68" t="str">
        <f ca="1">IF(AND(InvoiceDatabase[[#This Row],[Date Due]]&lt;TODAY(),InvoiceDatabase[[#This Row],[Status]]&lt;&gt;"Paid"),"Yes","No")</f>
        <v>No</v>
      </c>
    </row>
    <row r="618" spans="1:20">
      <c r="A618">
        <v>617</v>
      </c>
      <c r="C618" t="s">
        <v>165</v>
      </c>
      <c r="D618" s="68">
        <v>2449000</v>
      </c>
      <c r="E618" s="23">
        <v>46105</v>
      </c>
      <c r="F618" s="23">
        <v>46119</v>
      </c>
      <c r="G618" t="s">
        <v>274</v>
      </c>
      <c r="H618"/>
      <c r="I618"/>
      <c r="K618" t="s">
        <v>918</v>
      </c>
      <c r="L618" s="68">
        <v>2449000</v>
      </c>
      <c r="M618" s="68">
        <f>InvoiceDatabase[[#This Row],[Amount]]-InvoiceDatabase[[#This Row],[Paid Amount]]</f>
        <v>0</v>
      </c>
      <c r="N618" s="68" t="str" cm="1">
        <f t="array" aca="1" ref="N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8" s="68" t="str">
        <f>_xlfn.TEXTAFTER(
VLOOKUP(InvoiceDatabase[[#This Row],[Customer]],CustomerList[],5,FALSE),
", ", -1)</f>
        <v>Jawa Barat</v>
      </c>
      <c r="P618" s="68">
        <f ca="1">IF(InvoiceDatabase[[#This Row],[Aging]]&lt;&gt;"Within Due",InvoiceDatabase[[#This Row],[Balance Outstanding]],0)</f>
        <v>0</v>
      </c>
      <c r="Q618" s="68">
        <f ca="1">IF(InvoiceDatabase[[#This Row],[Aging]]="Within Due",InvoiceDatabase[[#This Row],[Balance Outstanding]],0)</f>
        <v>0</v>
      </c>
      <c r="R618" s="68" t="str">
        <f ca="1">IF(InvoiceDatabase[[#This Row],[Date Issued]] &gt;= TODAY()-30, "Yes", "No")</f>
        <v>No</v>
      </c>
      <c r="S618" s="68" t="str">
        <f ca="1">IF(InvoiceDatabase[[#This Row],[IsOverdue?]]&lt;&gt;"Yes",InvoiceDatabase[[#This Row],[Status]],"Past Due")</f>
        <v>Paid</v>
      </c>
      <c r="T618" s="68" t="str">
        <f ca="1">IF(AND(InvoiceDatabase[[#This Row],[Date Due]]&lt;TODAY(),InvoiceDatabase[[#This Row],[Status]]&lt;&gt;"Paid"),"Yes","No")</f>
        <v>No</v>
      </c>
    </row>
    <row r="619" spans="1:20">
      <c r="A619">
        <v>618</v>
      </c>
      <c r="C619" t="s">
        <v>177</v>
      </c>
      <c r="D619" s="68">
        <v>3696000</v>
      </c>
      <c r="E619" s="23">
        <v>46266</v>
      </c>
      <c r="F619" s="23">
        <v>46296</v>
      </c>
      <c r="G619" t="s">
        <v>274</v>
      </c>
      <c r="H619"/>
      <c r="I619"/>
      <c r="K619" t="s">
        <v>919</v>
      </c>
      <c r="L619" s="68">
        <v>3696000</v>
      </c>
      <c r="M619" s="68">
        <f>InvoiceDatabase[[#This Row],[Amount]]-InvoiceDatabase[[#This Row],[Paid Amount]]</f>
        <v>0</v>
      </c>
      <c r="N619" s="68" t="str" cm="1">
        <f t="array" aca="1" ref="N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19" s="68" t="str">
        <f>_xlfn.TEXTAFTER(
VLOOKUP(InvoiceDatabase[[#This Row],[Customer]],CustomerList[],5,FALSE),
", ", -1)</f>
        <v>Jawa Timur</v>
      </c>
      <c r="P619" s="68">
        <f ca="1">IF(InvoiceDatabase[[#This Row],[Aging]]&lt;&gt;"Within Due",InvoiceDatabase[[#This Row],[Balance Outstanding]],0)</f>
        <v>0</v>
      </c>
      <c r="Q619" s="68">
        <f ca="1">IF(InvoiceDatabase[[#This Row],[Aging]]="Within Due",InvoiceDatabase[[#This Row],[Balance Outstanding]],0)</f>
        <v>0</v>
      </c>
      <c r="R619" s="68" t="str">
        <f ca="1">IF(InvoiceDatabase[[#This Row],[Date Issued]] &gt;= TODAY()-30, "Yes", "No")</f>
        <v>No</v>
      </c>
      <c r="S619" s="68" t="str">
        <f ca="1">IF(InvoiceDatabase[[#This Row],[IsOverdue?]]&lt;&gt;"Yes",InvoiceDatabase[[#This Row],[Status]],"Past Due")</f>
        <v>Paid</v>
      </c>
      <c r="T619" s="68" t="str">
        <f ca="1">IF(AND(InvoiceDatabase[[#This Row],[Date Due]]&lt;TODAY(),InvoiceDatabase[[#This Row],[Status]]&lt;&gt;"Paid"),"Yes","No")</f>
        <v>No</v>
      </c>
    </row>
    <row r="620" spans="1:20">
      <c r="A620">
        <v>619</v>
      </c>
      <c r="C620" t="s">
        <v>197</v>
      </c>
      <c r="D620" s="68">
        <v>2024000</v>
      </c>
      <c r="E620" s="23">
        <v>46263</v>
      </c>
      <c r="F620" s="23">
        <v>46277</v>
      </c>
      <c r="G620" t="s">
        <v>274</v>
      </c>
      <c r="H620"/>
      <c r="I620"/>
      <c r="K620" t="s">
        <v>920</v>
      </c>
      <c r="L620" s="68">
        <v>2024000</v>
      </c>
      <c r="M620" s="68">
        <f>InvoiceDatabase[[#This Row],[Amount]]-InvoiceDatabase[[#This Row],[Paid Amount]]</f>
        <v>0</v>
      </c>
      <c r="N620" s="68" t="str" cm="1">
        <f t="array" aca="1" ref="N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0" s="68" t="str">
        <f>_xlfn.TEXTAFTER(
VLOOKUP(InvoiceDatabase[[#This Row],[Customer]],CustomerList[],5,FALSE),
", ", -1)</f>
        <v>DI Yogyakarta</v>
      </c>
      <c r="P620" s="68">
        <f ca="1">IF(InvoiceDatabase[[#This Row],[Aging]]&lt;&gt;"Within Due",InvoiceDatabase[[#This Row],[Balance Outstanding]],0)</f>
        <v>0</v>
      </c>
      <c r="Q620" s="68">
        <f ca="1">IF(InvoiceDatabase[[#This Row],[Aging]]="Within Due",InvoiceDatabase[[#This Row],[Balance Outstanding]],0)</f>
        <v>0</v>
      </c>
      <c r="R620" s="68" t="str">
        <f ca="1">IF(InvoiceDatabase[[#This Row],[Date Issued]] &gt;= TODAY()-30, "Yes", "No")</f>
        <v>No</v>
      </c>
      <c r="S620" s="68" t="str">
        <f ca="1">IF(InvoiceDatabase[[#This Row],[IsOverdue?]]&lt;&gt;"Yes",InvoiceDatabase[[#This Row],[Status]],"Past Due")</f>
        <v>Paid</v>
      </c>
      <c r="T620" s="68" t="str">
        <f ca="1">IF(AND(InvoiceDatabase[[#This Row],[Date Due]]&lt;TODAY(),InvoiceDatabase[[#This Row],[Status]]&lt;&gt;"Paid"),"Yes","No")</f>
        <v>No</v>
      </c>
    </row>
    <row r="621" spans="1:20">
      <c r="A621">
        <v>620</v>
      </c>
      <c r="C621" t="s">
        <v>197</v>
      </c>
      <c r="D621" s="68">
        <v>4533000</v>
      </c>
      <c r="E621" s="23">
        <v>46206</v>
      </c>
      <c r="F621" s="23">
        <v>46236</v>
      </c>
      <c r="G621" t="s">
        <v>51</v>
      </c>
      <c r="H621"/>
      <c r="I621"/>
      <c r="K621" t="s">
        <v>921</v>
      </c>
      <c r="L621" s="68">
        <v>0</v>
      </c>
      <c r="M621" s="68">
        <f>InvoiceDatabase[[#This Row],[Amount]]-InvoiceDatabase[[#This Row],[Paid Amount]]</f>
        <v>4533000</v>
      </c>
      <c r="N621" s="68" t="str" cm="1">
        <f t="array" aca="1" ref="N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21" s="68" t="str">
        <f>_xlfn.TEXTAFTER(
VLOOKUP(InvoiceDatabase[[#This Row],[Customer]],CustomerList[],5,FALSE),
", ", -1)</f>
        <v>DI Yogyakarta</v>
      </c>
      <c r="P621" s="68">
        <f ca="1">IF(InvoiceDatabase[[#This Row],[Aging]]&lt;&gt;"Within Due",InvoiceDatabase[[#This Row],[Balance Outstanding]],0)</f>
        <v>4533000</v>
      </c>
      <c r="Q621" s="68">
        <f ca="1">IF(InvoiceDatabase[[#This Row],[Aging]]="Within Due",InvoiceDatabase[[#This Row],[Balance Outstanding]],0)</f>
        <v>0</v>
      </c>
      <c r="R621" s="68" t="str">
        <f ca="1">IF(InvoiceDatabase[[#This Row],[Date Issued]] &gt;= TODAY()-30, "Yes", "No")</f>
        <v>No</v>
      </c>
      <c r="S621" s="68" t="str">
        <f ca="1">IF(InvoiceDatabase[[#This Row],[IsOverdue?]]&lt;&gt;"Yes",InvoiceDatabase[[#This Row],[Status]],"Past Due")</f>
        <v>Past Due</v>
      </c>
      <c r="T621" s="68" t="str">
        <f ca="1">IF(AND(InvoiceDatabase[[#This Row],[Date Due]]&lt;TODAY(),InvoiceDatabase[[#This Row],[Status]]&lt;&gt;"Paid"),"Yes","No")</f>
        <v>Yes</v>
      </c>
    </row>
    <row r="622" spans="1:20">
      <c r="A622">
        <v>621</v>
      </c>
      <c r="C622" t="s">
        <v>239</v>
      </c>
      <c r="D622" s="68">
        <v>1190000</v>
      </c>
      <c r="E622" s="23">
        <v>46063</v>
      </c>
      <c r="F622" s="23">
        <v>46093</v>
      </c>
      <c r="G622" t="s">
        <v>274</v>
      </c>
      <c r="H622"/>
      <c r="I622"/>
      <c r="K622" t="s">
        <v>922</v>
      </c>
      <c r="L622" s="68">
        <v>1190000</v>
      </c>
      <c r="M622" s="68">
        <f>InvoiceDatabase[[#This Row],[Amount]]-InvoiceDatabase[[#This Row],[Paid Amount]]</f>
        <v>0</v>
      </c>
      <c r="N622" s="68" t="str" cm="1">
        <f t="array" aca="1" ref="N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2" s="68" t="str">
        <f>_xlfn.TEXTAFTER(
VLOOKUP(InvoiceDatabase[[#This Row],[Customer]],CustomerList[],5,FALSE),
", ", -1)</f>
        <v>Kepulauan Riau</v>
      </c>
      <c r="P622" s="68">
        <f ca="1">IF(InvoiceDatabase[[#This Row],[Aging]]&lt;&gt;"Within Due",InvoiceDatabase[[#This Row],[Balance Outstanding]],0)</f>
        <v>0</v>
      </c>
      <c r="Q622" s="68">
        <f ca="1">IF(InvoiceDatabase[[#This Row],[Aging]]="Within Due",InvoiceDatabase[[#This Row],[Balance Outstanding]],0)</f>
        <v>0</v>
      </c>
      <c r="R622" s="68" t="str">
        <f ca="1">IF(InvoiceDatabase[[#This Row],[Date Issued]] &gt;= TODAY()-30, "Yes", "No")</f>
        <v>No</v>
      </c>
      <c r="S622" s="68" t="str">
        <f ca="1">IF(InvoiceDatabase[[#This Row],[IsOverdue?]]&lt;&gt;"Yes",InvoiceDatabase[[#This Row],[Status]],"Past Due")</f>
        <v>Paid</v>
      </c>
      <c r="T622" s="68" t="str">
        <f ca="1">IF(AND(InvoiceDatabase[[#This Row],[Date Due]]&lt;TODAY(),InvoiceDatabase[[#This Row],[Status]]&lt;&gt;"Paid"),"Yes","No")</f>
        <v>No</v>
      </c>
    </row>
    <row r="623" spans="1:20">
      <c r="A623">
        <v>622</v>
      </c>
      <c r="C623" t="s">
        <v>190</v>
      </c>
      <c r="D623" s="68">
        <v>4940000</v>
      </c>
      <c r="E623" s="23">
        <v>46247</v>
      </c>
      <c r="F623" s="23">
        <v>46277</v>
      </c>
      <c r="G623" t="s">
        <v>2802</v>
      </c>
      <c r="H623"/>
      <c r="I623"/>
      <c r="K623" t="s">
        <v>923</v>
      </c>
      <c r="L623" s="68">
        <v>3458000</v>
      </c>
      <c r="M623" s="68">
        <f>InvoiceDatabase[[#This Row],[Amount]]-InvoiceDatabase[[#This Row],[Paid Amount]]</f>
        <v>1482000</v>
      </c>
      <c r="N623" s="68" t="str" cm="1">
        <f t="array" aca="1" ref="N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23" s="68" t="str">
        <f>_xlfn.TEXTAFTER(
VLOOKUP(InvoiceDatabase[[#This Row],[Customer]],CustomerList[],5,FALSE),
", ", -1)</f>
        <v>Jawa Tengah</v>
      </c>
      <c r="P623" s="68">
        <f ca="1">IF(InvoiceDatabase[[#This Row],[Aging]]&lt;&gt;"Within Due",InvoiceDatabase[[#This Row],[Balance Outstanding]],0)</f>
        <v>1482000</v>
      </c>
      <c r="Q623" s="68">
        <f ca="1">IF(InvoiceDatabase[[#This Row],[Aging]]="Within Due",InvoiceDatabase[[#This Row],[Balance Outstanding]],0)</f>
        <v>0</v>
      </c>
      <c r="R623" s="68" t="str">
        <f ca="1">IF(InvoiceDatabase[[#This Row],[Date Issued]] &gt;= TODAY()-30, "Yes", "No")</f>
        <v>No</v>
      </c>
      <c r="S623" s="68" t="str">
        <f ca="1">IF(InvoiceDatabase[[#This Row],[IsOverdue?]]&lt;&gt;"Yes",InvoiceDatabase[[#This Row],[Status]],"Past Due")</f>
        <v>Past Due</v>
      </c>
      <c r="T623" s="68" t="str">
        <f ca="1">IF(AND(InvoiceDatabase[[#This Row],[Date Due]]&lt;TODAY(),InvoiceDatabase[[#This Row],[Status]]&lt;&gt;"Paid"),"Yes","No")</f>
        <v>Yes</v>
      </c>
    </row>
    <row r="624" spans="1:20">
      <c r="A624">
        <v>623</v>
      </c>
      <c r="C624" t="s">
        <v>239</v>
      </c>
      <c r="D624" s="68">
        <v>1510000</v>
      </c>
      <c r="E624" s="23">
        <v>46246</v>
      </c>
      <c r="F624" s="23">
        <v>46260</v>
      </c>
      <c r="G624" t="s">
        <v>274</v>
      </c>
      <c r="H624"/>
      <c r="I624"/>
      <c r="K624" t="s">
        <v>924</v>
      </c>
      <c r="L624" s="68">
        <v>1510000</v>
      </c>
      <c r="M624" s="68">
        <f>InvoiceDatabase[[#This Row],[Amount]]-InvoiceDatabase[[#This Row],[Paid Amount]]</f>
        <v>0</v>
      </c>
      <c r="N624" s="68" t="str" cm="1">
        <f t="array" aca="1" ref="N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4" s="68" t="str">
        <f>_xlfn.TEXTAFTER(
VLOOKUP(InvoiceDatabase[[#This Row],[Customer]],CustomerList[],5,FALSE),
", ", -1)</f>
        <v>Kepulauan Riau</v>
      </c>
      <c r="P624" s="68">
        <f ca="1">IF(InvoiceDatabase[[#This Row],[Aging]]&lt;&gt;"Within Due",InvoiceDatabase[[#This Row],[Balance Outstanding]],0)</f>
        <v>0</v>
      </c>
      <c r="Q624" s="68">
        <f ca="1">IF(InvoiceDatabase[[#This Row],[Aging]]="Within Due",InvoiceDatabase[[#This Row],[Balance Outstanding]],0)</f>
        <v>0</v>
      </c>
      <c r="R624" s="68" t="str">
        <f ca="1">IF(InvoiceDatabase[[#This Row],[Date Issued]] &gt;= TODAY()-30, "Yes", "No")</f>
        <v>No</v>
      </c>
      <c r="S624" s="68" t="str">
        <f ca="1">IF(InvoiceDatabase[[#This Row],[IsOverdue?]]&lt;&gt;"Yes",InvoiceDatabase[[#This Row],[Status]],"Past Due")</f>
        <v>Paid</v>
      </c>
      <c r="T624" s="68" t="str">
        <f ca="1">IF(AND(InvoiceDatabase[[#This Row],[Date Due]]&lt;TODAY(),InvoiceDatabase[[#This Row],[Status]]&lt;&gt;"Paid"),"Yes","No")</f>
        <v>No</v>
      </c>
    </row>
    <row r="625" spans="1:20">
      <c r="A625">
        <v>624</v>
      </c>
      <c r="C625" t="s">
        <v>246</v>
      </c>
      <c r="D625" s="68">
        <v>3841000</v>
      </c>
      <c r="E625" s="23">
        <v>46131</v>
      </c>
      <c r="F625" s="23">
        <v>46161</v>
      </c>
      <c r="G625" t="s">
        <v>51</v>
      </c>
      <c r="H625"/>
      <c r="I625"/>
      <c r="K625" t="s">
        <v>925</v>
      </c>
      <c r="L625" s="68">
        <v>0</v>
      </c>
      <c r="M625" s="68">
        <f>InvoiceDatabase[[#This Row],[Amount]]-InvoiceDatabase[[#This Row],[Paid Amount]]</f>
        <v>3841000</v>
      </c>
      <c r="N625" s="68" t="str" cm="1">
        <f t="array" aca="1" ref="N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25" s="68" t="str">
        <f>_xlfn.TEXTAFTER(
VLOOKUP(InvoiceDatabase[[#This Row],[Customer]],CustomerList[],5,FALSE),
", ", -1)</f>
        <v>Kalimantan Timur</v>
      </c>
      <c r="P625" s="68">
        <f ca="1">IF(InvoiceDatabase[[#This Row],[Aging]]&lt;&gt;"Within Due",InvoiceDatabase[[#This Row],[Balance Outstanding]],0)</f>
        <v>3841000</v>
      </c>
      <c r="Q625" s="68">
        <f ca="1">IF(InvoiceDatabase[[#This Row],[Aging]]="Within Due",InvoiceDatabase[[#This Row],[Balance Outstanding]],0)</f>
        <v>0</v>
      </c>
      <c r="R625" s="68" t="str">
        <f ca="1">IF(InvoiceDatabase[[#This Row],[Date Issued]] &gt;= TODAY()-30, "Yes", "No")</f>
        <v>No</v>
      </c>
      <c r="S625" s="68" t="str">
        <f ca="1">IF(InvoiceDatabase[[#This Row],[IsOverdue?]]&lt;&gt;"Yes",InvoiceDatabase[[#This Row],[Status]],"Past Due")</f>
        <v>Past Due</v>
      </c>
      <c r="T625" s="68" t="str">
        <f ca="1">IF(AND(InvoiceDatabase[[#This Row],[Date Due]]&lt;TODAY(),InvoiceDatabase[[#This Row],[Status]]&lt;&gt;"Paid"),"Yes","No")</f>
        <v>Yes</v>
      </c>
    </row>
    <row r="626" spans="1:20">
      <c r="A626">
        <v>625</v>
      </c>
      <c r="C626" t="s">
        <v>204</v>
      </c>
      <c r="D626" s="68">
        <v>3963000</v>
      </c>
      <c r="E626" s="23">
        <v>46222</v>
      </c>
      <c r="F626" s="23">
        <v>46236</v>
      </c>
      <c r="G626" t="s">
        <v>274</v>
      </c>
      <c r="H626"/>
      <c r="I626"/>
      <c r="K626" t="s">
        <v>926</v>
      </c>
      <c r="L626" s="68">
        <v>3963000</v>
      </c>
      <c r="M626" s="68">
        <f>InvoiceDatabase[[#This Row],[Amount]]-InvoiceDatabase[[#This Row],[Paid Amount]]</f>
        <v>0</v>
      </c>
      <c r="N626" s="68" t="str" cm="1">
        <f t="array" aca="1" ref="N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6" s="68" t="str">
        <f>_xlfn.TEXTAFTER(
VLOOKUP(InvoiceDatabase[[#This Row],[Customer]],CustomerList[],5,FALSE),
", ", -1)</f>
        <v>Bali</v>
      </c>
      <c r="P626" s="68">
        <f ca="1">IF(InvoiceDatabase[[#This Row],[Aging]]&lt;&gt;"Within Due",InvoiceDatabase[[#This Row],[Balance Outstanding]],0)</f>
        <v>0</v>
      </c>
      <c r="Q626" s="68">
        <f ca="1">IF(InvoiceDatabase[[#This Row],[Aging]]="Within Due",InvoiceDatabase[[#This Row],[Balance Outstanding]],0)</f>
        <v>0</v>
      </c>
      <c r="R626" s="68" t="str">
        <f ca="1">IF(InvoiceDatabase[[#This Row],[Date Issued]] &gt;= TODAY()-30, "Yes", "No")</f>
        <v>No</v>
      </c>
      <c r="S626" s="68" t="str">
        <f ca="1">IF(InvoiceDatabase[[#This Row],[IsOverdue?]]&lt;&gt;"Yes",InvoiceDatabase[[#This Row],[Status]],"Past Due")</f>
        <v>Paid</v>
      </c>
      <c r="T626" s="68" t="str">
        <f ca="1">IF(AND(InvoiceDatabase[[#This Row],[Date Due]]&lt;TODAY(),InvoiceDatabase[[#This Row],[Status]]&lt;&gt;"Paid"),"Yes","No")</f>
        <v>No</v>
      </c>
    </row>
    <row r="627" spans="1:20">
      <c r="A627">
        <v>626</v>
      </c>
      <c r="C627" t="s">
        <v>111</v>
      </c>
      <c r="D627" s="68">
        <v>2541000</v>
      </c>
      <c r="E627" s="23">
        <v>46097</v>
      </c>
      <c r="F627" s="23">
        <v>46127</v>
      </c>
      <c r="G627" t="s">
        <v>274</v>
      </c>
      <c r="H627"/>
      <c r="I627"/>
      <c r="K627" t="s">
        <v>927</v>
      </c>
      <c r="L627" s="68">
        <v>2541000</v>
      </c>
      <c r="M627" s="68">
        <f>InvoiceDatabase[[#This Row],[Amount]]-InvoiceDatabase[[#This Row],[Paid Amount]]</f>
        <v>0</v>
      </c>
      <c r="N627" s="68" t="str" cm="1">
        <f t="array" aca="1" ref="N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7" s="68" t="str">
        <f>_xlfn.TEXTAFTER(
VLOOKUP(InvoiceDatabase[[#This Row],[Customer]],CustomerList[],5,FALSE),
", ", -1)</f>
        <v>DKI Jakarta</v>
      </c>
      <c r="P627" s="68">
        <f ca="1">IF(InvoiceDatabase[[#This Row],[Aging]]&lt;&gt;"Within Due",InvoiceDatabase[[#This Row],[Balance Outstanding]],0)</f>
        <v>0</v>
      </c>
      <c r="Q627" s="68">
        <f ca="1">IF(InvoiceDatabase[[#This Row],[Aging]]="Within Due",InvoiceDatabase[[#This Row],[Balance Outstanding]],0)</f>
        <v>0</v>
      </c>
      <c r="R627" s="68" t="str">
        <f ca="1">IF(InvoiceDatabase[[#This Row],[Date Issued]] &gt;= TODAY()-30, "Yes", "No")</f>
        <v>No</v>
      </c>
      <c r="S627" s="68" t="str">
        <f ca="1">IF(InvoiceDatabase[[#This Row],[IsOverdue?]]&lt;&gt;"Yes",InvoiceDatabase[[#This Row],[Status]],"Past Due")</f>
        <v>Paid</v>
      </c>
      <c r="T627" s="68" t="str">
        <f ca="1">IF(AND(InvoiceDatabase[[#This Row],[Date Due]]&lt;TODAY(),InvoiceDatabase[[#This Row],[Status]]&lt;&gt;"Paid"),"Yes","No")</f>
        <v>No</v>
      </c>
    </row>
    <row r="628" spans="1:20">
      <c r="A628">
        <v>627</v>
      </c>
      <c r="C628" t="s">
        <v>177</v>
      </c>
      <c r="D628" s="68">
        <v>945000</v>
      </c>
      <c r="E628" s="23">
        <v>46068</v>
      </c>
      <c r="F628" s="23">
        <v>46098</v>
      </c>
      <c r="G628" t="s">
        <v>274</v>
      </c>
      <c r="H628"/>
      <c r="I628"/>
      <c r="K628" t="s">
        <v>928</v>
      </c>
      <c r="L628" s="68">
        <v>945000</v>
      </c>
      <c r="M628" s="68">
        <f>InvoiceDatabase[[#This Row],[Amount]]-InvoiceDatabase[[#This Row],[Paid Amount]]</f>
        <v>0</v>
      </c>
      <c r="N628" s="68" t="str" cm="1">
        <f t="array" aca="1" ref="N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8" s="68" t="str">
        <f>_xlfn.TEXTAFTER(
VLOOKUP(InvoiceDatabase[[#This Row],[Customer]],CustomerList[],5,FALSE),
", ", -1)</f>
        <v>Jawa Timur</v>
      </c>
      <c r="P628" s="68">
        <f ca="1">IF(InvoiceDatabase[[#This Row],[Aging]]&lt;&gt;"Within Due",InvoiceDatabase[[#This Row],[Balance Outstanding]],0)</f>
        <v>0</v>
      </c>
      <c r="Q628" s="68">
        <f ca="1">IF(InvoiceDatabase[[#This Row],[Aging]]="Within Due",InvoiceDatabase[[#This Row],[Balance Outstanding]],0)</f>
        <v>0</v>
      </c>
      <c r="R628" s="68" t="str">
        <f ca="1">IF(InvoiceDatabase[[#This Row],[Date Issued]] &gt;= TODAY()-30, "Yes", "No")</f>
        <v>No</v>
      </c>
      <c r="S628" s="68" t="str">
        <f ca="1">IF(InvoiceDatabase[[#This Row],[IsOverdue?]]&lt;&gt;"Yes",InvoiceDatabase[[#This Row],[Status]],"Past Due")</f>
        <v>Paid</v>
      </c>
      <c r="T628" s="68" t="str">
        <f ca="1">IF(AND(InvoiceDatabase[[#This Row],[Date Due]]&lt;TODAY(),InvoiceDatabase[[#This Row],[Status]]&lt;&gt;"Paid"),"Yes","No")</f>
        <v>No</v>
      </c>
    </row>
    <row r="629" spans="1:20">
      <c r="A629">
        <v>628</v>
      </c>
      <c r="C629" t="s">
        <v>171</v>
      </c>
      <c r="D629" s="68">
        <v>4322000</v>
      </c>
      <c r="E629" s="23">
        <v>46071</v>
      </c>
      <c r="F629" s="23">
        <v>46116</v>
      </c>
      <c r="G629" t="s">
        <v>274</v>
      </c>
      <c r="H629"/>
      <c r="I629"/>
      <c r="K629" t="s">
        <v>929</v>
      </c>
      <c r="L629" s="68">
        <v>4322000</v>
      </c>
      <c r="M629" s="68">
        <f>InvoiceDatabase[[#This Row],[Amount]]-InvoiceDatabase[[#This Row],[Paid Amount]]</f>
        <v>0</v>
      </c>
      <c r="N629" s="68" t="str" cm="1">
        <f t="array" aca="1" ref="N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29" s="68" t="str">
        <f>_xlfn.TEXTAFTER(
VLOOKUP(InvoiceDatabase[[#This Row],[Customer]],CustomerList[],5,FALSE),
", ", -1)</f>
        <v>Jawa Barat</v>
      </c>
      <c r="P629" s="68">
        <f ca="1">IF(InvoiceDatabase[[#This Row],[Aging]]&lt;&gt;"Within Due",InvoiceDatabase[[#This Row],[Balance Outstanding]],0)</f>
        <v>0</v>
      </c>
      <c r="Q629" s="68">
        <f ca="1">IF(InvoiceDatabase[[#This Row],[Aging]]="Within Due",InvoiceDatabase[[#This Row],[Balance Outstanding]],0)</f>
        <v>0</v>
      </c>
      <c r="R629" s="68" t="str">
        <f ca="1">IF(InvoiceDatabase[[#This Row],[Date Issued]] &gt;= TODAY()-30, "Yes", "No")</f>
        <v>No</v>
      </c>
      <c r="S629" s="68" t="str">
        <f ca="1">IF(InvoiceDatabase[[#This Row],[IsOverdue?]]&lt;&gt;"Yes",InvoiceDatabase[[#This Row],[Status]],"Past Due")</f>
        <v>Paid</v>
      </c>
      <c r="T629" s="68" t="str">
        <f ca="1">IF(AND(InvoiceDatabase[[#This Row],[Date Due]]&lt;TODAY(),InvoiceDatabase[[#This Row],[Status]]&lt;&gt;"Paid"),"Yes","No")</f>
        <v>No</v>
      </c>
    </row>
    <row r="630" spans="1:20">
      <c r="A630">
        <v>629</v>
      </c>
      <c r="C630" t="s">
        <v>158</v>
      </c>
      <c r="D630" s="68">
        <v>6782000</v>
      </c>
      <c r="E630" s="23">
        <v>46191</v>
      </c>
      <c r="F630" s="23">
        <v>46221</v>
      </c>
      <c r="G630" t="s">
        <v>51</v>
      </c>
      <c r="H630"/>
      <c r="I630"/>
      <c r="K630" t="s">
        <v>930</v>
      </c>
      <c r="L630" s="68">
        <v>0</v>
      </c>
      <c r="M630" s="68">
        <f>InvoiceDatabase[[#This Row],[Amount]]-InvoiceDatabase[[#This Row],[Paid Amount]]</f>
        <v>6782000</v>
      </c>
      <c r="N630" s="68" t="str" cm="1">
        <f t="array" aca="1" ref="N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30" s="68" t="str">
        <f>_xlfn.TEXTAFTER(
VLOOKUP(InvoiceDatabase[[#This Row],[Customer]],CustomerList[],5,FALSE),
", ", -1)</f>
        <v>DKI Jakarta</v>
      </c>
      <c r="P630" s="68">
        <f ca="1">IF(InvoiceDatabase[[#This Row],[Aging]]&lt;&gt;"Within Due",InvoiceDatabase[[#This Row],[Balance Outstanding]],0)</f>
        <v>6782000</v>
      </c>
      <c r="Q630" s="68">
        <f ca="1">IF(InvoiceDatabase[[#This Row],[Aging]]="Within Due",InvoiceDatabase[[#This Row],[Balance Outstanding]],0)</f>
        <v>0</v>
      </c>
      <c r="R630" s="68" t="str">
        <f ca="1">IF(InvoiceDatabase[[#This Row],[Date Issued]] &gt;= TODAY()-30, "Yes", "No")</f>
        <v>No</v>
      </c>
      <c r="S630" s="68" t="str">
        <f ca="1">IF(InvoiceDatabase[[#This Row],[IsOverdue?]]&lt;&gt;"Yes",InvoiceDatabase[[#This Row],[Status]],"Past Due")</f>
        <v>Past Due</v>
      </c>
      <c r="T630" s="68" t="str">
        <f ca="1">IF(AND(InvoiceDatabase[[#This Row],[Date Due]]&lt;TODAY(),InvoiceDatabase[[#This Row],[Status]]&lt;&gt;"Paid"),"Yes","No")</f>
        <v>Yes</v>
      </c>
    </row>
    <row r="631" spans="1:20">
      <c r="A631">
        <v>630</v>
      </c>
      <c r="C631" t="s">
        <v>246</v>
      </c>
      <c r="D631" s="68">
        <v>3053000</v>
      </c>
      <c r="E631" s="23">
        <v>46143</v>
      </c>
      <c r="F631" s="23">
        <v>46188</v>
      </c>
      <c r="G631" t="s">
        <v>274</v>
      </c>
      <c r="H631"/>
      <c r="I631"/>
      <c r="K631" t="s">
        <v>931</v>
      </c>
      <c r="L631" s="68">
        <v>3053000</v>
      </c>
      <c r="M631" s="68">
        <f>InvoiceDatabase[[#This Row],[Amount]]-InvoiceDatabase[[#This Row],[Paid Amount]]</f>
        <v>0</v>
      </c>
      <c r="N631" s="68" t="str" cm="1">
        <f t="array" aca="1" ref="N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1" s="68" t="str">
        <f>_xlfn.TEXTAFTER(
VLOOKUP(InvoiceDatabase[[#This Row],[Customer]],CustomerList[],5,FALSE),
", ", -1)</f>
        <v>Kalimantan Timur</v>
      </c>
      <c r="P631" s="68">
        <f ca="1">IF(InvoiceDatabase[[#This Row],[Aging]]&lt;&gt;"Within Due",InvoiceDatabase[[#This Row],[Balance Outstanding]],0)</f>
        <v>0</v>
      </c>
      <c r="Q631" s="68">
        <f ca="1">IF(InvoiceDatabase[[#This Row],[Aging]]="Within Due",InvoiceDatabase[[#This Row],[Balance Outstanding]],0)</f>
        <v>0</v>
      </c>
      <c r="R631" s="68" t="str">
        <f ca="1">IF(InvoiceDatabase[[#This Row],[Date Issued]] &gt;= TODAY()-30, "Yes", "No")</f>
        <v>No</v>
      </c>
      <c r="S631" s="68" t="str">
        <f ca="1">IF(InvoiceDatabase[[#This Row],[IsOverdue?]]&lt;&gt;"Yes",InvoiceDatabase[[#This Row],[Status]],"Past Due")</f>
        <v>Paid</v>
      </c>
      <c r="T631" s="68" t="str">
        <f ca="1">IF(AND(InvoiceDatabase[[#This Row],[Date Due]]&lt;TODAY(),InvoiceDatabase[[#This Row],[Status]]&lt;&gt;"Paid"),"Yes","No")</f>
        <v>No</v>
      </c>
    </row>
    <row r="632" spans="1:20">
      <c r="A632">
        <v>631</v>
      </c>
      <c r="C632" t="s">
        <v>171</v>
      </c>
      <c r="D632" s="68">
        <v>7715000</v>
      </c>
      <c r="E632" s="23">
        <v>46227</v>
      </c>
      <c r="F632" s="23">
        <v>46257</v>
      </c>
      <c r="G632" t="s">
        <v>274</v>
      </c>
      <c r="H632"/>
      <c r="I632"/>
      <c r="K632" t="s">
        <v>932</v>
      </c>
      <c r="L632" s="68">
        <v>7715000</v>
      </c>
      <c r="M632" s="68">
        <f>InvoiceDatabase[[#This Row],[Amount]]-InvoiceDatabase[[#This Row],[Paid Amount]]</f>
        <v>0</v>
      </c>
      <c r="N632" s="68" t="str" cm="1">
        <f t="array" aca="1" ref="N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2" s="68" t="str">
        <f>_xlfn.TEXTAFTER(
VLOOKUP(InvoiceDatabase[[#This Row],[Customer]],CustomerList[],5,FALSE),
", ", -1)</f>
        <v>Jawa Barat</v>
      </c>
      <c r="P632" s="68">
        <f ca="1">IF(InvoiceDatabase[[#This Row],[Aging]]&lt;&gt;"Within Due",InvoiceDatabase[[#This Row],[Balance Outstanding]],0)</f>
        <v>0</v>
      </c>
      <c r="Q632" s="68">
        <f ca="1">IF(InvoiceDatabase[[#This Row],[Aging]]="Within Due",InvoiceDatabase[[#This Row],[Balance Outstanding]],0)</f>
        <v>0</v>
      </c>
      <c r="R632" s="68" t="str">
        <f ca="1">IF(InvoiceDatabase[[#This Row],[Date Issued]] &gt;= TODAY()-30, "Yes", "No")</f>
        <v>No</v>
      </c>
      <c r="S632" s="68" t="str">
        <f ca="1">IF(InvoiceDatabase[[#This Row],[IsOverdue?]]&lt;&gt;"Yes",InvoiceDatabase[[#This Row],[Status]],"Past Due")</f>
        <v>Paid</v>
      </c>
      <c r="T632" s="68" t="str">
        <f ca="1">IF(AND(InvoiceDatabase[[#This Row],[Date Due]]&lt;TODAY(),InvoiceDatabase[[#This Row],[Status]]&lt;&gt;"Paid"),"Yes","No")</f>
        <v>No</v>
      </c>
    </row>
    <row r="633" spans="1:20">
      <c r="A633">
        <v>632</v>
      </c>
      <c r="C633" t="s">
        <v>111</v>
      </c>
      <c r="D633" s="68">
        <v>2801000</v>
      </c>
      <c r="E633" s="23">
        <v>46214</v>
      </c>
      <c r="F633" s="23">
        <v>46259</v>
      </c>
      <c r="G633" t="s">
        <v>2802</v>
      </c>
      <c r="H633"/>
      <c r="I633"/>
      <c r="K633" t="s">
        <v>933</v>
      </c>
      <c r="L633" s="68">
        <v>1400000</v>
      </c>
      <c r="M633" s="68">
        <f>InvoiceDatabase[[#This Row],[Amount]]-InvoiceDatabase[[#This Row],[Paid Amount]]</f>
        <v>1401000</v>
      </c>
      <c r="N633" s="68" t="str" cm="1">
        <f t="array" aca="1" ref="N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633" s="68" t="str">
        <f>_xlfn.TEXTAFTER(
VLOOKUP(InvoiceDatabase[[#This Row],[Customer]],CustomerList[],5,FALSE),
", ", -1)</f>
        <v>DKI Jakarta</v>
      </c>
      <c r="P633" s="68">
        <f ca="1">IF(InvoiceDatabase[[#This Row],[Aging]]&lt;&gt;"Within Due",InvoiceDatabase[[#This Row],[Balance Outstanding]],0)</f>
        <v>1401000</v>
      </c>
      <c r="Q633" s="68">
        <f ca="1">IF(InvoiceDatabase[[#This Row],[Aging]]="Within Due",InvoiceDatabase[[#This Row],[Balance Outstanding]],0)</f>
        <v>0</v>
      </c>
      <c r="R633" s="68" t="str">
        <f ca="1">IF(InvoiceDatabase[[#This Row],[Date Issued]] &gt;= TODAY()-30, "Yes", "No")</f>
        <v>No</v>
      </c>
      <c r="S633" s="68" t="str">
        <f ca="1">IF(InvoiceDatabase[[#This Row],[IsOverdue?]]&lt;&gt;"Yes",InvoiceDatabase[[#This Row],[Status]],"Past Due")</f>
        <v>Past Due</v>
      </c>
      <c r="T633" s="68" t="str">
        <f ca="1">IF(AND(InvoiceDatabase[[#This Row],[Date Due]]&lt;TODAY(),InvoiceDatabase[[#This Row],[Status]]&lt;&gt;"Paid"),"Yes","No")</f>
        <v>Yes</v>
      </c>
    </row>
    <row r="634" spans="1:20">
      <c r="A634">
        <v>633</v>
      </c>
      <c r="C634" t="s">
        <v>111</v>
      </c>
      <c r="D634" s="68">
        <v>4802000</v>
      </c>
      <c r="E634" s="23">
        <v>46253</v>
      </c>
      <c r="F634" s="23">
        <v>46283</v>
      </c>
      <c r="G634" t="s">
        <v>51</v>
      </c>
      <c r="H634"/>
      <c r="I634"/>
      <c r="K634" t="s">
        <v>934</v>
      </c>
      <c r="L634" s="68">
        <v>0</v>
      </c>
      <c r="M634" s="68">
        <f>InvoiceDatabase[[#This Row],[Amount]]-InvoiceDatabase[[#This Row],[Paid Amount]]</f>
        <v>4802000</v>
      </c>
      <c r="N634" s="68" t="str" cm="1">
        <f t="array" aca="1" ref="N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4" s="68" t="str">
        <f>_xlfn.TEXTAFTER(
VLOOKUP(InvoiceDatabase[[#This Row],[Customer]],CustomerList[],5,FALSE),
", ", -1)</f>
        <v>DKI Jakarta</v>
      </c>
      <c r="P634" s="68">
        <f ca="1">IF(InvoiceDatabase[[#This Row],[Aging]]&lt;&gt;"Within Due",InvoiceDatabase[[#This Row],[Balance Outstanding]],0)</f>
        <v>4802000</v>
      </c>
      <c r="Q634" s="68">
        <f ca="1">IF(InvoiceDatabase[[#This Row],[Aging]]="Within Due",InvoiceDatabase[[#This Row],[Balance Outstanding]],0)</f>
        <v>0</v>
      </c>
      <c r="R634" s="68" t="str">
        <f ca="1">IF(InvoiceDatabase[[#This Row],[Date Issued]] &gt;= TODAY()-30, "Yes", "No")</f>
        <v>No</v>
      </c>
      <c r="S634" s="68" t="str">
        <f ca="1">IF(InvoiceDatabase[[#This Row],[IsOverdue?]]&lt;&gt;"Yes",InvoiceDatabase[[#This Row],[Status]],"Past Due")</f>
        <v>Past Due</v>
      </c>
      <c r="T634" s="68" t="str">
        <f ca="1">IF(AND(InvoiceDatabase[[#This Row],[Date Due]]&lt;TODAY(),InvoiceDatabase[[#This Row],[Status]]&lt;&gt;"Paid"),"Yes","No")</f>
        <v>Yes</v>
      </c>
    </row>
    <row r="635" spans="1:20">
      <c r="A635">
        <v>634</v>
      </c>
      <c r="C635" t="s">
        <v>171</v>
      </c>
      <c r="D635" s="68">
        <v>2032000</v>
      </c>
      <c r="E635" s="23">
        <v>46257</v>
      </c>
      <c r="F635" s="23">
        <v>46287</v>
      </c>
      <c r="G635" t="s">
        <v>2802</v>
      </c>
      <c r="H635"/>
      <c r="I635"/>
      <c r="K635" t="s">
        <v>935</v>
      </c>
      <c r="L635" s="68">
        <v>1016000</v>
      </c>
      <c r="M635" s="68">
        <f>InvoiceDatabase[[#This Row],[Amount]]-InvoiceDatabase[[#This Row],[Paid Amount]]</f>
        <v>1016000</v>
      </c>
      <c r="N635" s="68" t="str" cm="1">
        <f t="array" aca="1" ref="N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35" s="68" t="str">
        <f>_xlfn.TEXTAFTER(
VLOOKUP(InvoiceDatabase[[#This Row],[Customer]],CustomerList[],5,FALSE),
", ", -1)</f>
        <v>Jawa Barat</v>
      </c>
      <c r="P635" s="68">
        <f ca="1">IF(InvoiceDatabase[[#This Row],[Aging]]&lt;&gt;"Within Due",InvoiceDatabase[[#This Row],[Balance Outstanding]],0)</f>
        <v>1016000</v>
      </c>
      <c r="Q635" s="68">
        <f ca="1">IF(InvoiceDatabase[[#This Row],[Aging]]="Within Due",InvoiceDatabase[[#This Row],[Balance Outstanding]],0)</f>
        <v>0</v>
      </c>
      <c r="R635" s="68" t="str">
        <f ca="1">IF(InvoiceDatabase[[#This Row],[Date Issued]] &gt;= TODAY()-30, "Yes", "No")</f>
        <v>No</v>
      </c>
      <c r="S635" s="68" t="str">
        <f ca="1">IF(InvoiceDatabase[[#This Row],[IsOverdue?]]&lt;&gt;"Yes",InvoiceDatabase[[#This Row],[Status]],"Past Due")</f>
        <v>Past Due</v>
      </c>
      <c r="T635" s="68" t="str">
        <f ca="1">IF(AND(InvoiceDatabase[[#This Row],[Date Due]]&lt;TODAY(),InvoiceDatabase[[#This Row],[Status]]&lt;&gt;"Paid"),"Yes","No")</f>
        <v>Yes</v>
      </c>
    </row>
    <row r="636" spans="1:20">
      <c r="A636">
        <v>635</v>
      </c>
      <c r="C636" t="s">
        <v>190</v>
      </c>
      <c r="D636" s="68">
        <v>4014000</v>
      </c>
      <c r="E636" s="23">
        <v>46191</v>
      </c>
      <c r="F636" s="23">
        <v>46221</v>
      </c>
      <c r="G636" t="s">
        <v>274</v>
      </c>
      <c r="H636"/>
      <c r="I636"/>
      <c r="K636" t="s">
        <v>936</v>
      </c>
      <c r="L636" s="68">
        <v>4014000</v>
      </c>
      <c r="M636" s="68">
        <f>InvoiceDatabase[[#This Row],[Amount]]-InvoiceDatabase[[#This Row],[Paid Amount]]</f>
        <v>0</v>
      </c>
      <c r="N636" s="68" t="str" cm="1">
        <f t="array" aca="1" ref="N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6" s="68" t="str">
        <f>_xlfn.TEXTAFTER(
VLOOKUP(InvoiceDatabase[[#This Row],[Customer]],CustomerList[],5,FALSE),
", ", -1)</f>
        <v>Jawa Tengah</v>
      </c>
      <c r="P636" s="68">
        <f ca="1">IF(InvoiceDatabase[[#This Row],[Aging]]&lt;&gt;"Within Due",InvoiceDatabase[[#This Row],[Balance Outstanding]],0)</f>
        <v>0</v>
      </c>
      <c r="Q636" s="68">
        <f ca="1">IF(InvoiceDatabase[[#This Row],[Aging]]="Within Due",InvoiceDatabase[[#This Row],[Balance Outstanding]],0)</f>
        <v>0</v>
      </c>
      <c r="R636" s="68" t="str">
        <f ca="1">IF(InvoiceDatabase[[#This Row],[Date Issued]] &gt;= TODAY()-30, "Yes", "No")</f>
        <v>No</v>
      </c>
      <c r="S636" s="68" t="str">
        <f ca="1">IF(InvoiceDatabase[[#This Row],[IsOverdue?]]&lt;&gt;"Yes",InvoiceDatabase[[#This Row],[Status]],"Past Due")</f>
        <v>Paid</v>
      </c>
      <c r="T636" s="68" t="str">
        <f ca="1">IF(AND(InvoiceDatabase[[#This Row],[Date Due]]&lt;TODAY(),InvoiceDatabase[[#This Row],[Status]]&lt;&gt;"Paid"),"Yes","No")</f>
        <v>No</v>
      </c>
    </row>
    <row r="637" spans="1:20">
      <c r="A637">
        <v>636</v>
      </c>
      <c r="C637" t="s">
        <v>239</v>
      </c>
      <c r="D637" s="68">
        <v>5789000</v>
      </c>
      <c r="E637" s="23">
        <v>46191</v>
      </c>
      <c r="F637" s="23">
        <v>46221</v>
      </c>
      <c r="G637" t="s">
        <v>274</v>
      </c>
      <c r="H637"/>
      <c r="I637"/>
      <c r="K637" t="s">
        <v>937</v>
      </c>
      <c r="L637" s="68">
        <v>5789000</v>
      </c>
      <c r="M637" s="68">
        <f>InvoiceDatabase[[#This Row],[Amount]]-InvoiceDatabase[[#This Row],[Paid Amount]]</f>
        <v>0</v>
      </c>
      <c r="N637" s="68" t="str" cm="1">
        <f t="array" aca="1" ref="N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7" s="68" t="str">
        <f>_xlfn.TEXTAFTER(
VLOOKUP(InvoiceDatabase[[#This Row],[Customer]],CustomerList[],5,FALSE),
", ", -1)</f>
        <v>Kepulauan Riau</v>
      </c>
      <c r="P637" s="68">
        <f ca="1">IF(InvoiceDatabase[[#This Row],[Aging]]&lt;&gt;"Within Due",InvoiceDatabase[[#This Row],[Balance Outstanding]],0)</f>
        <v>0</v>
      </c>
      <c r="Q637" s="68">
        <f ca="1">IF(InvoiceDatabase[[#This Row],[Aging]]="Within Due",InvoiceDatabase[[#This Row],[Balance Outstanding]],0)</f>
        <v>0</v>
      </c>
      <c r="R637" s="68" t="str">
        <f ca="1">IF(InvoiceDatabase[[#This Row],[Date Issued]] &gt;= TODAY()-30, "Yes", "No")</f>
        <v>No</v>
      </c>
      <c r="S637" s="68" t="str">
        <f ca="1">IF(InvoiceDatabase[[#This Row],[IsOverdue?]]&lt;&gt;"Yes",InvoiceDatabase[[#This Row],[Status]],"Past Due")</f>
        <v>Paid</v>
      </c>
      <c r="T637" s="68" t="str">
        <f ca="1">IF(AND(InvoiceDatabase[[#This Row],[Date Due]]&lt;TODAY(),InvoiceDatabase[[#This Row],[Status]]&lt;&gt;"Paid"),"Yes","No")</f>
        <v>No</v>
      </c>
    </row>
    <row r="638" spans="1:20">
      <c r="A638">
        <v>637</v>
      </c>
      <c r="C638" t="s">
        <v>131</v>
      </c>
      <c r="D638" s="68">
        <v>567000</v>
      </c>
      <c r="E638" s="23">
        <v>46216</v>
      </c>
      <c r="F638" s="23">
        <v>46246</v>
      </c>
      <c r="G638" t="s">
        <v>274</v>
      </c>
      <c r="H638"/>
      <c r="I638"/>
      <c r="K638" t="s">
        <v>938</v>
      </c>
      <c r="L638" s="68">
        <v>567000</v>
      </c>
      <c r="M638" s="68">
        <f>InvoiceDatabase[[#This Row],[Amount]]-InvoiceDatabase[[#This Row],[Paid Amount]]</f>
        <v>0</v>
      </c>
      <c r="N638" s="68" t="str" cm="1">
        <f t="array" aca="1" ref="N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8" s="68" t="str">
        <f>_xlfn.TEXTAFTER(
VLOOKUP(InvoiceDatabase[[#This Row],[Customer]],CustomerList[],5,FALSE),
", ", -1)</f>
        <v>Jawa Barat</v>
      </c>
      <c r="P638" s="68">
        <f ca="1">IF(InvoiceDatabase[[#This Row],[Aging]]&lt;&gt;"Within Due",InvoiceDatabase[[#This Row],[Balance Outstanding]],0)</f>
        <v>0</v>
      </c>
      <c r="Q638" s="68">
        <f ca="1">IF(InvoiceDatabase[[#This Row],[Aging]]="Within Due",InvoiceDatabase[[#This Row],[Balance Outstanding]],0)</f>
        <v>0</v>
      </c>
      <c r="R638" s="68" t="str">
        <f ca="1">IF(InvoiceDatabase[[#This Row],[Date Issued]] &gt;= TODAY()-30, "Yes", "No")</f>
        <v>No</v>
      </c>
      <c r="S638" s="68" t="str">
        <f ca="1">IF(InvoiceDatabase[[#This Row],[IsOverdue?]]&lt;&gt;"Yes",InvoiceDatabase[[#This Row],[Status]],"Past Due")</f>
        <v>Paid</v>
      </c>
      <c r="T638" s="68" t="str">
        <f ca="1">IF(AND(InvoiceDatabase[[#This Row],[Date Due]]&lt;TODAY(),InvoiceDatabase[[#This Row],[Status]]&lt;&gt;"Paid"),"Yes","No")</f>
        <v>No</v>
      </c>
    </row>
    <row r="639" spans="1:20">
      <c r="A639">
        <v>638</v>
      </c>
      <c r="C639" t="s">
        <v>246</v>
      </c>
      <c r="D639" s="68">
        <v>5534000</v>
      </c>
      <c r="E639" s="23">
        <v>46234</v>
      </c>
      <c r="F639" s="23">
        <v>46264</v>
      </c>
      <c r="G639" t="s">
        <v>274</v>
      </c>
      <c r="H639"/>
      <c r="I639"/>
      <c r="K639" t="s">
        <v>939</v>
      </c>
      <c r="L639" s="68">
        <v>5534000</v>
      </c>
      <c r="M639" s="68">
        <f>InvoiceDatabase[[#This Row],[Amount]]-InvoiceDatabase[[#This Row],[Paid Amount]]</f>
        <v>0</v>
      </c>
      <c r="N639" s="68" t="str" cm="1">
        <f t="array" aca="1" ref="N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39" s="68" t="str">
        <f>_xlfn.TEXTAFTER(
VLOOKUP(InvoiceDatabase[[#This Row],[Customer]],CustomerList[],5,FALSE),
", ", -1)</f>
        <v>Kalimantan Timur</v>
      </c>
      <c r="P639" s="68">
        <f ca="1">IF(InvoiceDatabase[[#This Row],[Aging]]&lt;&gt;"Within Due",InvoiceDatabase[[#This Row],[Balance Outstanding]],0)</f>
        <v>0</v>
      </c>
      <c r="Q639" s="68">
        <f ca="1">IF(InvoiceDatabase[[#This Row],[Aging]]="Within Due",InvoiceDatabase[[#This Row],[Balance Outstanding]],0)</f>
        <v>0</v>
      </c>
      <c r="R639" s="68" t="str">
        <f ca="1">IF(InvoiceDatabase[[#This Row],[Date Issued]] &gt;= TODAY()-30, "Yes", "No")</f>
        <v>No</v>
      </c>
      <c r="S639" s="68" t="str">
        <f ca="1">IF(InvoiceDatabase[[#This Row],[IsOverdue?]]&lt;&gt;"Yes",InvoiceDatabase[[#This Row],[Status]],"Past Due")</f>
        <v>Paid</v>
      </c>
      <c r="T639" s="68" t="str">
        <f ca="1">IF(AND(InvoiceDatabase[[#This Row],[Date Due]]&lt;TODAY(),InvoiceDatabase[[#This Row],[Status]]&lt;&gt;"Paid"),"Yes","No")</f>
        <v>No</v>
      </c>
    </row>
    <row r="640" spans="1:20">
      <c r="A640">
        <v>639</v>
      </c>
      <c r="C640" t="s">
        <v>151</v>
      </c>
      <c r="D640" s="68">
        <v>7406000</v>
      </c>
      <c r="E640" s="23">
        <v>46095</v>
      </c>
      <c r="F640" s="23">
        <v>46125</v>
      </c>
      <c r="G640" t="s">
        <v>274</v>
      </c>
      <c r="H640"/>
      <c r="I640"/>
      <c r="K640" t="s">
        <v>940</v>
      </c>
      <c r="L640" s="68">
        <v>7406000</v>
      </c>
      <c r="M640" s="68">
        <f>InvoiceDatabase[[#This Row],[Amount]]-InvoiceDatabase[[#This Row],[Paid Amount]]</f>
        <v>0</v>
      </c>
      <c r="N640" s="68" t="str" cm="1">
        <f t="array" aca="1" ref="N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0" s="68" t="str">
        <f>_xlfn.TEXTAFTER(
VLOOKUP(InvoiceDatabase[[#This Row],[Customer]],CustomerList[],5,FALSE),
", ", -1)</f>
        <v>Banten</v>
      </c>
      <c r="P640" s="68">
        <f ca="1">IF(InvoiceDatabase[[#This Row],[Aging]]&lt;&gt;"Within Due",InvoiceDatabase[[#This Row],[Balance Outstanding]],0)</f>
        <v>0</v>
      </c>
      <c r="Q640" s="68">
        <f ca="1">IF(InvoiceDatabase[[#This Row],[Aging]]="Within Due",InvoiceDatabase[[#This Row],[Balance Outstanding]],0)</f>
        <v>0</v>
      </c>
      <c r="R640" s="68" t="str">
        <f ca="1">IF(InvoiceDatabase[[#This Row],[Date Issued]] &gt;= TODAY()-30, "Yes", "No")</f>
        <v>No</v>
      </c>
      <c r="S640" s="68" t="str">
        <f ca="1">IF(InvoiceDatabase[[#This Row],[IsOverdue?]]&lt;&gt;"Yes",InvoiceDatabase[[#This Row],[Status]],"Past Due")</f>
        <v>Paid</v>
      </c>
      <c r="T640" s="68" t="str">
        <f ca="1">IF(AND(InvoiceDatabase[[#This Row],[Date Due]]&lt;TODAY(),InvoiceDatabase[[#This Row],[Status]]&lt;&gt;"Paid"),"Yes","No")</f>
        <v>No</v>
      </c>
    </row>
    <row r="641" spans="1:20">
      <c r="A641">
        <v>640</v>
      </c>
      <c r="C641" t="s">
        <v>204</v>
      </c>
      <c r="D641" s="68">
        <v>4929000</v>
      </c>
      <c r="E641" s="23">
        <v>46056</v>
      </c>
      <c r="F641" s="23">
        <v>46086</v>
      </c>
      <c r="G641" t="s">
        <v>274</v>
      </c>
      <c r="H641"/>
      <c r="I641"/>
      <c r="K641" t="s">
        <v>941</v>
      </c>
      <c r="L641" s="68">
        <v>4929000</v>
      </c>
      <c r="M641" s="68">
        <f>InvoiceDatabase[[#This Row],[Amount]]-InvoiceDatabase[[#This Row],[Paid Amount]]</f>
        <v>0</v>
      </c>
      <c r="N641" s="68" t="str" cm="1">
        <f t="array" aca="1" ref="N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1" s="68" t="str">
        <f>_xlfn.TEXTAFTER(
VLOOKUP(InvoiceDatabase[[#This Row],[Customer]],CustomerList[],5,FALSE),
", ", -1)</f>
        <v>Bali</v>
      </c>
      <c r="P641" s="68">
        <f ca="1">IF(InvoiceDatabase[[#This Row],[Aging]]&lt;&gt;"Within Due",InvoiceDatabase[[#This Row],[Balance Outstanding]],0)</f>
        <v>0</v>
      </c>
      <c r="Q641" s="68">
        <f ca="1">IF(InvoiceDatabase[[#This Row],[Aging]]="Within Due",InvoiceDatabase[[#This Row],[Balance Outstanding]],0)</f>
        <v>0</v>
      </c>
      <c r="R641" s="68" t="str">
        <f ca="1">IF(InvoiceDatabase[[#This Row],[Date Issued]] &gt;= TODAY()-30, "Yes", "No")</f>
        <v>No</v>
      </c>
      <c r="S641" s="68" t="str">
        <f ca="1">IF(InvoiceDatabase[[#This Row],[IsOverdue?]]&lt;&gt;"Yes",InvoiceDatabase[[#This Row],[Status]],"Past Due")</f>
        <v>Paid</v>
      </c>
      <c r="T641" s="68" t="str">
        <f ca="1">IF(AND(InvoiceDatabase[[#This Row],[Date Due]]&lt;TODAY(),InvoiceDatabase[[#This Row],[Status]]&lt;&gt;"Paid"),"Yes","No")</f>
        <v>No</v>
      </c>
    </row>
    <row r="642" spans="1:20">
      <c r="A642">
        <v>641</v>
      </c>
      <c r="C642" t="s">
        <v>138</v>
      </c>
      <c r="D642" s="68">
        <v>4926000</v>
      </c>
      <c r="E642" s="23">
        <v>46104</v>
      </c>
      <c r="F642" s="23">
        <v>46118</v>
      </c>
      <c r="G642" t="s">
        <v>274</v>
      </c>
      <c r="H642"/>
      <c r="I642"/>
      <c r="K642" t="s">
        <v>942</v>
      </c>
      <c r="L642" s="68">
        <v>4926000</v>
      </c>
      <c r="M642" s="68">
        <f>InvoiceDatabase[[#This Row],[Amount]]-InvoiceDatabase[[#This Row],[Paid Amount]]</f>
        <v>0</v>
      </c>
      <c r="N642" s="68" t="str" cm="1">
        <f t="array" aca="1" ref="N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2" s="68" t="str">
        <f>_xlfn.TEXTAFTER(
VLOOKUP(InvoiceDatabase[[#This Row],[Customer]],CustomerList[],5,FALSE),
", ", -1)</f>
        <v>Jawa Barat</v>
      </c>
      <c r="P642" s="68">
        <f ca="1">IF(InvoiceDatabase[[#This Row],[Aging]]&lt;&gt;"Within Due",InvoiceDatabase[[#This Row],[Balance Outstanding]],0)</f>
        <v>0</v>
      </c>
      <c r="Q642" s="68">
        <f ca="1">IF(InvoiceDatabase[[#This Row],[Aging]]="Within Due",InvoiceDatabase[[#This Row],[Balance Outstanding]],0)</f>
        <v>0</v>
      </c>
      <c r="R642" s="68" t="str">
        <f ca="1">IF(InvoiceDatabase[[#This Row],[Date Issued]] &gt;= TODAY()-30, "Yes", "No")</f>
        <v>No</v>
      </c>
      <c r="S642" s="68" t="str">
        <f ca="1">IF(InvoiceDatabase[[#This Row],[IsOverdue?]]&lt;&gt;"Yes",InvoiceDatabase[[#This Row],[Status]],"Past Due")</f>
        <v>Paid</v>
      </c>
      <c r="T642" s="68" t="str">
        <f ca="1">IF(AND(InvoiceDatabase[[#This Row],[Date Due]]&lt;TODAY(),InvoiceDatabase[[#This Row],[Status]]&lt;&gt;"Paid"),"Yes","No")</f>
        <v>No</v>
      </c>
    </row>
    <row r="643" spans="1:20">
      <c r="A643">
        <v>642</v>
      </c>
      <c r="C643" t="s">
        <v>197</v>
      </c>
      <c r="D643" s="68">
        <v>1250000</v>
      </c>
      <c r="E643" s="23">
        <v>46115</v>
      </c>
      <c r="F643" s="23">
        <v>46145</v>
      </c>
      <c r="G643" t="s">
        <v>274</v>
      </c>
      <c r="H643"/>
      <c r="I643"/>
      <c r="K643" t="s">
        <v>943</v>
      </c>
      <c r="L643" s="68">
        <v>1250000</v>
      </c>
      <c r="M643" s="68">
        <f>InvoiceDatabase[[#This Row],[Amount]]-InvoiceDatabase[[#This Row],[Paid Amount]]</f>
        <v>0</v>
      </c>
      <c r="N643" s="68" t="str" cm="1">
        <f t="array" aca="1" ref="N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3" s="68" t="str">
        <f>_xlfn.TEXTAFTER(
VLOOKUP(InvoiceDatabase[[#This Row],[Customer]],CustomerList[],5,FALSE),
", ", -1)</f>
        <v>DI Yogyakarta</v>
      </c>
      <c r="P643" s="68">
        <f ca="1">IF(InvoiceDatabase[[#This Row],[Aging]]&lt;&gt;"Within Due",InvoiceDatabase[[#This Row],[Balance Outstanding]],0)</f>
        <v>0</v>
      </c>
      <c r="Q643" s="68">
        <f ca="1">IF(InvoiceDatabase[[#This Row],[Aging]]="Within Due",InvoiceDatabase[[#This Row],[Balance Outstanding]],0)</f>
        <v>0</v>
      </c>
      <c r="R643" s="68" t="str">
        <f ca="1">IF(InvoiceDatabase[[#This Row],[Date Issued]] &gt;= TODAY()-30, "Yes", "No")</f>
        <v>No</v>
      </c>
      <c r="S643" s="68" t="str">
        <f ca="1">IF(InvoiceDatabase[[#This Row],[IsOverdue?]]&lt;&gt;"Yes",InvoiceDatabase[[#This Row],[Status]],"Past Due")</f>
        <v>Paid</v>
      </c>
      <c r="T643" s="68" t="str">
        <f ca="1">IF(AND(InvoiceDatabase[[#This Row],[Date Due]]&lt;TODAY(),InvoiceDatabase[[#This Row],[Status]]&lt;&gt;"Paid"),"Yes","No")</f>
        <v>No</v>
      </c>
    </row>
    <row r="644" spans="1:20">
      <c r="A644">
        <v>643</v>
      </c>
      <c r="C644" t="s">
        <v>131</v>
      </c>
      <c r="D644" s="68">
        <v>5666000</v>
      </c>
      <c r="E644" s="23">
        <v>46080</v>
      </c>
      <c r="F644" s="23">
        <v>46110</v>
      </c>
      <c r="G644" t="s">
        <v>51</v>
      </c>
      <c r="H644"/>
      <c r="I644"/>
      <c r="K644" t="s">
        <v>944</v>
      </c>
      <c r="L644" s="68">
        <v>0</v>
      </c>
      <c r="M644" s="68">
        <f>InvoiceDatabase[[#This Row],[Amount]]-InvoiceDatabase[[#This Row],[Paid Amount]]</f>
        <v>5666000</v>
      </c>
      <c r="N644" s="68" t="str" cm="1">
        <f t="array" aca="1" ref="N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44" s="68" t="str">
        <f>_xlfn.TEXTAFTER(
VLOOKUP(InvoiceDatabase[[#This Row],[Customer]],CustomerList[],5,FALSE),
", ", -1)</f>
        <v>Jawa Barat</v>
      </c>
      <c r="P644" s="68">
        <f ca="1">IF(InvoiceDatabase[[#This Row],[Aging]]&lt;&gt;"Within Due",InvoiceDatabase[[#This Row],[Balance Outstanding]],0)</f>
        <v>5666000</v>
      </c>
      <c r="Q644" s="68">
        <f ca="1">IF(InvoiceDatabase[[#This Row],[Aging]]="Within Due",InvoiceDatabase[[#This Row],[Balance Outstanding]],0)</f>
        <v>0</v>
      </c>
      <c r="R644" s="68" t="str">
        <f ca="1">IF(InvoiceDatabase[[#This Row],[Date Issued]] &gt;= TODAY()-30, "Yes", "No")</f>
        <v>No</v>
      </c>
      <c r="S644" s="68" t="str">
        <f ca="1">IF(InvoiceDatabase[[#This Row],[IsOverdue?]]&lt;&gt;"Yes",InvoiceDatabase[[#This Row],[Status]],"Past Due")</f>
        <v>Past Due</v>
      </c>
      <c r="T644" s="68" t="str">
        <f ca="1">IF(AND(InvoiceDatabase[[#This Row],[Date Due]]&lt;TODAY(),InvoiceDatabase[[#This Row],[Status]]&lt;&gt;"Paid"),"Yes","No")</f>
        <v>Yes</v>
      </c>
    </row>
    <row r="645" spans="1:20">
      <c r="A645">
        <v>644</v>
      </c>
      <c r="C645" t="s">
        <v>151</v>
      </c>
      <c r="D645" s="68">
        <v>4174000</v>
      </c>
      <c r="E645" s="23">
        <v>46264</v>
      </c>
      <c r="F645" s="23">
        <v>46294</v>
      </c>
      <c r="G645" t="s">
        <v>51</v>
      </c>
      <c r="H645"/>
      <c r="I645"/>
      <c r="K645" t="s">
        <v>945</v>
      </c>
      <c r="L645" s="68">
        <v>0</v>
      </c>
      <c r="M645" s="68">
        <f>InvoiceDatabase[[#This Row],[Amount]]-InvoiceDatabase[[#This Row],[Paid Amount]]</f>
        <v>4174000</v>
      </c>
      <c r="N645" s="68" t="str" cm="1">
        <f t="array" aca="1" ref="N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45" s="68" t="str">
        <f>_xlfn.TEXTAFTER(
VLOOKUP(InvoiceDatabase[[#This Row],[Customer]],CustomerList[],5,FALSE),
", ", -1)</f>
        <v>Banten</v>
      </c>
      <c r="P645" s="68">
        <f ca="1">IF(InvoiceDatabase[[#This Row],[Aging]]&lt;&gt;"Within Due",InvoiceDatabase[[#This Row],[Balance Outstanding]],0)</f>
        <v>4174000</v>
      </c>
      <c r="Q645" s="68">
        <f ca="1">IF(InvoiceDatabase[[#This Row],[Aging]]="Within Due",InvoiceDatabase[[#This Row],[Balance Outstanding]],0)</f>
        <v>0</v>
      </c>
      <c r="R645" s="68" t="str">
        <f ca="1">IF(InvoiceDatabase[[#This Row],[Date Issued]] &gt;= TODAY()-30, "Yes", "No")</f>
        <v>No</v>
      </c>
      <c r="S645" s="68" t="str">
        <f ca="1">IF(InvoiceDatabase[[#This Row],[IsOverdue?]]&lt;&gt;"Yes",InvoiceDatabase[[#This Row],[Status]],"Past Due")</f>
        <v>Past Due</v>
      </c>
      <c r="T645" s="68" t="str">
        <f ca="1">IF(AND(InvoiceDatabase[[#This Row],[Date Due]]&lt;TODAY(),InvoiceDatabase[[#This Row],[Status]]&lt;&gt;"Paid"),"Yes","No")</f>
        <v>Yes</v>
      </c>
    </row>
    <row r="646" spans="1:20">
      <c r="A646">
        <v>645</v>
      </c>
      <c r="C646" t="s">
        <v>171</v>
      </c>
      <c r="D646" s="68">
        <v>5835000</v>
      </c>
      <c r="E646" s="23">
        <v>46115</v>
      </c>
      <c r="F646" s="23">
        <v>46145</v>
      </c>
      <c r="G646" t="s">
        <v>274</v>
      </c>
      <c r="H646"/>
      <c r="I646"/>
      <c r="K646" t="s">
        <v>946</v>
      </c>
      <c r="L646" s="68">
        <v>5835000</v>
      </c>
      <c r="M646" s="68">
        <f>InvoiceDatabase[[#This Row],[Amount]]-InvoiceDatabase[[#This Row],[Paid Amount]]</f>
        <v>0</v>
      </c>
      <c r="N646" s="68" t="str" cm="1">
        <f t="array" aca="1" ref="N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6" s="68" t="str">
        <f>_xlfn.TEXTAFTER(
VLOOKUP(InvoiceDatabase[[#This Row],[Customer]],CustomerList[],5,FALSE),
", ", -1)</f>
        <v>Jawa Barat</v>
      </c>
      <c r="P646" s="68">
        <f ca="1">IF(InvoiceDatabase[[#This Row],[Aging]]&lt;&gt;"Within Due",InvoiceDatabase[[#This Row],[Balance Outstanding]],0)</f>
        <v>0</v>
      </c>
      <c r="Q646" s="68">
        <f ca="1">IF(InvoiceDatabase[[#This Row],[Aging]]="Within Due",InvoiceDatabase[[#This Row],[Balance Outstanding]],0)</f>
        <v>0</v>
      </c>
      <c r="R646" s="68" t="str">
        <f ca="1">IF(InvoiceDatabase[[#This Row],[Date Issued]] &gt;= TODAY()-30, "Yes", "No")</f>
        <v>No</v>
      </c>
      <c r="S646" s="68" t="str">
        <f ca="1">IF(InvoiceDatabase[[#This Row],[IsOverdue?]]&lt;&gt;"Yes",InvoiceDatabase[[#This Row],[Status]],"Past Due")</f>
        <v>Paid</v>
      </c>
      <c r="T646" s="68" t="str">
        <f ca="1">IF(AND(InvoiceDatabase[[#This Row],[Date Due]]&lt;TODAY(),InvoiceDatabase[[#This Row],[Status]]&lt;&gt;"Paid"),"Yes","No")</f>
        <v>No</v>
      </c>
    </row>
    <row r="647" spans="1:20">
      <c r="A647">
        <v>646</v>
      </c>
      <c r="C647" t="s">
        <v>111</v>
      </c>
      <c r="D647" s="68">
        <v>4030000</v>
      </c>
      <c r="E647" s="23">
        <v>46251</v>
      </c>
      <c r="F647" s="23">
        <v>46265</v>
      </c>
      <c r="G647" t="s">
        <v>274</v>
      </c>
      <c r="H647"/>
      <c r="I647"/>
      <c r="K647" t="s">
        <v>947</v>
      </c>
      <c r="L647" s="68">
        <v>4030000</v>
      </c>
      <c r="M647" s="68">
        <f>InvoiceDatabase[[#This Row],[Amount]]-InvoiceDatabase[[#This Row],[Paid Amount]]</f>
        <v>0</v>
      </c>
      <c r="N647" s="68" t="str" cm="1">
        <f t="array" aca="1" ref="N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7" s="68" t="str">
        <f>_xlfn.TEXTAFTER(
VLOOKUP(InvoiceDatabase[[#This Row],[Customer]],CustomerList[],5,FALSE),
", ", -1)</f>
        <v>DKI Jakarta</v>
      </c>
      <c r="P647" s="68">
        <f ca="1">IF(InvoiceDatabase[[#This Row],[Aging]]&lt;&gt;"Within Due",InvoiceDatabase[[#This Row],[Balance Outstanding]],0)</f>
        <v>0</v>
      </c>
      <c r="Q647" s="68">
        <f ca="1">IF(InvoiceDatabase[[#This Row],[Aging]]="Within Due",InvoiceDatabase[[#This Row],[Balance Outstanding]],0)</f>
        <v>0</v>
      </c>
      <c r="R647" s="68" t="str">
        <f ca="1">IF(InvoiceDatabase[[#This Row],[Date Issued]] &gt;= TODAY()-30, "Yes", "No")</f>
        <v>No</v>
      </c>
      <c r="S647" s="68" t="str">
        <f ca="1">IF(InvoiceDatabase[[#This Row],[IsOverdue?]]&lt;&gt;"Yes",InvoiceDatabase[[#This Row],[Status]],"Past Due")</f>
        <v>Paid</v>
      </c>
      <c r="T647" s="68" t="str">
        <f ca="1">IF(AND(InvoiceDatabase[[#This Row],[Date Due]]&lt;TODAY(),InvoiceDatabase[[#This Row],[Status]]&lt;&gt;"Paid"),"Yes","No")</f>
        <v>No</v>
      </c>
    </row>
    <row r="648" spans="1:20">
      <c r="A648">
        <v>647</v>
      </c>
      <c r="C648" t="s">
        <v>105</v>
      </c>
      <c r="D648" s="68">
        <v>3045000</v>
      </c>
      <c r="E648" s="23">
        <v>46207</v>
      </c>
      <c r="F648" s="23">
        <v>46237</v>
      </c>
      <c r="G648" t="s">
        <v>274</v>
      </c>
      <c r="H648"/>
      <c r="I648"/>
      <c r="K648" t="s">
        <v>948</v>
      </c>
      <c r="L648" s="68">
        <v>3045000</v>
      </c>
      <c r="M648" s="68">
        <f>InvoiceDatabase[[#This Row],[Amount]]-InvoiceDatabase[[#This Row],[Paid Amount]]</f>
        <v>0</v>
      </c>
      <c r="N648" s="68" t="str" cm="1">
        <f t="array" aca="1" ref="N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8" s="68" t="str">
        <f>_xlfn.TEXTAFTER(
VLOOKUP(InvoiceDatabase[[#This Row],[Customer]],CustomerList[],5,FALSE),
", ", -1)</f>
        <v>DKI Jakarta</v>
      </c>
      <c r="P648" s="68">
        <f ca="1">IF(InvoiceDatabase[[#This Row],[Aging]]&lt;&gt;"Within Due",InvoiceDatabase[[#This Row],[Balance Outstanding]],0)</f>
        <v>0</v>
      </c>
      <c r="Q648" s="68">
        <f ca="1">IF(InvoiceDatabase[[#This Row],[Aging]]="Within Due",InvoiceDatabase[[#This Row],[Balance Outstanding]],0)</f>
        <v>0</v>
      </c>
      <c r="R648" s="68" t="str">
        <f ca="1">IF(InvoiceDatabase[[#This Row],[Date Issued]] &gt;= TODAY()-30, "Yes", "No")</f>
        <v>No</v>
      </c>
      <c r="S648" s="68" t="str">
        <f ca="1">IF(InvoiceDatabase[[#This Row],[IsOverdue?]]&lt;&gt;"Yes",InvoiceDatabase[[#This Row],[Status]],"Past Due")</f>
        <v>Paid</v>
      </c>
      <c r="T648" s="68" t="str">
        <f ca="1">IF(AND(InvoiceDatabase[[#This Row],[Date Due]]&lt;TODAY(),InvoiceDatabase[[#This Row],[Status]]&lt;&gt;"Paid"),"Yes","No")</f>
        <v>No</v>
      </c>
    </row>
    <row r="649" spans="1:20">
      <c r="A649">
        <v>648</v>
      </c>
      <c r="C649" t="s">
        <v>197</v>
      </c>
      <c r="D649" s="68">
        <v>4136000</v>
      </c>
      <c r="E649" s="23">
        <v>46201</v>
      </c>
      <c r="F649" s="23">
        <v>46215</v>
      </c>
      <c r="G649" t="s">
        <v>274</v>
      </c>
      <c r="H649"/>
      <c r="I649"/>
      <c r="K649" t="s">
        <v>949</v>
      </c>
      <c r="L649" s="68">
        <v>4136000</v>
      </c>
      <c r="M649" s="68">
        <f>InvoiceDatabase[[#This Row],[Amount]]-InvoiceDatabase[[#This Row],[Paid Amount]]</f>
        <v>0</v>
      </c>
      <c r="N649" s="68" t="str" cm="1">
        <f t="array" aca="1" ref="N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49" s="68" t="str">
        <f>_xlfn.TEXTAFTER(
VLOOKUP(InvoiceDatabase[[#This Row],[Customer]],CustomerList[],5,FALSE),
", ", -1)</f>
        <v>DI Yogyakarta</v>
      </c>
      <c r="P649" s="68">
        <f ca="1">IF(InvoiceDatabase[[#This Row],[Aging]]&lt;&gt;"Within Due",InvoiceDatabase[[#This Row],[Balance Outstanding]],0)</f>
        <v>0</v>
      </c>
      <c r="Q649" s="68">
        <f ca="1">IF(InvoiceDatabase[[#This Row],[Aging]]="Within Due",InvoiceDatabase[[#This Row],[Balance Outstanding]],0)</f>
        <v>0</v>
      </c>
      <c r="R649" s="68" t="str">
        <f ca="1">IF(InvoiceDatabase[[#This Row],[Date Issued]] &gt;= TODAY()-30, "Yes", "No")</f>
        <v>No</v>
      </c>
      <c r="S649" s="68" t="str">
        <f ca="1">IF(InvoiceDatabase[[#This Row],[IsOverdue?]]&lt;&gt;"Yes",InvoiceDatabase[[#This Row],[Status]],"Past Due")</f>
        <v>Paid</v>
      </c>
      <c r="T649" s="68" t="str">
        <f ca="1">IF(AND(InvoiceDatabase[[#This Row],[Date Due]]&lt;TODAY(),InvoiceDatabase[[#This Row],[Status]]&lt;&gt;"Paid"),"Yes","No")</f>
        <v>No</v>
      </c>
    </row>
    <row r="650" spans="1:20">
      <c r="A650">
        <v>649</v>
      </c>
      <c r="C650" t="s">
        <v>197</v>
      </c>
      <c r="D650" s="68">
        <v>8467000</v>
      </c>
      <c r="E650" s="23">
        <v>46177</v>
      </c>
      <c r="F650" s="23">
        <v>46207</v>
      </c>
      <c r="G650" t="s">
        <v>51</v>
      </c>
      <c r="H650"/>
      <c r="I650"/>
      <c r="K650" t="s">
        <v>950</v>
      </c>
      <c r="L650" s="68">
        <v>0</v>
      </c>
      <c r="M650" s="68">
        <f>InvoiceDatabase[[#This Row],[Amount]]-InvoiceDatabase[[#This Row],[Paid Amount]]</f>
        <v>8467000</v>
      </c>
      <c r="N650" s="68" t="str" cm="1">
        <f t="array" aca="1" ref="N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0" s="68" t="str">
        <f>_xlfn.TEXTAFTER(
VLOOKUP(InvoiceDatabase[[#This Row],[Customer]],CustomerList[],5,FALSE),
", ", -1)</f>
        <v>DI Yogyakarta</v>
      </c>
      <c r="P650" s="68">
        <f ca="1">IF(InvoiceDatabase[[#This Row],[Aging]]&lt;&gt;"Within Due",InvoiceDatabase[[#This Row],[Balance Outstanding]],0)</f>
        <v>8467000</v>
      </c>
      <c r="Q650" s="68">
        <f ca="1">IF(InvoiceDatabase[[#This Row],[Aging]]="Within Due",InvoiceDatabase[[#This Row],[Balance Outstanding]],0)</f>
        <v>0</v>
      </c>
      <c r="R650" s="68" t="str">
        <f ca="1">IF(InvoiceDatabase[[#This Row],[Date Issued]] &gt;= TODAY()-30, "Yes", "No")</f>
        <v>No</v>
      </c>
      <c r="S650" s="68" t="str">
        <f ca="1">IF(InvoiceDatabase[[#This Row],[IsOverdue?]]&lt;&gt;"Yes",InvoiceDatabase[[#This Row],[Status]],"Past Due")</f>
        <v>Past Due</v>
      </c>
      <c r="T650" s="68" t="str">
        <f ca="1">IF(AND(InvoiceDatabase[[#This Row],[Date Due]]&lt;TODAY(),InvoiceDatabase[[#This Row],[Status]]&lt;&gt;"Paid"),"Yes","No")</f>
        <v>Yes</v>
      </c>
    </row>
    <row r="651" spans="1:20">
      <c r="A651">
        <v>650</v>
      </c>
      <c r="C651" t="s">
        <v>111</v>
      </c>
      <c r="D651" s="68">
        <v>3333000</v>
      </c>
      <c r="E651" s="23">
        <v>46043</v>
      </c>
      <c r="F651" s="23">
        <v>46073</v>
      </c>
      <c r="G651" t="s">
        <v>274</v>
      </c>
      <c r="H651"/>
      <c r="I651"/>
      <c r="K651" t="s">
        <v>951</v>
      </c>
      <c r="L651" s="68">
        <v>3333000</v>
      </c>
      <c r="M651" s="68">
        <f>InvoiceDatabase[[#This Row],[Amount]]-InvoiceDatabase[[#This Row],[Paid Amount]]</f>
        <v>0</v>
      </c>
      <c r="N651" s="68" t="str" cm="1">
        <f t="array" aca="1" ref="N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1" s="68" t="str">
        <f>_xlfn.TEXTAFTER(
VLOOKUP(InvoiceDatabase[[#This Row],[Customer]],CustomerList[],5,FALSE),
", ", -1)</f>
        <v>DKI Jakarta</v>
      </c>
      <c r="P651" s="68">
        <f ca="1">IF(InvoiceDatabase[[#This Row],[Aging]]&lt;&gt;"Within Due",InvoiceDatabase[[#This Row],[Balance Outstanding]],0)</f>
        <v>0</v>
      </c>
      <c r="Q651" s="68">
        <f ca="1">IF(InvoiceDatabase[[#This Row],[Aging]]="Within Due",InvoiceDatabase[[#This Row],[Balance Outstanding]],0)</f>
        <v>0</v>
      </c>
      <c r="R651" s="68" t="str">
        <f ca="1">IF(InvoiceDatabase[[#This Row],[Date Issued]] &gt;= TODAY()-30, "Yes", "No")</f>
        <v>No</v>
      </c>
      <c r="S651" s="68" t="str">
        <f ca="1">IF(InvoiceDatabase[[#This Row],[IsOverdue?]]&lt;&gt;"Yes",InvoiceDatabase[[#This Row],[Status]],"Past Due")</f>
        <v>Paid</v>
      </c>
      <c r="T651" s="68" t="str">
        <f ca="1">IF(AND(InvoiceDatabase[[#This Row],[Date Due]]&lt;TODAY(),InvoiceDatabase[[#This Row],[Status]]&lt;&gt;"Paid"),"Yes","No")</f>
        <v>No</v>
      </c>
    </row>
    <row r="652" spans="1:20">
      <c r="A652">
        <v>651</v>
      </c>
      <c r="C652" t="s">
        <v>171</v>
      </c>
      <c r="D652" s="68">
        <v>893000</v>
      </c>
      <c r="E652" s="23">
        <v>46204</v>
      </c>
      <c r="F652" s="23">
        <v>46234</v>
      </c>
      <c r="G652" t="s">
        <v>274</v>
      </c>
      <c r="H652"/>
      <c r="I652"/>
      <c r="K652" t="s">
        <v>952</v>
      </c>
      <c r="L652" s="68">
        <v>893000</v>
      </c>
      <c r="M652" s="68">
        <f>InvoiceDatabase[[#This Row],[Amount]]-InvoiceDatabase[[#This Row],[Paid Amount]]</f>
        <v>0</v>
      </c>
      <c r="N652" s="68" t="str" cm="1">
        <f t="array" aca="1" ref="N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2" s="68" t="str">
        <f>_xlfn.TEXTAFTER(
VLOOKUP(InvoiceDatabase[[#This Row],[Customer]],CustomerList[],5,FALSE),
", ", -1)</f>
        <v>Jawa Barat</v>
      </c>
      <c r="P652" s="68">
        <f ca="1">IF(InvoiceDatabase[[#This Row],[Aging]]&lt;&gt;"Within Due",InvoiceDatabase[[#This Row],[Balance Outstanding]],0)</f>
        <v>0</v>
      </c>
      <c r="Q652" s="68">
        <f ca="1">IF(InvoiceDatabase[[#This Row],[Aging]]="Within Due",InvoiceDatabase[[#This Row],[Balance Outstanding]],0)</f>
        <v>0</v>
      </c>
      <c r="R652" s="68" t="str">
        <f ca="1">IF(InvoiceDatabase[[#This Row],[Date Issued]] &gt;= TODAY()-30, "Yes", "No")</f>
        <v>No</v>
      </c>
      <c r="S652" s="68" t="str">
        <f ca="1">IF(InvoiceDatabase[[#This Row],[IsOverdue?]]&lt;&gt;"Yes",InvoiceDatabase[[#This Row],[Status]],"Past Due")</f>
        <v>Paid</v>
      </c>
      <c r="T652" s="68" t="str">
        <f ca="1">IF(AND(InvoiceDatabase[[#This Row],[Date Due]]&lt;TODAY(),InvoiceDatabase[[#This Row],[Status]]&lt;&gt;"Paid"),"Yes","No")</f>
        <v>No</v>
      </c>
    </row>
    <row r="653" spans="1:20">
      <c r="A653">
        <v>652</v>
      </c>
      <c r="C653" t="s">
        <v>151</v>
      </c>
      <c r="D653" s="68">
        <v>3366000</v>
      </c>
      <c r="E653" s="23">
        <v>46268</v>
      </c>
      <c r="F653" s="23">
        <v>46298</v>
      </c>
      <c r="G653" t="s">
        <v>274</v>
      </c>
      <c r="H653"/>
      <c r="I653"/>
      <c r="K653" t="s">
        <v>953</v>
      </c>
      <c r="L653" s="68">
        <v>3366000</v>
      </c>
      <c r="M653" s="68">
        <f>InvoiceDatabase[[#This Row],[Amount]]-InvoiceDatabase[[#This Row],[Paid Amount]]</f>
        <v>0</v>
      </c>
      <c r="N653" s="68" t="str" cm="1">
        <f t="array" aca="1" ref="N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3" s="68" t="str">
        <f>_xlfn.TEXTAFTER(
VLOOKUP(InvoiceDatabase[[#This Row],[Customer]],CustomerList[],5,FALSE),
", ", -1)</f>
        <v>Banten</v>
      </c>
      <c r="P653" s="68">
        <f ca="1">IF(InvoiceDatabase[[#This Row],[Aging]]&lt;&gt;"Within Due",InvoiceDatabase[[#This Row],[Balance Outstanding]],0)</f>
        <v>0</v>
      </c>
      <c r="Q653" s="68">
        <f ca="1">IF(InvoiceDatabase[[#This Row],[Aging]]="Within Due",InvoiceDatabase[[#This Row],[Balance Outstanding]],0)</f>
        <v>0</v>
      </c>
      <c r="R653" s="68" t="str">
        <f ca="1">IF(InvoiceDatabase[[#This Row],[Date Issued]] &gt;= TODAY()-30, "Yes", "No")</f>
        <v>No</v>
      </c>
      <c r="S653" s="68" t="str">
        <f ca="1">IF(InvoiceDatabase[[#This Row],[IsOverdue?]]&lt;&gt;"Yes",InvoiceDatabase[[#This Row],[Status]],"Past Due")</f>
        <v>Paid</v>
      </c>
      <c r="T653" s="68" t="str">
        <f ca="1">IF(AND(InvoiceDatabase[[#This Row],[Date Due]]&lt;TODAY(),InvoiceDatabase[[#This Row],[Status]]&lt;&gt;"Paid"),"Yes","No")</f>
        <v>No</v>
      </c>
    </row>
    <row r="654" spans="1:20">
      <c r="A654">
        <v>653</v>
      </c>
      <c r="C654" t="s">
        <v>118</v>
      </c>
      <c r="D654" s="68">
        <v>4050000</v>
      </c>
      <c r="E654" s="23">
        <v>46088</v>
      </c>
      <c r="F654" s="23">
        <v>46102</v>
      </c>
      <c r="G654" t="s">
        <v>274</v>
      </c>
      <c r="H654"/>
      <c r="I654"/>
      <c r="K654" t="s">
        <v>954</v>
      </c>
      <c r="L654" s="68">
        <v>4050000</v>
      </c>
      <c r="M654" s="68">
        <f>InvoiceDatabase[[#This Row],[Amount]]-InvoiceDatabase[[#This Row],[Paid Amount]]</f>
        <v>0</v>
      </c>
      <c r="N654" s="68" t="str" cm="1">
        <f t="array" aca="1" ref="N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4" s="68" t="str">
        <f>_xlfn.TEXTAFTER(
VLOOKUP(InvoiceDatabase[[#This Row],[Customer]],CustomerList[],5,FALSE),
", ", -1)</f>
        <v>DKI Jakarta</v>
      </c>
      <c r="P654" s="68">
        <f ca="1">IF(InvoiceDatabase[[#This Row],[Aging]]&lt;&gt;"Within Due",InvoiceDatabase[[#This Row],[Balance Outstanding]],0)</f>
        <v>0</v>
      </c>
      <c r="Q654" s="68">
        <f ca="1">IF(InvoiceDatabase[[#This Row],[Aging]]="Within Due",InvoiceDatabase[[#This Row],[Balance Outstanding]],0)</f>
        <v>0</v>
      </c>
      <c r="R654" s="68" t="str">
        <f ca="1">IF(InvoiceDatabase[[#This Row],[Date Issued]] &gt;= TODAY()-30, "Yes", "No")</f>
        <v>No</v>
      </c>
      <c r="S654" s="68" t="str">
        <f ca="1">IF(InvoiceDatabase[[#This Row],[IsOverdue?]]&lt;&gt;"Yes",InvoiceDatabase[[#This Row],[Status]],"Past Due")</f>
        <v>Paid</v>
      </c>
      <c r="T654" s="68" t="str">
        <f ca="1">IF(AND(InvoiceDatabase[[#This Row],[Date Due]]&lt;TODAY(),InvoiceDatabase[[#This Row],[Status]]&lt;&gt;"Paid"),"Yes","No")</f>
        <v>No</v>
      </c>
    </row>
    <row r="655" spans="1:20">
      <c r="A655">
        <v>654</v>
      </c>
      <c r="C655" t="s">
        <v>118</v>
      </c>
      <c r="D655" s="68">
        <v>4474000</v>
      </c>
      <c r="E655" s="23">
        <v>46041</v>
      </c>
      <c r="F655" s="23">
        <v>46086</v>
      </c>
      <c r="G655" t="s">
        <v>2802</v>
      </c>
      <c r="H655"/>
      <c r="I655"/>
      <c r="K655" t="s">
        <v>955</v>
      </c>
      <c r="L655" s="68">
        <v>1342000</v>
      </c>
      <c r="M655" s="68">
        <f>InvoiceDatabase[[#This Row],[Amount]]-InvoiceDatabase[[#This Row],[Paid Amount]]</f>
        <v>3132000</v>
      </c>
      <c r="N655" s="68" t="str" cm="1">
        <f t="array" aca="1" ref="N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5" s="68" t="str">
        <f>_xlfn.TEXTAFTER(
VLOOKUP(InvoiceDatabase[[#This Row],[Customer]],CustomerList[],5,FALSE),
", ", -1)</f>
        <v>DKI Jakarta</v>
      </c>
      <c r="P655" s="68">
        <f ca="1">IF(InvoiceDatabase[[#This Row],[Aging]]&lt;&gt;"Within Due",InvoiceDatabase[[#This Row],[Balance Outstanding]],0)</f>
        <v>3132000</v>
      </c>
      <c r="Q655" s="68">
        <f ca="1">IF(InvoiceDatabase[[#This Row],[Aging]]="Within Due",InvoiceDatabase[[#This Row],[Balance Outstanding]],0)</f>
        <v>0</v>
      </c>
      <c r="R655" s="68" t="str">
        <f ca="1">IF(InvoiceDatabase[[#This Row],[Date Issued]] &gt;= TODAY()-30, "Yes", "No")</f>
        <v>No</v>
      </c>
      <c r="S655" s="68" t="str">
        <f ca="1">IF(InvoiceDatabase[[#This Row],[IsOverdue?]]&lt;&gt;"Yes",InvoiceDatabase[[#This Row],[Status]],"Past Due")</f>
        <v>Past Due</v>
      </c>
      <c r="T655" s="68" t="str">
        <f ca="1">IF(AND(InvoiceDatabase[[#This Row],[Date Due]]&lt;TODAY(),InvoiceDatabase[[#This Row],[Status]]&lt;&gt;"Paid"),"Yes","No")</f>
        <v>Yes</v>
      </c>
    </row>
    <row r="656" spans="1:20">
      <c r="A656">
        <v>655</v>
      </c>
      <c r="C656" t="s">
        <v>246</v>
      </c>
      <c r="D656" s="68">
        <v>1793000</v>
      </c>
      <c r="E656" s="23">
        <v>46175</v>
      </c>
      <c r="F656" s="23">
        <v>46205</v>
      </c>
      <c r="G656" t="s">
        <v>51</v>
      </c>
      <c r="H656"/>
      <c r="I656"/>
      <c r="K656" t="s">
        <v>956</v>
      </c>
      <c r="L656" s="68">
        <v>0</v>
      </c>
      <c r="M656" s="68">
        <f>InvoiceDatabase[[#This Row],[Amount]]-InvoiceDatabase[[#This Row],[Paid Amount]]</f>
        <v>1793000</v>
      </c>
      <c r="N656" s="68" t="str" cm="1">
        <f t="array" aca="1" ref="N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56" s="68" t="str">
        <f>_xlfn.TEXTAFTER(
VLOOKUP(InvoiceDatabase[[#This Row],[Customer]],CustomerList[],5,FALSE),
", ", -1)</f>
        <v>Kalimantan Timur</v>
      </c>
      <c r="P656" s="68">
        <f ca="1">IF(InvoiceDatabase[[#This Row],[Aging]]&lt;&gt;"Within Due",InvoiceDatabase[[#This Row],[Balance Outstanding]],0)</f>
        <v>1793000</v>
      </c>
      <c r="Q656" s="68">
        <f ca="1">IF(InvoiceDatabase[[#This Row],[Aging]]="Within Due",InvoiceDatabase[[#This Row],[Balance Outstanding]],0)</f>
        <v>0</v>
      </c>
      <c r="R656" s="68" t="str">
        <f ca="1">IF(InvoiceDatabase[[#This Row],[Date Issued]] &gt;= TODAY()-30, "Yes", "No")</f>
        <v>No</v>
      </c>
      <c r="S656" s="68" t="str">
        <f ca="1">IF(InvoiceDatabase[[#This Row],[IsOverdue?]]&lt;&gt;"Yes",InvoiceDatabase[[#This Row],[Status]],"Past Due")</f>
        <v>Past Due</v>
      </c>
      <c r="T656" s="68" t="str">
        <f ca="1">IF(AND(InvoiceDatabase[[#This Row],[Date Due]]&lt;TODAY(),InvoiceDatabase[[#This Row],[Status]]&lt;&gt;"Paid"),"Yes","No")</f>
        <v>Yes</v>
      </c>
    </row>
    <row r="657" spans="1:20">
      <c r="A657">
        <v>656</v>
      </c>
      <c r="C657" t="s">
        <v>111</v>
      </c>
      <c r="D657" s="68">
        <v>4411000</v>
      </c>
      <c r="E657" s="23">
        <v>46271</v>
      </c>
      <c r="F657" s="23">
        <v>46285</v>
      </c>
      <c r="G657" t="s">
        <v>274</v>
      </c>
      <c r="H657"/>
      <c r="I657"/>
      <c r="K657" t="s">
        <v>957</v>
      </c>
      <c r="L657" s="68">
        <v>4411000</v>
      </c>
      <c r="M657" s="68">
        <f>InvoiceDatabase[[#This Row],[Amount]]-InvoiceDatabase[[#This Row],[Paid Amount]]</f>
        <v>0</v>
      </c>
      <c r="N657" s="68" t="str" cm="1">
        <f t="array" aca="1" ref="N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7" s="68" t="str">
        <f>_xlfn.TEXTAFTER(
VLOOKUP(InvoiceDatabase[[#This Row],[Customer]],CustomerList[],5,FALSE),
", ", -1)</f>
        <v>DKI Jakarta</v>
      </c>
      <c r="P657" s="68">
        <f ca="1">IF(InvoiceDatabase[[#This Row],[Aging]]&lt;&gt;"Within Due",InvoiceDatabase[[#This Row],[Balance Outstanding]],0)</f>
        <v>0</v>
      </c>
      <c r="Q657" s="68">
        <f ca="1">IF(InvoiceDatabase[[#This Row],[Aging]]="Within Due",InvoiceDatabase[[#This Row],[Balance Outstanding]],0)</f>
        <v>0</v>
      </c>
      <c r="R657" s="68" t="str">
        <f ca="1">IF(InvoiceDatabase[[#This Row],[Date Issued]] &gt;= TODAY()-30, "Yes", "No")</f>
        <v>Yes</v>
      </c>
      <c r="S657" s="68" t="str">
        <f ca="1">IF(InvoiceDatabase[[#This Row],[IsOverdue?]]&lt;&gt;"Yes",InvoiceDatabase[[#This Row],[Status]],"Past Due")</f>
        <v>Paid</v>
      </c>
      <c r="T657" s="68" t="str">
        <f ca="1">IF(AND(InvoiceDatabase[[#This Row],[Date Due]]&lt;TODAY(),InvoiceDatabase[[#This Row],[Status]]&lt;&gt;"Paid"),"Yes","No")</f>
        <v>No</v>
      </c>
    </row>
    <row r="658" spans="1:20">
      <c r="A658">
        <v>657</v>
      </c>
      <c r="C658" t="s">
        <v>184</v>
      </c>
      <c r="D658" s="68">
        <v>4867000</v>
      </c>
      <c r="E658" s="23">
        <v>46159</v>
      </c>
      <c r="F658" s="23">
        <v>46189</v>
      </c>
      <c r="G658" t="s">
        <v>274</v>
      </c>
      <c r="H658"/>
      <c r="I658"/>
      <c r="K658" t="s">
        <v>958</v>
      </c>
      <c r="L658" s="68">
        <v>4867000</v>
      </c>
      <c r="M658" s="68">
        <f>InvoiceDatabase[[#This Row],[Amount]]-InvoiceDatabase[[#This Row],[Paid Amount]]</f>
        <v>0</v>
      </c>
      <c r="N658" s="68" t="str" cm="1">
        <f t="array" aca="1" ref="N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8" s="68" t="str">
        <f>_xlfn.TEXTAFTER(
VLOOKUP(InvoiceDatabase[[#This Row],[Customer]],CustomerList[],5,FALSE),
", ", -1)</f>
        <v>Jawa Timur</v>
      </c>
      <c r="P658" s="68">
        <f ca="1">IF(InvoiceDatabase[[#This Row],[Aging]]&lt;&gt;"Within Due",InvoiceDatabase[[#This Row],[Balance Outstanding]],0)</f>
        <v>0</v>
      </c>
      <c r="Q658" s="68">
        <f ca="1">IF(InvoiceDatabase[[#This Row],[Aging]]="Within Due",InvoiceDatabase[[#This Row],[Balance Outstanding]],0)</f>
        <v>0</v>
      </c>
      <c r="R658" s="68" t="str">
        <f ca="1">IF(InvoiceDatabase[[#This Row],[Date Issued]] &gt;= TODAY()-30, "Yes", "No")</f>
        <v>No</v>
      </c>
      <c r="S658" s="68" t="str">
        <f ca="1">IF(InvoiceDatabase[[#This Row],[IsOverdue?]]&lt;&gt;"Yes",InvoiceDatabase[[#This Row],[Status]],"Past Due")</f>
        <v>Paid</v>
      </c>
      <c r="T658" s="68" t="str">
        <f ca="1">IF(AND(InvoiceDatabase[[#This Row],[Date Due]]&lt;TODAY(),InvoiceDatabase[[#This Row],[Status]]&lt;&gt;"Paid"),"Yes","No")</f>
        <v>No</v>
      </c>
    </row>
    <row r="659" spans="1:20">
      <c r="A659">
        <v>658</v>
      </c>
      <c r="C659" t="s">
        <v>218</v>
      </c>
      <c r="D659" s="68">
        <v>1739000</v>
      </c>
      <c r="E659" s="23">
        <v>46026</v>
      </c>
      <c r="F659" s="23">
        <v>46056</v>
      </c>
      <c r="G659" t="s">
        <v>274</v>
      </c>
      <c r="H659"/>
      <c r="I659"/>
      <c r="K659" t="s">
        <v>959</v>
      </c>
      <c r="L659" s="68">
        <v>1739000</v>
      </c>
      <c r="M659" s="68">
        <f>InvoiceDatabase[[#This Row],[Amount]]-InvoiceDatabase[[#This Row],[Paid Amount]]</f>
        <v>0</v>
      </c>
      <c r="N659" s="68" t="str" cm="1">
        <f t="array" aca="1" ref="N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59" s="68" t="str">
        <f>_xlfn.TEXTAFTER(
VLOOKUP(InvoiceDatabase[[#This Row],[Customer]],CustomerList[],5,FALSE),
", ", -1)</f>
        <v>Sumatera Utara</v>
      </c>
      <c r="P659" s="68">
        <f ca="1">IF(InvoiceDatabase[[#This Row],[Aging]]&lt;&gt;"Within Due",InvoiceDatabase[[#This Row],[Balance Outstanding]],0)</f>
        <v>0</v>
      </c>
      <c r="Q659" s="68">
        <f ca="1">IF(InvoiceDatabase[[#This Row],[Aging]]="Within Due",InvoiceDatabase[[#This Row],[Balance Outstanding]],0)</f>
        <v>0</v>
      </c>
      <c r="R659" s="68" t="str">
        <f ca="1">IF(InvoiceDatabase[[#This Row],[Date Issued]] &gt;= TODAY()-30, "Yes", "No")</f>
        <v>No</v>
      </c>
      <c r="S659" s="68" t="str">
        <f ca="1">IF(InvoiceDatabase[[#This Row],[IsOverdue?]]&lt;&gt;"Yes",InvoiceDatabase[[#This Row],[Status]],"Past Due")</f>
        <v>Paid</v>
      </c>
      <c r="T659" s="68" t="str">
        <f ca="1">IF(AND(InvoiceDatabase[[#This Row],[Date Due]]&lt;TODAY(),InvoiceDatabase[[#This Row],[Status]]&lt;&gt;"Paid"),"Yes","No")</f>
        <v>No</v>
      </c>
    </row>
    <row r="660" spans="1:20">
      <c r="A660">
        <v>659</v>
      </c>
      <c r="C660" t="s">
        <v>111</v>
      </c>
      <c r="D660" s="68">
        <v>5410000</v>
      </c>
      <c r="E660" s="23">
        <v>46110</v>
      </c>
      <c r="F660" s="23">
        <v>46140</v>
      </c>
      <c r="G660" t="s">
        <v>274</v>
      </c>
      <c r="H660"/>
      <c r="I660"/>
      <c r="K660" t="s">
        <v>960</v>
      </c>
      <c r="L660" s="68">
        <v>5410000</v>
      </c>
      <c r="M660" s="68">
        <f>InvoiceDatabase[[#This Row],[Amount]]-InvoiceDatabase[[#This Row],[Paid Amount]]</f>
        <v>0</v>
      </c>
      <c r="N660" s="68" t="str" cm="1">
        <f t="array" aca="1" ref="N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0" s="68" t="str">
        <f>_xlfn.TEXTAFTER(
VLOOKUP(InvoiceDatabase[[#This Row],[Customer]],CustomerList[],5,FALSE),
", ", -1)</f>
        <v>DKI Jakarta</v>
      </c>
      <c r="P660" s="68">
        <f ca="1">IF(InvoiceDatabase[[#This Row],[Aging]]&lt;&gt;"Within Due",InvoiceDatabase[[#This Row],[Balance Outstanding]],0)</f>
        <v>0</v>
      </c>
      <c r="Q660" s="68">
        <f ca="1">IF(InvoiceDatabase[[#This Row],[Aging]]="Within Due",InvoiceDatabase[[#This Row],[Balance Outstanding]],0)</f>
        <v>0</v>
      </c>
      <c r="R660" s="68" t="str">
        <f ca="1">IF(InvoiceDatabase[[#This Row],[Date Issued]] &gt;= TODAY()-30, "Yes", "No")</f>
        <v>No</v>
      </c>
      <c r="S660" s="68" t="str">
        <f ca="1">IF(InvoiceDatabase[[#This Row],[IsOverdue?]]&lt;&gt;"Yes",InvoiceDatabase[[#This Row],[Status]],"Past Due")</f>
        <v>Paid</v>
      </c>
      <c r="T660" s="68" t="str">
        <f ca="1">IF(AND(InvoiceDatabase[[#This Row],[Date Due]]&lt;TODAY(),InvoiceDatabase[[#This Row],[Status]]&lt;&gt;"Paid"),"Yes","No")</f>
        <v>No</v>
      </c>
    </row>
    <row r="661" spans="1:20">
      <c r="A661">
        <v>660</v>
      </c>
      <c r="C661" t="s">
        <v>184</v>
      </c>
      <c r="D661" s="68">
        <v>2093000</v>
      </c>
      <c r="E661" s="23">
        <v>46053</v>
      </c>
      <c r="F661" s="23">
        <v>46083</v>
      </c>
      <c r="G661" t="s">
        <v>274</v>
      </c>
      <c r="H661"/>
      <c r="I661"/>
      <c r="K661" t="s">
        <v>961</v>
      </c>
      <c r="L661" s="68">
        <v>2093000</v>
      </c>
      <c r="M661" s="68">
        <f>InvoiceDatabase[[#This Row],[Amount]]-InvoiceDatabase[[#This Row],[Paid Amount]]</f>
        <v>0</v>
      </c>
      <c r="N661" s="68" t="str" cm="1">
        <f t="array" aca="1" ref="N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1" s="68" t="str">
        <f>_xlfn.TEXTAFTER(
VLOOKUP(InvoiceDatabase[[#This Row],[Customer]],CustomerList[],5,FALSE),
", ", -1)</f>
        <v>Jawa Timur</v>
      </c>
      <c r="P661" s="68">
        <f ca="1">IF(InvoiceDatabase[[#This Row],[Aging]]&lt;&gt;"Within Due",InvoiceDatabase[[#This Row],[Balance Outstanding]],0)</f>
        <v>0</v>
      </c>
      <c r="Q661" s="68">
        <f ca="1">IF(InvoiceDatabase[[#This Row],[Aging]]="Within Due",InvoiceDatabase[[#This Row],[Balance Outstanding]],0)</f>
        <v>0</v>
      </c>
      <c r="R661" s="68" t="str">
        <f ca="1">IF(InvoiceDatabase[[#This Row],[Date Issued]] &gt;= TODAY()-30, "Yes", "No")</f>
        <v>No</v>
      </c>
      <c r="S661" s="68" t="str">
        <f ca="1">IF(InvoiceDatabase[[#This Row],[IsOverdue?]]&lt;&gt;"Yes",InvoiceDatabase[[#This Row],[Status]],"Past Due")</f>
        <v>Paid</v>
      </c>
      <c r="T661" s="68" t="str">
        <f ca="1">IF(AND(InvoiceDatabase[[#This Row],[Date Due]]&lt;TODAY(),InvoiceDatabase[[#This Row],[Status]]&lt;&gt;"Paid"),"Yes","No")</f>
        <v>No</v>
      </c>
    </row>
    <row r="662" spans="1:20">
      <c r="A662">
        <v>661</v>
      </c>
      <c r="C662" t="s">
        <v>260</v>
      </c>
      <c r="D662" s="68">
        <v>5182000</v>
      </c>
      <c r="E662" s="23">
        <v>46047</v>
      </c>
      <c r="F662" s="23">
        <v>46077</v>
      </c>
      <c r="G662" t="s">
        <v>274</v>
      </c>
      <c r="H662"/>
      <c r="I662"/>
      <c r="K662" t="s">
        <v>962</v>
      </c>
      <c r="L662" s="68">
        <v>5182000</v>
      </c>
      <c r="M662" s="68">
        <f>InvoiceDatabase[[#This Row],[Amount]]-InvoiceDatabase[[#This Row],[Paid Amount]]</f>
        <v>0</v>
      </c>
      <c r="N662" s="68" t="str" cm="1">
        <f t="array" aca="1" ref="N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2" s="68" t="str">
        <f>_xlfn.TEXTAFTER(
VLOOKUP(InvoiceDatabase[[#This Row],[Customer]],CustomerList[],5,FALSE),
", ", -1)</f>
        <v>Sulawesi Utara</v>
      </c>
      <c r="P662" s="68">
        <f ca="1">IF(InvoiceDatabase[[#This Row],[Aging]]&lt;&gt;"Within Due",InvoiceDatabase[[#This Row],[Balance Outstanding]],0)</f>
        <v>0</v>
      </c>
      <c r="Q662" s="68">
        <f ca="1">IF(InvoiceDatabase[[#This Row],[Aging]]="Within Due",InvoiceDatabase[[#This Row],[Balance Outstanding]],0)</f>
        <v>0</v>
      </c>
      <c r="R662" s="68" t="str">
        <f ca="1">IF(InvoiceDatabase[[#This Row],[Date Issued]] &gt;= TODAY()-30, "Yes", "No")</f>
        <v>No</v>
      </c>
      <c r="S662" s="68" t="str">
        <f ca="1">IF(InvoiceDatabase[[#This Row],[IsOverdue?]]&lt;&gt;"Yes",InvoiceDatabase[[#This Row],[Status]],"Past Due")</f>
        <v>Paid</v>
      </c>
      <c r="T662" s="68" t="str">
        <f ca="1">IF(AND(InvoiceDatabase[[#This Row],[Date Due]]&lt;TODAY(),InvoiceDatabase[[#This Row],[Status]]&lt;&gt;"Paid"),"Yes","No")</f>
        <v>No</v>
      </c>
    </row>
    <row r="663" spans="1:20">
      <c r="A663">
        <v>662</v>
      </c>
      <c r="C663" t="s">
        <v>190</v>
      </c>
      <c r="D663" s="68">
        <v>5582000</v>
      </c>
      <c r="E663" s="23">
        <v>46120</v>
      </c>
      <c r="F663" s="23">
        <v>46165</v>
      </c>
      <c r="G663" t="s">
        <v>274</v>
      </c>
      <c r="H663"/>
      <c r="I663"/>
      <c r="K663" t="s">
        <v>963</v>
      </c>
      <c r="L663" s="68">
        <v>5582000</v>
      </c>
      <c r="M663" s="68">
        <f>InvoiceDatabase[[#This Row],[Amount]]-InvoiceDatabase[[#This Row],[Paid Amount]]</f>
        <v>0</v>
      </c>
      <c r="N663" s="68" t="str" cm="1">
        <f t="array" aca="1" ref="N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3" s="68" t="str">
        <f>_xlfn.TEXTAFTER(
VLOOKUP(InvoiceDatabase[[#This Row],[Customer]],CustomerList[],5,FALSE),
", ", -1)</f>
        <v>Jawa Tengah</v>
      </c>
      <c r="P663" s="68">
        <f ca="1">IF(InvoiceDatabase[[#This Row],[Aging]]&lt;&gt;"Within Due",InvoiceDatabase[[#This Row],[Balance Outstanding]],0)</f>
        <v>0</v>
      </c>
      <c r="Q663" s="68">
        <f ca="1">IF(InvoiceDatabase[[#This Row],[Aging]]="Within Due",InvoiceDatabase[[#This Row],[Balance Outstanding]],0)</f>
        <v>0</v>
      </c>
      <c r="R663" s="68" t="str">
        <f ca="1">IF(InvoiceDatabase[[#This Row],[Date Issued]] &gt;= TODAY()-30, "Yes", "No")</f>
        <v>No</v>
      </c>
      <c r="S663" s="68" t="str">
        <f ca="1">IF(InvoiceDatabase[[#This Row],[IsOverdue?]]&lt;&gt;"Yes",InvoiceDatabase[[#This Row],[Status]],"Past Due")</f>
        <v>Paid</v>
      </c>
      <c r="T663" s="68" t="str">
        <f ca="1">IF(AND(InvoiceDatabase[[#This Row],[Date Due]]&lt;TODAY(),InvoiceDatabase[[#This Row],[Status]]&lt;&gt;"Paid"),"Yes","No")</f>
        <v>No</v>
      </c>
    </row>
    <row r="664" spans="1:20">
      <c r="A664">
        <v>663</v>
      </c>
      <c r="C664" t="s">
        <v>225</v>
      </c>
      <c r="D664" s="68">
        <v>4140000</v>
      </c>
      <c r="E664" s="23">
        <v>46034</v>
      </c>
      <c r="F664" s="23">
        <v>46064</v>
      </c>
      <c r="G664" t="s">
        <v>274</v>
      </c>
      <c r="H664"/>
      <c r="I664"/>
      <c r="K664" t="s">
        <v>964</v>
      </c>
      <c r="L664" s="68">
        <v>4140000</v>
      </c>
      <c r="M664" s="68">
        <f>InvoiceDatabase[[#This Row],[Amount]]-InvoiceDatabase[[#This Row],[Paid Amount]]</f>
        <v>0</v>
      </c>
      <c r="N664" s="68" t="str" cm="1">
        <f t="array" aca="1" ref="N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4" s="68" t="str">
        <f>_xlfn.TEXTAFTER(
VLOOKUP(InvoiceDatabase[[#This Row],[Customer]],CustomerList[],5,FALSE),
", ", -1)</f>
        <v>Sumatera Selatan</v>
      </c>
      <c r="P664" s="68">
        <f ca="1">IF(InvoiceDatabase[[#This Row],[Aging]]&lt;&gt;"Within Due",InvoiceDatabase[[#This Row],[Balance Outstanding]],0)</f>
        <v>0</v>
      </c>
      <c r="Q664" s="68">
        <f ca="1">IF(InvoiceDatabase[[#This Row],[Aging]]="Within Due",InvoiceDatabase[[#This Row],[Balance Outstanding]],0)</f>
        <v>0</v>
      </c>
      <c r="R664" s="68" t="str">
        <f ca="1">IF(InvoiceDatabase[[#This Row],[Date Issued]] &gt;= TODAY()-30, "Yes", "No")</f>
        <v>No</v>
      </c>
      <c r="S664" s="68" t="str">
        <f ca="1">IF(InvoiceDatabase[[#This Row],[IsOverdue?]]&lt;&gt;"Yes",InvoiceDatabase[[#This Row],[Status]],"Past Due")</f>
        <v>Paid</v>
      </c>
      <c r="T664" s="68" t="str">
        <f ca="1">IF(AND(InvoiceDatabase[[#This Row],[Date Due]]&lt;TODAY(),InvoiceDatabase[[#This Row],[Status]]&lt;&gt;"Paid"),"Yes","No")</f>
        <v>No</v>
      </c>
    </row>
    <row r="665" spans="1:20">
      <c r="A665">
        <v>664</v>
      </c>
      <c r="C665" t="s">
        <v>253</v>
      </c>
      <c r="D665" s="68">
        <v>3876000</v>
      </c>
      <c r="E665" s="23">
        <v>46146</v>
      </c>
      <c r="F665" s="23">
        <v>46160</v>
      </c>
      <c r="G665" t="s">
        <v>2802</v>
      </c>
      <c r="H665"/>
      <c r="I665"/>
      <c r="K665" t="s">
        <v>965</v>
      </c>
      <c r="L665" s="68">
        <v>1163000</v>
      </c>
      <c r="M665" s="68">
        <f>InvoiceDatabase[[#This Row],[Amount]]-InvoiceDatabase[[#This Row],[Paid Amount]]</f>
        <v>2713000</v>
      </c>
      <c r="N665" s="68" t="str" cm="1">
        <f t="array" aca="1" ref="N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5" s="68" t="str">
        <f>_xlfn.TEXTAFTER(
VLOOKUP(InvoiceDatabase[[#This Row],[Customer]],CustomerList[],5,FALSE),
", ", -1)</f>
        <v>Kalimantan Barat</v>
      </c>
      <c r="P665" s="68">
        <f ca="1">IF(InvoiceDatabase[[#This Row],[Aging]]&lt;&gt;"Within Due",InvoiceDatabase[[#This Row],[Balance Outstanding]],0)</f>
        <v>2713000</v>
      </c>
      <c r="Q665" s="68">
        <f ca="1">IF(InvoiceDatabase[[#This Row],[Aging]]="Within Due",InvoiceDatabase[[#This Row],[Balance Outstanding]],0)</f>
        <v>0</v>
      </c>
      <c r="R665" s="68" t="str">
        <f ca="1">IF(InvoiceDatabase[[#This Row],[Date Issued]] &gt;= TODAY()-30, "Yes", "No")</f>
        <v>No</v>
      </c>
      <c r="S665" s="68" t="str">
        <f ca="1">IF(InvoiceDatabase[[#This Row],[IsOverdue?]]&lt;&gt;"Yes",InvoiceDatabase[[#This Row],[Status]],"Past Due")</f>
        <v>Past Due</v>
      </c>
      <c r="T665" s="68" t="str">
        <f ca="1">IF(AND(InvoiceDatabase[[#This Row],[Date Due]]&lt;TODAY(),InvoiceDatabase[[#This Row],[Status]]&lt;&gt;"Paid"),"Yes","No")</f>
        <v>Yes</v>
      </c>
    </row>
    <row r="666" spans="1:20">
      <c r="A666">
        <v>665</v>
      </c>
      <c r="C666" t="s">
        <v>184</v>
      </c>
      <c r="D666" s="68">
        <v>1892000</v>
      </c>
      <c r="E666" s="23">
        <v>46244</v>
      </c>
      <c r="F666" s="23">
        <v>46274</v>
      </c>
      <c r="G666" t="s">
        <v>274</v>
      </c>
      <c r="H666"/>
      <c r="I666"/>
      <c r="K666" t="s">
        <v>966</v>
      </c>
      <c r="L666" s="68">
        <v>1892000</v>
      </c>
      <c r="M666" s="68">
        <f>InvoiceDatabase[[#This Row],[Amount]]-InvoiceDatabase[[#This Row],[Paid Amount]]</f>
        <v>0</v>
      </c>
      <c r="N666" s="68" t="str" cm="1">
        <f t="array" aca="1" ref="N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6" s="68" t="str">
        <f>_xlfn.TEXTAFTER(
VLOOKUP(InvoiceDatabase[[#This Row],[Customer]],CustomerList[],5,FALSE),
", ", -1)</f>
        <v>Jawa Timur</v>
      </c>
      <c r="P666" s="68">
        <f ca="1">IF(InvoiceDatabase[[#This Row],[Aging]]&lt;&gt;"Within Due",InvoiceDatabase[[#This Row],[Balance Outstanding]],0)</f>
        <v>0</v>
      </c>
      <c r="Q666" s="68">
        <f ca="1">IF(InvoiceDatabase[[#This Row],[Aging]]="Within Due",InvoiceDatabase[[#This Row],[Balance Outstanding]],0)</f>
        <v>0</v>
      </c>
      <c r="R666" s="68" t="str">
        <f ca="1">IF(InvoiceDatabase[[#This Row],[Date Issued]] &gt;= TODAY()-30, "Yes", "No")</f>
        <v>No</v>
      </c>
      <c r="S666" s="68" t="str">
        <f ca="1">IF(InvoiceDatabase[[#This Row],[IsOverdue?]]&lt;&gt;"Yes",InvoiceDatabase[[#This Row],[Status]],"Past Due")</f>
        <v>Paid</v>
      </c>
      <c r="T666" s="68" t="str">
        <f ca="1">IF(AND(InvoiceDatabase[[#This Row],[Date Due]]&lt;TODAY(),InvoiceDatabase[[#This Row],[Status]]&lt;&gt;"Paid"),"Yes","No")</f>
        <v>No</v>
      </c>
    </row>
    <row r="667" spans="1:20">
      <c r="A667">
        <v>666</v>
      </c>
      <c r="C667" t="s">
        <v>246</v>
      </c>
      <c r="D667" s="68">
        <v>2476000</v>
      </c>
      <c r="E667" s="23">
        <v>46033</v>
      </c>
      <c r="F667" s="23">
        <v>46078</v>
      </c>
      <c r="G667" t="s">
        <v>274</v>
      </c>
      <c r="H667"/>
      <c r="I667"/>
      <c r="K667" t="s">
        <v>967</v>
      </c>
      <c r="L667" s="68">
        <v>2476000</v>
      </c>
      <c r="M667" s="68">
        <f>InvoiceDatabase[[#This Row],[Amount]]-InvoiceDatabase[[#This Row],[Paid Amount]]</f>
        <v>0</v>
      </c>
      <c r="N667" s="68" t="str" cm="1">
        <f t="array" aca="1" ref="N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7" s="68" t="str">
        <f>_xlfn.TEXTAFTER(
VLOOKUP(InvoiceDatabase[[#This Row],[Customer]],CustomerList[],5,FALSE),
", ", -1)</f>
        <v>Kalimantan Timur</v>
      </c>
      <c r="P667" s="68">
        <f ca="1">IF(InvoiceDatabase[[#This Row],[Aging]]&lt;&gt;"Within Due",InvoiceDatabase[[#This Row],[Balance Outstanding]],0)</f>
        <v>0</v>
      </c>
      <c r="Q667" s="68">
        <f ca="1">IF(InvoiceDatabase[[#This Row],[Aging]]="Within Due",InvoiceDatabase[[#This Row],[Balance Outstanding]],0)</f>
        <v>0</v>
      </c>
      <c r="R667" s="68" t="str">
        <f ca="1">IF(InvoiceDatabase[[#This Row],[Date Issued]] &gt;= TODAY()-30, "Yes", "No")</f>
        <v>No</v>
      </c>
      <c r="S667" s="68" t="str">
        <f ca="1">IF(InvoiceDatabase[[#This Row],[IsOverdue?]]&lt;&gt;"Yes",InvoiceDatabase[[#This Row],[Status]],"Past Due")</f>
        <v>Paid</v>
      </c>
      <c r="T667" s="68" t="str">
        <f ca="1">IF(AND(InvoiceDatabase[[#This Row],[Date Due]]&lt;TODAY(),InvoiceDatabase[[#This Row],[Status]]&lt;&gt;"Paid"),"Yes","No")</f>
        <v>No</v>
      </c>
    </row>
    <row r="668" spans="1:20">
      <c r="A668">
        <v>667</v>
      </c>
      <c r="C668" t="s">
        <v>171</v>
      </c>
      <c r="D668" s="68">
        <v>7857000</v>
      </c>
      <c r="E668" s="23">
        <v>46155</v>
      </c>
      <c r="F668" s="23">
        <v>46200</v>
      </c>
      <c r="G668" t="s">
        <v>2802</v>
      </c>
      <c r="H668"/>
      <c r="I668"/>
      <c r="K668" t="s">
        <v>968</v>
      </c>
      <c r="L668" s="68">
        <v>5500000</v>
      </c>
      <c r="M668" s="68">
        <f>InvoiceDatabase[[#This Row],[Amount]]-InvoiceDatabase[[#This Row],[Paid Amount]]</f>
        <v>2357000</v>
      </c>
      <c r="N668" s="68" t="str" cm="1">
        <f t="array" aca="1" ref="N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68" s="68" t="str">
        <f>_xlfn.TEXTAFTER(
VLOOKUP(InvoiceDatabase[[#This Row],[Customer]],CustomerList[],5,FALSE),
", ", -1)</f>
        <v>Jawa Barat</v>
      </c>
      <c r="P668" s="68">
        <f ca="1">IF(InvoiceDatabase[[#This Row],[Aging]]&lt;&gt;"Within Due",InvoiceDatabase[[#This Row],[Balance Outstanding]],0)</f>
        <v>2357000</v>
      </c>
      <c r="Q668" s="68">
        <f ca="1">IF(InvoiceDatabase[[#This Row],[Aging]]="Within Due",InvoiceDatabase[[#This Row],[Balance Outstanding]],0)</f>
        <v>0</v>
      </c>
      <c r="R668" s="68" t="str">
        <f ca="1">IF(InvoiceDatabase[[#This Row],[Date Issued]] &gt;= TODAY()-30, "Yes", "No")</f>
        <v>No</v>
      </c>
      <c r="S668" s="68" t="str">
        <f ca="1">IF(InvoiceDatabase[[#This Row],[IsOverdue?]]&lt;&gt;"Yes",InvoiceDatabase[[#This Row],[Status]],"Past Due")</f>
        <v>Past Due</v>
      </c>
      <c r="T668" s="68" t="str">
        <f ca="1">IF(AND(InvoiceDatabase[[#This Row],[Date Due]]&lt;TODAY(),InvoiceDatabase[[#This Row],[Status]]&lt;&gt;"Paid"),"Yes","No")</f>
        <v>Yes</v>
      </c>
    </row>
    <row r="669" spans="1:20">
      <c r="A669">
        <v>668</v>
      </c>
      <c r="C669" t="s">
        <v>225</v>
      </c>
      <c r="D669" s="68">
        <v>1889000</v>
      </c>
      <c r="E669" s="23">
        <v>46036</v>
      </c>
      <c r="F669" s="23">
        <v>46050</v>
      </c>
      <c r="G669" t="s">
        <v>274</v>
      </c>
      <c r="H669"/>
      <c r="I669"/>
      <c r="K669" t="s">
        <v>969</v>
      </c>
      <c r="L669" s="68">
        <v>1889000</v>
      </c>
      <c r="M669" s="68">
        <f>InvoiceDatabase[[#This Row],[Amount]]-InvoiceDatabase[[#This Row],[Paid Amount]]</f>
        <v>0</v>
      </c>
      <c r="N669" s="68" t="str" cm="1">
        <f t="array" aca="1" ref="N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69" s="68" t="str">
        <f>_xlfn.TEXTAFTER(
VLOOKUP(InvoiceDatabase[[#This Row],[Customer]],CustomerList[],5,FALSE),
", ", -1)</f>
        <v>Sumatera Selatan</v>
      </c>
      <c r="P669" s="68">
        <f ca="1">IF(InvoiceDatabase[[#This Row],[Aging]]&lt;&gt;"Within Due",InvoiceDatabase[[#This Row],[Balance Outstanding]],0)</f>
        <v>0</v>
      </c>
      <c r="Q669" s="68">
        <f ca="1">IF(InvoiceDatabase[[#This Row],[Aging]]="Within Due",InvoiceDatabase[[#This Row],[Balance Outstanding]],0)</f>
        <v>0</v>
      </c>
      <c r="R669" s="68" t="str">
        <f ca="1">IF(InvoiceDatabase[[#This Row],[Date Issued]] &gt;= TODAY()-30, "Yes", "No")</f>
        <v>No</v>
      </c>
      <c r="S669" s="68" t="str">
        <f ca="1">IF(InvoiceDatabase[[#This Row],[IsOverdue?]]&lt;&gt;"Yes",InvoiceDatabase[[#This Row],[Status]],"Past Due")</f>
        <v>Paid</v>
      </c>
      <c r="T669" s="68" t="str">
        <f ca="1">IF(AND(InvoiceDatabase[[#This Row],[Date Due]]&lt;TODAY(),InvoiceDatabase[[#This Row],[Status]]&lt;&gt;"Paid"),"Yes","No")</f>
        <v>No</v>
      </c>
    </row>
    <row r="670" spans="1:20">
      <c r="A670">
        <v>669</v>
      </c>
      <c r="C670" t="s">
        <v>190</v>
      </c>
      <c r="D670" s="68">
        <v>4695000</v>
      </c>
      <c r="E670" s="23">
        <v>46100</v>
      </c>
      <c r="F670" s="23">
        <v>46130</v>
      </c>
      <c r="G670" t="s">
        <v>274</v>
      </c>
      <c r="H670"/>
      <c r="I670"/>
      <c r="K670" t="s">
        <v>970</v>
      </c>
      <c r="L670" s="68">
        <v>4695000</v>
      </c>
      <c r="M670" s="68">
        <f>InvoiceDatabase[[#This Row],[Amount]]-InvoiceDatabase[[#This Row],[Paid Amount]]</f>
        <v>0</v>
      </c>
      <c r="N670" s="68" t="str" cm="1">
        <f t="array" aca="1" ref="N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0" s="68" t="str">
        <f>_xlfn.TEXTAFTER(
VLOOKUP(InvoiceDatabase[[#This Row],[Customer]],CustomerList[],5,FALSE),
", ", -1)</f>
        <v>Jawa Tengah</v>
      </c>
      <c r="P670" s="68">
        <f ca="1">IF(InvoiceDatabase[[#This Row],[Aging]]&lt;&gt;"Within Due",InvoiceDatabase[[#This Row],[Balance Outstanding]],0)</f>
        <v>0</v>
      </c>
      <c r="Q670" s="68">
        <f ca="1">IF(InvoiceDatabase[[#This Row],[Aging]]="Within Due",InvoiceDatabase[[#This Row],[Balance Outstanding]],0)</f>
        <v>0</v>
      </c>
      <c r="R670" s="68" t="str">
        <f ca="1">IF(InvoiceDatabase[[#This Row],[Date Issued]] &gt;= TODAY()-30, "Yes", "No")</f>
        <v>No</v>
      </c>
      <c r="S670" s="68" t="str">
        <f ca="1">IF(InvoiceDatabase[[#This Row],[IsOverdue?]]&lt;&gt;"Yes",InvoiceDatabase[[#This Row],[Status]],"Past Due")</f>
        <v>Paid</v>
      </c>
      <c r="T670" s="68" t="str">
        <f ca="1">IF(AND(InvoiceDatabase[[#This Row],[Date Due]]&lt;TODAY(),InvoiceDatabase[[#This Row],[Status]]&lt;&gt;"Paid"),"Yes","No")</f>
        <v>No</v>
      </c>
    </row>
    <row r="671" spans="1:20">
      <c r="A671">
        <v>670</v>
      </c>
      <c r="C671" t="s">
        <v>260</v>
      </c>
      <c r="D671" s="68">
        <v>2055000</v>
      </c>
      <c r="E671" s="23">
        <v>46188</v>
      </c>
      <c r="F671" s="23">
        <v>46218</v>
      </c>
      <c r="G671" t="s">
        <v>274</v>
      </c>
      <c r="H671"/>
      <c r="I671"/>
      <c r="K671" t="s">
        <v>971</v>
      </c>
      <c r="L671" s="68">
        <v>2055000</v>
      </c>
      <c r="M671" s="68">
        <f>InvoiceDatabase[[#This Row],[Amount]]-InvoiceDatabase[[#This Row],[Paid Amount]]</f>
        <v>0</v>
      </c>
      <c r="N671" s="68" t="str" cm="1">
        <f t="array" aca="1" ref="N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1" s="68" t="str">
        <f>_xlfn.TEXTAFTER(
VLOOKUP(InvoiceDatabase[[#This Row],[Customer]],CustomerList[],5,FALSE),
", ", -1)</f>
        <v>Sulawesi Utara</v>
      </c>
      <c r="P671" s="68">
        <f ca="1">IF(InvoiceDatabase[[#This Row],[Aging]]&lt;&gt;"Within Due",InvoiceDatabase[[#This Row],[Balance Outstanding]],0)</f>
        <v>0</v>
      </c>
      <c r="Q671" s="68">
        <f ca="1">IF(InvoiceDatabase[[#This Row],[Aging]]="Within Due",InvoiceDatabase[[#This Row],[Balance Outstanding]],0)</f>
        <v>0</v>
      </c>
      <c r="R671" s="68" t="str">
        <f ca="1">IF(InvoiceDatabase[[#This Row],[Date Issued]] &gt;= TODAY()-30, "Yes", "No")</f>
        <v>No</v>
      </c>
      <c r="S671" s="68" t="str">
        <f ca="1">IF(InvoiceDatabase[[#This Row],[IsOverdue?]]&lt;&gt;"Yes",InvoiceDatabase[[#This Row],[Status]],"Past Due")</f>
        <v>Paid</v>
      </c>
      <c r="T671" s="68" t="str">
        <f ca="1">IF(AND(InvoiceDatabase[[#This Row],[Date Due]]&lt;TODAY(),InvoiceDatabase[[#This Row],[Status]]&lt;&gt;"Paid"),"Yes","No")</f>
        <v>No</v>
      </c>
    </row>
    <row r="672" spans="1:20">
      <c r="A672">
        <v>671</v>
      </c>
      <c r="C672" t="s">
        <v>165</v>
      </c>
      <c r="D672" s="68">
        <v>4358000</v>
      </c>
      <c r="E672" s="23">
        <v>46157</v>
      </c>
      <c r="F672" s="23">
        <v>46187</v>
      </c>
      <c r="G672" t="s">
        <v>274</v>
      </c>
      <c r="H672"/>
      <c r="I672"/>
      <c r="K672" t="s">
        <v>972</v>
      </c>
      <c r="L672" s="68">
        <v>4358000</v>
      </c>
      <c r="M672" s="68">
        <f>InvoiceDatabase[[#This Row],[Amount]]-InvoiceDatabase[[#This Row],[Paid Amount]]</f>
        <v>0</v>
      </c>
      <c r="N672" s="68" t="str" cm="1">
        <f t="array" aca="1" ref="N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2" s="68" t="str">
        <f>_xlfn.TEXTAFTER(
VLOOKUP(InvoiceDatabase[[#This Row],[Customer]],CustomerList[],5,FALSE),
", ", -1)</f>
        <v>Jawa Barat</v>
      </c>
      <c r="P672" s="68">
        <f ca="1">IF(InvoiceDatabase[[#This Row],[Aging]]&lt;&gt;"Within Due",InvoiceDatabase[[#This Row],[Balance Outstanding]],0)</f>
        <v>0</v>
      </c>
      <c r="Q672" s="68">
        <f ca="1">IF(InvoiceDatabase[[#This Row],[Aging]]="Within Due",InvoiceDatabase[[#This Row],[Balance Outstanding]],0)</f>
        <v>0</v>
      </c>
      <c r="R672" s="68" t="str">
        <f ca="1">IF(InvoiceDatabase[[#This Row],[Date Issued]] &gt;= TODAY()-30, "Yes", "No")</f>
        <v>No</v>
      </c>
      <c r="S672" s="68" t="str">
        <f ca="1">IF(InvoiceDatabase[[#This Row],[IsOverdue?]]&lt;&gt;"Yes",InvoiceDatabase[[#This Row],[Status]],"Past Due")</f>
        <v>Paid</v>
      </c>
      <c r="T672" s="68" t="str">
        <f ca="1">IF(AND(InvoiceDatabase[[#This Row],[Date Due]]&lt;TODAY(),InvoiceDatabase[[#This Row],[Status]]&lt;&gt;"Paid"),"Yes","No")</f>
        <v>No</v>
      </c>
    </row>
    <row r="673" spans="1:20">
      <c r="A673">
        <v>672</v>
      </c>
      <c r="C673" t="s">
        <v>144</v>
      </c>
      <c r="D673" s="68">
        <v>2880000</v>
      </c>
      <c r="E673" s="23">
        <v>46256</v>
      </c>
      <c r="F673" s="23">
        <v>46286</v>
      </c>
      <c r="G673" t="s">
        <v>2802</v>
      </c>
      <c r="H673"/>
      <c r="I673"/>
      <c r="K673" t="s">
        <v>973</v>
      </c>
      <c r="L673" s="68">
        <v>2016000</v>
      </c>
      <c r="M673" s="68">
        <f>InvoiceDatabase[[#This Row],[Amount]]-InvoiceDatabase[[#This Row],[Paid Amount]]</f>
        <v>864000</v>
      </c>
      <c r="N673" s="68" t="str" cm="1">
        <f t="array" aca="1" ref="N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3" s="68" t="str">
        <f>_xlfn.TEXTAFTER(
VLOOKUP(InvoiceDatabase[[#This Row],[Customer]],CustomerList[],5,FALSE),
", ", -1)</f>
        <v>Banten</v>
      </c>
      <c r="P673" s="68">
        <f ca="1">IF(InvoiceDatabase[[#This Row],[Aging]]&lt;&gt;"Within Due",InvoiceDatabase[[#This Row],[Balance Outstanding]],0)</f>
        <v>864000</v>
      </c>
      <c r="Q673" s="68">
        <f ca="1">IF(InvoiceDatabase[[#This Row],[Aging]]="Within Due",InvoiceDatabase[[#This Row],[Balance Outstanding]],0)</f>
        <v>0</v>
      </c>
      <c r="R673" s="68" t="str">
        <f ca="1">IF(InvoiceDatabase[[#This Row],[Date Issued]] &gt;= TODAY()-30, "Yes", "No")</f>
        <v>No</v>
      </c>
      <c r="S673" s="68" t="str">
        <f ca="1">IF(InvoiceDatabase[[#This Row],[IsOverdue?]]&lt;&gt;"Yes",InvoiceDatabase[[#This Row],[Status]],"Past Due")</f>
        <v>Past Due</v>
      </c>
      <c r="T673" s="68" t="str">
        <f ca="1">IF(AND(InvoiceDatabase[[#This Row],[Date Due]]&lt;TODAY(),InvoiceDatabase[[#This Row],[Status]]&lt;&gt;"Paid"),"Yes","No")</f>
        <v>Yes</v>
      </c>
    </row>
    <row r="674" spans="1:20">
      <c r="A674">
        <v>673</v>
      </c>
      <c r="C674" t="s">
        <v>218</v>
      </c>
      <c r="D674" s="68">
        <v>487000</v>
      </c>
      <c r="E674" s="23">
        <v>46088</v>
      </c>
      <c r="F674" s="23">
        <v>46102</v>
      </c>
      <c r="G674" t="s">
        <v>274</v>
      </c>
      <c r="H674"/>
      <c r="I674"/>
      <c r="K674" t="s">
        <v>974</v>
      </c>
      <c r="L674" s="68">
        <v>487000</v>
      </c>
      <c r="M674" s="68">
        <f>InvoiceDatabase[[#This Row],[Amount]]-InvoiceDatabase[[#This Row],[Paid Amount]]</f>
        <v>0</v>
      </c>
      <c r="N674" s="68" t="str" cm="1">
        <f t="array" aca="1" ref="N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4" s="68" t="str">
        <f>_xlfn.TEXTAFTER(
VLOOKUP(InvoiceDatabase[[#This Row],[Customer]],CustomerList[],5,FALSE),
", ", -1)</f>
        <v>Sumatera Utara</v>
      </c>
      <c r="P674" s="68">
        <f ca="1">IF(InvoiceDatabase[[#This Row],[Aging]]&lt;&gt;"Within Due",InvoiceDatabase[[#This Row],[Balance Outstanding]],0)</f>
        <v>0</v>
      </c>
      <c r="Q674" s="68">
        <f ca="1">IF(InvoiceDatabase[[#This Row],[Aging]]="Within Due",InvoiceDatabase[[#This Row],[Balance Outstanding]],0)</f>
        <v>0</v>
      </c>
      <c r="R674" s="68" t="str">
        <f ca="1">IF(InvoiceDatabase[[#This Row],[Date Issued]] &gt;= TODAY()-30, "Yes", "No")</f>
        <v>No</v>
      </c>
      <c r="S674" s="68" t="str">
        <f ca="1">IF(InvoiceDatabase[[#This Row],[IsOverdue?]]&lt;&gt;"Yes",InvoiceDatabase[[#This Row],[Status]],"Past Due")</f>
        <v>Paid</v>
      </c>
      <c r="T674" s="68" t="str">
        <f ca="1">IF(AND(InvoiceDatabase[[#This Row],[Date Due]]&lt;TODAY(),InvoiceDatabase[[#This Row],[Status]]&lt;&gt;"Paid"),"Yes","No")</f>
        <v>No</v>
      </c>
    </row>
    <row r="675" spans="1:20">
      <c r="A675">
        <v>674</v>
      </c>
      <c r="C675" t="s">
        <v>105</v>
      </c>
      <c r="D675" s="68">
        <v>2334000</v>
      </c>
      <c r="E675" s="23">
        <v>46221</v>
      </c>
      <c r="F675" s="23">
        <v>46251</v>
      </c>
      <c r="G675" t="s">
        <v>274</v>
      </c>
      <c r="H675"/>
      <c r="I675"/>
      <c r="K675" t="s">
        <v>975</v>
      </c>
      <c r="L675" s="68">
        <v>2334000</v>
      </c>
      <c r="M675" s="68">
        <f>InvoiceDatabase[[#This Row],[Amount]]-InvoiceDatabase[[#This Row],[Paid Amount]]</f>
        <v>0</v>
      </c>
      <c r="N675" s="68" t="str" cm="1">
        <f t="array" aca="1" ref="N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75" s="68" t="str">
        <f>_xlfn.TEXTAFTER(
VLOOKUP(InvoiceDatabase[[#This Row],[Customer]],CustomerList[],5,FALSE),
", ", -1)</f>
        <v>DKI Jakarta</v>
      </c>
      <c r="P675" s="68">
        <f ca="1">IF(InvoiceDatabase[[#This Row],[Aging]]&lt;&gt;"Within Due",InvoiceDatabase[[#This Row],[Balance Outstanding]],0)</f>
        <v>0</v>
      </c>
      <c r="Q675" s="68">
        <f ca="1">IF(InvoiceDatabase[[#This Row],[Aging]]="Within Due",InvoiceDatabase[[#This Row],[Balance Outstanding]],0)</f>
        <v>0</v>
      </c>
      <c r="R675" s="68" t="str">
        <f ca="1">IF(InvoiceDatabase[[#This Row],[Date Issued]] &gt;= TODAY()-30, "Yes", "No")</f>
        <v>No</v>
      </c>
      <c r="S675" s="68" t="str">
        <f ca="1">IF(InvoiceDatabase[[#This Row],[IsOverdue?]]&lt;&gt;"Yes",InvoiceDatabase[[#This Row],[Status]],"Past Due")</f>
        <v>Paid</v>
      </c>
      <c r="T675" s="68" t="str">
        <f ca="1">IF(AND(InvoiceDatabase[[#This Row],[Date Due]]&lt;TODAY(),InvoiceDatabase[[#This Row],[Status]]&lt;&gt;"Paid"),"Yes","No")</f>
        <v>No</v>
      </c>
    </row>
    <row r="676" spans="1:20">
      <c r="A676">
        <v>675</v>
      </c>
      <c r="C676" t="s">
        <v>225</v>
      </c>
      <c r="D676" s="68">
        <v>5913000</v>
      </c>
      <c r="E676" s="23">
        <v>46143</v>
      </c>
      <c r="F676" s="23">
        <v>46188</v>
      </c>
      <c r="G676" t="s">
        <v>51</v>
      </c>
      <c r="H676"/>
      <c r="I676"/>
      <c r="K676" t="s">
        <v>976</v>
      </c>
      <c r="L676" s="68">
        <v>0</v>
      </c>
      <c r="M676" s="68">
        <f>InvoiceDatabase[[#This Row],[Amount]]-InvoiceDatabase[[#This Row],[Paid Amount]]</f>
        <v>5913000</v>
      </c>
      <c r="N676" s="68" t="str" cm="1">
        <f t="array" aca="1" ref="N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76" s="68" t="str">
        <f>_xlfn.TEXTAFTER(
VLOOKUP(InvoiceDatabase[[#This Row],[Customer]],CustomerList[],5,FALSE),
", ", -1)</f>
        <v>Sumatera Selatan</v>
      </c>
      <c r="P676" s="68">
        <f ca="1">IF(InvoiceDatabase[[#This Row],[Aging]]&lt;&gt;"Within Due",InvoiceDatabase[[#This Row],[Balance Outstanding]],0)</f>
        <v>5913000</v>
      </c>
      <c r="Q676" s="68">
        <f ca="1">IF(InvoiceDatabase[[#This Row],[Aging]]="Within Due",InvoiceDatabase[[#This Row],[Balance Outstanding]],0)</f>
        <v>0</v>
      </c>
      <c r="R676" s="68" t="str">
        <f ca="1">IF(InvoiceDatabase[[#This Row],[Date Issued]] &gt;= TODAY()-30, "Yes", "No")</f>
        <v>No</v>
      </c>
      <c r="S676" s="68" t="str">
        <f ca="1">IF(InvoiceDatabase[[#This Row],[IsOverdue?]]&lt;&gt;"Yes",InvoiceDatabase[[#This Row],[Status]],"Past Due")</f>
        <v>Past Due</v>
      </c>
      <c r="T676" s="68" t="str">
        <f ca="1">IF(AND(InvoiceDatabase[[#This Row],[Date Due]]&lt;TODAY(),InvoiceDatabase[[#This Row],[Status]]&lt;&gt;"Paid"),"Yes","No")</f>
        <v>Yes</v>
      </c>
    </row>
    <row r="677" spans="1:20">
      <c r="A677">
        <v>676</v>
      </c>
      <c r="C677" t="s">
        <v>144</v>
      </c>
      <c r="D677" s="68">
        <v>3246000</v>
      </c>
      <c r="E677" s="23">
        <v>46266</v>
      </c>
      <c r="F677" s="23">
        <v>46296</v>
      </c>
      <c r="G677" t="s">
        <v>2802</v>
      </c>
      <c r="H677"/>
      <c r="I677"/>
      <c r="K677" t="s">
        <v>977</v>
      </c>
      <c r="L677" s="68">
        <v>1623000</v>
      </c>
      <c r="M677" s="68">
        <f>InvoiceDatabase[[#This Row],[Amount]]-InvoiceDatabase[[#This Row],[Paid Amount]]</f>
        <v>1623000</v>
      </c>
      <c r="N677" s="68" t="str" cm="1">
        <f t="array" aca="1" ref="N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7" s="68" t="str">
        <f>_xlfn.TEXTAFTER(
VLOOKUP(InvoiceDatabase[[#This Row],[Customer]],CustomerList[],5,FALSE),
", ", -1)</f>
        <v>Banten</v>
      </c>
      <c r="P677" s="68">
        <f ca="1">IF(InvoiceDatabase[[#This Row],[Aging]]&lt;&gt;"Within Due",InvoiceDatabase[[#This Row],[Balance Outstanding]],0)</f>
        <v>1623000</v>
      </c>
      <c r="Q677" s="68">
        <f ca="1">IF(InvoiceDatabase[[#This Row],[Aging]]="Within Due",InvoiceDatabase[[#This Row],[Balance Outstanding]],0)</f>
        <v>0</v>
      </c>
      <c r="R677" s="68" t="str">
        <f ca="1">IF(InvoiceDatabase[[#This Row],[Date Issued]] &gt;= TODAY()-30, "Yes", "No")</f>
        <v>No</v>
      </c>
      <c r="S677" s="68" t="str">
        <f ca="1">IF(InvoiceDatabase[[#This Row],[IsOverdue?]]&lt;&gt;"Yes",InvoiceDatabase[[#This Row],[Status]],"Past Due")</f>
        <v>Past Due</v>
      </c>
      <c r="T677" s="68" t="str">
        <f ca="1">IF(AND(InvoiceDatabase[[#This Row],[Date Due]]&lt;TODAY(),InvoiceDatabase[[#This Row],[Status]]&lt;&gt;"Paid"),"Yes","No")</f>
        <v>Yes</v>
      </c>
    </row>
    <row r="678" spans="1:20">
      <c r="A678">
        <v>677</v>
      </c>
      <c r="C678" t="s">
        <v>239</v>
      </c>
      <c r="D678" s="68">
        <v>4538000</v>
      </c>
      <c r="E678" s="23">
        <v>46264</v>
      </c>
      <c r="F678" s="23">
        <v>46294</v>
      </c>
      <c r="G678" t="s">
        <v>51</v>
      </c>
      <c r="H678"/>
      <c r="I678"/>
      <c r="K678" t="s">
        <v>978</v>
      </c>
      <c r="L678" s="68">
        <v>0</v>
      </c>
      <c r="M678" s="68">
        <f>InvoiceDatabase[[#This Row],[Amount]]-InvoiceDatabase[[#This Row],[Paid Amount]]</f>
        <v>4538000</v>
      </c>
      <c r="N678" s="68" t="str" cm="1">
        <f t="array" aca="1" ref="N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8" s="68" t="str">
        <f>_xlfn.TEXTAFTER(
VLOOKUP(InvoiceDatabase[[#This Row],[Customer]],CustomerList[],5,FALSE),
", ", -1)</f>
        <v>Kepulauan Riau</v>
      </c>
      <c r="P678" s="68">
        <f ca="1">IF(InvoiceDatabase[[#This Row],[Aging]]&lt;&gt;"Within Due",InvoiceDatabase[[#This Row],[Balance Outstanding]],0)</f>
        <v>4538000</v>
      </c>
      <c r="Q678" s="68">
        <f ca="1">IF(InvoiceDatabase[[#This Row],[Aging]]="Within Due",InvoiceDatabase[[#This Row],[Balance Outstanding]],0)</f>
        <v>0</v>
      </c>
      <c r="R678" s="68" t="str">
        <f ca="1">IF(InvoiceDatabase[[#This Row],[Date Issued]] &gt;= TODAY()-30, "Yes", "No")</f>
        <v>No</v>
      </c>
      <c r="S678" s="68" t="str">
        <f ca="1">IF(InvoiceDatabase[[#This Row],[IsOverdue?]]&lt;&gt;"Yes",InvoiceDatabase[[#This Row],[Status]],"Past Due")</f>
        <v>Past Due</v>
      </c>
      <c r="T678" s="68" t="str">
        <f ca="1">IF(AND(InvoiceDatabase[[#This Row],[Date Due]]&lt;TODAY(),InvoiceDatabase[[#This Row],[Status]]&lt;&gt;"Paid"),"Yes","No")</f>
        <v>Yes</v>
      </c>
    </row>
    <row r="679" spans="1:20">
      <c r="A679">
        <v>678</v>
      </c>
      <c r="C679" t="s">
        <v>125</v>
      </c>
      <c r="D679" s="68">
        <v>3782000</v>
      </c>
      <c r="E679" s="23">
        <v>46256</v>
      </c>
      <c r="F679" s="23">
        <v>46286</v>
      </c>
      <c r="G679" t="s">
        <v>2802</v>
      </c>
      <c r="H679"/>
      <c r="I679"/>
      <c r="K679" t="s">
        <v>979</v>
      </c>
      <c r="L679" s="68">
        <v>1891000</v>
      </c>
      <c r="M679" s="68">
        <f>InvoiceDatabase[[#This Row],[Amount]]-InvoiceDatabase[[#This Row],[Paid Amount]]</f>
        <v>1891000</v>
      </c>
      <c r="N679" s="68" t="str" cm="1">
        <f t="array" aca="1" ref="N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79" s="68" t="str">
        <f>_xlfn.TEXTAFTER(
VLOOKUP(InvoiceDatabase[[#This Row],[Customer]],CustomerList[],5,FALSE),
", ", -1)</f>
        <v>DKI Jakarta</v>
      </c>
      <c r="P679" s="68">
        <f ca="1">IF(InvoiceDatabase[[#This Row],[Aging]]&lt;&gt;"Within Due",InvoiceDatabase[[#This Row],[Balance Outstanding]],0)</f>
        <v>1891000</v>
      </c>
      <c r="Q679" s="68">
        <f ca="1">IF(InvoiceDatabase[[#This Row],[Aging]]="Within Due",InvoiceDatabase[[#This Row],[Balance Outstanding]],0)</f>
        <v>0</v>
      </c>
      <c r="R679" s="68" t="str">
        <f ca="1">IF(InvoiceDatabase[[#This Row],[Date Issued]] &gt;= TODAY()-30, "Yes", "No")</f>
        <v>No</v>
      </c>
      <c r="S679" s="68" t="str">
        <f ca="1">IF(InvoiceDatabase[[#This Row],[IsOverdue?]]&lt;&gt;"Yes",InvoiceDatabase[[#This Row],[Status]],"Past Due")</f>
        <v>Past Due</v>
      </c>
      <c r="T679" s="68" t="str">
        <f ca="1">IF(AND(InvoiceDatabase[[#This Row],[Date Due]]&lt;TODAY(),InvoiceDatabase[[#This Row],[Status]]&lt;&gt;"Paid"),"Yes","No")</f>
        <v>Yes</v>
      </c>
    </row>
    <row r="680" spans="1:20">
      <c r="A680">
        <v>679</v>
      </c>
      <c r="C680" t="s">
        <v>158</v>
      </c>
      <c r="D680" s="68">
        <v>1917000</v>
      </c>
      <c r="E680" s="23">
        <v>46037</v>
      </c>
      <c r="F680" s="23">
        <v>46082</v>
      </c>
      <c r="G680" t="s">
        <v>274</v>
      </c>
      <c r="H680"/>
      <c r="I680"/>
      <c r="K680" t="s">
        <v>980</v>
      </c>
      <c r="L680" s="68">
        <v>1917000</v>
      </c>
      <c r="M680" s="68">
        <f>InvoiceDatabase[[#This Row],[Amount]]-InvoiceDatabase[[#This Row],[Paid Amount]]</f>
        <v>0</v>
      </c>
      <c r="N680" s="68" t="str" cm="1">
        <f t="array" aca="1" ref="N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0" s="68" t="str">
        <f>_xlfn.TEXTAFTER(
VLOOKUP(InvoiceDatabase[[#This Row],[Customer]],CustomerList[],5,FALSE),
", ", -1)</f>
        <v>DKI Jakarta</v>
      </c>
      <c r="P680" s="68">
        <f ca="1">IF(InvoiceDatabase[[#This Row],[Aging]]&lt;&gt;"Within Due",InvoiceDatabase[[#This Row],[Balance Outstanding]],0)</f>
        <v>0</v>
      </c>
      <c r="Q680" s="68">
        <f ca="1">IF(InvoiceDatabase[[#This Row],[Aging]]="Within Due",InvoiceDatabase[[#This Row],[Balance Outstanding]],0)</f>
        <v>0</v>
      </c>
      <c r="R680" s="68" t="str">
        <f ca="1">IF(InvoiceDatabase[[#This Row],[Date Issued]] &gt;= TODAY()-30, "Yes", "No")</f>
        <v>No</v>
      </c>
      <c r="S680" s="68" t="str">
        <f ca="1">IF(InvoiceDatabase[[#This Row],[IsOverdue?]]&lt;&gt;"Yes",InvoiceDatabase[[#This Row],[Status]],"Past Due")</f>
        <v>Paid</v>
      </c>
      <c r="T680" s="68" t="str">
        <f ca="1">IF(AND(InvoiceDatabase[[#This Row],[Date Due]]&lt;TODAY(),InvoiceDatabase[[#This Row],[Status]]&lt;&gt;"Paid"),"Yes","No")</f>
        <v>No</v>
      </c>
    </row>
    <row r="681" spans="1:20">
      <c r="A681">
        <v>680</v>
      </c>
      <c r="C681" t="s">
        <v>232</v>
      </c>
      <c r="D681" s="68">
        <v>1637000</v>
      </c>
      <c r="E681" s="23">
        <v>46052</v>
      </c>
      <c r="F681" s="23">
        <v>46066</v>
      </c>
      <c r="G681" t="s">
        <v>51</v>
      </c>
      <c r="H681"/>
      <c r="I681"/>
      <c r="K681" t="s">
        <v>981</v>
      </c>
      <c r="L681" s="68">
        <v>0</v>
      </c>
      <c r="M681" s="68">
        <f>InvoiceDatabase[[#This Row],[Amount]]-InvoiceDatabase[[#This Row],[Paid Amount]]</f>
        <v>1637000</v>
      </c>
      <c r="N681" s="68" t="str" cm="1">
        <f t="array" aca="1" ref="N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1" s="68" t="str">
        <f>_xlfn.TEXTAFTER(
VLOOKUP(InvoiceDatabase[[#This Row],[Customer]],CustomerList[],5,FALSE),
", ", -1)</f>
        <v>Riau</v>
      </c>
      <c r="P681" s="68">
        <f ca="1">IF(InvoiceDatabase[[#This Row],[Aging]]&lt;&gt;"Within Due",InvoiceDatabase[[#This Row],[Balance Outstanding]],0)</f>
        <v>1637000</v>
      </c>
      <c r="Q681" s="68">
        <f ca="1">IF(InvoiceDatabase[[#This Row],[Aging]]="Within Due",InvoiceDatabase[[#This Row],[Balance Outstanding]],0)</f>
        <v>0</v>
      </c>
      <c r="R681" s="68" t="str">
        <f ca="1">IF(InvoiceDatabase[[#This Row],[Date Issued]] &gt;= TODAY()-30, "Yes", "No")</f>
        <v>No</v>
      </c>
      <c r="S681" s="68" t="str">
        <f ca="1">IF(InvoiceDatabase[[#This Row],[IsOverdue?]]&lt;&gt;"Yes",InvoiceDatabase[[#This Row],[Status]],"Past Due")</f>
        <v>Past Due</v>
      </c>
      <c r="T681" s="68" t="str">
        <f ca="1">IF(AND(InvoiceDatabase[[#This Row],[Date Due]]&lt;TODAY(),InvoiceDatabase[[#This Row],[Status]]&lt;&gt;"Paid"),"Yes","No")</f>
        <v>Yes</v>
      </c>
    </row>
    <row r="682" spans="1:20">
      <c r="A682">
        <v>681</v>
      </c>
      <c r="C682" t="s">
        <v>204</v>
      </c>
      <c r="D682" s="68">
        <v>4742000</v>
      </c>
      <c r="E682" s="23">
        <v>46239</v>
      </c>
      <c r="F682" s="23">
        <v>46284</v>
      </c>
      <c r="G682" t="s">
        <v>51</v>
      </c>
      <c r="H682"/>
      <c r="I682"/>
      <c r="K682" t="s">
        <v>982</v>
      </c>
      <c r="L682" s="68">
        <v>0</v>
      </c>
      <c r="M682" s="68">
        <f>InvoiceDatabase[[#This Row],[Amount]]-InvoiceDatabase[[#This Row],[Paid Amount]]</f>
        <v>4742000</v>
      </c>
      <c r="N682" s="68" t="str" cm="1">
        <f t="array" aca="1" ref="N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82" s="68" t="str">
        <f>_xlfn.TEXTAFTER(
VLOOKUP(InvoiceDatabase[[#This Row],[Customer]],CustomerList[],5,FALSE),
", ", -1)</f>
        <v>Bali</v>
      </c>
      <c r="P682" s="68">
        <f ca="1">IF(InvoiceDatabase[[#This Row],[Aging]]&lt;&gt;"Within Due",InvoiceDatabase[[#This Row],[Balance Outstanding]],0)</f>
        <v>4742000</v>
      </c>
      <c r="Q682" s="68">
        <f ca="1">IF(InvoiceDatabase[[#This Row],[Aging]]="Within Due",InvoiceDatabase[[#This Row],[Balance Outstanding]],0)</f>
        <v>0</v>
      </c>
      <c r="R682" s="68" t="str">
        <f ca="1">IF(InvoiceDatabase[[#This Row],[Date Issued]] &gt;= TODAY()-30, "Yes", "No")</f>
        <v>No</v>
      </c>
      <c r="S682" s="68" t="str">
        <f ca="1">IF(InvoiceDatabase[[#This Row],[IsOverdue?]]&lt;&gt;"Yes",InvoiceDatabase[[#This Row],[Status]],"Past Due")</f>
        <v>Past Due</v>
      </c>
      <c r="T682" s="68" t="str">
        <f ca="1">IF(AND(InvoiceDatabase[[#This Row],[Date Due]]&lt;TODAY(),InvoiceDatabase[[#This Row],[Status]]&lt;&gt;"Paid"),"Yes","No")</f>
        <v>Yes</v>
      </c>
    </row>
    <row r="683" spans="1:20">
      <c r="A683">
        <v>682</v>
      </c>
      <c r="C683" t="s">
        <v>218</v>
      </c>
      <c r="D683" s="68">
        <v>3533000</v>
      </c>
      <c r="E683" s="23">
        <v>46102</v>
      </c>
      <c r="F683" s="23">
        <v>46132</v>
      </c>
      <c r="G683" t="s">
        <v>274</v>
      </c>
      <c r="H683"/>
      <c r="I683"/>
      <c r="K683" t="s">
        <v>983</v>
      </c>
      <c r="L683" s="68">
        <v>3533000</v>
      </c>
      <c r="M683" s="68">
        <f>InvoiceDatabase[[#This Row],[Amount]]-InvoiceDatabase[[#This Row],[Paid Amount]]</f>
        <v>0</v>
      </c>
      <c r="N683" s="68" t="str" cm="1">
        <f t="array" aca="1" ref="N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3" s="68" t="str">
        <f>_xlfn.TEXTAFTER(
VLOOKUP(InvoiceDatabase[[#This Row],[Customer]],CustomerList[],5,FALSE),
", ", -1)</f>
        <v>Sumatera Utara</v>
      </c>
      <c r="P683" s="68">
        <f ca="1">IF(InvoiceDatabase[[#This Row],[Aging]]&lt;&gt;"Within Due",InvoiceDatabase[[#This Row],[Balance Outstanding]],0)</f>
        <v>0</v>
      </c>
      <c r="Q683" s="68">
        <f ca="1">IF(InvoiceDatabase[[#This Row],[Aging]]="Within Due",InvoiceDatabase[[#This Row],[Balance Outstanding]],0)</f>
        <v>0</v>
      </c>
      <c r="R683" s="68" t="str">
        <f ca="1">IF(InvoiceDatabase[[#This Row],[Date Issued]] &gt;= TODAY()-30, "Yes", "No")</f>
        <v>No</v>
      </c>
      <c r="S683" s="68" t="str">
        <f ca="1">IF(InvoiceDatabase[[#This Row],[IsOverdue?]]&lt;&gt;"Yes",InvoiceDatabase[[#This Row],[Status]],"Past Due")</f>
        <v>Paid</v>
      </c>
      <c r="T683" s="68" t="str">
        <f ca="1">IF(AND(InvoiceDatabase[[#This Row],[Date Due]]&lt;TODAY(),InvoiceDatabase[[#This Row],[Status]]&lt;&gt;"Paid"),"Yes","No")</f>
        <v>No</v>
      </c>
    </row>
    <row r="684" spans="1:20">
      <c r="A684">
        <v>683</v>
      </c>
      <c r="C684" t="s">
        <v>32</v>
      </c>
      <c r="D684" s="68">
        <v>1392000</v>
      </c>
      <c r="E684" s="23">
        <v>46117</v>
      </c>
      <c r="F684" s="23">
        <v>46147</v>
      </c>
      <c r="G684" t="s">
        <v>51</v>
      </c>
      <c r="H684"/>
      <c r="I684"/>
      <c r="K684" t="s">
        <v>984</v>
      </c>
      <c r="L684" s="68">
        <v>0</v>
      </c>
      <c r="M684" s="68">
        <f>InvoiceDatabase[[#This Row],[Amount]]-InvoiceDatabase[[#This Row],[Paid Amount]]</f>
        <v>1392000</v>
      </c>
      <c r="N684" s="68" t="str" cm="1">
        <f t="array" aca="1" ref="N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4" s="68" t="str">
        <f>_xlfn.TEXTAFTER(
VLOOKUP(InvoiceDatabase[[#This Row],[Customer]],CustomerList[],5,FALSE),
", ", -1)</f>
        <v>DKI Jakarta</v>
      </c>
      <c r="P684" s="68">
        <f ca="1">IF(InvoiceDatabase[[#This Row],[Aging]]&lt;&gt;"Within Due",InvoiceDatabase[[#This Row],[Balance Outstanding]],0)</f>
        <v>1392000</v>
      </c>
      <c r="Q684" s="68">
        <f ca="1">IF(InvoiceDatabase[[#This Row],[Aging]]="Within Due",InvoiceDatabase[[#This Row],[Balance Outstanding]],0)</f>
        <v>0</v>
      </c>
      <c r="R684" s="68" t="str">
        <f ca="1">IF(InvoiceDatabase[[#This Row],[Date Issued]] &gt;= TODAY()-30, "Yes", "No")</f>
        <v>No</v>
      </c>
      <c r="S684" s="68" t="str">
        <f ca="1">IF(InvoiceDatabase[[#This Row],[IsOverdue?]]&lt;&gt;"Yes",InvoiceDatabase[[#This Row],[Status]],"Past Due")</f>
        <v>Past Due</v>
      </c>
      <c r="T684" s="68" t="str">
        <f ca="1">IF(AND(InvoiceDatabase[[#This Row],[Date Due]]&lt;TODAY(),InvoiceDatabase[[#This Row],[Status]]&lt;&gt;"Paid"),"Yes","No")</f>
        <v>Yes</v>
      </c>
    </row>
    <row r="685" spans="1:20">
      <c r="A685">
        <v>684</v>
      </c>
      <c r="C685" t="s">
        <v>131</v>
      </c>
      <c r="D685" s="68">
        <v>5655000</v>
      </c>
      <c r="E685" s="23">
        <v>46101</v>
      </c>
      <c r="F685" s="23">
        <v>46131</v>
      </c>
      <c r="G685" t="s">
        <v>2802</v>
      </c>
      <c r="H685"/>
      <c r="I685"/>
      <c r="K685" t="s">
        <v>985</v>
      </c>
      <c r="L685" s="68">
        <v>3393000</v>
      </c>
      <c r="M685" s="68">
        <f>InvoiceDatabase[[#This Row],[Amount]]-InvoiceDatabase[[#This Row],[Paid Amount]]</f>
        <v>2262000</v>
      </c>
      <c r="N685" s="68" t="str" cm="1">
        <f t="array" aca="1" ref="N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5" s="68" t="str">
        <f>_xlfn.TEXTAFTER(
VLOOKUP(InvoiceDatabase[[#This Row],[Customer]],CustomerList[],5,FALSE),
", ", -1)</f>
        <v>Jawa Barat</v>
      </c>
      <c r="P685" s="68">
        <f ca="1">IF(InvoiceDatabase[[#This Row],[Aging]]&lt;&gt;"Within Due",InvoiceDatabase[[#This Row],[Balance Outstanding]],0)</f>
        <v>2262000</v>
      </c>
      <c r="Q685" s="68">
        <f ca="1">IF(InvoiceDatabase[[#This Row],[Aging]]="Within Due",InvoiceDatabase[[#This Row],[Balance Outstanding]],0)</f>
        <v>0</v>
      </c>
      <c r="R685" s="68" t="str">
        <f ca="1">IF(InvoiceDatabase[[#This Row],[Date Issued]] &gt;= TODAY()-30, "Yes", "No")</f>
        <v>No</v>
      </c>
      <c r="S685" s="68" t="str">
        <f ca="1">IF(InvoiceDatabase[[#This Row],[IsOverdue?]]&lt;&gt;"Yes",InvoiceDatabase[[#This Row],[Status]],"Past Due")</f>
        <v>Past Due</v>
      </c>
      <c r="T685" s="68" t="str">
        <f ca="1">IF(AND(InvoiceDatabase[[#This Row],[Date Due]]&lt;TODAY(),InvoiceDatabase[[#This Row],[Status]]&lt;&gt;"Paid"),"Yes","No")</f>
        <v>Yes</v>
      </c>
    </row>
    <row r="686" spans="1:20">
      <c r="A686">
        <v>685</v>
      </c>
      <c r="C686" t="s">
        <v>111</v>
      </c>
      <c r="D686" s="68">
        <v>4102000</v>
      </c>
      <c r="E686" s="23">
        <v>46191</v>
      </c>
      <c r="F686" s="23">
        <v>46221</v>
      </c>
      <c r="G686" t="s">
        <v>274</v>
      </c>
      <c r="H686"/>
      <c r="I686"/>
      <c r="K686" t="s">
        <v>986</v>
      </c>
      <c r="L686" s="68">
        <v>4102000</v>
      </c>
      <c r="M686" s="68">
        <f>InvoiceDatabase[[#This Row],[Amount]]-InvoiceDatabase[[#This Row],[Paid Amount]]</f>
        <v>0</v>
      </c>
      <c r="N686" s="68" t="str" cm="1">
        <f t="array" aca="1" ref="N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6" s="68" t="str">
        <f>_xlfn.TEXTAFTER(
VLOOKUP(InvoiceDatabase[[#This Row],[Customer]],CustomerList[],5,FALSE),
", ", -1)</f>
        <v>DKI Jakarta</v>
      </c>
      <c r="P686" s="68">
        <f ca="1">IF(InvoiceDatabase[[#This Row],[Aging]]&lt;&gt;"Within Due",InvoiceDatabase[[#This Row],[Balance Outstanding]],0)</f>
        <v>0</v>
      </c>
      <c r="Q686" s="68">
        <f ca="1">IF(InvoiceDatabase[[#This Row],[Aging]]="Within Due",InvoiceDatabase[[#This Row],[Balance Outstanding]],0)</f>
        <v>0</v>
      </c>
      <c r="R686" s="68" t="str">
        <f ca="1">IF(InvoiceDatabase[[#This Row],[Date Issued]] &gt;= TODAY()-30, "Yes", "No")</f>
        <v>No</v>
      </c>
      <c r="S686" s="68" t="str">
        <f ca="1">IF(InvoiceDatabase[[#This Row],[IsOverdue?]]&lt;&gt;"Yes",InvoiceDatabase[[#This Row],[Status]],"Past Due")</f>
        <v>Paid</v>
      </c>
      <c r="T686" s="68" t="str">
        <f ca="1">IF(AND(InvoiceDatabase[[#This Row],[Date Due]]&lt;TODAY(),InvoiceDatabase[[#This Row],[Status]]&lt;&gt;"Paid"),"Yes","No")</f>
        <v>No</v>
      </c>
    </row>
    <row r="687" spans="1:20">
      <c r="A687">
        <v>686</v>
      </c>
      <c r="C687" t="s">
        <v>111</v>
      </c>
      <c r="D687" s="68">
        <v>4537000</v>
      </c>
      <c r="E687" s="23">
        <v>46064</v>
      </c>
      <c r="F687" s="23">
        <v>46094</v>
      </c>
      <c r="G687" t="s">
        <v>51</v>
      </c>
      <c r="H687"/>
      <c r="I687"/>
      <c r="K687" t="s">
        <v>987</v>
      </c>
      <c r="L687" s="68">
        <v>0</v>
      </c>
      <c r="M687" s="68">
        <f>InvoiceDatabase[[#This Row],[Amount]]-InvoiceDatabase[[#This Row],[Paid Amount]]</f>
        <v>4537000</v>
      </c>
      <c r="N687" s="68" t="str" cm="1">
        <f t="array" aca="1" ref="N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87" s="68" t="str">
        <f>_xlfn.TEXTAFTER(
VLOOKUP(InvoiceDatabase[[#This Row],[Customer]],CustomerList[],5,FALSE),
", ", -1)</f>
        <v>DKI Jakarta</v>
      </c>
      <c r="P687" s="68">
        <f ca="1">IF(InvoiceDatabase[[#This Row],[Aging]]&lt;&gt;"Within Due",InvoiceDatabase[[#This Row],[Balance Outstanding]],0)</f>
        <v>4537000</v>
      </c>
      <c r="Q687" s="68">
        <f ca="1">IF(InvoiceDatabase[[#This Row],[Aging]]="Within Due",InvoiceDatabase[[#This Row],[Balance Outstanding]],0)</f>
        <v>0</v>
      </c>
      <c r="R687" s="68" t="str">
        <f ca="1">IF(InvoiceDatabase[[#This Row],[Date Issued]] &gt;= TODAY()-30, "Yes", "No")</f>
        <v>No</v>
      </c>
      <c r="S687" s="68" t="str">
        <f ca="1">IF(InvoiceDatabase[[#This Row],[IsOverdue?]]&lt;&gt;"Yes",InvoiceDatabase[[#This Row],[Status]],"Past Due")</f>
        <v>Past Due</v>
      </c>
      <c r="T687" s="68" t="str">
        <f ca="1">IF(AND(InvoiceDatabase[[#This Row],[Date Due]]&lt;TODAY(),InvoiceDatabase[[#This Row],[Status]]&lt;&gt;"Paid"),"Yes","No")</f>
        <v>Yes</v>
      </c>
    </row>
    <row r="688" spans="1:20">
      <c r="A688">
        <v>687</v>
      </c>
      <c r="C688" t="s">
        <v>165</v>
      </c>
      <c r="D688" s="68">
        <v>3691000</v>
      </c>
      <c r="E688" s="23">
        <v>46154</v>
      </c>
      <c r="F688" s="23">
        <v>46184</v>
      </c>
      <c r="G688" t="s">
        <v>274</v>
      </c>
      <c r="H688"/>
      <c r="I688"/>
      <c r="K688" t="s">
        <v>988</v>
      </c>
      <c r="L688" s="68">
        <v>3691000</v>
      </c>
      <c r="M688" s="68">
        <f>InvoiceDatabase[[#This Row],[Amount]]-InvoiceDatabase[[#This Row],[Paid Amount]]</f>
        <v>0</v>
      </c>
      <c r="N688" s="68" t="str" cm="1">
        <f t="array" aca="1" ref="N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8" s="68" t="str">
        <f>_xlfn.TEXTAFTER(
VLOOKUP(InvoiceDatabase[[#This Row],[Customer]],CustomerList[],5,FALSE),
", ", -1)</f>
        <v>Jawa Barat</v>
      </c>
      <c r="P688" s="68">
        <f ca="1">IF(InvoiceDatabase[[#This Row],[Aging]]&lt;&gt;"Within Due",InvoiceDatabase[[#This Row],[Balance Outstanding]],0)</f>
        <v>0</v>
      </c>
      <c r="Q688" s="68">
        <f ca="1">IF(InvoiceDatabase[[#This Row],[Aging]]="Within Due",InvoiceDatabase[[#This Row],[Balance Outstanding]],0)</f>
        <v>0</v>
      </c>
      <c r="R688" s="68" t="str">
        <f ca="1">IF(InvoiceDatabase[[#This Row],[Date Issued]] &gt;= TODAY()-30, "Yes", "No")</f>
        <v>No</v>
      </c>
      <c r="S688" s="68" t="str">
        <f ca="1">IF(InvoiceDatabase[[#This Row],[IsOverdue?]]&lt;&gt;"Yes",InvoiceDatabase[[#This Row],[Status]],"Past Due")</f>
        <v>Paid</v>
      </c>
      <c r="T688" s="68" t="str">
        <f ca="1">IF(AND(InvoiceDatabase[[#This Row],[Date Due]]&lt;TODAY(),InvoiceDatabase[[#This Row],[Status]]&lt;&gt;"Paid"),"Yes","No")</f>
        <v>No</v>
      </c>
    </row>
    <row r="689" spans="1:20">
      <c r="A689">
        <v>688</v>
      </c>
      <c r="C689" t="s">
        <v>225</v>
      </c>
      <c r="D689" s="68">
        <v>4857000</v>
      </c>
      <c r="E689" s="23">
        <v>46118</v>
      </c>
      <c r="F689" s="23">
        <v>46163</v>
      </c>
      <c r="G689" t="s">
        <v>274</v>
      </c>
      <c r="H689"/>
      <c r="I689"/>
      <c r="K689" t="s">
        <v>989</v>
      </c>
      <c r="L689" s="68">
        <v>4857000</v>
      </c>
      <c r="M689" s="68">
        <f>InvoiceDatabase[[#This Row],[Amount]]-InvoiceDatabase[[#This Row],[Paid Amount]]</f>
        <v>0</v>
      </c>
      <c r="N689" s="68" t="str" cm="1">
        <f t="array" aca="1" ref="N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89" s="68" t="str">
        <f>_xlfn.TEXTAFTER(
VLOOKUP(InvoiceDatabase[[#This Row],[Customer]],CustomerList[],5,FALSE),
", ", -1)</f>
        <v>Sumatera Selatan</v>
      </c>
      <c r="P689" s="68">
        <f ca="1">IF(InvoiceDatabase[[#This Row],[Aging]]&lt;&gt;"Within Due",InvoiceDatabase[[#This Row],[Balance Outstanding]],0)</f>
        <v>0</v>
      </c>
      <c r="Q689" s="68">
        <f ca="1">IF(InvoiceDatabase[[#This Row],[Aging]]="Within Due",InvoiceDatabase[[#This Row],[Balance Outstanding]],0)</f>
        <v>0</v>
      </c>
      <c r="R689" s="68" t="str">
        <f ca="1">IF(InvoiceDatabase[[#This Row],[Date Issued]] &gt;= TODAY()-30, "Yes", "No")</f>
        <v>No</v>
      </c>
      <c r="S689" s="68" t="str">
        <f ca="1">IF(InvoiceDatabase[[#This Row],[IsOverdue?]]&lt;&gt;"Yes",InvoiceDatabase[[#This Row],[Status]],"Past Due")</f>
        <v>Paid</v>
      </c>
      <c r="T689" s="68" t="str">
        <f ca="1">IF(AND(InvoiceDatabase[[#This Row],[Date Due]]&lt;TODAY(),InvoiceDatabase[[#This Row],[Status]]&lt;&gt;"Paid"),"Yes","No")</f>
        <v>No</v>
      </c>
    </row>
    <row r="690" spans="1:20">
      <c r="A690">
        <v>689</v>
      </c>
      <c r="C690" t="s">
        <v>253</v>
      </c>
      <c r="D690" s="68">
        <v>4879000</v>
      </c>
      <c r="E690" s="23">
        <v>46112</v>
      </c>
      <c r="F690" s="23">
        <v>46142</v>
      </c>
      <c r="G690" t="s">
        <v>274</v>
      </c>
      <c r="H690"/>
      <c r="I690"/>
      <c r="K690" t="s">
        <v>990</v>
      </c>
      <c r="L690" s="68">
        <v>4879000</v>
      </c>
      <c r="M690" s="68">
        <f>InvoiceDatabase[[#This Row],[Amount]]-InvoiceDatabase[[#This Row],[Paid Amount]]</f>
        <v>0</v>
      </c>
      <c r="N690" s="68" t="str" cm="1">
        <f t="array" aca="1" ref="N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0" s="68" t="str">
        <f>_xlfn.TEXTAFTER(
VLOOKUP(InvoiceDatabase[[#This Row],[Customer]],CustomerList[],5,FALSE),
", ", -1)</f>
        <v>Kalimantan Barat</v>
      </c>
      <c r="P690" s="68">
        <f ca="1">IF(InvoiceDatabase[[#This Row],[Aging]]&lt;&gt;"Within Due",InvoiceDatabase[[#This Row],[Balance Outstanding]],0)</f>
        <v>0</v>
      </c>
      <c r="Q690" s="68">
        <f ca="1">IF(InvoiceDatabase[[#This Row],[Aging]]="Within Due",InvoiceDatabase[[#This Row],[Balance Outstanding]],0)</f>
        <v>0</v>
      </c>
      <c r="R690" s="68" t="str">
        <f ca="1">IF(InvoiceDatabase[[#This Row],[Date Issued]] &gt;= TODAY()-30, "Yes", "No")</f>
        <v>No</v>
      </c>
      <c r="S690" s="68" t="str">
        <f ca="1">IF(InvoiceDatabase[[#This Row],[IsOverdue?]]&lt;&gt;"Yes",InvoiceDatabase[[#This Row],[Status]],"Past Due")</f>
        <v>Paid</v>
      </c>
      <c r="T690" s="68" t="str">
        <f ca="1">IF(AND(InvoiceDatabase[[#This Row],[Date Due]]&lt;TODAY(),InvoiceDatabase[[#This Row],[Status]]&lt;&gt;"Paid"),"Yes","No")</f>
        <v>No</v>
      </c>
    </row>
    <row r="691" spans="1:20">
      <c r="A691">
        <v>690</v>
      </c>
      <c r="C691" t="s">
        <v>197</v>
      </c>
      <c r="D691" s="68">
        <v>5467000</v>
      </c>
      <c r="E691" s="23">
        <v>46075</v>
      </c>
      <c r="F691" s="23">
        <v>46105</v>
      </c>
      <c r="G691" t="s">
        <v>274</v>
      </c>
      <c r="H691"/>
      <c r="I691"/>
      <c r="K691" t="s">
        <v>991</v>
      </c>
      <c r="L691" s="68">
        <v>5467000</v>
      </c>
      <c r="M691" s="68">
        <f>InvoiceDatabase[[#This Row],[Amount]]-InvoiceDatabase[[#This Row],[Paid Amount]]</f>
        <v>0</v>
      </c>
      <c r="N691" s="68" t="str" cm="1">
        <f t="array" aca="1" ref="N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1" s="68" t="str">
        <f>_xlfn.TEXTAFTER(
VLOOKUP(InvoiceDatabase[[#This Row],[Customer]],CustomerList[],5,FALSE),
", ", -1)</f>
        <v>DI Yogyakarta</v>
      </c>
      <c r="P691" s="68">
        <f ca="1">IF(InvoiceDatabase[[#This Row],[Aging]]&lt;&gt;"Within Due",InvoiceDatabase[[#This Row],[Balance Outstanding]],0)</f>
        <v>0</v>
      </c>
      <c r="Q691" s="68">
        <f ca="1">IF(InvoiceDatabase[[#This Row],[Aging]]="Within Due",InvoiceDatabase[[#This Row],[Balance Outstanding]],0)</f>
        <v>0</v>
      </c>
      <c r="R691" s="68" t="str">
        <f ca="1">IF(InvoiceDatabase[[#This Row],[Date Issued]] &gt;= TODAY()-30, "Yes", "No")</f>
        <v>No</v>
      </c>
      <c r="S691" s="68" t="str">
        <f ca="1">IF(InvoiceDatabase[[#This Row],[IsOverdue?]]&lt;&gt;"Yes",InvoiceDatabase[[#This Row],[Status]],"Past Due")</f>
        <v>Paid</v>
      </c>
      <c r="T691" s="68" t="str">
        <f ca="1">IF(AND(InvoiceDatabase[[#This Row],[Date Due]]&lt;TODAY(),InvoiceDatabase[[#This Row],[Status]]&lt;&gt;"Paid"),"Yes","No")</f>
        <v>No</v>
      </c>
    </row>
    <row r="692" spans="1:20">
      <c r="A692">
        <v>691</v>
      </c>
      <c r="C692" t="s">
        <v>190</v>
      </c>
      <c r="D692" s="68">
        <v>5947000</v>
      </c>
      <c r="E692" s="23">
        <v>46252</v>
      </c>
      <c r="F692" s="23">
        <v>46297</v>
      </c>
      <c r="G692" t="s">
        <v>274</v>
      </c>
      <c r="H692"/>
      <c r="I692"/>
      <c r="K692" t="s">
        <v>992</v>
      </c>
      <c r="L692" s="68">
        <v>5947000</v>
      </c>
      <c r="M692" s="68">
        <f>InvoiceDatabase[[#This Row],[Amount]]-InvoiceDatabase[[#This Row],[Paid Amount]]</f>
        <v>0</v>
      </c>
      <c r="N692" s="68" t="str" cm="1">
        <f t="array" aca="1" ref="N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2" s="68" t="str">
        <f>_xlfn.TEXTAFTER(
VLOOKUP(InvoiceDatabase[[#This Row],[Customer]],CustomerList[],5,FALSE),
", ", -1)</f>
        <v>Jawa Tengah</v>
      </c>
      <c r="P692" s="68">
        <f ca="1">IF(InvoiceDatabase[[#This Row],[Aging]]&lt;&gt;"Within Due",InvoiceDatabase[[#This Row],[Balance Outstanding]],0)</f>
        <v>0</v>
      </c>
      <c r="Q692" s="68">
        <f ca="1">IF(InvoiceDatabase[[#This Row],[Aging]]="Within Due",InvoiceDatabase[[#This Row],[Balance Outstanding]],0)</f>
        <v>0</v>
      </c>
      <c r="R692" s="68" t="str">
        <f ca="1">IF(InvoiceDatabase[[#This Row],[Date Issued]] &gt;= TODAY()-30, "Yes", "No")</f>
        <v>No</v>
      </c>
      <c r="S692" s="68" t="str">
        <f ca="1">IF(InvoiceDatabase[[#This Row],[IsOverdue?]]&lt;&gt;"Yes",InvoiceDatabase[[#This Row],[Status]],"Past Due")</f>
        <v>Paid</v>
      </c>
      <c r="T692" s="68" t="str">
        <f ca="1">IF(AND(InvoiceDatabase[[#This Row],[Date Due]]&lt;TODAY(),InvoiceDatabase[[#This Row],[Status]]&lt;&gt;"Paid"),"Yes","No")</f>
        <v>No</v>
      </c>
    </row>
    <row r="693" spans="1:20">
      <c r="A693">
        <v>692</v>
      </c>
      <c r="C693" t="s">
        <v>165</v>
      </c>
      <c r="D693" s="68">
        <v>5289000</v>
      </c>
      <c r="E693" s="23">
        <v>46028</v>
      </c>
      <c r="F693" s="23">
        <v>46073</v>
      </c>
      <c r="G693" t="s">
        <v>274</v>
      </c>
      <c r="H693"/>
      <c r="I693"/>
      <c r="K693" t="s">
        <v>993</v>
      </c>
      <c r="L693" s="68">
        <v>5289000</v>
      </c>
      <c r="M693" s="68">
        <f>InvoiceDatabase[[#This Row],[Amount]]-InvoiceDatabase[[#This Row],[Paid Amount]]</f>
        <v>0</v>
      </c>
      <c r="N693" s="68" t="str" cm="1">
        <f t="array" aca="1" ref="N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3" s="68" t="str">
        <f>_xlfn.TEXTAFTER(
VLOOKUP(InvoiceDatabase[[#This Row],[Customer]],CustomerList[],5,FALSE),
", ", -1)</f>
        <v>Jawa Barat</v>
      </c>
      <c r="P693" s="68">
        <f ca="1">IF(InvoiceDatabase[[#This Row],[Aging]]&lt;&gt;"Within Due",InvoiceDatabase[[#This Row],[Balance Outstanding]],0)</f>
        <v>0</v>
      </c>
      <c r="Q693" s="68">
        <f ca="1">IF(InvoiceDatabase[[#This Row],[Aging]]="Within Due",InvoiceDatabase[[#This Row],[Balance Outstanding]],0)</f>
        <v>0</v>
      </c>
      <c r="R693" s="68" t="str">
        <f ca="1">IF(InvoiceDatabase[[#This Row],[Date Issued]] &gt;= TODAY()-30, "Yes", "No")</f>
        <v>No</v>
      </c>
      <c r="S693" s="68" t="str">
        <f ca="1">IF(InvoiceDatabase[[#This Row],[IsOverdue?]]&lt;&gt;"Yes",InvoiceDatabase[[#This Row],[Status]],"Past Due")</f>
        <v>Paid</v>
      </c>
      <c r="T693" s="68" t="str">
        <f ca="1">IF(AND(InvoiceDatabase[[#This Row],[Date Due]]&lt;TODAY(),InvoiceDatabase[[#This Row],[Status]]&lt;&gt;"Paid"),"Yes","No")</f>
        <v>No</v>
      </c>
    </row>
    <row r="694" spans="1:20">
      <c r="A694">
        <v>693</v>
      </c>
      <c r="C694" t="s">
        <v>260</v>
      </c>
      <c r="D694" s="68">
        <v>4273000</v>
      </c>
      <c r="E694" s="23">
        <v>46100</v>
      </c>
      <c r="F694" s="23">
        <v>46145</v>
      </c>
      <c r="G694" t="s">
        <v>51</v>
      </c>
      <c r="H694"/>
      <c r="I694"/>
      <c r="K694" t="s">
        <v>994</v>
      </c>
      <c r="L694" s="68">
        <v>0</v>
      </c>
      <c r="M694" s="68">
        <f>InvoiceDatabase[[#This Row],[Amount]]-InvoiceDatabase[[#This Row],[Paid Amount]]</f>
        <v>4273000</v>
      </c>
      <c r="N694" s="68" t="str" cm="1">
        <f t="array" aca="1" ref="N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4" s="68" t="str">
        <f>_xlfn.TEXTAFTER(
VLOOKUP(InvoiceDatabase[[#This Row],[Customer]],CustomerList[],5,FALSE),
", ", -1)</f>
        <v>Sulawesi Utara</v>
      </c>
      <c r="P694" s="68">
        <f ca="1">IF(InvoiceDatabase[[#This Row],[Aging]]&lt;&gt;"Within Due",InvoiceDatabase[[#This Row],[Balance Outstanding]],0)</f>
        <v>4273000</v>
      </c>
      <c r="Q694" s="68">
        <f ca="1">IF(InvoiceDatabase[[#This Row],[Aging]]="Within Due",InvoiceDatabase[[#This Row],[Balance Outstanding]],0)</f>
        <v>0</v>
      </c>
      <c r="R694" s="68" t="str">
        <f ca="1">IF(InvoiceDatabase[[#This Row],[Date Issued]] &gt;= TODAY()-30, "Yes", "No")</f>
        <v>No</v>
      </c>
      <c r="S694" s="68" t="str">
        <f ca="1">IF(InvoiceDatabase[[#This Row],[IsOverdue?]]&lt;&gt;"Yes",InvoiceDatabase[[#This Row],[Status]],"Past Due")</f>
        <v>Past Due</v>
      </c>
      <c r="T694" s="68" t="str">
        <f ca="1">IF(AND(InvoiceDatabase[[#This Row],[Date Due]]&lt;TODAY(),InvoiceDatabase[[#This Row],[Status]]&lt;&gt;"Paid"),"Yes","No")</f>
        <v>Yes</v>
      </c>
    </row>
    <row r="695" spans="1:20">
      <c r="A695">
        <v>694</v>
      </c>
      <c r="C695" t="s">
        <v>144</v>
      </c>
      <c r="D695" s="68">
        <v>4530000</v>
      </c>
      <c r="E695" s="23">
        <v>46045</v>
      </c>
      <c r="F695" s="23">
        <v>46075</v>
      </c>
      <c r="G695" t="s">
        <v>2802</v>
      </c>
      <c r="H695"/>
      <c r="I695"/>
      <c r="K695" t="s">
        <v>995</v>
      </c>
      <c r="L695" s="68">
        <v>2718000</v>
      </c>
      <c r="M695" s="68">
        <f>InvoiceDatabase[[#This Row],[Amount]]-InvoiceDatabase[[#This Row],[Paid Amount]]</f>
        <v>1812000</v>
      </c>
      <c r="N695" s="68" t="str" cm="1">
        <f t="array" aca="1" ref="N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5" s="68" t="str">
        <f>_xlfn.TEXTAFTER(
VLOOKUP(InvoiceDatabase[[#This Row],[Customer]],CustomerList[],5,FALSE),
", ", -1)</f>
        <v>Banten</v>
      </c>
      <c r="P695" s="68">
        <f ca="1">IF(InvoiceDatabase[[#This Row],[Aging]]&lt;&gt;"Within Due",InvoiceDatabase[[#This Row],[Balance Outstanding]],0)</f>
        <v>1812000</v>
      </c>
      <c r="Q695" s="68">
        <f ca="1">IF(InvoiceDatabase[[#This Row],[Aging]]="Within Due",InvoiceDatabase[[#This Row],[Balance Outstanding]],0)</f>
        <v>0</v>
      </c>
      <c r="R695" s="68" t="str">
        <f ca="1">IF(InvoiceDatabase[[#This Row],[Date Issued]] &gt;= TODAY()-30, "Yes", "No")</f>
        <v>No</v>
      </c>
      <c r="S695" s="68" t="str">
        <f ca="1">IF(InvoiceDatabase[[#This Row],[IsOverdue?]]&lt;&gt;"Yes",InvoiceDatabase[[#This Row],[Status]],"Past Due")</f>
        <v>Past Due</v>
      </c>
      <c r="T695" s="68" t="str">
        <f ca="1">IF(AND(InvoiceDatabase[[#This Row],[Date Due]]&lt;TODAY(),InvoiceDatabase[[#This Row],[Status]]&lt;&gt;"Paid"),"Yes","No")</f>
        <v>Yes</v>
      </c>
    </row>
    <row r="696" spans="1:20">
      <c r="A696">
        <v>695</v>
      </c>
      <c r="C696" t="s">
        <v>165</v>
      </c>
      <c r="D696" s="68">
        <v>3109000</v>
      </c>
      <c r="E696" s="23">
        <v>46046</v>
      </c>
      <c r="F696" s="23">
        <v>46060</v>
      </c>
      <c r="G696" t="s">
        <v>274</v>
      </c>
      <c r="H696"/>
      <c r="I696"/>
      <c r="K696" t="s">
        <v>996</v>
      </c>
      <c r="L696" s="68">
        <v>3109000</v>
      </c>
      <c r="M696" s="68">
        <f>InvoiceDatabase[[#This Row],[Amount]]-InvoiceDatabase[[#This Row],[Paid Amount]]</f>
        <v>0</v>
      </c>
      <c r="N696" s="68" t="str" cm="1">
        <f t="array" aca="1" ref="N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696" s="68" t="str">
        <f>_xlfn.TEXTAFTER(
VLOOKUP(InvoiceDatabase[[#This Row],[Customer]],CustomerList[],5,FALSE),
", ", -1)</f>
        <v>Jawa Barat</v>
      </c>
      <c r="P696" s="68">
        <f ca="1">IF(InvoiceDatabase[[#This Row],[Aging]]&lt;&gt;"Within Due",InvoiceDatabase[[#This Row],[Balance Outstanding]],0)</f>
        <v>0</v>
      </c>
      <c r="Q696" s="68">
        <f ca="1">IF(InvoiceDatabase[[#This Row],[Aging]]="Within Due",InvoiceDatabase[[#This Row],[Balance Outstanding]],0)</f>
        <v>0</v>
      </c>
      <c r="R696" s="68" t="str">
        <f ca="1">IF(InvoiceDatabase[[#This Row],[Date Issued]] &gt;= TODAY()-30, "Yes", "No")</f>
        <v>No</v>
      </c>
      <c r="S696" s="68" t="str">
        <f ca="1">IF(InvoiceDatabase[[#This Row],[IsOverdue?]]&lt;&gt;"Yes",InvoiceDatabase[[#This Row],[Status]],"Past Due")</f>
        <v>Paid</v>
      </c>
      <c r="T696" s="68" t="str">
        <f ca="1">IF(AND(InvoiceDatabase[[#This Row],[Date Due]]&lt;TODAY(),InvoiceDatabase[[#This Row],[Status]]&lt;&gt;"Paid"),"Yes","No")</f>
        <v>No</v>
      </c>
    </row>
    <row r="697" spans="1:20">
      <c r="A697">
        <v>696</v>
      </c>
      <c r="C697" t="s">
        <v>125</v>
      </c>
      <c r="D697" s="68">
        <v>2223000</v>
      </c>
      <c r="E697" s="23">
        <v>46024</v>
      </c>
      <c r="F697" s="23">
        <v>46038</v>
      </c>
      <c r="G697" t="s">
        <v>51</v>
      </c>
      <c r="H697"/>
      <c r="I697"/>
      <c r="K697" t="s">
        <v>997</v>
      </c>
      <c r="L697" s="68">
        <v>0</v>
      </c>
      <c r="M697" s="68">
        <f>InvoiceDatabase[[#This Row],[Amount]]-InvoiceDatabase[[#This Row],[Paid Amount]]</f>
        <v>2223000</v>
      </c>
      <c r="N697" s="68" t="str" cm="1">
        <f t="array" aca="1" ref="N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697" s="68" t="str">
        <f>_xlfn.TEXTAFTER(
VLOOKUP(InvoiceDatabase[[#This Row],[Customer]],CustomerList[],5,FALSE),
", ", -1)</f>
        <v>DKI Jakarta</v>
      </c>
      <c r="P697" s="68">
        <f ca="1">IF(InvoiceDatabase[[#This Row],[Aging]]&lt;&gt;"Within Due",InvoiceDatabase[[#This Row],[Balance Outstanding]],0)</f>
        <v>2223000</v>
      </c>
      <c r="Q697" s="68">
        <f ca="1">IF(InvoiceDatabase[[#This Row],[Aging]]="Within Due",InvoiceDatabase[[#This Row],[Balance Outstanding]],0)</f>
        <v>0</v>
      </c>
      <c r="R697" s="68" t="str">
        <f ca="1">IF(InvoiceDatabase[[#This Row],[Date Issued]] &gt;= TODAY()-30, "Yes", "No")</f>
        <v>No</v>
      </c>
      <c r="S697" s="68" t="str">
        <f ca="1">IF(InvoiceDatabase[[#This Row],[IsOverdue?]]&lt;&gt;"Yes",InvoiceDatabase[[#This Row],[Status]],"Past Due")</f>
        <v>Past Due</v>
      </c>
      <c r="T697" s="68" t="str">
        <f ca="1">IF(AND(InvoiceDatabase[[#This Row],[Date Due]]&lt;TODAY(),InvoiceDatabase[[#This Row],[Status]]&lt;&gt;"Paid"),"Yes","No")</f>
        <v>Yes</v>
      </c>
    </row>
    <row r="698" spans="1:20">
      <c r="A698">
        <v>697</v>
      </c>
      <c r="C698" t="s">
        <v>165</v>
      </c>
      <c r="D698" s="68">
        <v>498000</v>
      </c>
      <c r="E698" s="23">
        <v>46268</v>
      </c>
      <c r="F698" s="23">
        <v>46298</v>
      </c>
      <c r="G698" t="s">
        <v>51</v>
      </c>
      <c r="H698"/>
      <c r="I698"/>
      <c r="K698" t="s">
        <v>998</v>
      </c>
      <c r="L698" s="68">
        <v>0</v>
      </c>
      <c r="M698" s="68">
        <f>InvoiceDatabase[[#This Row],[Amount]]-InvoiceDatabase[[#This Row],[Paid Amount]]</f>
        <v>498000</v>
      </c>
      <c r="N698" s="68" t="str" cm="1">
        <f t="array" aca="1" ref="N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698" s="68" t="str">
        <f>_xlfn.TEXTAFTER(
VLOOKUP(InvoiceDatabase[[#This Row],[Customer]],CustomerList[],5,FALSE),
", ", -1)</f>
        <v>Jawa Barat</v>
      </c>
      <c r="P698" s="68">
        <f ca="1">IF(InvoiceDatabase[[#This Row],[Aging]]&lt;&gt;"Within Due",InvoiceDatabase[[#This Row],[Balance Outstanding]],0)</f>
        <v>498000</v>
      </c>
      <c r="Q698" s="68">
        <f ca="1">IF(InvoiceDatabase[[#This Row],[Aging]]="Within Due",InvoiceDatabase[[#This Row],[Balance Outstanding]],0)</f>
        <v>0</v>
      </c>
      <c r="R698" s="68" t="str">
        <f ca="1">IF(InvoiceDatabase[[#This Row],[Date Issued]] &gt;= TODAY()-30, "Yes", "No")</f>
        <v>No</v>
      </c>
      <c r="S698" s="68" t="str">
        <f ca="1">IF(InvoiceDatabase[[#This Row],[IsOverdue?]]&lt;&gt;"Yes",InvoiceDatabase[[#This Row],[Status]],"Past Due")</f>
        <v>Past Due</v>
      </c>
      <c r="T698" s="68" t="str">
        <f ca="1">IF(AND(InvoiceDatabase[[#This Row],[Date Due]]&lt;TODAY(),InvoiceDatabase[[#This Row],[Status]]&lt;&gt;"Paid"),"Yes","No")</f>
        <v>Yes</v>
      </c>
    </row>
    <row r="699" spans="1:20">
      <c r="A699">
        <v>698</v>
      </c>
      <c r="C699" t="s">
        <v>204</v>
      </c>
      <c r="D699" s="68">
        <v>2457000</v>
      </c>
      <c r="E699" s="23">
        <v>46181</v>
      </c>
      <c r="F699" s="23">
        <v>46211</v>
      </c>
      <c r="G699" t="s">
        <v>51</v>
      </c>
      <c r="H699"/>
      <c r="I699"/>
      <c r="K699" t="s">
        <v>999</v>
      </c>
      <c r="L699" s="68">
        <v>0</v>
      </c>
      <c r="M699" s="68">
        <f>InvoiceDatabase[[#This Row],[Amount]]-InvoiceDatabase[[#This Row],[Paid Amount]]</f>
        <v>2457000</v>
      </c>
      <c r="N699" s="68" t="str" cm="1">
        <f t="array" aca="1" ref="N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699" s="68" t="str">
        <f>_xlfn.TEXTAFTER(
VLOOKUP(InvoiceDatabase[[#This Row],[Customer]],CustomerList[],5,FALSE),
", ", -1)</f>
        <v>Bali</v>
      </c>
      <c r="P699" s="68">
        <f ca="1">IF(InvoiceDatabase[[#This Row],[Aging]]&lt;&gt;"Within Due",InvoiceDatabase[[#This Row],[Balance Outstanding]],0)</f>
        <v>2457000</v>
      </c>
      <c r="Q699" s="68">
        <f ca="1">IF(InvoiceDatabase[[#This Row],[Aging]]="Within Due",InvoiceDatabase[[#This Row],[Balance Outstanding]],0)</f>
        <v>0</v>
      </c>
      <c r="R699" s="68" t="str">
        <f ca="1">IF(InvoiceDatabase[[#This Row],[Date Issued]] &gt;= TODAY()-30, "Yes", "No")</f>
        <v>No</v>
      </c>
      <c r="S699" s="68" t="str">
        <f ca="1">IF(InvoiceDatabase[[#This Row],[IsOverdue?]]&lt;&gt;"Yes",InvoiceDatabase[[#This Row],[Status]],"Past Due")</f>
        <v>Past Due</v>
      </c>
      <c r="T699" s="68" t="str">
        <f ca="1">IF(AND(InvoiceDatabase[[#This Row],[Date Due]]&lt;TODAY(),InvoiceDatabase[[#This Row],[Status]]&lt;&gt;"Paid"),"Yes","No")</f>
        <v>Yes</v>
      </c>
    </row>
    <row r="700" spans="1:20">
      <c r="A700">
        <v>699</v>
      </c>
      <c r="C700" t="s">
        <v>232</v>
      </c>
      <c r="D700" s="68">
        <v>4002000</v>
      </c>
      <c r="E700" s="23">
        <v>46101</v>
      </c>
      <c r="F700" s="23">
        <v>46131</v>
      </c>
      <c r="G700" t="s">
        <v>2802</v>
      </c>
      <c r="H700"/>
      <c r="I700"/>
      <c r="K700" t="s">
        <v>1000</v>
      </c>
      <c r="L700" s="68">
        <v>3002000</v>
      </c>
      <c r="M700" s="68">
        <f>InvoiceDatabase[[#This Row],[Amount]]-InvoiceDatabase[[#This Row],[Paid Amount]]</f>
        <v>1000000</v>
      </c>
      <c r="N700" s="68" t="str" cm="1">
        <f t="array" aca="1" ref="N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0" s="68" t="str">
        <f>_xlfn.TEXTAFTER(
VLOOKUP(InvoiceDatabase[[#This Row],[Customer]],CustomerList[],5,FALSE),
", ", -1)</f>
        <v>Riau</v>
      </c>
      <c r="P700" s="68">
        <f ca="1">IF(InvoiceDatabase[[#This Row],[Aging]]&lt;&gt;"Within Due",InvoiceDatabase[[#This Row],[Balance Outstanding]],0)</f>
        <v>1000000</v>
      </c>
      <c r="Q700" s="68">
        <f ca="1">IF(InvoiceDatabase[[#This Row],[Aging]]="Within Due",InvoiceDatabase[[#This Row],[Balance Outstanding]],0)</f>
        <v>0</v>
      </c>
      <c r="R700" s="68" t="str">
        <f ca="1">IF(InvoiceDatabase[[#This Row],[Date Issued]] &gt;= TODAY()-30, "Yes", "No")</f>
        <v>No</v>
      </c>
      <c r="S700" s="68" t="str">
        <f ca="1">IF(InvoiceDatabase[[#This Row],[IsOverdue?]]&lt;&gt;"Yes",InvoiceDatabase[[#This Row],[Status]],"Past Due")</f>
        <v>Past Due</v>
      </c>
      <c r="T700" s="68" t="str">
        <f ca="1">IF(AND(InvoiceDatabase[[#This Row],[Date Due]]&lt;TODAY(),InvoiceDatabase[[#This Row],[Status]]&lt;&gt;"Paid"),"Yes","No")</f>
        <v>Yes</v>
      </c>
    </row>
    <row r="701" spans="1:20">
      <c r="A701">
        <v>700</v>
      </c>
      <c r="C701" t="s">
        <v>197</v>
      </c>
      <c r="D701" s="68">
        <v>2414000</v>
      </c>
      <c r="E701" s="23">
        <v>46138</v>
      </c>
      <c r="F701" s="23">
        <v>46168</v>
      </c>
      <c r="G701" t="s">
        <v>274</v>
      </c>
      <c r="H701"/>
      <c r="I701"/>
      <c r="K701" t="s">
        <v>1001</v>
      </c>
      <c r="L701" s="68">
        <v>2414000</v>
      </c>
      <c r="M701" s="68">
        <f>InvoiceDatabase[[#This Row],[Amount]]-InvoiceDatabase[[#This Row],[Paid Amount]]</f>
        <v>0</v>
      </c>
      <c r="N701" s="68" t="str" cm="1">
        <f t="array" aca="1" ref="N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1" s="68" t="str">
        <f>_xlfn.TEXTAFTER(
VLOOKUP(InvoiceDatabase[[#This Row],[Customer]],CustomerList[],5,FALSE),
", ", -1)</f>
        <v>DI Yogyakarta</v>
      </c>
      <c r="P701" s="68">
        <f ca="1">IF(InvoiceDatabase[[#This Row],[Aging]]&lt;&gt;"Within Due",InvoiceDatabase[[#This Row],[Balance Outstanding]],0)</f>
        <v>0</v>
      </c>
      <c r="Q701" s="68">
        <f ca="1">IF(InvoiceDatabase[[#This Row],[Aging]]="Within Due",InvoiceDatabase[[#This Row],[Balance Outstanding]],0)</f>
        <v>0</v>
      </c>
      <c r="R701" s="68" t="str">
        <f ca="1">IF(InvoiceDatabase[[#This Row],[Date Issued]] &gt;= TODAY()-30, "Yes", "No")</f>
        <v>No</v>
      </c>
      <c r="S701" s="68" t="str">
        <f ca="1">IF(InvoiceDatabase[[#This Row],[IsOverdue?]]&lt;&gt;"Yes",InvoiceDatabase[[#This Row],[Status]],"Past Due")</f>
        <v>Paid</v>
      </c>
      <c r="T701" s="68" t="str">
        <f ca="1">IF(AND(InvoiceDatabase[[#This Row],[Date Due]]&lt;TODAY(),InvoiceDatabase[[#This Row],[Status]]&lt;&gt;"Paid"),"Yes","No")</f>
        <v>No</v>
      </c>
    </row>
    <row r="702" spans="1:20">
      <c r="A702">
        <v>701</v>
      </c>
      <c r="C702" t="s">
        <v>32</v>
      </c>
      <c r="D702" s="68">
        <v>1888000</v>
      </c>
      <c r="E702" s="23">
        <v>46158</v>
      </c>
      <c r="F702" s="23">
        <v>46188</v>
      </c>
      <c r="G702" t="s">
        <v>2802</v>
      </c>
      <c r="H702"/>
      <c r="I702"/>
      <c r="K702" t="s">
        <v>1002</v>
      </c>
      <c r="L702" s="68">
        <v>472000</v>
      </c>
      <c r="M702" s="68">
        <f>InvoiceDatabase[[#This Row],[Amount]]-InvoiceDatabase[[#This Row],[Paid Amount]]</f>
        <v>1416000</v>
      </c>
      <c r="N702" s="68" t="str" cm="1">
        <f t="array" aca="1" ref="N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2" s="68" t="str">
        <f>_xlfn.TEXTAFTER(
VLOOKUP(InvoiceDatabase[[#This Row],[Customer]],CustomerList[],5,FALSE),
", ", -1)</f>
        <v>DKI Jakarta</v>
      </c>
      <c r="P702" s="68">
        <f ca="1">IF(InvoiceDatabase[[#This Row],[Aging]]&lt;&gt;"Within Due",InvoiceDatabase[[#This Row],[Balance Outstanding]],0)</f>
        <v>1416000</v>
      </c>
      <c r="Q702" s="68">
        <f ca="1">IF(InvoiceDatabase[[#This Row],[Aging]]="Within Due",InvoiceDatabase[[#This Row],[Balance Outstanding]],0)</f>
        <v>0</v>
      </c>
      <c r="R702" s="68" t="str">
        <f ca="1">IF(InvoiceDatabase[[#This Row],[Date Issued]] &gt;= TODAY()-30, "Yes", "No")</f>
        <v>No</v>
      </c>
      <c r="S702" s="68" t="str">
        <f ca="1">IF(InvoiceDatabase[[#This Row],[IsOverdue?]]&lt;&gt;"Yes",InvoiceDatabase[[#This Row],[Status]],"Past Due")</f>
        <v>Past Due</v>
      </c>
      <c r="T702" s="68" t="str">
        <f ca="1">IF(AND(InvoiceDatabase[[#This Row],[Date Due]]&lt;TODAY(),InvoiceDatabase[[#This Row],[Status]]&lt;&gt;"Paid"),"Yes","No")</f>
        <v>Yes</v>
      </c>
    </row>
    <row r="703" spans="1:20">
      <c r="A703">
        <v>702</v>
      </c>
      <c r="C703" t="s">
        <v>260</v>
      </c>
      <c r="D703" s="68">
        <v>2032000</v>
      </c>
      <c r="E703" s="23">
        <v>46100</v>
      </c>
      <c r="F703" s="23">
        <v>46145</v>
      </c>
      <c r="G703" t="s">
        <v>2802</v>
      </c>
      <c r="H703"/>
      <c r="I703"/>
      <c r="K703" t="s">
        <v>1003</v>
      </c>
      <c r="L703" s="68">
        <v>1219000</v>
      </c>
      <c r="M703" s="68">
        <f>InvoiceDatabase[[#This Row],[Amount]]-InvoiceDatabase[[#This Row],[Paid Amount]]</f>
        <v>813000</v>
      </c>
      <c r="N703" s="68" t="str" cm="1">
        <f t="array" aca="1" ref="N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3" s="68" t="str">
        <f>_xlfn.TEXTAFTER(
VLOOKUP(InvoiceDatabase[[#This Row],[Customer]],CustomerList[],5,FALSE),
", ", -1)</f>
        <v>Sulawesi Utara</v>
      </c>
      <c r="P703" s="68">
        <f ca="1">IF(InvoiceDatabase[[#This Row],[Aging]]&lt;&gt;"Within Due",InvoiceDatabase[[#This Row],[Balance Outstanding]],0)</f>
        <v>813000</v>
      </c>
      <c r="Q703" s="68">
        <f ca="1">IF(InvoiceDatabase[[#This Row],[Aging]]="Within Due",InvoiceDatabase[[#This Row],[Balance Outstanding]],0)</f>
        <v>0</v>
      </c>
      <c r="R703" s="68" t="str">
        <f ca="1">IF(InvoiceDatabase[[#This Row],[Date Issued]] &gt;= TODAY()-30, "Yes", "No")</f>
        <v>No</v>
      </c>
      <c r="S703" s="68" t="str">
        <f ca="1">IF(InvoiceDatabase[[#This Row],[IsOverdue?]]&lt;&gt;"Yes",InvoiceDatabase[[#This Row],[Status]],"Past Due")</f>
        <v>Past Due</v>
      </c>
      <c r="T703" s="68" t="str">
        <f ca="1">IF(AND(InvoiceDatabase[[#This Row],[Date Due]]&lt;TODAY(),InvoiceDatabase[[#This Row],[Status]]&lt;&gt;"Paid"),"Yes","No")</f>
        <v>Yes</v>
      </c>
    </row>
    <row r="704" spans="1:20">
      <c r="A704">
        <v>703</v>
      </c>
      <c r="C704" t="s">
        <v>197</v>
      </c>
      <c r="D704" s="68">
        <v>5522000</v>
      </c>
      <c r="E704" s="23">
        <v>46123</v>
      </c>
      <c r="F704" s="23">
        <v>46153</v>
      </c>
      <c r="G704" t="s">
        <v>274</v>
      </c>
      <c r="H704"/>
      <c r="I704"/>
      <c r="K704" t="s">
        <v>1004</v>
      </c>
      <c r="L704" s="68">
        <v>5522000</v>
      </c>
      <c r="M704" s="68">
        <f>InvoiceDatabase[[#This Row],[Amount]]-InvoiceDatabase[[#This Row],[Paid Amount]]</f>
        <v>0</v>
      </c>
      <c r="N704" s="68" t="str" cm="1">
        <f t="array" aca="1" ref="N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4" s="68" t="str">
        <f>_xlfn.TEXTAFTER(
VLOOKUP(InvoiceDatabase[[#This Row],[Customer]],CustomerList[],5,FALSE),
", ", -1)</f>
        <v>DI Yogyakarta</v>
      </c>
      <c r="P704" s="68">
        <f ca="1">IF(InvoiceDatabase[[#This Row],[Aging]]&lt;&gt;"Within Due",InvoiceDatabase[[#This Row],[Balance Outstanding]],0)</f>
        <v>0</v>
      </c>
      <c r="Q704" s="68">
        <f ca="1">IF(InvoiceDatabase[[#This Row],[Aging]]="Within Due",InvoiceDatabase[[#This Row],[Balance Outstanding]],0)</f>
        <v>0</v>
      </c>
      <c r="R704" s="68" t="str">
        <f ca="1">IF(InvoiceDatabase[[#This Row],[Date Issued]] &gt;= TODAY()-30, "Yes", "No")</f>
        <v>No</v>
      </c>
      <c r="S704" s="68" t="str">
        <f ca="1">IF(InvoiceDatabase[[#This Row],[IsOverdue?]]&lt;&gt;"Yes",InvoiceDatabase[[#This Row],[Status]],"Past Due")</f>
        <v>Paid</v>
      </c>
      <c r="T704" s="68" t="str">
        <f ca="1">IF(AND(InvoiceDatabase[[#This Row],[Date Due]]&lt;TODAY(),InvoiceDatabase[[#This Row],[Status]]&lt;&gt;"Paid"),"Yes","No")</f>
        <v>No</v>
      </c>
    </row>
    <row r="705" spans="1:20">
      <c r="A705">
        <v>704</v>
      </c>
      <c r="C705" t="s">
        <v>125</v>
      </c>
      <c r="D705" s="68">
        <v>675000</v>
      </c>
      <c r="E705" s="23">
        <v>46084</v>
      </c>
      <c r="F705" s="23">
        <v>46114</v>
      </c>
      <c r="G705" t="s">
        <v>274</v>
      </c>
      <c r="H705"/>
      <c r="I705"/>
      <c r="K705" t="s">
        <v>1005</v>
      </c>
      <c r="L705" s="68">
        <v>675000</v>
      </c>
      <c r="M705" s="68">
        <f>InvoiceDatabase[[#This Row],[Amount]]-InvoiceDatabase[[#This Row],[Paid Amount]]</f>
        <v>0</v>
      </c>
      <c r="N705" s="68" t="str" cm="1">
        <f t="array" aca="1" ref="N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5" s="68" t="str">
        <f>_xlfn.TEXTAFTER(
VLOOKUP(InvoiceDatabase[[#This Row],[Customer]],CustomerList[],5,FALSE),
", ", -1)</f>
        <v>DKI Jakarta</v>
      </c>
      <c r="P705" s="68">
        <f ca="1">IF(InvoiceDatabase[[#This Row],[Aging]]&lt;&gt;"Within Due",InvoiceDatabase[[#This Row],[Balance Outstanding]],0)</f>
        <v>0</v>
      </c>
      <c r="Q705" s="68">
        <f ca="1">IF(InvoiceDatabase[[#This Row],[Aging]]="Within Due",InvoiceDatabase[[#This Row],[Balance Outstanding]],0)</f>
        <v>0</v>
      </c>
      <c r="R705" s="68" t="str">
        <f ca="1">IF(InvoiceDatabase[[#This Row],[Date Issued]] &gt;= TODAY()-30, "Yes", "No")</f>
        <v>No</v>
      </c>
      <c r="S705" s="68" t="str">
        <f ca="1">IF(InvoiceDatabase[[#This Row],[IsOverdue?]]&lt;&gt;"Yes",InvoiceDatabase[[#This Row],[Status]],"Past Due")</f>
        <v>Paid</v>
      </c>
      <c r="T705" s="68" t="str">
        <f ca="1">IF(AND(InvoiceDatabase[[#This Row],[Date Due]]&lt;TODAY(),InvoiceDatabase[[#This Row],[Status]]&lt;&gt;"Paid"),"Yes","No")</f>
        <v>No</v>
      </c>
    </row>
    <row r="706" spans="1:20">
      <c r="A706">
        <v>705</v>
      </c>
      <c r="C706" t="s">
        <v>158</v>
      </c>
      <c r="D706" s="68">
        <v>6526000</v>
      </c>
      <c r="E706" s="23">
        <v>46234</v>
      </c>
      <c r="F706" s="23">
        <v>46264</v>
      </c>
      <c r="G706" t="s">
        <v>274</v>
      </c>
      <c r="H706"/>
      <c r="I706"/>
      <c r="K706" t="s">
        <v>1006</v>
      </c>
      <c r="L706" s="68">
        <v>6526000</v>
      </c>
      <c r="M706" s="68">
        <f>InvoiceDatabase[[#This Row],[Amount]]-InvoiceDatabase[[#This Row],[Paid Amount]]</f>
        <v>0</v>
      </c>
      <c r="N706" s="68" t="str" cm="1">
        <f t="array" aca="1" ref="N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6" s="68" t="str">
        <f>_xlfn.TEXTAFTER(
VLOOKUP(InvoiceDatabase[[#This Row],[Customer]],CustomerList[],5,FALSE),
", ", -1)</f>
        <v>DKI Jakarta</v>
      </c>
      <c r="P706" s="68">
        <f ca="1">IF(InvoiceDatabase[[#This Row],[Aging]]&lt;&gt;"Within Due",InvoiceDatabase[[#This Row],[Balance Outstanding]],0)</f>
        <v>0</v>
      </c>
      <c r="Q706" s="68">
        <f ca="1">IF(InvoiceDatabase[[#This Row],[Aging]]="Within Due",InvoiceDatabase[[#This Row],[Balance Outstanding]],0)</f>
        <v>0</v>
      </c>
      <c r="R706" s="68" t="str">
        <f ca="1">IF(InvoiceDatabase[[#This Row],[Date Issued]] &gt;= TODAY()-30, "Yes", "No")</f>
        <v>No</v>
      </c>
      <c r="S706" s="68" t="str">
        <f ca="1">IF(InvoiceDatabase[[#This Row],[IsOverdue?]]&lt;&gt;"Yes",InvoiceDatabase[[#This Row],[Status]],"Past Due")</f>
        <v>Paid</v>
      </c>
      <c r="T706" s="68" t="str">
        <f ca="1">IF(AND(InvoiceDatabase[[#This Row],[Date Due]]&lt;TODAY(),InvoiceDatabase[[#This Row],[Status]]&lt;&gt;"Paid"),"Yes","No")</f>
        <v>No</v>
      </c>
    </row>
    <row r="707" spans="1:20">
      <c r="A707">
        <v>706</v>
      </c>
      <c r="C707" t="s">
        <v>32</v>
      </c>
      <c r="D707" s="68">
        <v>4664000</v>
      </c>
      <c r="E707" s="23">
        <v>46136</v>
      </c>
      <c r="F707" s="23">
        <v>46166</v>
      </c>
      <c r="G707" t="s">
        <v>51</v>
      </c>
      <c r="H707"/>
      <c r="I707"/>
      <c r="K707" t="s">
        <v>1007</v>
      </c>
      <c r="L707" s="68">
        <v>0</v>
      </c>
      <c r="M707" s="68">
        <f>InvoiceDatabase[[#This Row],[Amount]]-InvoiceDatabase[[#This Row],[Paid Amount]]</f>
        <v>4664000</v>
      </c>
      <c r="N707" s="68" t="str" cm="1">
        <f t="array" aca="1" ref="N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07" s="68" t="str">
        <f>_xlfn.TEXTAFTER(
VLOOKUP(InvoiceDatabase[[#This Row],[Customer]],CustomerList[],5,FALSE),
", ", -1)</f>
        <v>DKI Jakarta</v>
      </c>
      <c r="P707" s="68">
        <f ca="1">IF(InvoiceDatabase[[#This Row],[Aging]]&lt;&gt;"Within Due",InvoiceDatabase[[#This Row],[Balance Outstanding]],0)</f>
        <v>4664000</v>
      </c>
      <c r="Q707" s="68">
        <f ca="1">IF(InvoiceDatabase[[#This Row],[Aging]]="Within Due",InvoiceDatabase[[#This Row],[Balance Outstanding]],0)</f>
        <v>0</v>
      </c>
      <c r="R707" s="68" t="str">
        <f ca="1">IF(InvoiceDatabase[[#This Row],[Date Issued]] &gt;= TODAY()-30, "Yes", "No")</f>
        <v>No</v>
      </c>
      <c r="S707" s="68" t="str">
        <f ca="1">IF(InvoiceDatabase[[#This Row],[IsOverdue?]]&lt;&gt;"Yes",InvoiceDatabase[[#This Row],[Status]],"Past Due")</f>
        <v>Past Due</v>
      </c>
      <c r="T707" s="68" t="str">
        <f ca="1">IF(AND(InvoiceDatabase[[#This Row],[Date Due]]&lt;TODAY(),InvoiceDatabase[[#This Row],[Status]]&lt;&gt;"Paid"),"Yes","No")</f>
        <v>Yes</v>
      </c>
    </row>
    <row r="708" spans="1:20">
      <c r="A708">
        <v>707</v>
      </c>
      <c r="C708" t="s">
        <v>184</v>
      </c>
      <c r="D708" s="68">
        <v>1270000</v>
      </c>
      <c r="E708" s="23">
        <v>46027</v>
      </c>
      <c r="F708" s="23">
        <v>46072</v>
      </c>
      <c r="G708" t="s">
        <v>274</v>
      </c>
      <c r="H708"/>
      <c r="I708"/>
      <c r="K708" t="s">
        <v>1008</v>
      </c>
      <c r="L708" s="68">
        <v>1270000</v>
      </c>
      <c r="M708" s="68">
        <f>InvoiceDatabase[[#This Row],[Amount]]-InvoiceDatabase[[#This Row],[Paid Amount]]</f>
        <v>0</v>
      </c>
      <c r="N708" s="68" t="str" cm="1">
        <f t="array" aca="1" ref="N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8" s="68" t="str">
        <f>_xlfn.TEXTAFTER(
VLOOKUP(InvoiceDatabase[[#This Row],[Customer]],CustomerList[],5,FALSE),
", ", -1)</f>
        <v>Jawa Timur</v>
      </c>
      <c r="P708" s="68">
        <f ca="1">IF(InvoiceDatabase[[#This Row],[Aging]]&lt;&gt;"Within Due",InvoiceDatabase[[#This Row],[Balance Outstanding]],0)</f>
        <v>0</v>
      </c>
      <c r="Q708" s="68">
        <f ca="1">IF(InvoiceDatabase[[#This Row],[Aging]]="Within Due",InvoiceDatabase[[#This Row],[Balance Outstanding]],0)</f>
        <v>0</v>
      </c>
      <c r="R708" s="68" t="str">
        <f ca="1">IF(InvoiceDatabase[[#This Row],[Date Issued]] &gt;= TODAY()-30, "Yes", "No")</f>
        <v>No</v>
      </c>
      <c r="S708" s="68" t="str">
        <f ca="1">IF(InvoiceDatabase[[#This Row],[IsOverdue?]]&lt;&gt;"Yes",InvoiceDatabase[[#This Row],[Status]],"Past Due")</f>
        <v>Paid</v>
      </c>
      <c r="T708" s="68" t="str">
        <f ca="1">IF(AND(InvoiceDatabase[[#This Row],[Date Due]]&lt;TODAY(),InvoiceDatabase[[#This Row],[Status]]&lt;&gt;"Paid"),"Yes","No")</f>
        <v>No</v>
      </c>
    </row>
    <row r="709" spans="1:20">
      <c r="A709">
        <v>708</v>
      </c>
      <c r="C709" t="s">
        <v>158</v>
      </c>
      <c r="D709" s="68">
        <v>2513000</v>
      </c>
      <c r="E709" s="23">
        <v>46165</v>
      </c>
      <c r="F709" s="23">
        <v>46179</v>
      </c>
      <c r="G709" t="s">
        <v>274</v>
      </c>
      <c r="H709"/>
      <c r="I709"/>
      <c r="K709" t="s">
        <v>1009</v>
      </c>
      <c r="L709" s="68">
        <v>2513000</v>
      </c>
      <c r="M709" s="68">
        <f>InvoiceDatabase[[#This Row],[Amount]]-InvoiceDatabase[[#This Row],[Paid Amount]]</f>
        <v>0</v>
      </c>
      <c r="N709" s="68" t="str" cm="1">
        <f t="array" aca="1" ref="N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09" s="68" t="str">
        <f>_xlfn.TEXTAFTER(
VLOOKUP(InvoiceDatabase[[#This Row],[Customer]],CustomerList[],5,FALSE),
", ", -1)</f>
        <v>DKI Jakarta</v>
      </c>
      <c r="P709" s="68">
        <f ca="1">IF(InvoiceDatabase[[#This Row],[Aging]]&lt;&gt;"Within Due",InvoiceDatabase[[#This Row],[Balance Outstanding]],0)</f>
        <v>0</v>
      </c>
      <c r="Q709" s="68">
        <f ca="1">IF(InvoiceDatabase[[#This Row],[Aging]]="Within Due",InvoiceDatabase[[#This Row],[Balance Outstanding]],0)</f>
        <v>0</v>
      </c>
      <c r="R709" s="68" t="str">
        <f ca="1">IF(InvoiceDatabase[[#This Row],[Date Issued]] &gt;= TODAY()-30, "Yes", "No")</f>
        <v>No</v>
      </c>
      <c r="S709" s="68" t="str">
        <f ca="1">IF(InvoiceDatabase[[#This Row],[IsOverdue?]]&lt;&gt;"Yes",InvoiceDatabase[[#This Row],[Status]],"Past Due")</f>
        <v>Paid</v>
      </c>
      <c r="T709" s="68" t="str">
        <f ca="1">IF(AND(InvoiceDatabase[[#This Row],[Date Due]]&lt;TODAY(),InvoiceDatabase[[#This Row],[Status]]&lt;&gt;"Paid"),"Yes","No")</f>
        <v>No</v>
      </c>
    </row>
    <row r="710" spans="1:20">
      <c r="A710">
        <v>709</v>
      </c>
      <c r="C710" t="s">
        <v>225</v>
      </c>
      <c r="D710" s="68">
        <v>6187000</v>
      </c>
      <c r="E710" s="23">
        <v>46182</v>
      </c>
      <c r="F710" s="23">
        <v>46212</v>
      </c>
      <c r="G710" t="s">
        <v>274</v>
      </c>
      <c r="H710"/>
      <c r="I710"/>
      <c r="K710" t="s">
        <v>1010</v>
      </c>
      <c r="L710" s="68">
        <v>6187000</v>
      </c>
      <c r="M710" s="68">
        <f>InvoiceDatabase[[#This Row],[Amount]]-InvoiceDatabase[[#This Row],[Paid Amount]]</f>
        <v>0</v>
      </c>
      <c r="N710" s="68" t="str" cm="1">
        <f t="array" aca="1" ref="N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0" s="68" t="str">
        <f>_xlfn.TEXTAFTER(
VLOOKUP(InvoiceDatabase[[#This Row],[Customer]],CustomerList[],5,FALSE),
", ", -1)</f>
        <v>Sumatera Selatan</v>
      </c>
      <c r="P710" s="68">
        <f ca="1">IF(InvoiceDatabase[[#This Row],[Aging]]&lt;&gt;"Within Due",InvoiceDatabase[[#This Row],[Balance Outstanding]],0)</f>
        <v>0</v>
      </c>
      <c r="Q710" s="68">
        <f ca="1">IF(InvoiceDatabase[[#This Row],[Aging]]="Within Due",InvoiceDatabase[[#This Row],[Balance Outstanding]],0)</f>
        <v>0</v>
      </c>
      <c r="R710" s="68" t="str">
        <f ca="1">IF(InvoiceDatabase[[#This Row],[Date Issued]] &gt;= TODAY()-30, "Yes", "No")</f>
        <v>No</v>
      </c>
      <c r="S710" s="68" t="str">
        <f ca="1">IF(InvoiceDatabase[[#This Row],[IsOverdue?]]&lt;&gt;"Yes",InvoiceDatabase[[#This Row],[Status]],"Past Due")</f>
        <v>Paid</v>
      </c>
      <c r="T710" s="68" t="str">
        <f ca="1">IF(AND(InvoiceDatabase[[#This Row],[Date Due]]&lt;TODAY(),InvoiceDatabase[[#This Row],[Status]]&lt;&gt;"Paid"),"Yes","No")</f>
        <v>No</v>
      </c>
    </row>
    <row r="711" spans="1:20">
      <c r="A711">
        <v>710</v>
      </c>
      <c r="C711" t="s">
        <v>171</v>
      </c>
      <c r="D711" s="68">
        <v>7082000</v>
      </c>
      <c r="E711" s="23">
        <v>46151</v>
      </c>
      <c r="F711" s="23">
        <v>46165</v>
      </c>
      <c r="G711" t="s">
        <v>51</v>
      </c>
      <c r="H711"/>
      <c r="I711"/>
      <c r="K711" t="s">
        <v>1011</v>
      </c>
      <c r="L711" s="68">
        <v>0</v>
      </c>
      <c r="M711" s="68">
        <f>InvoiceDatabase[[#This Row],[Amount]]-InvoiceDatabase[[#This Row],[Paid Amount]]</f>
        <v>7082000</v>
      </c>
      <c r="N711" s="68" t="str" cm="1">
        <f t="array" aca="1" ref="N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1" s="68" t="str">
        <f>_xlfn.TEXTAFTER(
VLOOKUP(InvoiceDatabase[[#This Row],[Customer]],CustomerList[],5,FALSE),
", ", -1)</f>
        <v>Jawa Barat</v>
      </c>
      <c r="P711" s="68">
        <f ca="1">IF(InvoiceDatabase[[#This Row],[Aging]]&lt;&gt;"Within Due",InvoiceDatabase[[#This Row],[Balance Outstanding]],0)</f>
        <v>7082000</v>
      </c>
      <c r="Q711" s="68">
        <f ca="1">IF(InvoiceDatabase[[#This Row],[Aging]]="Within Due",InvoiceDatabase[[#This Row],[Balance Outstanding]],0)</f>
        <v>0</v>
      </c>
      <c r="R711" s="68" t="str">
        <f ca="1">IF(InvoiceDatabase[[#This Row],[Date Issued]] &gt;= TODAY()-30, "Yes", "No")</f>
        <v>No</v>
      </c>
      <c r="S711" s="68" t="str">
        <f ca="1">IF(InvoiceDatabase[[#This Row],[IsOverdue?]]&lt;&gt;"Yes",InvoiceDatabase[[#This Row],[Status]],"Past Due")</f>
        <v>Past Due</v>
      </c>
      <c r="T711" s="68" t="str">
        <f ca="1">IF(AND(InvoiceDatabase[[#This Row],[Date Due]]&lt;TODAY(),InvoiceDatabase[[#This Row],[Status]]&lt;&gt;"Paid"),"Yes","No")</f>
        <v>Yes</v>
      </c>
    </row>
    <row r="712" spans="1:20">
      <c r="A712">
        <v>711</v>
      </c>
      <c r="C712" t="s">
        <v>144</v>
      </c>
      <c r="D712" s="68">
        <v>4895000</v>
      </c>
      <c r="E712" s="23">
        <v>46196</v>
      </c>
      <c r="F712" s="23">
        <v>46226</v>
      </c>
      <c r="G712" t="s">
        <v>274</v>
      </c>
      <c r="H712"/>
      <c r="I712"/>
      <c r="K712" t="s">
        <v>1012</v>
      </c>
      <c r="L712" s="68">
        <v>4895000</v>
      </c>
      <c r="M712" s="68">
        <f>InvoiceDatabase[[#This Row],[Amount]]-InvoiceDatabase[[#This Row],[Paid Amount]]</f>
        <v>0</v>
      </c>
      <c r="N712" s="68" t="str" cm="1">
        <f t="array" aca="1" ref="N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2" s="68" t="str">
        <f>_xlfn.TEXTAFTER(
VLOOKUP(InvoiceDatabase[[#This Row],[Customer]],CustomerList[],5,FALSE),
", ", -1)</f>
        <v>Banten</v>
      </c>
      <c r="P712" s="68">
        <f ca="1">IF(InvoiceDatabase[[#This Row],[Aging]]&lt;&gt;"Within Due",InvoiceDatabase[[#This Row],[Balance Outstanding]],0)</f>
        <v>0</v>
      </c>
      <c r="Q712" s="68">
        <f ca="1">IF(InvoiceDatabase[[#This Row],[Aging]]="Within Due",InvoiceDatabase[[#This Row],[Balance Outstanding]],0)</f>
        <v>0</v>
      </c>
      <c r="R712" s="68" t="str">
        <f ca="1">IF(InvoiceDatabase[[#This Row],[Date Issued]] &gt;= TODAY()-30, "Yes", "No")</f>
        <v>No</v>
      </c>
      <c r="S712" s="68" t="str">
        <f ca="1">IF(InvoiceDatabase[[#This Row],[IsOverdue?]]&lt;&gt;"Yes",InvoiceDatabase[[#This Row],[Status]],"Past Due")</f>
        <v>Paid</v>
      </c>
      <c r="T712" s="68" t="str">
        <f ca="1">IF(AND(InvoiceDatabase[[#This Row],[Date Due]]&lt;TODAY(),InvoiceDatabase[[#This Row],[Status]]&lt;&gt;"Paid"),"Yes","No")</f>
        <v>No</v>
      </c>
    </row>
    <row r="713" spans="1:20">
      <c r="A713">
        <v>712</v>
      </c>
      <c r="C713" t="s">
        <v>184</v>
      </c>
      <c r="D713" s="68">
        <v>5197000</v>
      </c>
      <c r="E713" s="23">
        <v>46086</v>
      </c>
      <c r="F713" s="23">
        <v>46116</v>
      </c>
      <c r="G713" t="s">
        <v>274</v>
      </c>
      <c r="H713"/>
      <c r="I713"/>
      <c r="K713" t="s">
        <v>1013</v>
      </c>
      <c r="L713" s="68">
        <v>5197000</v>
      </c>
      <c r="M713" s="68">
        <f>InvoiceDatabase[[#This Row],[Amount]]-InvoiceDatabase[[#This Row],[Paid Amount]]</f>
        <v>0</v>
      </c>
      <c r="N713" s="68" t="str" cm="1">
        <f t="array" aca="1" ref="N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3" s="68" t="str">
        <f>_xlfn.TEXTAFTER(
VLOOKUP(InvoiceDatabase[[#This Row],[Customer]],CustomerList[],5,FALSE),
", ", -1)</f>
        <v>Jawa Timur</v>
      </c>
      <c r="P713" s="68">
        <f ca="1">IF(InvoiceDatabase[[#This Row],[Aging]]&lt;&gt;"Within Due",InvoiceDatabase[[#This Row],[Balance Outstanding]],0)</f>
        <v>0</v>
      </c>
      <c r="Q713" s="68">
        <f ca="1">IF(InvoiceDatabase[[#This Row],[Aging]]="Within Due",InvoiceDatabase[[#This Row],[Balance Outstanding]],0)</f>
        <v>0</v>
      </c>
      <c r="R713" s="68" t="str">
        <f ca="1">IF(InvoiceDatabase[[#This Row],[Date Issued]] &gt;= TODAY()-30, "Yes", "No")</f>
        <v>No</v>
      </c>
      <c r="S713" s="68" t="str">
        <f ca="1">IF(InvoiceDatabase[[#This Row],[IsOverdue?]]&lt;&gt;"Yes",InvoiceDatabase[[#This Row],[Status]],"Past Due")</f>
        <v>Paid</v>
      </c>
      <c r="T713" s="68" t="str">
        <f ca="1">IF(AND(InvoiceDatabase[[#This Row],[Date Due]]&lt;TODAY(),InvoiceDatabase[[#This Row],[Status]]&lt;&gt;"Paid"),"Yes","No")</f>
        <v>No</v>
      </c>
    </row>
    <row r="714" spans="1:20">
      <c r="A714">
        <v>713</v>
      </c>
      <c r="C714" t="s">
        <v>105</v>
      </c>
      <c r="D714" s="68">
        <v>1094000</v>
      </c>
      <c r="E714" s="23">
        <v>46207</v>
      </c>
      <c r="F714" s="23">
        <v>46252</v>
      </c>
      <c r="G714" t="s">
        <v>274</v>
      </c>
      <c r="H714"/>
      <c r="I714"/>
      <c r="K714" t="s">
        <v>1014</v>
      </c>
      <c r="L714" s="68">
        <v>1094000</v>
      </c>
      <c r="M714" s="68">
        <f>InvoiceDatabase[[#This Row],[Amount]]-InvoiceDatabase[[#This Row],[Paid Amount]]</f>
        <v>0</v>
      </c>
      <c r="N714" s="68" t="str" cm="1">
        <f t="array" aca="1" ref="N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4" s="68" t="str">
        <f>_xlfn.TEXTAFTER(
VLOOKUP(InvoiceDatabase[[#This Row],[Customer]],CustomerList[],5,FALSE),
", ", -1)</f>
        <v>DKI Jakarta</v>
      </c>
      <c r="P714" s="68">
        <f ca="1">IF(InvoiceDatabase[[#This Row],[Aging]]&lt;&gt;"Within Due",InvoiceDatabase[[#This Row],[Balance Outstanding]],0)</f>
        <v>0</v>
      </c>
      <c r="Q714" s="68">
        <f ca="1">IF(InvoiceDatabase[[#This Row],[Aging]]="Within Due",InvoiceDatabase[[#This Row],[Balance Outstanding]],0)</f>
        <v>0</v>
      </c>
      <c r="R714" s="68" t="str">
        <f ca="1">IF(InvoiceDatabase[[#This Row],[Date Issued]] &gt;= TODAY()-30, "Yes", "No")</f>
        <v>No</v>
      </c>
      <c r="S714" s="68" t="str">
        <f ca="1">IF(InvoiceDatabase[[#This Row],[IsOverdue?]]&lt;&gt;"Yes",InvoiceDatabase[[#This Row],[Status]],"Past Due")</f>
        <v>Paid</v>
      </c>
      <c r="T714" s="68" t="str">
        <f ca="1">IF(AND(InvoiceDatabase[[#This Row],[Date Due]]&lt;TODAY(),InvoiceDatabase[[#This Row],[Status]]&lt;&gt;"Paid"),"Yes","No")</f>
        <v>No</v>
      </c>
    </row>
    <row r="715" spans="1:20">
      <c r="A715">
        <v>714</v>
      </c>
      <c r="C715" t="s">
        <v>125</v>
      </c>
      <c r="D715" s="68">
        <v>4829000</v>
      </c>
      <c r="E715" s="23">
        <v>46051</v>
      </c>
      <c r="F715" s="23">
        <v>46081</v>
      </c>
      <c r="G715" t="s">
        <v>2802</v>
      </c>
      <c r="H715"/>
      <c r="I715"/>
      <c r="K715" t="s">
        <v>1015</v>
      </c>
      <c r="L715" s="68">
        <v>3380000</v>
      </c>
      <c r="M715" s="68">
        <f>InvoiceDatabase[[#This Row],[Amount]]-InvoiceDatabase[[#This Row],[Paid Amount]]</f>
        <v>1449000</v>
      </c>
      <c r="N715" s="68" t="str" cm="1">
        <f t="array" aca="1" ref="N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5" s="68" t="str">
        <f>_xlfn.TEXTAFTER(
VLOOKUP(InvoiceDatabase[[#This Row],[Customer]],CustomerList[],5,FALSE),
", ", -1)</f>
        <v>DKI Jakarta</v>
      </c>
      <c r="P715" s="68">
        <f ca="1">IF(InvoiceDatabase[[#This Row],[Aging]]&lt;&gt;"Within Due",InvoiceDatabase[[#This Row],[Balance Outstanding]],0)</f>
        <v>1449000</v>
      </c>
      <c r="Q715" s="68">
        <f ca="1">IF(InvoiceDatabase[[#This Row],[Aging]]="Within Due",InvoiceDatabase[[#This Row],[Balance Outstanding]],0)</f>
        <v>0</v>
      </c>
      <c r="R715" s="68" t="str">
        <f ca="1">IF(InvoiceDatabase[[#This Row],[Date Issued]] &gt;= TODAY()-30, "Yes", "No")</f>
        <v>No</v>
      </c>
      <c r="S715" s="68" t="str">
        <f ca="1">IF(InvoiceDatabase[[#This Row],[IsOverdue?]]&lt;&gt;"Yes",InvoiceDatabase[[#This Row],[Status]],"Past Due")</f>
        <v>Past Due</v>
      </c>
      <c r="T715" s="68" t="str">
        <f ca="1">IF(AND(InvoiceDatabase[[#This Row],[Date Due]]&lt;TODAY(),InvoiceDatabase[[#This Row],[Status]]&lt;&gt;"Paid"),"Yes","No")</f>
        <v>Yes</v>
      </c>
    </row>
    <row r="716" spans="1:20">
      <c r="A716">
        <v>715</v>
      </c>
      <c r="C716" t="s">
        <v>131</v>
      </c>
      <c r="D716" s="68">
        <v>1104000</v>
      </c>
      <c r="E716" s="23">
        <v>46205</v>
      </c>
      <c r="F716" s="23">
        <v>46235</v>
      </c>
      <c r="G716" t="s">
        <v>274</v>
      </c>
      <c r="H716"/>
      <c r="I716"/>
      <c r="K716" t="s">
        <v>1016</v>
      </c>
      <c r="L716" s="68">
        <v>1104000</v>
      </c>
      <c r="M716" s="68">
        <f>InvoiceDatabase[[#This Row],[Amount]]-InvoiceDatabase[[#This Row],[Paid Amount]]</f>
        <v>0</v>
      </c>
      <c r="N716" s="68" t="str" cm="1">
        <f t="array" aca="1" ref="N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6" s="68" t="str">
        <f>_xlfn.TEXTAFTER(
VLOOKUP(InvoiceDatabase[[#This Row],[Customer]],CustomerList[],5,FALSE),
", ", -1)</f>
        <v>Jawa Barat</v>
      </c>
      <c r="P716" s="68">
        <f ca="1">IF(InvoiceDatabase[[#This Row],[Aging]]&lt;&gt;"Within Due",InvoiceDatabase[[#This Row],[Balance Outstanding]],0)</f>
        <v>0</v>
      </c>
      <c r="Q716" s="68">
        <f ca="1">IF(InvoiceDatabase[[#This Row],[Aging]]="Within Due",InvoiceDatabase[[#This Row],[Balance Outstanding]],0)</f>
        <v>0</v>
      </c>
      <c r="R716" s="68" t="str">
        <f ca="1">IF(InvoiceDatabase[[#This Row],[Date Issued]] &gt;= TODAY()-30, "Yes", "No")</f>
        <v>No</v>
      </c>
      <c r="S716" s="68" t="str">
        <f ca="1">IF(InvoiceDatabase[[#This Row],[IsOverdue?]]&lt;&gt;"Yes",InvoiceDatabase[[#This Row],[Status]],"Past Due")</f>
        <v>Paid</v>
      </c>
      <c r="T716" s="68" t="str">
        <f ca="1">IF(AND(InvoiceDatabase[[#This Row],[Date Due]]&lt;TODAY(),InvoiceDatabase[[#This Row],[Status]]&lt;&gt;"Paid"),"Yes","No")</f>
        <v>No</v>
      </c>
    </row>
    <row r="717" spans="1:20">
      <c r="A717">
        <v>716</v>
      </c>
      <c r="C717" t="s">
        <v>32</v>
      </c>
      <c r="D717" s="68">
        <v>3731000</v>
      </c>
      <c r="E717" s="23">
        <v>46117</v>
      </c>
      <c r="F717" s="23">
        <v>46147</v>
      </c>
      <c r="G717" t="s">
        <v>274</v>
      </c>
      <c r="H717"/>
      <c r="I717"/>
      <c r="K717" t="s">
        <v>1017</v>
      </c>
      <c r="L717" s="68">
        <v>3731000</v>
      </c>
      <c r="M717" s="68">
        <f>InvoiceDatabase[[#This Row],[Amount]]-InvoiceDatabase[[#This Row],[Paid Amount]]</f>
        <v>0</v>
      </c>
      <c r="N717" s="68" t="str" cm="1">
        <f t="array" aca="1" ref="N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7" s="68" t="str">
        <f>_xlfn.TEXTAFTER(
VLOOKUP(InvoiceDatabase[[#This Row],[Customer]],CustomerList[],5,FALSE),
", ", -1)</f>
        <v>DKI Jakarta</v>
      </c>
      <c r="P717" s="68">
        <f ca="1">IF(InvoiceDatabase[[#This Row],[Aging]]&lt;&gt;"Within Due",InvoiceDatabase[[#This Row],[Balance Outstanding]],0)</f>
        <v>0</v>
      </c>
      <c r="Q717" s="68">
        <f ca="1">IF(InvoiceDatabase[[#This Row],[Aging]]="Within Due",InvoiceDatabase[[#This Row],[Balance Outstanding]],0)</f>
        <v>0</v>
      </c>
      <c r="R717" s="68" t="str">
        <f ca="1">IF(InvoiceDatabase[[#This Row],[Date Issued]] &gt;= TODAY()-30, "Yes", "No")</f>
        <v>No</v>
      </c>
      <c r="S717" s="68" t="str">
        <f ca="1">IF(InvoiceDatabase[[#This Row],[IsOverdue?]]&lt;&gt;"Yes",InvoiceDatabase[[#This Row],[Status]],"Past Due")</f>
        <v>Paid</v>
      </c>
      <c r="T717" s="68" t="str">
        <f ca="1">IF(AND(InvoiceDatabase[[#This Row],[Date Due]]&lt;TODAY(),InvoiceDatabase[[#This Row],[Status]]&lt;&gt;"Paid"),"Yes","No")</f>
        <v>No</v>
      </c>
    </row>
    <row r="718" spans="1:20">
      <c r="A718">
        <v>717</v>
      </c>
      <c r="C718" t="s">
        <v>225</v>
      </c>
      <c r="D718" s="68">
        <v>4863000</v>
      </c>
      <c r="E718" s="23">
        <v>46193</v>
      </c>
      <c r="F718" s="23">
        <v>46223</v>
      </c>
      <c r="G718" t="s">
        <v>274</v>
      </c>
      <c r="H718"/>
      <c r="I718"/>
      <c r="K718" t="s">
        <v>1018</v>
      </c>
      <c r="L718" s="68">
        <v>4863000</v>
      </c>
      <c r="M718" s="68">
        <f>InvoiceDatabase[[#This Row],[Amount]]-InvoiceDatabase[[#This Row],[Paid Amount]]</f>
        <v>0</v>
      </c>
      <c r="N718" s="68" t="str" cm="1">
        <f t="array" aca="1" ref="N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18" s="68" t="str">
        <f>_xlfn.TEXTAFTER(
VLOOKUP(InvoiceDatabase[[#This Row],[Customer]],CustomerList[],5,FALSE),
", ", -1)</f>
        <v>Sumatera Selatan</v>
      </c>
      <c r="P718" s="68">
        <f ca="1">IF(InvoiceDatabase[[#This Row],[Aging]]&lt;&gt;"Within Due",InvoiceDatabase[[#This Row],[Balance Outstanding]],0)</f>
        <v>0</v>
      </c>
      <c r="Q718" s="68">
        <f ca="1">IF(InvoiceDatabase[[#This Row],[Aging]]="Within Due",InvoiceDatabase[[#This Row],[Balance Outstanding]],0)</f>
        <v>0</v>
      </c>
      <c r="R718" s="68" t="str">
        <f ca="1">IF(InvoiceDatabase[[#This Row],[Date Issued]] &gt;= TODAY()-30, "Yes", "No")</f>
        <v>No</v>
      </c>
      <c r="S718" s="68" t="str">
        <f ca="1">IF(InvoiceDatabase[[#This Row],[IsOverdue?]]&lt;&gt;"Yes",InvoiceDatabase[[#This Row],[Status]],"Past Due")</f>
        <v>Paid</v>
      </c>
      <c r="T718" s="68" t="str">
        <f ca="1">IF(AND(InvoiceDatabase[[#This Row],[Date Due]]&lt;TODAY(),InvoiceDatabase[[#This Row],[Status]]&lt;&gt;"Paid"),"Yes","No")</f>
        <v>No</v>
      </c>
    </row>
    <row r="719" spans="1:20">
      <c r="A719">
        <v>718</v>
      </c>
      <c r="C719" t="s">
        <v>111</v>
      </c>
      <c r="D719" s="68">
        <v>378000</v>
      </c>
      <c r="E719" s="23">
        <v>46136</v>
      </c>
      <c r="F719" s="23">
        <v>46150</v>
      </c>
      <c r="G719" t="s">
        <v>51</v>
      </c>
      <c r="H719"/>
      <c r="I719"/>
      <c r="K719" t="s">
        <v>1019</v>
      </c>
      <c r="L719" s="68">
        <v>0</v>
      </c>
      <c r="M719" s="68">
        <f>InvoiceDatabase[[#This Row],[Amount]]-InvoiceDatabase[[#This Row],[Paid Amount]]</f>
        <v>378000</v>
      </c>
      <c r="N719" s="68" t="str" cm="1">
        <f t="array" aca="1" ref="N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19" s="68" t="str">
        <f>_xlfn.TEXTAFTER(
VLOOKUP(InvoiceDatabase[[#This Row],[Customer]],CustomerList[],5,FALSE),
", ", -1)</f>
        <v>DKI Jakarta</v>
      </c>
      <c r="P719" s="68">
        <f ca="1">IF(InvoiceDatabase[[#This Row],[Aging]]&lt;&gt;"Within Due",InvoiceDatabase[[#This Row],[Balance Outstanding]],0)</f>
        <v>378000</v>
      </c>
      <c r="Q719" s="68">
        <f ca="1">IF(InvoiceDatabase[[#This Row],[Aging]]="Within Due",InvoiceDatabase[[#This Row],[Balance Outstanding]],0)</f>
        <v>0</v>
      </c>
      <c r="R719" s="68" t="str">
        <f ca="1">IF(InvoiceDatabase[[#This Row],[Date Issued]] &gt;= TODAY()-30, "Yes", "No")</f>
        <v>No</v>
      </c>
      <c r="S719" s="68" t="str">
        <f ca="1">IF(InvoiceDatabase[[#This Row],[IsOverdue?]]&lt;&gt;"Yes",InvoiceDatabase[[#This Row],[Status]],"Past Due")</f>
        <v>Past Due</v>
      </c>
      <c r="T719" s="68" t="str">
        <f ca="1">IF(AND(InvoiceDatabase[[#This Row],[Date Due]]&lt;TODAY(),InvoiceDatabase[[#This Row],[Status]]&lt;&gt;"Paid"),"Yes","No")</f>
        <v>Yes</v>
      </c>
    </row>
    <row r="720" spans="1:20">
      <c r="A720">
        <v>719</v>
      </c>
      <c r="C720" t="s">
        <v>125</v>
      </c>
      <c r="D720" s="68">
        <v>2929000</v>
      </c>
      <c r="E720" s="23">
        <v>46275</v>
      </c>
      <c r="F720" s="23">
        <v>46305</v>
      </c>
      <c r="G720" t="s">
        <v>51</v>
      </c>
      <c r="H720"/>
      <c r="I720"/>
      <c r="K720" t="s">
        <v>1020</v>
      </c>
      <c r="L720" s="68">
        <v>0</v>
      </c>
      <c r="M720" s="68">
        <f>InvoiceDatabase[[#This Row],[Amount]]-InvoiceDatabase[[#This Row],[Paid Amount]]</f>
        <v>2929000</v>
      </c>
      <c r="N720" s="68" t="str" cm="1">
        <f t="array" aca="1" ref="N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0" s="68" t="str">
        <f>_xlfn.TEXTAFTER(
VLOOKUP(InvoiceDatabase[[#This Row],[Customer]],CustomerList[],5,FALSE),
", ", -1)</f>
        <v>DKI Jakarta</v>
      </c>
      <c r="P720" s="68">
        <f ca="1">IF(InvoiceDatabase[[#This Row],[Aging]]&lt;&gt;"Within Due",InvoiceDatabase[[#This Row],[Balance Outstanding]],0)</f>
        <v>0</v>
      </c>
      <c r="Q720" s="68">
        <f ca="1">IF(InvoiceDatabase[[#This Row],[Aging]]="Within Due",InvoiceDatabase[[#This Row],[Balance Outstanding]],0)</f>
        <v>2929000</v>
      </c>
      <c r="R720" s="68" t="str">
        <f ca="1">IF(InvoiceDatabase[[#This Row],[Date Issued]] &gt;= TODAY()-30, "Yes", "No")</f>
        <v>Yes</v>
      </c>
      <c r="S720" s="68" t="str">
        <f ca="1">IF(InvoiceDatabase[[#This Row],[IsOverdue?]]&lt;&gt;"Yes",InvoiceDatabase[[#This Row],[Status]],"Past Due")</f>
        <v>Unpaid</v>
      </c>
      <c r="T720" s="68" t="str">
        <f ca="1">IF(AND(InvoiceDatabase[[#This Row],[Date Due]]&lt;TODAY(),InvoiceDatabase[[#This Row],[Status]]&lt;&gt;"Paid"),"Yes","No")</f>
        <v>No</v>
      </c>
    </row>
    <row r="721" spans="1:20">
      <c r="A721">
        <v>720</v>
      </c>
      <c r="C721" t="s">
        <v>171</v>
      </c>
      <c r="D721" s="68">
        <v>3685000</v>
      </c>
      <c r="E721" s="23">
        <v>46030</v>
      </c>
      <c r="F721" s="23">
        <v>46044</v>
      </c>
      <c r="G721" t="s">
        <v>274</v>
      </c>
      <c r="H721"/>
      <c r="I721"/>
      <c r="K721" t="s">
        <v>1021</v>
      </c>
      <c r="L721" s="68">
        <v>3685000</v>
      </c>
      <c r="M721" s="68">
        <f>InvoiceDatabase[[#This Row],[Amount]]-InvoiceDatabase[[#This Row],[Paid Amount]]</f>
        <v>0</v>
      </c>
      <c r="N721" s="68" t="str" cm="1">
        <f t="array" aca="1" ref="N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1" s="68" t="str">
        <f>_xlfn.TEXTAFTER(
VLOOKUP(InvoiceDatabase[[#This Row],[Customer]],CustomerList[],5,FALSE),
", ", -1)</f>
        <v>Jawa Barat</v>
      </c>
      <c r="P721" s="68">
        <f ca="1">IF(InvoiceDatabase[[#This Row],[Aging]]&lt;&gt;"Within Due",InvoiceDatabase[[#This Row],[Balance Outstanding]],0)</f>
        <v>0</v>
      </c>
      <c r="Q721" s="68">
        <f ca="1">IF(InvoiceDatabase[[#This Row],[Aging]]="Within Due",InvoiceDatabase[[#This Row],[Balance Outstanding]],0)</f>
        <v>0</v>
      </c>
      <c r="R721" s="68" t="str">
        <f ca="1">IF(InvoiceDatabase[[#This Row],[Date Issued]] &gt;= TODAY()-30, "Yes", "No")</f>
        <v>No</v>
      </c>
      <c r="S721" s="68" t="str">
        <f ca="1">IF(InvoiceDatabase[[#This Row],[IsOverdue?]]&lt;&gt;"Yes",InvoiceDatabase[[#This Row],[Status]],"Past Due")</f>
        <v>Paid</v>
      </c>
      <c r="T721" s="68" t="str">
        <f ca="1">IF(AND(InvoiceDatabase[[#This Row],[Date Due]]&lt;TODAY(),InvoiceDatabase[[#This Row],[Status]]&lt;&gt;"Paid"),"Yes","No")</f>
        <v>No</v>
      </c>
    </row>
    <row r="722" spans="1:20">
      <c r="A722">
        <v>721</v>
      </c>
      <c r="C722" t="s">
        <v>32</v>
      </c>
      <c r="D722" s="68">
        <v>1761000</v>
      </c>
      <c r="E722" s="23">
        <v>46226</v>
      </c>
      <c r="F722" s="23">
        <v>46271</v>
      </c>
      <c r="G722" t="s">
        <v>51</v>
      </c>
      <c r="H722"/>
      <c r="I722"/>
      <c r="K722" t="s">
        <v>1022</v>
      </c>
      <c r="L722" s="68">
        <v>0</v>
      </c>
      <c r="M722" s="68">
        <f>InvoiceDatabase[[#This Row],[Amount]]-InvoiceDatabase[[#This Row],[Paid Amount]]</f>
        <v>1761000</v>
      </c>
      <c r="N722" s="68" t="str" cm="1">
        <f t="array" aca="1" ref="N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22" s="68" t="str">
        <f>_xlfn.TEXTAFTER(
VLOOKUP(InvoiceDatabase[[#This Row],[Customer]],CustomerList[],5,FALSE),
", ", -1)</f>
        <v>DKI Jakarta</v>
      </c>
      <c r="P722" s="68">
        <f ca="1">IF(InvoiceDatabase[[#This Row],[Aging]]&lt;&gt;"Within Due",InvoiceDatabase[[#This Row],[Balance Outstanding]],0)</f>
        <v>1761000</v>
      </c>
      <c r="Q722" s="68">
        <f ca="1">IF(InvoiceDatabase[[#This Row],[Aging]]="Within Due",InvoiceDatabase[[#This Row],[Balance Outstanding]],0)</f>
        <v>0</v>
      </c>
      <c r="R722" s="68" t="str">
        <f ca="1">IF(InvoiceDatabase[[#This Row],[Date Issued]] &gt;= TODAY()-30, "Yes", "No")</f>
        <v>No</v>
      </c>
      <c r="S722" s="68" t="str">
        <f ca="1">IF(InvoiceDatabase[[#This Row],[IsOverdue?]]&lt;&gt;"Yes",InvoiceDatabase[[#This Row],[Status]],"Past Due")</f>
        <v>Past Due</v>
      </c>
      <c r="T722" s="68" t="str">
        <f ca="1">IF(AND(InvoiceDatabase[[#This Row],[Date Due]]&lt;TODAY(),InvoiceDatabase[[#This Row],[Status]]&lt;&gt;"Paid"),"Yes","No")</f>
        <v>Yes</v>
      </c>
    </row>
    <row r="723" spans="1:20">
      <c r="A723">
        <v>722</v>
      </c>
      <c r="C723" t="s">
        <v>225</v>
      </c>
      <c r="D723" s="68">
        <v>3726000</v>
      </c>
      <c r="E723" s="23">
        <v>46090</v>
      </c>
      <c r="F723" s="23">
        <v>46104</v>
      </c>
      <c r="G723" t="s">
        <v>274</v>
      </c>
      <c r="H723"/>
      <c r="I723"/>
      <c r="K723" t="s">
        <v>1023</v>
      </c>
      <c r="L723" s="68">
        <v>3726000</v>
      </c>
      <c r="M723" s="68">
        <f>InvoiceDatabase[[#This Row],[Amount]]-InvoiceDatabase[[#This Row],[Paid Amount]]</f>
        <v>0</v>
      </c>
      <c r="N723" s="68" t="str" cm="1">
        <f t="array" aca="1" ref="N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3" s="68" t="str">
        <f>_xlfn.TEXTAFTER(
VLOOKUP(InvoiceDatabase[[#This Row],[Customer]],CustomerList[],5,FALSE),
", ", -1)</f>
        <v>Sumatera Selatan</v>
      </c>
      <c r="P723" s="68">
        <f ca="1">IF(InvoiceDatabase[[#This Row],[Aging]]&lt;&gt;"Within Due",InvoiceDatabase[[#This Row],[Balance Outstanding]],0)</f>
        <v>0</v>
      </c>
      <c r="Q723" s="68">
        <f ca="1">IF(InvoiceDatabase[[#This Row],[Aging]]="Within Due",InvoiceDatabase[[#This Row],[Balance Outstanding]],0)</f>
        <v>0</v>
      </c>
      <c r="R723" s="68" t="str">
        <f ca="1">IF(InvoiceDatabase[[#This Row],[Date Issued]] &gt;= TODAY()-30, "Yes", "No")</f>
        <v>No</v>
      </c>
      <c r="S723" s="68" t="str">
        <f ca="1">IF(InvoiceDatabase[[#This Row],[IsOverdue?]]&lt;&gt;"Yes",InvoiceDatabase[[#This Row],[Status]],"Past Due")</f>
        <v>Paid</v>
      </c>
      <c r="T723" s="68" t="str">
        <f ca="1">IF(AND(InvoiceDatabase[[#This Row],[Date Due]]&lt;TODAY(),InvoiceDatabase[[#This Row],[Status]]&lt;&gt;"Paid"),"Yes","No")</f>
        <v>No</v>
      </c>
    </row>
    <row r="724" spans="1:20">
      <c r="A724">
        <v>723</v>
      </c>
      <c r="C724" t="s">
        <v>105</v>
      </c>
      <c r="D724" s="68">
        <v>4007000</v>
      </c>
      <c r="E724" s="23">
        <v>46114</v>
      </c>
      <c r="F724" s="23">
        <v>46128</v>
      </c>
      <c r="G724" t="s">
        <v>51</v>
      </c>
      <c r="H724"/>
      <c r="I724"/>
      <c r="K724" t="s">
        <v>1024</v>
      </c>
      <c r="L724" s="68">
        <v>0</v>
      </c>
      <c r="M724" s="68">
        <f>InvoiceDatabase[[#This Row],[Amount]]-InvoiceDatabase[[#This Row],[Paid Amount]]</f>
        <v>4007000</v>
      </c>
      <c r="N724" s="68" t="str" cm="1">
        <f t="array" aca="1" ref="N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4" s="68" t="str">
        <f>_xlfn.TEXTAFTER(
VLOOKUP(InvoiceDatabase[[#This Row],[Customer]],CustomerList[],5,FALSE),
", ", -1)</f>
        <v>DKI Jakarta</v>
      </c>
      <c r="P724" s="68">
        <f ca="1">IF(InvoiceDatabase[[#This Row],[Aging]]&lt;&gt;"Within Due",InvoiceDatabase[[#This Row],[Balance Outstanding]],0)</f>
        <v>4007000</v>
      </c>
      <c r="Q724" s="68">
        <f ca="1">IF(InvoiceDatabase[[#This Row],[Aging]]="Within Due",InvoiceDatabase[[#This Row],[Balance Outstanding]],0)</f>
        <v>0</v>
      </c>
      <c r="R724" s="68" t="str">
        <f ca="1">IF(InvoiceDatabase[[#This Row],[Date Issued]] &gt;= TODAY()-30, "Yes", "No")</f>
        <v>No</v>
      </c>
      <c r="S724" s="68" t="str">
        <f ca="1">IF(InvoiceDatabase[[#This Row],[IsOverdue?]]&lt;&gt;"Yes",InvoiceDatabase[[#This Row],[Status]],"Past Due")</f>
        <v>Past Due</v>
      </c>
      <c r="T724" s="68" t="str">
        <f ca="1">IF(AND(InvoiceDatabase[[#This Row],[Date Due]]&lt;TODAY(),InvoiceDatabase[[#This Row],[Status]]&lt;&gt;"Paid"),"Yes","No")</f>
        <v>Yes</v>
      </c>
    </row>
    <row r="725" spans="1:20">
      <c r="A725">
        <v>724</v>
      </c>
      <c r="C725" t="s">
        <v>211</v>
      </c>
      <c r="D725" s="68">
        <v>4677000</v>
      </c>
      <c r="E725" s="23">
        <v>46240</v>
      </c>
      <c r="F725" s="23">
        <v>46254</v>
      </c>
      <c r="G725" t="s">
        <v>274</v>
      </c>
      <c r="H725"/>
      <c r="I725"/>
      <c r="K725" t="s">
        <v>1025</v>
      </c>
      <c r="L725" s="68">
        <v>4677000</v>
      </c>
      <c r="M725" s="68">
        <f>InvoiceDatabase[[#This Row],[Amount]]-InvoiceDatabase[[#This Row],[Paid Amount]]</f>
        <v>0</v>
      </c>
      <c r="N725" s="68" t="str" cm="1">
        <f t="array" aca="1" ref="N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5" s="68" t="str">
        <f>_xlfn.TEXTAFTER(
VLOOKUP(InvoiceDatabase[[#This Row],[Customer]],CustomerList[],5,FALSE),
", ", -1)</f>
        <v>Sulawesi Selatan</v>
      </c>
      <c r="P725" s="68">
        <f ca="1">IF(InvoiceDatabase[[#This Row],[Aging]]&lt;&gt;"Within Due",InvoiceDatabase[[#This Row],[Balance Outstanding]],0)</f>
        <v>0</v>
      </c>
      <c r="Q725" s="68">
        <f ca="1">IF(InvoiceDatabase[[#This Row],[Aging]]="Within Due",InvoiceDatabase[[#This Row],[Balance Outstanding]],0)</f>
        <v>0</v>
      </c>
      <c r="R725" s="68" t="str">
        <f ca="1">IF(InvoiceDatabase[[#This Row],[Date Issued]] &gt;= TODAY()-30, "Yes", "No")</f>
        <v>No</v>
      </c>
      <c r="S725" s="68" t="str">
        <f ca="1">IF(InvoiceDatabase[[#This Row],[IsOverdue?]]&lt;&gt;"Yes",InvoiceDatabase[[#This Row],[Status]],"Past Due")</f>
        <v>Paid</v>
      </c>
      <c r="T725" s="68" t="str">
        <f ca="1">IF(AND(InvoiceDatabase[[#This Row],[Date Due]]&lt;TODAY(),InvoiceDatabase[[#This Row],[Status]]&lt;&gt;"Paid"),"Yes","No")</f>
        <v>No</v>
      </c>
    </row>
    <row r="726" spans="1:20">
      <c r="A726">
        <v>725</v>
      </c>
      <c r="C726" t="s">
        <v>232</v>
      </c>
      <c r="D726" s="68">
        <v>2581000</v>
      </c>
      <c r="E726" s="23">
        <v>46119</v>
      </c>
      <c r="F726" s="23">
        <v>46149</v>
      </c>
      <c r="G726" t="s">
        <v>274</v>
      </c>
      <c r="H726"/>
      <c r="I726"/>
      <c r="K726" t="s">
        <v>1026</v>
      </c>
      <c r="L726" s="68">
        <v>2581000</v>
      </c>
      <c r="M726" s="68">
        <f>InvoiceDatabase[[#This Row],[Amount]]-InvoiceDatabase[[#This Row],[Paid Amount]]</f>
        <v>0</v>
      </c>
      <c r="N726" s="68" t="str" cm="1">
        <f t="array" aca="1" ref="N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6" s="68" t="str">
        <f>_xlfn.TEXTAFTER(
VLOOKUP(InvoiceDatabase[[#This Row],[Customer]],CustomerList[],5,FALSE),
", ", -1)</f>
        <v>Riau</v>
      </c>
      <c r="P726" s="68">
        <f ca="1">IF(InvoiceDatabase[[#This Row],[Aging]]&lt;&gt;"Within Due",InvoiceDatabase[[#This Row],[Balance Outstanding]],0)</f>
        <v>0</v>
      </c>
      <c r="Q726" s="68">
        <f ca="1">IF(InvoiceDatabase[[#This Row],[Aging]]="Within Due",InvoiceDatabase[[#This Row],[Balance Outstanding]],0)</f>
        <v>0</v>
      </c>
      <c r="R726" s="68" t="str">
        <f ca="1">IF(InvoiceDatabase[[#This Row],[Date Issued]] &gt;= TODAY()-30, "Yes", "No")</f>
        <v>No</v>
      </c>
      <c r="S726" s="68" t="str">
        <f ca="1">IF(InvoiceDatabase[[#This Row],[IsOverdue?]]&lt;&gt;"Yes",InvoiceDatabase[[#This Row],[Status]],"Past Due")</f>
        <v>Paid</v>
      </c>
      <c r="T726" s="68" t="str">
        <f ca="1">IF(AND(InvoiceDatabase[[#This Row],[Date Due]]&lt;TODAY(),InvoiceDatabase[[#This Row],[Status]]&lt;&gt;"Paid"),"Yes","No")</f>
        <v>No</v>
      </c>
    </row>
    <row r="727" spans="1:20">
      <c r="A727">
        <v>726</v>
      </c>
      <c r="C727" t="s">
        <v>111</v>
      </c>
      <c r="D727" s="68">
        <v>5314000</v>
      </c>
      <c r="E727" s="23">
        <v>46271</v>
      </c>
      <c r="F727" s="23">
        <v>46316</v>
      </c>
      <c r="G727" t="s">
        <v>51</v>
      </c>
      <c r="H727"/>
      <c r="I727"/>
      <c r="K727" t="s">
        <v>1027</v>
      </c>
      <c r="L727" s="68">
        <v>0</v>
      </c>
      <c r="M727" s="68">
        <f>InvoiceDatabase[[#This Row],[Amount]]-InvoiceDatabase[[#This Row],[Paid Amount]]</f>
        <v>5314000</v>
      </c>
      <c r="N727" s="68" t="str" cm="1">
        <f t="array" aca="1" ref="N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27" s="68" t="str">
        <f>_xlfn.TEXTAFTER(
VLOOKUP(InvoiceDatabase[[#This Row],[Customer]],CustomerList[],5,FALSE),
", ", -1)</f>
        <v>DKI Jakarta</v>
      </c>
      <c r="P727" s="68">
        <f ca="1">IF(InvoiceDatabase[[#This Row],[Aging]]&lt;&gt;"Within Due",InvoiceDatabase[[#This Row],[Balance Outstanding]],0)</f>
        <v>0</v>
      </c>
      <c r="Q727" s="68">
        <f ca="1">IF(InvoiceDatabase[[#This Row],[Aging]]="Within Due",InvoiceDatabase[[#This Row],[Balance Outstanding]],0)</f>
        <v>5314000</v>
      </c>
      <c r="R727" s="68" t="str">
        <f ca="1">IF(InvoiceDatabase[[#This Row],[Date Issued]] &gt;= TODAY()-30, "Yes", "No")</f>
        <v>Yes</v>
      </c>
      <c r="S727" s="68" t="str">
        <f ca="1">IF(InvoiceDatabase[[#This Row],[IsOverdue?]]&lt;&gt;"Yes",InvoiceDatabase[[#This Row],[Status]],"Past Due")</f>
        <v>Unpaid</v>
      </c>
      <c r="T727" s="68" t="str">
        <f ca="1">IF(AND(InvoiceDatabase[[#This Row],[Date Due]]&lt;TODAY(),InvoiceDatabase[[#This Row],[Status]]&lt;&gt;"Paid"),"Yes","No")</f>
        <v>No</v>
      </c>
    </row>
    <row r="728" spans="1:20">
      <c r="A728">
        <v>727</v>
      </c>
      <c r="C728" t="s">
        <v>165</v>
      </c>
      <c r="D728" s="68">
        <v>6284000</v>
      </c>
      <c r="E728" s="23">
        <v>46080</v>
      </c>
      <c r="F728" s="23">
        <v>46110</v>
      </c>
      <c r="G728" t="s">
        <v>51</v>
      </c>
      <c r="H728"/>
      <c r="I728"/>
      <c r="K728" t="s">
        <v>1028</v>
      </c>
      <c r="L728" s="68">
        <v>0</v>
      </c>
      <c r="M728" s="68">
        <f>InvoiceDatabase[[#This Row],[Amount]]-InvoiceDatabase[[#This Row],[Paid Amount]]</f>
        <v>6284000</v>
      </c>
      <c r="N728" s="68" t="str" cm="1">
        <f t="array" aca="1" ref="N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28" s="68" t="str">
        <f>_xlfn.TEXTAFTER(
VLOOKUP(InvoiceDatabase[[#This Row],[Customer]],CustomerList[],5,FALSE),
", ", -1)</f>
        <v>Jawa Barat</v>
      </c>
      <c r="P728" s="68">
        <f ca="1">IF(InvoiceDatabase[[#This Row],[Aging]]&lt;&gt;"Within Due",InvoiceDatabase[[#This Row],[Balance Outstanding]],0)</f>
        <v>6284000</v>
      </c>
      <c r="Q728" s="68">
        <f ca="1">IF(InvoiceDatabase[[#This Row],[Aging]]="Within Due",InvoiceDatabase[[#This Row],[Balance Outstanding]],0)</f>
        <v>0</v>
      </c>
      <c r="R728" s="68" t="str">
        <f ca="1">IF(InvoiceDatabase[[#This Row],[Date Issued]] &gt;= TODAY()-30, "Yes", "No")</f>
        <v>No</v>
      </c>
      <c r="S728" s="68" t="str">
        <f ca="1">IF(InvoiceDatabase[[#This Row],[IsOverdue?]]&lt;&gt;"Yes",InvoiceDatabase[[#This Row],[Status]],"Past Due")</f>
        <v>Past Due</v>
      </c>
      <c r="T728" s="68" t="str">
        <f ca="1">IF(AND(InvoiceDatabase[[#This Row],[Date Due]]&lt;TODAY(),InvoiceDatabase[[#This Row],[Status]]&lt;&gt;"Paid"),"Yes","No")</f>
        <v>Yes</v>
      </c>
    </row>
    <row r="729" spans="1:20">
      <c r="A729">
        <v>728</v>
      </c>
      <c r="C729" t="s">
        <v>125</v>
      </c>
      <c r="D729" s="68">
        <v>1189000</v>
      </c>
      <c r="E729" s="23">
        <v>46217</v>
      </c>
      <c r="F729" s="23">
        <v>46262</v>
      </c>
      <c r="G729" t="s">
        <v>274</v>
      </c>
      <c r="H729"/>
      <c r="I729"/>
      <c r="K729" t="s">
        <v>1029</v>
      </c>
      <c r="L729" s="68">
        <v>1189000</v>
      </c>
      <c r="M729" s="68">
        <f>InvoiceDatabase[[#This Row],[Amount]]-InvoiceDatabase[[#This Row],[Paid Amount]]</f>
        <v>0</v>
      </c>
      <c r="N729" s="68" t="str" cm="1">
        <f t="array" aca="1" ref="N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29" s="68" t="str">
        <f>_xlfn.TEXTAFTER(
VLOOKUP(InvoiceDatabase[[#This Row],[Customer]],CustomerList[],5,FALSE),
", ", -1)</f>
        <v>DKI Jakarta</v>
      </c>
      <c r="P729" s="68">
        <f ca="1">IF(InvoiceDatabase[[#This Row],[Aging]]&lt;&gt;"Within Due",InvoiceDatabase[[#This Row],[Balance Outstanding]],0)</f>
        <v>0</v>
      </c>
      <c r="Q729" s="68">
        <f ca="1">IF(InvoiceDatabase[[#This Row],[Aging]]="Within Due",InvoiceDatabase[[#This Row],[Balance Outstanding]],0)</f>
        <v>0</v>
      </c>
      <c r="R729" s="68" t="str">
        <f ca="1">IF(InvoiceDatabase[[#This Row],[Date Issued]] &gt;= TODAY()-30, "Yes", "No")</f>
        <v>No</v>
      </c>
      <c r="S729" s="68" t="str">
        <f ca="1">IF(InvoiceDatabase[[#This Row],[IsOverdue?]]&lt;&gt;"Yes",InvoiceDatabase[[#This Row],[Status]],"Past Due")</f>
        <v>Paid</v>
      </c>
      <c r="T729" s="68" t="str">
        <f ca="1">IF(AND(InvoiceDatabase[[#This Row],[Date Due]]&lt;TODAY(),InvoiceDatabase[[#This Row],[Status]]&lt;&gt;"Paid"),"Yes","No")</f>
        <v>No</v>
      </c>
    </row>
    <row r="730" spans="1:20">
      <c r="A730">
        <v>729</v>
      </c>
      <c r="C730" t="s">
        <v>218</v>
      </c>
      <c r="D730" s="68">
        <v>2496000</v>
      </c>
      <c r="E730" s="23">
        <v>46051</v>
      </c>
      <c r="F730" s="23">
        <v>46065</v>
      </c>
      <c r="G730" t="s">
        <v>274</v>
      </c>
      <c r="H730"/>
      <c r="I730"/>
      <c r="K730" t="s">
        <v>1030</v>
      </c>
      <c r="L730" s="68">
        <v>2496000</v>
      </c>
      <c r="M730" s="68">
        <f>InvoiceDatabase[[#This Row],[Amount]]-InvoiceDatabase[[#This Row],[Paid Amount]]</f>
        <v>0</v>
      </c>
      <c r="N730" s="68" t="str" cm="1">
        <f t="array" aca="1" ref="N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0" s="68" t="str">
        <f>_xlfn.TEXTAFTER(
VLOOKUP(InvoiceDatabase[[#This Row],[Customer]],CustomerList[],5,FALSE),
", ", -1)</f>
        <v>Sumatera Utara</v>
      </c>
      <c r="P730" s="68">
        <f ca="1">IF(InvoiceDatabase[[#This Row],[Aging]]&lt;&gt;"Within Due",InvoiceDatabase[[#This Row],[Balance Outstanding]],0)</f>
        <v>0</v>
      </c>
      <c r="Q730" s="68">
        <f ca="1">IF(InvoiceDatabase[[#This Row],[Aging]]="Within Due",InvoiceDatabase[[#This Row],[Balance Outstanding]],0)</f>
        <v>0</v>
      </c>
      <c r="R730" s="68" t="str">
        <f ca="1">IF(InvoiceDatabase[[#This Row],[Date Issued]] &gt;= TODAY()-30, "Yes", "No")</f>
        <v>No</v>
      </c>
      <c r="S730" s="68" t="str">
        <f ca="1">IF(InvoiceDatabase[[#This Row],[IsOverdue?]]&lt;&gt;"Yes",InvoiceDatabase[[#This Row],[Status]],"Past Due")</f>
        <v>Paid</v>
      </c>
      <c r="T730" s="68" t="str">
        <f ca="1">IF(AND(InvoiceDatabase[[#This Row],[Date Due]]&lt;TODAY(),InvoiceDatabase[[#This Row],[Status]]&lt;&gt;"Paid"),"Yes","No")</f>
        <v>No</v>
      </c>
    </row>
    <row r="731" spans="1:20">
      <c r="A731">
        <v>730</v>
      </c>
      <c r="C731" t="s">
        <v>184</v>
      </c>
      <c r="D731" s="68">
        <v>1750000</v>
      </c>
      <c r="E731" s="23">
        <v>46158</v>
      </c>
      <c r="F731" s="23">
        <v>46188</v>
      </c>
      <c r="G731" t="s">
        <v>274</v>
      </c>
      <c r="H731"/>
      <c r="I731"/>
      <c r="K731" t="s">
        <v>1031</v>
      </c>
      <c r="L731" s="68">
        <v>1750000</v>
      </c>
      <c r="M731" s="68">
        <f>InvoiceDatabase[[#This Row],[Amount]]-InvoiceDatabase[[#This Row],[Paid Amount]]</f>
        <v>0</v>
      </c>
      <c r="N731" s="68" t="str" cm="1">
        <f t="array" aca="1" ref="N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1" s="68" t="str">
        <f>_xlfn.TEXTAFTER(
VLOOKUP(InvoiceDatabase[[#This Row],[Customer]],CustomerList[],5,FALSE),
", ", -1)</f>
        <v>Jawa Timur</v>
      </c>
      <c r="P731" s="68">
        <f ca="1">IF(InvoiceDatabase[[#This Row],[Aging]]&lt;&gt;"Within Due",InvoiceDatabase[[#This Row],[Balance Outstanding]],0)</f>
        <v>0</v>
      </c>
      <c r="Q731" s="68">
        <f ca="1">IF(InvoiceDatabase[[#This Row],[Aging]]="Within Due",InvoiceDatabase[[#This Row],[Balance Outstanding]],0)</f>
        <v>0</v>
      </c>
      <c r="R731" s="68" t="str">
        <f ca="1">IF(InvoiceDatabase[[#This Row],[Date Issued]] &gt;= TODAY()-30, "Yes", "No")</f>
        <v>No</v>
      </c>
      <c r="S731" s="68" t="str">
        <f ca="1">IF(InvoiceDatabase[[#This Row],[IsOverdue?]]&lt;&gt;"Yes",InvoiceDatabase[[#This Row],[Status]],"Past Due")</f>
        <v>Paid</v>
      </c>
      <c r="T731" s="68" t="str">
        <f ca="1">IF(AND(InvoiceDatabase[[#This Row],[Date Due]]&lt;TODAY(),InvoiceDatabase[[#This Row],[Status]]&lt;&gt;"Paid"),"Yes","No")</f>
        <v>No</v>
      </c>
    </row>
    <row r="732" spans="1:20">
      <c r="A732">
        <v>731</v>
      </c>
      <c r="C732" t="s">
        <v>144</v>
      </c>
      <c r="D732" s="68">
        <v>7123000</v>
      </c>
      <c r="E732" s="23">
        <v>46024</v>
      </c>
      <c r="F732" s="23">
        <v>46054</v>
      </c>
      <c r="G732" t="s">
        <v>274</v>
      </c>
      <c r="H732"/>
      <c r="I732"/>
      <c r="K732" t="s">
        <v>1032</v>
      </c>
      <c r="L732" s="68">
        <v>7123000</v>
      </c>
      <c r="M732" s="68">
        <f>InvoiceDatabase[[#This Row],[Amount]]-InvoiceDatabase[[#This Row],[Paid Amount]]</f>
        <v>0</v>
      </c>
      <c r="N732" s="68" t="str" cm="1">
        <f t="array" aca="1" ref="N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2" s="68" t="str">
        <f>_xlfn.TEXTAFTER(
VLOOKUP(InvoiceDatabase[[#This Row],[Customer]],CustomerList[],5,FALSE),
", ", -1)</f>
        <v>Banten</v>
      </c>
      <c r="P732" s="68">
        <f ca="1">IF(InvoiceDatabase[[#This Row],[Aging]]&lt;&gt;"Within Due",InvoiceDatabase[[#This Row],[Balance Outstanding]],0)</f>
        <v>0</v>
      </c>
      <c r="Q732" s="68">
        <f ca="1">IF(InvoiceDatabase[[#This Row],[Aging]]="Within Due",InvoiceDatabase[[#This Row],[Balance Outstanding]],0)</f>
        <v>0</v>
      </c>
      <c r="R732" s="68" t="str">
        <f ca="1">IF(InvoiceDatabase[[#This Row],[Date Issued]] &gt;= TODAY()-30, "Yes", "No")</f>
        <v>No</v>
      </c>
      <c r="S732" s="68" t="str">
        <f ca="1">IF(InvoiceDatabase[[#This Row],[IsOverdue?]]&lt;&gt;"Yes",InvoiceDatabase[[#This Row],[Status]],"Past Due")</f>
        <v>Paid</v>
      </c>
      <c r="T732" s="68" t="str">
        <f ca="1">IF(AND(InvoiceDatabase[[#This Row],[Date Due]]&lt;TODAY(),InvoiceDatabase[[#This Row],[Status]]&lt;&gt;"Paid"),"Yes","No")</f>
        <v>No</v>
      </c>
    </row>
    <row r="733" spans="1:20">
      <c r="A733">
        <v>732</v>
      </c>
      <c r="C733" t="s">
        <v>232</v>
      </c>
      <c r="D733" s="68">
        <v>5737000</v>
      </c>
      <c r="E733" s="23">
        <v>46144</v>
      </c>
      <c r="F733" s="23">
        <v>46174</v>
      </c>
      <c r="G733" t="s">
        <v>274</v>
      </c>
      <c r="H733"/>
      <c r="I733"/>
      <c r="K733" t="s">
        <v>1033</v>
      </c>
      <c r="L733" s="68">
        <v>5737000</v>
      </c>
      <c r="M733" s="68">
        <f>InvoiceDatabase[[#This Row],[Amount]]-InvoiceDatabase[[#This Row],[Paid Amount]]</f>
        <v>0</v>
      </c>
      <c r="N733" s="68" t="str" cm="1">
        <f t="array" aca="1" ref="N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3" s="68" t="str">
        <f>_xlfn.TEXTAFTER(
VLOOKUP(InvoiceDatabase[[#This Row],[Customer]],CustomerList[],5,FALSE),
", ", -1)</f>
        <v>Riau</v>
      </c>
      <c r="P733" s="68">
        <f ca="1">IF(InvoiceDatabase[[#This Row],[Aging]]&lt;&gt;"Within Due",InvoiceDatabase[[#This Row],[Balance Outstanding]],0)</f>
        <v>0</v>
      </c>
      <c r="Q733" s="68">
        <f ca="1">IF(InvoiceDatabase[[#This Row],[Aging]]="Within Due",InvoiceDatabase[[#This Row],[Balance Outstanding]],0)</f>
        <v>0</v>
      </c>
      <c r="R733" s="68" t="str">
        <f ca="1">IF(InvoiceDatabase[[#This Row],[Date Issued]] &gt;= TODAY()-30, "Yes", "No")</f>
        <v>No</v>
      </c>
      <c r="S733" s="68" t="str">
        <f ca="1">IF(InvoiceDatabase[[#This Row],[IsOverdue?]]&lt;&gt;"Yes",InvoiceDatabase[[#This Row],[Status]],"Past Due")</f>
        <v>Paid</v>
      </c>
      <c r="T733" s="68" t="str">
        <f ca="1">IF(AND(InvoiceDatabase[[#This Row],[Date Due]]&lt;TODAY(),InvoiceDatabase[[#This Row],[Status]]&lt;&gt;"Paid"),"Yes","No")</f>
        <v>No</v>
      </c>
    </row>
    <row r="734" spans="1:20">
      <c r="A734">
        <v>733</v>
      </c>
      <c r="C734" t="s">
        <v>211</v>
      </c>
      <c r="D734" s="68">
        <v>1534000</v>
      </c>
      <c r="E734" s="23">
        <v>46076</v>
      </c>
      <c r="F734" s="23">
        <v>46106</v>
      </c>
      <c r="G734" t="s">
        <v>274</v>
      </c>
      <c r="H734"/>
      <c r="I734"/>
      <c r="K734" t="s">
        <v>1034</v>
      </c>
      <c r="L734" s="68">
        <v>1534000</v>
      </c>
      <c r="M734" s="68">
        <f>InvoiceDatabase[[#This Row],[Amount]]-InvoiceDatabase[[#This Row],[Paid Amount]]</f>
        <v>0</v>
      </c>
      <c r="N734" s="68" t="str" cm="1">
        <f t="array" aca="1" ref="N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4" s="68" t="str">
        <f>_xlfn.TEXTAFTER(
VLOOKUP(InvoiceDatabase[[#This Row],[Customer]],CustomerList[],5,FALSE),
", ", -1)</f>
        <v>Sulawesi Selatan</v>
      </c>
      <c r="P734" s="68">
        <f ca="1">IF(InvoiceDatabase[[#This Row],[Aging]]&lt;&gt;"Within Due",InvoiceDatabase[[#This Row],[Balance Outstanding]],0)</f>
        <v>0</v>
      </c>
      <c r="Q734" s="68">
        <f ca="1">IF(InvoiceDatabase[[#This Row],[Aging]]="Within Due",InvoiceDatabase[[#This Row],[Balance Outstanding]],0)</f>
        <v>0</v>
      </c>
      <c r="R734" s="68" t="str">
        <f ca="1">IF(InvoiceDatabase[[#This Row],[Date Issued]] &gt;= TODAY()-30, "Yes", "No")</f>
        <v>No</v>
      </c>
      <c r="S734" s="68" t="str">
        <f ca="1">IF(InvoiceDatabase[[#This Row],[IsOverdue?]]&lt;&gt;"Yes",InvoiceDatabase[[#This Row],[Status]],"Past Due")</f>
        <v>Paid</v>
      </c>
      <c r="T734" s="68" t="str">
        <f ca="1">IF(AND(InvoiceDatabase[[#This Row],[Date Due]]&lt;TODAY(),InvoiceDatabase[[#This Row],[Status]]&lt;&gt;"Paid"),"Yes","No")</f>
        <v>No</v>
      </c>
    </row>
    <row r="735" spans="1:20">
      <c r="A735">
        <v>734</v>
      </c>
      <c r="C735" t="s">
        <v>165</v>
      </c>
      <c r="D735" s="68">
        <v>8204000</v>
      </c>
      <c r="E735" s="23">
        <v>46033</v>
      </c>
      <c r="F735" s="23">
        <v>46063</v>
      </c>
      <c r="G735" t="s">
        <v>274</v>
      </c>
      <c r="H735"/>
      <c r="I735"/>
      <c r="K735" t="s">
        <v>1035</v>
      </c>
      <c r="L735" s="68">
        <v>8204000</v>
      </c>
      <c r="M735" s="68">
        <f>InvoiceDatabase[[#This Row],[Amount]]-InvoiceDatabase[[#This Row],[Paid Amount]]</f>
        <v>0</v>
      </c>
      <c r="N735" s="68" t="str" cm="1">
        <f t="array" aca="1" ref="N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5" s="68" t="str">
        <f>_xlfn.TEXTAFTER(
VLOOKUP(InvoiceDatabase[[#This Row],[Customer]],CustomerList[],5,FALSE),
", ", -1)</f>
        <v>Jawa Barat</v>
      </c>
      <c r="P735" s="68">
        <f ca="1">IF(InvoiceDatabase[[#This Row],[Aging]]&lt;&gt;"Within Due",InvoiceDatabase[[#This Row],[Balance Outstanding]],0)</f>
        <v>0</v>
      </c>
      <c r="Q735" s="68">
        <f ca="1">IF(InvoiceDatabase[[#This Row],[Aging]]="Within Due",InvoiceDatabase[[#This Row],[Balance Outstanding]],0)</f>
        <v>0</v>
      </c>
      <c r="R735" s="68" t="str">
        <f ca="1">IF(InvoiceDatabase[[#This Row],[Date Issued]] &gt;= TODAY()-30, "Yes", "No")</f>
        <v>No</v>
      </c>
      <c r="S735" s="68" t="str">
        <f ca="1">IF(InvoiceDatabase[[#This Row],[IsOverdue?]]&lt;&gt;"Yes",InvoiceDatabase[[#This Row],[Status]],"Past Due")</f>
        <v>Paid</v>
      </c>
      <c r="T735" s="68" t="str">
        <f ca="1">IF(AND(InvoiceDatabase[[#This Row],[Date Due]]&lt;TODAY(),InvoiceDatabase[[#This Row],[Status]]&lt;&gt;"Paid"),"Yes","No")</f>
        <v>No</v>
      </c>
    </row>
    <row r="736" spans="1:20">
      <c r="A736">
        <v>735</v>
      </c>
      <c r="C736" t="s">
        <v>171</v>
      </c>
      <c r="D736" s="68">
        <v>3709000</v>
      </c>
      <c r="E736" s="23">
        <v>46185</v>
      </c>
      <c r="F736" s="23">
        <v>46215</v>
      </c>
      <c r="G736" t="s">
        <v>274</v>
      </c>
      <c r="H736"/>
      <c r="I736"/>
      <c r="K736" t="s">
        <v>1036</v>
      </c>
      <c r="L736" s="68">
        <v>3709000</v>
      </c>
      <c r="M736" s="68">
        <f>InvoiceDatabase[[#This Row],[Amount]]-InvoiceDatabase[[#This Row],[Paid Amount]]</f>
        <v>0</v>
      </c>
      <c r="N736" s="68" t="str" cm="1">
        <f t="array" aca="1" ref="N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6" s="68" t="str">
        <f>_xlfn.TEXTAFTER(
VLOOKUP(InvoiceDatabase[[#This Row],[Customer]],CustomerList[],5,FALSE),
", ", -1)</f>
        <v>Jawa Barat</v>
      </c>
      <c r="P736" s="68">
        <f ca="1">IF(InvoiceDatabase[[#This Row],[Aging]]&lt;&gt;"Within Due",InvoiceDatabase[[#This Row],[Balance Outstanding]],0)</f>
        <v>0</v>
      </c>
      <c r="Q736" s="68">
        <f ca="1">IF(InvoiceDatabase[[#This Row],[Aging]]="Within Due",InvoiceDatabase[[#This Row],[Balance Outstanding]],0)</f>
        <v>0</v>
      </c>
      <c r="R736" s="68" t="str">
        <f ca="1">IF(InvoiceDatabase[[#This Row],[Date Issued]] &gt;= TODAY()-30, "Yes", "No")</f>
        <v>No</v>
      </c>
      <c r="S736" s="68" t="str">
        <f ca="1">IF(InvoiceDatabase[[#This Row],[IsOverdue?]]&lt;&gt;"Yes",InvoiceDatabase[[#This Row],[Status]],"Past Due")</f>
        <v>Paid</v>
      </c>
      <c r="T736" s="68" t="str">
        <f ca="1">IF(AND(InvoiceDatabase[[#This Row],[Date Due]]&lt;TODAY(),InvoiceDatabase[[#This Row],[Status]]&lt;&gt;"Paid"),"Yes","No")</f>
        <v>No</v>
      </c>
    </row>
    <row r="737" spans="1:20">
      <c r="A737">
        <v>736</v>
      </c>
      <c r="C737" t="s">
        <v>105</v>
      </c>
      <c r="D737" s="68">
        <v>3167000</v>
      </c>
      <c r="E737" s="23">
        <v>46144</v>
      </c>
      <c r="F737" s="23">
        <v>46174</v>
      </c>
      <c r="G737" t="s">
        <v>274</v>
      </c>
      <c r="H737"/>
      <c r="I737"/>
      <c r="K737" t="s">
        <v>1037</v>
      </c>
      <c r="L737" s="68">
        <v>3167000</v>
      </c>
      <c r="M737" s="68">
        <f>InvoiceDatabase[[#This Row],[Amount]]-InvoiceDatabase[[#This Row],[Paid Amount]]</f>
        <v>0</v>
      </c>
      <c r="N737" s="68" t="str" cm="1">
        <f t="array" aca="1" ref="N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37" s="68" t="str">
        <f>_xlfn.TEXTAFTER(
VLOOKUP(InvoiceDatabase[[#This Row],[Customer]],CustomerList[],5,FALSE),
", ", -1)</f>
        <v>DKI Jakarta</v>
      </c>
      <c r="P737" s="68">
        <f ca="1">IF(InvoiceDatabase[[#This Row],[Aging]]&lt;&gt;"Within Due",InvoiceDatabase[[#This Row],[Balance Outstanding]],0)</f>
        <v>0</v>
      </c>
      <c r="Q737" s="68">
        <f ca="1">IF(InvoiceDatabase[[#This Row],[Aging]]="Within Due",InvoiceDatabase[[#This Row],[Balance Outstanding]],0)</f>
        <v>0</v>
      </c>
      <c r="R737" s="68" t="str">
        <f ca="1">IF(InvoiceDatabase[[#This Row],[Date Issued]] &gt;= TODAY()-30, "Yes", "No")</f>
        <v>No</v>
      </c>
      <c r="S737" s="68" t="str">
        <f ca="1">IF(InvoiceDatabase[[#This Row],[IsOverdue?]]&lt;&gt;"Yes",InvoiceDatabase[[#This Row],[Status]],"Past Due")</f>
        <v>Paid</v>
      </c>
      <c r="T737" s="68" t="str">
        <f ca="1">IF(AND(InvoiceDatabase[[#This Row],[Date Due]]&lt;TODAY(),InvoiceDatabase[[#This Row],[Status]]&lt;&gt;"Paid"),"Yes","No")</f>
        <v>No</v>
      </c>
    </row>
    <row r="738" spans="1:20">
      <c r="A738">
        <v>737</v>
      </c>
      <c r="C738" t="s">
        <v>118</v>
      </c>
      <c r="D738" s="68">
        <v>7066000</v>
      </c>
      <c r="E738" s="23">
        <v>46027</v>
      </c>
      <c r="F738" s="23">
        <v>46072</v>
      </c>
      <c r="G738" t="s">
        <v>51</v>
      </c>
      <c r="H738"/>
      <c r="I738"/>
      <c r="K738" t="s">
        <v>1038</v>
      </c>
      <c r="L738" s="68">
        <v>0</v>
      </c>
      <c r="M738" s="68">
        <f>InvoiceDatabase[[#This Row],[Amount]]-InvoiceDatabase[[#This Row],[Paid Amount]]</f>
        <v>7066000</v>
      </c>
      <c r="N738" s="68" t="str" cm="1">
        <f t="array" aca="1" ref="N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38" s="68" t="str">
        <f>_xlfn.TEXTAFTER(
VLOOKUP(InvoiceDatabase[[#This Row],[Customer]],CustomerList[],5,FALSE),
", ", -1)</f>
        <v>DKI Jakarta</v>
      </c>
      <c r="P738" s="68">
        <f ca="1">IF(InvoiceDatabase[[#This Row],[Aging]]&lt;&gt;"Within Due",InvoiceDatabase[[#This Row],[Balance Outstanding]],0)</f>
        <v>7066000</v>
      </c>
      <c r="Q738" s="68">
        <f ca="1">IF(InvoiceDatabase[[#This Row],[Aging]]="Within Due",InvoiceDatabase[[#This Row],[Balance Outstanding]],0)</f>
        <v>0</v>
      </c>
      <c r="R738" s="68" t="str">
        <f ca="1">IF(InvoiceDatabase[[#This Row],[Date Issued]] &gt;= TODAY()-30, "Yes", "No")</f>
        <v>No</v>
      </c>
      <c r="S738" s="68" t="str">
        <f ca="1">IF(InvoiceDatabase[[#This Row],[IsOverdue?]]&lt;&gt;"Yes",InvoiceDatabase[[#This Row],[Status]],"Past Due")</f>
        <v>Past Due</v>
      </c>
      <c r="T738" s="68" t="str">
        <f ca="1">IF(AND(InvoiceDatabase[[#This Row],[Date Due]]&lt;TODAY(),InvoiceDatabase[[#This Row],[Status]]&lt;&gt;"Paid"),"Yes","No")</f>
        <v>Yes</v>
      </c>
    </row>
    <row r="739" spans="1:20">
      <c r="A739">
        <v>738</v>
      </c>
      <c r="C739" t="s">
        <v>131</v>
      </c>
      <c r="D739" s="68">
        <v>4708000</v>
      </c>
      <c r="E739" s="23">
        <v>46255</v>
      </c>
      <c r="F739" s="23">
        <v>46300</v>
      </c>
      <c r="G739" t="s">
        <v>2802</v>
      </c>
      <c r="H739"/>
      <c r="I739"/>
      <c r="K739" t="s">
        <v>1039</v>
      </c>
      <c r="L739" s="68">
        <v>1883000</v>
      </c>
      <c r="M739" s="68">
        <f>InvoiceDatabase[[#This Row],[Amount]]-InvoiceDatabase[[#This Row],[Paid Amount]]</f>
        <v>2825000</v>
      </c>
      <c r="N739" s="68" t="str" cm="1">
        <f t="array" aca="1" ref="N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39" s="68" t="str">
        <f>_xlfn.TEXTAFTER(
VLOOKUP(InvoiceDatabase[[#This Row],[Customer]],CustomerList[],5,FALSE),
", ", -1)</f>
        <v>Jawa Barat</v>
      </c>
      <c r="P739" s="68">
        <f ca="1">IF(InvoiceDatabase[[#This Row],[Aging]]&lt;&gt;"Within Due",InvoiceDatabase[[#This Row],[Balance Outstanding]],0)</f>
        <v>0</v>
      </c>
      <c r="Q739" s="68">
        <f ca="1">IF(InvoiceDatabase[[#This Row],[Aging]]="Within Due",InvoiceDatabase[[#This Row],[Balance Outstanding]],0)</f>
        <v>2825000</v>
      </c>
      <c r="R739" s="68" t="str">
        <f ca="1">IF(InvoiceDatabase[[#This Row],[Date Issued]] &gt;= TODAY()-30, "Yes", "No")</f>
        <v>No</v>
      </c>
      <c r="S739" s="68" t="str">
        <f ca="1">IF(InvoiceDatabase[[#This Row],[IsOverdue?]]&lt;&gt;"Yes",InvoiceDatabase[[#This Row],[Status]],"Past Due")</f>
        <v>Partial</v>
      </c>
      <c r="T739" s="68" t="str">
        <f ca="1">IF(AND(InvoiceDatabase[[#This Row],[Date Due]]&lt;TODAY(),InvoiceDatabase[[#This Row],[Status]]&lt;&gt;"Paid"),"Yes","No")</f>
        <v>No</v>
      </c>
    </row>
    <row r="740" spans="1:20">
      <c r="A740">
        <v>739</v>
      </c>
      <c r="C740" t="s">
        <v>246</v>
      </c>
      <c r="D740" s="68">
        <v>5321000</v>
      </c>
      <c r="E740" s="23">
        <v>46153</v>
      </c>
      <c r="F740" s="23">
        <v>46183</v>
      </c>
      <c r="G740" t="s">
        <v>274</v>
      </c>
      <c r="H740"/>
      <c r="I740"/>
      <c r="K740" t="s">
        <v>1040</v>
      </c>
      <c r="L740" s="68">
        <v>5321000</v>
      </c>
      <c r="M740" s="68">
        <f>InvoiceDatabase[[#This Row],[Amount]]-InvoiceDatabase[[#This Row],[Paid Amount]]</f>
        <v>0</v>
      </c>
      <c r="N740" s="68" t="str" cm="1">
        <f t="array" aca="1" ref="N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0" s="68" t="str">
        <f>_xlfn.TEXTAFTER(
VLOOKUP(InvoiceDatabase[[#This Row],[Customer]],CustomerList[],5,FALSE),
", ", -1)</f>
        <v>Kalimantan Timur</v>
      </c>
      <c r="P740" s="68">
        <f ca="1">IF(InvoiceDatabase[[#This Row],[Aging]]&lt;&gt;"Within Due",InvoiceDatabase[[#This Row],[Balance Outstanding]],0)</f>
        <v>0</v>
      </c>
      <c r="Q740" s="68">
        <f ca="1">IF(InvoiceDatabase[[#This Row],[Aging]]="Within Due",InvoiceDatabase[[#This Row],[Balance Outstanding]],0)</f>
        <v>0</v>
      </c>
      <c r="R740" s="68" t="str">
        <f ca="1">IF(InvoiceDatabase[[#This Row],[Date Issued]] &gt;= TODAY()-30, "Yes", "No")</f>
        <v>No</v>
      </c>
      <c r="S740" s="68" t="str">
        <f ca="1">IF(InvoiceDatabase[[#This Row],[IsOverdue?]]&lt;&gt;"Yes",InvoiceDatabase[[#This Row],[Status]],"Past Due")</f>
        <v>Paid</v>
      </c>
      <c r="T740" s="68" t="str">
        <f ca="1">IF(AND(InvoiceDatabase[[#This Row],[Date Due]]&lt;TODAY(),InvoiceDatabase[[#This Row],[Status]]&lt;&gt;"Paid"),"Yes","No")</f>
        <v>No</v>
      </c>
    </row>
    <row r="741" spans="1:20">
      <c r="A741">
        <v>740</v>
      </c>
      <c r="C741" t="s">
        <v>144</v>
      </c>
      <c r="D741" s="68">
        <v>3802000</v>
      </c>
      <c r="E741" s="23">
        <v>46078</v>
      </c>
      <c r="F741" s="23">
        <v>46108</v>
      </c>
      <c r="G741" t="s">
        <v>2802</v>
      </c>
      <c r="H741"/>
      <c r="I741"/>
      <c r="K741" t="s">
        <v>1041</v>
      </c>
      <c r="L741" s="68">
        <v>1901000</v>
      </c>
      <c r="M741" s="68">
        <f>InvoiceDatabase[[#This Row],[Amount]]-InvoiceDatabase[[#This Row],[Paid Amount]]</f>
        <v>1901000</v>
      </c>
      <c r="N741" s="68" t="str" cm="1">
        <f t="array" aca="1" ref="N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1" s="68" t="str">
        <f>_xlfn.TEXTAFTER(
VLOOKUP(InvoiceDatabase[[#This Row],[Customer]],CustomerList[],5,FALSE),
", ", -1)</f>
        <v>Banten</v>
      </c>
      <c r="P741" s="68">
        <f ca="1">IF(InvoiceDatabase[[#This Row],[Aging]]&lt;&gt;"Within Due",InvoiceDatabase[[#This Row],[Balance Outstanding]],0)</f>
        <v>1901000</v>
      </c>
      <c r="Q741" s="68">
        <f ca="1">IF(InvoiceDatabase[[#This Row],[Aging]]="Within Due",InvoiceDatabase[[#This Row],[Balance Outstanding]],0)</f>
        <v>0</v>
      </c>
      <c r="R741" s="68" t="str">
        <f ca="1">IF(InvoiceDatabase[[#This Row],[Date Issued]] &gt;= TODAY()-30, "Yes", "No")</f>
        <v>No</v>
      </c>
      <c r="S741" s="68" t="str">
        <f ca="1">IF(InvoiceDatabase[[#This Row],[IsOverdue?]]&lt;&gt;"Yes",InvoiceDatabase[[#This Row],[Status]],"Past Due")</f>
        <v>Past Due</v>
      </c>
      <c r="T741" s="68" t="str">
        <f ca="1">IF(AND(InvoiceDatabase[[#This Row],[Date Due]]&lt;TODAY(),InvoiceDatabase[[#This Row],[Status]]&lt;&gt;"Paid"),"Yes","No")</f>
        <v>Yes</v>
      </c>
    </row>
    <row r="742" spans="1:20">
      <c r="A742">
        <v>741</v>
      </c>
      <c r="C742" t="s">
        <v>211</v>
      </c>
      <c r="D742" s="68">
        <v>5744000</v>
      </c>
      <c r="E742" s="23">
        <v>46098</v>
      </c>
      <c r="F742" s="23">
        <v>46128</v>
      </c>
      <c r="G742" t="s">
        <v>274</v>
      </c>
      <c r="H742"/>
      <c r="I742"/>
      <c r="K742" t="s">
        <v>1042</v>
      </c>
      <c r="L742" s="68">
        <v>5744000</v>
      </c>
      <c r="M742" s="68">
        <f>InvoiceDatabase[[#This Row],[Amount]]-InvoiceDatabase[[#This Row],[Paid Amount]]</f>
        <v>0</v>
      </c>
      <c r="N742" s="68" t="str" cm="1">
        <f t="array" aca="1" ref="N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2" s="68" t="str">
        <f>_xlfn.TEXTAFTER(
VLOOKUP(InvoiceDatabase[[#This Row],[Customer]],CustomerList[],5,FALSE),
", ", -1)</f>
        <v>Sulawesi Selatan</v>
      </c>
      <c r="P742" s="68">
        <f ca="1">IF(InvoiceDatabase[[#This Row],[Aging]]&lt;&gt;"Within Due",InvoiceDatabase[[#This Row],[Balance Outstanding]],0)</f>
        <v>0</v>
      </c>
      <c r="Q742" s="68">
        <f ca="1">IF(InvoiceDatabase[[#This Row],[Aging]]="Within Due",InvoiceDatabase[[#This Row],[Balance Outstanding]],0)</f>
        <v>0</v>
      </c>
      <c r="R742" s="68" t="str">
        <f ca="1">IF(InvoiceDatabase[[#This Row],[Date Issued]] &gt;= TODAY()-30, "Yes", "No")</f>
        <v>No</v>
      </c>
      <c r="S742" s="68" t="str">
        <f ca="1">IF(InvoiceDatabase[[#This Row],[IsOverdue?]]&lt;&gt;"Yes",InvoiceDatabase[[#This Row],[Status]],"Past Due")</f>
        <v>Paid</v>
      </c>
      <c r="T742" s="68" t="str">
        <f ca="1">IF(AND(InvoiceDatabase[[#This Row],[Date Due]]&lt;TODAY(),InvoiceDatabase[[#This Row],[Status]]&lt;&gt;"Paid"),"Yes","No")</f>
        <v>No</v>
      </c>
    </row>
    <row r="743" spans="1:20">
      <c r="A743">
        <v>742</v>
      </c>
      <c r="C743" t="s">
        <v>218</v>
      </c>
      <c r="D743" s="68">
        <v>4362000</v>
      </c>
      <c r="E743" s="23">
        <v>46112</v>
      </c>
      <c r="F743" s="23">
        <v>46142</v>
      </c>
      <c r="G743" t="s">
        <v>51</v>
      </c>
      <c r="H743"/>
      <c r="I743"/>
      <c r="K743" t="s">
        <v>1043</v>
      </c>
      <c r="L743" s="68">
        <v>0</v>
      </c>
      <c r="M743" s="68">
        <f>InvoiceDatabase[[#This Row],[Amount]]-InvoiceDatabase[[#This Row],[Paid Amount]]</f>
        <v>4362000</v>
      </c>
      <c r="N743" s="68" t="str" cm="1">
        <f t="array" aca="1" ref="N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3" s="68" t="str">
        <f>_xlfn.TEXTAFTER(
VLOOKUP(InvoiceDatabase[[#This Row],[Customer]],CustomerList[],5,FALSE),
", ", -1)</f>
        <v>Sumatera Utara</v>
      </c>
      <c r="P743" s="68">
        <f ca="1">IF(InvoiceDatabase[[#This Row],[Aging]]&lt;&gt;"Within Due",InvoiceDatabase[[#This Row],[Balance Outstanding]],0)</f>
        <v>4362000</v>
      </c>
      <c r="Q743" s="68">
        <f ca="1">IF(InvoiceDatabase[[#This Row],[Aging]]="Within Due",InvoiceDatabase[[#This Row],[Balance Outstanding]],0)</f>
        <v>0</v>
      </c>
      <c r="R743" s="68" t="str">
        <f ca="1">IF(InvoiceDatabase[[#This Row],[Date Issued]] &gt;= TODAY()-30, "Yes", "No")</f>
        <v>No</v>
      </c>
      <c r="S743" s="68" t="str">
        <f ca="1">IF(InvoiceDatabase[[#This Row],[IsOverdue?]]&lt;&gt;"Yes",InvoiceDatabase[[#This Row],[Status]],"Past Due")</f>
        <v>Past Due</v>
      </c>
      <c r="T743" s="68" t="str">
        <f ca="1">IF(AND(InvoiceDatabase[[#This Row],[Date Due]]&lt;TODAY(),InvoiceDatabase[[#This Row],[Status]]&lt;&gt;"Paid"),"Yes","No")</f>
        <v>Yes</v>
      </c>
    </row>
    <row r="744" spans="1:20">
      <c r="A744">
        <v>743</v>
      </c>
      <c r="C744" t="s">
        <v>158</v>
      </c>
      <c r="D744" s="68">
        <v>1098000</v>
      </c>
      <c r="E744" s="23">
        <v>46209</v>
      </c>
      <c r="F744" s="23">
        <v>46239</v>
      </c>
      <c r="G744" t="s">
        <v>274</v>
      </c>
      <c r="H744"/>
      <c r="I744"/>
      <c r="K744" t="s">
        <v>1044</v>
      </c>
      <c r="L744" s="68">
        <v>1098000</v>
      </c>
      <c r="M744" s="68">
        <f>InvoiceDatabase[[#This Row],[Amount]]-InvoiceDatabase[[#This Row],[Paid Amount]]</f>
        <v>0</v>
      </c>
      <c r="N744" s="68" t="str" cm="1">
        <f t="array" aca="1" ref="N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4" s="68" t="str">
        <f>_xlfn.TEXTAFTER(
VLOOKUP(InvoiceDatabase[[#This Row],[Customer]],CustomerList[],5,FALSE),
", ", -1)</f>
        <v>DKI Jakarta</v>
      </c>
      <c r="P744" s="68">
        <f ca="1">IF(InvoiceDatabase[[#This Row],[Aging]]&lt;&gt;"Within Due",InvoiceDatabase[[#This Row],[Balance Outstanding]],0)</f>
        <v>0</v>
      </c>
      <c r="Q744" s="68">
        <f ca="1">IF(InvoiceDatabase[[#This Row],[Aging]]="Within Due",InvoiceDatabase[[#This Row],[Balance Outstanding]],0)</f>
        <v>0</v>
      </c>
      <c r="R744" s="68" t="str">
        <f ca="1">IF(InvoiceDatabase[[#This Row],[Date Issued]] &gt;= TODAY()-30, "Yes", "No")</f>
        <v>No</v>
      </c>
      <c r="S744" s="68" t="str">
        <f ca="1">IF(InvoiceDatabase[[#This Row],[IsOverdue?]]&lt;&gt;"Yes",InvoiceDatabase[[#This Row],[Status]],"Past Due")</f>
        <v>Paid</v>
      </c>
      <c r="T744" s="68" t="str">
        <f ca="1">IF(AND(InvoiceDatabase[[#This Row],[Date Due]]&lt;TODAY(),InvoiceDatabase[[#This Row],[Status]]&lt;&gt;"Paid"),"Yes","No")</f>
        <v>No</v>
      </c>
    </row>
    <row r="745" spans="1:20">
      <c r="A745">
        <v>744</v>
      </c>
      <c r="C745" t="s">
        <v>151</v>
      </c>
      <c r="D745" s="68">
        <v>6400000</v>
      </c>
      <c r="E745" s="23">
        <v>46167</v>
      </c>
      <c r="F745" s="23">
        <v>46197</v>
      </c>
      <c r="G745" t="s">
        <v>2802</v>
      </c>
      <c r="H745"/>
      <c r="I745"/>
      <c r="K745" t="s">
        <v>1045</v>
      </c>
      <c r="L745" s="68">
        <v>3840000</v>
      </c>
      <c r="M745" s="68">
        <f>InvoiceDatabase[[#This Row],[Amount]]-InvoiceDatabase[[#This Row],[Paid Amount]]</f>
        <v>2560000</v>
      </c>
      <c r="N745" s="68" t="str" cm="1">
        <f t="array" aca="1" ref="N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5" s="68" t="str">
        <f>_xlfn.TEXTAFTER(
VLOOKUP(InvoiceDatabase[[#This Row],[Customer]],CustomerList[],5,FALSE),
", ", -1)</f>
        <v>Banten</v>
      </c>
      <c r="P745" s="68">
        <f ca="1">IF(InvoiceDatabase[[#This Row],[Aging]]&lt;&gt;"Within Due",InvoiceDatabase[[#This Row],[Balance Outstanding]],0)</f>
        <v>2560000</v>
      </c>
      <c r="Q745" s="68">
        <f ca="1">IF(InvoiceDatabase[[#This Row],[Aging]]="Within Due",InvoiceDatabase[[#This Row],[Balance Outstanding]],0)</f>
        <v>0</v>
      </c>
      <c r="R745" s="68" t="str">
        <f ca="1">IF(InvoiceDatabase[[#This Row],[Date Issued]] &gt;= TODAY()-30, "Yes", "No")</f>
        <v>No</v>
      </c>
      <c r="S745" s="68" t="str">
        <f ca="1">IF(InvoiceDatabase[[#This Row],[IsOverdue?]]&lt;&gt;"Yes",InvoiceDatabase[[#This Row],[Status]],"Past Due")</f>
        <v>Past Due</v>
      </c>
      <c r="T745" s="68" t="str">
        <f ca="1">IF(AND(InvoiceDatabase[[#This Row],[Date Due]]&lt;TODAY(),InvoiceDatabase[[#This Row],[Status]]&lt;&gt;"Paid"),"Yes","No")</f>
        <v>Yes</v>
      </c>
    </row>
    <row r="746" spans="1:20">
      <c r="A746">
        <v>745</v>
      </c>
      <c r="C746" t="s">
        <v>144</v>
      </c>
      <c r="D746" s="68">
        <v>2210000</v>
      </c>
      <c r="E746" s="23">
        <v>46258</v>
      </c>
      <c r="F746" s="23">
        <v>46303</v>
      </c>
      <c r="G746" t="s">
        <v>274</v>
      </c>
      <c r="H746"/>
      <c r="I746"/>
      <c r="K746" t="s">
        <v>1046</v>
      </c>
      <c r="L746" s="68">
        <v>2210000</v>
      </c>
      <c r="M746" s="68">
        <f>InvoiceDatabase[[#This Row],[Amount]]-InvoiceDatabase[[#This Row],[Paid Amount]]</f>
        <v>0</v>
      </c>
      <c r="N746" s="68" t="str" cm="1">
        <f t="array" aca="1" ref="N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6" s="68" t="str">
        <f>_xlfn.TEXTAFTER(
VLOOKUP(InvoiceDatabase[[#This Row],[Customer]],CustomerList[],5,FALSE),
", ", -1)</f>
        <v>Banten</v>
      </c>
      <c r="P746" s="68">
        <f ca="1">IF(InvoiceDatabase[[#This Row],[Aging]]&lt;&gt;"Within Due",InvoiceDatabase[[#This Row],[Balance Outstanding]],0)</f>
        <v>0</v>
      </c>
      <c r="Q746" s="68">
        <f ca="1">IF(InvoiceDatabase[[#This Row],[Aging]]="Within Due",InvoiceDatabase[[#This Row],[Balance Outstanding]],0)</f>
        <v>0</v>
      </c>
      <c r="R746" s="68" t="str">
        <f ca="1">IF(InvoiceDatabase[[#This Row],[Date Issued]] &gt;= TODAY()-30, "Yes", "No")</f>
        <v>No</v>
      </c>
      <c r="S746" s="68" t="str">
        <f ca="1">IF(InvoiceDatabase[[#This Row],[IsOverdue?]]&lt;&gt;"Yes",InvoiceDatabase[[#This Row],[Status]],"Past Due")</f>
        <v>Paid</v>
      </c>
      <c r="T746" s="68" t="str">
        <f ca="1">IF(AND(InvoiceDatabase[[#This Row],[Date Due]]&lt;TODAY(),InvoiceDatabase[[#This Row],[Status]]&lt;&gt;"Paid"),"Yes","No")</f>
        <v>No</v>
      </c>
    </row>
    <row r="747" spans="1:20">
      <c r="A747">
        <v>746</v>
      </c>
      <c r="C747" t="s">
        <v>165</v>
      </c>
      <c r="D747" s="68">
        <v>4112000</v>
      </c>
      <c r="E747" s="23">
        <v>46163</v>
      </c>
      <c r="F747" s="23">
        <v>46193</v>
      </c>
      <c r="G747" t="s">
        <v>274</v>
      </c>
      <c r="H747"/>
      <c r="I747"/>
      <c r="K747" t="s">
        <v>1047</v>
      </c>
      <c r="L747" s="68">
        <v>4112000</v>
      </c>
      <c r="M747" s="68">
        <f>InvoiceDatabase[[#This Row],[Amount]]-InvoiceDatabase[[#This Row],[Paid Amount]]</f>
        <v>0</v>
      </c>
      <c r="N747" s="68" t="str" cm="1">
        <f t="array" aca="1" ref="N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7" s="68" t="str">
        <f>_xlfn.TEXTAFTER(
VLOOKUP(InvoiceDatabase[[#This Row],[Customer]],CustomerList[],5,FALSE),
", ", -1)</f>
        <v>Jawa Barat</v>
      </c>
      <c r="P747" s="68">
        <f ca="1">IF(InvoiceDatabase[[#This Row],[Aging]]&lt;&gt;"Within Due",InvoiceDatabase[[#This Row],[Balance Outstanding]],0)</f>
        <v>0</v>
      </c>
      <c r="Q747" s="68">
        <f ca="1">IF(InvoiceDatabase[[#This Row],[Aging]]="Within Due",InvoiceDatabase[[#This Row],[Balance Outstanding]],0)</f>
        <v>0</v>
      </c>
      <c r="R747" s="68" t="str">
        <f ca="1">IF(InvoiceDatabase[[#This Row],[Date Issued]] &gt;= TODAY()-30, "Yes", "No")</f>
        <v>No</v>
      </c>
      <c r="S747" s="68" t="str">
        <f ca="1">IF(InvoiceDatabase[[#This Row],[IsOverdue?]]&lt;&gt;"Yes",InvoiceDatabase[[#This Row],[Status]],"Past Due")</f>
        <v>Paid</v>
      </c>
      <c r="T747" s="68" t="str">
        <f ca="1">IF(AND(InvoiceDatabase[[#This Row],[Date Due]]&lt;TODAY(),InvoiceDatabase[[#This Row],[Status]]&lt;&gt;"Paid"),"Yes","No")</f>
        <v>No</v>
      </c>
    </row>
    <row r="748" spans="1:20">
      <c r="A748">
        <v>747</v>
      </c>
      <c r="C748" t="s">
        <v>218</v>
      </c>
      <c r="D748" s="68">
        <v>3050000</v>
      </c>
      <c r="E748" s="23">
        <v>46124</v>
      </c>
      <c r="F748" s="23">
        <v>46154</v>
      </c>
      <c r="G748" t="s">
        <v>51</v>
      </c>
      <c r="H748"/>
      <c r="I748"/>
      <c r="K748" t="s">
        <v>1048</v>
      </c>
      <c r="L748" s="68">
        <v>0</v>
      </c>
      <c r="M748" s="68">
        <f>InvoiceDatabase[[#This Row],[Amount]]-InvoiceDatabase[[#This Row],[Paid Amount]]</f>
        <v>3050000</v>
      </c>
      <c r="N748" s="68" t="str" cm="1">
        <f t="array" aca="1" ref="N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48" s="68" t="str">
        <f>_xlfn.TEXTAFTER(
VLOOKUP(InvoiceDatabase[[#This Row],[Customer]],CustomerList[],5,FALSE),
", ", -1)</f>
        <v>Sumatera Utara</v>
      </c>
      <c r="P748" s="68">
        <f ca="1">IF(InvoiceDatabase[[#This Row],[Aging]]&lt;&gt;"Within Due",InvoiceDatabase[[#This Row],[Balance Outstanding]],0)</f>
        <v>3050000</v>
      </c>
      <c r="Q748" s="68">
        <f ca="1">IF(InvoiceDatabase[[#This Row],[Aging]]="Within Due",InvoiceDatabase[[#This Row],[Balance Outstanding]],0)</f>
        <v>0</v>
      </c>
      <c r="R748" s="68" t="str">
        <f ca="1">IF(InvoiceDatabase[[#This Row],[Date Issued]] &gt;= TODAY()-30, "Yes", "No")</f>
        <v>No</v>
      </c>
      <c r="S748" s="68" t="str">
        <f ca="1">IF(InvoiceDatabase[[#This Row],[IsOverdue?]]&lt;&gt;"Yes",InvoiceDatabase[[#This Row],[Status]],"Past Due")</f>
        <v>Past Due</v>
      </c>
      <c r="T748" s="68" t="str">
        <f ca="1">IF(AND(InvoiceDatabase[[#This Row],[Date Due]]&lt;TODAY(),InvoiceDatabase[[#This Row],[Status]]&lt;&gt;"Paid"),"Yes","No")</f>
        <v>Yes</v>
      </c>
    </row>
    <row r="749" spans="1:20">
      <c r="A749">
        <v>748</v>
      </c>
      <c r="C749" t="s">
        <v>118</v>
      </c>
      <c r="D749" s="68">
        <v>4778000</v>
      </c>
      <c r="E749" s="23">
        <v>46078</v>
      </c>
      <c r="F749" s="23">
        <v>46108</v>
      </c>
      <c r="G749" t="s">
        <v>274</v>
      </c>
      <c r="H749"/>
      <c r="I749"/>
      <c r="K749" t="s">
        <v>1049</v>
      </c>
      <c r="L749" s="68">
        <v>4778000</v>
      </c>
      <c r="M749" s="68">
        <f>InvoiceDatabase[[#This Row],[Amount]]-InvoiceDatabase[[#This Row],[Paid Amount]]</f>
        <v>0</v>
      </c>
      <c r="N749" s="68" t="str" cm="1">
        <f t="array" aca="1" ref="N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49" s="68" t="str">
        <f>_xlfn.TEXTAFTER(
VLOOKUP(InvoiceDatabase[[#This Row],[Customer]],CustomerList[],5,FALSE),
", ", -1)</f>
        <v>DKI Jakarta</v>
      </c>
      <c r="P749" s="68">
        <f ca="1">IF(InvoiceDatabase[[#This Row],[Aging]]&lt;&gt;"Within Due",InvoiceDatabase[[#This Row],[Balance Outstanding]],0)</f>
        <v>0</v>
      </c>
      <c r="Q749" s="68">
        <f ca="1">IF(InvoiceDatabase[[#This Row],[Aging]]="Within Due",InvoiceDatabase[[#This Row],[Balance Outstanding]],0)</f>
        <v>0</v>
      </c>
      <c r="R749" s="68" t="str">
        <f ca="1">IF(InvoiceDatabase[[#This Row],[Date Issued]] &gt;= TODAY()-30, "Yes", "No")</f>
        <v>No</v>
      </c>
      <c r="S749" s="68" t="str">
        <f ca="1">IF(InvoiceDatabase[[#This Row],[IsOverdue?]]&lt;&gt;"Yes",InvoiceDatabase[[#This Row],[Status]],"Past Due")</f>
        <v>Paid</v>
      </c>
      <c r="T749" s="68" t="str">
        <f ca="1">IF(AND(InvoiceDatabase[[#This Row],[Date Due]]&lt;TODAY(),InvoiceDatabase[[#This Row],[Status]]&lt;&gt;"Paid"),"Yes","No")</f>
        <v>No</v>
      </c>
    </row>
    <row r="750" spans="1:20">
      <c r="A750">
        <v>749</v>
      </c>
      <c r="C750" t="s">
        <v>151</v>
      </c>
      <c r="D750" s="68">
        <v>1978000</v>
      </c>
      <c r="E750" s="23">
        <v>46027</v>
      </c>
      <c r="F750" s="23">
        <v>46072</v>
      </c>
      <c r="G750" t="s">
        <v>51</v>
      </c>
      <c r="H750"/>
      <c r="I750"/>
      <c r="K750" t="s">
        <v>1050</v>
      </c>
      <c r="L750" s="68">
        <v>0</v>
      </c>
      <c r="M750" s="68">
        <f>InvoiceDatabase[[#This Row],[Amount]]-InvoiceDatabase[[#This Row],[Paid Amount]]</f>
        <v>1978000</v>
      </c>
      <c r="N750" s="68" t="str" cm="1">
        <f t="array" aca="1" ref="N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0" s="68" t="str">
        <f>_xlfn.TEXTAFTER(
VLOOKUP(InvoiceDatabase[[#This Row],[Customer]],CustomerList[],5,FALSE),
", ", -1)</f>
        <v>Banten</v>
      </c>
      <c r="P750" s="68">
        <f ca="1">IF(InvoiceDatabase[[#This Row],[Aging]]&lt;&gt;"Within Due",InvoiceDatabase[[#This Row],[Balance Outstanding]],0)</f>
        <v>1978000</v>
      </c>
      <c r="Q750" s="68">
        <f ca="1">IF(InvoiceDatabase[[#This Row],[Aging]]="Within Due",InvoiceDatabase[[#This Row],[Balance Outstanding]],0)</f>
        <v>0</v>
      </c>
      <c r="R750" s="68" t="str">
        <f ca="1">IF(InvoiceDatabase[[#This Row],[Date Issued]] &gt;= TODAY()-30, "Yes", "No")</f>
        <v>No</v>
      </c>
      <c r="S750" s="68" t="str">
        <f ca="1">IF(InvoiceDatabase[[#This Row],[IsOverdue?]]&lt;&gt;"Yes",InvoiceDatabase[[#This Row],[Status]],"Past Due")</f>
        <v>Past Due</v>
      </c>
      <c r="T750" s="68" t="str">
        <f ca="1">IF(AND(InvoiceDatabase[[#This Row],[Date Due]]&lt;TODAY(),InvoiceDatabase[[#This Row],[Status]]&lt;&gt;"Paid"),"Yes","No")</f>
        <v>Yes</v>
      </c>
    </row>
    <row r="751" spans="1:20">
      <c r="A751">
        <v>750</v>
      </c>
      <c r="C751" t="s">
        <v>111</v>
      </c>
      <c r="D751" s="68">
        <v>4977000</v>
      </c>
      <c r="E751" s="23">
        <v>46140</v>
      </c>
      <c r="F751" s="23">
        <v>46170</v>
      </c>
      <c r="G751" t="s">
        <v>51</v>
      </c>
      <c r="H751"/>
      <c r="I751"/>
      <c r="K751" t="s">
        <v>1051</v>
      </c>
      <c r="L751" s="68">
        <v>0</v>
      </c>
      <c r="M751" s="68">
        <f>InvoiceDatabase[[#This Row],[Amount]]-InvoiceDatabase[[#This Row],[Paid Amount]]</f>
        <v>4977000</v>
      </c>
      <c r="N751" s="68" t="str" cm="1">
        <f t="array" aca="1" ref="N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1" s="68" t="str">
        <f>_xlfn.TEXTAFTER(
VLOOKUP(InvoiceDatabase[[#This Row],[Customer]],CustomerList[],5,FALSE),
", ", -1)</f>
        <v>DKI Jakarta</v>
      </c>
      <c r="P751" s="68">
        <f ca="1">IF(InvoiceDatabase[[#This Row],[Aging]]&lt;&gt;"Within Due",InvoiceDatabase[[#This Row],[Balance Outstanding]],0)</f>
        <v>4977000</v>
      </c>
      <c r="Q751" s="68">
        <f ca="1">IF(InvoiceDatabase[[#This Row],[Aging]]="Within Due",InvoiceDatabase[[#This Row],[Balance Outstanding]],0)</f>
        <v>0</v>
      </c>
      <c r="R751" s="68" t="str">
        <f ca="1">IF(InvoiceDatabase[[#This Row],[Date Issued]] &gt;= TODAY()-30, "Yes", "No")</f>
        <v>No</v>
      </c>
      <c r="S751" s="68" t="str">
        <f ca="1">IF(InvoiceDatabase[[#This Row],[IsOverdue?]]&lt;&gt;"Yes",InvoiceDatabase[[#This Row],[Status]],"Past Due")</f>
        <v>Past Due</v>
      </c>
      <c r="T751" s="68" t="str">
        <f ca="1">IF(AND(InvoiceDatabase[[#This Row],[Date Due]]&lt;TODAY(),InvoiceDatabase[[#This Row],[Status]]&lt;&gt;"Paid"),"Yes","No")</f>
        <v>Yes</v>
      </c>
    </row>
    <row r="752" spans="1:20">
      <c r="A752">
        <v>751</v>
      </c>
      <c r="C752" t="s">
        <v>197</v>
      </c>
      <c r="D752" s="68">
        <v>4074000</v>
      </c>
      <c r="E752" s="23">
        <v>46241</v>
      </c>
      <c r="F752" s="23">
        <v>46271</v>
      </c>
      <c r="G752" t="s">
        <v>274</v>
      </c>
      <c r="H752"/>
      <c r="I752"/>
      <c r="K752" t="s">
        <v>1052</v>
      </c>
      <c r="L752" s="68">
        <v>4074000</v>
      </c>
      <c r="M752" s="68">
        <f>InvoiceDatabase[[#This Row],[Amount]]-InvoiceDatabase[[#This Row],[Paid Amount]]</f>
        <v>0</v>
      </c>
      <c r="N752" s="68" t="str" cm="1">
        <f t="array" aca="1" ref="N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2" s="68" t="str">
        <f>_xlfn.TEXTAFTER(
VLOOKUP(InvoiceDatabase[[#This Row],[Customer]],CustomerList[],5,FALSE),
", ", -1)</f>
        <v>DI Yogyakarta</v>
      </c>
      <c r="P752" s="68">
        <f ca="1">IF(InvoiceDatabase[[#This Row],[Aging]]&lt;&gt;"Within Due",InvoiceDatabase[[#This Row],[Balance Outstanding]],0)</f>
        <v>0</v>
      </c>
      <c r="Q752" s="68">
        <f ca="1">IF(InvoiceDatabase[[#This Row],[Aging]]="Within Due",InvoiceDatabase[[#This Row],[Balance Outstanding]],0)</f>
        <v>0</v>
      </c>
      <c r="R752" s="68" t="str">
        <f ca="1">IF(InvoiceDatabase[[#This Row],[Date Issued]] &gt;= TODAY()-30, "Yes", "No")</f>
        <v>No</v>
      </c>
      <c r="S752" s="68" t="str">
        <f ca="1">IF(InvoiceDatabase[[#This Row],[IsOverdue?]]&lt;&gt;"Yes",InvoiceDatabase[[#This Row],[Status]],"Past Due")</f>
        <v>Paid</v>
      </c>
      <c r="T752" s="68" t="str">
        <f ca="1">IF(AND(InvoiceDatabase[[#This Row],[Date Due]]&lt;TODAY(),InvoiceDatabase[[#This Row],[Status]]&lt;&gt;"Paid"),"Yes","No")</f>
        <v>No</v>
      </c>
    </row>
    <row r="753" spans="1:20">
      <c r="A753">
        <v>752</v>
      </c>
      <c r="C753" t="s">
        <v>197</v>
      </c>
      <c r="D753" s="68">
        <v>3794000</v>
      </c>
      <c r="E753" s="23">
        <v>46125</v>
      </c>
      <c r="F753" s="23">
        <v>46139</v>
      </c>
      <c r="G753" t="s">
        <v>51</v>
      </c>
      <c r="H753"/>
      <c r="I753"/>
      <c r="K753" t="s">
        <v>1053</v>
      </c>
      <c r="L753" s="68">
        <v>0</v>
      </c>
      <c r="M753" s="68">
        <f>InvoiceDatabase[[#This Row],[Amount]]-InvoiceDatabase[[#This Row],[Paid Amount]]</f>
        <v>3794000</v>
      </c>
      <c r="N753" s="68" t="str" cm="1">
        <f t="array" aca="1" ref="N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3" s="68" t="str">
        <f>_xlfn.TEXTAFTER(
VLOOKUP(InvoiceDatabase[[#This Row],[Customer]],CustomerList[],5,FALSE),
", ", -1)</f>
        <v>DI Yogyakarta</v>
      </c>
      <c r="P753" s="68">
        <f ca="1">IF(InvoiceDatabase[[#This Row],[Aging]]&lt;&gt;"Within Due",InvoiceDatabase[[#This Row],[Balance Outstanding]],0)</f>
        <v>3794000</v>
      </c>
      <c r="Q753" s="68">
        <f ca="1">IF(InvoiceDatabase[[#This Row],[Aging]]="Within Due",InvoiceDatabase[[#This Row],[Balance Outstanding]],0)</f>
        <v>0</v>
      </c>
      <c r="R753" s="68" t="str">
        <f ca="1">IF(InvoiceDatabase[[#This Row],[Date Issued]] &gt;= TODAY()-30, "Yes", "No")</f>
        <v>No</v>
      </c>
      <c r="S753" s="68" t="str">
        <f ca="1">IF(InvoiceDatabase[[#This Row],[IsOverdue?]]&lt;&gt;"Yes",InvoiceDatabase[[#This Row],[Status]],"Past Due")</f>
        <v>Past Due</v>
      </c>
      <c r="T753" s="68" t="str">
        <f ca="1">IF(AND(InvoiceDatabase[[#This Row],[Date Due]]&lt;TODAY(),InvoiceDatabase[[#This Row],[Status]]&lt;&gt;"Paid"),"Yes","No")</f>
        <v>Yes</v>
      </c>
    </row>
    <row r="754" spans="1:20">
      <c r="A754">
        <v>753</v>
      </c>
      <c r="C754" t="s">
        <v>131</v>
      </c>
      <c r="D754" s="68">
        <v>2748000</v>
      </c>
      <c r="E754" s="23">
        <v>46274</v>
      </c>
      <c r="F754" s="23">
        <v>46304</v>
      </c>
      <c r="G754" t="s">
        <v>51</v>
      </c>
      <c r="H754"/>
      <c r="I754"/>
      <c r="K754" t="s">
        <v>1054</v>
      </c>
      <c r="L754" s="68">
        <v>0</v>
      </c>
      <c r="M754" s="68">
        <f>InvoiceDatabase[[#This Row],[Amount]]-InvoiceDatabase[[#This Row],[Paid Amount]]</f>
        <v>2748000</v>
      </c>
      <c r="N754" s="68" t="str" cm="1">
        <f t="array" aca="1" ref="N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754" s="68" t="str">
        <f>_xlfn.TEXTAFTER(
VLOOKUP(InvoiceDatabase[[#This Row],[Customer]],CustomerList[],5,FALSE),
", ", -1)</f>
        <v>Jawa Barat</v>
      </c>
      <c r="P754" s="68">
        <f ca="1">IF(InvoiceDatabase[[#This Row],[Aging]]&lt;&gt;"Within Due",InvoiceDatabase[[#This Row],[Balance Outstanding]],0)</f>
        <v>0</v>
      </c>
      <c r="Q754" s="68">
        <f ca="1">IF(InvoiceDatabase[[#This Row],[Aging]]="Within Due",InvoiceDatabase[[#This Row],[Balance Outstanding]],0)</f>
        <v>2748000</v>
      </c>
      <c r="R754" s="68" t="str">
        <f ca="1">IF(InvoiceDatabase[[#This Row],[Date Issued]] &gt;= TODAY()-30, "Yes", "No")</f>
        <v>Yes</v>
      </c>
      <c r="S754" s="68" t="str">
        <f ca="1">IF(InvoiceDatabase[[#This Row],[IsOverdue?]]&lt;&gt;"Yes",InvoiceDatabase[[#This Row],[Status]],"Past Due")</f>
        <v>Unpaid</v>
      </c>
      <c r="T754" s="68" t="str">
        <f ca="1">IF(AND(InvoiceDatabase[[#This Row],[Date Due]]&lt;TODAY(),InvoiceDatabase[[#This Row],[Status]]&lt;&gt;"Paid"),"Yes","No")</f>
        <v>No</v>
      </c>
    </row>
    <row r="755" spans="1:20">
      <c r="A755">
        <v>754</v>
      </c>
      <c r="C755" t="s">
        <v>246</v>
      </c>
      <c r="D755" s="68">
        <v>1331000</v>
      </c>
      <c r="E755" s="23">
        <v>46275</v>
      </c>
      <c r="F755" s="23">
        <v>46305</v>
      </c>
      <c r="G755" t="s">
        <v>274</v>
      </c>
      <c r="H755"/>
      <c r="I755"/>
      <c r="K755" t="s">
        <v>1055</v>
      </c>
      <c r="L755" s="68">
        <v>1331000</v>
      </c>
      <c r="M755" s="68">
        <f>InvoiceDatabase[[#This Row],[Amount]]-InvoiceDatabase[[#This Row],[Paid Amount]]</f>
        <v>0</v>
      </c>
      <c r="N755" s="68" t="str" cm="1">
        <f t="array" aca="1" ref="N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5" s="68" t="str">
        <f>_xlfn.TEXTAFTER(
VLOOKUP(InvoiceDatabase[[#This Row],[Customer]],CustomerList[],5,FALSE),
", ", -1)</f>
        <v>Kalimantan Timur</v>
      </c>
      <c r="P755" s="68">
        <f ca="1">IF(InvoiceDatabase[[#This Row],[Aging]]&lt;&gt;"Within Due",InvoiceDatabase[[#This Row],[Balance Outstanding]],0)</f>
        <v>0</v>
      </c>
      <c r="Q755" s="68">
        <f ca="1">IF(InvoiceDatabase[[#This Row],[Aging]]="Within Due",InvoiceDatabase[[#This Row],[Balance Outstanding]],0)</f>
        <v>0</v>
      </c>
      <c r="R755" s="68" t="str">
        <f ca="1">IF(InvoiceDatabase[[#This Row],[Date Issued]] &gt;= TODAY()-30, "Yes", "No")</f>
        <v>Yes</v>
      </c>
      <c r="S755" s="68" t="str">
        <f ca="1">IF(InvoiceDatabase[[#This Row],[IsOverdue?]]&lt;&gt;"Yes",InvoiceDatabase[[#This Row],[Status]],"Past Due")</f>
        <v>Paid</v>
      </c>
      <c r="T755" s="68" t="str">
        <f ca="1">IF(AND(InvoiceDatabase[[#This Row],[Date Due]]&lt;TODAY(),InvoiceDatabase[[#This Row],[Status]]&lt;&gt;"Paid"),"Yes","No")</f>
        <v>No</v>
      </c>
    </row>
    <row r="756" spans="1:20">
      <c r="A756">
        <v>755</v>
      </c>
      <c r="C756" t="s">
        <v>204</v>
      </c>
      <c r="D756" s="68">
        <v>3932000</v>
      </c>
      <c r="E756" s="23">
        <v>46042</v>
      </c>
      <c r="F756" s="23">
        <v>46072</v>
      </c>
      <c r="G756" t="s">
        <v>51</v>
      </c>
      <c r="H756"/>
      <c r="I756"/>
      <c r="K756" t="s">
        <v>1056</v>
      </c>
      <c r="L756" s="68">
        <v>0</v>
      </c>
      <c r="M756" s="68">
        <f>InvoiceDatabase[[#This Row],[Amount]]-InvoiceDatabase[[#This Row],[Paid Amount]]</f>
        <v>3932000</v>
      </c>
      <c r="N756" s="68" t="str" cm="1">
        <f t="array" aca="1" ref="N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6" s="68" t="str">
        <f>_xlfn.TEXTAFTER(
VLOOKUP(InvoiceDatabase[[#This Row],[Customer]],CustomerList[],5,FALSE),
", ", -1)</f>
        <v>Bali</v>
      </c>
      <c r="P756" s="68">
        <f ca="1">IF(InvoiceDatabase[[#This Row],[Aging]]&lt;&gt;"Within Due",InvoiceDatabase[[#This Row],[Balance Outstanding]],0)</f>
        <v>3932000</v>
      </c>
      <c r="Q756" s="68">
        <f ca="1">IF(InvoiceDatabase[[#This Row],[Aging]]="Within Due",InvoiceDatabase[[#This Row],[Balance Outstanding]],0)</f>
        <v>0</v>
      </c>
      <c r="R756" s="68" t="str">
        <f ca="1">IF(InvoiceDatabase[[#This Row],[Date Issued]] &gt;= TODAY()-30, "Yes", "No")</f>
        <v>No</v>
      </c>
      <c r="S756" s="68" t="str">
        <f ca="1">IF(InvoiceDatabase[[#This Row],[IsOverdue?]]&lt;&gt;"Yes",InvoiceDatabase[[#This Row],[Status]],"Past Due")</f>
        <v>Past Due</v>
      </c>
      <c r="T756" s="68" t="str">
        <f ca="1">IF(AND(InvoiceDatabase[[#This Row],[Date Due]]&lt;TODAY(),InvoiceDatabase[[#This Row],[Status]]&lt;&gt;"Paid"),"Yes","No")</f>
        <v>Yes</v>
      </c>
    </row>
    <row r="757" spans="1:20">
      <c r="A757">
        <v>756</v>
      </c>
      <c r="C757" t="s">
        <v>144</v>
      </c>
      <c r="D757" s="68">
        <v>3332000</v>
      </c>
      <c r="E757" s="23">
        <v>46073</v>
      </c>
      <c r="F757" s="23">
        <v>46103</v>
      </c>
      <c r="G757" t="s">
        <v>2802</v>
      </c>
      <c r="H757"/>
      <c r="I757"/>
      <c r="K757" t="s">
        <v>1057</v>
      </c>
      <c r="L757" s="68">
        <v>2499000</v>
      </c>
      <c r="M757" s="68">
        <f>InvoiceDatabase[[#This Row],[Amount]]-InvoiceDatabase[[#This Row],[Paid Amount]]</f>
        <v>833000</v>
      </c>
      <c r="N757" s="68" t="str" cm="1">
        <f t="array" aca="1" ref="N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57" s="68" t="str">
        <f>_xlfn.TEXTAFTER(
VLOOKUP(InvoiceDatabase[[#This Row],[Customer]],CustomerList[],5,FALSE),
", ", -1)</f>
        <v>Banten</v>
      </c>
      <c r="P757" s="68">
        <f ca="1">IF(InvoiceDatabase[[#This Row],[Aging]]&lt;&gt;"Within Due",InvoiceDatabase[[#This Row],[Balance Outstanding]],0)</f>
        <v>833000</v>
      </c>
      <c r="Q757" s="68">
        <f ca="1">IF(InvoiceDatabase[[#This Row],[Aging]]="Within Due",InvoiceDatabase[[#This Row],[Balance Outstanding]],0)</f>
        <v>0</v>
      </c>
      <c r="R757" s="68" t="str">
        <f ca="1">IF(InvoiceDatabase[[#This Row],[Date Issued]] &gt;= TODAY()-30, "Yes", "No")</f>
        <v>No</v>
      </c>
      <c r="S757" s="68" t="str">
        <f ca="1">IF(InvoiceDatabase[[#This Row],[IsOverdue?]]&lt;&gt;"Yes",InvoiceDatabase[[#This Row],[Status]],"Past Due")</f>
        <v>Past Due</v>
      </c>
      <c r="T757" s="68" t="str">
        <f ca="1">IF(AND(InvoiceDatabase[[#This Row],[Date Due]]&lt;TODAY(),InvoiceDatabase[[#This Row],[Status]]&lt;&gt;"Paid"),"Yes","No")</f>
        <v>Yes</v>
      </c>
    </row>
    <row r="758" spans="1:20">
      <c r="A758">
        <v>757</v>
      </c>
      <c r="C758" t="s">
        <v>204</v>
      </c>
      <c r="D758" s="68">
        <v>4392000</v>
      </c>
      <c r="E758" s="23">
        <v>46232</v>
      </c>
      <c r="F758" s="23">
        <v>46277</v>
      </c>
      <c r="G758" t="s">
        <v>274</v>
      </c>
      <c r="H758"/>
      <c r="I758"/>
      <c r="K758" t="s">
        <v>1058</v>
      </c>
      <c r="L758" s="68">
        <v>4392000</v>
      </c>
      <c r="M758" s="68">
        <f>InvoiceDatabase[[#This Row],[Amount]]-InvoiceDatabase[[#This Row],[Paid Amount]]</f>
        <v>0</v>
      </c>
      <c r="N758" s="68" t="str" cm="1">
        <f t="array" aca="1" ref="N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8" s="68" t="str">
        <f>_xlfn.TEXTAFTER(
VLOOKUP(InvoiceDatabase[[#This Row],[Customer]],CustomerList[],5,FALSE),
", ", -1)</f>
        <v>Bali</v>
      </c>
      <c r="P758" s="68">
        <f ca="1">IF(InvoiceDatabase[[#This Row],[Aging]]&lt;&gt;"Within Due",InvoiceDatabase[[#This Row],[Balance Outstanding]],0)</f>
        <v>0</v>
      </c>
      <c r="Q758" s="68">
        <f ca="1">IF(InvoiceDatabase[[#This Row],[Aging]]="Within Due",InvoiceDatabase[[#This Row],[Balance Outstanding]],0)</f>
        <v>0</v>
      </c>
      <c r="R758" s="68" t="str">
        <f ca="1">IF(InvoiceDatabase[[#This Row],[Date Issued]] &gt;= TODAY()-30, "Yes", "No")</f>
        <v>No</v>
      </c>
      <c r="S758" s="68" t="str">
        <f ca="1">IF(InvoiceDatabase[[#This Row],[IsOverdue?]]&lt;&gt;"Yes",InvoiceDatabase[[#This Row],[Status]],"Past Due")</f>
        <v>Paid</v>
      </c>
      <c r="T758" s="68" t="str">
        <f ca="1">IF(AND(InvoiceDatabase[[#This Row],[Date Due]]&lt;TODAY(),InvoiceDatabase[[#This Row],[Status]]&lt;&gt;"Paid"),"Yes","No")</f>
        <v>No</v>
      </c>
    </row>
    <row r="759" spans="1:20">
      <c r="A759">
        <v>758</v>
      </c>
      <c r="C759" t="s">
        <v>246</v>
      </c>
      <c r="D759" s="68">
        <v>1194000</v>
      </c>
      <c r="E759" s="23">
        <v>46110</v>
      </c>
      <c r="F759" s="23">
        <v>46140</v>
      </c>
      <c r="G759" t="s">
        <v>274</v>
      </c>
      <c r="H759"/>
      <c r="I759"/>
      <c r="K759" t="s">
        <v>1059</v>
      </c>
      <c r="L759" s="68">
        <v>1194000</v>
      </c>
      <c r="M759" s="68">
        <f>InvoiceDatabase[[#This Row],[Amount]]-InvoiceDatabase[[#This Row],[Paid Amount]]</f>
        <v>0</v>
      </c>
      <c r="N759" s="68" t="str" cm="1">
        <f t="array" aca="1" ref="N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59" s="68" t="str">
        <f>_xlfn.TEXTAFTER(
VLOOKUP(InvoiceDatabase[[#This Row],[Customer]],CustomerList[],5,FALSE),
", ", -1)</f>
        <v>Kalimantan Timur</v>
      </c>
      <c r="P759" s="68">
        <f ca="1">IF(InvoiceDatabase[[#This Row],[Aging]]&lt;&gt;"Within Due",InvoiceDatabase[[#This Row],[Balance Outstanding]],0)</f>
        <v>0</v>
      </c>
      <c r="Q759" s="68">
        <f ca="1">IF(InvoiceDatabase[[#This Row],[Aging]]="Within Due",InvoiceDatabase[[#This Row],[Balance Outstanding]],0)</f>
        <v>0</v>
      </c>
      <c r="R759" s="68" t="str">
        <f ca="1">IF(InvoiceDatabase[[#This Row],[Date Issued]] &gt;= TODAY()-30, "Yes", "No")</f>
        <v>No</v>
      </c>
      <c r="S759" s="68" t="str">
        <f ca="1">IF(InvoiceDatabase[[#This Row],[IsOverdue?]]&lt;&gt;"Yes",InvoiceDatabase[[#This Row],[Status]],"Past Due")</f>
        <v>Paid</v>
      </c>
      <c r="T759" s="68" t="str">
        <f ca="1">IF(AND(InvoiceDatabase[[#This Row],[Date Due]]&lt;TODAY(),InvoiceDatabase[[#This Row],[Status]]&lt;&gt;"Paid"),"Yes","No")</f>
        <v>No</v>
      </c>
    </row>
    <row r="760" spans="1:20">
      <c r="A760">
        <v>759</v>
      </c>
      <c r="C760" t="s">
        <v>138</v>
      </c>
      <c r="D760" s="68">
        <v>623000</v>
      </c>
      <c r="E760" s="23">
        <v>46162</v>
      </c>
      <c r="F760" s="23">
        <v>46192</v>
      </c>
      <c r="G760" t="s">
        <v>274</v>
      </c>
      <c r="H760"/>
      <c r="I760"/>
      <c r="K760" t="s">
        <v>1060</v>
      </c>
      <c r="L760" s="68">
        <v>623000</v>
      </c>
      <c r="M760" s="68">
        <f>InvoiceDatabase[[#This Row],[Amount]]-InvoiceDatabase[[#This Row],[Paid Amount]]</f>
        <v>0</v>
      </c>
      <c r="N760" s="68" t="str" cm="1">
        <f t="array" aca="1" ref="N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0" s="68" t="str">
        <f>_xlfn.TEXTAFTER(
VLOOKUP(InvoiceDatabase[[#This Row],[Customer]],CustomerList[],5,FALSE),
", ", -1)</f>
        <v>Jawa Barat</v>
      </c>
      <c r="P760" s="68">
        <f ca="1">IF(InvoiceDatabase[[#This Row],[Aging]]&lt;&gt;"Within Due",InvoiceDatabase[[#This Row],[Balance Outstanding]],0)</f>
        <v>0</v>
      </c>
      <c r="Q760" s="68">
        <f ca="1">IF(InvoiceDatabase[[#This Row],[Aging]]="Within Due",InvoiceDatabase[[#This Row],[Balance Outstanding]],0)</f>
        <v>0</v>
      </c>
      <c r="R760" s="68" t="str">
        <f ca="1">IF(InvoiceDatabase[[#This Row],[Date Issued]] &gt;= TODAY()-30, "Yes", "No")</f>
        <v>No</v>
      </c>
      <c r="S760" s="68" t="str">
        <f ca="1">IF(InvoiceDatabase[[#This Row],[IsOverdue?]]&lt;&gt;"Yes",InvoiceDatabase[[#This Row],[Status]],"Past Due")</f>
        <v>Paid</v>
      </c>
      <c r="T760" s="68" t="str">
        <f ca="1">IF(AND(InvoiceDatabase[[#This Row],[Date Due]]&lt;TODAY(),InvoiceDatabase[[#This Row],[Status]]&lt;&gt;"Paid"),"Yes","No")</f>
        <v>No</v>
      </c>
    </row>
    <row r="761" spans="1:20">
      <c r="A761">
        <v>760</v>
      </c>
      <c r="C761" t="s">
        <v>158</v>
      </c>
      <c r="D761" s="68">
        <v>556000</v>
      </c>
      <c r="E761" s="23">
        <v>46242</v>
      </c>
      <c r="F761" s="23">
        <v>46256</v>
      </c>
      <c r="G761" t="s">
        <v>274</v>
      </c>
      <c r="H761"/>
      <c r="I761"/>
      <c r="K761" t="s">
        <v>1061</v>
      </c>
      <c r="L761" s="68">
        <v>556000</v>
      </c>
      <c r="M761" s="68">
        <f>InvoiceDatabase[[#This Row],[Amount]]-InvoiceDatabase[[#This Row],[Paid Amount]]</f>
        <v>0</v>
      </c>
      <c r="N761" s="68" t="str" cm="1">
        <f t="array" aca="1" ref="N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1" s="68" t="str">
        <f>_xlfn.TEXTAFTER(
VLOOKUP(InvoiceDatabase[[#This Row],[Customer]],CustomerList[],5,FALSE),
", ", -1)</f>
        <v>DKI Jakarta</v>
      </c>
      <c r="P761" s="68">
        <f ca="1">IF(InvoiceDatabase[[#This Row],[Aging]]&lt;&gt;"Within Due",InvoiceDatabase[[#This Row],[Balance Outstanding]],0)</f>
        <v>0</v>
      </c>
      <c r="Q761" s="68">
        <f ca="1">IF(InvoiceDatabase[[#This Row],[Aging]]="Within Due",InvoiceDatabase[[#This Row],[Balance Outstanding]],0)</f>
        <v>0</v>
      </c>
      <c r="R761" s="68" t="str">
        <f ca="1">IF(InvoiceDatabase[[#This Row],[Date Issued]] &gt;= TODAY()-30, "Yes", "No")</f>
        <v>No</v>
      </c>
      <c r="S761" s="68" t="str">
        <f ca="1">IF(InvoiceDatabase[[#This Row],[IsOverdue?]]&lt;&gt;"Yes",InvoiceDatabase[[#This Row],[Status]],"Past Due")</f>
        <v>Paid</v>
      </c>
      <c r="T761" s="68" t="str">
        <f ca="1">IF(AND(InvoiceDatabase[[#This Row],[Date Due]]&lt;TODAY(),InvoiceDatabase[[#This Row],[Status]]&lt;&gt;"Paid"),"Yes","No")</f>
        <v>No</v>
      </c>
    </row>
    <row r="762" spans="1:20">
      <c r="A762">
        <v>761</v>
      </c>
      <c r="C762" t="s">
        <v>125</v>
      </c>
      <c r="D762" s="68">
        <v>7093000</v>
      </c>
      <c r="E762" s="23">
        <v>46054</v>
      </c>
      <c r="F762" s="23">
        <v>46084</v>
      </c>
      <c r="G762" t="s">
        <v>51</v>
      </c>
      <c r="H762"/>
      <c r="I762"/>
      <c r="K762" t="s">
        <v>1062</v>
      </c>
      <c r="L762" s="68">
        <v>0</v>
      </c>
      <c r="M762" s="68">
        <f>InvoiceDatabase[[#This Row],[Amount]]-InvoiceDatabase[[#This Row],[Paid Amount]]</f>
        <v>7093000</v>
      </c>
      <c r="N762" s="68" t="str" cm="1">
        <f t="array" aca="1" ref="N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2" s="68" t="str">
        <f>_xlfn.TEXTAFTER(
VLOOKUP(InvoiceDatabase[[#This Row],[Customer]],CustomerList[],5,FALSE),
", ", -1)</f>
        <v>DKI Jakarta</v>
      </c>
      <c r="P762" s="68">
        <f ca="1">IF(InvoiceDatabase[[#This Row],[Aging]]&lt;&gt;"Within Due",InvoiceDatabase[[#This Row],[Balance Outstanding]],0)</f>
        <v>7093000</v>
      </c>
      <c r="Q762" s="68">
        <f ca="1">IF(InvoiceDatabase[[#This Row],[Aging]]="Within Due",InvoiceDatabase[[#This Row],[Balance Outstanding]],0)</f>
        <v>0</v>
      </c>
      <c r="R762" s="68" t="str">
        <f ca="1">IF(InvoiceDatabase[[#This Row],[Date Issued]] &gt;= TODAY()-30, "Yes", "No")</f>
        <v>No</v>
      </c>
      <c r="S762" s="68" t="str">
        <f ca="1">IF(InvoiceDatabase[[#This Row],[IsOverdue?]]&lt;&gt;"Yes",InvoiceDatabase[[#This Row],[Status]],"Past Due")</f>
        <v>Past Due</v>
      </c>
      <c r="T762" s="68" t="str">
        <f ca="1">IF(AND(InvoiceDatabase[[#This Row],[Date Due]]&lt;TODAY(),InvoiceDatabase[[#This Row],[Status]]&lt;&gt;"Paid"),"Yes","No")</f>
        <v>Yes</v>
      </c>
    </row>
    <row r="763" spans="1:20">
      <c r="A763">
        <v>762</v>
      </c>
      <c r="C763" t="s">
        <v>111</v>
      </c>
      <c r="D763" s="68">
        <v>1668000</v>
      </c>
      <c r="E763" s="23">
        <v>46214</v>
      </c>
      <c r="F763" s="23">
        <v>46244</v>
      </c>
      <c r="G763" t="s">
        <v>274</v>
      </c>
      <c r="H763"/>
      <c r="I763"/>
      <c r="K763" t="s">
        <v>1063</v>
      </c>
      <c r="L763" s="68">
        <v>1668000</v>
      </c>
      <c r="M763" s="68">
        <f>InvoiceDatabase[[#This Row],[Amount]]-InvoiceDatabase[[#This Row],[Paid Amount]]</f>
        <v>0</v>
      </c>
      <c r="N763" s="68" t="str" cm="1">
        <f t="array" aca="1" ref="N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3" s="68" t="str">
        <f>_xlfn.TEXTAFTER(
VLOOKUP(InvoiceDatabase[[#This Row],[Customer]],CustomerList[],5,FALSE),
", ", -1)</f>
        <v>DKI Jakarta</v>
      </c>
      <c r="P763" s="68">
        <f ca="1">IF(InvoiceDatabase[[#This Row],[Aging]]&lt;&gt;"Within Due",InvoiceDatabase[[#This Row],[Balance Outstanding]],0)</f>
        <v>0</v>
      </c>
      <c r="Q763" s="68">
        <f ca="1">IF(InvoiceDatabase[[#This Row],[Aging]]="Within Due",InvoiceDatabase[[#This Row],[Balance Outstanding]],0)</f>
        <v>0</v>
      </c>
      <c r="R763" s="68" t="str">
        <f ca="1">IF(InvoiceDatabase[[#This Row],[Date Issued]] &gt;= TODAY()-30, "Yes", "No")</f>
        <v>No</v>
      </c>
      <c r="S763" s="68" t="str">
        <f ca="1">IF(InvoiceDatabase[[#This Row],[IsOverdue?]]&lt;&gt;"Yes",InvoiceDatabase[[#This Row],[Status]],"Past Due")</f>
        <v>Paid</v>
      </c>
      <c r="T763" s="68" t="str">
        <f ca="1">IF(AND(InvoiceDatabase[[#This Row],[Date Due]]&lt;TODAY(),InvoiceDatabase[[#This Row],[Status]]&lt;&gt;"Paid"),"Yes","No")</f>
        <v>No</v>
      </c>
    </row>
    <row r="764" spans="1:20">
      <c r="A764">
        <v>763</v>
      </c>
      <c r="C764" t="s">
        <v>197</v>
      </c>
      <c r="D764" s="68">
        <v>2135000</v>
      </c>
      <c r="E764" s="23">
        <v>46115</v>
      </c>
      <c r="F764" s="23">
        <v>46145</v>
      </c>
      <c r="G764" t="s">
        <v>51</v>
      </c>
      <c r="H764"/>
      <c r="I764"/>
      <c r="K764" t="s">
        <v>1064</v>
      </c>
      <c r="L764" s="68">
        <v>0</v>
      </c>
      <c r="M764" s="68">
        <f>InvoiceDatabase[[#This Row],[Amount]]-InvoiceDatabase[[#This Row],[Paid Amount]]</f>
        <v>2135000</v>
      </c>
      <c r="N764" s="68" t="str" cm="1">
        <f t="array" aca="1" ref="N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4" s="68" t="str">
        <f>_xlfn.TEXTAFTER(
VLOOKUP(InvoiceDatabase[[#This Row],[Customer]],CustomerList[],5,FALSE),
", ", -1)</f>
        <v>DI Yogyakarta</v>
      </c>
      <c r="P764" s="68">
        <f ca="1">IF(InvoiceDatabase[[#This Row],[Aging]]&lt;&gt;"Within Due",InvoiceDatabase[[#This Row],[Balance Outstanding]],0)</f>
        <v>2135000</v>
      </c>
      <c r="Q764" s="68">
        <f ca="1">IF(InvoiceDatabase[[#This Row],[Aging]]="Within Due",InvoiceDatabase[[#This Row],[Balance Outstanding]],0)</f>
        <v>0</v>
      </c>
      <c r="R764" s="68" t="str">
        <f ca="1">IF(InvoiceDatabase[[#This Row],[Date Issued]] &gt;= TODAY()-30, "Yes", "No")</f>
        <v>No</v>
      </c>
      <c r="S764" s="68" t="str">
        <f ca="1">IF(InvoiceDatabase[[#This Row],[IsOverdue?]]&lt;&gt;"Yes",InvoiceDatabase[[#This Row],[Status]],"Past Due")</f>
        <v>Past Due</v>
      </c>
      <c r="T764" s="68" t="str">
        <f ca="1">IF(AND(InvoiceDatabase[[#This Row],[Date Due]]&lt;TODAY(),InvoiceDatabase[[#This Row],[Status]]&lt;&gt;"Paid"),"Yes","No")</f>
        <v>Yes</v>
      </c>
    </row>
    <row r="765" spans="1:20">
      <c r="A765">
        <v>764</v>
      </c>
      <c r="C765" t="s">
        <v>131</v>
      </c>
      <c r="D765" s="68">
        <v>8203000</v>
      </c>
      <c r="E765" s="23">
        <v>46097</v>
      </c>
      <c r="F765" s="23">
        <v>46127</v>
      </c>
      <c r="G765" t="s">
        <v>274</v>
      </c>
      <c r="H765"/>
      <c r="I765"/>
      <c r="K765" t="s">
        <v>1065</v>
      </c>
      <c r="L765" s="68">
        <v>8203000</v>
      </c>
      <c r="M765" s="68">
        <f>InvoiceDatabase[[#This Row],[Amount]]-InvoiceDatabase[[#This Row],[Paid Amount]]</f>
        <v>0</v>
      </c>
      <c r="N765" s="68" t="str" cm="1">
        <f t="array" aca="1" ref="N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5" s="68" t="str">
        <f>_xlfn.TEXTAFTER(
VLOOKUP(InvoiceDatabase[[#This Row],[Customer]],CustomerList[],5,FALSE),
", ", -1)</f>
        <v>Jawa Barat</v>
      </c>
      <c r="P765" s="68">
        <f ca="1">IF(InvoiceDatabase[[#This Row],[Aging]]&lt;&gt;"Within Due",InvoiceDatabase[[#This Row],[Balance Outstanding]],0)</f>
        <v>0</v>
      </c>
      <c r="Q765" s="68">
        <f ca="1">IF(InvoiceDatabase[[#This Row],[Aging]]="Within Due",InvoiceDatabase[[#This Row],[Balance Outstanding]],0)</f>
        <v>0</v>
      </c>
      <c r="R765" s="68" t="str">
        <f ca="1">IF(InvoiceDatabase[[#This Row],[Date Issued]] &gt;= TODAY()-30, "Yes", "No")</f>
        <v>No</v>
      </c>
      <c r="S765" s="68" t="str">
        <f ca="1">IF(InvoiceDatabase[[#This Row],[IsOverdue?]]&lt;&gt;"Yes",InvoiceDatabase[[#This Row],[Status]],"Past Due")</f>
        <v>Paid</v>
      </c>
      <c r="T765" s="68" t="str">
        <f ca="1">IF(AND(InvoiceDatabase[[#This Row],[Date Due]]&lt;TODAY(),InvoiceDatabase[[#This Row],[Status]]&lt;&gt;"Paid"),"Yes","No")</f>
        <v>No</v>
      </c>
    </row>
    <row r="766" spans="1:20">
      <c r="A766">
        <v>765</v>
      </c>
      <c r="C766" t="s">
        <v>32</v>
      </c>
      <c r="D766" s="68">
        <v>5993000</v>
      </c>
      <c r="E766" s="23">
        <v>46174</v>
      </c>
      <c r="F766" s="23">
        <v>46204</v>
      </c>
      <c r="G766" t="s">
        <v>274</v>
      </c>
      <c r="H766"/>
      <c r="I766"/>
      <c r="K766" t="s">
        <v>1066</v>
      </c>
      <c r="L766" s="68">
        <v>5993000</v>
      </c>
      <c r="M766" s="68">
        <f>InvoiceDatabase[[#This Row],[Amount]]-InvoiceDatabase[[#This Row],[Paid Amount]]</f>
        <v>0</v>
      </c>
      <c r="N766" s="68" t="str" cm="1">
        <f t="array" aca="1" ref="N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6" s="68" t="str">
        <f>_xlfn.TEXTAFTER(
VLOOKUP(InvoiceDatabase[[#This Row],[Customer]],CustomerList[],5,FALSE),
", ", -1)</f>
        <v>DKI Jakarta</v>
      </c>
      <c r="P766" s="68">
        <f ca="1">IF(InvoiceDatabase[[#This Row],[Aging]]&lt;&gt;"Within Due",InvoiceDatabase[[#This Row],[Balance Outstanding]],0)</f>
        <v>0</v>
      </c>
      <c r="Q766" s="68">
        <f ca="1">IF(InvoiceDatabase[[#This Row],[Aging]]="Within Due",InvoiceDatabase[[#This Row],[Balance Outstanding]],0)</f>
        <v>0</v>
      </c>
      <c r="R766" s="68" t="str">
        <f ca="1">IF(InvoiceDatabase[[#This Row],[Date Issued]] &gt;= TODAY()-30, "Yes", "No")</f>
        <v>No</v>
      </c>
      <c r="S766" s="68" t="str">
        <f ca="1">IF(InvoiceDatabase[[#This Row],[IsOverdue?]]&lt;&gt;"Yes",InvoiceDatabase[[#This Row],[Status]],"Past Due")</f>
        <v>Paid</v>
      </c>
      <c r="T766" s="68" t="str">
        <f ca="1">IF(AND(InvoiceDatabase[[#This Row],[Date Due]]&lt;TODAY(),InvoiceDatabase[[#This Row],[Status]]&lt;&gt;"Paid"),"Yes","No")</f>
        <v>No</v>
      </c>
    </row>
    <row r="767" spans="1:20">
      <c r="A767">
        <v>766</v>
      </c>
      <c r="C767" t="s">
        <v>204</v>
      </c>
      <c r="D767" s="68">
        <v>1112000</v>
      </c>
      <c r="E767" s="23">
        <v>46146</v>
      </c>
      <c r="F767" s="23">
        <v>46176</v>
      </c>
      <c r="G767" t="s">
        <v>274</v>
      </c>
      <c r="H767"/>
      <c r="I767"/>
      <c r="K767" t="s">
        <v>1067</v>
      </c>
      <c r="L767" s="68">
        <v>1112000</v>
      </c>
      <c r="M767" s="68">
        <f>InvoiceDatabase[[#This Row],[Amount]]-InvoiceDatabase[[#This Row],[Paid Amount]]</f>
        <v>0</v>
      </c>
      <c r="N767" s="68" t="str" cm="1">
        <f t="array" aca="1" ref="N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7" s="68" t="str">
        <f>_xlfn.TEXTAFTER(
VLOOKUP(InvoiceDatabase[[#This Row],[Customer]],CustomerList[],5,FALSE),
", ", -1)</f>
        <v>Bali</v>
      </c>
      <c r="P767" s="68">
        <f ca="1">IF(InvoiceDatabase[[#This Row],[Aging]]&lt;&gt;"Within Due",InvoiceDatabase[[#This Row],[Balance Outstanding]],0)</f>
        <v>0</v>
      </c>
      <c r="Q767" s="68">
        <f ca="1">IF(InvoiceDatabase[[#This Row],[Aging]]="Within Due",InvoiceDatabase[[#This Row],[Balance Outstanding]],0)</f>
        <v>0</v>
      </c>
      <c r="R767" s="68" t="str">
        <f ca="1">IF(InvoiceDatabase[[#This Row],[Date Issued]] &gt;= TODAY()-30, "Yes", "No")</f>
        <v>No</v>
      </c>
      <c r="S767" s="68" t="str">
        <f ca="1">IF(InvoiceDatabase[[#This Row],[IsOverdue?]]&lt;&gt;"Yes",InvoiceDatabase[[#This Row],[Status]],"Past Due")</f>
        <v>Paid</v>
      </c>
      <c r="T767" s="68" t="str">
        <f ca="1">IF(AND(InvoiceDatabase[[#This Row],[Date Due]]&lt;TODAY(),InvoiceDatabase[[#This Row],[Status]]&lt;&gt;"Paid"),"Yes","No")</f>
        <v>No</v>
      </c>
    </row>
    <row r="768" spans="1:20">
      <c r="A768">
        <v>767</v>
      </c>
      <c r="C768" t="s">
        <v>246</v>
      </c>
      <c r="D768" s="68">
        <v>4467000</v>
      </c>
      <c r="E768" s="23">
        <v>46041</v>
      </c>
      <c r="F768" s="23">
        <v>46071</v>
      </c>
      <c r="G768" t="s">
        <v>274</v>
      </c>
      <c r="H768"/>
      <c r="I768"/>
      <c r="K768" t="s">
        <v>1068</v>
      </c>
      <c r="L768" s="68">
        <v>4467000</v>
      </c>
      <c r="M768" s="68">
        <f>InvoiceDatabase[[#This Row],[Amount]]-InvoiceDatabase[[#This Row],[Paid Amount]]</f>
        <v>0</v>
      </c>
      <c r="N768" s="68" t="str" cm="1">
        <f t="array" aca="1" ref="N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68" s="68" t="str">
        <f>_xlfn.TEXTAFTER(
VLOOKUP(InvoiceDatabase[[#This Row],[Customer]],CustomerList[],5,FALSE),
", ", -1)</f>
        <v>Kalimantan Timur</v>
      </c>
      <c r="P768" s="68">
        <f ca="1">IF(InvoiceDatabase[[#This Row],[Aging]]&lt;&gt;"Within Due",InvoiceDatabase[[#This Row],[Balance Outstanding]],0)</f>
        <v>0</v>
      </c>
      <c r="Q768" s="68">
        <f ca="1">IF(InvoiceDatabase[[#This Row],[Aging]]="Within Due",InvoiceDatabase[[#This Row],[Balance Outstanding]],0)</f>
        <v>0</v>
      </c>
      <c r="R768" s="68" t="str">
        <f ca="1">IF(InvoiceDatabase[[#This Row],[Date Issued]] &gt;= TODAY()-30, "Yes", "No")</f>
        <v>No</v>
      </c>
      <c r="S768" s="68" t="str">
        <f ca="1">IF(InvoiceDatabase[[#This Row],[IsOverdue?]]&lt;&gt;"Yes",InvoiceDatabase[[#This Row],[Status]],"Past Due")</f>
        <v>Paid</v>
      </c>
      <c r="T768" s="68" t="str">
        <f ca="1">IF(AND(InvoiceDatabase[[#This Row],[Date Due]]&lt;TODAY(),InvoiceDatabase[[#This Row],[Status]]&lt;&gt;"Paid"),"Yes","No")</f>
        <v>No</v>
      </c>
    </row>
    <row r="769" spans="1:20">
      <c r="A769">
        <v>768</v>
      </c>
      <c r="C769" t="s">
        <v>211</v>
      </c>
      <c r="D769" s="68">
        <v>3998000</v>
      </c>
      <c r="E769" s="23">
        <v>46090</v>
      </c>
      <c r="F769" s="23">
        <v>46120</v>
      </c>
      <c r="G769" t="s">
        <v>51</v>
      </c>
      <c r="H769"/>
      <c r="I769"/>
      <c r="K769" t="s">
        <v>1069</v>
      </c>
      <c r="L769" s="68">
        <v>0</v>
      </c>
      <c r="M769" s="68">
        <f>InvoiceDatabase[[#This Row],[Amount]]-InvoiceDatabase[[#This Row],[Paid Amount]]</f>
        <v>3998000</v>
      </c>
      <c r="N769" s="68" t="str" cm="1">
        <f t="array" aca="1" ref="N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69" s="68" t="str">
        <f>_xlfn.TEXTAFTER(
VLOOKUP(InvoiceDatabase[[#This Row],[Customer]],CustomerList[],5,FALSE),
", ", -1)</f>
        <v>Sulawesi Selatan</v>
      </c>
      <c r="P769" s="68">
        <f ca="1">IF(InvoiceDatabase[[#This Row],[Aging]]&lt;&gt;"Within Due",InvoiceDatabase[[#This Row],[Balance Outstanding]],0)</f>
        <v>3998000</v>
      </c>
      <c r="Q769" s="68">
        <f ca="1">IF(InvoiceDatabase[[#This Row],[Aging]]="Within Due",InvoiceDatabase[[#This Row],[Balance Outstanding]],0)</f>
        <v>0</v>
      </c>
      <c r="R769" s="68" t="str">
        <f ca="1">IF(InvoiceDatabase[[#This Row],[Date Issued]] &gt;= TODAY()-30, "Yes", "No")</f>
        <v>No</v>
      </c>
      <c r="S769" s="68" t="str">
        <f ca="1">IF(InvoiceDatabase[[#This Row],[IsOverdue?]]&lt;&gt;"Yes",InvoiceDatabase[[#This Row],[Status]],"Past Due")</f>
        <v>Past Due</v>
      </c>
      <c r="T769" s="68" t="str">
        <f ca="1">IF(AND(InvoiceDatabase[[#This Row],[Date Due]]&lt;TODAY(),InvoiceDatabase[[#This Row],[Status]]&lt;&gt;"Paid"),"Yes","No")</f>
        <v>Yes</v>
      </c>
    </row>
    <row r="770" spans="1:20">
      <c r="A770">
        <v>769</v>
      </c>
      <c r="C770" t="s">
        <v>118</v>
      </c>
      <c r="D770" s="68">
        <v>6192000</v>
      </c>
      <c r="E770" s="23">
        <v>46205</v>
      </c>
      <c r="F770" s="23">
        <v>46235</v>
      </c>
      <c r="G770" t="s">
        <v>51</v>
      </c>
      <c r="H770"/>
      <c r="I770"/>
      <c r="K770" t="s">
        <v>1070</v>
      </c>
      <c r="L770" s="68">
        <v>0</v>
      </c>
      <c r="M770" s="68">
        <f>InvoiceDatabase[[#This Row],[Amount]]-InvoiceDatabase[[#This Row],[Paid Amount]]</f>
        <v>6192000</v>
      </c>
      <c r="N770" s="68" t="str" cm="1">
        <f t="array" aca="1" ref="N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0" s="68" t="str">
        <f>_xlfn.TEXTAFTER(
VLOOKUP(InvoiceDatabase[[#This Row],[Customer]],CustomerList[],5,FALSE),
", ", -1)</f>
        <v>DKI Jakarta</v>
      </c>
      <c r="P770" s="68">
        <f ca="1">IF(InvoiceDatabase[[#This Row],[Aging]]&lt;&gt;"Within Due",InvoiceDatabase[[#This Row],[Balance Outstanding]],0)</f>
        <v>6192000</v>
      </c>
      <c r="Q770" s="68">
        <f ca="1">IF(InvoiceDatabase[[#This Row],[Aging]]="Within Due",InvoiceDatabase[[#This Row],[Balance Outstanding]],0)</f>
        <v>0</v>
      </c>
      <c r="R770" s="68" t="str">
        <f ca="1">IF(InvoiceDatabase[[#This Row],[Date Issued]] &gt;= TODAY()-30, "Yes", "No")</f>
        <v>No</v>
      </c>
      <c r="S770" s="68" t="str">
        <f ca="1">IF(InvoiceDatabase[[#This Row],[IsOverdue?]]&lt;&gt;"Yes",InvoiceDatabase[[#This Row],[Status]],"Past Due")</f>
        <v>Past Due</v>
      </c>
      <c r="T770" s="68" t="str">
        <f ca="1">IF(AND(InvoiceDatabase[[#This Row],[Date Due]]&lt;TODAY(),InvoiceDatabase[[#This Row],[Status]]&lt;&gt;"Paid"),"Yes","No")</f>
        <v>Yes</v>
      </c>
    </row>
    <row r="771" spans="1:20">
      <c r="A771">
        <v>770</v>
      </c>
      <c r="C771" t="s">
        <v>184</v>
      </c>
      <c r="D771" s="68">
        <v>3855000</v>
      </c>
      <c r="E771" s="23">
        <v>46135</v>
      </c>
      <c r="F771" s="23">
        <v>46165</v>
      </c>
      <c r="G771" t="s">
        <v>274</v>
      </c>
      <c r="H771"/>
      <c r="I771"/>
      <c r="K771" t="s">
        <v>1071</v>
      </c>
      <c r="L771" s="68">
        <v>3855000</v>
      </c>
      <c r="M771" s="68">
        <f>InvoiceDatabase[[#This Row],[Amount]]-InvoiceDatabase[[#This Row],[Paid Amount]]</f>
        <v>0</v>
      </c>
      <c r="N771" s="68" t="str" cm="1">
        <f t="array" aca="1" ref="N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1" s="68" t="str">
        <f>_xlfn.TEXTAFTER(
VLOOKUP(InvoiceDatabase[[#This Row],[Customer]],CustomerList[],5,FALSE),
", ", -1)</f>
        <v>Jawa Timur</v>
      </c>
      <c r="P771" s="68">
        <f ca="1">IF(InvoiceDatabase[[#This Row],[Aging]]&lt;&gt;"Within Due",InvoiceDatabase[[#This Row],[Balance Outstanding]],0)</f>
        <v>0</v>
      </c>
      <c r="Q771" s="68">
        <f ca="1">IF(InvoiceDatabase[[#This Row],[Aging]]="Within Due",InvoiceDatabase[[#This Row],[Balance Outstanding]],0)</f>
        <v>0</v>
      </c>
      <c r="R771" s="68" t="str">
        <f ca="1">IF(InvoiceDatabase[[#This Row],[Date Issued]] &gt;= TODAY()-30, "Yes", "No")</f>
        <v>No</v>
      </c>
      <c r="S771" s="68" t="str">
        <f ca="1">IF(InvoiceDatabase[[#This Row],[IsOverdue?]]&lt;&gt;"Yes",InvoiceDatabase[[#This Row],[Status]],"Past Due")</f>
        <v>Paid</v>
      </c>
      <c r="T771" s="68" t="str">
        <f ca="1">IF(AND(InvoiceDatabase[[#This Row],[Date Due]]&lt;TODAY(),InvoiceDatabase[[#This Row],[Status]]&lt;&gt;"Paid"),"Yes","No")</f>
        <v>No</v>
      </c>
    </row>
    <row r="772" spans="1:20">
      <c r="A772">
        <v>771</v>
      </c>
      <c r="C772" t="s">
        <v>131</v>
      </c>
      <c r="D772" s="68">
        <v>3487000</v>
      </c>
      <c r="E772" s="23">
        <v>46070</v>
      </c>
      <c r="F772" s="23">
        <v>46100</v>
      </c>
      <c r="G772" t="s">
        <v>51</v>
      </c>
      <c r="H772"/>
      <c r="I772"/>
      <c r="K772" t="s">
        <v>1072</v>
      </c>
      <c r="L772" s="68">
        <v>0</v>
      </c>
      <c r="M772" s="68">
        <f>InvoiceDatabase[[#This Row],[Amount]]-InvoiceDatabase[[#This Row],[Paid Amount]]</f>
        <v>3487000</v>
      </c>
      <c r="N772" s="68" t="str" cm="1">
        <f t="array" aca="1" ref="N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2" s="68" t="str">
        <f>_xlfn.TEXTAFTER(
VLOOKUP(InvoiceDatabase[[#This Row],[Customer]],CustomerList[],5,FALSE),
", ", -1)</f>
        <v>Jawa Barat</v>
      </c>
      <c r="P772" s="68">
        <f ca="1">IF(InvoiceDatabase[[#This Row],[Aging]]&lt;&gt;"Within Due",InvoiceDatabase[[#This Row],[Balance Outstanding]],0)</f>
        <v>3487000</v>
      </c>
      <c r="Q772" s="68">
        <f ca="1">IF(InvoiceDatabase[[#This Row],[Aging]]="Within Due",InvoiceDatabase[[#This Row],[Balance Outstanding]],0)</f>
        <v>0</v>
      </c>
      <c r="R772" s="68" t="str">
        <f ca="1">IF(InvoiceDatabase[[#This Row],[Date Issued]] &gt;= TODAY()-30, "Yes", "No")</f>
        <v>No</v>
      </c>
      <c r="S772" s="68" t="str">
        <f ca="1">IF(InvoiceDatabase[[#This Row],[IsOverdue?]]&lt;&gt;"Yes",InvoiceDatabase[[#This Row],[Status]],"Past Due")</f>
        <v>Past Due</v>
      </c>
      <c r="T772" s="68" t="str">
        <f ca="1">IF(AND(InvoiceDatabase[[#This Row],[Date Due]]&lt;TODAY(),InvoiceDatabase[[#This Row],[Status]]&lt;&gt;"Paid"),"Yes","No")</f>
        <v>Yes</v>
      </c>
    </row>
    <row r="773" spans="1:20">
      <c r="A773">
        <v>772</v>
      </c>
      <c r="C773" t="s">
        <v>184</v>
      </c>
      <c r="D773" s="68">
        <v>3582000</v>
      </c>
      <c r="E773" s="23">
        <v>46167</v>
      </c>
      <c r="F773" s="23">
        <v>46197</v>
      </c>
      <c r="G773" t="s">
        <v>2802</v>
      </c>
      <c r="H773"/>
      <c r="I773"/>
      <c r="K773" t="s">
        <v>1073</v>
      </c>
      <c r="L773" s="68">
        <v>2686000</v>
      </c>
      <c r="M773" s="68">
        <f>InvoiceDatabase[[#This Row],[Amount]]-InvoiceDatabase[[#This Row],[Paid Amount]]</f>
        <v>896000</v>
      </c>
      <c r="N773" s="68" t="str" cm="1">
        <f t="array" aca="1" ref="N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73" s="68" t="str">
        <f>_xlfn.TEXTAFTER(
VLOOKUP(InvoiceDatabase[[#This Row],[Customer]],CustomerList[],5,FALSE),
", ", -1)</f>
        <v>Jawa Timur</v>
      </c>
      <c r="P773" s="68">
        <f ca="1">IF(InvoiceDatabase[[#This Row],[Aging]]&lt;&gt;"Within Due",InvoiceDatabase[[#This Row],[Balance Outstanding]],0)</f>
        <v>896000</v>
      </c>
      <c r="Q773" s="68">
        <f ca="1">IF(InvoiceDatabase[[#This Row],[Aging]]="Within Due",InvoiceDatabase[[#This Row],[Balance Outstanding]],0)</f>
        <v>0</v>
      </c>
      <c r="R773" s="68" t="str">
        <f ca="1">IF(InvoiceDatabase[[#This Row],[Date Issued]] &gt;= TODAY()-30, "Yes", "No")</f>
        <v>No</v>
      </c>
      <c r="S773" s="68" t="str">
        <f ca="1">IF(InvoiceDatabase[[#This Row],[IsOverdue?]]&lt;&gt;"Yes",InvoiceDatabase[[#This Row],[Status]],"Past Due")</f>
        <v>Past Due</v>
      </c>
      <c r="T773" s="68" t="str">
        <f ca="1">IF(AND(InvoiceDatabase[[#This Row],[Date Due]]&lt;TODAY(),InvoiceDatabase[[#This Row],[Status]]&lt;&gt;"Paid"),"Yes","No")</f>
        <v>Yes</v>
      </c>
    </row>
    <row r="774" spans="1:20">
      <c r="A774">
        <v>773</v>
      </c>
      <c r="C774" t="s">
        <v>165</v>
      </c>
      <c r="D774" s="68">
        <v>3508000</v>
      </c>
      <c r="E774" s="23">
        <v>46025</v>
      </c>
      <c r="F774" s="23">
        <v>46055</v>
      </c>
      <c r="G774" t="s">
        <v>274</v>
      </c>
      <c r="H774"/>
      <c r="I774"/>
      <c r="K774" t="s">
        <v>1074</v>
      </c>
      <c r="L774" s="68">
        <v>3508000</v>
      </c>
      <c r="M774" s="68">
        <f>InvoiceDatabase[[#This Row],[Amount]]-InvoiceDatabase[[#This Row],[Paid Amount]]</f>
        <v>0</v>
      </c>
      <c r="N774" s="68" t="str" cm="1">
        <f t="array" aca="1" ref="N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4" s="68" t="str">
        <f>_xlfn.TEXTAFTER(
VLOOKUP(InvoiceDatabase[[#This Row],[Customer]],CustomerList[],5,FALSE),
", ", -1)</f>
        <v>Jawa Barat</v>
      </c>
      <c r="P774" s="68">
        <f ca="1">IF(InvoiceDatabase[[#This Row],[Aging]]&lt;&gt;"Within Due",InvoiceDatabase[[#This Row],[Balance Outstanding]],0)</f>
        <v>0</v>
      </c>
      <c r="Q774" s="68">
        <f ca="1">IF(InvoiceDatabase[[#This Row],[Aging]]="Within Due",InvoiceDatabase[[#This Row],[Balance Outstanding]],0)</f>
        <v>0</v>
      </c>
      <c r="R774" s="68" t="str">
        <f ca="1">IF(InvoiceDatabase[[#This Row],[Date Issued]] &gt;= TODAY()-30, "Yes", "No")</f>
        <v>No</v>
      </c>
      <c r="S774" s="68" t="str">
        <f ca="1">IF(InvoiceDatabase[[#This Row],[IsOverdue?]]&lt;&gt;"Yes",InvoiceDatabase[[#This Row],[Status]],"Past Due")</f>
        <v>Paid</v>
      </c>
      <c r="T774" s="68" t="str">
        <f ca="1">IF(AND(InvoiceDatabase[[#This Row],[Date Due]]&lt;TODAY(),InvoiceDatabase[[#This Row],[Status]]&lt;&gt;"Paid"),"Yes","No")</f>
        <v>No</v>
      </c>
    </row>
    <row r="775" spans="1:20">
      <c r="A775">
        <v>774</v>
      </c>
      <c r="C775" t="s">
        <v>111</v>
      </c>
      <c r="D775" s="68">
        <v>3485000</v>
      </c>
      <c r="E775" s="23">
        <v>46041</v>
      </c>
      <c r="F775" s="23">
        <v>46071</v>
      </c>
      <c r="G775" t="s">
        <v>274</v>
      </c>
      <c r="H775"/>
      <c r="I775"/>
      <c r="K775" t="s">
        <v>1075</v>
      </c>
      <c r="L775" s="68">
        <v>3485000</v>
      </c>
      <c r="M775" s="68">
        <f>InvoiceDatabase[[#This Row],[Amount]]-InvoiceDatabase[[#This Row],[Paid Amount]]</f>
        <v>0</v>
      </c>
      <c r="N775" s="68" t="str" cm="1">
        <f t="array" aca="1" ref="N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5" s="68" t="str">
        <f>_xlfn.TEXTAFTER(
VLOOKUP(InvoiceDatabase[[#This Row],[Customer]],CustomerList[],5,FALSE),
", ", -1)</f>
        <v>DKI Jakarta</v>
      </c>
      <c r="P775" s="68">
        <f ca="1">IF(InvoiceDatabase[[#This Row],[Aging]]&lt;&gt;"Within Due",InvoiceDatabase[[#This Row],[Balance Outstanding]],0)</f>
        <v>0</v>
      </c>
      <c r="Q775" s="68">
        <f ca="1">IF(InvoiceDatabase[[#This Row],[Aging]]="Within Due",InvoiceDatabase[[#This Row],[Balance Outstanding]],0)</f>
        <v>0</v>
      </c>
      <c r="R775" s="68" t="str">
        <f ca="1">IF(InvoiceDatabase[[#This Row],[Date Issued]] &gt;= TODAY()-30, "Yes", "No")</f>
        <v>No</v>
      </c>
      <c r="S775" s="68" t="str">
        <f ca="1">IF(InvoiceDatabase[[#This Row],[IsOverdue?]]&lt;&gt;"Yes",InvoiceDatabase[[#This Row],[Status]],"Past Due")</f>
        <v>Paid</v>
      </c>
      <c r="T775" s="68" t="str">
        <f ca="1">IF(AND(InvoiceDatabase[[#This Row],[Date Due]]&lt;TODAY(),InvoiceDatabase[[#This Row],[Status]]&lt;&gt;"Paid"),"Yes","No")</f>
        <v>No</v>
      </c>
    </row>
    <row r="776" spans="1:20">
      <c r="A776">
        <v>775</v>
      </c>
      <c r="C776" t="s">
        <v>165</v>
      </c>
      <c r="D776" s="68">
        <v>5001000</v>
      </c>
      <c r="E776" s="23">
        <v>46227</v>
      </c>
      <c r="F776" s="23">
        <v>46257</v>
      </c>
      <c r="G776" t="s">
        <v>274</v>
      </c>
      <c r="H776"/>
      <c r="I776"/>
      <c r="K776" t="s">
        <v>1076</v>
      </c>
      <c r="L776" s="68">
        <v>5001000</v>
      </c>
      <c r="M776" s="68">
        <f>InvoiceDatabase[[#This Row],[Amount]]-InvoiceDatabase[[#This Row],[Paid Amount]]</f>
        <v>0</v>
      </c>
      <c r="N776" s="68" t="str" cm="1">
        <f t="array" aca="1" ref="N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6" s="68" t="str">
        <f>_xlfn.TEXTAFTER(
VLOOKUP(InvoiceDatabase[[#This Row],[Customer]],CustomerList[],5,FALSE),
", ", -1)</f>
        <v>Jawa Barat</v>
      </c>
      <c r="P776" s="68">
        <f ca="1">IF(InvoiceDatabase[[#This Row],[Aging]]&lt;&gt;"Within Due",InvoiceDatabase[[#This Row],[Balance Outstanding]],0)</f>
        <v>0</v>
      </c>
      <c r="Q776" s="68">
        <f ca="1">IF(InvoiceDatabase[[#This Row],[Aging]]="Within Due",InvoiceDatabase[[#This Row],[Balance Outstanding]],0)</f>
        <v>0</v>
      </c>
      <c r="R776" s="68" t="str">
        <f ca="1">IF(InvoiceDatabase[[#This Row],[Date Issued]] &gt;= TODAY()-30, "Yes", "No")</f>
        <v>No</v>
      </c>
      <c r="S776" s="68" t="str">
        <f ca="1">IF(InvoiceDatabase[[#This Row],[IsOverdue?]]&lt;&gt;"Yes",InvoiceDatabase[[#This Row],[Status]],"Past Due")</f>
        <v>Paid</v>
      </c>
      <c r="T776" s="68" t="str">
        <f ca="1">IF(AND(InvoiceDatabase[[#This Row],[Date Due]]&lt;TODAY(),InvoiceDatabase[[#This Row],[Status]]&lt;&gt;"Paid"),"Yes","No")</f>
        <v>No</v>
      </c>
    </row>
    <row r="777" spans="1:20">
      <c r="A777">
        <v>776</v>
      </c>
      <c r="C777" t="s">
        <v>239</v>
      </c>
      <c r="D777" s="68">
        <v>1666000</v>
      </c>
      <c r="E777" s="23">
        <v>46140</v>
      </c>
      <c r="F777" s="23">
        <v>46170</v>
      </c>
      <c r="G777" t="s">
        <v>274</v>
      </c>
      <c r="H777"/>
      <c r="I777"/>
      <c r="K777" t="s">
        <v>1077</v>
      </c>
      <c r="L777" s="68">
        <v>1666000</v>
      </c>
      <c r="M777" s="68">
        <f>InvoiceDatabase[[#This Row],[Amount]]-InvoiceDatabase[[#This Row],[Paid Amount]]</f>
        <v>0</v>
      </c>
      <c r="N777" s="68" t="str" cm="1">
        <f t="array" aca="1" ref="N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7" s="68" t="str">
        <f>_xlfn.TEXTAFTER(
VLOOKUP(InvoiceDatabase[[#This Row],[Customer]],CustomerList[],5,FALSE),
", ", -1)</f>
        <v>Kepulauan Riau</v>
      </c>
      <c r="P777" s="68">
        <f ca="1">IF(InvoiceDatabase[[#This Row],[Aging]]&lt;&gt;"Within Due",InvoiceDatabase[[#This Row],[Balance Outstanding]],0)</f>
        <v>0</v>
      </c>
      <c r="Q777" s="68">
        <f ca="1">IF(InvoiceDatabase[[#This Row],[Aging]]="Within Due",InvoiceDatabase[[#This Row],[Balance Outstanding]],0)</f>
        <v>0</v>
      </c>
      <c r="R777" s="68" t="str">
        <f ca="1">IF(InvoiceDatabase[[#This Row],[Date Issued]] &gt;= TODAY()-30, "Yes", "No")</f>
        <v>No</v>
      </c>
      <c r="S777" s="68" t="str">
        <f ca="1">IF(InvoiceDatabase[[#This Row],[IsOverdue?]]&lt;&gt;"Yes",InvoiceDatabase[[#This Row],[Status]],"Past Due")</f>
        <v>Paid</v>
      </c>
      <c r="T777" s="68" t="str">
        <f ca="1">IF(AND(InvoiceDatabase[[#This Row],[Date Due]]&lt;TODAY(),InvoiceDatabase[[#This Row],[Status]]&lt;&gt;"Paid"),"Yes","No")</f>
        <v>No</v>
      </c>
    </row>
    <row r="778" spans="1:20">
      <c r="A778">
        <v>777</v>
      </c>
      <c r="C778" t="s">
        <v>184</v>
      </c>
      <c r="D778" s="68">
        <v>5342000</v>
      </c>
      <c r="E778" s="23">
        <v>46207</v>
      </c>
      <c r="F778" s="23">
        <v>46237</v>
      </c>
      <c r="G778" t="s">
        <v>51</v>
      </c>
      <c r="H778"/>
      <c r="I778"/>
      <c r="K778" t="s">
        <v>1078</v>
      </c>
      <c r="L778" s="68">
        <v>0</v>
      </c>
      <c r="M778" s="68">
        <f>InvoiceDatabase[[#This Row],[Amount]]-InvoiceDatabase[[#This Row],[Paid Amount]]</f>
        <v>5342000</v>
      </c>
      <c r="N778" s="68" t="str" cm="1">
        <f t="array" aca="1" ref="N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778" s="68" t="str">
        <f>_xlfn.TEXTAFTER(
VLOOKUP(InvoiceDatabase[[#This Row],[Customer]],CustomerList[],5,FALSE),
", ", -1)</f>
        <v>Jawa Timur</v>
      </c>
      <c r="P778" s="68">
        <f ca="1">IF(InvoiceDatabase[[#This Row],[Aging]]&lt;&gt;"Within Due",InvoiceDatabase[[#This Row],[Balance Outstanding]],0)</f>
        <v>5342000</v>
      </c>
      <c r="Q778" s="68">
        <f ca="1">IF(InvoiceDatabase[[#This Row],[Aging]]="Within Due",InvoiceDatabase[[#This Row],[Balance Outstanding]],0)</f>
        <v>0</v>
      </c>
      <c r="R778" s="68" t="str">
        <f ca="1">IF(InvoiceDatabase[[#This Row],[Date Issued]] &gt;= TODAY()-30, "Yes", "No")</f>
        <v>No</v>
      </c>
      <c r="S778" s="68" t="str">
        <f ca="1">IF(InvoiceDatabase[[#This Row],[IsOverdue?]]&lt;&gt;"Yes",InvoiceDatabase[[#This Row],[Status]],"Past Due")</f>
        <v>Past Due</v>
      </c>
      <c r="T778" s="68" t="str">
        <f ca="1">IF(AND(InvoiceDatabase[[#This Row],[Date Due]]&lt;TODAY(),InvoiceDatabase[[#This Row],[Status]]&lt;&gt;"Paid"),"Yes","No")</f>
        <v>Yes</v>
      </c>
    </row>
    <row r="779" spans="1:20">
      <c r="A779">
        <v>778</v>
      </c>
      <c r="C779" t="s">
        <v>131</v>
      </c>
      <c r="D779" s="68">
        <v>8184000</v>
      </c>
      <c r="E779" s="23">
        <v>46111</v>
      </c>
      <c r="F779" s="23">
        <v>46141</v>
      </c>
      <c r="G779" t="s">
        <v>274</v>
      </c>
      <c r="H779"/>
      <c r="I779"/>
      <c r="K779" t="s">
        <v>1079</v>
      </c>
      <c r="L779" s="68">
        <v>8184000</v>
      </c>
      <c r="M779" s="68">
        <f>InvoiceDatabase[[#This Row],[Amount]]-InvoiceDatabase[[#This Row],[Paid Amount]]</f>
        <v>0</v>
      </c>
      <c r="N779" s="68" t="str" cm="1">
        <f t="array" aca="1" ref="N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79" s="68" t="str">
        <f>_xlfn.TEXTAFTER(
VLOOKUP(InvoiceDatabase[[#This Row],[Customer]],CustomerList[],5,FALSE),
", ", -1)</f>
        <v>Jawa Barat</v>
      </c>
      <c r="P779" s="68">
        <f ca="1">IF(InvoiceDatabase[[#This Row],[Aging]]&lt;&gt;"Within Due",InvoiceDatabase[[#This Row],[Balance Outstanding]],0)</f>
        <v>0</v>
      </c>
      <c r="Q779" s="68">
        <f ca="1">IF(InvoiceDatabase[[#This Row],[Aging]]="Within Due",InvoiceDatabase[[#This Row],[Balance Outstanding]],0)</f>
        <v>0</v>
      </c>
      <c r="R779" s="68" t="str">
        <f ca="1">IF(InvoiceDatabase[[#This Row],[Date Issued]] &gt;= TODAY()-30, "Yes", "No")</f>
        <v>No</v>
      </c>
      <c r="S779" s="68" t="str">
        <f ca="1">IF(InvoiceDatabase[[#This Row],[IsOverdue?]]&lt;&gt;"Yes",InvoiceDatabase[[#This Row],[Status]],"Past Due")</f>
        <v>Paid</v>
      </c>
      <c r="T779" s="68" t="str">
        <f ca="1">IF(AND(InvoiceDatabase[[#This Row],[Date Due]]&lt;TODAY(),InvoiceDatabase[[#This Row],[Status]]&lt;&gt;"Paid"),"Yes","No")</f>
        <v>No</v>
      </c>
    </row>
    <row r="780" spans="1:20">
      <c r="A780">
        <v>779</v>
      </c>
      <c r="C780" t="s">
        <v>239</v>
      </c>
      <c r="D780" s="68">
        <v>4404000</v>
      </c>
      <c r="E780" s="23">
        <v>46183</v>
      </c>
      <c r="F780" s="23">
        <v>46197</v>
      </c>
      <c r="G780" t="s">
        <v>274</v>
      </c>
      <c r="H780"/>
      <c r="I780"/>
      <c r="K780" t="s">
        <v>1080</v>
      </c>
      <c r="L780" s="68">
        <v>4404000</v>
      </c>
      <c r="M780" s="68">
        <f>InvoiceDatabase[[#This Row],[Amount]]-InvoiceDatabase[[#This Row],[Paid Amount]]</f>
        <v>0</v>
      </c>
      <c r="N780" s="68" t="str" cm="1">
        <f t="array" aca="1" ref="N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0" s="68" t="str">
        <f>_xlfn.TEXTAFTER(
VLOOKUP(InvoiceDatabase[[#This Row],[Customer]],CustomerList[],5,FALSE),
", ", -1)</f>
        <v>Kepulauan Riau</v>
      </c>
      <c r="P780" s="68">
        <f ca="1">IF(InvoiceDatabase[[#This Row],[Aging]]&lt;&gt;"Within Due",InvoiceDatabase[[#This Row],[Balance Outstanding]],0)</f>
        <v>0</v>
      </c>
      <c r="Q780" s="68">
        <f ca="1">IF(InvoiceDatabase[[#This Row],[Aging]]="Within Due",InvoiceDatabase[[#This Row],[Balance Outstanding]],0)</f>
        <v>0</v>
      </c>
      <c r="R780" s="68" t="str">
        <f ca="1">IF(InvoiceDatabase[[#This Row],[Date Issued]] &gt;= TODAY()-30, "Yes", "No")</f>
        <v>No</v>
      </c>
      <c r="S780" s="68" t="str">
        <f ca="1">IF(InvoiceDatabase[[#This Row],[IsOverdue?]]&lt;&gt;"Yes",InvoiceDatabase[[#This Row],[Status]],"Past Due")</f>
        <v>Paid</v>
      </c>
      <c r="T780" s="68" t="str">
        <f ca="1">IF(AND(InvoiceDatabase[[#This Row],[Date Due]]&lt;TODAY(),InvoiceDatabase[[#This Row],[Status]]&lt;&gt;"Paid"),"Yes","No")</f>
        <v>No</v>
      </c>
    </row>
    <row r="781" spans="1:20">
      <c r="A781">
        <v>780</v>
      </c>
      <c r="C781" t="s">
        <v>184</v>
      </c>
      <c r="D781" s="68">
        <v>3522000</v>
      </c>
      <c r="E781" s="23">
        <v>46256</v>
      </c>
      <c r="F781" s="23">
        <v>46286</v>
      </c>
      <c r="G781" t="s">
        <v>51</v>
      </c>
      <c r="H781"/>
      <c r="I781"/>
      <c r="K781" t="s">
        <v>1081</v>
      </c>
      <c r="L781" s="68">
        <v>0</v>
      </c>
      <c r="M781" s="68">
        <f>InvoiceDatabase[[#This Row],[Amount]]-InvoiceDatabase[[#This Row],[Paid Amount]]</f>
        <v>3522000</v>
      </c>
      <c r="N781" s="68" t="str" cm="1">
        <f t="array" aca="1" ref="N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1" s="68" t="str">
        <f>_xlfn.TEXTAFTER(
VLOOKUP(InvoiceDatabase[[#This Row],[Customer]],CustomerList[],5,FALSE),
", ", -1)</f>
        <v>Jawa Timur</v>
      </c>
      <c r="P781" s="68">
        <f ca="1">IF(InvoiceDatabase[[#This Row],[Aging]]&lt;&gt;"Within Due",InvoiceDatabase[[#This Row],[Balance Outstanding]],0)</f>
        <v>3522000</v>
      </c>
      <c r="Q781" s="68">
        <f ca="1">IF(InvoiceDatabase[[#This Row],[Aging]]="Within Due",InvoiceDatabase[[#This Row],[Balance Outstanding]],0)</f>
        <v>0</v>
      </c>
      <c r="R781" s="68" t="str">
        <f ca="1">IF(InvoiceDatabase[[#This Row],[Date Issued]] &gt;= TODAY()-30, "Yes", "No")</f>
        <v>No</v>
      </c>
      <c r="S781" s="68" t="str">
        <f ca="1">IF(InvoiceDatabase[[#This Row],[IsOverdue?]]&lt;&gt;"Yes",InvoiceDatabase[[#This Row],[Status]],"Past Due")</f>
        <v>Past Due</v>
      </c>
      <c r="T781" s="68" t="str">
        <f ca="1">IF(AND(InvoiceDatabase[[#This Row],[Date Due]]&lt;TODAY(),InvoiceDatabase[[#This Row],[Status]]&lt;&gt;"Paid"),"Yes","No")</f>
        <v>Yes</v>
      </c>
    </row>
    <row r="782" spans="1:20">
      <c r="A782">
        <v>781</v>
      </c>
      <c r="C782" t="s">
        <v>225</v>
      </c>
      <c r="D782" s="68">
        <v>1495000</v>
      </c>
      <c r="E782" s="23">
        <v>46047</v>
      </c>
      <c r="F782" s="23">
        <v>46077</v>
      </c>
      <c r="G782" t="s">
        <v>274</v>
      </c>
      <c r="H782"/>
      <c r="I782"/>
      <c r="K782" t="s">
        <v>1082</v>
      </c>
      <c r="L782" s="68">
        <v>1495000</v>
      </c>
      <c r="M782" s="68">
        <f>InvoiceDatabase[[#This Row],[Amount]]-InvoiceDatabase[[#This Row],[Paid Amount]]</f>
        <v>0</v>
      </c>
      <c r="N782" s="68" t="str" cm="1">
        <f t="array" aca="1" ref="N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2" s="68" t="str">
        <f>_xlfn.TEXTAFTER(
VLOOKUP(InvoiceDatabase[[#This Row],[Customer]],CustomerList[],5,FALSE),
", ", -1)</f>
        <v>Sumatera Selatan</v>
      </c>
      <c r="P782" s="68">
        <f ca="1">IF(InvoiceDatabase[[#This Row],[Aging]]&lt;&gt;"Within Due",InvoiceDatabase[[#This Row],[Balance Outstanding]],0)</f>
        <v>0</v>
      </c>
      <c r="Q782" s="68">
        <f ca="1">IF(InvoiceDatabase[[#This Row],[Aging]]="Within Due",InvoiceDatabase[[#This Row],[Balance Outstanding]],0)</f>
        <v>0</v>
      </c>
      <c r="R782" s="68" t="str">
        <f ca="1">IF(InvoiceDatabase[[#This Row],[Date Issued]] &gt;= TODAY()-30, "Yes", "No")</f>
        <v>No</v>
      </c>
      <c r="S782" s="68" t="str">
        <f ca="1">IF(InvoiceDatabase[[#This Row],[IsOverdue?]]&lt;&gt;"Yes",InvoiceDatabase[[#This Row],[Status]],"Past Due")</f>
        <v>Paid</v>
      </c>
      <c r="T782" s="68" t="str">
        <f ca="1">IF(AND(InvoiceDatabase[[#This Row],[Date Due]]&lt;TODAY(),InvoiceDatabase[[#This Row],[Status]]&lt;&gt;"Paid"),"Yes","No")</f>
        <v>No</v>
      </c>
    </row>
    <row r="783" spans="1:20">
      <c r="A783">
        <v>782</v>
      </c>
      <c r="C783" t="s">
        <v>165</v>
      </c>
      <c r="D783" s="68">
        <v>6789000</v>
      </c>
      <c r="E783" s="23">
        <v>46061</v>
      </c>
      <c r="F783" s="23">
        <v>46091</v>
      </c>
      <c r="G783" t="s">
        <v>2802</v>
      </c>
      <c r="H783"/>
      <c r="I783"/>
      <c r="K783" t="s">
        <v>1083</v>
      </c>
      <c r="L783" s="68">
        <v>3394000</v>
      </c>
      <c r="M783" s="68">
        <f>InvoiceDatabase[[#This Row],[Amount]]-InvoiceDatabase[[#This Row],[Paid Amount]]</f>
        <v>3395000</v>
      </c>
      <c r="N783" s="68" t="str" cm="1">
        <f t="array" aca="1" ref="N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3" s="68" t="str">
        <f>_xlfn.TEXTAFTER(
VLOOKUP(InvoiceDatabase[[#This Row],[Customer]],CustomerList[],5,FALSE),
", ", -1)</f>
        <v>Jawa Barat</v>
      </c>
      <c r="P783" s="68">
        <f ca="1">IF(InvoiceDatabase[[#This Row],[Aging]]&lt;&gt;"Within Due",InvoiceDatabase[[#This Row],[Balance Outstanding]],0)</f>
        <v>3395000</v>
      </c>
      <c r="Q783" s="68">
        <f ca="1">IF(InvoiceDatabase[[#This Row],[Aging]]="Within Due",InvoiceDatabase[[#This Row],[Balance Outstanding]],0)</f>
        <v>0</v>
      </c>
      <c r="R783" s="68" t="str">
        <f ca="1">IF(InvoiceDatabase[[#This Row],[Date Issued]] &gt;= TODAY()-30, "Yes", "No")</f>
        <v>No</v>
      </c>
      <c r="S783" s="68" t="str">
        <f ca="1">IF(InvoiceDatabase[[#This Row],[IsOverdue?]]&lt;&gt;"Yes",InvoiceDatabase[[#This Row],[Status]],"Past Due")</f>
        <v>Past Due</v>
      </c>
      <c r="T783" s="68" t="str">
        <f ca="1">IF(AND(InvoiceDatabase[[#This Row],[Date Due]]&lt;TODAY(),InvoiceDatabase[[#This Row],[Status]]&lt;&gt;"Paid"),"Yes","No")</f>
        <v>Yes</v>
      </c>
    </row>
    <row r="784" spans="1:20">
      <c r="A784">
        <v>783</v>
      </c>
      <c r="C784" t="s">
        <v>190</v>
      </c>
      <c r="D784" s="68">
        <v>6723000</v>
      </c>
      <c r="E784" s="23">
        <v>46277</v>
      </c>
      <c r="F784" s="23">
        <v>46307</v>
      </c>
      <c r="G784" t="s">
        <v>274</v>
      </c>
      <c r="H784"/>
      <c r="I784"/>
      <c r="K784" t="s">
        <v>1084</v>
      </c>
      <c r="L784" s="68">
        <v>6723000</v>
      </c>
      <c r="M784" s="68">
        <f>InvoiceDatabase[[#This Row],[Amount]]-InvoiceDatabase[[#This Row],[Paid Amount]]</f>
        <v>0</v>
      </c>
      <c r="N784" s="68" t="str" cm="1">
        <f t="array" aca="1" ref="N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4" s="68" t="str">
        <f>_xlfn.TEXTAFTER(
VLOOKUP(InvoiceDatabase[[#This Row],[Customer]],CustomerList[],5,FALSE),
", ", -1)</f>
        <v>Jawa Tengah</v>
      </c>
      <c r="P784" s="68">
        <f ca="1">IF(InvoiceDatabase[[#This Row],[Aging]]&lt;&gt;"Within Due",InvoiceDatabase[[#This Row],[Balance Outstanding]],0)</f>
        <v>0</v>
      </c>
      <c r="Q784" s="68">
        <f ca="1">IF(InvoiceDatabase[[#This Row],[Aging]]="Within Due",InvoiceDatabase[[#This Row],[Balance Outstanding]],0)</f>
        <v>0</v>
      </c>
      <c r="R784" s="68" t="str">
        <f ca="1">IF(InvoiceDatabase[[#This Row],[Date Issued]] &gt;= TODAY()-30, "Yes", "No")</f>
        <v>Yes</v>
      </c>
      <c r="S784" s="68" t="str">
        <f ca="1">IF(InvoiceDatabase[[#This Row],[IsOverdue?]]&lt;&gt;"Yes",InvoiceDatabase[[#This Row],[Status]],"Past Due")</f>
        <v>Paid</v>
      </c>
      <c r="T784" s="68" t="str">
        <f ca="1">IF(AND(InvoiceDatabase[[#This Row],[Date Due]]&lt;TODAY(),InvoiceDatabase[[#This Row],[Status]]&lt;&gt;"Paid"),"Yes","No")</f>
        <v>No</v>
      </c>
    </row>
    <row r="785" spans="1:20">
      <c r="A785">
        <v>784</v>
      </c>
      <c r="C785" t="s">
        <v>171</v>
      </c>
      <c r="D785" s="68">
        <v>8880000</v>
      </c>
      <c r="E785" s="23">
        <v>46253</v>
      </c>
      <c r="F785" s="23">
        <v>46283</v>
      </c>
      <c r="G785" t="s">
        <v>2802</v>
      </c>
      <c r="H785"/>
      <c r="I785"/>
      <c r="K785" t="s">
        <v>1085</v>
      </c>
      <c r="L785" s="68">
        <v>4440000</v>
      </c>
      <c r="M785" s="68">
        <f>InvoiceDatabase[[#This Row],[Amount]]-InvoiceDatabase[[#This Row],[Paid Amount]]</f>
        <v>4440000</v>
      </c>
      <c r="N785" s="68" t="str" cm="1">
        <f t="array" aca="1" ref="N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5" s="68" t="str">
        <f>_xlfn.TEXTAFTER(
VLOOKUP(InvoiceDatabase[[#This Row],[Customer]],CustomerList[],5,FALSE),
", ", -1)</f>
        <v>Jawa Barat</v>
      </c>
      <c r="P785" s="68">
        <f ca="1">IF(InvoiceDatabase[[#This Row],[Aging]]&lt;&gt;"Within Due",InvoiceDatabase[[#This Row],[Balance Outstanding]],0)</f>
        <v>4440000</v>
      </c>
      <c r="Q785" s="68">
        <f ca="1">IF(InvoiceDatabase[[#This Row],[Aging]]="Within Due",InvoiceDatabase[[#This Row],[Balance Outstanding]],0)</f>
        <v>0</v>
      </c>
      <c r="R785" s="68" t="str">
        <f ca="1">IF(InvoiceDatabase[[#This Row],[Date Issued]] &gt;= TODAY()-30, "Yes", "No")</f>
        <v>No</v>
      </c>
      <c r="S785" s="68" t="str">
        <f ca="1">IF(InvoiceDatabase[[#This Row],[IsOverdue?]]&lt;&gt;"Yes",InvoiceDatabase[[#This Row],[Status]],"Past Due")</f>
        <v>Past Due</v>
      </c>
      <c r="T785" s="68" t="str">
        <f ca="1">IF(AND(InvoiceDatabase[[#This Row],[Date Due]]&lt;TODAY(),InvoiceDatabase[[#This Row],[Status]]&lt;&gt;"Paid"),"Yes","No")</f>
        <v>Yes</v>
      </c>
    </row>
    <row r="786" spans="1:20">
      <c r="A786">
        <v>785</v>
      </c>
      <c r="C786" t="s">
        <v>171</v>
      </c>
      <c r="D786" s="68">
        <v>2262000</v>
      </c>
      <c r="E786" s="23">
        <v>46063</v>
      </c>
      <c r="F786" s="23">
        <v>46093</v>
      </c>
      <c r="G786" t="s">
        <v>2802</v>
      </c>
      <c r="H786"/>
      <c r="I786"/>
      <c r="K786" t="s">
        <v>1086</v>
      </c>
      <c r="L786" s="68">
        <v>1357000</v>
      </c>
      <c r="M786" s="68">
        <f>InvoiceDatabase[[#This Row],[Amount]]-InvoiceDatabase[[#This Row],[Paid Amount]]</f>
        <v>905000</v>
      </c>
      <c r="N786" s="68" t="str" cm="1">
        <f t="array" aca="1" ref="N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86" s="68" t="str">
        <f>_xlfn.TEXTAFTER(
VLOOKUP(InvoiceDatabase[[#This Row],[Customer]],CustomerList[],5,FALSE),
", ", -1)</f>
        <v>Jawa Barat</v>
      </c>
      <c r="P786" s="68">
        <f ca="1">IF(InvoiceDatabase[[#This Row],[Aging]]&lt;&gt;"Within Due",InvoiceDatabase[[#This Row],[Balance Outstanding]],0)</f>
        <v>905000</v>
      </c>
      <c r="Q786" s="68">
        <f ca="1">IF(InvoiceDatabase[[#This Row],[Aging]]="Within Due",InvoiceDatabase[[#This Row],[Balance Outstanding]],0)</f>
        <v>0</v>
      </c>
      <c r="R786" s="68" t="str">
        <f ca="1">IF(InvoiceDatabase[[#This Row],[Date Issued]] &gt;= TODAY()-30, "Yes", "No")</f>
        <v>No</v>
      </c>
      <c r="S786" s="68" t="str">
        <f ca="1">IF(InvoiceDatabase[[#This Row],[IsOverdue?]]&lt;&gt;"Yes",InvoiceDatabase[[#This Row],[Status]],"Past Due")</f>
        <v>Past Due</v>
      </c>
      <c r="T786" s="68" t="str">
        <f ca="1">IF(AND(InvoiceDatabase[[#This Row],[Date Due]]&lt;TODAY(),InvoiceDatabase[[#This Row],[Status]]&lt;&gt;"Paid"),"Yes","No")</f>
        <v>Yes</v>
      </c>
    </row>
    <row r="787" spans="1:20">
      <c r="A787">
        <v>786</v>
      </c>
      <c r="C787" t="s">
        <v>111</v>
      </c>
      <c r="D787" s="68">
        <v>3486000</v>
      </c>
      <c r="E787" s="23">
        <v>46251</v>
      </c>
      <c r="F787" s="23">
        <v>46281</v>
      </c>
      <c r="G787" t="s">
        <v>51</v>
      </c>
      <c r="H787"/>
      <c r="I787"/>
      <c r="K787" t="s">
        <v>1087</v>
      </c>
      <c r="L787" s="68">
        <v>0</v>
      </c>
      <c r="M787" s="68">
        <f>InvoiceDatabase[[#This Row],[Amount]]-InvoiceDatabase[[#This Row],[Paid Amount]]</f>
        <v>3486000</v>
      </c>
      <c r="N787" s="68" t="str" cm="1">
        <f t="array" aca="1" ref="N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787" s="68" t="str">
        <f>_xlfn.TEXTAFTER(
VLOOKUP(InvoiceDatabase[[#This Row],[Customer]],CustomerList[],5,FALSE),
", ", -1)</f>
        <v>DKI Jakarta</v>
      </c>
      <c r="P787" s="68">
        <f ca="1">IF(InvoiceDatabase[[#This Row],[Aging]]&lt;&gt;"Within Due",InvoiceDatabase[[#This Row],[Balance Outstanding]],0)</f>
        <v>3486000</v>
      </c>
      <c r="Q787" s="68">
        <f ca="1">IF(InvoiceDatabase[[#This Row],[Aging]]="Within Due",InvoiceDatabase[[#This Row],[Balance Outstanding]],0)</f>
        <v>0</v>
      </c>
      <c r="R787" s="68" t="str">
        <f ca="1">IF(InvoiceDatabase[[#This Row],[Date Issued]] &gt;= TODAY()-30, "Yes", "No")</f>
        <v>No</v>
      </c>
      <c r="S787" s="68" t="str">
        <f ca="1">IF(InvoiceDatabase[[#This Row],[IsOverdue?]]&lt;&gt;"Yes",InvoiceDatabase[[#This Row],[Status]],"Past Due")</f>
        <v>Past Due</v>
      </c>
      <c r="T787" s="68" t="str">
        <f ca="1">IF(AND(InvoiceDatabase[[#This Row],[Date Due]]&lt;TODAY(),InvoiceDatabase[[#This Row],[Status]]&lt;&gt;"Paid"),"Yes","No")</f>
        <v>Yes</v>
      </c>
    </row>
    <row r="788" spans="1:20">
      <c r="A788">
        <v>787</v>
      </c>
      <c r="C788" t="s">
        <v>190</v>
      </c>
      <c r="D788" s="68">
        <v>7031000</v>
      </c>
      <c r="E788" s="23">
        <v>46230</v>
      </c>
      <c r="F788" s="23">
        <v>46260</v>
      </c>
      <c r="G788" t="s">
        <v>274</v>
      </c>
      <c r="H788"/>
      <c r="I788"/>
      <c r="K788" t="s">
        <v>1088</v>
      </c>
      <c r="L788" s="68">
        <v>7031000</v>
      </c>
      <c r="M788" s="68">
        <f>InvoiceDatabase[[#This Row],[Amount]]-InvoiceDatabase[[#This Row],[Paid Amount]]</f>
        <v>0</v>
      </c>
      <c r="N788" s="68" t="str" cm="1">
        <f t="array" aca="1" ref="N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8" s="68" t="str">
        <f>_xlfn.TEXTAFTER(
VLOOKUP(InvoiceDatabase[[#This Row],[Customer]],CustomerList[],5,FALSE),
", ", -1)</f>
        <v>Jawa Tengah</v>
      </c>
      <c r="P788" s="68">
        <f ca="1">IF(InvoiceDatabase[[#This Row],[Aging]]&lt;&gt;"Within Due",InvoiceDatabase[[#This Row],[Balance Outstanding]],0)</f>
        <v>0</v>
      </c>
      <c r="Q788" s="68">
        <f ca="1">IF(InvoiceDatabase[[#This Row],[Aging]]="Within Due",InvoiceDatabase[[#This Row],[Balance Outstanding]],0)</f>
        <v>0</v>
      </c>
      <c r="R788" s="68" t="str">
        <f ca="1">IF(InvoiceDatabase[[#This Row],[Date Issued]] &gt;= TODAY()-30, "Yes", "No")</f>
        <v>No</v>
      </c>
      <c r="S788" s="68" t="str">
        <f ca="1">IF(InvoiceDatabase[[#This Row],[IsOverdue?]]&lt;&gt;"Yes",InvoiceDatabase[[#This Row],[Status]],"Past Due")</f>
        <v>Paid</v>
      </c>
      <c r="T788" s="68" t="str">
        <f ca="1">IF(AND(InvoiceDatabase[[#This Row],[Date Due]]&lt;TODAY(),InvoiceDatabase[[#This Row],[Status]]&lt;&gt;"Paid"),"Yes","No")</f>
        <v>No</v>
      </c>
    </row>
    <row r="789" spans="1:20">
      <c r="A789">
        <v>788</v>
      </c>
      <c r="C789" t="s">
        <v>118</v>
      </c>
      <c r="D789" s="68">
        <v>3088000</v>
      </c>
      <c r="E789" s="23">
        <v>46241</v>
      </c>
      <c r="F789" s="23">
        <v>46255</v>
      </c>
      <c r="G789" t="s">
        <v>274</v>
      </c>
      <c r="H789"/>
      <c r="I789"/>
      <c r="K789" t="s">
        <v>1089</v>
      </c>
      <c r="L789" s="68">
        <v>3088000</v>
      </c>
      <c r="M789" s="68">
        <f>InvoiceDatabase[[#This Row],[Amount]]-InvoiceDatabase[[#This Row],[Paid Amount]]</f>
        <v>0</v>
      </c>
      <c r="N789" s="68" t="str" cm="1">
        <f t="array" aca="1" ref="N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89" s="68" t="str">
        <f>_xlfn.TEXTAFTER(
VLOOKUP(InvoiceDatabase[[#This Row],[Customer]],CustomerList[],5,FALSE),
", ", -1)</f>
        <v>DKI Jakarta</v>
      </c>
      <c r="P789" s="68">
        <f ca="1">IF(InvoiceDatabase[[#This Row],[Aging]]&lt;&gt;"Within Due",InvoiceDatabase[[#This Row],[Balance Outstanding]],0)</f>
        <v>0</v>
      </c>
      <c r="Q789" s="68">
        <f ca="1">IF(InvoiceDatabase[[#This Row],[Aging]]="Within Due",InvoiceDatabase[[#This Row],[Balance Outstanding]],0)</f>
        <v>0</v>
      </c>
      <c r="R789" s="68" t="str">
        <f ca="1">IF(InvoiceDatabase[[#This Row],[Date Issued]] &gt;= TODAY()-30, "Yes", "No")</f>
        <v>No</v>
      </c>
      <c r="S789" s="68" t="str">
        <f ca="1">IF(InvoiceDatabase[[#This Row],[IsOverdue?]]&lt;&gt;"Yes",InvoiceDatabase[[#This Row],[Status]],"Past Due")</f>
        <v>Paid</v>
      </c>
      <c r="T789" s="68" t="str">
        <f ca="1">IF(AND(InvoiceDatabase[[#This Row],[Date Due]]&lt;TODAY(),InvoiceDatabase[[#This Row],[Status]]&lt;&gt;"Paid"),"Yes","No")</f>
        <v>No</v>
      </c>
    </row>
    <row r="790" spans="1:20">
      <c r="A790">
        <v>789</v>
      </c>
      <c r="C790" t="s">
        <v>111</v>
      </c>
      <c r="D790" s="68">
        <v>3682000</v>
      </c>
      <c r="E790" s="23">
        <v>46232</v>
      </c>
      <c r="F790" s="23">
        <v>46262</v>
      </c>
      <c r="G790" t="s">
        <v>274</v>
      </c>
      <c r="H790"/>
      <c r="I790"/>
      <c r="K790" t="s">
        <v>1090</v>
      </c>
      <c r="L790" s="68">
        <v>3682000</v>
      </c>
      <c r="M790" s="68">
        <f>InvoiceDatabase[[#This Row],[Amount]]-InvoiceDatabase[[#This Row],[Paid Amount]]</f>
        <v>0</v>
      </c>
      <c r="N790" s="68" t="str" cm="1">
        <f t="array" aca="1" ref="N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0" s="68" t="str">
        <f>_xlfn.TEXTAFTER(
VLOOKUP(InvoiceDatabase[[#This Row],[Customer]],CustomerList[],5,FALSE),
", ", -1)</f>
        <v>DKI Jakarta</v>
      </c>
      <c r="P790" s="68">
        <f ca="1">IF(InvoiceDatabase[[#This Row],[Aging]]&lt;&gt;"Within Due",InvoiceDatabase[[#This Row],[Balance Outstanding]],0)</f>
        <v>0</v>
      </c>
      <c r="Q790" s="68">
        <f ca="1">IF(InvoiceDatabase[[#This Row],[Aging]]="Within Due",InvoiceDatabase[[#This Row],[Balance Outstanding]],0)</f>
        <v>0</v>
      </c>
      <c r="R790" s="68" t="str">
        <f ca="1">IF(InvoiceDatabase[[#This Row],[Date Issued]] &gt;= TODAY()-30, "Yes", "No")</f>
        <v>No</v>
      </c>
      <c r="S790" s="68" t="str">
        <f ca="1">IF(InvoiceDatabase[[#This Row],[IsOverdue?]]&lt;&gt;"Yes",InvoiceDatabase[[#This Row],[Status]],"Past Due")</f>
        <v>Paid</v>
      </c>
      <c r="T790" s="68" t="str">
        <f ca="1">IF(AND(InvoiceDatabase[[#This Row],[Date Due]]&lt;TODAY(),InvoiceDatabase[[#This Row],[Status]]&lt;&gt;"Paid"),"Yes","No")</f>
        <v>No</v>
      </c>
    </row>
    <row r="791" spans="1:20">
      <c r="A791">
        <v>790</v>
      </c>
      <c r="C791" t="s">
        <v>138</v>
      </c>
      <c r="D791" s="68">
        <v>3268000</v>
      </c>
      <c r="E791" s="23">
        <v>46190</v>
      </c>
      <c r="F791" s="23">
        <v>46204</v>
      </c>
      <c r="G791" t="s">
        <v>274</v>
      </c>
      <c r="H791"/>
      <c r="I791"/>
      <c r="K791" t="s">
        <v>1091</v>
      </c>
      <c r="L791" s="68">
        <v>3268000</v>
      </c>
      <c r="M791" s="68">
        <f>InvoiceDatabase[[#This Row],[Amount]]-InvoiceDatabase[[#This Row],[Paid Amount]]</f>
        <v>0</v>
      </c>
      <c r="N791" s="68" t="str" cm="1">
        <f t="array" aca="1" ref="N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1" s="68" t="str">
        <f>_xlfn.TEXTAFTER(
VLOOKUP(InvoiceDatabase[[#This Row],[Customer]],CustomerList[],5,FALSE),
", ", -1)</f>
        <v>Jawa Barat</v>
      </c>
      <c r="P791" s="68">
        <f ca="1">IF(InvoiceDatabase[[#This Row],[Aging]]&lt;&gt;"Within Due",InvoiceDatabase[[#This Row],[Balance Outstanding]],0)</f>
        <v>0</v>
      </c>
      <c r="Q791" s="68">
        <f ca="1">IF(InvoiceDatabase[[#This Row],[Aging]]="Within Due",InvoiceDatabase[[#This Row],[Balance Outstanding]],0)</f>
        <v>0</v>
      </c>
      <c r="R791" s="68" t="str">
        <f ca="1">IF(InvoiceDatabase[[#This Row],[Date Issued]] &gt;= TODAY()-30, "Yes", "No")</f>
        <v>No</v>
      </c>
      <c r="S791" s="68" t="str">
        <f ca="1">IF(InvoiceDatabase[[#This Row],[IsOverdue?]]&lt;&gt;"Yes",InvoiceDatabase[[#This Row],[Status]],"Past Due")</f>
        <v>Paid</v>
      </c>
      <c r="T791" s="68" t="str">
        <f ca="1">IF(AND(InvoiceDatabase[[#This Row],[Date Due]]&lt;TODAY(),InvoiceDatabase[[#This Row],[Status]]&lt;&gt;"Paid"),"Yes","No")</f>
        <v>No</v>
      </c>
    </row>
    <row r="792" spans="1:20">
      <c r="A792">
        <v>791</v>
      </c>
      <c r="C792" t="s">
        <v>105</v>
      </c>
      <c r="D792" s="68">
        <v>7508000</v>
      </c>
      <c r="E792" s="23">
        <v>46122</v>
      </c>
      <c r="F792" s="23">
        <v>46152</v>
      </c>
      <c r="G792" t="s">
        <v>2802</v>
      </c>
      <c r="H792"/>
      <c r="I792"/>
      <c r="K792" t="s">
        <v>1092</v>
      </c>
      <c r="L792" s="68">
        <v>1877000</v>
      </c>
      <c r="M792" s="68">
        <f>InvoiceDatabase[[#This Row],[Amount]]-InvoiceDatabase[[#This Row],[Paid Amount]]</f>
        <v>5631000</v>
      </c>
      <c r="N792" s="68" t="str" cm="1">
        <f t="array" aca="1" ref="N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2" s="68" t="str">
        <f>_xlfn.TEXTAFTER(
VLOOKUP(InvoiceDatabase[[#This Row],[Customer]],CustomerList[],5,FALSE),
", ", -1)</f>
        <v>DKI Jakarta</v>
      </c>
      <c r="P792" s="68">
        <f ca="1">IF(InvoiceDatabase[[#This Row],[Aging]]&lt;&gt;"Within Due",InvoiceDatabase[[#This Row],[Balance Outstanding]],0)</f>
        <v>5631000</v>
      </c>
      <c r="Q792" s="68">
        <f ca="1">IF(InvoiceDatabase[[#This Row],[Aging]]="Within Due",InvoiceDatabase[[#This Row],[Balance Outstanding]],0)</f>
        <v>0</v>
      </c>
      <c r="R792" s="68" t="str">
        <f ca="1">IF(InvoiceDatabase[[#This Row],[Date Issued]] &gt;= TODAY()-30, "Yes", "No")</f>
        <v>No</v>
      </c>
      <c r="S792" s="68" t="str">
        <f ca="1">IF(InvoiceDatabase[[#This Row],[IsOverdue?]]&lt;&gt;"Yes",InvoiceDatabase[[#This Row],[Status]],"Past Due")</f>
        <v>Past Due</v>
      </c>
      <c r="T792" s="68" t="str">
        <f ca="1">IF(AND(InvoiceDatabase[[#This Row],[Date Due]]&lt;TODAY(),InvoiceDatabase[[#This Row],[Status]]&lt;&gt;"Paid"),"Yes","No")</f>
        <v>Yes</v>
      </c>
    </row>
    <row r="793" spans="1:20">
      <c r="A793">
        <v>792</v>
      </c>
      <c r="C793" t="s">
        <v>125</v>
      </c>
      <c r="D793" s="68">
        <v>3687000</v>
      </c>
      <c r="E793" s="23">
        <v>46044</v>
      </c>
      <c r="F793" s="23">
        <v>46074</v>
      </c>
      <c r="G793" t="s">
        <v>51</v>
      </c>
      <c r="H793"/>
      <c r="I793"/>
      <c r="K793" t="s">
        <v>1093</v>
      </c>
      <c r="L793" s="68">
        <v>0</v>
      </c>
      <c r="M793" s="68">
        <f>InvoiceDatabase[[#This Row],[Amount]]-InvoiceDatabase[[#This Row],[Paid Amount]]</f>
        <v>3687000</v>
      </c>
      <c r="N793" s="68" t="str" cm="1">
        <f t="array" aca="1" ref="N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3" s="68" t="str">
        <f>_xlfn.TEXTAFTER(
VLOOKUP(InvoiceDatabase[[#This Row],[Customer]],CustomerList[],5,FALSE),
", ", -1)</f>
        <v>DKI Jakarta</v>
      </c>
      <c r="P793" s="68">
        <f ca="1">IF(InvoiceDatabase[[#This Row],[Aging]]&lt;&gt;"Within Due",InvoiceDatabase[[#This Row],[Balance Outstanding]],0)</f>
        <v>3687000</v>
      </c>
      <c r="Q793" s="68">
        <f ca="1">IF(InvoiceDatabase[[#This Row],[Aging]]="Within Due",InvoiceDatabase[[#This Row],[Balance Outstanding]],0)</f>
        <v>0</v>
      </c>
      <c r="R793" s="68" t="str">
        <f ca="1">IF(InvoiceDatabase[[#This Row],[Date Issued]] &gt;= TODAY()-30, "Yes", "No")</f>
        <v>No</v>
      </c>
      <c r="S793" s="68" t="str">
        <f ca="1">IF(InvoiceDatabase[[#This Row],[IsOverdue?]]&lt;&gt;"Yes",InvoiceDatabase[[#This Row],[Status]],"Past Due")</f>
        <v>Past Due</v>
      </c>
      <c r="T793" s="68" t="str">
        <f ca="1">IF(AND(InvoiceDatabase[[#This Row],[Date Due]]&lt;TODAY(),InvoiceDatabase[[#This Row],[Status]]&lt;&gt;"Paid"),"Yes","No")</f>
        <v>Yes</v>
      </c>
    </row>
    <row r="794" spans="1:20">
      <c r="A794">
        <v>793</v>
      </c>
      <c r="C794" t="s">
        <v>118</v>
      </c>
      <c r="D794" s="68">
        <v>3759000</v>
      </c>
      <c r="E794" s="23">
        <v>46158</v>
      </c>
      <c r="F794" s="23">
        <v>46188</v>
      </c>
      <c r="G794" t="s">
        <v>274</v>
      </c>
      <c r="H794"/>
      <c r="I794"/>
      <c r="K794" t="s">
        <v>1094</v>
      </c>
      <c r="L794" s="68">
        <v>3759000</v>
      </c>
      <c r="M794" s="68">
        <f>InvoiceDatabase[[#This Row],[Amount]]-InvoiceDatabase[[#This Row],[Paid Amount]]</f>
        <v>0</v>
      </c>
      <c r="N794" s="68" t="str" cm="1">
        <f t="array" aca="1" ref="N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4" s="68" t="str">
        <f>_xlfn.TEXTAFTER(
VLOOKUP(InvoiceDatabase[[#This Row],[Customer]],CustomerList[],5,FALSE),
", ", -1)</f>
        <v>DKI Jakarta</v>
      </c>
      <c r="P794" s="68">
        <f ca="1">IF(InvoiceDatabase[[#This Row],[Aging]]&lt;&gt;"Within Due",InvoiceDatabase[[#This Row],[Balance Outstanding]],0)</f>
        <v>0</v>
      </c>
      <c r="Q794" s="68">
        <f ca="1">IF(InvoiceDatabase[[#This Row],[Aging]]="Within Due",InvoiceDatabase[[#This Row],[Balance Outstanding]],0)</f>
        <v>0</v>
      </c>
      <c r="R794" s="68" t="str">
        <f ca="1">IF(InvoiceDatabase[[#This Row],[Date Issued]] &gt;= TODAY()-30, "Yes", "No")</f>
        <v>No</v>
      </c>
      <c r="S794" s="68" t="str">
        <f ca="1">IF(InvoiceDatabase[[#This Row],[IsOverdue?]]&lt;&gt;"Yes",InvoiceDatabase[[#This Row],[Status]],"Past Due")</f>
        <v>Paid</v>
      </c>
      <c r="T794" s="68" t="str">
        <f ca="1">IF(AND(InvoiceDatabase[[#This Row],[Date Due]]&lt;TODAY(),InvoiceDatabase[[#This Row],[Status]]&lt;&gt;"Paid"),"Yes","No")</f>
        <v>No</v>
      </c>
    </row>
    <row r="795" spans="1:20">
      <c r="A795">
        <v>794</v>
      </c>
      <c r="C795" t="s">
        <v>138</v>
      </c>
      <c r="D795" s="68">
        <v>4038000</v>
      </c>
      <c r="E795" s="23">
        <v>46252</v>
      </c>
      <c r="F795" s="23">
        <v>46282</v>
      </c>
      <c r="G795" t="s">
        <v>274</v>
      </c>
      <c r="H795"/>
      <c r="I795"/>
      <c r="K795" t="s">
        <v>1095</v>
      </c>
      <c r="L795" s="68">
        <v>4038000</v>
      </c>
      <c r="M795" s="68">
        <f>InvoiceDatabase[[#This Row],[Amount]]-InvoiceDatabase[[#This Row],[Paid Amount]]</f>
        <v>0</v>
      </c>
      <c r="N795" s="68" t="str" cm="1">
        <f t="array" aca="1" ref="N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5" s="68" t="str">
        <f>_xlfn.TEXTAFTER(
VLOOKUP(InvoiceDatabase[[#This Row],[Customer]],CustomerList[],5,FALSE),
", ", -1)</f>
        <v>Jawa Barat</v>
      </c>
      <c r="P795" s="68">
        <f ca="1">IF(InvoiceDatabase[[#This Row],[Aging]]&lt;&gt;"Within Due",InvoiceDatabase[[#This Row],[Balance Outstanding]],0)</f>
        <v>0</v>
      </c>
      <c r="Q795" s="68">
        <f ca="1">IF(InvoiceDatabase[[#This Row],[Aging]]="Within Due",InvoiceDatabase[[#This Row],[Balance Outstanding]],0)</f>
        <v>0</v>
      </c>
      <c r="R795" s="68" t="str">
        <f ca="1">IF(InvoiceDatabase[[#This Row],[Date Issued]] &gt;= TODAY()-30, "Yes", "No")</f>
        <v>No</v>
      </c>
      <c r="S795" s="68" t="str">
        <f ca="1">IF(InvoiceDatabase[[#This Row],[IsOverdue?]]&lt;&gt;"Yes",InvoiceDatabase[[#This Row],[Status]],"Past Due")</f>
        <v>Paid</v>
      </c>
      <c r="T795" s="68" t="str">
        <f ca="1">IF(AND(InvoiceDatabase[[#This Row],[Date Due]]&lt;TODAY(),InvoiceDatabase[[#This Row],[Status]]&lt;&gt;"Paid"),"Yes","No")</f>
        <v>No</v>
      </c>
    </row>
    <row r="796" spans="1:20">
      <c r="A796">
        <v>795</v>
      </c>
      <c r="C796" t="s">
        <v>253</v>
      </c>
      <c r="D796" s="68">
        <v>2772000</v>
      </c>
      <c r="E796" s="23">
        <v>46043</v>
      </c>
      <c r="F796" s="23">
        <v>46073</v>
      </c>
      <c r="G796" t="s">
        <v>2802</v>
      </c>
      <c r="H796"/>
      <c r="I796"/>
      <c r="K796" t="s">
        <v>1096</v>
      </c>
      <c r="L796" s="68">
        <v>693000</v>
      </c>
      <c r="M796" s="68">
        <f>InvoiceDatabase[[#This Row],[Amount]]-InvoiceDatabase[[#This Row],[Paid Amount]]</f>
        <v>2079000</v>
      </c>
      <c r="N796" s="68" t="str" cm="1">
        <f t="array" aca="1" ref="N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796" s="68" t="str">
        <f>_xlfn.TEXTAFTER(
VLOOKUP(InvoiceDatabase[[#This Row],[Customer]],CustomerList[],5,FALSE),
", ", -1)</f>
        <v>Kalimantan Barat</v>
      </c>
      <c r="P796" s="68">
        <f ca="1">IF(InvoiceDatabase[[#This Row],[Aging]]&lt;&gt;"Within Due",InvoiceDatabase[[#This Row],[Balance Outstanding]],0)</f>
        <v>2079000</v>
      </c>
      <c r="Q796" s="68">
        <f ca="1">IF(InvoiceDatabase[[#This Row],[Aging]]="Within Due",InvoiceDatabase[[#This Row],[Balance Outstanding]],0)</f>
        <v>0</v>
      </c>
      <c r="R796" s="68" t="str">
        <f ca="1">IF(InvoiceDatabase[[#This Row],[Date Issued]] &gt;= TODAY()-30, "Yes", "No")</f>
        <v>No</v>
      </c>
      <c r="S796" s="68" t="str">
        <f ca="1">IF(InvoiceDatabase[[#This Row],[IsOverdue?]]&lt;&gt;"Yes",InvoiceDatabase[[#This Row],[Status]],"Past Due")</f>
        <v>Past Due</v>
      </c>
      <c r="T796" s="68" t="str">
        <f ca="1">IF(AND(InvoiceDatabase[[#This Row],[Date Due]]&lt;TODAY(),InvoiceDatabase[[#This Row],[Status]]&lt;&gt;"Paid"),"Yes","No")</f>
        <v>Yes</v>
      </c>
    </row>
    <row r="797" spans="1:20">
      <c r="A797">
        <v>796</v>
      </c>
      <c r="C797" t="s">
        <v>246</v>
      </c>
      <c r="D797" s="68">
        <v>4000000</v>
      </c>
      <c r="E797" s="23">
        <v>46204</v>
      </c>
      <c r="F797" s="23">
        <v>46249</v>
      </c>
      <c r="G797" t="s">
        <v>51</v>
      </c>
      <c r="H797"/>
      <c r="I797"/>
      <c r="K797" t="s">
        <v>1097</v>
      </c>
      <c r="L797" s="68">
        <v>0</v>
      </c>
      <c r="M797" s="68">
        <f>InvoiceDatabase[[#This Row],[Amount]]-InvoiceDatabase[[#This Row],[Paid Amount]]</f>
        <v>4000000</v>
      </c>
      <c r="N797" s="68" t="str" cm="1">
        <f t="array" aca="1" ref="N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797" s="68" t="str">
        <f>_xlfn.TEXTAFTER(
VLOOKUP(InvoiceDatabase[[#This Row],[Customer]],CustomerList[],5,FALSE),
", ", -1)</f>
        <v>Kalimantan Timur</v>
      </c>
      <c r="P797" s="68">
        <f ca="1">IF(InvoiceDatabase[[#This Row],[Aging]]&lt;&gt;"Within Due",InvoiceDatabase[[#This Row],[Balance Outstanding]],0)</f>
        <v>4000000</v>
      </c>
      <c r="Q797" s="68">
        <f ca="1">IF(InvoiceDatabase[[#This Row],[Aging]]="Within Due",InvoiceDatabase[[#This Row],[Balance Outstanding]],0)</f>
        <v>0</v>
      </c>
      <c r="R797" s="68" t="str">
        <f ca="1">IF(InvoiceDatabase[[#This Row],[Date Issued]] &gt;= TODAY()-30, "Yes", "No")</f>
        <v>No</v>
      </c>
      <c r="S797" s="68" t="str">
        <f ca="1">IF(InvoiceDatabase[[#This Row],[IsOverdue?]]&lt;&gt;"Yes",InvoiceDatabase[[#This Row],[Status]],"Past Due")</f>
        <v>Past Due</v>
      </c>
      <c r="T797" s="68" t="str">
        <f ca="1">IF(AND(InvoiceDatabase[[#This Row],[Date Due]]&lt;TODAY(),InvoiceDatabase[[#This Row],[Status]]&lt;&gt;"Paid"),"Yes","No")</f>
        <v>Yes</v>
      </c>
    </row>
    <row r="798" spans="1:20">
      <c r="A798">
        <v>797</v>
      </c>
      <c r="C798" t="s">
        <v>32</v>
      </c>
      <c r="D798" s="68">
        <v>3154000</v>
      </c>
      <c r="E798" s="23">
        <v>46197</v>
      </c>
      <c r="F798" s="23">
        <v>46227</v>
      </c>
      <c r="G798" t="s">
        <v>274</v>
      </c>
      <c r="H798"/>
      <c r="I798"/>
      <c r="K798" t="s">
        <v>1098</v>
      </c>
      <c r="L798" s="68">
        <v>3154000</v>
      </c>
      <c r="M798" s="68">
        <f>InvoiceDatabase[[#This Row],[Amount]]-InvoiceDatabase[[#This Row],[Paid Amount]]</f>
        <v>0</v>
      </c>
      <c r="N798" s="68" t="str" cm="1">
        <f t="array" aca="1" ref="N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8" s="68" t="str">
        <f>_xlfn.TEXTAFTER(
VLOOKUP(InvoiceDatabase[[#This Row],[Customer]],CustomerList[],5,FALSE),
", ", -1)</f>
        <v>DKI Jakarta</v>
      </c>
      <c r="P798" s="68">
        <f ca="1">IF(InvoiceDatabase[[#This Row],[Aging]]&lt;&gt;"Within Due",InvoiceDatabase[[#This Row],[Balance Outstanding]],0)</f>
        <v>0</v>
      </c>
      <c r="Q798" s="68">
        <f ca="1">IF(InvoiceDatabase[[#This Row],[Aging]]="Within Due",InvoiceDatabase[[#This Row],[Balance Outstanding]],0)</f>
        <v>0</v>
      </c>
      <c r="R798" s="68" t="str">
        <f ca="1">IF(InvoiceDatabase[[#This Row],[Date Issued]] &gt;= TODAY()-30, "Yes", "No")</f>
        <v>No</v>
      </c>
      <c r="S798" s="68" t="str">
        <f ca="1">IF(InvoiceDatabase[[#This Row],[IsOverdue?]]&lt;&gt;"Yes",InvoiceDatabase[[#This Row],[Status]],"Past Due")</f>
        <v>Paid</v>
      </c>
      <c r="T798" s="68" t="str">
        <f ca="1">IF(AND(InvoiceDatabase[[#This Row],[Date Due]]&lt;TODAY(),InvoiceDatabase[[#This Row],[Status]]&lt;&gt;"Paid"),"Yes","No")</f>
        <v>No</v>
      </c>
    </row>
    <row r="799" spans="1:20">
      <c r="A799">
        <v>798</v>
      </c>
      <c r="C799" t="s">
        <v>165</v>
      </c>
      <c r="D799" s="68">
        <v>2268000</v>
      </c>
      <c r="E799" s="23">
        <v>46234</v>
      </c>
      <c r="F799" s="23">
        <v>46264</v>
      </c>
      <c r="G799" t="s">
        <v>274</v>
      </c>
      <c r="H799"/>
      <c r="I799"/>
      <c r="K799" t="s">
        <v>1099</v>
      </c>
      <c r="L799" s="68">
        <v>2268000</v>
      </c>
      <c r="M799" s="68">
        <f>InvoiceDatabase[[#This Row],[Amount]]-InvoiceDatabase[[#This Row],[Paid Amount]]</f>
        <v>0</v>
      </c>
      <c r="N799" s="68" t="str" cm="1">
        <f t="array" aca="1" ref="N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799" s="68" t="str">
        <f>_xlfn.TEXTAFTER(
VLOOKUP(InvoiceDatabase[[#This Row],[Customer]],CustomerList[],5,FALSE),
", ", -1)</f>
        <v>Jawa Barat</v>
      </c>
      <c r="P799" s="68">
        <f ca="1">IF(InvoiceDatabase[[#This Row],[Aging]]&lt;&gt;"Within Due",InvoiceDatabase[[#This Row],[Balance Outstanding]],0)</f>
        <v>0</v>
      </c>
      <c r="Q799" s="68">
        <f ca="1">IF(InvoiceDatabase[[#This Row],[Aging]]="Within Due",InvoiceDatabase[[#This Row],[Balance Outstanding]],0)</f>
        <v>0</v>
      </c>
      <c r="R799" s="68" t="str">
        <f ca="1">IF(InvoiceDatabase[[#This Row],[Date Issued]] &gt;= TODAY()-30, "Yes", "No")</f>
        <v>No</v>
      </c>
      <c r="S799" s="68" t="str">
        <f ca="1">IF(InvoiceDatabase[[#This Row],[IsOverdue?]]&lt;&gt;"Yes",InvoiceDatabase[[#This Row],[Status]],"Past Due")</f>
        <v>Paid</v>
      </c>
      <c r="T799" s="68" t="str">
        <f ca="1">IF(AND(InvoiceDatabase[[#This Row],[Date Due]]&lt;TODAY(),InvoiceDatabase[[#This Row],[Status]]&lt;&gt;"Paid"),"Yes","No")</f>
        <v>No</v>
      </c>
    </row>
    <row r="800" spans="1:20">
      <c r="A800">
        <v>799</v>
      </c>
      <c r="C800" t="s">
        <v>171</v>
      </c>
      <c r="D800" s="68">
        <v>3756000</v>
      </c>
      <c r="E800" s="23">
        <v>46085</v>
      </c>
      <c r="F800" s="23">
        <v>46099</v>
      </c>
      <c r="G800" t="s">
        <v>274</v>
      </c>
      <c r="H800"/>
      <c r="I800"/>
      <c r="K800" t="s">
        <v>1100</v>
      </c>
      <c r="L800" s="68">
        <v>3756000</v>
      </c>
      <c r="M800" s="68">
        <f>InvoiceDatabase[[#This Row],[Amount]]-InvoiceDatabase[[#This Row],[Paid Amount]]</f>
        <v>0</v>
      </c>
      <c r="N800" s="68" t="str" cm="1">
        <f t="array" aca="1" ref="N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0" s="68" t="str">
        <f>_xlfn.TEXTAFTER(
VLOOKUP(InvoiceDatabase[[#This Row],[Customer]],CustomerList[],5,FALSE),
", ", -1)</f>
        <v>Jawa Barat</v>
      </c>
      <c r="P800" s="68">
        <f ca="1">IF(InvoiceDatabase[[#This Row],[Aging]]&lt;&gt;"Within Due",InvoiceDatabase[[#This Row],[Balance Outstanding]],0)</f>
        <v>0</v>
      </c>
      <c r="Q800" s="68">
        <f ca="1">IF(InvoiceDatabase[[#This Row],[Aging]]="Within Due",InvoiceDatabase[[#This Row],[Balance Outstanding]],0)</f>
        <v>0</v>
      </c>
      <c r="R800" s="68" t="str">
        <f ca="1">IF(InvoiceDatabase[[#This Row],[Date Issued]] &gt;= TODAY()-30, "Yes", "No")</f>
        <v>No</v>
      </c>
      <c r="S800" s="68" t="str">
        <f ca="1">IF(InvoiceDatabase[[#This Row],[IsOverdue?]]&lt;&gt;"Yes",InvoiceDatabase[[#This Row],[Status]],"Past Due")</f>
        <v>Paid</v>
      </c>
      <c r="T800" s="68" t="str">
        <f ca="1">IF(AND(InvoiceDatabase[[#This Row],[Date Due]]&lt;TODAY(),InvoiceDatabase[[#This Row],[Status]]&lt;&gt;"Paid"),"Yes","No")</f>
        <v>No</v>
      </c>
    </row>
    <row r="801" spans="1:20">
      <c r="A801">
        <v>800</v>
      </c>
      <c r="C801" t="s">
        <v>218</v>
      </c>
      <c r="D801" s="68">
        <v>3359000</v>
      </c>
      <c r="E801" s="23">
        <v>46140</v>
      </c>
      <c r="F801" s="23">
        <v>46185</v>
      </c>
      <c r="G801" t="s">
        <v>2802</v>
      </c>
      <c r="H801"/>
      <c r="I801"/>
      <c r="K801" t="s">
        <v>1101</v>
      </c>
      <c r="L801" s="68">
        <v>1680000</v>
      </c>
      <c r="M801" s="68">
        <f>InvoiceDatabase[[#This Row],[Amount]]-InvoiceDatabase[[#This Row],[Paid Amount]]</f>
        <v>1679000</v>
      </c>
      <c r="N801" s="68" t="str" cm="1">
        <f t="array" aca="1" ref="N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01" s="68" t="str">
        <f>_xlfn.TEXTAFTER(
VLOOKUP(InvoiceDatabase[[#This Row],[Customer]],CustomerList[],5,FALSE),
", ", -1)</f>
        <v>Sumatera Utara</v>
      </c>
      <c r="P801" s="68">
        <f ca="1">IF(InvoiceDatabase[[#This Row],[Aging]]&lt;&gt;"Within Due",InvoiceDatabase[[#This Row],[Balance Outstanding]],0)</f>
        <v>1679000</v>
      </c>
      <c r="Q801" s="68">
        <f ca="1">IF(InvoiceDatabase[[#This Row],[Aging]]="Within Due",InvoiceDatabase[[#This Row],[Balance Outstanding]],0)</f>
        <v>0</v>
      </c>
      <c r="R801" s="68" t="str">
        <f ca="1">IF(InvoiceDatabase[[#This Row],[Date Issued]] &gt;= TODAY()-30, "Yes", "No")</f>
        <v>No</v>
      </c>
      <c r="S801" s="68" t="str">
        <f ca="1">IF(InvoiceDatabase[[#This Row],[IsOverdue?]]&lt;&gt;"Yes",InvoiceDatabase[[#This Row],[Status]],"Past Due")</f>
        <v>Past Due</v>
      </c>
      <c r="T801" s="68" t="str">
        <f ca="1">IF(AND(InvoiceDatabase[[#This Row],[Date Due]]&lt;TODAY(),InvoiceDatabase[[#This Row],[Status]]&lt;&gt;"Paid"),"Yes","No")</f>
        <v>Yes</v>
      </c>
    </row>
    <row r="802" spans="1:20">
      <c r="A802">
        <v>801</v>
      </c>
      <c r="C802" t="s">
        <v>32</v>
      </c>
      <c r="D802" s="68">
        <v>5845000</v>
      </c>
      <c r="E802" s="23">
        <v>46272</v>
      </c>
      <c r="F802" s="23">
        <v>46302</v>
      </c>
      <c r="G802" t="s">
        <v>51</v>
      </c>
      <c r="H802"/>
      <c r="I802"/>
      <c r="K802" t="s">
        <v>1102</v>
      </c>
      <c r="L802" s="68">
        <v>0</v>
      </c>
      <c r="M802" s="68">
        <f>InvoiceDatabase[[#This Row],[Amount]]-InvoiceDatabase[[#This Row],[Paid Amount]]</f>
        <v>5845000</v>
      </c>
      <c r="N802" s="68" t="str" cm="1">
        <f t="array" aca="1" ref="N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02" s="68" t="str">
        <f>_xlfn.TEXTAFTER(
VLOOKUP(InvoiceDatabase[[#This Row],[Customer]],CustomerList[],5,FALSE),
", ", -1)</f>
        <v>DKI Jakarta</v>
      </c>
      <c r="P802" s="68">
        <f ca="1">IF(InvoiceDatabase[[#This Row],[Aging]]&lt;&gt;"Within Due",InvoiceDatabase[[#This Row],[Balance Outstanding]],0)</f>
        <v>0</v>
      </c>
      <c r="Q802" s="68">
        <f ca="1">IF(InvoiceDatabase[[#This Row],[Aging]]="Within Due",InvoiceDatabase[[#This Row],[Balance Outstanding]],0)</f>
        <v>5845000</v>
      </c>
      <c r="R802" s="68" t="str">
        <f ca="1">IF(InvoiceDatabase[[#This Row],[Date Issued]] &gt;= TODAY()-30, "Yes", "No")</f>
        <v>Yes</v>
      </c>
      <c r="S802" s="68" t="str">
        <f ca="1">IF(InvoiceDatabase[[#This Row],[IsOverdue?]]&lt;&gt;"Yes",InvoiceDatabase[[#This Row],[Status]],"Past Due")</f>
        <v>Unpaid</v>
      </c>
      <c r="T802" s="68" t="str">
        <f ca="1">IF(AND(InvoiceDatabase[[#This Row],[Date Due]]&lt;TODAY(),InvoiceDatabase[[#This Row],[Status]]&lt;&gt;"Paid"),"Yes","No")</f>
        <v>No</v>
      </c>
    </row>
    <row r="803" spans="1:20">
      <c r="A803">
        <v>802</v>
      </c>
      <c r="C803" t="s">
        <v>260</v>
      </c>
      <c r="D803" s="68">
        <v>1794000</v>
      </c>
      <c r="E803" s="23">
        <v>46193</v>
      </c>
      <c r="F803" s="23">
        <v>46223</v>
      </c>
      <c r="G803" t="s">
        <v>274</v>
      </c>
      <c r="H803"/>
      <c r="I803"/>
      <c r="K803" t="s">
        <v>1103</v>
      </c>
      <c r="L803" s="68">
        <v>1794000</v>
      </c>
      <c r="M803" s="68">
        <f>InvoiceDatabase[[#This Row],[Amount]]-InvoiceDatabase[[#This Row],[Paid Amount]]</f>
        <v>0</v>
      </c>
      <c r="N803" s="68" t="str" cm="1">
        <f t="array" aca="1" ref="N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3" s="68" t="str">
        <f>_xlfn.TEXTAFTER(
VLOOKUP(InvoiceDatabase[[#This Row],[Customer]],CustomerList[],5,FALSE),
", ", -1)</f>
        <v>Sulawesi Utara</v>
      </c>
      <c r="P803" s="68">
        <f ca="1">IF(InvoiceDatabase[[#This Row],[Aging]]&lt;&gt;"Within Due",InvoiceDatabase[[#This Row],[Balance Outstanding]],0)</f>
        <v>0</v>
      </c>
      <c r="Q803" s="68">
        <f ca="1">IF(InvoiceDatabase[[#This Row],[Aging]]="Within Due",InvoiceDatabase[[#This Row],[Balance Outstanding]],0)</f>
        <v>0</v>
      </c>
      <c r="R803" s="68" t="str">
        <f ca="1">IF(InvoiceDatabase[[#This Row],[Date Issued]] &gt;= TODAY()-30, "Yes", "No")</f>
        <v>No</v>
      </c>
      <c r="S803" s="68" t="str">
        <f ca="1">IF(InvoiceDatabase[[#This Row],[IsOverdue?]]&lt;&gt;"Yes",InvoiceDatabase[[#This Row],[Status]],"Past Due")</f>
        <v>Paid</v>
      </c>
      <c r="T803" s="68" t="str">
        <f ca="1">IF(AND(InvoiceDatabase[[#This Row],[Date Due]]&lt;TODAY(),InvoiceDatabase[[#This Row],[Status]]&lt;&gt;"Paid"),"Yes","No")</f>
        <v>No</v>
      </c>
    </row>
    <row r="804" spans="1:20">
      <c r="A804">
        <v>803</v>
      </c>
      <c r="C804" t="s">
        <v>197</v>
      </c>
      <c r="D804" s="68">
        <v>3854000</v>
      </c>
      <c r="E804" s="23">
        <v>46214</v>
      </c>
      <c r="F804" s="23">
        <v>46244</v>
      </c>
      <c r="G804" t="s">
        <v>51</v>
      </c>
      <c r="H804"/>
      <c r="I804"/>
      <c r="K804" t="s">
        <v>1104</v>
      </c>
      <c r="L804" s="68">
        <v>0</v>
      </c>
      <c r="M804" s="68">
        <f>InvoiceDatabase[[#This Row],[Amount]]-InvoiceDatabase[[#This Row],[Paid Amount]]</f>
        <v>3854000</v>
      </c>
      <c r="N804" s="68" t="str" cm="1">
        <f t="array" aca="1" ref="N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4" s="68" t="str">
        <f>_xlfn.TEXTAFTER(
VLOOKUP(InvoiceDatabase[[#This Row],[Customer]],CustomerList[],5,FALSE),
", ", -1)</f>
        <v>DI Yogyakarta</v>
      </c>
      <c r="P804" s="68">
        <f ca="1">IF(InvoiceDatabase[[#This Row],[Aging]]&lt;&gt;"Within Due",InvoiceDatabase[[#This Row],[Balance Outstanding]],0)</f>
        <v>3854000</v>
      </c>
      <c r="Q804" s="68">
        <f ca="1">IF(InvoiceDatabase[[#This Row],[Aging]]="Within Due",InvoiceDatabase[[#This Row],[Balance Outstanding]],0)</f>
        <v>0</v>
      </c>
      <c r="R804" s="68" t="str">
        <f ca="1">IF(InvoiceDatabase[[#This Row],[Date Issued]] &gt;= TODAY()-30, "Yes", "No")</f>
        <v>No</v>
      </c>
      <c r="S804" s="68" t="str">
        <f ca="1">IF(InvoiceDatabase[[#This Row],[IsOverdue?]]&lt;&gt;"Yes",InvoiceDatabase[[#This Row],[Status]],"Past Due")</f>
        <v>Past Due</v>
      </c>
      <c r="T804" s="68" t="str">
        <f ca="1">IF(AND(InvoiceDatabase[[#This Row],[Date Due]]&lt;TODAY(),InvoiceDatabase[[#This Row],[Status]]&lt;&gt;"Paid"),"Yes","No")</f>
        <v>Yes</v>
      </c>
    </row>
    <row r="805" spans="1:20">
      <c r="A805">
        <v>804</v>
      </c>
      <c r="C805" t="s">
        <v>184</v>
      </c>
      <c r="D805" s="68">
        <v>3783000</v>
      </c>
      <c r="E805" s="23">
        <v>46229</v>
      </c>
      <c r="F805" s="23">
        <v>46259</v>
      </c>
      <c r="G805" t="s">
        <v>274</v>
      </c>
      <c r="H805"/>
      <c r="I805"/>
      <c r="K805" t="s">
        <v>1105</v>
      </c>
      <c r="L805" s="68">
        <v>3783000</v>
      </c>
      <c r="M805" s="68">
        <f>InvoiceDatabase[[#This Row],[Amount]]-InvoiceDatabase[[#This Row],[Paid Amount]]</f>
        <v>0</v>
      </c>
      <c r="N805" s="68" t="str" cm="1">
        <f t="array" aca="1" ref="N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5" s="68" t="str">
        <f>_xlfn.TEXTAFTER(
VLOOKUP(InvoiceDatabase[[#This Row],[Customer]],CustomerList[],5,FALSE),
", ", -1)</f>
        <v>Jawa Timur</v>
      </c>
      <c r="P805" s="68">
        <f ca="1">IF(InvoiceDatabase[[#This Row],[Aging]]&lt;&gt;"Within Due",InvoiceDatabase[[#This Row],[Balance Outstanding]],0)</f>
        <v>0</v>
      </c>
      <c r="Q805" s="68">
        <f ca="1">IF(InvoiceDatabase[[#This Row],[Aging]]="Within Due",InvoiceDatabase[[#This Row],[Balance Outstanding]],0)</f>
        <v>0</v>
      </c>
      <c r="R805" s="68" t="str">
        <f ca="1">IF(InvoiceDatabase[[#This Row],[Date Issued]] &gt;= TODAY()-30, "Yes", "No")</f>
        <v>No</v>
      </c>
      <c r="S805" s="68" t="str">
        <f ca="1">IF(InvoiceDatabase[[#This Row],[IsOverdue?]]&lt;&gt;"Yes",InvoiceDatabase[[#This Row],[Status]],"Past Due")</f>
        <v>Paid</v>
      </c>
      <c r="T805" s="68" t="str">
        <f ca="1">IF(AND(InvoiceDatabase[[#This Row],[Date Due]]&lt;TODAY(),InvoiceDatabase[[#This Row],[Status]]&lt;&gt;"Paid"),"Yes","No")</f>
        <v>No</v>
      </c>
    </row>
    <row r="806" spans="1:20">
      <c r="A806">
        <v>805</v>
      </c>
      <c r="C806" t="s">
        <v>105</v>
      </c>
      <c r="D806" s="68">
        <v>1171000</v>
      </c>
      <c r="E806" s="23">
        <v>46045</v>
      </c>
      <c r="F806" s="23">
        <v>46075</v>
      </c>
      <c r="G806" t="s">
        <v>274</v>
      </c>
      <c r="H806"/>
      <c r="I806"/>
      <c r="K806" t="s">
        <v>1106</v>
      </c>
      <c r="L806" s="68">
        <v>1171000</v>
      </c>
      <c r="M806" s="68">
        <f>InvoiceDatabase[[#This Row],[Amount]]-InvoiceDatabase[[#This Row],[Paid Amount]]</f>
        <v>0</v>
      </c>
      <c r="N806" s="68" t="str" cm="1">
        <f t="array" aca="1" ref="N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6" s="68" t="str">
        <f>_xlfn.TEXTAFTER(
VLOOKUP(InvoiceDatabase[[#This Row],[Customer]],CustomerList[],5,FALSE),
", ", -1)</f>
        <v>DKI Jakarta</v>
      </c>
      <c r="P806" s="68">
        <f ca="1">IF(InvoiceDatabase[[#This Row],[Aging]]&lt;&gt;"Within Due",InvoiceDatabase[[#This Row],[Balance Outstanding]],0)</f>
        <v>0</v>
      </c>
      <c r="Q806" s="68">
        <f ca="1">IF(InvoiceDatabase[[#This Row],[Aging]]="Within Due",InvoiceDatabase[[#This Row],[Balance Outstanding]],0)</f>
        <v>0</v>
      </c>
      <c r="R806" s="68" t="str">
        <f ca="1">IF(InvoiceDatabase[[#This Row],[Date Issued]] &gt;= TODAY()-30, "Yes", "No")</f>
        <v>No</v>
      </c>
      <c r="S806" s="68" t="str">
        <f ca="1">IF(InvoiceDatabase[[#This Row],[IsOverdue?]]&lt;&gt;"Yes",InvoiceDatabase[[#This Row],[Status]],"Past Due")</f>
        <v>Paid</v>
      </c>
      <c r="T806" s="68" t="str">
        <f ca="1">IF(AND(InvoiceDatabase[[#This Row],[Date Due]]&lt;TODAY(),InvoiceDatabase[[#This Row],[Status]]&lt;&gt;"Paid"),"Yes","No")</f>
        <v>No</v>
      </c>
    </row>
    <row r="807" spans="1:20">
      <c r="A807">
        <v>806</v>
      </c>
      <c r="C807" t="s">
        <v>239</v>
      </c>
      <c r="D807" s="68">
        <v>891000</v>
      </c>
      <c r="E807" s="23">
        <v>46159</v>
      </c>
      <c r="F807" s="23">
        <v>46173</v>
      </c>
      <c r="G807" t="s">
        <v>274</v>
      </c>
      <c r="H807"/>
      <c r="I807"/>
      <c r="K807" t="s">
        <v>1107</v>
      </c>
      <c r="L807" s="68">
        <v>891000</v>
      </c>
      <c r="M807" s="68">
        <f>InvoiceDatabase[[#This Row],[Amount]]-InvoiceDatabase[[#This Row],[Paid Amount]]</f>
        <v>0</v>
      </c>
      <c r="N807" s="68" t="str" cm="1">
        <f t="array" aca="1" ref="N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7" s="68" t="str">
        <f>_xlfn.TEXTAFTER(
VLOOKUP(InvoiceDatabase[[#This Row],[Customer]],CustomerList[],5,FALSE),
", ", -1)</f>
        <v>Kepulauan Riau</v>
      </c>
      <c r="P807" s="68">
        <f ca="1">IF(InvoiceDatabase[[#This Row],[Aging]]&lt;&gt;"Within Due",InvoiceDatabase[[#This Row],[Balance Outstanding]],0)</f>
        <v>0</v>
      </c>
      <c r="Q807" s="68">
        <f ca="1">IF(InvoiceDatabase[[#This Row],[Aging]]="Within Due",InvoiceDatabase[[#This Row],[Balance Outstanding]],0)</f>
        <v>0</v>
      </c>
      <c r="R807" s="68" t="str">
        <f ca="1">IF(InvoiceDatabase[[#This Row],[Date Issued]] &gt;= TODAY()-30, "Yes", "No")</f>
        <v>No</v>
      </c>
      <c r="S807" s="68" t="str">
        <f ca="1">IF(InvoiceDatabase[[#This Row],[IsOverdue?]]&lt;&gt;"Yes",InvoiceDatabase[[#This Row],[Status]],"Past Due")</f>
        <v>Paid</v>
      </c>
      <c r="T807" s="68" t="str">
        <f ca="1">IF(AND(InvoiceDatabase[[#This Row],[Date Due]]&lt;TODAY(),InvoiceDatabase[[#This Row],[Status]]&lt;&gt;"Paid"),"Yes","No")</f>
        <v>No</v>
      </c>
    </row>
    <row r="808" spans="1:20">
      <c r="A808">
        <v>807</v>
      </c>
      <c r="C808" t="s">
        <v>118</v>
      </c>
      <c r="D808" s="68">
        <v>5382000</v>
      </c>
      <c r="E808" s="23">
        <v>46236</v>
      </c>
      <c r="F808" s="23">
        <v>46266</v>
      </c>
      <c r="G808" t="s">
        <v>51</v>
      </c>
      <c r="H808"/>
      <c r="I808"/>
      <c r="K808" t="s">
        <v>1108</v>
      </c>
      <c r="L808" s="68">
        <v>0</v>
      </c>
      <c r="M808" s="68">
        <f>InvoiceDatabase[[#This Row],[Amount]]-InvoiceDatabase[[#This Row],[Paid Amount]]</f>
        <v>5382000</v>
      </c>
      <c r="N808" s="68" t="str" cm="1">
        <f t="array" aca="1" ref="N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08" s="68" t="str">
        <f>_xlfn.TEXTAFTER(
VLOOKUP(InvoiceDatabase[[#This Row],[Customer]],CustomerList[],5,FALSE),
", ", -1)</f>
        <v>DKI Jakarta</v>
      </c>
      <c r="P808" s="68">
        <f ca="1">IF(InvoiceDatabase[[#This Row],[Aging]]&lt;&gt;"Within Due",InvoiceDatabase[[#This Row],[Balance Outstanding]],0)</f>
        <v>5382000</v>
      </c>
      <c r="Q808" s="68">
        <f ca="1">IF(InvoiceDatabase[[#This Row],[Aging]]="Within Due",InvoiceDatabase[[#This Row],[Balance Outstanding]],0)</f>
        <v>0</v>
      </c>
      <c r="R808" s="68" t="str">
        <f ca="1">IF(InvoiceDatabase[[#This Row],[Date Issued]] &gt;= TODAY()-30, "Yes", "No")</f>
        <v>No</v>
      </c>
      <c r="S808" s="68" t="str">
        <f ca="1">IF(InvoiceDatabase[[#This Row],[IsOverdue?]]&lt;&gt;"Yes",InvoiceDatabase[[#This Row],[Status]],"Past Due")</f>
        <v>Past Due</v>
      </c>
      <c r="T808" s="68" t="str">
        <f ca="1">IF(AND(InvoiceDatabase[[#This Row],[Date Due]]&lt;TODAY(),InvoiceDatabase[[#This Row],[Status]]&lt;&gt;"Paid"),"Yes","No")</f>
        <v>Yes</v>
      </c>
    </row>
    <row r="809" spans="1:20">
      <c r="A809">
        <v>808</v>
      </c>
      <c r="C809" t="s">
        <v>138</v>
      </c>
      <c r="D809" s="68">
        <v>2170000</v>
      </c>
      <c r="E809" s="23">
        <v>46179</v>
      </c>
      <c r="F809" s="23">
        <v>46209</v>
      </c>
      <c r="G809" t="s">
        <v>274</v>
      </c>
      <c r="H809"/>
      <c r="I809"/>
      <c r="K809" t="s">
        <v>1109</v>
      </c>
      <c r="L809" s="68">
        <v>2170000</v>
      </c>
      <c r="M809" s="68">
        <f>InvoiceDatabase[[#This Row],[Amount]]-InvoiceDatabase[[#This Row],[Paid Amount]]</f>
        <v>0</v>
      </c>
      <c r="N809" s="68" t="str" cm="1">
        <f t="array" aca="1" ref="N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09" s="68" t="str">
        <f>_xlfn.TEXTAFTER(
VLOOKUP(InvoiceDatabase[[#This Row],[Customer]],CustomerList[],5,FALSE),
", ", -1)</f>
        <v>Jawa Barat</v>
      </c>
      <c r="P809" s="68">
        <f ca="1">IF(InvoiceDatabase[[#This Row],[Aging]]&lt;&gt;"Within Due",InvoiceDatabase[[#This Row],[Balance Outstanding]],0)</f>
        <v>0</v>
      </c>
      <c r="Q809" s="68">
        <f ca="1">IF(InvoiceDatabase[[#This Row],[Aging]]="Within Due",InvoiceDatabase[[#This Row],[Balance Outstanding]],0)</f>
        <v>0</v>
      </c>
      <c r="R809" s="68" t="str">
        <f ca="1">IF(InvoiceDatabase[[#This Row],[Date Issued]] &gt;= TODAY()-30, "Yes", "No")</f>
        <v>No</v>
      </c>
      <c r="S809" s="68" t="str">
        <f ca="1">IF(InvoiceDatabase[[#This Row],[IsOverdue?]]&lt;&gt;"Yes",InvoiceDatabase[[#This Row],[Status]],"Past Due")</f>
        <v>Paid</v>
      </c>
      <c r="T809" s="68" t="str">
        <f ca="1">IF(AND(InvoiceDatabase[[#This Row],[Date Due]]&lt;TODAY(),InvoiceDatabase[[#This Row],[Status]]&lt;&gt;"Paid"),"Yes","No")</f>
        <v>No</v>
      </c>
    </row>
    <row r="810" spans="1:20">
      <c r="A810">
        <v>809</v>
      </c>
      <c r="C810" t="s">
        <v>131</v>
      </c>
      <c r="D810" s="68">
        <v>2872000</v>
      </c>
      <c r="E810" s="23">
        <v>46082</v>
      </c>
      <c r="F810" s="23">
        <v>46096</v>
      </c>
      <c r="G810" t="s">
        <v>274</v>
      </c>
      <c r="H810"/>
      <c r="I810"/>
      <c r="K810" t="s">
        <v>1110</v>
      </c>
      <c r="L810" s="68">
        <v>2872000</v>
      </c>
      <c r="M810" s="68">
        <f>InvoiceDatabase[[#This Row],[Amount]]-InvoiceDatabase[[#This Row],[Paid Amount]]</f>
        <v>0</v>
      </c>
      <c r="N810" s="68" t="str" cm="1">
        <f t="array" aca="1" ref="N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0" s="68" t="str">
        <f>_xlfn.TEXTAFTER(
VLOOKUP(InvoiceDatabase[[#This Row],[Customer]],CustomerList[],5,FALSE),
", ", -1)</f>
        <v>Jawa Barat</v>
      </c>
      <c r="P810" s="68">
        <f ca="1">IF(InvoiceDatabase[[#This Row],[Aging]]&lt;&gt;"Within Due",InvoiceDatabase[[#This Row],[Balance Outstanding]],0)</f>
        <v>0</v>
      </c>
      <c r="Q810" s="68">
        <f ca="1">IF(InvoiceDatabase[[#This Row],[Aging]]="Within Due",InvoiceDatabase[[#This Row],[Balance Outstanding]],0)</f>
        <v>0</v>
      </c>
      <c r="R810" s="68" t="str">
        <f ca="1">IF(InvoiceDatabase[[#This Row],[Date Issued]] &gt;= TODAY()-30, "Yes", "No")</f>
        <v>No</v>
      </c>
      <c r="S810" s="68" t="str">
        <f ca="1">IF(InvoiceDatabase[[#This Row],[IsOverdue?]]&lt;&gt;"Yes",InvoiceDatabase[[#This Row],[Status]],"Past Due")</f>
        <v>Paid</v>
      </c>
      <c r="T810" s="68" t="str">
        <f ca="1">IF(AND(InvoiceDatabase[[#This Row],[Date Due]]&lt;TODAY(),InvoiceDatabase[[#This Row],[Status]]&lt;&gt;"Paid"),"Yes","No")</f>
        <v>No</v>
      </c>
    </row>
    <row r="811" spans="1:20">
      <c r="A811">
        <v>810</v>
      </c>
      <c r="C811" t="s">
        <v>232</v>
      </c>
      <c r="D811" s="68">
        <v>378000</v>
      </c>
      <c r="E811" s="23">
        <v>46135</v>
      </c>
      <c r="F811" s="23">
        <v>46165</v>
      </c>
      <c r="G811" t="s">
        <v>274</v>
      </c>
      <c r="H811"/>
      <c r="I811"/>
      <c r="K811" t="s">
        <v>1111</v>
      </c>
      <c r="L811" s="68">
        <v>378000</v>
      </c>
      <c r="M811" s="68">
        <f>InvoiceDatabase[[#This Row],[Amount]]-InvoiceDatabase[[#This Row],[Paid Amount]]</f>
        <v>0</v>
      </c>
      <c r="N811" s="68" t="str" cm="1">
        <f t="array" aca="1" ref="N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1" s="68" t="str">
        <f>_xlfn.TEXTAFTER(
VLOOKUP(InvoiceDatabase[[#This Row],[Customer]],CustomerList[],5,FALSE),
", ", -1)</f>
        <v>Riau</v>
      </c>
      <c r="P811" s="68">
        <f ca="1">IF(InvoiceDatabase[[#This Row],[Aging]]&lt;&gt;"Within Due",InvoiceDatabase[[#This Row],[Balance Outstanding]],0)</f>
        <v>0</v>
      </c>
      <c r="Q811" s="68">
        <f ca="1">IF(InvoiceDatabase[[#This Row],[Aging]]="Within Due",InvoiceDatabase[[#This Row],[Balance Outstanding]],0)</f>
        <v>0</v>
      </c>
      <c r="R811" s="68" t="str">
        <f ca="1">IF(InvoiceDatabase[[#This Row],[Date Issued]] &gt;= TODAY()-30, "Yes", "No")</f>
        <v>No</v>
      </c>
      <c r="S811" s="68" t="str">
        <f ca="1">IF(InvoiceDatabase[[#This Row],[IsOverdue?]]&lt;&gt;"Yes",InvoiceDatabase[[#This Row],[Status]],"Past Due")</f>
        <v>Paid</v>
      </c>
      <c r="T811" s="68" t="str">
        <f ca="1">IF(AND(InvoiceDatabase[[#This Row],[Date Due]]&lt;TODAY(),InvoiceDatabase[[#This Row],[Status]]&lt;&gt;"Paid"),"Yes","No")</f>
        <v>No</v>
      </c>
    </row>
    <row r="812" spans="1:20">
      <c r="A812">
        <v>811</v>
      </c>
      <c r="C812" t="s">
        <v>165</v>
      </c>
      <c r="D812" s="68">
        <v>5283000</v>
      </c>
      <c r="E812" s="23">
        <v>46189</v>
      </c>
      <c r="F812" s="23">
        <v>46219</v>
      </c>
      <c r="G812" t="s">
        <v>274</v>
      </c>
      <c r="H812"/>
      <c r="I812"/>
      <c r="K812" t="s">
        <v>1112</v>
      </c>
      <c r="L812" s="68">
        <v>5283000</v>
      </c>
      <c r="M812" s="68">
        <f>InvoiceDatabase[[#This Row],[Amount]]-InvoiceDatabase[[#This Row],[Paid Amount]]</f>
        <v>0</v>
      </c>
      <c r="N812" s="68" t="str" cm="1">
        <f t="array" aca="1" ref="N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2" s="68" t="str">
        <f>_xlfn.TEXTAFTER(
VLOOKUP(InvoiceDatabase[[#This Row],[Customer]],CustomerList[],5,FALSE),
", ", -1)</f>
        <v>Jawa Barat</v>
      </c>
      <c r="P812" s="68">
        <f ca="1">IF(InvoiceDatabase[[#This Row],[Aging]]&lt;&gt;"Within Due",InvoiceDatabase[[#This Row],[Balance Outstanding]],0)</f>
        <v>0</v>
      </c>
      <c r="Q812" s="68">
        <f ca="1">IF(InvoiceDatabase[[#This Row],[Aging]]="Within Due",InvoiceDatabase[[#This Row],[Balance Outstanding]],0)</f>
        <v>0</v>
      </c>
      <c r="R812" s="68" t="str">
        <f ca="1">IF(InvoiceDatabase[[#This Row],[Date Issued]] &gt;= TODAY()-30, "Yes", "No")</f>
        <v>No</v>
      </c>
      <c r="S812" s="68" t="str">
        <f ca="1">IF(InvoiceDatabase[[#This Row],[IsOverdue?]]&lt;&gt;"Yes",InvoiceDatabase[[#This Row],[Status]],"Past Due")</f>
        <v>Paid</v>
      </c>
      <c r="T812" s="68" t="str">
        <f ca="1">IF(AND(InvoiceDatabase[[#This Row],[Date Due]]&lt;TODAY(),InvoiceDatabase[[#This Row],[Status]]&lt;&gt;"Paid"),"Yes","No")</f>
        <v>No</v>
      </c>
    </row>
    <row r="813" spans="1:20">
      <c r="A813">
        <v>812</v>
      </c>
      <c r="C813" t="s">
        <v>211</v>
      </c>
      <c r="D813" s="68">
        <v>3139000</v>
      </c>
      <c r="E813" s="23">
        <v>46041</v>
      </c>
      <c r="F813" s="23">
        <v>46071</v>
      </c>
      <c r="G813" t="s">
        <v>274</v>
      </c>
      <c r="H813"/>
      <c r="I813"/>
      <c r="K813" t="s">
        <v>1113</v>
      </c>
      <c r="L813" s="68">
        <v>3139000</v>
      </c>
      <c r="M813" s="68">
        <f>InvoiceDatabase[[#This Row],[Amount]]-InvoiceDatabase[[#This Row],[Paid Amount]]</f>
        <v>0</v>
      </c>
      <c r="N813" s="68" t="str" cm="1">
        <f t="array" aca="1" ref="N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3" s="68" t="str">
        <f>_xlfn.TEXTAFTER(
VLOOKUP(InvoiceDatabase[[#This Row],[Customer]],CustomerList[],5,FALSE),
", ", -1)</f>
        <v>Sulawesi Selatan</v>
      </c>
      <c r="P813" s="68">
        <f ca="1">IF(InvoiceDatabase[[#This Row],[Aging]]&lt;&gt;"Within Due",InvoiceDatabase[[#This Row],[Balance Outstanding]],0)</f>
        <v>0</v>
      </c>
      <c r="Q813" s="68">
        <f ca="1">IF(InvoiceDatabase[[#This Row],[Aging]]="Within Due",InvoiceDatabase[[#This Row],[Balance Outstanding]],0)</f>
        <v>0</v>
      </c>
      <c r="R813" s="68" t="str">
        <f ca="1">IF(InvoiceDatabase[[#This Row],[Date Issued]] &gt;= TODAY()-30, "Yes", "No")</f>
        <v>No</v>
      </c>
      <c r="S813" s="68" t="str">
        <f ca="1">IF(InvoiceDatabase[[#This Row],[IsOverdue?]]&lt;&gt;"Yes",InvoiceDatabase[[#This Row],[Status]],"Past Due")</f>
        <v>Paid</v>
      </c>
      <c r="T813" s="68" t="str">
        <f ca="1">IF(AND(InvoiceDatabase[[#This Row],[Date Due]]&lt;TODAY(),InvoiceDatabase[[#This Row],[Status]]&lt;&gt;"Paid"),"Yes","No")</f>
        <v>No</v>
      </c>
    </row>
    <row r="814" spans="1:20">
      <c r="A814">
        <v>813</v>
      </c>
      <c r="C814" t="s">
        <v>105</v>
      </c>
      <c r="D814" s="68">
        <v>3346000</v>
      </c>
      <c r="E814" s="23">
        <v>46041</v>
      </c>
      <c r="F814" s="23">
        <v>46071</v>
      </c>
      <c r="G814" t="s">
        <v>51</v>
      </c>
      <c r="H814"/>
      <c r="I814"/>
      <c r="K814" t="s">
        <v>1114</v>
      </c>
      <c r="L814" s="68">
        <v>0</v>
      </c>
      <c r="M814" s="68">
        <f>InvoiceDatabase[[#This Row],[Amount]]-InvoiceDatabase[[#This Row],[Paid Amount]]</f>
        <v>3346000</v>
      </c>
      <c r="N814" s="68" t="str" cm="1">
        <f t="array" aca="1" ref="N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4" s="68" t="str">
        <f>_xlfn.TEXTAFTER(
VLOOKUP(InvoiceDatabase[[#This Row],[Customer]],CustomerList[],5,FALSE),
", ", -1)</f>
        <v>DKI Jakarta</v>
      </c>
      <c r="P814" s="68">
        <f ca="1">IF(InvoiceDatabase[[#This Row],[Aging]]&lt;&gt;"Within Due",InvoiceDatabase[[#This Row],[Balance Outstanding]],0)</f>
        <v>3346000</v>
      </c>
      <c r="Q814" s="68">
        <f ca="1">IF(InvoiceDatabase[[#This Row],[Aging]]="Within Due",InvoiceDatabase[[#This Row],[Balance Outstanding]],0)</f>
        <v>0</v>
      </c>
      <c r="R814" s="68" t="str">
        <f ca="1">IF(InvoiceDatabase[[#This Row],[Date Issued]] &gt;= TODAY()-30, "Yes", "No")</f>
        <v>No</v>
      </c>
      <c r="S814" s="68" t="str">
        <f ca="1">IF(InvoiceDatabase[[#This Row],[IsOverdue?]]&lt;&gt;"Yes",InvoiceDatabase[[#This Row],[Status]],"Past Due")</f>
        <v>Past Due</v>
      </c>
      <c r="T814" s="68" t="str">
        <f ca="1">IF(AND(InvoiceDatabase[[#This Row],[Date Due]]&lt;TODAY(),InvoiceDatabase[[#This Row],[Status]]&lt;&gt;"Paid"),"Yes","No")</f>
        <v>Yes</v>
      </c>
    </row>
    <row r="815" spans="1:20">
      <c r="A815">
        <v>814</v>
      </c>
      <c r="C815" t="s">
        <v>218</v>
      </c>
      <c r="D815" s="68">
        <v>4186000</v>
      </c>
      <c r="E815" s="23">
        <v>46253</v>
      </c>
      <c r="F815" s="23">
        <v>46267</v>
      </c>
      <c r="G815" t="s">
        <v>274</v>
      </c>
      <c r="H815"/>
      <c r="I815"/>
      <c r="K815" t="s">
        <v>1115</v>
      </c>
      <c r="L815" s="68">
        <v>4186000</v>
      </c>
      <c r="M815" s="68">
        <f>InvoiceDatabase[[#This Row],[Amount]]-InvoiceDatabase[[#This Row],[Paid Amount]]</f>
        <v>0</v>
      </c>
      <c r="N815" s="68" t="str" cm="1">
        <f t="array" aca="1" ref="N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5" s="68" t="str">
        <f>_xlfn.TEXTAFTER(
VLOOKUP(InvoiceDatabase[[#This Row],[Customer]],CustomerList[],5,FALSE),
", ", -1)</f>
        <v>Sumatera Utara</v>
      </c>
      <c r="P815" s="68">
        <f ca="1">IF(InvoiceDatabase[[#This Row],[Aging]]&lt;&gt;"Within Due",InvoiceDatabase[[#This Row],[Balance Outstanding]],0)</f>
        <v>0</v>
      </c>
      <c r="Q815" s="68">
        <f ca="1">IF(InvoiceDatabase[[#This Row],[Aging]]="Within Due",InvoiceDatabase[[#This Row],[Balance Outstanding]],0)</f>
        <v>0</v>
      </c>
      <c r="R815" s="68" t="str">
        <f ca="1">IF(InvoiceDatabase[[#This Row],[Date Issued]] &gt;= TODAY()-30, "Yes", "No")</f>
        <v>No</v>
      </c>
      <c r="S815" s="68" t="str">
        <f ca="1">IF(InvoiceDatabase[[#This Row],[IsOverdue?]]&lt;&gt;"Yes",InvoiceDatabase[[#This Row],[Status]],"Past Due")</f>
        <v>Paid</v>
      </c>
      <c r="T815" s="68" t="str">
        <f ca="1">IF(AND(InvoiceDatabase[[#This Row],[Date Due]]&lt;TODAY(),InvoiceDatabase[[#This Row],[Status]]&lt;&gt;"Paid"),"Yes","No")</f>
        <v>No</v>
      </c>
    </row>
    <row r="816" spans="1:20">
      <c r="A816">
        <v>815</v>
      </c>
      <c r="C816" t="s">
        <v>177</v>
      </c>
      <c r="D816" s="68">
        <v>4082000</v>
      </c>
      <c r="E816" s="23">
        <v>46147</v>
      </c>
      <c r="F816" s="23">
        <v>46161</v>
      </c>
      <c r="G816" t="s">
        <v>51</v>
      </c>
      <c r="H816"/>
      <c r="I816"/>
      <c r="K816" t="s">
        <v>1116</v>
      </c>
      <c r="L816" s="68">
        <v>0</v>
      </c>
      <c r="M816" s="68">
        <f>InvoiceDatabase[[#This Row],[Amount]]-InvoiceDatabase[[#This Row],[Paid Amount]]</f>
        <v>4082000</v>
      </c>
      <c r="N816" s="68" t="str" cm="1">
        <f t="array" aca="1" ref="N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16" s="68" t="str">
        <f>_xlfn.TEXTAFTER(
VLOOKUP(InvoiceDatabase[[#This Row],[Customer]],CustomerList[],5,FALSE),
", ", -1)</f>
        <v>Jawa Timur</v>
      </c>
      <c r="P816" s="68">
        <f ca="1">IF(InvoiceDatabase[[#This Row],[Aging]]&lt;&gt;"Within Due",InvoiceDatabase[[#This Row],[Balance Outstanding]],0)</f>
        <v>4082000</v>
      </c>
      <c r="Q816" s="68">
        <f ca="1">IF(InvoiceDatabase[[#This Row],[Aging]]="Within Due",InvoiceDatabase[[#This Row],[Balance Outstanding]],0)</f>
        <v>0</v>
      </c>
      <c r="R816" s="68" t="str">
        <f ca="1">IF(InvoiceDatabase[[#This Row],[Date Issued]] &gt;= TODAY()-30, "Yes", "No")</f>
        <v>No</v>
      </c>
      <c r="S816" s="68" t="str">
        <f ca="1">IF(InvoiceDatabase[[#This Row],[IsOverdue?]]&lt;&gt;"Yes",InvoiceDatabase[[#This Row],[Status]],"Past Due")</f>
        <v>Past Due</v>
      </c>
      <c r="T816" s="68" t="str">
        <f ca="1">IF(AND(InvoiceDatabase[[#This Row],[Date Due]]&lt;TODAY(),InvoiceDatabase[[#This Row],[Status]]&lt;&gt;"Paid"),"Yes","No")</f>
        <v>Yes</v>
      </c>
    </row>
    <row r="817" spans="1:20">
      <c r="A817">
        <v>816</v>
      </c>
      <c r="C817" t="s">
        <v>177</v>
      </c>
      <c r="D817" s="68">
        <v>2966000</v>
      </c>
      <c r="E817" s="23">
        <v>46270</v>
      </c>
      <c r="F817" s="23">
        <v>46300</v>
      </c>
      <c r="G817" t="s">
        <v>51</v>
      </c>
      <c r="H817"/>
      <c r="I817"/>
      <c r="K817" t="s">
        <v>1117</v>
      </c>
      <c r="L817" s="68">
        <v>0</v>
      </c>
      <c r="M817" s="68">
        <f>InvoiceDatabase[[#This Row],[Amount]]-InvoiceDatabase[[#This Row],[Paid Amount]]</f>
        <v>2966000</v>
      </c>
      <c r="N817" s="68" t="str" cm="1">
        <f t="array" aca="1" ref="N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17" s="68" t="str">
        <f>_xlfn.TEXTAFTER(
VLOOKUP(InvoiceDatabase[[#This Row],[Customer]],CustomerList[],5,FALSE),
", ", -1)</f>
        <v>Jawa Timur</v>
      </c>
      <c r="P817" s="68">
        <f ca="1">IF(InvoiceDatabase[[#This Row],[Aging]]&lt;&gt;"Within Due",InvoiceDatabase[[#This Row],[Balance Outstanding]],0)</f>
        <v>0</v>
      </c>
      <c r="Q817" s="68">
        <f ca="1">IF(InvoiceDatabase[[#This Row],[Aging]]="Within Due",InvoiceDatabase[[#This Row],[Balance Outstanding]],0)</f>
        <v>2966000</v>
      </c>
      <c r="R817" s="68" t="str">
        <f ca="1">IF(InvoiceDatabase[[#This Row],[Date Issued]] &gt;= TODAY()-30, "Yes", "No")</f>
        <v>Yes</v>
      </c>
      <c r="S817" s="68" t="str">
        <f ca="1">IF(InvoiceDatabase[[#This Row],[IsOverdue?]]&lt;&gt;"Yes",InvoiceDatabase[[#This Row],[Status]],"Past Due")</f>
        <v>Unpaid</v>
      </c>
      <c r="T817" s="68" t="str">
        <f ca="1">IF(AND(InvoiceDatabase[[#This Row],[Date Due]]&lt;TODAY(),InvoiceDatabase[[#This Row],[Status]]&lt;&gt;"Paid"),"Yes","No")</f>
        <v>No</v>
      </c>
    </row>
    <row r="818" spans="1:20">
      <c r="A818">
        <v>817</v>
      </c>
      <c r="C818" t="s">
        <v>138</v>
      </c>
      <c r="D818" s="68">
        <v>816000</v>
      </c>
      <c r="E818" s="23">
        <v>46073</v>
      </c>
      <c r="F818" s="23">
        <v>46103</v>
      </c>
      <c r="G818" t="s">
        <v>274</v>
      </c>
      <c r="H818"/>
      <c r="I818"/>
      <c r="K818" t="s">
        <v>1118</v>
      </c>
      <c r="L818" s="68">
        <v>816000</v>
      </c>
      <c r="M818" s="68">
        <f>InvoiceDatabase[[#This Row],[Amount]]-InvoiceDatabase[[#This Row],[Paid Amount]]</f>
        <v>0</v>
      </c>
      <c r="N818" s="68" t="str" cm="1">
        <f t="array" aca="1" ref="N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18" s="68" t="str">
        <f>_xlfn.TEXTAFTER(
VLOOKUP(InvoiceDatabase[[#This Row],[Customer]],CustomerList[],5,FALSE),
", ", -1)</f>
        <v>Jawa Barat</v>
      </c>
      <c r="P818" s="68">
        <f ca="1">IF(InvoiceDatabase[[#This Row],[Aging]]&lt;&gt;"Within Due",InvoiceDatabase[[#This Row],[Balance Outstanding]],0)</f>
        <v>0</v>
      </c>
      <c r="Q818" s="68">
        <f ca="1">IF(InvoiceDatabase[[#This Row],[Aging]]="Within Due",InvoiceDatabase[[#This Row],[Balance Outstanding]],0)</f>
        <v>0</v>
      </c>
      <c r="R818" s="68" t="str">
        <f ca="1">IF(InvoiceDatabase[[#This Row],[Date Issued]] &gt;= TODAY()-30, "Yes", "No")</f>
        <v>No</v>
      </c>
      <c r="S818" s="68" t="str">
        <f ca="1">IF(InvoiceDatabase[[#This Row],[IsOverdue?]]&lt;&gt;"Yes",InvoiceDatabase[[#This Row],[Status]],"Past Due")</f>
        <v>Paid</v>
      </c>
      <c r="T818" s="68" t="str">
        <f ca="1">IF(AND(InvoiceDatabase[[#This Row],[Date Due]]&lt;TODAY(),InvoiceDatabase[[#This Row],[Status]]&lt;&gt;"Paid"),"Yes","No")</f>
        <v>No</v>
      </c>
    </row>
    <row r="819" spans="1:20">
      <c r="A819">
        <v>818</v>
      </c>
      <c r="C819" t="s">
        <v>190</v>
      </c>
      <c r="D819" s="68">
        <v>7886000</v>
      </c>
      <c r="E819" s="23">
        <v>46205</v>
      </c>
      <c r="F819" s="23">
        <v>46235</v>
      </c>
      <c r="G819" t="s">
        <v>2802</v>
      </c>
      <c r="H819"/>
      <c r="I819"/>
      <c r="K819" t="s">
        <v>1119</v>
      </c>
      <c r="L819" s="68">
        <v>4732000</v>
      </c>
      <c r="M819" s="68">
        <f>InvoiceDatabase[[#This Row],[Amount]]-InvoiceDatabase[[#This Row],[Paid Amount]]</f>
        <v>3154000</v>
      </c>
      <c r="N819" s="68" t="str" cm="1">
        <f t="array" aca="1" ref="N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19" s="68" t="str">
        <f>_xlfn.TEXTAFTER(
VLOOKUP(InvoiceDatabase[[#This Row],[Customer]],CustomerList[],5,FALSE),
", ", -1)</f>
        <v>Jawa Tengah</v>
      </c>
      <c r="P819" s="68">
        <f ca="1">IF(InvoiceDatabase[[#This Row],[Aging]]&lt;&gt;"Within Due",InvoiceDatabase[[#This Row],[Balance Outstanding]],0)</f>
        <v>3154000</v>
      </c>
      <c r="Q819" s="68">
        <f ca="1">IF(InvoiceDatabase[[#This Row],[Aging]]="Within Due",InvoiceDatabase[[#This Row],[Balance Outstanding]],0)</f>
        <v>0</v>
      </c>
      <c r="R819" s="68" t="str">
        <f ca="1">IF(InvoiceDatabase[[#This Row],[Date Issued]] &gt;= TODAY()-30, "Yes", "No")</f>
        <v>No</v>
      </c>
      <c r="S819" s="68" t="str">
        <f ca="1">IF(InvoiceDatabase[[#This Row],[IsOverdue?]]&lt;&gt;"Yes",InvoiceDatabase[[#This Row],[Status]],"Past Due")</f>
        <v>Past Due</v>
      </c>
      <c r="T819" s="68" t="str">
        <f ca="1">IF(AND(InvoiceDatabase[[#This Row],[Date Due]]&lt;TODAY(),InvoiceDatabase[[#This Row],[Status]]&lt;&gt;"Paid"),"Yes","No")</f>
        <v>Yes</v>
      </c>
    </row>
    <row r="820" spans="1:20">
      <c r="A820">
        <v>819</v>
      </c>
      <c r="C820" t="s">
        <v>225</v>
      </c>
      <c r="D820" s="68">
        <v>4656000</v>
      </c>
      <c r="E820" s="23">
        <v>46252</v>
      </c>
      <c r="F820" s="23">
        <v>46282</v>
      </c>
      <c r="G820" t="s">
        <v>51</v>
      </c>
      <c r="H820"/>
      <c r="I820"/>
      <c r="K820" t="s">
        <v>1120</v>
      </c>
      <c r="L820" s="68">
        <v>0</v>
      </c>
      <c r="M820" s="68">
        <f>InvoiceDatabase[[#This Row],[Amount]]-InvoiceDatabase[[#This Row],[Paid Amount]]</f>
        <v>4656000</v>
      </c>
      <c r="N820" s="68" t="str" cm="1">
        <f t="array" aca="1" ref="N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0" s="68" t="str">
        <f>_xlfn.TEXTAFTER(
VLOOKUP(InvoiceDatabase[[#This Row],[Customer]],CustomerList[],5,FALSE),
", ", -1)</f>
        <v>Sumatera Selatan</v>
      </c>
      <c r="P820" s="68">
        <f ca="1">IF(InvoiceDatabase[[#This Row],[Aging]]&lt;&gt;"Within Due",InvoiceDatabase[[#This Row],[Balance Outstanding]],0)</f>
        <v>4656000</v>
      </c>
      <c r="Q820" s="68">
        <f ca="1">IF(InvoiceDatabase[[#This Row],[Aging]]="Within Due",InvoiceDatabase[[#This Row],[Balance Outstanding]],0)</f>
        <v>0</v>
      </c>
      <c r="R820" s="68" t="str">
        <f ca="1">IF(InvoiceDatabase[[#This Row],[Date Issued]] &gt;= TODAY()-30, "Yes", "No")</f>
        <v>No</v>
      </c>
      <c r="S820" s="68" t="str">
        <f ca="1">IF(InvoiceDatabase[[#This Row],[IsOverdue?]]&lt;&gt;"Yes",InvoiceDatabase[[#This Row],[Status]],"Past Due")</f>
        <v>Past Due</v>
      </c>
      <c r="T820" s="68" t="str">
        <f ca="1">IF(AND(InvoiceDatabase[[#This Row],[Date Due]]&lt;TODAY(),InvoiceDatabase[[#This Row],[Status]]&lt;&gt;"Paid"),"Yes","No")</f>
        <v>Yes</v>
      </c>
    </row>
    <row r="821" spans="1:20">
      <c r="A821">
        <v>820</v>
      </c>
      <c r="C821" t="s">
        <v>211</v>
      </c>
      <c r="D821" s="68">
        <v>3261000</v>
      </c>
      <c r="E821" s="23">
        <v>46250</v>
      </c>
      <c r="F821" s="23">
        <v>46280</v>
      </c>
      <c r="G821" t="s">
        <v>51</v>
      </c>
      <c r="H821"/>
      <c r="I821"/>
      <c r="K821" t="s">
        <v>1121</v>
      </c>
      <c r="L821" s="68">
        <v>0</v>
      </c>
      <c r="M821" s="68">
        <f>InvoiceDatabase[[#This Row],[Amount]]-InvoiceDatabase[[#This Row],[Paid Amount]]</f>
        <v>3261000</v>
      </c>
      <c r="N821" s="68" t="str" cm="1">
        <f t="array" aca="1" ref="N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21" s="68" t="str">
        <f>_xlfn.TEXTAFTER(
VLOOKUP(InvoiceDatabase[[#This Row],[Customer]],CustomerList[],5,FALSE),
", ", -1)</f>
        <v>Sulawesi Selatan</v>
      </c>
      <c r="P821" s="68">
        <f ca="1">IF(InvoiceDatabase[[#This Row],[Aging]]&lt;&gt;"Within Due",InvoiceDatabase[[#This Row],[Balance Outstanding]],0)</f>
        <v>3261000</v>
      </c>
      <c r="Q821" s="68">
        <f ca="1">IF(InvoiceDatabase[[#This Row],[Aging]]="Within Due",InvoiceDatabase[[#This Row],[Balance Outstanding]],0)</f>
        <v>0</v>
      </c>
      <c r="R821" s="68" t="str">
        <f ca="1">IF(InvoiceDatabase[[#This Row],[Date Issued]] &gt;= TODAY()-30, "Yes", "No")</f>
        <v>No</v>
      </c>
      <c r="S821" s="68" t="str">
        <f ca="1">IF(InvoiceDatabase[[#This Row],[IsOverdue?]]&lt;&gt;"Yes",InvoiceDatabase[[#This Row],[Status]],"Past Due")</f>
        <v>Past Due</v>
      </c>
      <c r="T821" s="68" t="str">
        <f ca="1">IF(AND(InvoiceDatabase[[#This Row],[Date Due]]&lt;TODAY(),InvoiceDatabase[[#This Row],[Status]]&lt;&gt;"Paid"),"Yes","No")</f>
        <v>Yes</v>
      </c>
    </row>
    <row r="822" spans="1:20">
      <c r="A822">
        <v>821</v>
      </c>
      <c r="C822" t="s">
        <v>184</v>
      </c>
      <c r="D822" s="68">
        <v>3274000</v>
      </c>
      <c r="E822" s="23">
        <v>46217</v>
      </c>
      <c r="F822" s="23">
        <v>46247</v>
      </c>
      <c r="G822" t="s">
        <v>274</v>
      </c>
      <c r="H822"/>
      <c r="I822"/>
      <c r="K822" t="s">
        <v>1122</v>
      </c>
      <c r="L822" s="68">
        <v>3274000</v>
      </c>
      <c r="M822" s="68">
        <f>InvoiceDatabase[[#This Row],[Amount]]-InvoiceDatabase[[#This Row],[Paid Amount]]</f>
        <v>0</v>
      </c>
      <c r="N822" s="68" t="str" cm="1">
        <f t="array" aca="1" ref="N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2" s="68" t="str">
        <f>_xlfn.TEXTAFTER(
VLOOKUP(InvoiceDatabase[[#This Row],[Customer]],CustomerList[],5,FALSE),
", ", -1)</f>
        <v>Jawa Timur</v>
      </c>
      <c r="P822" s="68">
        <f ca="1">IF(InvoiceDatabase[[#This Row],[Aging]]&lt;&gt;"Within Due",InvoiceDatabase[[#This Row],[Balance Outstanding]],0)</f>
        <v>0</v>
      </c>
      <c r="Q822" s="68">
        <f ca="1">IF(InvoiceDatabase[[#This Row],[Aging]]="Within Due",InvoiceDatabase[[#This Row],[Balance Outstanding]],0)</f>
        <v>0</v>
      </c>
      <c r="R822" s="68" t="str">
        <f ca="1">IF(InvoiceDatabase[[#This Row],[Date Issued]] &gt;= TODAY()-30, "Yes", "No")</f>
        <v>No</v>
      </c>
      <c r="S822" s="68" t="str">
        <f ca="1">IF(InvoiceDatabase[[#This Row],[IsOverdue?]]&lt;&gt;"Yes",InvoiceDatabase[[#This Row],[Status]],"Past Due")</f>
        <v>Paid</v>
      </c>
      <c r="T822" s="68" t="str">
        <f ca="1">IF(AND(InvoiceDatabase[[#This Row],[Date Due]]&lt;TODAY(),InvoiceDatabase[[#This Row],[Status]]&lt;&gt;"Paid"),"Yes","No")</f>
        <v>No</v>
      </c>
    </row>
    <row r="823" spans="1:20">
      <c r="A823">
        <v>822</v>
      </c>
      <c r="C823" t="s">
        <v>246</v>
      </c>
      <c r="D823" s="68">
        <v>3299000</v>
      </c>
      <c r="E823" s="23">
        <v>46094</v>
      </c>
      <c r="F823" s="23">
        <v>46124</v>
      </c>
      <c r="G823" t="s">
        <v>274</v>
      </c>
      <c r="H823"/>
      <c r="I823"/>
      <c r="K823" t="s">
        <v>1123</v>
      </c>
      <c r="L823" s="68">
        <v>3299000</v>
      </c>
      <c r="M823" s="68">
        <f>InvoiceDatabase[[#This Row],[Amount]]-InvoiceDatabase[[#This Row],[Paid Amount]]</f>
        <v>0</v>
      </c>
      <c r="N823" s="68" t="str" cm="1">
        <f t="array" aca="1" ref="N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3" s="68" t="str">
        <f>_xlfn.TEXTAFTER(
VLOOKUP(InvoiceDatabase[[#This Row],[Customer]],CustomerList[],5,FALSE),
", ", -1)</f>
        <v>Kalimantan Timur</v>
      </c>
      <c r="P823" s="68">
        <f ca="1">IF(InvoiceDatabase[[#This Row],[Aging]]&lt;&gt;"Within Due",InvoiceDatabase[[#This Row],[Balance Outstanding]],0)</f>
        <v>0</v>
      </c>
      <c r="Q823" s="68">
        <f ca="1">IF(InvoiceDatabase[[#This Row],[Aging]]="Within Due",InvoiceDatabase[[#This Row],[Balance Outstanding]],0)</f>
        <v>0</v>
      </c>
      <c r="R823" s="68" t="str">
        <f ca="1">IF(InvoiceDatabase[[#This Row],[Date Issued]] &gt;= TODAY()-30, "Yes", "No")</f>
        <v>No</v>
      </c>
      <c r="S823" s="68" t="str">
        <f ca="1">IF(InvoiceDatabase[[#This Row],[IsOverdue?]]&lt;&gt;"Yes",InvoiceDatabase[[#This Row],[Status]],"Past Due")</f>
        <v>Paid</v>
      </c>
      <c r="T823" s="68" t="str">
        <f ca="1">IF(AND(InvoiceDatabase[[#This Row],[Date Due]]&lt;TODAY(),InvoiceDatabase[[#This Row],[Status]]&lt;&gt;"Paid"),"Yes","No")</f>
        <v>No</v>
      </c>
    </row>
    <row r="824" spans="1:20">
      <c r="A824">
        <v>823</v>
      </c>
      <c r="C824" t="s">
        <v>225</v>
      </c>
      <c r="D824" s="68">
        <v>3990000</v>
      </c>
      <c r="E824" s="23">
        <v>46110</v>
      </c>
      <c r="F824" s="23">
        <v>46155</v>
      </c>
      <c r="G824" t="s">
        <v>274</v>
      </c>
      <c r="H824"/>
      <c r="I824"/>
      <c r="K824" t="s">
        <v>1124</v>
      </c>
      <c r="L824" s="68">
        <v>3990000</v>
      </c>
      <c r="M824" s="68">
        <f>InvoiceDatabase[[#This Row],[Amount]]-InvoiceDatabase[[#This Row],[Paid Amount]]</f>
        <v>0</v>
      </c>
      <c r="N824" s="68" t="str" cm="1">
        <f t="array" aca="1" ref="N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4" s="68" t="str">
        <f>_xlfn.TEXTAFTER(
VLOOKUP(InvoiceDatabase[[#This Row],[Customer]],CustomerList[],5,FALSE),
", ", -1)</f>
        <v>Sumatera Selatan</v>
      </c>
      <c r="P824" s="68">
        <f ca="1">IF(InvoiceDatabase[[#This Row],[Aging]]&lt;&gt;"Within Due",InvoiceDatabase[[#This Row],[Balance Outstanding]],0)</f>
        <v>0</v>
      </c>
      <c r="Q824" s="68">
        <f ca="1">IF(InvoiceDatabase[[#This Row],[Aging]]="Within Due",InvoiceDatabase[[#This Row],[Balance Outstanding]],0)</f>
        <v>0</v>
      </c>
      <c r="R824" s="68" t="str">
        <f ca="1">IF(InvoiceDatabase[[#This Row],[Date Issued]] &gt;= TODAY()-30, "Yes", "No")</f>
        <v>No</v>
      </c>
      <c r="S824" s="68" t="str">
        <f ca="1">IF(InvoiceDatabase[[#This Row],[IsOverdue?]]&lt;&gt;"Yes",InvoiceDatabase[[#This Row],[Status]],"Past Due")</f>
        <v>Paid</v>
      </c>
      <c r="T824" s="68" t="str">
        <f ca="1">IF(AND(InvoiceDatabase[[#This Row],[Date Due]]&lt;TODAY(),InvoiceDatabase[[#This Row],[Status]]&lt;&gt;"Paid"),"Yes","No")</f>
        <v>No</v>
      </c>
    </row>
    <row r="825" spans="1:20">
      <c r="A825">
        <v>824</v>
      </c>
      <c r="C825" t="s">
        <v>125</v>
      </c>
      <c r="D825" s="68">
        <v>1746000</v>
      </c>
      <c r="E825" s="23">
        <v>46180</v>
      </c>
      <c r="F825" s="23">
        <v>46210</v>
      </c>
      <c r="G825" t="s">
        <v>2802</v>
      </c>
      <c r="H825"/>
      <c r="I825"/>
      <c r="K825" t="s">
        <v>1125</v>
      </c>
      <c r="L825" s="68">
        <v>698000</v>
      </c>
      <c r="M825" s="68">
        <f>InvoiceDatabase[[#This Row],[Amount]]-InvoiceDatabase[[#This Row],[Paid Amount]]</f>
        <v>1048000</v>
      </c>
      <c r="N825" s="68" t="str" cm="1">
        <f t="array" aca="1" ref="N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25" s="68" t="str">
        <f>_xlfn.TEXTAFTER(
VLOOKUP(InvoiceDatabase[[#This Row],[Customer]],CustomerList[],5,FALSE),
", ", -1)</f>
        <v>DKI Jakarta</v>
      </c>
      <c r="P825" s="68">
        <f ca="1">IF(InvoiceDatabase[[#This Row],[Aging]]&lt;&gt;"Within Due",InvoiceDatabase[[#This Row],[Balance Outstanding]],0)</f>
        <v>1048000</v>
      </c>
      <c r="Q825" s="68">
        <f ca="1">IF(InvoiceDatabase[[#This Row],[Aging]]="Within Due",InvoiceDatabase[[#This Row],[Balance Outstanding]],0)</f>
        <v>0</v>
      </c>
      <c r="R825" s="68" t="str">
        <f ca="1">IF(InvoiceDatabase[[#This Row],[Date Issued]] &gt;= TODAY()-30, "Yes", "No")</f>
        <v>No</v>
      </c>
      <c r="S825" s="68" t="str">
        <f ca="1">IF(InvoiceDatabase[[#This Row],[IsOverdue?]]&lt;&gt;"Yes",InvoiceDatabase[[#This Row],[Status]],"Past Due")</f>
        <v>Past Due</v>
      </c>
      <c r="T825" s="68" t="str">
        <f ca="1">IF(AND(InvoiceDatabase[[#This Row],[Date Due]]&lt;TODAY(),InvoiceDatabase[[#This Row],[Status]]&lt;&gt;"Paid"),"Yes","No")</f>
        <v>Yes</v>
      </c>
    </row>
    <row r="826" spans="1:20">
      <c r="A826">
        <v>825</v>
      </c>
      <c r="C826" t="s">
        <v>260</v>
      </c>
      <c r="D826" s="68">
        <v>5803000</v>
      </c>
      <c r="E826" s="23">
        <v>46196</v>
      </c>
      <c r="F826" s="23">
        <v>46226</v>
      </c>
      <c r="G826" t="s">
        <v>274</v>
      </c>
      <c r="H826"/>
      <c r="I826"/>
      <c r="K826" t="s">
        <v>1126</v>
      </c>
      <c r="L826" s="68">
        <v>5803000</v>
      </c>
      <c r="M826" s="68">
        <f>InvoiceDatabase[[#This Row],[Amount]]-InvoiceDatabase[[#This Row],[Paid Amount]]</f>
        <v>0</v>
      </c>
      <c r="N826" s="68" t="str" cm="1">
        <f t="array" aca="1" ref="N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6" s="68" t="str">
        <f>_xlfn.TEXTAFTER(
VLOOKUP(InvoiceDatabase[[#This Row],[Customer]],CustomerList[],5,FALSE),
", ", -1)</f>
        <v>Sulawesi Utara</v>
      </c>
      <c r="P826" s="68">
        <f ca="1">IF(InvoiceDatabase[[#This Row],[Aging]]&lt;&gt;"Within Due",InvoiceDatabase[[#This Row],[Balance Outstanding]],0)</f>
        <v>0</v>
      </c>
      <c r="Q826" s="68">
        <f ca="1">IF(InvoiceDatabase[[#This Row],[Aging]]="Within Due",InvoiceDatabase[[#This Row],[Balance Outstanding]],0)</f>
        <v>0</v>
      </c>
      <c r="R826" s="68" t="str">
        <f ca="1">IF(InvoiceDatabase[[#This Row],[Date Issued]] &gt;= TODAY()-30, "Yes", "No")</f>
        <v>No</v>
      </c>
      <c r="S826" s="68" t="str">
        <f ca="1">IF(InvoiceDatabase[[#This Row],[IsOverdue?]]&lt;&gt;"Yes",InvoiceDatabase[[#This Row],[Status]],"Past Due")</f>
        <v>Paid</v>
      </c>
      <c r="T826" s="68" t="str">
        <f ca="1">IF(AND(InvoiceDatabase[[#This Row],[Date Due]]&lt;TODAY(),InvoiceDatabase[[#This Row],[Status]]&lt;&gt;"Paid"),"Yes","No")</f>
        <v>No</v>
      </c>
    </row>
    <row r="827" spans="1:20">
      <c r="A827">
        <v>826</v>
      </c>
      <c r="C827" t="s">
        <v>239</v>
      </c>
      <c r="D827" s="68">
        <v>1500000</v>
      </c>
      <c r="E827" s="23">
        <v>46075</v>
      </c>
      <c r="F827" s="23">
        <v>46120</v>
      </c>
      <c r="G827" t="s">
        <v>274</v>
      </c>
      <c r="H827"/>
      <c r="I827"/>
      <c r="K827" t="s">
        <v>1127</v>
      </c>
      <c r="L827" s="68">
        <v>1500000</v>
      </c>
      <c r="M827" s="68">
        <f>InvoiceDatabase[[#This Row],[Amount]]-InvoiceDatabase[[#This Row],[Paid Amount]]</f>
        <v>0</v>
      </c>
      <c r="N827" s="68" t="str" cm="1">
        <f t="array" aca="1" ref="N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7" s="68" t="str">
        <f>_xlfn.TEXTAFTER(
VLOOKUP(InvoiceDatabase[[#This Row],[Customer]],CustomerList[],5,FALSE),
", ", -1)</f>
        <v>Kepulauan Riau</v>
      </c>
      <c r="P827" s="68">
        <f ca="1">IF(InvoiceDatabase[[#This Row],[Aging]]&lt;&gt;"Within Due",InvoiceDatabase[[#This Row],[Balance Outstanding]],0)</f>
        <v>0</v>
      </c>
      <c r="Q827" s="68">
        <f ca="1">IF(InvoiceDatabase[[#This Row],[Aging]]="Within Due",InvoiceDatabase[[#This Row],[Balance Outstanding]],0)</f>
        <v>0</v>
      </c>
      <c r="R827" s="68" t="str">
        <f ca="1">IF(InvoiceDatabase[[#This Row],[Date Issued]] &gt;= TODAY()-30, "Yes", "No")</f>
        <v>No</v>
      </c>
      <c r="S827" s="68" t="str">
        <f ca="1">IF(InvoiceDatabase[[#This Row],[IsOverdue?]]&lt;&gt;"Yes",InvoiceDatabase[[#This Row],[Status]],"Past Due")</f>
        <v>Paid</v>
      </c>
      <c r="T827" s="68" t="str">
        <f ca="1">IF(AND(InvoiceDatabase[[#This Row],[Date Due]]&lt;TODAY(),InvoiceDatabase[[#This Row],[Status]]&lt;&gt;"Paid"),"Yes","No")</f>
        <v>No</v>
      </c>
    </row>
    <row r="828" spans="1:20">
      <c r="A828">
        <v>827</v>
      </c>
      <c r="C828" t="s">
        <v>260</v>
      </c>
      <c r="D828" s="68">
        <v>2208000</v>
      </c>
      <c r="E828" s="23">
        <v>46044</v>
      </c>
      <c r="F828" s="23">
        <v>46074</v>
      </c>
      <c r="G828" t="s">
        <v>274</v>
      </c>
      <c r="H828"/>
      <c r="I828"/>
      <c r="K828" t="s">
        <v>1128</v>
      </c>
      <c r="L828" s="68">
        <v>2208000</v>
      </c>
      <c r="M828" s="68">
        <f>InvoiceDatabase[[#This Row],[Amount]]-InvoiceDatabase[[#This Row],[Paid Amount]]</f>
        <v>0</v>
      </c>
      <c r="N828" s="68" t="str" cm="1">
        <f t="array" aca="1" ref="N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8" s="68" t="str">
        <f>_xlfn.TEXTAFTER(
VLOOKUP(InvoiceDatabase[[#This Row],[Customer]],CustomerList[],5,FALSE),
", ", -1)</f>
        <v>Sulawesi Utara</v>
      </c>
      <c r="P828" s="68">
        <f ca="1">IF(InvoiceDatabase[[#This Row],[Aging]]&lt;&gt;"Within Due",InvoiceDatabase[[#This Row],[Balance Outstanding]],0)</f>
        <v>0</v>
      </c>
      <c r="Q828" s="68">
        <f ca="1">IF(InvoiceDatabase[[#This Row],[Aging]]="Within Due",InvoiceDatabase[[#This Row],[Balance Outstanding]],0)</f>
        <v>0</v>
      </c>
      <c r="R828" s="68" t="str">
        <f ca="1">IF(InvoiceDatabase[[#This Row],[Date Issued]] &gt;= TODAY()-30, "Yes", "No")</f>
        <v>No</v>
      </c>
      <c r="S828" s="68" t="str">
        <f ca="1">IF(InvoiceDatabase[[#This Row],[IsOverdue?]]&lt;&gt;"Yes",InvoiceDatabase[[#This Row],[Status]],"Past Due")</f>
        <v>Paid</v>
      </c>
      <c r="T828" s="68" t="str">
        <f ca="1">IF(AND(InvoiceDatabase[[#This Row],[Date Due]]&lt;TODAY(),InvoiceDatabase[[#This Row],[Status]]&lt;&gt;"Paid"),"Yes","No")</f>
        <v>No</v>
      </c>
    </row>
    <row r="829" spans="1:20">
      <c r="A829">
        <v>828</v>
      </c>
      <c r="C829" t="s">
        <v>184</v>
      </c>
      <c r="D829" s="68">
        <v>2706000</v>
      </c>
      <c r="E829" s="23">
        <v>46151</v>
      </c>
      <c r="F829" s="23">
        <v>46165</v>
      </c>
      <c r="G829" t="s">
        <v>274</v>
      </c>
      <c r="H829"/>
      <c r="I829"/>
      <c r="K829" t="s">
        <v>1129</v>
      </c>
      <c r="L829" s="68">
        <v>2706000</v>
      </c>
      <c r="M829" s="68">
        <f>InvoiceDatabase[[#This Row],[Amount]]-InvoiceDatabase[[#This Row],[Paid Amount]]</f>
        <v>0</v>
      </c>
      <c r="N829" s="68" t="str" cm="1">
        <f t="array" aca="1" ref="N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29" s="68" t="str">
        <f>_xlfn.TEXTAFTER(
VLOOKUP(InvoiceDatabase[[#This Row],[Customer]],CustomerList[],5,FALSE),
", ", -1)</f>
        <v>Jawa Timur</v>
      </c>
      <c r="P829" s="68">
        <f ca="1">IF(InvoiceDatabase[[#This Row],[Aging]]&lt;&gt;"Within Due",InvoiceDatabase[[#This Row],[Balance Outstanding]],0)</f>
        <v>0</v>
      </c>
      <c r="Q829" s="68">
        <f ca="1">IF(InvoiceDatabase[[#This Row],[Aging]]="Within Due",InvoiceDatabase[[#This Row],[Balance Outstanding]],0)</f>
        <v>0</v>
      </c>
      <c r="R829" s="68" t="str">
        <f ca="1">IF(InvoiceDatabase[[#This Row],[Date Issued]] &gt;= TODAY()-30, "Yes", "No")</f>
        <v>No</v>
      </c>
      <c r="S829" s="68" t="str">
        <f ca="1">IF(InvoiceDatabase[[#This Row],[IsOverdue?]]&lt;&gt;"Yes",InvoiceDatabase[[#This Row],[Status]],"Past Due")</f>
        <v>Paid</v>
      </c>
      <c r="T829" s="68" t="str">
        <f ca="1">IF(AND(InvoiceDatabase[[#This Row],[Date Due]]&lt;TODAY(),InvoiceDatabase[[#This Row],[Status]]&lt;&gt;"Paid"),"Yes","No")</f>
        <v>No</v>
      </c>
    </row>
    <row r="830" spans="1:20">
      <c r="A830">
        <v>829</v>
      </c>
      <c r="C830" t="s">
        <v>171</v>
      </c>
      <c r="D830" s="68">
        <v>5151000</v>
      </c>
      <c r="E830" s="23">
        <v>46113</v>
      </c>
      <c r="F830" s="23">
        <v>46143</v>
      </c>
      <c r="G830" t="s">
        <v>274</v>
      </c>
      <c r="H830"/>
      <c r="I830"/>
      <c r="K830" t="s">
        <v>1130</v>
      </c>
      <c r="L830" s="68">
        <v>5151000</v>
      </c>
      <c r="M830" s="68">
        <f>InvoiceDatabase[[#This Row],[Amount]]-InvoiceDatabase[[#This Row],[Paid Amount]]</f>
        <v>0</v>
      </c>
      <c r="N830" s="68" t="str" cm="1">
        <f t="array" aca="1" ref="N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0" s="68" t="str">
        <f>_xlfn.TEXTAFTER(
VLOOKUP(InvoiceDatabase[[#This Row],[Customer]],CustomerList[],5,FALSE),
", ", -1)</f>
        <v>Jawa Barat</v>
      </c>
      <c r="P830" s="68">
        <f ca="1">IF(InvoiceDatabase[[#This Row],[Aging]]&lt;&gt;"Within Due",InvoiceDatabase[[#This Row],[Balance Outstanding]],0)</f>
        <v>0</v>
      </c>
      <c r="Q830" s="68">
        <f ca="1">IF(InvoiceDatabase[[#This Row],[Aging]]="Within Due",InvoiceDatabase[[#This Row],[Balance Outstanding]],0)</f>
        <v>0</v>
      </c>
      <c r="R830" s="68" t="str">
        <f ca="1">IF(InvoiceDatabase[[#This Row],[Date Issued]] &gt;= TODAY()-30, "Yes", "No")</f>
        <v>No</v>
      </c>
      <c r="S830" s="68" t="str">
        <f ca="1">IF(InvoiceDatabase[[#This Row],[IsOverdue?]]&lt;&gt;"Yes",InvoiceDatabase[[#This Row],[Status]],"Past Due")</f>
        <v>Paid</v>
      </c>
      <c r="T830" s="68" t="str">
        <f ca="1">IF(AND(InvoiceDatabase[[#This Row],[Date Due]]&lt;TODAY(),InvoiceDatabase[[#This Row],[Status]]&lt;&gt;"Paid"),"Yes","No")</f>
        <v>No</v>
      </c>
    </row>
    <row r="831" spans="1:20">
      <c r="A831">
        <v>830</v>
      </c>
      <c r="C831" t="s">
        <v>171</v>
      </c>
      <c r="D831" s="68">
        <v>1843000</v>
      </c>
      <c r="E831" s="23">
        <v>46032</v>
      </c>
      <c r="F831" s="23">
        <v>46046</v>
      </c>
      <c r="G831" t="s">
        <v>2802</v>
      </c>
      <c r="H831"/>
      <c r="I831"/>
      <c r="K831" t="s">
        <v>1131</v>
      </c>
      <c r="L831" s="68">
        <v>1106000</v>
      </c>
      <c r="M831" s="68">
        <f>InvoiceDatabase[[#This Row],[Amount]]-InvoiceDatabase[[#This Row],[Paid Amount]]</f>
        <v>737000</v>
      </c>
      <c r="N831" s="68" t="str" cm="1">
        <f t="array" aca="1" ref="N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31" s="68" t="str">
        <f>_xlfn.TEXTAFTER(
VLOOKUP(InvoiceDatabase[[#This Row],[Customer]],CustomerList[],5,FALSE),
", ", -1)</f>
        <v>Jawa Barat</v>
      </c>
      <c r="P831" s="68">
        <f ca="1">IF(InvoiceDatabase[[#This Row],[Aging]]&lt;&gt;"Within Due",InvoiceDatabase[[#This Row],[Balance Outstanding]],0)</f>
        <v>737000</v>
      </c>
      <c r="Q831" s="68">
        <f ca="1">IF(InvoiceDatabase[[#This Row],[Aging]]="Within Due",InvoiceDatabase[[#This Row],[Balance Outstanding]],0)</f>
        <v>0</v>
      </c>
      <c r="R831" s="68" t="str">
        <f ca="1">IF(InvoiceDatabase[[#This Row],[Date Issued]] &gt;= TODAY()-30, "Yes", "No")</f>
        <v>No</v>
      </c>
      <c r="S831" s="68" t="str">
        <f ca="1">IF(InvoiceDatabase[[#This Row],[IsOverdue?]]&lt;&gt;"Yes",InvoiceDatabase[[#This Row],[Status]],"Past Due")</f>
        <v>Past Due</v>
      </c>
      <c r="T831" s="68" t="str">
        <f ca="1">IF(AND(InvoiceDatabase[[#This Row],[Date Due]]&lt;TODAY(),InvoiceDatabase[[#This Row],[Status]]&lt;&gt;"Paid"),"Yes","No")</f>
        <v>Yes</v>
      </c>
    </row>
    <row r="832" spans="1:20">
      <c r="A832">
        <v>831</v>
      </c>
      <c r="C832" t="s">
        <v>105</v>
      </c>
      <c r="D832" s="68">
        <v>1715000</v>
      </c>
      <c r="E832" s="23">
        <v>46103</v>
      </c>
      <c r="F832" s="23">
        <v>46133</v>
      </c>
      <c r="G832" t="s">
        <v>274</v>
      </c>
      <c r="H832"/>
      <c r="I832"/>
      <c r="K832" t="s">
        <v>1132</v>
      </c>
      <c r="L832" s="68">
        <v>1715000</v>
      </c>
      <c r="M832" s="68">
        <f>InvoiceDatabase[[#This Row],[Amount]]-InvoiceDatabase[[#This Row],[Paid Amount]]</f>
        <v>0</v>
      </c>
      <c r="N832" s="68" t="str" cm="1">
        <f t="array" aca="1" ref="N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2" s="68" t="str">
        <f>_xlfn.TEXTAFTER(
VLOOKUP(InvoiceDatabase[[#This Row],[Customer]],CustomerList[],5,FALSE),
", ", -1)</f>
        <v>DKI Jakarta</v>
      </c>
      <c r="P832" s="68">
        <f ca="1">IF(InvoiceDatabase[[#This Row],[Aging]]&lt;&gt;"Within Due",InvoiceDatabase[[#This Row],[Balance Outstanding]],0)</f>
        <v>0</v>
      </c>
      <c r="Q832" s="68">
        <f ca="1">IF(InvoiceDatabase[[#This Row],[Aging]]="Within Due",InvoiceDatabase[[#This Row],[Balance Outstanding]],0)</f>
        <v>0</v>
      </c>
      <c r="R832" s="68" t="str">
        <f ca="1">IF(InvoiceDatabase[[#This Row],[Date Issued]] &gt;= TODAY()-30, "Yes", "No")</f>
        <v>No</v>
      </c>
      <c r="S832" s="68" t="str">
        <f ca="1">IF(InvoiceDatabase[[#This Row],[IsOverdue?]]&lt;&gt;"Yes",InvoiceDatabase[[#This Row],[Status]],"Past Due")</f>
        <v>Paid</v>
      </c>
      <c r="T832" s="68" t="str">
        <f ca="1">IF(AND(InvoiceDatabase[[#This Row],[Date Due]]&lt;TODAY(),InvoiceDatabase[[#This Row],[Status]]&lt;&gt;"Paid"),"Yes","No")</f>
        <v>No</v>
      </c>
    </row>
    <row r="833" spans="1:20">
      <c r="A833">
        <v>832</v>
      </c>
      <c r="C833" t="s">
        <v>197</v>
      </c>
      <c r="D833" s="68">
        <v>4075000</v>
      </c>
      <c r="E833" s="23">
        <v>46073</v>
      </c>
      <c r="F833" s="23">
        <v>46103</v>
      </c>
      <c r="G833" t="s">
        <v>274</v>
      </c>
      <c r="H833"/>
      <c r="I833"/>
      <c r="K833" t="s">
        <v>1133</v>
      </c>
      <c r="L833" s="68">
        <v>4075000</v>
      </c>
      <c r="M833" s="68">
        <f>InvoiceDatabase[[#This Row],[Amount]]-InvoiceDatabase[[#This Row],[Paid Amount]]</f>
        <v>0</v>
      </c>
      <c r="N833" s="68" t="str" cm="1">
        <f t="array" aca="1" ref="N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3" s="68" t="str">
        <f>_xlfn.TEXTAFTER(
VLOOKUP(InvoiceDatabase[[#This Row],[Customer]],CustomerList[],5,FALSE),
", ", -1)</f>
        <v>DI Yogyakarta</v>
      </c>
      <c r="P833" s="68">
        <f ca="1">IF(InvoiceDatabase[[#This Row],[Aging]]&lt;&gt;"Within Due",InvoiceDatabase[[#This Row],[Balance Outstanding]],0)</f>
        <v>0</v>
      </c>
      <c r="Q833" s="68">
        <f ca="1">IF(InvoiceDatabase[[#This Row],[Aging]]="Within Due",InvoiceDatabase[[#This Row],[Balance Outstanding]],0)</f>
        <v>0</v>
      </c>
      <c r="R833" s="68" t="str">
        <f ca="1">IF(InvoiceDatabase[[#This Row],[Date Issued]] &gt;= TODAY()-30, "Yes", "No")</f>
        <v>No</v>
      </c>
      <c r="S833" s="68" t="str">
        <f ca="1">IF(InvoiceDatabase[[#This Row],[IsOverdue?]]&lt;&gt;"Yes",InvoiceDatabase[[#This Row],[Status]],"Past Due")</f>
        <v>Paid</v>
      </c>
      <c r="T833" s="68" t="str">
        <f ca="1">IF(AND(InvoiceDatabase[[#This Row],[Date Due]]&lt;TODAY(),InvoiceDatabase[[#This Row],[Status]]&lt;&gt;"Paid"),"Yes","No")</f>
        <v>No</v>
      </c>
    </row>
    <row r="834" spans="1:20">
      <c r="A834">
        <v>833</v>
      </c>
      <c r="C834" t="s">
        <v>32</v>
      </c>
      <c r="D834" s="68">
        <v>7226000</v>
      </c>
      <c r="E834" s="23">
        <v>46110</v>
      </c>
      <c r="F834" s="23">
        <v>46124</v>
      </c>
      <c r="G834" t="s">
        <v>274</v>
      </c>
      <c r="H834"/>
      <c r="I834"/>
      <c r="K834" t="s">
        <v>1134</v>
      </c>
      <c r="L834" s="68">
        <v>7226000</v>
      </c>
      <c r="M834" s="68">
        <f>InvoiceDatabase[[#This Row],[Amount]]-InvoiceDatabase[[#This Row],[Paid Amount]]</f>
        <v>0</v>
      </c>
      <c r="N834" s="68" t="str" cm="1">
        <f t="array" aca="1" ref="N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4" s="68" t="str">
        <f>_xlfn.TEXTAFTER(
VLOOKUP(InvoiceDatabase[[#This Row],[Customer]],CustomerList[],5,FALSE),
", ", -1)</f>
        <v>DKI Jakarta</v>
      </c>
      <c r="P834" s="68">
        <f ca="1">IF(InvoiceDatabase[[#This Row],[Aging]]&lt;&gt;"Within Due",InvoiceDatabase[[#This Row],[Balance Outstanding]],0)</f>
        <v>0</v>
      </c>
      <c r="Q834" s="68">
        <f ca="1">IF(InvoiceDatabase[[#This Row],[Aging]]="Within Due",InvoiceDatabase[[#This Row],[Balance Outstanding]],0)</f>
        <v>0</v>
      </c>
      <c r="R834" s="68" t="str">
        <f ca="1">IF(InvoiceDatabase[[#This Row],[Date Issued]] &gt;= TODAY()-30, "Yes", "No")</f>
        <v>No</v>
      </c>
      <c r="S834" s="68" t="str">
        <f ca="1">IF(InvoiceDatabase[[#This Row],[IsOverdue?]]&lt;&gt;"Yes",InvoiceDatabase[[#This Row],[Status]],"Past Due")</f>
        <v>Paid</v>
      </c>
      <c r="T834" s="68" t="str">
        <f ca="1">IF(AND(InvoiceDatabase[[#This Row],[Date Due]]&lt;TODAY(),InvoiceDatabase[[#This Row],[Status]]&lt;&gt;"Paid"),"Yes","No")</f>
        <v>No</v>
      </c>
    </row>
    <row r="835" spans="1:20">
      <c r="A835">
        <v>834</v>
      </c>
      <c r="C835" t="s">
        <v>165</v>
      </c>
      <c r="D835" s="68">
        <v>3132000</v>
      </c>
      <c r="E835" s="23">
        <v>46256</v>
      </c>
      <c r="F835" s="23">
        <v>46286</v>
      </c>
      <c r="G835" t="s">
        <v>51</v>
      </c>
      <c r="H835"/>
      <c r="I835"/>
      <c r="K835" t="s">
        <v>1135</v>
      </c>
      <c r="L835" s="68">
        <v>0</v>
      </c>
      <c r="M835" s="68">
        <f>InvoiceDatabase[[#This Row],[Amount]]-InvoiceDatabase[[#This Row],[Paid Amount]]</f>
        <v>3132000</v>
      </c>
      <c r="N835" s="68" t="str" cm="1">
        <f t="array" aca="1" ref="N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35" s="68" t="str">
        <f>_xlfn.TEXTAFTER(
VLOOKUP(InvoiceDatabase[[#This Row],[Customer]],CustomerList[],5,FALSE),
", ", -1)</f>
        <v>Jawa Barat</v>
      </c>
      <c r="P835" s="68">
        <f ca="1">IF(InvoiceDatabase[[#This Row],[Aging]]&lt;&gt;"Within Due",InvoiceDatabase[[#This Row],[Balance Outstanding]],0)</f>
        <v>3132000</v>
      </c>
      <c r="Q835" s="68">
        <f ca="1">IF(InvoiceDatabase[[#This Row],[Aging]]="Within Due",InvoiceDatabase[[#This Row],[Balance Outstanding]],0)</f>
        <v>0</v>
      </c>
      <c r="R835" s="68" t="str">
        <f ca="1">IF(InvoiceDatabase[[#This Row],[Date Issued]] &gt;= TODAY()-30, "Yes", "No")</f>
        <v>No</v>
      </c>
      <c r="S835" s="68" t="str">
        <f ca="1">IF(InvoiceDatabase[[#This Row],[IsOverdue?]]&lt;&gt;"Yes",InvoiceDatabase[[#This Row],[Status]],"Past Due")</f>
        <v>Past Due</v>
      </c>
      <c r="T835" s="68" t="str">
        <f ca="1">IF(AND(InvoiceDatabase[[#This Row],[Date Due]]&lt;TODAY(),InvoiceDatabase[[#This Row],[Status]]&lt;&gt;"Paid"),"Yes","No")</f>
        <v>Yes</v>
      </c>
    </row>
    <row r="836" spans="1:20">
      <c r="A836">
        <v>835</v>
      </c>
      <c r="C836" t="s">
        <v>260</v>
      </c>
      <c r="D836" s="68">
        <v>3962000</v>
      </c>
      <c r="E836" s="23">
        <v>46093</v>
      </c>
      <c r="F836" s="23">
        <v>46138</v>
      </c>
      <c r="G836" t="s">
        <v>274</v>
      </c>
      <c r="H836"/>
      <c r="I836"/>
      <c r="K836" t="s">
        <v>1136</v>
      </c>
      <c r="L836" s="68">
        <v>3962000</v>
      </c>
      <c r="M836" s="68">
        <f>InvoiceDatabase[[#This Row],[Amount]]-InvoiceDatabase[[#This Row],[Paid Amount]]</f>
        <v>0</v>
      </c>
      <c r="N836" s="68" t="str" cm="1">
        <f t="array" aca="1" ref="N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6" s="68" t="str">
        <f>_xlfn.TEXTAFTER(
VLOOKUP(InvoiceDatabase[[#This Row],[Customer]],CustomerList[],5,FALSE),
", ", -1)</f>
        <v>Sulawesi Utara</v>
      </c>
      <c r="P836" s="68">
        <f ca="1">IF(InvoiceDatabase[[#This Row],[Aging]]&lt;&gt;"Within Due",InvoiceDatabase[[#This Row],[Balance Outstanding]],0)</f>
        <v>0</v>
      </c>
      <c r="Q836" s="68">
        <f ca="1">IF(InvoiceDatabase[[#This Row],[Aging]]="Within Due",InvoiceDatabase[[#This Row],[Balance Outstanding]],0)</f>
        <v>0</v>
      </c>
      <c r="R836" s="68" t="str">
        <f ca="1">IF(InvoiceDatabase[[#This Row],[Date Issued]] &gt;= TODAY()-30, "Yes", "No")</f>
        <v>No</v>
      </c>
      <c r="S836" s="68" t="str">
        <f ca="1">IF(InvoiceDatabase[[#This Row],[IsOverdue?]]&lt;&gt;"Yes",InvoiceDatabase[[#This Row],[Status]],"Past Due")</f>
        <v>Paid</v>
      </c>
      <c r="T836" s="68" t="str">
        <f ca="1">IF(AND(InvoiceDatabase[[#This Row],[Date Due]]&lt;TODAY(),InvoiceDatabase[[#This Row],[Status]]&lt;&gt;"Paid"),"Yes","No")</f>
        <v>No</v>
      </c>
    </row>
    <row r="837" spans="1:20">
      <c r="A837">
        <v>836</v>
      </c>
      <c r="C837" t="s">
        <v>225</v>
      </c>
      <c r="D837" s="68">
        <v>3441000</v>
      </c>
      <c r="E837" s="23">
        <v>46047</v>
      </c>
      <c r="F837" s="23">
        <v>46077</v>
      </c>
      <c r="G837" t="s">
        <v>274</v>
      </c>
      <c r="H837"/>
      <c r="I837"/>
      <c r="K837" t="s">
        <v>1137</v>
      </c>
      <c r="L837" s="68">
        <v>3441000</v>
      </c>
      <c r="M837" s="68">
        <f>InvoiceDatabase[[#This Row],[Amount]]-InvoiceDatabase[[#This Row],[Paid Amount]]</f>
        <v>0</v>
      </c>
      <c r="N837" s="68" t="str" cm="1">
        <f t="array" aca="1" ref="N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7" s="68" t="str">
        <f>_xlfn.TEXTAFTER(
VLOOKUP(InvoiceDatabase[[#This Row],[Customer]],CustomerList[],5,FALSE),
", ", -1)</f>
        <v>Sumatera Selatan</v>
      </c>
      <c r="P837" s="68">
        <f ca="1">IF(InvoiceDatabase[[#This Row],[Aging]]&lt;&gt;"Within Due",InvoiceDatabase[[#This Row],[Balance Outstanding]],0)</f>
        <v>0</v>
      </c>
      <c r="Q837" s="68">
        <f ca="1">IF(InvoiceDatabase[[#This Row],[Aging]]="Within Due",InvoiceDatabase[[#This Row],[Balance Outstanding]],0)</f>
        <v>0</v>
      </c>
      <c r="R837" s="68" t="str">
        <f ca="1">IF(InvoiceDatabase[[#This Row],[Date Issued]] &gt;= TODAY()-30, "Yes", "No")</f>
        <v>No</v>
      </c>
      <c r="S837" s="68" t="str">
        <f ca="1">IF(InvoiceDatabase[[#This Row],[IsOverdue?]]&lt;&gt;"Yes",InvoiceDatabase[[#This Row],[Status]],"Past Due")</f>
        <v>Paid</v>
      </c>
      <c r="T837" s="68" t="str">
        <f ca="1">IF(AND(InvoiceDatabase[[#This Row],[Date Due]]&lt;TODAY(),InvoiceDatabase[[#This Row],[Status]]&lt;&gt;"Paid"),"Yes","No")</f>
        <v>No</v>
      </c>
    </row>
    <row r="838" spans="1:20">
      <c r="A838">
        <v>837</v>
      </c>
      <c r="C838" t="s">
        <v>151</v>
      </c>
      <c r="D838" s="68">
        <v>5259000</v>
      </c>
      <c r="E838" s="23">
        <v>46225</v>
      </c>
      <c r="F838" s="23">
        <v>46255</v>
      </c>
      <c r="G838" t="s">
        <v>2802</v>
      </c>
      <c r="H838"/>
      <c r="I838"/>
      <c r="K838" t="s">
        <v>1138</v>
      </c>
      <c r="L838" s="68">
        <v>2630000</v>
      </c>
      <c r="M838" s="68">
        <f>InvoiceDatabase[[#This Row],[Amount]]-InvoiceDatabase[[#This Row],[Paid Amount]]</f>
        <v>2629000</v>
      </c>
      <c r="N838" s="68" t="str" cm="1">
        <f t="array" aca="1" ref="N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38" s="68" t="str">
        <f>_xlfn.TEXTAFTER(
VLOOKUP(InvoiceDatabase[[#This Row],[Customer]],CustomerList[],5,FALSE),
", ", -1)</f>
        <v>Banten</v>
      </c>
      <c r="P838" s="68">
        <f ca="1">IF(InvoiceDatabase[[#This Row],[Aging]]&lt;&gt;"Within Due",InvoiceDatabase[[#This Row],[Balance Outstanding]],0)</f>
        <v>2629000</v>
      </c>
      <c r="Q838" s="68">
        <f ca="1">IF(InvoiceDatabase[[#This Row],[Aging]]="Within Due",InvoiceDatabase[[#This Row],[Balance Outstanding]],0)</f>
        <v>0</v>
      </c>
      <c r="R838" s="68" t="str">
        <f ca="1">IF(InvoiceDatabase[[#This Row],[Date Issued]] &gt;= TODAY()-30, "Yes", "No")</f>
        <v>No</v>
      </c>
      <c r="S838" s="68" t="str">
        <f ca="1">IF(InvoiceDatabase[[#This Row],[IsOverdue?]]&lt;&gt;"Yes",InvoiceDatabase[[#This Row],[Status]],"Past Due")</f>
        <v>Past Due</v>
      </c>
      <c r="T838" s="68" t="str">
        <f ca="1">IF(AND(InvoiceDatabase[[#This Row],[Date Due]]&lt;TODAY(),InvoiceDatabase[[#This Row],[Status]]&lt;&gt;"Paid"),"Yes","No")</f>
        <v>Yes</v>
      </c>
    </row>
    <row r="839" spans="1:20">
      <c r="A839">
        <v>838</v>
      </c>
      <c r="C839" t="s">
        <v>211</v>
      </c>
      <c r="D839" s="68">
        <v>387000</v>
      </c>
      <c r="E839" s="23">
        <v>46063</v>
      </c>
      <c r="F839" s="23">
        <v>46093</v>
      </c>
      <c r="G839" t="s">
        <v>274</v>
      </c>
      <c r="H839"/>
      <c r="I839"/>
      <c r="K839" t="s">
        <v>1139</v>
      </c>
      <c r="L839" s="68">
        <v>387000</v>
      </c>
      <c r="M839" s="68">
        <f>InvoiceDatabase[[#This Row],[Amount]]-InvoiceDatabase[[#This Row],[Paid Amount]]</f>
        <v>0</v>
      </c>
      <c r="N839" s="68" t="str" cm="1">
        <f t="array" aca="1" ref="N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39" s="68" t="str">
        <f>_xlfn.TEXTAFTER(
VLOOKUP(InvoiceDatabase[[#This Row],[Customer]],CustomerList[],5,FALSE),
", ", -1)</f>
        <v>Sulawesi Selatan</v>
      </c>
      <c r="P839" s="68">
        <f ca="1">IF(InvoiceDatabase[[#This Row],[Aging]]&lt;&gt;"Within Due",InvoiceDatabase[[#This Row],[Balance Outstanding]],0)</f>
        <v>0</v>
      </c>
      <c r="Q839" s="68">
        <f ca="1">IF(InvoiceDatabase[[#This Row],[Aging]]="Within Due",InvoiceDatabase[[#This Row],[Balance Outstanding]],0)</f>
        <v>0</v>
      </c>
      <c r="R839" s="68" t="str">
        <f ca="1">IF(InvoiceDatabase[[#This Row],[Date Issued]] &gt;= TODAY()-30, "Yes", "No")</f>
        <v>No</v>
      </c>
      <c r="S839" s="68" t="str">
        <f ca="1">IF(InvoiceDatabase[[#This Row],[IsOverdue?]]&lt;&gt;"Yes",InvoiceDatabase[[#This Row],[Status]],"Past Due")</f>
        <v>Paid</v>
      </c>
      <c r="T839" s="68" t="str">
        <f ca="1">IF(AND(InvoiceDatabase[[#This Row],[Date Due]]&lt;TODAY(),InvoiceDatabase[[#This Row],[Status]]&lt;&gt;"Paid"),"Yes","No")</f>
        <v>No</v>
      </c>
    </row>
    <row r="840" spans="1:20">
      <c r="A840">
        <v>839</v>
      </c>
      <c r="C840" t="s">
        <v>144</v>
      </c>
      <c r="D840" s="68">
        <v>2180000</v>
      </c>
      <c r="E840" s="23">
        <v>46188</v>
      </c>
      <c r="F840" s="23">
        <v>46218</v>
      </c>
      <c r="G840" t="s">
        <v>274</v>
      </c>
      <c r="H840"/>
      <c r="I840"/>
      <c r="K840" t="s">
        <v>1140</v>
      </c>
      <c r="L840" s="68">
        <v>2180000</v>
      </c>
      <c r="M840" s="68">
        <f>InvoiceDatabase[[#This Row],[Amount]]-InvoiceDatabase[[#This Row],[Paid Amount]]</f>
        <v>0</v>
      </c>
      <c r="N840" s="68" t="str" cm="1">
        <f t="array" aca="1" ref="N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0" s="68" t="str">
        <f>_xlfn.TEXTAFTER(
VLOOKUP(InvoiceDatabase[[#This Row],[Customer]],CustomerList[],5,FALSE),
", ", -1)</f>
        <v>Banten</v>
      </c>
      <c r="P840" s="68">
        <f ca="1">IF(InvoiceDatabase[[#This Row],[Aging]]&lt;&gt;"Within Due",InvoiceDatabase[[#This Row],[Balance Outstanding]],0)</f>
        <v>0</v>
      </c>
      <c r="Q840" s="68">
        <f ca="1">IF(InvoiceDatabase[[#This Row],[Aging]]="Within Due",InvoiceDatabase[[#This Row],[Balance Outstanding]],0)</f>
        <v>0</v>
      </c>
      <c r="R840" s="68" t="str">
        <f ca="1">IF(InvoiceDatabase[[#This Row],[Date Issued]] &gt;= TODAY()-30, "Yes", "No")</f>
        <v>No</v>
      </c>
      <c r="S840" s="68" t="str">
        <f ca="1">IF(InvoiceDatabase[[#This Row],[IsOverdue?]]&lt;&gt;"Yes",InvoiceDatabase[[#This Row],[Status]],"Past Due")</f>
        <v>Paid</v>
      </c>
      <c r="T840" s="68" t="str">
        <f ca="1">IF(AND(InvoiceDatabase[[#This Row],[Date Due]]&lt;TODAY(),InvoiceDatabase[[#This Row],[Status]]&lt;&gt;"Paid"),"Yes","No")</f>
        <v>No</v>
      </c>
    </row>
    <row r="841" spans="1:20">
      <c r="A841">
        <v>840</v>
      </c>
      <c r="C841" t="s">
        <v>239</v>
      </c>
      <c r="D841" s="68">
        <v>159000</v>
      </c>
      <c r="E841" s="23">
        <v>46162</v>
      </c>
      <c r="F841" s="23">
        <v>46192</v>
      </c>
      <c r="G841" t="s">
        <v>274</v>
      </c>
      <c r="H841"/>
      <c r="I841"/>
      <c r="K841" t="s">
        <v>1141</v>
      </c>
      <c r="L841" s="68">
        <v>159000</v>
      </c>
      <c r="M841" s="68">
        <f>InvoiceDatabase[[#This Row],[Amount]]-InvoiceDatabase[[#This Row],[Paid Amount]]</f>
        <v>0</v>
      </c>
      <c r="N841" s="68" t="str" cm="1">
        <f t="array" aca="1" ref="N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1" s="68" t="str">
        <f>_xlfn.TEXTAFTER(
VLOOKUP(InvoiceDatabase[[#This Row],[Customer]],CustomerList[],5,FALSE),
", ", -1)</f>
        <v>Kepulauan Riau</v>
      </c>
      <c r="P841" s="68">
        <f ca="1">IF(InvoiceDatabase[[#This Row],[Aging]]&lt;&gt;"Within Due",InvoiceDatabase[[#This Row],[Balance Outstanding]],0)</f>
        <v>0</v>
      </c>
      <c r="Q841" s="68">
        <f ca="1">IF(InvoiceDatabase[[#This Row],[Aging]]="Within Due",InvoiceDatabase[[#This Row],[Balance Outstanding]],0)</f>
        <v>0</v>
      </c>
      <c r="R841" s="68" t="str">
        <f ca="1">IF(InvoiceDatabase[[#This Row],[Date Issued]] &gt;= TODAY()-30, "Yes", "No")</f>
        <v>No</v>
      </c>
      <c r="S841" s="68" t="str">
        <f ca="1">IF(InvoiceDatabase[[#This Row],[IsOverdue?]]&lt;&gt;"Yes",InvoiceDatabase[[#This Row],[Status]],"Past Due")</f>
        <v>Paid</v>
      </c>
      <c r="T841" s="68" t="str">
        <f ca="1">IF(AND(InvoiceDatabase[[#This Row],[Date Due]]&lt;TODAY(),InvoiceDatabase[[#This Row],[Status]]&lt;&gt;"Paid"),"Yes","No")</f>
        <v>No</v>
      </c>
    </row>
    <row r="842" spans="1:20">
      <c r="A842">
        <v>841</v>
      </c>
      <c r="C842" t="s">
        <v>190</v>
      </c>
      <c r="D842" s="68">
        <v>3682000</v>
      </c>
      <c r="E842" s="23">
        <v>46170</v>
      </c>
      <c r="F842" s="23">
        <v>46200</v>
      </c>
      <c r="G842" t="s">
        <v>274</v>
      </c>
      <c r="H842"/>
      <c r="I842"/>
      <c r="K842" t="s">
        <v>1142</v>
      </c>
      <c r="L842" s="68">
        <v>3682000</v>
      </c>
      <c r="M842" s="68">
        <f>InvoiceDatabase[[#This Row],[Amount]]-InvoiceDatabase[[#This Row],[Paid Amount]]</f>
        <v>0</v>
      </c>
      <c r="N842" s="68" t="str" cm="1">
        <f t="array" aca="1" ref="N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2" s="68" t="str">
        <f>_xlfn.TEXTAFTER(
VLOOKUP(InvoiceDatabase[[#This Row],[Customer]],CustomerList[],5,FALSE),
", ", -1)</f>
        <v>Jawa Tengah</v>
      </c>
      <c r="P842" s="68">
        <f ca="1">IF(InvoiceDatabase[[#This Row],[Aging]]&lt;&gt;"Within Due",InvoiceDatabase[[#This Row],[Balance Outstanding]],0)</f>
        <v>0</v>
      </c>
      <c r="Q842" s="68">
        <f ca="1">IF(InvoiceDatabase[[#This Row],[Aging]]="Within Due",InvoiceDatabase[[#This Row],[Balance Outstanding]],0)</f>
        <v>0</v>
      </c>
      <c r="R842" s="68" t="str">
        <f ca="1">IF(InvoiceDatabase[[#This Row],[Date Issued]] &gt;= TODAY()-30, "Yes", "No")</f>
        <v>No</v>
      </c>
      <c r="S842" s="68" t="str">
        <f ca="1">IF(InvoiceDatabase[[#This Row],[IsOverdue?]]&lt;&gt;"Yes",InvoiceDatabase[[#This Row],[Status]],"Past Due")</f>
        <v>Paid</v>
      </c>
      <c r="T842" s="68" t="str">
        <f ca="1">IF(AND(InvoiceDatabase[[#This Row],[Date Due]]&lt;TODAY(),InvoiceDatabase[[#This Row],[Status]]&lt;&gt;"Paid"),"Yes","No")</f>
        <v>No</v>
      </c>
    </row>
    <row r="843" spans="1:20">
      <c r="A843">
        <v>842</v>
      </c>
      <c r="C843" t="s">
        <v>111</v>
      </c>
      <c r="D843" s="68">
        <v>2658000</v>
      </c>
      <c r="E843" s="23">
        <v>46262</v>
      </c>
      <c r="F843" s="23">
        <v>46292</v>
      </c>
      <c r="G843" t="s">
        <v>274</v>
      </c>
      <c r="H843"/>
      <c r="I843"/>
      <c r="K843" t="s">
        <v>1143</v>
      </c>
      <c r="L843" s="68">
        <v>2658000</v>
      </c>
      <c r="M843" s="68">
        <f>InvoiceDatabase[[#This Row],[Amount]]-InvoiceDatabase[[#This Row],[Paid Amount]]</f>
        <v>0</v>
      </c>
      <c r="N843" s="68" t="str" cm="1">
        <f t="array" aca="1" ref="N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3" s="68" t="str">
        <f>_xlfn.TEXTAFTER(
VLOOKUP(InvoiceDatabase[[#This Row],[Customer]],CustomerList[],5,FALSE),
", ", -1)</f>
        <v>DKI Jakarta</v>
      </c>
      <c r="P843" s="68">
        <f ca="1">IF(InvoiceDatabase[[#This Row],[Aging]]&lt;&gt;"Within Due",InvoiceDatabase[[#This Row],[Balance Outstanding]],0)</f>
        <v>0</v>
      </c>
      <c r="Q843" s="68">
        <f ca="1">IF(InvoiceDatabase[[#This Row],[Aging]]="Within Due",InvoiceDatabase[[#This Row],[Balance Outstanding]],0)</f>
        <v>0</v>
      </c>
      <c r="R843" s="68" t="str">
        <f ca="1">IF(InvoiceDatabase[[#This Row],[Date Issued]] &gt;= TODAY()-30, "Yes", "No")</f>
        <v>No</v>
      </c>
      <c r="S843" s="68" t="str">
        <f ca="1">IF(InvoiceDatabase[[#This Row],[IsOverdue?]]&lt;&gt;"Yes",InvoiceDatabase[[#This Row],[Status]],"Past Due")</f>
        <v>Paid</v>
      </c>
      <c r="T843" s="68" t="str">
        <f ca="1">IF(AND(InvoiceDatabase[[#This Row],[Date Due]]&lt;TODAY(),InvoiceDatabase[[#This Row],[Status]]&lt;&gt;"Paid"),"Yes","No")</f>
        <v>No</v>
      </c>
    </row>
    <row r="844" spans="1:20">
      <c r="A844">
        <v>843</v>
      </c>
      <c r="C844" t="s">
        <v>105</v>
      </c>
      <c r="D844" s="68">
        <v>846000</v>
      </c>
      <c r="E844" s="23">
        <v>46198</v>
      </c>
      <c r="F844" s="23">
        <v>46243</v>
      </c>
      <c r="G844" t="s">
        <v>51</v>
      </c>
      <c r="H844"/>
      <c r="I844"/>
      <c r="K844" t="s">
        <v>1144</v>
      </c>
      <c r="L844" s="68">
        <v>0</v>
      </c>
      <c r="M844" s="68">
        <f>InvoiceDatabase[[#This Row],[Amount]]-InvoiceDatabase[[#This Row],[Paid Amount]]</f>
        <v>846000</v>
      </c>
      <c r="N844" s="68" t="str" cm="1">
        <f t="array" aca="1" ref="N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44" s="68" t="str">
        <f>_xlfn.TEXTAFTER(
VLOOKUP(InvoiceDatabase[[#This Row],[Customer]],CustomerList[],5,FALSE),
", ", -1)</f>
        <v>DKI Jakarta</v>
      </c>
      <c r="P844" s="68">
        <f ca="1">IF(InvoiceDatabase[[#This Row],[Aging]]&lt;&gt;"Within Due",InvoiceDatabase[[#This Row],[Balance Outstanding]],0)</f>
        <v>846000</v>
      </c>
      <c r="Q844" s="68">
        <f ca="1">IF(InvoiceDatabase[[#This Row],[Aging]]="Within Due",InvoiceDatabase[[#This Row],[Balance Outstanding]],0)</f>
        <v>0</v>
      </c>
      <c r="R844" s="68" t="str">
        <f ca="1">IF(InvoiceDatabase[[#This Row],[Date Issued]] &gt;= TODAY()-30, "Yes", "No")</f>
        <v>No</v>
      </c>
      <c r="S844" s="68" t="str">
        <f ca="1">IF(InvoiceDatabase[[#This Row],[IsOverdue?]]&lt;&gt;"Yes",InvoiceDatabase[[#This Row],[Status]],"Past Due")</f>
        <v>Past Due</v>
      </c>
      <c r="T844" s="68" t="str">
        <f ca="1">IF(AND(InvoiceDatabase[[#This Row],[Date Due]]&lt;TODAY(),InvoiceDatabase[[#This Row],[Status]]&lt;&gt;"Paid"),"Yes","No")</f>
        <v>Yes</v>
      </c>
    </row>
    <row r="845" spans="1:20">
      <c r="A845">
        <v>844</v>
      </c>
      <c r="C845" t="s">
        <v>177</v>
      </c>
      <c r="D845" s="68">
        <v>2177000</v>
      </c>
      <c r="E845" s="23">
        <v>46049</v>
      </c>
      <c r="F845" s="23">
        <v>46079</v>
      </c>
      <c r="G845" t="s">
        <v>274</v>
      </c>
      <c r="H845"/>
      <c r="I845"/>
      <c r="K845" t="s">
        <v>1145</v>
      </c>
      <c r="L845" s="68">
        <v>2177000</v>
      </c>
      <c r="M845" s="68">
        <f>InvoiceDatabase[[#This Row],[Amount]]-InvoiceDatabase[[#This Row],[Paid Amount]]</f>
        <v>0</v>
      </c>
      <c r="N845" s="68" t="str" cm="1">
        <f t="array" aca="1" ref="N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5" s="68" t="str">
        <f>_xlfn.TEXTAFTER(
VLOOKUP(InvoiceDatabase[[#This Row],[Customer]],CustomerList[],5,FALSE),
", ", -1)</f>
        <v>Jawa Timur</v>
      </c>
      <c r="P845" s="68">
        <f ca="1">IF(InvoiceDatabase[[#This Row],[Aging]]&lt;&gt;"Within Due",InvoiceDatabase[[#This Row],[Balance Outstanding]],0)</f>
        <v>0</v>
      </c>
      <c r="Q845" s="68">
        <f ca="1">IF(InvoiceDatabase[[#This Row],[Aging]]="Within Due",InvoiceDatabase[[#This Row],[Balance Outstanding]],0)</f>
        <v>0</v>
      </c>
      <c r="R845" s="68" t="str">
        <f ca="1">IF(InvoiceDatabase[[#This Row],[Date Issued]] &gt;= TODAY()-30, "Yes", "No")</f>
        <v>No</v>
      </c>
      <c r="S845" s="68" t="str">
        <f ca="1">IF(InvoiceDatabase[[#This Row],[IsOverdue?]]&lt;&gt;"Yes",InvoiceDatabase[[#This Row],[Status]],"Past Due")</f>
        <v>Paid</v>
      </c>
      <c r="T845" s="68" t="str">
        <f ca="1">IF(AND(InvoiceDatabase[[#This Row],[Date Due]]&lt;TODAY(),InvoiceDatabase[[#This Row],[Status]]&lt;&gt;"Paid"),"Yes","No")</f>
        <v>No</v>
      </c>
    </row>
    <row r="846" spans="1:20">
      <c r="A846">
        <v>845</v>
      </c>
      <c r="C846" t="s">
        <v>165</v>
      </c>
      <c r="D846" s="68">
        <v>2722000</v>
      </c>
      <c r="E846" s="23">
        <v>46124</v>
      </c>
      <c r="F846" s="23">
        <v>46154</v>
      </c>
      <c r="G846" t="s">
        <v>274</v>
      </c>
      <c r="H846"/>
      <c r="I846"/>
      <c r="K846" t="s">
        <v>1146</v>
      </c>
      <c r="L846" s="68">
        <v>2722000</v>
      </c>
      <c r="M846" s="68">
        <f>InvoiceDatabase[[#This Row],[Amount]]-InvoiceDatabase[[#This Row],[Paid Amount]]</f>
        <v>0</v>
      </c>
      <c r="N846" s="68" t="str" cm="1">
        <f t="array" aca="1" ref="N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6" s="68" t="str">
        <f>_xlfn.TEXTAFTER(
VLOOKUP(InvoiceDatabase[[#This Row],[Customer]],CustomerList[],5,FALSE),
", ", -1)</f>
        <v>Jawa Barat</v>
      </c>
      <c r="P846" s="68">
        <f ca="1">IF(InvoiceDatabase[[#This Row],[Aging]]&lt;&gt;"Within Due",InvoiceDatabase[[#This Row],[Balance Outstanding]],0)</f>
        <v>0</v>
      </c>
      <c r="Q846" s="68">
        <f ca="1">IF(InvoiceDatabase[[#This Row],[Aging]]="Within Due",InvoiceDatabase[[#This Row],[Balance Outstanding]],0)</f>
        <v>0</v>
      </c>
      <c r="R846" s="68" t="str">
        <f ca="1">IF(InvoiceDatabase[[#This Row],[Date Issued]] &gt;= TODAY()-30, "Yes", "No")</f>
        <v>No</v>
      </c>
      <c r="S846" s="68" t="str">
        <f ca="1">IF(InvoiceDatabase[[#This Row],[IsOverdue?]]&lt;&gt;"Yes",InvoiceDatabase[[#This Row],[Status]],"Past Due")</f>
        <v>Paid</v>
      </c>
      <c r="T846" s="68" t="str">
        <f ca="1">IF(AND(InvoiceDatabase[[#This Row],[Date Due]]&lt;TODAY(),InvoiceDatabase[[#This Row],[Status]]&lt;&gt;"Paid"),"Yes","No")</f>
        <v>No</v>
      </c>
    </row>
    <row r="847" spans="1:20">
      <c r="A847">
        <v>846</v>
      </c>
      <c r="C847" t="s">
        <v>131</v>
      </c>
      <c r="D847" s="68">
        <v>4436000</v>
      </c>
      <c r="E847" s="23">
        <v>46265</v>
      </c>
      <c r="F847" s="23">
        <v>46295</v>
      </c>
      <c r="G847" t="s">
        <v>2802</v>
      </c>
      <c r="H847"/>
      <c r="I847"/>
      <c r="K847" t="s">
        <v>1147</v>
      </c>
      <c r="L847" s="68">
        <v>2662000</v>
      </c>
      <c r="M847" s="68">
        <f>InvoiceDatabase[[#This Row],[Amount]]-InvoiceDatabase[[#This Row],[Paid Amount]]</f>
        <v>1774000</v>
      </c>
      <c r="N847" s="68" t="str" cm="1">
        <f t="array" aca="1" ref="N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47" s="68" t="str">
        <f>_xlfn.TEXTAFTER(
VLOOKUP(InvoiceDatabase[[#This Row],[Customer]],CustomerList[],5,FALSE),
", ", -1)</f>
        <v>Jawa Barat</v>
      </c>
      <c r="P847" s="68">
        <f ca="1">IF(InvoiceDatabase[[#This Row],[Aging]]&lt;&gt;"Within Due",InvoiceDatabase[[#This Row],[Balance Outstanding]],0)</f>
        <v>1774000</v>
      </c>
      <c r="Q847" s="68">
        <f ca="1">IF(InvoiceDatabase[[#This Row],[Aging]]="Within Due",InvoiceDatabase[[#This Row],[Balance Outstanding]],0)</f>
        <v>0</v>
      </c>
      <c r="R847" s="68" t="str">
        <f ca="1">IF(InvoiceDatabase[[#This Row],[Date Issued]] &gt;= TODAY()-30, "Yes", "No")</f>
        <v>No</v>
      </c>
      <c r="S847" s="68" t="str">
        <f ca="1">IF(InvoiceDatabase[[#This Row],[IsOverdue?]]&lt;&gt;"Yes",InvoiceDatabase[[#This Row],[Status]],"Past Due")</f>
        <v>Past Due</v>
      </c>
      <c r="T847" s="68" t="str">
        <f ca="1">IF(AND(InvoiceDatabase[[#This Row],[Date Due]]&lt;TODAY(),InvoiceDatabase[[#This Row],[Status]]&lt;&gt;"Paid"),"Yes","No")</f>
        <v>Yes</v>
      </c>
    </row>
    <row r="848" spans="1:20">
      <c r="A848">
        <v>847</v>
      </c>
      <c r="C848" t="s">
        <v>225</v>
      </c>
      <c r="D848" s="68">
        <v>3760000</v>
      </c>
      <c r="E848" s="23">
        <v>46125</v>
      </c>
      <c r="F848" s="23">
        <v>46170</v>
      </c>
      <c r="G848" t="s">
        <v>274</v>
      </c>
      <c r="H848"/>
      <c r="I848"/>
      <c r="K848" t="s">
        <v>1148</v>
      </c>
      <c r="L848" s="68">
        <v>3760000</v>
      </c>
      <c r="M848" s="68">
        <f>InvoiceDatabase[[#This Row],[Amount]]-InvoiceDatabase[[#This Row],[Paid Amount]]</f>
        <v>0</v>
      </c>
      <c r="N848" s="68" t="str" cm="1">
        <f t="array" aca="1" ref="N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48" s="68" t="str">
        <f>_xlfn.TEXTAFTER(
VLOOKUP(InvoiceDatabase[[#This Row],[Customer]],CustomerList[],5,FALSE),
", ", -1)</f>
        <v>Sumatera Selatan</v>
      </c>
      <c r="P848" s="68">
        <f ca="1">IF(InvoiceDatabase[[#This Row],[Aging]]&lt;&gt;"Within Due",InvoiceDatabase[[#This Row],[Balance Outstanding]],0)</f>
        <v>0</v>
      </c>
      <c r="Q848" s="68">
        <f ca="1">IF(InvoiceDatabase[[#This Row],[Aging]]="Within Due",InvoiceDatabase[[#This Row],[Balance Outstanding]],0)</f>
        <v>0</v>
      </c>
      <c r="R848" s="68" t="str">
        <f ca="1">IF(InvoiceDatabase[[#This Row],[Date Issued]] &gt;= TODAY()-30, "Yes", "No")</f>
        <v>No</v>
      </c>
      <c r="S848" s="68" t="str">
        <f ca="1">IF(InvoiceDatabase[[#This Row],[IsOverdue?]]&lt;&gt;"Yes",InvoiceDatabase[[#This Row],[Status]],"Past Due")</f>
        <v>Paid</v>
      </c>
      <c r="T848" s="68" t="str">
        <f ca="1">IF(AND(InvoiceDatabase[[#This Row],[Date Due]]&lt;TODAY(),InvoiceDatabase[[#This Row],[Status]]&lt;&gt;"Paid"),"Yes","No")</f>
        <v>No</v>
      </c>
    </row>
    <row r="849" spans="1:20">
      <c r="A849">
        <v>848</v>
      </c>
      <c r="C849" t="s">
        <v>190</v>
      </c>
      <c r="D849" s="68">
        <v>3459000</v>
      </c>
      <c r="E849" s="23">
        <v>46065</v>
      </c>
      <c r="F849" s="23">
        <v>46095</v>
      </c>
      <c r="G849" t="s">
        <v>2802</v>
      </c>
      <c r="H849"/>
      <c r="I849"/>
      <c r="K849" t="s">
        <v>1149</v>
      </c>
      <c r="L849" s="68">
        <v>1730000</v>
      </c>
      <c r="M849" s="68">
        <f>InvoiceDatabase[[#This Row],[Amount]]-InvoiceDatabase[[#This Row],[Paid Amount]]</f>
        <v>1729000</v>
      </c>
      <c r="N849" s="68" t="str" cm="1">
        <f t="array" aca="1" ref="N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49" s="68" t="str">
        <f>_xlfn.TEXTAFTER(
VLOOKUP(InvoiceDatabase[[#This Row],[Customer]],CustomerList[],5,FALSE),
", ", -1)</f>
        <v>Jawa Tengah</v>
      </c>
      <c r="P849" s="68">
        <f ca="1">IF(InvoiceDatabase[[#This Row],[Aging]]&lt;&gt;"Within Due",InvoiceDatabase[[#This Row],[Balance Outstanding]],0)</f>
        <v>1729000</v>
      </c>
      <c r="Q849" s="68">
        <f ca="1">IF(InvoiceDatabase[[#This Row],[Aging]]="Within Due",InvoiceDatabase[[#This Row],[Balance Outstanding]],0)</f>
        <v>0</v>
      </c>
      <c r="R849" s="68" t="str">
        <f ca="1">IF(InvoiceDatabase[[#This Row],[Date Issued]] &gt;= TODAY()-30, "Yes", "No")</f>
        <v>No</v>
      </c>
      <c r="S849" s="68" t="str">
        <f ca="1">IF(InvoiceDatabase[[#This Row],[IsOverdue?]]&lt;&gt;"Yes",InvoiceDatabase[[#This Row],[Status]],"Past Due")</f>
        <v>Past Due</v>
      </c>
      <c r="T849" s="68" t="str">
        <f ca="1">IF(AND(InvoiceDatabase[[#This Row],[Date Due]]&lt;TODAY(),InvoiceDatabase[[#This Row],[Status]]&lt;&gt;"Paid"),"Yes","No")</f>
        <v>Yes</v>
      </c>
    </row>
    <row r="850" spans="1:20">
      <c r="A850">
        <v>849</v>
      </c>
      <c r="C850" t="s">
        <v>197</v>
      </c>
      <c r="D850" s="68">
        <v>1796000</v>
      </c>
      <c r="E850" s="23">
        <v>46256</v>
      </c>
      <c r="F850" s="23">
        <v>46286</v>
      </c>
      <c r="G850" t="s">
        <v>2802</v>
      </c>
      <c r="H850"/>
      <c r="I850"/>
      <c r="K850" t="s">
        <v>1150</v>
      </c>
      <c r="L850" s="68">
        <v>718000</v>
      </c>
      <c r="M850" s="68">
        <f>InvoiceDatabase[[#This Row],[Amount]]-InvoiceDatabase[[#This Row],[Paid Amount]]</f>
        <v>1078000</v>
      </c>
      <c r="N850" s="68" t="str" cm="1">
        <f t="array" aca="1" ref="N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50" s="68" t="str">
        <f>_xlfn.TEXTAFTER(
VLOOKUP(InvoiceDatabase[[#This Row],[Customer]],CustomerList[],5,FALSE),
", ", -1)</f>
        <v>DI Yogyakarta</v>
      </c>
      <c r="P850" s="68">
        <f ca="1">IF(InvoiceDatabase[[#This Row],[Aging]]&lt;&gt;"Within Due",InvoiceDatabase[[#This Row],[Balance Outstanding]],0)</f>
        <v>1078000</v>
      </c>
      <c r="Q850" s="68">
        <f ca="1">IF(InvoiceDatabase[[#This Row],[Aging]]="Within Due",InvoiceDatabase[[#This Row],[Balance Outstanding]],0)</f>
        <v>0</v>
      </c>
      <c r="R850" s="68" t="str">
        <f ca="1">IF(InvoiceDatabase[[#This Row],[Date Issued]] &gt;= TODAY()-30, "Yes", "No")</f>
        <v>No</v>
      </c>
      <c r="S850" s="68" t="str">
        <f ca="1">IF(InvoiceDatabase[[#This Row],[IsOverdue?]]&lt;&gt;"Yes",InvoiceDatabase[[#This Row],[Status]],"Past Due")</f>
        <v>Past Due</v>
      </c>
      <c r="T850" s="68" t="str">
        <f ca="1">IF(AND(InvoiceDatabase[[#This Row],[Date Due]]&lt;TODAY(),InvoiceDatabase[[#This Row],[Status]]&lt;&gt;"Paid"),"Yes","No")</f>
        <v>Yes</v>
      </c>
    </row>
    <row r="851" spans="1:20">
      <c r="A851">
        <v>850</v>
      </c>
      <c r="C851" t="s">
        <v>211</v>
      </c>
      <c r="D851" s="68">
        <v>4057000</v>
      </c>
      <c r="E851" s="23">
        <v>46179</v>
      </c>
      <c r="F851" s="23">
        <v>46209</v>
      </c>
      <c r="G851" t="s">
        <v>274</v>
      </c>
      <c r="H851"/>
      <c r="I851"/>
      <c r="K851" t="s">
        <v>1151</v>
      </c>
      <c r="L851" s="68">
        <v>4057000</v>
      </c>
      <c r="M851" s="68">
        <f>InvoiceDatabase[[#This Row],[Amount]]-InvoiceDatabase[[#This Row],[Paid Amount]]</f>
        <v>0</v>
      </c>
      <c r="N851" s="68" t="str" cm="1">
        <f t="array" aca="1" ref="N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1" s="68" t="str">
        <f>_xlfn.TEXTAFTER(
VLOOKUP(InvoiceDatabase[[#This Row],[Customer]],CustomerList[],5,FALSE),
", ", -1)</f>
        <v>Sulawesi Selatan</v>
      </c>
      <c r="P851" s="68">
        <f ca="1">IF(InvoiceDatabase[[#This Row],[Aging]]&lt;&gt;"Within Due",InvoiceDatabase[[#This Row],[Balance Outstanding]],0)</f>
        <v>0</v>
      </c>
      <c r="Q851" s="68">
        <f ca="1">IF(InvoiceDatabase[[#This Row],[Aging]]="Within Due",InvoiceDatabase[[#This Row],[Balance Outstanding]],0)</f>
        <v>0</v>
      </c>
      <c r="R851" s="68" t="str">
        <f ca="1">IF(InvoiceDatabase[[#This Row],[Date Issued]] &gt;= TODAY()-30, "Yes", "No")</f>
        <v>No</v>
      </c>
      <c r="S851" s="68" t="str">
        <f ca="1">IF(InvoiceDatabase[[#This Row],[IsOverdue?]]&lt;&gt;"Yes",InvoiceDatabase[[#This Row],[Status]],"Past Due")</f>
        <v>Paid</v>
      </c>
      <c r="T851" s="68" t="str">
        <f ca="1">IF(AND(InvoiceDatabase[[#This Row],[Date Due]]&lt;TODAY(),InvoiceDatabase[[#This Row],[Status]]&lt;&gt;"Paid"),"Yes","No")</f>
        <v>No</v>
      </c>
    </row>
    <row r="852" spans="1:20">
      <c r="A852">
        <v>851</v>
      </c>
      <c r="C852" t="s">
        <v>253</v>
      </c>
      <c r="D852" s="68">
        <v>3749000</v>
      </c>
      <c r="E852" s="23">
        <v>46043</v>
      </c>
      <c r="F852" s="23">
        <v>46073</v>
      </c>
      <c r="G852" t="s">
        <v>274</v>
      </c>
      <c r="H852"/>
      <c r="I852"/>
      <c r="K852" t="s">
        <v>1152</v>
      </c>
      <c r="L852" s="68">
        <v>3749000</v>
      </c>
      <c r="M852" s="68">
        <f>InvoiceDatabase[[#This Row],[Amount]]-InvoiceDatabase[[#This Row],[Paid Amount]]</f>
        <v>0</v>
      </c>
      <c r="N852" s="68" t="str" cm="1">
        <f t="array" aca="1" ref="N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2" s="68" t="str">
        <f>_xlfn.TEXTAFTER(
VLOOKUP(InvoiceDatabase[[#This Row],[Customer]],CustomerList[],5,FALSE),
", ", -1)</f>
        <v>Kalimantan Barat</v>
      </c>
      <c r="P852" s="68">
        <f ca="1">IF(InvoiceDatabase[[#This Row],[Aging]]&lt;&gt;"Within Due",InvoiceDatabase[[#This Row],[Balance Outstanding]],0)</f>
        <v>0</v>
      </c>
      <c r="Q852" s="68">
        <f ca="1">IF(InvoiceDatabase[[#This Row],[Aging]]="Within Due",InvoiceDatabase[[#This Row],[Balance Outstanding]],0)</f>
        <v>0</v>
      </c>
      <c r="R852" s="68" t="str">
        <f ca="1">IF(InvoiceDatabase[[#This Row],[Date Issued]] &gt;= TODAY()-30, "Yes", "No")</f>
        <v>No</v>
      </c>
      <c r="S852" s="68" t="str">
        <f ca="1">IF(InvoiceDatabase[[#This Row],[IsOverdue?]]&lt;&gt;"Yes",InvoiceDatabase[[#This Row],[Status]],"Past Due")</f>
        <v>Paid</v>
      </c>
      <c r="T852" s="68" t="str">
        <f ca="1">IF(AND(InvoiceDatabase[[#This Row],[Date Due]]&lt;TODAY(),InvoiceDatabase[[#This Row],[Status]]&lt;&gt;"Paid"),"Yes","No")</f>
        <v>No</v>
      </c>
    </row>
    <row r="853" spans="1:20">
      <c r="A853">
        <v>852</v>
      </c>
      <c r="C853" t="s">
        <v>144</v>
      </c>
      <c r="D853" s="68">
        <v>2349000</v>
      </c>
      <c r="E853" s="23">
        <v>46137</v>
      </c>
      <c r="F853" s="23">
        <v>46167</v>
      </c>
      <c r="G853" t="s">
        <v>274</v>
      </c>
      <c r="H853"/>
      <c r="I853"/>
      <c r="K853" t="s">
        <v>1153</v>
      </c>
      <c r="L853" s="68">
        <v>2349000</v>
      </c>
      <c r="M853" s="68">
        <f>InvoiceDatabase[[#This Row],[Amount]]-InvoiceDatabase[[#This Row],[Paid Amount]]</f>
        <v>0</v>
      </c>
      <c r="N853" s="68" t="str" cm="1">
        <f t="array" aca="1" ref="N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3" s="68" t="str">
        <f>_xlfn.TEXTAFTER(
VLOOKUP(InvoiceDatabase[[#This Row],[Customer]],CustomerList[],5,FALSE),
", ", -1)</f>
        <v>Banten</v>
      </c>
      <c r="P853" s="68">
        <f ca="1">IF(InvoiceDatabase[[#This Row],[Aging]]&lt;&gt;"Within Due",InvoiceDatabase[[#This Row],[Balance Outstanding]],0)</f>
        <v>0</v>
      </c>
      <c r="Q853" s="68">
        <f ca="1">IF(InvoiceDatabase[[#This Row],[Aging]]="Within Due",InvoiceDatabase[[#This Row],[Balance Outstanding]],0)</f>
        <v>0</v>
      </c>
      <c r="R853" s="68" t="str">
        <f ca="1">IF(InvoiceDatabase[[#This Row],[Date Issued]] &gt;= TODAY()-30, "Yes", "No")</f>
        <v>No</v>
      </c>
      <c r="S853" s="68" t="str">
        <f ca="1">IF(InvoiceDatabase[[#This Row],[IsOverdue?]]&lt;&gt;"Yes",InvoiceDatabase[[#This Row],[Status]],"Past Due")</f>
        <v>Paid</v>
      </c>
      <c r="T853" s="68" t="str">
        <f ca="1">IF(AND(InvoiceDatabase[[#This Row],[Date Due]]&lt;TODAY(),InvoiceDatabase[[#This Row],[Status]]&lt;&gt;"Paid"),"Yes","No")</f>
        <v>No</v>
      </c>
    </row>
    <row r="854" spans="1:20">
      <c r="A854">
        <v>853</v>
      </c>
      <c r="C854" t="s">
        <v>211</v>
      </c>
      <c r="D854" s="68">
        <v>3797000</v>
      </c>
      <c r="E854" s="23">
        <v>46240</v>
      </c>
      <c r="F854" s="23">
        <v>46270</v>
      </c>
      <c r="G854" t="s">
        <v>274</v>
      </c>
      <c r="H854"/>
      <c r="I854"/>
      <c r="K854" t="s">
        <v>1154</v>
      </c>
      <c r="L854" s="68">
        <v>3797000</v>
      </c>
      <c r="M854" s="68">
        <f>InvoiceDatabase[[#This Row],[Amount]]-InvoiceDatabase[[#This Row],[Paid Amount]]</f>
        <v>0</v>
      </c>
      <c r="N854" s="68" t="str" cm="1">
        <f t="array" aca="1" ref="N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4" s="68" t="str">
        <f>_xlfn.TEXTAFTER(
VLOOKUP(InvoiceDatabase[[#This Row],[Customer]],CustomerList[],5,FALSE),
", ", -1)</f>
        <v>Sulawesi Selatan</v>
      </c>
      <c r="P854" s="68">
        <f ca="1">IF(InvoiceDatabase[[#This Row],[Aging]]&lt;&gt;"Within Due",InvoiceDatabase[[#This Row],[Balance Outstanding]],0)</f>
        <v>0</v>
      </c>
      <c r="Q854" s="68">
        <f ca="1">IF(InvoiceDatabase[[#This Row],[Aging]]="Within Due",InvoiceDatabase[[#This Row],[Balance Outstanding]],0)</f>
        <v>0</v>
      </c>
      <c r="R854" s="68" t="str">
        <f ca="1">IF(InvoiceDatabase[[#This Row],[Date Issued]] &gt;= TODAY()-30, "Yes", "No")</f>
        <v>No</v>
      </c>
      <c r="S854" s="68" t="str">
        <f ca="1">IF(InvoiceDatabase[[#This Row],[IsOverdue?]]&lt;&gt;"Yes",InvoiceDatabase[[#This Row],[Status]],"Past Due")</f>
        <v>Paid</v>
      </c>
      <c r="T854" s="68" t="str">
        <f ca="1">IF(AND(InvoiceDatabase[[#This Row],[Date Due]]&lt;TODAY(),InvoiceDatabase[[#This Row],[Status]]&lt;&gt;"Paid"),"Yes","No")</f>
        <v>No</v>
      </c>
    </row>
    <row r="855" spans="1:20">
      <c r="A855">
        <v>854</v>
      </c>
      <c r="C855" t="s">
        <v>165</v>
      </c>
      <c r="D855" s="68">
        <v>1637000</v>
      </c>
      <c r="E855" s="23">
        <v>46260</v>
      </c>
      <c r="F855" s="23">
        <v>46305</v>
      </c>
      <c r="G855" t="s">
        <v>51</v>
      </c>
      <c r="H855"/>
      <c r="I855"/>
      <c r="K855" t="s">
        <v>1155</v>
      </c>
      <c r="L855" s="68">
        <v>0</v>
      </c>
      <c r="M855" s="68">
        <f>InvoiceDatabase[[#This Row],[Amount]]-InvoiceDatabase[[#This Row],[Paid Amount]]</f>
        <v>1637000</v>
      </c>
      <c r="N855" s="68" t="str" cm="1">
        <f t="array" aca="1" ref="N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55" s="68" t="str">
        <f>_xlfn.TEXTAFTER(
VLOOKUP(InvoiceDatabase[[#This Row],[Customer]],CustomerList[],5,FALSE),
", ", -1)</f>
        <v>Jawa Barat</v>
      </c>
      <c r="P855" s="68">
        <f ca="1">IF(InvoiceDatabase[[#This Row],[Aging]]&lt;&gt;"Within Due",InvoiceDatabase[[#This Row],[Balance Outstanding]],0)</f>
        <v>0</v>
      </c>
      <c r="Q855" s="68">
        <f ca="1">IF(InvoiceDatabase[[#This Row],[Aging]]="Within Due",InvoiceDatabase[[#This Row],[Balance Outstanding]],0)</f>
        <v>1637000</v>
      </c>
      <c r="R855" s="68" t="str">
        <f ca="1">IF(InvoiceDatabase[[#This Row],[Date Issued]] &gt;= TODAY()-30, "Yes", "No")</f>
        <v>No</v>
      </c>
      <c r="S855" s="68" t="str">
        <f ca="1">IF(InvoiceDatabase[[#This Row],[IsOverdue?]]&lt;&gt;"Yes",InvoiceDatabase[[#This Row],[Status]],"Past Due")</f>
        <v>Unpaid</v>
      </c>
      <c r="T855" s="68" t="str">
        <f ca="1">IF(AND(InvoiceDatabase[[#This Row],[Date Due]]&lt;TODAY(),InvoiceDatabase[[#This Row],[Status]]&lt;&gt;"Paid"),"Yes","No")</f>
        <v>No</v>
      </c>
    </row>
    <row r="856" spans="1:20">
      <c r="A856">
        <v>855</v>
      </c>
      <c r="C856" t="s">
        <v>190</v>
      </c>
      <c r="D856" s="68">
        <v>1250000</v>
      </c>
      <c r="E856" s="23">
        <v>46252</v>
      </c>
      <c r="F856" s="23">
        <v>46282</v>
      </c>
      <c r="G856" t="s">
        <v>274</v>
      </c>
      <c r="H856"/>
      <c r="I856"/>
      <c r="K856" t="s">
        <v>1156</v>
      </c>
      <c r="L856" s="68">
        <v>1250000</v>
      </c>
      <c r="M856" s="68">
        <f>InvoiceDatabase[[#This Row],[Amount]]-InvoiceDatabase[[#This Row],[Paid Amount]]</f>
        <v>0</v>
      </c>
      <c r="N856" s="68" t="str" cm="1">
        <f t="array" aca="1" ref="N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6" s="68" t="str">
        <f>_xlfn.TEXTAFTER(
VLOOKUP(InvoiceDatabase[[#This Row],[Customer]],CustomerList[],5,FALSE),
", ", -1)</f>
        <v>Jawa Tengah</v>
      </c>
      <c r="P856" s="68">
        <f ca="1">IF(InvoiceDatabase[[#This Row],[Aging]]&lt;&gt;"Within Due",InvoiceDatabase[[#This Row],[Balance Outstanding]],0)</f>
        <v>0</v>
      </c>
      <c r="Q856" s="68">
        <f ca="1">IF(InvoiceDatabase[[#This Row],[Aging]]="Within Due",InvoiceDatabase[[#This Row],[Balance Outstanding]],0)</f>
        <v>0</v>
      </c>
      <c r="R856" s="68" t="str">
        <f ca="1">IF(InvoiceDatabase[[#This Row],[Date Issued]] &gt;= TODAY()-30, "Yes", "No")</f>
        <v>No</v>
      </c>
      <c r="S856" s="68" t="str">
        <f ca="1">IF(InvoiceDatabase[[#This Row],[IsOverdue?]]&lt;&gt;"Yes",InvoiceDatabase[[#This Row],[Status]],"Past Due")</f>
        <v>Paid</v>
      </c>
      <c r="T856" s="68" t="str">
        <f ca="1">IF(AND(InvoiceDatabase[[#This Row],[Date Due]]&lt;TODAY(),InvoiceDatabase[[#This Row],[Status]]&lt;&gt;"Paid"),"Yes","No")</f>
        <v>No</v>
      </c>
    </row>
    <row r="857" spans="1:20">
      <c r="A857">
        <v>856</v>
      </c>
      <c r="C857" t="s">
        <v>190</v>
      </c>
      <c r="D857" s="68">
        <v>1709000</v>
      </c>
      <c r="E857" s="23">
        <v>46087</v>
      </c>
      <c r="F857" s="23">
        <v>46101</v>
      </c>
      <c r="G857" t="s">
        <v>51</v>
      </c>
      <c r="H857"/>
      <c r="I857"/>
      <c r="K857" t="s">
        <v>1157</v>
      </c>
      <c r="L857" s="68">
        <v>0</v>
      </c>
      <c r="M857" s="68">
        <f>InvoiceDatabase[[#This Row],[Amount]]-InvoiceDatabase[[#This Row],[Paid Amount]]</f>
        <v>1709000</v>
      </c>
      <c r="N857" s="68" t="str" cm="1">
        <f t="array" aca="1" ref="N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7" s="68" t="str">
        <f>_xlfn.TEXTAFTER(
VLOOKUP(InvoiceDatabase[[#This Row],[Customer]],CustomerList[],5,FALSE),
", ", -1)</f>
        <v>Jawa Tengah</v>
      </c>
      <c r="P857" s="68">
        <f ca="1">IF(InvoiceDatabase[[#This Row],[Aging]]&lt;&gt;"Within Due",InvoiceDatabase[[#This Row],[Balance Outstanding]],0)</f>
        <v>1709000</v>
      </c>
      <c r="Q857" s="68">
        <f ca="1">IF(InvoiceDatabase[[#This Row],[Aging]]="Within Due",InvoiceDatabase[[#This Row],[Balance Outstanding]],0)</f>
        <v>0</v>
      </c>
      <c r="R857" s="68" t="str">
        <f ca="1">IF(InvoiceDatabase[[#This Row],[Date Issued]] &gt;= TODAY()-30, "Yes", "No")</f>
        <v>No</v>
      </c>
      <c r="S857" s="68" t="str">
        <f ca="1">IF(InvoiceDatabase[[#This Row],[IsOverdue?]]&lt;&gt;"Yes",InvoiceDatabase[[#This Row],[Status]],"Past Due")</f>
        <v>Past Due</v>
      </c>
      <c r="T857" s="68" t="str">
        <f ca="1">IF(AND(InvoiceDatabase[[#This Row],[Date Due]]&lt;TODAY(),InvoiceDatabase[[#This Row],[Status]]&lt;&gt;"Paid"),"Yes","No")</f>
        <v>Yes</v>
      </c>
    </row>
    <row r="858" spans="1:20">
      <c r="A858">
        <v>857</v>
      </c>
      <c r="C858" t="s">
        <v>158</v>
      </c>
      <c r="D858" s="68">
        <v>1448000</v>
      </c>
      <c r="E858" s="23">
        <v>46051</v>
      </c>
      <c r="F858" s="23">
        <v>46081</v>
      </c>
      <c r="G858" t="s">
        <v>274</v>
      </c>
      <c r="H858"/>
      <c r="I858"/>
      <c r="K858" t="s">
        <v>1158</v>
      </c>
      <c r="L858" s="68">
        <v>1448000</v>
      </c>
      <c r="M858" s="68">
        <f>InvoiceDatabase[[#This Row],[Amount]]-InvoiceDatabase[[#This Row],[Paid Amount]]</f>
        <v>0</v>
      </c>
      <c r="N858" s="68" t="str" cm="1">
        <f t="array" aca="1" ref="N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58" s="68" t="str">
        <f>_xlfn.TEXTAFTER(
VLOOKUP(InvoiceDatabase[[#This Row],[Customer]],CustomerList[],5,FALSE),
", ", -1)</f>
        <v>DKI Jakarta</v>
      </c>
      <c r="P858" s="68">
        <f ca="1">IF(InvoiceDatabase[[#This Row],[Aging]]&lt;&gt;"Within Due",InvoiceDatabase[[#This Row],[Balance Outstanding]],0)</f>
        <v>0</v>
      </c>
      <c r="Q858" s="68">
        <f ca="1">IF(InvoiceDatabase[[#This Row],[Aging]]="Within Due",InvoiceDatabase[[#This Row],[Balance Outstanding]],0)</f>
        <v>0</v>
      </c>
      <c r="R858" s="68" t="str">
        <f ca="1">IF(InvoiceDatabase[[#This Row],[Date Issued]] &gt;= TODAY()-30, "Yes", "No")</f>
        <v>No</v>
      </c>
      <c r="S858" s="68" t="str">
        <f ca="1">IF(InvoiceDatabase[[#This Row],[IsOverdue?]]&lt;&gt;"Yes",InvoiceDatabase[[#This Row],[Status]],"Past Due")</f>
        <v>Paid</v>
      </c>
      <c r="T858" s="68" t="str">
        <f ca="1">IF(AND(InvoiceDatabase[[#This Row],[Date Due]]&lt;TODAY(),InvoiceDatabase[[#This Row],[Status]]&lt;&gt;"Paid"),"Yes","No")</f>
        <v>No</v>
      </c>
    </row>
    <row r="859" spans="1:20">
      <c r="A859">
        <v>858</v>
      </c>
      <c r="C859" t="s">
        <v>211</v>
      </c>
      <c r="D859" s="68">
        <v>4328000</v>
      </c>
      <c r="E859" s="23">
        <v>46057</v>
      </c>
      <c r="F859" s="23">
        <v>46087</v>
      </c>
      <c r="G859" t="s">
        <v>2802</v>
      </c>
      <c r="H859"/>
      <c r="I859"/>
      <c r="K859" t="s">
        <v>1159</v>
      </c>
      <c r="L859" s="68">
        <v>1298000</v>
      </c>
      <c r="M859" s="68">
        <f>InvoiceDatabase[[#This Row],[Amount]]-InvoiceDatabase[[#This Row],[Paid Amount]]</f>
        <v>3030000</v>
      </c>
      <c r="N859" s="68" t="str" cm="1">
        <f t="array" aca="1" ref="N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59" s="68" t="str">
        <f>_xlfn.TEXTAFTER(
VLOOKUP(InvoiceDatabase[[#This Row],[Customer]],CustomerList[],5,FALSE),
", ", -1)</f>
        <v>Sulawesi Selatan</v>
      </c>
      <c r="P859" s="68">
        <f ca="1">IF(InvoiceDatabase[[#This Row],[Aging]]&lt;&gt;"Within Due",InvoiceDatabase[[#This Row],[Balance Outstanding]],0)</f>
        <v>3030000</v>
      </c>
      <c r="Q859" s="68">
        <f ca="1">IF(InvoiceDatabase[[#This Row],[Aging]]="Within Due",InvoiceDatabase[[#This Row],[Balance Outstanding]],0)</f>
        <v>0</v>
      </c>
      <c r="R859" s="68" t="str">
        <f ca="1">IF(InvoiceDatabase[[#This Row],[Date Issued]] &gt;= TODAY()-30, "Yes", "No")</f>
        <v>No</v>
      </c>
      <c r="S859" s="68" t="str">
        <f ca="1">IF(InvoiceDatabase[[#This Row],[IsOverdue?]]&lt;&gt;"Yes",InvoiceDatabase[[#This Row],[Status]],"Past Due")</f>
        <v>Past Due</v>
      </c>
      <c r="T859" s="68" t="str">
        <f ca="1">IF(AND(InvoiceDatabase[[#This Row],[Date Due]]&lt;TODAY(),InvoiceDatabase[[#This Row],[Status]]&lt;&gt;"Paid"),"Yes","No")</f>
        <v>Yes</v>
      </c>
    </row>
    <row r="860" spans="1:20">
      <c r="A860">
        <v>859</v>
      </c>
      <c r="C860" t="s">
        <v>253</v>
      </c>
      <c r="D860" s="68">
        <v>7142000</v>
      </c>
      <c r="E860" s="23">
        <v>46233</v>
      </c>
      <c r="F860" s="23">
        <v>46263</v>
      </c>
      <c r="G860" t="s">
        <v>274</v>
      </c>
      <c r="H860"/>
      <c r="I860"/>
      <c r="K860" t="s">
        <v>1160</v>
      </c>
      <c r="L860" s="68">
        <v>7142000</v>
      </c>
      <c r="M860" s="68">
        <f>InvoiceDatabase[[#This Row],[Amount]]-InvoiceDatabase[[#This Row],[Paid Amount]]</f>
        <v>0</v>
      </c>
      <c r="N860" s="68" t="str" cm="1">
        <f t="array" aca="1" ref="N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0" s="68" t="str">
        <f>_xlfn.TEXTAFTER(
VLOOKUP(InvoiceDatabase[[#This Row],[Customer]],CustomerList[],5,FALSE),
", ", -1)</f>
        <v>Kalimantan Barat</v>
      </c>
      <c r="P860" s="68">
        <f ca="1">IF(InvoiceDatabase[[#This Row],[Aging]]&lt;&gt;"Within Due",InvoiceDatabase[[#This Row],[Balance Outstanding]],0)</f>
        <v>0</v>
      </c>
      <c r="Q860" s="68">
        <f ca="1">IF(InvoiceDatabase[[#This Row],[Aging]]="Within Due",InvoiceDatabase[[#This Row],[Balance Outstanding]],0)</f>
        <v>0</v>
      </c>
      <c r="R860" s="68" t="str">
        <f ca="1">IF(InvoiceDatabase[[#This Row],[Date Issued]] &gt;= TODAY()-30, "Yes", "No")</f>
        <v>No</v>
      </c>
      <c r="S860" s="68" t="str">
        <f ca="1">IF(InvoiceDatabase[[#This Row],[IsOverdue?]]&lt;&gt;"Yes",InvoiceDatabase[[#This Row],[Status]],"Past Due")</f>
        <v>Paid</v>
      </c>
      <c r="T860" s="68" t="str">
        <f ca="1">IF(AND(InvoiceDatabase[[#This Row],[Date Due]]&lt;TODAY(),InvoiceDatabase[[#This Row],[Status]]&lt;&gt;"Paid"),"Yes","No")</f>
        <v>No</v>
      </c>
    </row>
    <row r="861" spans="1:20">
      <c r="A861">
        <v>860</v>
      </c>
      <c r="C861" t="s">
        <v>144</v>
      </c>
      <c r="D861" s="68">
        <v>3763000</v>
      </c>
      <c r="E861" s="23">
        <v>46142</v>
      </c>
      <c r="F861" s="23">
        <v>46172</v>
      </c>
      <c r="G861" t="s">
        <v>2802</v>
      </c>
      <c r="H861"/>
      <c r="I861"/>
      <c r="K861" t="s">
        <v>1161</v>
      </c>
      <c r="L861" s="68">
        <v>1882000</v>
      </c>
      <c r="M861" s="68">
        <f>InvoiceDatabase[[#This Row],[Amount]]-InvoiceDatabase[[#This Row],[Paid Amount]]</f>
        <v>1881000</v>
      </c>
      <c r="N861" s="68" t="str" cm="1">
        <f t="array" aca="1" ref="N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1" s="68" t="str">
        <f>_xlfn.TEXTAFTER(
VLOOKUP(InvoiceDatabase[[#This Row],[Customer]],CustomerList[],5,FALSE),
", ", -1)</f>
        <v>Banten</v>
      </c>
      <c r="P861" s="68">
        <f ca="1">IF(InvoiceDatabase[[#This Row],[Aging]]&lt;&gt;"Within Due",InvoiceDatabase[[#This Row],[Balance Outstanding]],0)</f>
        <v>1881000</v>
      </c>
      <c r="Q861" s="68">
        <f ca="1">IF(InvoiceDatabase[[#This Row],[Aging]]="Within Due",InvoiceDatabase[[#This Row],[Balance Outstanding]],0)</f>
        <v>0</v>
      </c>
      <c r="R861" s="68" t="str">
        <f ca="1">IF(InvoiceDatabase[[#This Row],[Date Issued]] &gt;= TODAY()-30, "Yes", "No")</f>
        <v>No</v>
      </c>
      <c r="S861" s="68" t="str">
        <f ca="1">IF(InvoiceDatabase[[#This Row],[IsOverdue?]]&lt;&gt;"Yes",InvoiceDatabase[[#This Row],[Status]],"Past Due")</f>
        <v>Past Due</v>
      </c>
      <c r="T861" s="68" t="str">
        <f ca="1">IF(AND(InvoiceDatabase[[#This Row],[Date Due]]&lt;TODAY(),InvoiceDatabase[[#This Row],[Status]]&lt;&gt;"Paid"),"Yes","No")</f>
        <v>Yes</v>
      </c>
    </row>
    <row r="862" spans="1:20">
      <c r="A862">
        <v>861</v>
      </c>
      <c r="C862" t="s">
        <v>232</v>
      </c>
      <c r="D862" s="68">
        <v>1455000</v>
      </c>
      <c r="E862" s="23">
        <v>46106</v>
      </c>
      <c r="F862" s="23">
        <v>46136</v>
      </c>
      <c r="G862" t="s">
        <v>274</v>
      </c>
      <c r="H862"/>
      <c r="I862"/>
      <c r="K862" t="s">
        <v>1162</v>
      </c>
      <c r="L862" s="68">
        <v>1455000</v>
      </c>
      <c r="M862" s="68">
        <f>InvoiceDatabase[[#This Row],[Amount]]-InvoiceDatabase[[#This Row],[Paid Amount]]</f>
        <v>0</v>
      </c>
      <c r="N862" s="68" t="str" cm="1">
        <f t="array" aca="1" ref="N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2" s="68" t="str">
        <f>_xlfn.TEXTAFTER(
VLOOKUP(InvoiceDatabase[[#This Row],[Customer]],CustomerList[],5,FALSE),
", ", -1)</f>
        <v>Riau</v>
      </c>
      <c r="P862" s="68">
        <f ca="1">IF(InvoiceDatabase[[#This Row],[Aging]]&lt;&gt;"Within Due",InvoiceDatabase[[#This Row],[Balance Outstanding]],0)</f>
        <v>0</v>
      </c>
      <c r="Q862" s="68">
        <f ca="1">IF(InvoiceDatabase[[#This Row],[Aging]]="Within Due",InvoiceDatabase[[#This Row],[Balance Outstanding]],0)</f>
        <v>0</v>
      </c>
      <c r="R862" s="68" t="str">
        <f ca="1">IF(InvoiceDatabase[[#This Row],[Date Issued]] &gt;= TODAY()-30, "Yes", "No")</f>
        <v>No</v>
      </c>
      <c r="S862" s="68" t="str">
        <f ca="1">IF(InvoiceDatabase[[#This Row],[IsOverdue?]]&lt;&gt;"Yes",InvoiceDatabase[[#This Row],[Status]],"Past Due")</f>
        <v>Paid</v>
      </c>
      <c r="T862" s="68" t="str">
        <f ca="1">IF(AND(InvoiceDatabase[[#This Row],[Date Due]]&lt;TODAY(),InvoiceDatabase[[#This Row],[Status]]&lt;&gt;"Paid"),"Yes","No")</f>
        <v>No</v>
      </c>
    </row>
    <row r="863" spans="1:20">
      <c r="A863">
        <v>862</v>
      </c>
      <c r="C863" t="s">
        <v>246</v>
      </c>
      <c r="D863" s="68">
        <v>5418000</v>
      </c>
      <c r="E863" s="23">
        <v>46135</v>
      </c>
      <c r="F863" s="23">
        <v>46165</v>
      </c>
      <c r="G863" t="s">
        <v>274</v>
      </c>
      <c r="H863"/>
      <c r="I863"/>
      <c r="K863" t="s">
        <v>1163</v>
      </c>
      <c r="L863" s="68">
        <v>5418000</v>
      </c>
      <c r="M863" s="68">
        <f>InvoiceDatabase[[#This Row],[Amount]]-InvoiceDatabase[[#This Row],[Paid Amount]]</f>
        <v>0</v>
      </c>
      <c r="N863" s="68" t="str" cm="1">
        <f t="array" aca="1" ref="N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3" s="68" t="str">
        <f>_xlfn.TEXTAFTER(
VLOOKUP(InvoiceDatabase[[#This Row],[Customer]],CustomerList[],5,FALSE),
", ", -1)</f>
        <v>Kalimantan Timur</v>
      </c>
      <c r="P863" s="68">
        <f ca="1">IF(InvoiceDatabase[[#This Row],[Aging]]&lt;&gt;"Within Due",InvoiceDatabase[[#This Row],[Balance Outstanding]],0)</f>
        <v>0</v>
      </c>
      <c r="Q863" s="68">
        <f ca="1">IF(InvoiceDatabase[[#This Row],[Aging]]="Within Due",InvoiceDatabase[[#This Row],[Balance Outstanding]],0)</f>
        <v>0</v>
      </c>
      <c r="R863" s="68" t="str">
        <f ca="1">IF(InvoiceDatabase[[#This Row],[Date Issued]] &gt;= TODAY()-30, "Yes", "No")</f>
        <v>No</v>
      </c>
      <c r="S863" s="68" t="str">
        <f ca="1">IF(InvoiceDatabase[[#This Row],[IsOverdue?]]&lt;&gt;"Yes",InvoiceDatabase[[#This Row],[Status]],"Past Due")</f>
        <v>Paid</v>
      </c>
      <c r="T863" s="68" t="str">
        <f ca="1">IF(AND(InvoiceDatabase[[#This Row],[Date Due]]&lt;TODAY(),InvoiceDatabase[[#This Row],[Status]]&lt;&gt;"Paid"),"Yes","No")</f>
        <v>No</v>
      </c>
    </row>
    <row r="864" spans="1:20">
      <c r="A864">
        <v>863</v>
      </c>
      <c r="C864" t="s">
        <v>32</v>
      </c>
      <c r="D864" s="68">
        <v>3000000</v>
      </c>
      <c r="E864" s="23">
        <v>46212</v>
      </c>
      <c r="F864" s="23">
        <v>46257</v>
      </c>
      <c r="G864" t="s">
        <v>274</v>
      </c>
      <c r="H864"/>
      <c r="I864"/>
      <c r="K864" t="s">
        <v>1164</v>
      </c>
      <c r="L864" s="68">
        <v>3000000</v>
      </c>
      <c r="M864" s="68">
        <f>InvoiceDatabase[[#This Row],[Amount]]-InvoiceDatabase[[#This Row],[Paid Amount]]</f>
        <v>0</v>
      </c>
      <c r="N864" s="68" t="str" cm="1">
        <f t="array" aca="1" ref="N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4" s="68" t="str">
        <f>_xlfn.TEXTAFTER(
VLOOKUP(InvoiceDatabase[[#This Row],[Customer]],CustomerList[],5,FALSE),
", ", -1)</f>
        <v>DKI Jakarta</v>
      </c>
      <c r="P864" s="68">
        <f ca="1">IF(InvoiceDatabase[[#This Row],[Aging]]&lt;&gt;"Within Due",InvoiceDatabase[[#This Row],[Balance Outstanding]],0)</f>
        <v>0</v>
      </c>
      <c r="Q864" s="68">
        <f ca="1">IF(InvoiceDatabase[[#This Row],[Aging]]="Within Due",InvoiceDatabase[[#This Row],[Balance Outstanding]],0)</f>
        <v>0</v>
      </c>
      <c r="R864" s="68" t="str">
        <f ca="1">IF(InvoiceDatabase[[#This Row],[Date Issued]] &gt;= TODAY()-30, "Yes", "No")</f>
        <v>No</v>
      </c>
      <c r="S864" s="68" t="str">
        <f ca="1">IF(InvoiceDatabase[[#This Row],[IsOverdue?]]&lt;&gt;"Yes",InvoiceDatabase[[#This Row],[Status]],"Past Due")</f>
        <v>Paid</v>
      </c>
      <c r="T864" s="68" t="str">
        <f ca="1">IF(AND(InvoiceDatabase[[#This Row],[Date Due]]&lt;TODAY(),InvoiceDatabase[[#This Row],[Status]]&lt;&gt;"Paid"),"Yes","No")</f>
        <v>No</v>
      </c>
    </row>
    <row r="865" spans="1:20">
      <c r="A865">
        <v>864</v>
      </c>
      <c r="C865" t="s">
        <v>232</v>
      </c>
      <c r="D865" s="68">
        <v>2140000</v>
      </c>
      <c r="E865" s="23">
        <v>46144</v>
      </c>
      <c r="F865" s="23">
        <v>46174</v>
      </c>
      <c r="G865" t="s">
        <v>274</v>
      </c>
      <c r="H865"/>
      <c r="I865"/>
      <c r="K865" t="s">
        <v>1165</v>
      </c>
      <c r="L865" s="68">
        <v>2140000</v>
      </c>
      <c r="M865" s="68">
        <f>InvoiceDatabase[[#This Row],[Amount]]-InvoiceDatabase[[#This Row],[Paid Amount]]</f>
        <v>0</v>
      </c>
      <c r="N865" s="68" t="str" cm="1">
        <f t="array" aca="1" ref="N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5" s="68" t="str">
        <f>_xlfn.TEXTAFTER(
VLOOKUP(InvoiceDatabase[[#This Row],[Customer]],CustomerList[],5,FALSE),
", ", -1)</f>
        <v>Riau</v>
      </c>
      <c r="P865" s="68">
        <f ca="1">IF(InvoiceDatabase[[#This Row],[Aging]]&lt;&gt;"Within Due",InvoiceDatabase[[#This Row],[Balance Outstanding]],0)</f>
        <v>0</v>
      </c>
      <c r="Q865" s="68">
        <f ca="1">IF(InvoiceDatabase[[#This Row],[Aging]]="Within Due",InvoiceDatabase[[#This Row],[Balance Outstanding]],0)</f>
        <v>0</v>
      </c>
      <c r="R865" s="68" t="str">
        <f ca="1">IF(InvoiceDatabase[[#This Row],[Date Issued]] &gt;= TODAY()-30, "Yes", "No")</f>
        <v>No</v>
      </c>
      <c r="S865" s="68" t="str">
        <f ca="1">IF(InvoiceDatabase[[#This Row],[IsOverdue?]]&lt;&gt;"Yes",InvoiceDatabase[[#This Row],[Status]],"Past Due")</f>
        <v>Paid</v>
      </c>
      <c r="T865" s="68" t="str">
        <f ca="1">IF(AND(InvoiceDatabase[[#This Row],[Date Due]]&lt;TODAY(),InvoiceDatabase[[#This Row],[Status]]&lt;&gt;"Paid"),"Yes","No")</f>
        <v>No</v>
      </c>
    </row>
    <row r="866" spans="1:20">
      <c r="A866">
        <v>865</v>
      </c>
      <c r="C866" t="s">
        <v>105</v>
      </c>
      <c r="D866" s="68">
        <v>4178000</v>
      </c>
      <c r="E866" s="23">
        <v>46093</v>
      </c>
      <c r="F866" s="23">
        <v>46107</v>
      </c>
      <c r="G866" t="s">
        <v>51</v>
      </c>
      <c r="H866"/>
      <c r="I866"/>
      <c r="K866" t="s">
        <v>1166</v>
      </c>
      <c r="L866" s="68">
        <v>0</v>
      </c>
      <c r="M866" s="68">
        <f>InvoiceDatabase[[#This Row],[Amount]]-InvoiceDatabase[[#This Row],[Paid Amount]]</f>
        <v>4178000</v>
      </c>
      <c r="N866" s="68" t="str" cm="1">
        <f t="array" aca="1" ref="N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6" s="68" t="str">
        <f>_xlfn.TEXTAFTER(
VLOOKUP(InvoiceDatabase[[#This Row],[Customer]],CustomerList[],5,FALSE),
", ", -1)</f>
        <v>DKI Jakarta</v>
      </c>
      <c r="P866" s="68">
        <f ca="1">IF(InvoiceDatabase[[#This Row],[Aging]]&lt;&gt;"Within Due",InvoiceDatabase[[#This Row],[Balance Outstanding]],0)</f>
        <v>4178000</v>
      </c>
      <c r="Q866" s="68">
        <f ca="1">IF(InvoiceDatabase[[#This Row],[Aging]]="Within Due",InvoiceDatabase[[#This Row],[Balance Outstanding]],0)</f>
        <v>0</v>
      </c>
      <c r="R866" s="68" t="str">
        <f ca="1">IF(InvoiceDatabase[[#This Row],[Date Issued]] &gt;= TODAY()-30, "Yes", "No")</f>
        <v>No</v>
      </c>
      <c r="S866" s="68" t="str">
        <f ca="1">IF(InvoiceDatabase[[#This Row],[IsOverdue?]]&lt;&gt;"Yes",InvoiceDatabase[[#This Row],[Status]],"Past Due")</f>
        <v>Past Due</v>
      </c>
      <c r="T866" s="68" t="str">
        <f ca="1">IF(AND(InvoiceDatabase[[#This Row],[Date Due]]&lt;TODAY(),InvoiceDatabase[[#This Row],[Status]]&lt;&gt;"Paid"),"Yes","No")</f>
        <v>Yes</v>
      </c>
    </row>
    <row r="867" spans="1:20">
      <c r="A867">
        <v>866</v>
      </c>
      <c r="C867" t="s">
        <v>138</v>
      </c>
      <c r="D867" s="68">
        <v>4022000</v>
      </c>
      <c r="E867" s="23">
        <v>46118</v>
      </c>
      <c r="F867" s="23">
        <v>46148</v>
      </c>
      <c r="G867" t="s">
        <v>2802</v>
      </c>
      <c r="H867"/>
      <c r="I867"/>
      <c r="K867" t="s">
        <v>1167</v>
      </c>
      <c r="L867" s="68">
        <v>2815000</v>
      </c>
      <c r="M867" s="68">
        <f>InvoiceDatabase[[#This Row],[Amount]]-InvoiceDatabase[[#This Row],[Paid Amount]]</f>
        <v>1207000</v>
      </c>
      <c r="N867" s="68" t="str" cm="1">
        <f t="array" aca="1" ref="N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7" s="68" t="str">
        <f>_xlfn.TEXTAFTER(
VLOOKUP(InvoiceDatabase[[#This Row],[Customer]],CustomerList[],5,FALSE),
", ", -1)</f>
        <v>Jawa Barat</v>
      </c>
      <c r="P867" s="68">
        <f ca="1">IF(InvoiceDatabase[[#This Row],[Aging]]&lt;&gt;"Within Due",InvoiceDatabase[[#This Row],[Balance Outstanding]],0)</f>
        <v>1207000</v>
      </c>
      <c r="Q867" s="68">
        <f ca="1">IF(InvoiceDatabase[[#This Row],[Aging]]="Within Due",InvoiceDatabase[[#This Row],[Balance Outstanding]],0)</f>
        <v>0</v>
      </c>
      <c r="R867" s="68" t="str">
        <f ca="1">IF(InvoiceDatabase[[#This Row],[Date Issued]] &gt;= TODAY()-30, "Yes", "No")</f>
        <v>No</v>
      </c>
      <c r="S867" s="68" t="str">
        <f ca="1">IF(InvoiceDatabase[[#This Row],[IsOverdue?]]&lt;&gt;"Yes",InvoiceDatabase[[#This Row],[Status]],"Past Due")</f>
        <v>Past Due</v>
      </c>
      <c r="T867" s="68" t="str">
        <f ca="1">IF(AND(InvoiceDatabase[[#This Row],[Date Due]]&lt;TODAY(),InvoiceDatabase[[#This Row],[Status]]&lt;&gt;"Paid"),"Yes","No")</f>
        <v>Yes</v>
      </c>
    </row>
    <row r="868" spans="1:20">
      <c r="A868">
        <v>867</v>
      </c>
      <c r="C868" t="s">
        <v>190</v>
      </c>
      <c r="D868" s="68">
        <v>4585000</v>
      </c>
      <c r="E868" s="23">
        <v>46170</v>
      </c>
      <c r="F868" s="23">
        <v>46184</v>
      </c>
      <c r="G868" t="s">
        <v>274</v>
      </c>
      <c r="H868"/>
      <c r="I868"/>
      <c r="K868" t="s">
        <v>1168</v>
      </c>
      <c r="L868" s="68">
        <v>4585000</v>
      </c>
      <c r="M868" s="68">
        <f>InvoiceDatabase[[#This Row],[Amount]]-InvoiceDatabase[[#This Row],[Paid Amount]]</f>
        <v>0</v>
      </c>
      <c r="N868" s="68" t="str" cm="1">
        <f t="array" aca="1" ref="N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68" s="68" t="str">
        <f>_xlfn.TEXTAFTER(
VLOOKUP(InvoiceDatabase[[#This Row],[Customer]],CustomerList[],5,FALSE),
", ", -1)</f>
        <v>Jawa Tengah</v>
      </c>
      <c r="P868" s="68">
        <f ca="1">IF(InvoiceDatabase[[#This Row],[Aging]]&lt;&gt;"Within Due",InvoiceDatabase[[#This Row],[Balance Outstanding]],0)</f>
        <v>0</v>
      </c>
      <c r="Q868" s="68">
        <f ca="1">IF(InvoiceDatabase[[#This Row],[Aging]]="Within Due",InvoiceDatabase[[#This Row],[Balance Outstanding]],0)</f>
        <v>0</v>
      </c>
      <c r="R868" s="68" t="str">
        <f ca="1">IF(InvoiceDatabase[[#This Row],[Date Issued]] &gt;= TODAY()-30, "Yes", "No")</f>
        <v>No</v>
      </c>
      <c r="S868" s="68" t="str">
        <f ca="1">IF(InvoiceDatabase[[#This Row],[IsOverdue?]]&lt;&gt;"Yes",InvoiceDatabase[[#This Row],[Status]],"Past Due")</f>
        <v>Paid</v>
      </c>
      <c r="T868" s="68" t="str">
        <f ca="1">IF(AND(InvoiceDatabase[[#This Row],[Date Due]]&lt;TODAY(),InvoiceDatabase[[#This Row],[Status]]&lt;&gt;"Paid"),"Yes","No")</f>
        <v>No</v>
      </c>
    </row>
    <row r="869" spans="1:20">
      <c r="A869">
        <v>868</v>
      </c>
      <c r="C869" t="s">
        <v>253</v>
      </c>
      <c r="D869" s="68">
        <v>3954000</v>
      </c>
      <c r="E869" s="23">
        <v>46039</v>
      </c>
      <c r="F869" s="23">
        <v>46084</v>
      </c>
      <c r="G869" t="s">
        <v>51</v>
      </c>
      <c r="H869"/>
      <c r="I869"/>
      <c r="K869" t="s">
        <v>1169</v>
      </c>
      <c r="L869" s="68">
        <v>0</v>
      </c>
      <c r="M869" s="68">
        <f>InvoiceDatabase[[#This Row],[Amount]]-InvoiceDatabase[[#This Row],[Paid Amount]]</f>
        <v>3954000</v>
      </c>
      <c r="N869" s="68" t="str" cm="1">
        <f t="array" aca="1" ref="N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69" s="68" t="str">
        <f>_xlfn.TEXTAFTER(
VLOOKUP(InvoiceDatabase[[#This Row],[Customer]],CustomerList[],5,FALSE),
", ", -1)</f>
        <v>Kalimantan Barat</v>
      </c>
      <c r="P869" s="68">
        <f ca="1">IF(InvoiceDatabase[[#This Row],[Aging]]&lt;&gt;"Within Due",InvoiceDatabase[[#This Row],[Balance Outstanding]],0)</f>
        <v>3954000</v>
      </c>
      <c r="Q869" s="68">
        <f ca="1">IF(InvoiceDatabase[[#This Row],[Aging]]="Within Due",InvoiceDatabase[[#This Row],[Balance Outstanding]],0)</f>
        <v>0</v>
      </c>
      <c r="R869" s="68" t="str">
        <f ca="1">IF(InvoiceDatabase[[#This Row],[Date Issued]] &gt;= TODAY()-30, "Yes", "No")</f>
        <v>No</v>
      </c>
      <c r="S869" s="68" t="str">
        <f ca="1">IF(InvoiceDatabase[[#This Row],[IsOverdue?]]&lt;&gt;"Yes",InvoiceDatabase[[#This Row],[Status]],"Past Due")</f>
        <v>Past Due</v>
      </c>
      <c r="T869" s="68" t="str">
        <f ca="1">IF(AND(InvoiceDatabase[[#This Row],[Date Due]]&lt;TODAY(),InvoiceDatabase[[#This Row],[Status]]&lt;&gt;"Paid"),"Yes","No")</f>
        <v>Yes</v>
      </c>
    </row>
    <row r="870" spans="1:20">
      <c r="A870">
        <v>869</v>
      </c>
      <c r="C870" t="s">
        <v>190</v>
      </c>
      <c r="D870" s="68">
        <v>2850000</v>
      </c>
      <c r="E870" s="23">
        <v>46175</v>
      </c>
      <c r="F870" s="23">
        <v>46205</v>
      </c>
      <c r="G870" t="s">
        <v>274</v>
      </c>
      <c r="H870"/>
      <c r="I870"/>
      <c r="K870" t="s">
        <v>1170</v>
      </c>
      <c r="L870" s="68">
        <v>2850000</v>
      </c>
      <c r="M870" s="68">
        <f>InvoiceDatabase[[#This Row],[Amount]]-InvoiceDatabase[[#This Row],[Paid Amount]]</f>
        <v>0</v>
      </c>
      <c r="N870" s="68" t="str" cm="1">
        <f t="array" aca="1" ref="N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0" s="68" t="str">
        <f>_xlfn.TEXTAFTER(
VLOOKUP(InvoiceDatabase[[#This Row],[Customer]],CustomerList[],5,FALSE),
", ", -1)</f>
        <v>Jawa Tengah</v>
      </c>
      <c r="P870" s="68">
        <f ca="1">IF(InvoiceDatabase[[#This Row],[Aging]]&lt;&gt;"Within Due",InvoiceDatabase[[#This Row],[Balance Outstanding]],0)</f>
        <v>0</v>
      </c>
      <c r="Q870" s="68">
        <f ca="1">IF(InvoiceDatabase[[#This Row],[Aging]]="Within Due",InvoiceDatabase[[#This Row],[Balance Outstanding]],0)</f>
        <v>0</v>
      </c>
      <c r="R870" s="68" t="str">
        <f ca="1">IF(InvoiceDatabase[[#This Row],[Date Issued]] &gt;= TODAY()-30, "Yes", "No")</f>
        <v>No</v>
      </c>
      <c r="S870" s="68" t="str">
        <f ca="1">IF(InvoiceDatabase[[#This Row],[IsOverdue?]]&lt;&gt;"Yes",InvoiceDatabase[[#This Row],[Status]],"Past Due")</f>
        <v>Paid</v>
      </c>
      <c r="T870" s="68" t="str">
        <f ca="1">IF(AND(InvoiceDatabase[[#This Row],[Date Due]]&lt;TODAY(),InvoiceDatabase[[#This Row],[Status]]&lt;&gt;"Paid"),"Yes","No")</f>
        <v>No</v>
      </c>
    </row>
    <row r="871" spans="1:20">
      <c r="A871">
        <v>870</v>
      </c>
      <c r="C871" t="s">
        <v>211</v>
      </c>
      <c r="D871" s="68">
        <v>2259000</v>
      </c>
      <c r="E871" s="23">
        <v>46115</v>
      </c>
      <c r="F871" s="23">
        <v>46145</v>
      </c>
      <c r="G871" t="s">
        <v>51</v>
      </c>
      <c r="H871"/>
      <c r="I871"/>
      <c r="K871" t="s">
        <v>1171</v>
      </c>
      <c r="L871" s="68">
        <v>0</v>
      </c>
      <c r="M871" s="68">
        <f>InvoiceDatabase[[#This Row],[Amount]]-InvoiceDatabase[[#This Row],[Paid Amount]]</f>
        <v>2259000</v>
      </c>
      <c r="N871" s="68" t="str" cm="1">
        <f t="array" aca="1" ref="N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1" s="68" t="str">
        <f>_xlfn.TEXTAFTER(
VLOOKUP(InvoiceDatabase[[#This Row],[Customer]],CustomerList[],5,FALSE),
", ", -1)</f>
        <v>Sulawesi Selatan</v>
      </c>
      <c r="P871" s="68">
        <f ca="1">IF(InvoiceDatabase[[#This Row],[Aging]]&lt;&gt;"Within Due",InvoiceDatabase[[#This Row],[Balance Outstanding]],0)</f>
        <v>2259000</v>
      </c>
      <c r="Q871" s="68">
        <f ca="1">IF(InvoiceDatabase[[#This Row],[Aging]]="Within Due",InvoiceDatabase[[#This Row],[Balance Outstanding]],0)</f>
        <v>0</v>
      </c>
      <c r="R871" s="68" t="str">
        <f ca="1">IF(InvoiceDatabase[[#This Row],[Date Issued]] &gt;= TODAY()-30, "Yes", "No")</f>
        <v>No</v>
      </c>
      <c r="S871" s="68" t="str">
        <f ca="1">IF(InvoiceDatabase[[#This Row],[IsOverdue?]]&lt;&gt;"Yes",InvoiceDatabase[[#This Row],[Status]],"Past Due")</f>
        <v>Past Due</v>
      </c>
      <c r="T871" s="68" t="str">
        <f ca="1">IF(AND(InvoiceDatabase[[#This Row],[Date Due]]&lt;TODAY(),InvoiceDatabase[[#This Row],[Status]]&lt;&gt;"Paid"),"Yes","No")</f>
        <v>Yes</v>
      </c>
    </row>
    <row r="872" spans="1:20">
      <c r="A872">
        <v>871</v>
      </c>
      <c r="C872" t="s">
        <v>218</v>
      </c>
      <c r="D872" s="68">
        <v>3137000</v>
      </c>
      <c r="E872" s="23">
        <v>46080</v>
      </c>
      <c r="F872" s="23">
        <v>46110</v>
      </c>
      <c r="G872" t="s">
        <v>274</v>
      </c>
      <c r="H872"/>
      <c r="I872"/>
      <c r="K872" t="s">
        <v>1172</v>
      </c>
      <c r="L872" s="68">
        <v>3137000</v>
      </c>
      <c r="M872" s="68">
        <f>InvoiceDatabase[[#This Row],[Amount]]-InvoiceDatabase[[#This Row],[Paid Amount]]</f>
        <v>0</v>
      </c>
      <c r="N872" s="68" t="str" cm="1">
        <f t="array" aca="1" ref="N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2" s="68" t="str">
        <f>_xlfn.TEXTAFTER(
VLOOKUP(InvoiceDatabase[[#This Row],[Customer]],CustomerList[],5,FALSE),
", ", -1)</f>
        <v>Sumatera Utara</v>
      </c>
      <c r="P872" s="68">
        <f ca="1">IF(InvoiceDatabase[[#This Row],[Aging]]&lt;&gt;"Within Due",InvoiceDatabase[[#This Row],[Balance Outstanding]],0)</f>
        <v>0</v>
      </c>
      <c r="Q872" s="68">
        <f ca="1">IF(InvoiceDatabase[[#This Row],[Aging]]="Within Due",InvoiceDatabase[[#This Row],[Balance Outstanding]],0)</f>
        <v>0</v>
      </c>
      <c r="R872" s="68" t="str">
        <f ca="1">IF(InvoiceDatabase[[#This Row],[Date Issued]] &gt;= TODAY()-30, "Yes", "No")</f>
        <v>No</v>
      </c>
      <c r="S872" s="68" t="str">
        <f ca="1">IF(InvoiceDatabase[[#This Row],[IsOverdue?]]&lt;&gt;"Yes",InvoiceDatabase[[#This Row],[Status]],"Past Due")</f>
        <v>Paid</v>
      </c>
      <c r="T872" s="68" t="str">
        <f ca="1">IF(AND(InvoiceDatabase[[#This Row],[Date Due]]&lt;TODAY(),InvoiceDatabase[[#This Row],[Status]]&lt;&gt;"Paid"),"Yes","No")</f>
        <v>No</v>
      </c>
    </row>
    <row r="873" spans="1:20">
      <c r="A873">
        <v>872</v>
      </c>
      <c r="C873" t="s">
        <v>184</v>
      </c>
      <c r="D873" s="68">
        <v>4700000</v>
      </c>
      <c r="E873" s="23">
        <v>46151</v>
      </c>
      <c r="F873" s="23">
        <v>46165</v>
      </c>
      <c r="G873" t="s">
        <v>274</v>
      </c>
      <c r="H873"/>
      <c r="I873"/>
      <c r="K873" t="s">
        <v>1173</v>
      </c>
      <c r="L873" s="68">
        <v>4700000</v>
      </c>
      <c r="M873" s="68">
        <f>InvoiceDatabase[[#This Row],[Amount]]-InvoiceDatabase[[#This Row],[Paid Amount]]</f>
        <v>0</v>
      </c>
      <c r="N873" s="68" t="str" cm="1">
        <f t="array" aca="1" ref="N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3" s="68" t="str">
        <f>_xlfn.TEXTAFTER(
VLOOKUP(InvoiceDatabase[[#This Row],[Customer]],CustomerList[],5,FALSE),
", ", -1)</f>
        <v>Jawa Timur</v>
      </c>
      <c r="P873" s="68">
        <f ca="1">IF(InvoiceDatabase[[#This Row],[Aging]]&lt;&gt;"Within Due",InvoiceDatabase[[#This Row],[Balance Outstanding]],0)</f>
        <v>0</v>
      </c>
      <c r="Q873" s="68">
        <f ca="1">IF(InvoiceDatabase[[#This Row],[Aging]]="Within Due",InvoiceDatabase[[#This Row],[Balance Outstanding]],0)</f>
        <v>0</v>
      </c>
      <c r="R873" s="68" t="str">
        <f ca="1">IF(InvoiceDatabase[[#This Row],[Date Issued]] &gt;= TODAY()-30, "Yes", "No")</f>
        <v>No</v>
      </c>
      <c r="S873" s="68" t="str">
        <f ca="1">IF(InvoiceDatabase[[#This Row],[IsOverdue?]]&lt;&gt;"Yes",InvoiceDatabase[[#This Row],[Status]],"Past Due")</f>
        <v>Paid</v>
      </c>
      <c r="T873" s="68" t="str">
        <f ca="1">IF(AND(InvoiceDatabase[[#This Row],[Date Due]]&lt;TODAY(),InvoiceDatabase[[#This Row],[Status]]&lt;&gt;"Paid"),"Yes","No")</f>
        <v>No</v>
      </c>
    </row>
    <row r="874" spans="1:20">
      <c r="A874">
        <v>873</v>
      </c>
      <c r="C874" t="s">
        <v>158</v>
      </c>
      <c r="D874" s="68">
        <v>2266000</v>
      </c>
      <c r="E874" s="23">
        <v>46152</v>
      </c>
      <c r="F874" s="23">
        <v>46166</v>
      </c>
      <c r="G874" t="s">
        <v>51</v>
      </c>
      <c r="H874"/>
      <c r="I874"/>
      <c r="K874" t="s">
        <v>1174</v>
      </c>
      <c r="L874" s="68">
        <v>0</v>
      </c>
      <c r="M874" s="68">
        <f>InvoiceDatabase[[#This Row],[Amount]]-InvoiceDatabase[[#This Row],[Paid Amount]]</f>
        <v>2266000</v>
      </c>
      <c r="N874" s="68" t="str" cm="1">
        <f t="array" aca="1" ref="N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4" s="68" t="str">
        <f>_xlfn.TEXTAFTER(
VLOOKUP(InvoiceDatabase[[#This Row],[Customer]],CustomerList[],5,FALSE),
", ", -1)</f>
        <v>DKI Jakarta</v>
      </c>
      <c r="P874" s="68">
        <f ca="1">IF(InvoiceDatabase[[#This Row],[Aging]]&lt;&gt;"Within Due",InvoiceDatabase[[#This Row],[Balance Outstanding]],0)</f>
        <v>2266000</v>
      </c>
      <c r="Q874" s="68">
        <f ca="1">IF(InvoiceDatabase[[#This Row],[Aging]]="Within Due",InvoiceDatabase[[#This Row],[Balance Outstanding]],0)</f>
        <v>0</v>
      </c>
      <c r="R874" s="68" t="str">
        <f ca="1">IF(InvoiceDatabase[[#This Row],[Date Issued]] &gt;= TODAY()-30, "Yes", "No")</f>
        <v>No</v>
      </c>
      <c r="S874" s="68" t="str">
        <f ca="1">IF(InvoiceDatabase[[#This Row],[IsOverdue?]]&lt;&gt;"Yes",InvoiceDatabase[[#This Row],[Status]],"Past Due")</f>
        <v>Past Due</v>
      </c>
      <c r="T874" s="68" t="str">
        <f ca="1">IF(AND(InvoiceDatabase[[#This Row],[Date Due]]&lt;TODAY(),InvoiceDatabase[[#This Row],[Status]]&lt;&gt;"Paid"),"Yes","No")</f>
        <v>Yes</v>
      </c>
    </row>
    <row r="875" spans="1:20">
      <c r="A875">
        <v>874</v>
      </c>
      <c r="C875" t="s">
        <v>32</v>
      </c>
      <c r="D875" s="68">
        <v>2598000</v>
      </c>
      <c r="E875" s="23">
        <v>46150</v>
      </c>
      <c r="F875" s="23">
        <v>46195</v>
      </c>
      <c r="G875" t="s">
        <v>51</v>
      </c>
      <c r="H875"/>
      <c r="I875"/>
      <c r="K875" t="s">
        <v>1175</v>
      </c>
      <c r="L875" s="68">
        <v>0</v>
      </c>
      <c r="M875" s="68">
        <f>InvoiceDatabase[[#This Row],[Amount]]-InvoiceDatabase[[#This Row],[Paid Amount]]</f>
        <v>2598000</v>
      </c>
      <c r="N875" s="68" t="str" cm="1">
        <f t="array" aca="1" ref="N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5" s="68" t="str">
        <f>_xlfn.TEXTAFTER(
VLOOKUP(InvoiceDatabase[[#This Row],[Customer]],CustomerList[],5,FALSE),
", ", -1)</f>
        <v>DKI Jakarta</v>
      </c>
      <c r="P875" s="68">
        <f ca="1">IF(InvoiceDatabase[[#This Row],[Aging]]&lt;&gt;"Within Due",InvoiceDatabase[[#This Row],[Balance Outstanding]],0)</f>
        <v>2598000</v>
      </c>
      <c r="Q875" s="68">
        <f ca="1">IF(InvoiceDatabase[[#This Row],[Aging]]="Within Due",InvoiceDatabase[[#This Row],[Balance Outstanding]],0)</f>
        <v>0</v>
      </c>
      <c r="R875" s="68" t="str">
        <f ca="1">IF(InvoiceDatabase[[#This Row],[Date Issued]] &gt;= TODAY()-30, "Yes", "No")</f>
        <v>No</v>
      </c>
      <c r="S875" s="68" t="str">
        <f ca="1">IF(InvoiceDatabase[[#This Row],[IsOverdue?]]&lt;&gt;"Yes",InvoiceDatabase[[#This Row],[Status]],"Past Due")</f>
        <v>Past Due</v>
      </c>
      <c r="T875" s="68" t="str">
        <f ca="1">IF(AND(InvoiceDatabase[[#This Row],[Date Due]]&lt;TODAY(),InvoiceDatabase[[#This Row],[Status]]&lt;&gt;"Paid"),"Yes","No")</f>
        <v>Yes</v>
      </c>
    </row>
    <row r="876" spans="1:20">
      <c r="A876">
        <v>875</v>
      </c>
      <c r="C876" t="s">
        <v>165</v>
      </c>
      <c r="D876" s="68">
        <v>2301000</v>
      </c>
      <c r="E876" s="23">
        <v>46198</v>
      </c>
      <c r="F876" s="23">
        <v>46228</v>
      </c>
      <c r="G876" t="s">
        <v>274</v>
      </c>
      <c r="H876"/>
      <c r="I876"/>
      <c r="K876" t="s">
        <v>1176</v>
      </c>
      <c r="L876" s="68">
        <v>2301000</v>
      </c>
      <c r="M876" s="68">
        <f>InvoiceDatabase[[#This Row],[Amount]]-InvoiceDatabase[[#This Row],[Paid Amount]]</f>
        <v>0</v>
      </c>
      <c r="N876" s="68" t="str" cm="1">
        <f t="array" aca="1" ref="N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6" s="68" t="str">
        <f>_xlfn.TEXTAFTER(
VLOOKUP(InvoiceDatabase[[#This Row],[Customer]],CustomerList[],5,FALSE),
", ", -1)</f>
        <v>Jawa Barat</v>
      </c>
      <c r="P876" s="68">
        <f ca="1">IF(InvoiceDatabase[[#This Row],[Aging]]&lt;&gt;"Within Due",InvoiceDatabase[[#This Row],[Balance Outstanding]],0)</f>
        <v>0</v>
      </c>
      <c r="Q876" s="68">
        <f ca="1">IF(InvoiceDatabase[[#This Row],[Aging]]="Within Due",InvoiceDatabase[[#This Row],[Balance Outstanding]],0)</f>
        <v>0</v>
      </c>
      <c r="R876" s="68" t="str">
        <f ca="1">IF(InvoiceDatabase[[#This Row],[Date Issued]] &gt;= TODAY()-30, "Yes", "No")</f>
        <v>No</v>
      </c>
      <c r="S876" s="68" t="str">
        <f ca="1">IF(InvoiceDatabase[[#This Row],[IsOverdue?]]&lt;&gt;"Yes",InvoiceDatabase[[#This Row],[Status]],"Past Due")</f>
        <v>Paid</v>
      </c>
      <c r="T876" s="68" t="str">
        <f ca="1">IF(AND(InvoiceDatabase[[#This Row],[Date Due]]&lt;TODAY(),InvoiceDatabase[[#This Row],[Status]]&lt;&gt;"Paid"),"Yes","No")</f>
        <v>No</v>
      </c>
    </row>
    <row r="877" spans="1:20">
      <c r="A877">
        <v>876</v>
      </c>
      <c r="C877" t="s">
        <v>111</v>
      </c>
      <c r="D877" s="68">
        <v>2211000</v>
      </c>
      <c r="E877" s="23">
        <v>46164</v>
      </c>
      <c r="F877" s="23">
        <v>46194</v>
      </c>
      <c r="G877" t="s">
        <v>51</v>
      </c>
      <c r="H877"/>
      <c r="I877"/>
      <c r="K877" t="s">
        <v>1177</v>
      </c>
      <c r="L877" s="68">
        <v>0</v>
      </c>
      <c r="M877" s="68">
        <f>InvoiceDatabase[[#This Row],[Amount]]-InvoiceDatabase[[#This Row],[Paid Amount]]</f>
        <v>2211000</v>
      </c>
      <c r="N877" s="68" t="str" cm="1">
        <f t="array" aca="1" ref="N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77" s="68" t="str">
        <f>_xlfn.TEXTAFTER(
VLOOKUP(InvoiceDatabase[[#This Row],[Customer]],CustomerList[],5,FALSE),
", ", -1)</f>
        <v>DKI Jakarta</v>
      </c>
      <c r="P877" s="68">
        <f ca="1">IF(InvoiceDatabase[[#This Row],[Aging]]&lt;&gt;"Within Due",InvoiceDatabase[[#This Row],[Balance Outstanding]],0)</f>
        <v>2211000</v>
      </c>
      <c r="Q877" s="68">
        <f ca="1">IF(InvoiceDatabase[[#This Row],[Aging]]="Within Due",InvoiceDatabase[[#This Row],[Balance Outstanding]],0)</f>
        <v>0</v>
      </c>
      <c r="R877" s="68" t="str">
        <f ca="1">IF(InvoiceDatabase[[#This Row],[Date Issued]] &gt;= TODAY()-30, "Yes", "No")</f>
        <v>No</v>
      </c>
      <c r="S877" s="68" t="str">
        <f ca="1">IF(InvoiceDatabase[[#This Row],[IsOverdue?]]&lt;&gt;"Yes",InvoiceDatabase[[#This Row],[Status]],"Past Due")</f>
        <v>Past Due</v>
      </c>
      <c r="T877" s="68" t="str">
        <f ca="1">IF(AND(InvoiceDatabase[[#This Row],[Date Due]]&lt;TODAY(),InvoiceDatabase[[#This Row],[Status]]&lt;&gt;"Paid"),"Yes","No")</f>
        <v>Yes</v>
      </c>
    </row>
    <row r="878" spans="1:20">
      <c r="A878">
        <v>877</v>
      </c>
      <c r="C878" t="s">
        <v>260</v>
      </c>
      <c r="D878" s="68">
        <v>3674000</v>
      </c>
      <c r="E878" s="23">
        <v>46027</v>
      </c>
      <c r="F878" s="23">
        <v>46057</v>
      </c>
      <c r="G878" t="s">
        <v>274</v>
      </c>
      <c r="H878"/>
      <c r="I878"/>
      <c r="K878" t="s">
        <v>1178</v>
      </c>
      <c r="L878" s="68">
        <v>3674000</v>
      </c>
      <c r="M878" s="68">
        <f>InvoiceDatabase[[#This Row],[Amount]]-InvoiceDatabase[[#This Row],[Paid Amount]]</f>
        <v>0</v>
      </c>
      <c r="N878" s="68" t="str" cm="1">
        <f t="array" aca="1" ref="N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78" s="68" t="str">
        <f>_xlfn.TEXTAFTER(
VLOOKUP(InvoiceDatabase[[#This Row],[Customer]],CustomerList[],5,FALSE),
", ", -1)</f>
        <v>Sulawesi Utara</v>
      </c>
      <c r="P878" s="68">
        <f ca="1">IF(InvoiceDatabase[[#This Row],[Aging]]&lt;&gt;"Within Due",InvoiceDatabase[[#This Row],[Balance Outstanding]],0)</f>
        <v>0</v>
      </c>
      <c r="Q878" s="68">
        <f ca="1">IF(InvoiceDatabase[[#This Row],[Aging]]="Within Due",InvoiceDatabase[[#This Row],[Balance Outstanding]],0)</f>
        <v>0</v>
      </c>
      <c r="R878" s="68" t="str">
        <f ca="1">IF(InvoiceDatabase[[#This Row],[Date Issued]] &gt;= TODAY()-30, "Yes", "No")</f>
        <v>No</v>
      </c>
      <c r="S878" s="68" t="str">
        <f ca="1">IF(InvoiceDatabase[[#This Row],[IsOverdue?]]&lt;&gt;"Yes",InvoiceDatabase[[#This Row],[Status]],"Past Due")</f>
        <v>Paid</v>
      </c>
      <c r="T878" s="68" t="str">
        <f ca="1">IF(AND(InvoiceDatabase[[#This Row],[Date Due]]&lt;TODAY(),InvoiceDatabase[[#This Row],[Status]]&lt;&gt;"Paid"),"Yes","No")</f>
        <v>No</v>
      </c>
    </row>
    <row r="879" spans="1:20">
      <c r="A879">
        <v>878</v>
      </c>
      <c r="C879" t="s">
        <v>151</v>
      </c>
      <c r="D879" s="68">
        <v>1495000</v>
      </c>
      <c r="E879" s="23">
        <v>46232</v>
      </c>
      <c r="F879" s="23">
        <v>46262</v>
      </c>
      <c r="G879" t="s">
        <v>2802</v>
      </c>
      <c r="H879"/>
      <c r="I879"/>
      <c r="K879" t="s">
        <v>1179</v>
      </c>
      <c r="L879" s="68">
        <v>748000</v>
      </c>
      <c r="M879" s="68">
        <f>InvoiceDatabase[[#This Row],[Amount]]-InvoiceDatabase[[#This Row],[Paid Amount]]</f>
        <v>747000</v>
      </c>
      <c r="N879" s="68" t="str" cm="1">
        <f t="array" aca="1" ref="N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879" s="68" t="str">
        <f>_xlfn.TEXTAFTER(
VLOOKUP(InvoiceDatabase[[#This Row],[Customer]],CustomerList[],5,FALSE),
", ", -1)</f>
        <v>Banten</v>
      </c>
      <c r="P879" s="68">
        <f ca="1">IF(InvoiceDatabase[[#This Row],[Aging]]&lt;&gt;"Within Due",InvoiceDatabase[[#This Row],[Balance Outstanding]],0)</f>
        <v>747000</v>
      </c>
      <c r="Q879" s="68">
        <f ca="1">IF(InvoiceDatabase[[#This Row],[Aging]]="Within Due",InvoiceDatabase[[#This Row],[Balance Outstanding]],0)</f>
        <v>0</v>
      </c>
      <c r="R879" s="68" t="str">
        <f ca="1">IF(InvoiceDatabase[[#This Row],[Date Issued]] &gt;= TODAY()-30, "Yes", "No")</f>
        <v>No</v>
      </c>
      <c r="S879" s="68" t="str">
        <f ca="1">IF(InvoiceDatabase[[#This Row],[IsOverdue?]]&lt;&gt;"Yes",InvoiceDatabase[[#This Row],[Status]],"Past Due")</f>
        <v>Past Due</v>
      </c>
      <c r="T879" s="68" t="str">
        <f ca="1">IF(AND(InvoiceDatabase[[#This Row],[Date Due]]&lt;TODAY(),InvoiceDatabase[[#This Row],[Status]]&lt;&gt;"Paid"),"Yes","No")</f>
        <v>Yes</v>
      </c>
    </row>
    <row r="880" spans="1:20">
      <c r="A880">
        <v>879</v>
      </c>
      <c r="C880" t="s">
        <v>177</v>
      </c>
      <c r="D880" s="68">
        <v>6232000</v>
      </c>
      <c r="E880" s="23">
        <v>46028</v>
      </c>
      <c r="F880" s="23">
        <v>46073</v>
      </c>
      <c r="G880" t="s">
        <v>274</v>
      </c>
      <c r="H880"/>
      <c r="I880"/>
      <c r="K880" t="s">
        <v>1180</v>
      </c>
      <c r="L880" s="68">
        <v>6232000</v>
      </c>
      <c r="M880" s="68">
        <f>InvoiceDatabase[[#This Row],[Amount]]-InvoiceDatabase[[#This Row],[Paid Amount]]</f>
        <v>0</v>
      </c>
      <c r="N880" s="68" t="str" cm="1">
        <f t="array" aca="1" ref="N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0" s="68" t="str">
        <f>_xlfn.TEXTAFTER(
VLOOKUP(InvoiceDatabase[[#This Row],[Customer]],CustomerList[],5,FALSE),
", ", -1)</f>
        <v>Jawa Timur</v>
      </c>
      <c r="P880" s="68">
        <f ca="1">IF(InvoiceDatabase[[#This Row],[Aging]]&lt;&gt;"Within Due",InvoiceDatabase[[#This Row],[Balance Outstanding]],0)</f>
        <v>0</v>
      </c>
      <c r="Q880" s="68">
        <f ca="1">IF(InvoiceDatabase[[#This Row],[Aging]]="Within Due",InvoiceDatabase[[#This Row],[Balance Outstanding]],0)</f>
        <v>0</v>
      </c>
      <c r="R880" s="68" t="str">
        <f ca="1">IF(InvoiceDatabase[[#This Row],[Date Issued]] &gt;= TODAY()-30, "Yes", "No")</f>
        <v>No</v>
      </c>
      <c r="S880" s="68" t="str">
        <f ca="1">IF(InvoiceDatabase[[#This Row],[IsOverdue?]]&lt;&gt;"Yes",InvoiceDatabase[[#This Row],[Status]],"Past Due")</f>
        <v>Paid</v>
      </c>
      <c r="T880" s="68" t="str">
        <f ca="1">IF(AND(InvoiceDatabase[[#This Row],[Date Due]]&lt;TODAY(),InvoiceDatabase[[#This Row],[Status]]&lt;&gt;"Paid"),"Yes","No")</f>
        <v>No</v>
      </c>
    </row>
    <row r="881" spans="1:20">
      <c r="A881">
        <v>880</v>
      </c>
      <c r="C881" t="s">
        <v>260</v>
      </c>
      <c r="D881" s="68">
        <v>10231000</v>
      </c>
      <c r="E881" s="23">
        <v>46119</v>
      </c>
      <c r="F881" s="23">
        <v>46149</v>
      </c>
      <c r="G881" t="s">
        <v>51</v>
      </c>
      <c r="H881"/>
      <c r="I881"/>
      <c r="K881" t="s">
        <v>1181</v>
      </c>
      <c r="L881" s="68">
        <v>0</v>
      </c>
      <c r="M881" s="68">
        <f>InvoiceDatabase[[#This Row],[Amount]]-InvoiceDatabase[[#This Row],[Paid Amount]]</f>
        <v>10231000</v>
      </c>
      <c r="N881" s="68" t="str" cm="1">
        <f t="array" aca="1" ref="N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1" s="68" t="str">
        <f>_xlfn.TEXTAFTER(
VLOOKUP(InvoiceDatabase[[#This Row],[Customer]],CustomerList[],5,FALSE),
", ", -1)</f>
        <v>Sulawesi Utara</v>
      </c>
      <c r="P881" s="68">
        <f ca="1">IF(InvoiceDatabase[[#This Row],[Aging]]&lt;&gt;"Within Due",InvoiceDatabase[[#This Row],[Balance Outstanding]],0)</f>
        <v>10231000</v>
      </c>
      <c r="Q881" s="68">
        <f ca="1">IF(InvoiceDatabase[[#This Row],[Aging]]="Within Due",InvoiceDatabase[[#This Row],[Balance Outstanding]],0)</f>
        <v>0</v>
      </c>
      <c r="R881" s="68" t="str">
        <f ca="1">IF(InvoiceDatabase[[#This Row],[Date Issued]] &gt;= TODAY()-30, "Yes", "No")</f>
        <v>No</v>
      </c>
      <c r="S881" s="68" t="str">
        <f ca="1">IF(InvoiceDatabase[[#This Row],[IsOverdue?]]&lt;&gt;"Yes",InvoiceDatabase[[#This Row],[Status]],"Past Due")</f>
        <v>Past Due</v>
      </c>
      <c r="T881" s="68" t="str">
        <f ca="1">IF(AND(InvoiceDatabase[[#This Row],[Date Due]]&lt;TODAY(),InvoiceDatabase[[#This Row],[Status]]&lt;&gt;"Paid"),"Yes","No")</f>
        <v>Yes</v>
      </c>
    </row>
    <row r="882" spans="1:20">
      <c r="A882">
        <v>881</v>
      </c>
      <c r="C882" t="s">
        <v>239</v>
      </c>
      <c r="D882" s="68">
        <v>3139000</v>
      </c>
      <c r="E882" s="23">
        <v>46029</v>
      </c>
      <c r="F882" s="23">
        <v>46043</v>
      </c>
      <c r="G882" t="s">
        <v>274</v>
      </c>
      <c r="H882"/>
      <c r="I882"/>
      <c r="K882" t="s">
        <v>1182</v>
      </c>
      <c r="L882" s="68">
        <v>3139000</v>
      </c>
      <c r="M882" s="68">
        <f>InvoiceDatabase[[#This Row],[Amount]]-InvoiceDatabase[[#This Row],[Paid Amount]]</f>
        <v>0</v>
      </c>
      <c r="N882" s="68" t="str" cm="1">
        <f t="array" aca="1" ref="N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2" s="68" t="str">
        <f>_xlfn.TEXTAFTER(
VLOOKUP(InvoiceDatabase[[#This Row],[Customer]],CustomerList[],5,FALSE),
", ", -1)</f>
        <v>Kepulauan Riau</v>
      </c>
      <c r="P882" s="68">
        <f ca="1">IF(InvoiceDatabase[[#This Row],[Aging]]&lt;&gt;"Within Due",InvoiceDatabase[[#This Row],[Balance Outstanding]],0)</f>
        <v>0</v>
      </c>
      <c r="Q882" s="68">
        <f ca="1">IF(InvoiceDatabase[[#This Row],[Aging]]="Within Due",InvoiceDatabase[[#This Row],[Balance Outstanding]],0)</f>
        <v>0</v>
      </c>
      <c r="R882" s="68" t="str">
        <f ca="1">IF(InvoiceDatabase[[#This Row],[Date Issued]] &gt;= TODAY()-30, "Yes", "No")</f>
        <v>No</v>
      </c>
      <c r="S882" s="68" t="str">
        <f ca="1">IF(InvoiceDatabase[[#This Row],[IsOverdue?]]&lt;&gt;"Yes",InvoiceDatabase[[#This Row],[Status]],"Past Due")</f>
        <v>Paid</v>
      </c>
      <c r="T882" s="68" t="str">
        <f ca="1">IF(AND(InvoiceDatabase[[#This Row],[Date Due]]&lt;TODAY(),InvoiceDatabase[[#This Row],[Status]]&lt;&gt;"Paid"),"Yes","No")</f>
        <v>No</v>
      </c>
    </row>
    <row r="883" spans="1:20">
      <c r="A883">
        <v>882</v>
      </c>
      <c r="C883" t="s">
        <v>190</v>
      </c>
      <c r="D883" s="68">
        <v>5388000</v>
      </c>
      <c r="E883" s="23">
        <v>46129</v>
      </c>
      <c r="F883" s="23">
        <v>46159</v>
      </c>
      <c r="G883" t="s">
        <v>274</v>
      </c>
      <c r="H883"/>
      <c r="I883"/>
      <c r="K883" t="s">
        <v>1183</v>
      </c>
      <c r="L883" s="68">
        <v>5388000</v>
      </c>
      <c r="M883" s="68">
        <f>InvoiceDatabase[[#This Row],[Amount]]-InvoiceDatabase[[#This Row],[Paid Amount]]</f>
        <v>0</v>
      </c>
      <c r="N883" s="68" t="str" cm="1">
        <f t="array" aca="1" ref="N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3" s="68" t="str">
        <f>_xlfn.TEXTAFTER(
VLOOKUP(InvoiceDatabase[[#This Row],[Customer]],CustomerList[],5,FALSE),
", ", -1)</f>
        <v>Jawa Tengah</v>
      </c>
      <c r="P883" s="68">
        <f ca="1">IF(InvoiceDatabase[[#This Row],[Aging]]&lt;&gt;"Within Due",InvoiceDatabase[[#This Row],[Balance Outstanding]],0)</f>
        <v>0</v>
      </c>
      <c r="Q883" s="68">
        <f ca="1">IF(InvoiceDatabase[[#This Row],[Aging]]="Within Due",InvoiceDatabase[[#This Row],[Balance Outstanding]],0)</f>
        <v>0</v>
      </c>
      <c r="R883" s="68" t="str">
        <f ca="1">IF(InvoiceDatabase[[#This Row],[Date Issued]] &gt;= TODAY()-30, "Yes", "No")</f>
        <v>No</v>
      </c>
      <c r="S883" s="68" t="str">
        <f ca="1">IF(InvoiceDatabase[[#This Row],[IsOverdue?]]&lt;&gt;"Yes",InvoiceDatabase[[#This Row],[Status]],"Past Due")</f>
        <v>Paid</v>
      </c>
      <c r="T883" s="68" t="str">
        <f ca="1">IF(AND(InvoiceDatabase[[#This Row],[Date Due]]&lt;TODAY(),InvoiceDatabase[[#This Row],[Status]]&lt;&gt;"Paid"),"Yes","No")</f>
        <v>No</v>
      </c>
    </row>
    <row r="884" spans="1:20">
      <c r="A884">
        <v>883</v>
      </c>
      <c r="C884" t="s">
        <v>239</v>
      </c>
      <c r="D884" s="68">
        <v>4152000</v>
      </c>
      <c r="E884" s="23">
        <v>46244</v>
      </c>
      <c r="F884" s="23">
        <v>46274</v>
      </c>
      <c r="G884" t="s">
        <v>51</v>
      </c>
      <c r="H884"/>
      <c r="I884"/>
      <c r="K884" t="s">
        <v>1184</v>
      </c>
      <c r="L884" s="68">
        <v>0</v>
      </c>
      <c r="M884" s="68">
        <f>InvoiceDatabase[[#This Row],[Amount]]-InvoiceDatabase[[#This Row],[Paid Amount]]</f>
        <v>4152000</v>
      </c>
      <c r="N884" s="68" t="str" cm="1">
        <f t="array" aca="1" ref="N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84" s="68" t="str">
        <f>_xlfn.TEXTAFTER(
VLOOKUP(InvoiceDatabase[[#This Row],[Customer]],CustomerList[],5,FALSE),
", ", -1)</f>
        <v>Kepulauan Riau</v>
      </c>
      <c r="P884" s="68">
        <f ca="1">IF(InvoiceDatabase[[#This Row],[Aging]]&lt;&gt;"Within Due",InvoiceDatabase[[#This Row],[Balance Outstanding]],0)</f>
        <v>4152000</v>
      </c>
      <c r="Q884" s="68">
        <f ca="1">IF(InvoiceDatabase[[#This Row],[Aging]]="Within Due",InvoiceDatabase[[#This Row],[Balance Outstanding]],0)</f>
        <v>0</v>
      </c>
      <c r="R884" s="68" t="str">
        <f ca="1">IF(InvoiceDatabase[[#This Row],[Date Issued]] &gt;= TODAY()-30, "Yes", "No")</f>
        <v>No</v>
      </c>
      <c r="S884" s="68" t="str">
        <f ca="1">IF(InvoiceDatabase[[#This Row],[IsOverdue?]]&lt;&gt;"Yes",InvoiceDatabase[[#This Row],[Status]],"Past Due")</f>
        <v>Past Due</v>
      </c>
      <c r="T884" s="68" t="str">
        <f ca="1">IF(AND(InvoiceDatabase[[#This Row],[Date Due]]&lt;TODAY(),InvoiceDatabase[[#This Row],[Status]]&lt;&gt;"Paid"),"Yes","No")</f>
        <v>Yes</v>
      </c>
    </row>
    <row r="885" spans="1:20">
      <c r="A885">
        <v>884</v>
      </c>
      <c r="C885" t="s">
        <v>111</v>
      </c>
      <c r="D885" s="68">
        <v>3096000</v>
      </c>
      <c r="E885" s="23">
        <v>46027</v>
      </c>
      <c r="F885" s="23">
        <v>46057</v>
      </c>
      <c r="G885" t="s">
        <v>274</v>
      </c>
      <c r="H885"/>
      <c r="I885"/>
      <c r="K885" t="s">
        <v>1185</v>
      </c>
      <c r="L885" s="68">
        <v>3096000</v>
      </c>
      <c r="M885" s="68">
        <f>InvoiceDatabase[[#This Row],[Amount]]-InvoiceDatabase[[#This Row],[Paid Amount]]</f>
        <v>0</v>
      </c>
      <c r="N885" s="68" t="str" cm="1">
        <f t="array" aca="1" ref="N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5" s="68" t="str">
        <f>_xlfn.TEXTAFTER(
VLOOKUP(InvoiceDatabase[[#This Row],[Customer]],CustomerList[],5,FALSE),
", ", -1)</f>
        <v>DKI Jakarta</v>
      </c>
      <c r="P885" s="68">
        <f ca="1">IF(InvoiceDatabase[[#This Row],[Aging]]&lt;&gt;"Within Due",InvoiceDatabase[[#This Row],[Balance Outstanding]],0)</f>
        <v>0</v>
      </c>
      <c r="Q885" s="68">
        <f ca="1">IF(InvoiceDatabase[[#This Row],[Aging]]="Within Due",InvoiceDatabase[[#This Row],[Balance Outstanding]],0)</f>
        <v>0</v>
      </c>
      <c r="R885" s="68" t="str">
        <f ca="1">IF(InvoiceDatabase[[#This Row],[Date Issued]] &gt;= TODAY()-30, "Yes", "No")</f>
        <v>No</v>
      </c>
      <c r="S885" s="68" t="str">
        <f ca="1">IF(InvoiceDatabase[[#This Row],[IsOverdue?]]&lt;&gt;"Yes",InvoiceDatabase[[#This Row],[Status]],"Past Due")</f>
        <v>Paid</v>
      </c>
      <c r="T885" s="68" t="str">
        <f ca="1">IF(AND(InvoiceDatabase[[#This Row],[Date Due]]&lt;TODAY(),InvoiceDatabase[[#This Row],[Status]]&lt;&gt;"Paid"),"Yes","No")</f>
        <v>No</v>
      </c>
    </row>
    <row r="886" spans="1:20">
      <c r="A886">
        <v>885</v>
      </c>
      <c r="C886" t="s">
        <v>32</v>
      </c>
      <c r="D886" s="68">
        <v>1539000</v>
      </c>
      <c r="E886" s="23">
        <v>46189</v>
      </c>
      <c r="F886" s="23">
        <v>46219</v>
      </c>
      <c r="G886" t="s">
        <v>51</v>
      </c>
      <c r="H886"/>
      <c r="I886"/>
      <c r="K886" t="s">
        <v>1186</v>
      </c>
      <c r="L886" s="68">
        <v>0</v>
      </c>
      <c r="M886" s="68">
        <f>InvoiceDatabase[[#This Row],[Amount]]-InvoiceDatabase[[#This Row],[Paid Amount]]</f>
        <v>1539000</v>
      </c>
      <c r="N886" s="68" t="str" cm="1">
        <f t="array" aca="1" ref="N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886" s="68" t="str">
        <f>_xlfn.TEXTAFTER(
VLOOKUP(InvoiceDatabase[[#This Row],[Customer]],CustomerList[],5,FALSE),
", ", -1)</f>
        <v>DKI Jakarta</v>
      </c>
      <c r="P886" s="68">
        <f ca="1">IF(InvoiceDatabase[[#This Row],[Aging]]&lt;&gt;"Within Due",InvoiceDatabase[[#This Row],[Balance Outstanding]],0)</f>
        <v>1539000</v>
      </c>
      <c r="Q886" s="68">
        <f ca="1">IF(InvoiceDatabase[[#This Row],[Aging]]="Within Due",InvoiceDatabase[[#This Row],[Balance Outstanding]],0)</f>
        <v>0</v>
      </c>
      <c r="R886" s="68" t="str">
        <f ca="1">IF(InvoiceDatabase[[#This Row],[Date Issued]] &gt;= TODAY()-30, "Yes", "No")</f>
        <v>No</v>
      </c>
      <c r="S886" s="68" t="str">
        <f ca="1">IF(InvoiceDatabase[[#This Row],[IsOverdue?]]&lt;&gt;"Yes",InvoiceDatabase[[#This Row],[Status]],"Past Due")</f>
        <v>Past Due</v>
      </c>
      <c r="T886" s="68" t="str">
        <f ca="1">IF(AND(InvoiceDatabase[[#This Row],[Date Due]]&lt;TODAY(),InvoiceDatabase[[#This Row],[Status]]&lt;&gt;"Paid"),"Yes","No")</f>
        <v>Yes</v>
      </c>
    </row>
    <row r="887" spans="1:20">
      <c r="A887">
        <v>886</v>
      </c>
      <c r="C887" t="s">
        <v>105</v>
      </c>
      <c r="D887" s="68">
        <v>1132000</v>
      </c>
      <c r="E887" s="23">
        <v>46097</v>
      </c>
      <c r="F887" s="23">
        <v>46127</v>
      </c>
      <c r="G887" t="s">
        <v>51</v>
      </c>
      <c r="H887"/>
      <c r="I887"/>
      <c r="K887" t="s">
        <v>1187</v>
      </c>
      <c r="L887" s="68">
        <v>0</v>
      </c>
      <c r="M887" s="68">
        <f>InvoiceDatabase[[#This Row],[Amount]]-InvoiceDatabase[[#This Row],[Paid Amount]]</f>
        <v>1132000</v>
      </c>
      <c r="N887" s="68" t="str" cm="1">
        <f t="array" aca="1" ref="N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87" s="68" t="str">
        <f>_xlfn.TEXTAFTER(
VLOOKUP(InvoiceDatabase[[#This Row],[Customer]],CustomerList[],5,FALSE),
", ", -1)</f>
        <v>DKI Jakarta</v>
      </c>
      <c r="P887" s="68">
        <f ca="1">IF(InvoiceDatabase[[#This Row],[Aging]]&lt;&gt;"Within Due",InvoiceDatabase[[#This Row],[Balance Outstanding]],0)</f>
        <v>1132000</v>
      </c>
      <c r="Q887" s="68">
        <f ca="1">IF(InvoiceDatabase[[#This Row],[Aging]]="Within Due",InvoiceDatabase[[#This Row],[Balance Outstanding]],0)</f>
        <v>0</v>
      </c>
      <c r="R887" s="68" t="str">
        <f ca="1">IF(InvoiceDatabase[[#This Row],[Date Issued]] &gt;= TODAY()-30, "Yes", "No")</f>
        <v>No</v>
      </c>
      <c r="S887" s="68" t="str">
        <f ca="1">IF(InvoiceDatabase[[#This Row],[IsOverdue?]]&lt;&gt;"Yes",InvoiceDatabase[[#This Row],[Status]],"Past Due")</f>
        <v>Past Due</v>
      </c>
      <c r="T887" s="68" t="str">
        <f ca="1">IF(AND(InvoiceDatabase[[#This Row],[Date Due]]&lt;TODAY(),InvoiceDatabase[[#This Row],[Status]]&lt;&gt;"Paid"),"Yes","No")</f>
        <v>Yes</v>
      </c>
    </row>
    <row r="888" spans="1:20">
      <c r="A888">
        <v>887</v>
      </c>
      <c r="C888" t="s">
        <v>184</v>
      </c>
      <c r="D888" s="68">
        <v>1017000</v>
      </c>
      <c r="E888" s="23">
        <v>46241</v>
      </c>
      <c r="F888" s="23">
        <v>46255</v>
      </c>
      <c r="G888" t="s">
        <v>274</v>
      </c>
      <c r="H888"/>
      <c r="I888"/>
      <c r="K888" t="s">
        <v>1188</v>
      </c>
      <c r="L888" s="68">
        <v>1017000</v>
      </c>
      <c r="M888" s="68">
        <f>InvoiceDatabase[[#This Row],[Amount]]-InvoiceDatabase[[#This Row],[Paid Amount]]</f>
        <v>0</v>
      </c>
      <c r="N888" s="68" t="str" cm="1">
        <f t="array" aca="1" ref="N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8" s="68" t="str">
        <f>_xlfn.TEXTAFTER(
VLOOKUP(InvoiceDatabase[[#This Row],[Customer]],CustomerList[],5,FALSE),
", ", -1)</f>
        <v>Jawa Timur</v>
      </c>
      <c r="P888" s="68">
        <f ca="1">IF(InvoiceDatabase[[#This Row],[Aging]]&lt;&gt;"Within Due",InvoiceDatabase[[#This Row],[Balance Outstanding]],0)</f>
        <v>0</v>
      </c>
      <c r="Q888" s="68">
        <f ca="1">IF(InvoiceDatabase[[#This Row],[Aging]]="Within Due",InvoiceDatabase[[#This Row],[Balance Outstanding]],0)</f>
        <v>0</v>
      </c>
      <c r="R888" s="68" t="str">
        <f ca="1">IF(InvoiceDatabase[[#This Row],[Date Issued]] &gt;= TODAY()-30, "Yes", "No")</f>
        <v>No</v>
      </c>
      <c r="S888" s="68" t="str">
        <f ca="1">IF(InvoiceDatabase[[#This Row],[IsOverdue?]]&lt;&gt;"Yes",InvoiceDatabase[[#This Row],[Status]],"Past Due")</f>
        <v>Paid</v>
      </c>
      <c r="T888" s="68" t="str">
        <f ca="1">IF(AND(InvoiceDatabase[[#This Row],[Date Due]]&lt;TODAY(),InvoiceDatabase[[#This Row],[Status]]&lt;&gt;"Paid"),"Yes","No")</f>
        <v>No</v>
      </c>
    </row>
    <row r="889" spans="1:20">
      <c r="A889">
        <v>888</v>
      </c>
      <c r="C889" t="s">
        <v>138</v>
      </c>
      <c r="D889" s="68">
        <v>6241000</v>
      </c>
      <c r="E889" s="23">
        <v>46267</v>
      </c>
      <c r="F889" s="23">
        <v>46297</v>
      </c>
      <c r="G889" t="s">
        <v>274</v>
      </c>
      <c r="H889"/>
      <c r="I889"/>
      <c r="K889" t="s">
        <v>1189</v>
      </c>
      <c r="L889" s="68">
        <v>6241000</v>
      </c>
      <c r="M889" s="68">
        <f>InvoiceDatabase[[#This Row],[Amount]]-InvoiceDatabase[[#This Row],[Paid Amount]]</f>
        <v>0</v>
      </c>
      <c r="N889" s="68" t="str" cm="1">
        <f t="array" aca="1" ref="N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89" s="68" t="str">
        <f>_xlfn.TEXTAFTER(
VLOOKUP(InvoiceDatabase[[#This Row],[Customer]],CustomerList[],5,FALSE),
", ", -1)</f>
        <v>Jawa Barat</v>
      </c>
      <c r="P889" s="68">
        <f ca="1">IF(InvoiceDatabase[[#This Row],[Aging]]&lt;&gt;"Within Due",InvoiceDatabase[[#This Row],[Balance Outstanding]],0)</f>
        <v>0</v>
      </c>
      <c r="Q889" s="68">
        <f ca="1">IF(InvoiceDatabase[[#This Row],[Aging]]="Within Due",InvoiceDatabase[[#This Row],[Balance Outstanding]],0)</f>
        <v>0</v>
      </c>
      <c r="R889" s="68" t="str">
        <f ca="1">IF(InvoiceDatabase[[#This Row],[Date Issued]] &gt;= TODAY()-30, "Yes", "No")</f>
        <v>No</v>
      </c>
      <c r="S889" s="68" t="str">
        <f ca="1">IF(InvoiceDatabase[[#This Row],[IsOverdue?]]&lt;&gt;"Yes",InvoiceDatabase[[#This Row],[Status]],"Past Due")</f>
        <v>Paid</v>
      </c>
      <c r="T889" s="68" t="str">
        <f ca="1">IF(AND(InvoiceDatabase[[#This Row],[Date Due]]&lt;TODAY(),InvoiceDatabase[[#This Row],[Status]]&lt;&gt;"Paid"),"Yes","No")</f>
        <v>No</v>
      </c>
    </row>
    <row r="890" spans="1:20">
      <c r="A890">
        <v>889</v>
      </c>
      <c r="C890" t="s">
        <v>184</v>
      </c>
      <c r="D890" s="68">
        <v>2299000</v>
      </c>
      <c r="E890" s="23">
        <v>46236</v>
      </c>
      <c r="F890" s="23">
        <v>46266</v>
      </c>
      <c r="G890" t="s">
        <v>274</v>
      </c>
      <c r="H890"/>
      <c r="I890"/>
      <c r="K890" t="s">
        <v>1190</v>
      </c>
      <c r="L890" s="68">
        <v>2299000</v>
      </c>
      <c r="M890" s="68">
        <f>InvoiceDatabase[[#This Row],[Amount]]-InvoiceDatabase[[#This Row],[Paid Amount]]</f>
        <v>0</v>
      </c>
      <c r="N890" s="68" t="str" cm="1">
        <f t="array" aca="1" ref="N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0" s="68" t="str">
        <f>_xlfn.TEXTAFTER(
VLOOKUP(InvoiceDatabase[[#This Row],[Customer]],CustomerList[],5,FALSE),
", ", -1)</f>
        <v>Jawa Timur</v>
      </c>
      <c r="P890" s="68">
        <f ca="1">IF(InvoiceDatabase[[#This Row],[Aging]]&lt;&gt;"Within Due",InvoiceDatabase[[#This Row],[Balance Outstanding]],0)</f>
        <v>0</v>
      </c>
      <c r="Q890" s="68">
        <f ca="1">IF(InvoiceDatabase[[#This Row],[Aging]]="Within Due",InvoiceDatabase[[#This Row],[Balance Outstanding]],0)</f>
        <v>0</v>
      </c>
      <c r="R890" s="68" t="str">
        <f ca="1">IF(InvoiceDatabase[[#This Row],[Date Issued]] &gt;= TODAY()-30, "Yes", "No")</f>
        <v>No</v>
      </c>
      <c r="S890" s="68" t="str">
        <f ca="1">IF(InvoiceDatabase[[#This Row],[IsOverdue?]]&lt;&gt;"Yes",InvoiceDatabase[[#This Row],[Status]],"Past Due")</f>
        <v>Paid</v>
      </c>
      <c r="T890" s="68" t="str">
        <f ca="1">IF(AND(InvoiceDatabase[[#This Row],[Date Due]]&lt;TODAY(),InvoiceDatabase[[#This Row],[Status]]&lt;&gt;"Paid"),"Yes","No")</f>
        <v>No</v>
      </c>
    </row>
    <row r="891" spans="1:20">
      <c r="A891">
        <v>890</v>
      </c>
      <c r="C891" t="s">
        <v>177</v>
      </c>
      <c r="D891" s="68">
        <v>7471000</v>
      </c>
      <c r="E891" s="23">
        <v>46032</v>
      </c>
      <c r="F891" s="23">
        <v>46077</v>
      </c>
      <c r="G891" t="s">
        <v>274</v>
      </c>
      <c r="H891"/>
      <c r="I891"/>
      <c r="K891" t="s">
        <v>1191</v>
      </c>
      <c r="L891" s="68">
        <v>7471000</v>
      </c>
      <c r="M891" s="68">
        <f>InvoiceDatabase[[#This Row],[Amount]]-InvoiceDatabase[[#This Row],[Paid Amount]]</f>
        <v>0</v>
      </c>
      <c r="N891" s="68" t="str" cm="1">
        <f t="array" aca="1" ref="N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1" s="68" t="str">
        <f>_xlfn.TEXTAFTER(
VLOOKUP(InvoiceDatabase[[#This Row],[Customer]],CustomerList[],5,FALSE),
", ", -1)</f>
        <v>Jawa Timur</v>
      </c>
      <c r="P891" s="68">
        <f ca="1">IF(InvoiceDatabase[[#This Row],[Aging]]&lt;&gt;"Within Due",InvoiceDatabase[[#This Row],[Balance Outstanding]],0)</f>
        <v>0</v>
      </c>
      <c r="Q891" s="68">
        <f ca="1">IF(InvoiceDatabase[[#This Row],[Aging]]="Within Due",InvoiceDatabase[[#This Row],[Balance Outstanding]],0)</f>
        <v>0</v>
      </c>
      <c r="R891" s="68" t="str">
        <f ca="1">IF(InvoiceDatabase[[#This Row],[Date Issued]] &gt;= TODAY()-30, "Yes", "No")</f>
        <v>No</v>
      </c>
      <c r="S891" s="68" t="str">
        <f ca="1">IF(InvoiceDatabase[[#This Row],[IsOverdue?]]&lt;&gt;"Yes",InvoiceDatabase[[#This Row],[Status]],"Past Due")</f>
        <v>Paid</v>
      </c>
      <c r="T891" s="68" t="str">
        <f ca="1">IF(AND(InvoiceDatabase[[#This Row],[Date Due]]&lt;TODAY(),InvoiceDatabase[[#This Row],[Status]]&lt;&gt;"Paid"),"Yes","No")</f>
        <v>No</v>
      </c>
    </row>
    <row r="892" spans="1:20">
      <c r="A892">
        <v>891</v>
      </c>
      <c r="C892" t="s">
        <v>131</v>
      </c>
      <c r="D892" s="68">
        <v>3366000</v>
      </c>
      <c r="E892" s="23">
        <v>46266</v>
      </c>
      <c r="F892" s="23">
        <v>46311</v>
      </c>
      <c r="G892" t="s">
        <v>51</v>
      </c>
      <c r="H892"/>
      <c r="I892"/>
      <c r="K892" t="s">
        <v>1192</v>
      </c>
      <c r="L892" s="68">
        <v>0</v>
      </c>
      <c r="M892" s="68">
        <f>InvoiceDatabase[[#This Row],[Amount]]-InvoiceDatabase[[#This Row],[Paid Amount]]</f>
        <v>3366000</v>
      </c>
      <c r="N892" s="68" t="str" cm="1">
        <f t="array" aca="1" ref="N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2" s="68" t="str">
        <f>_xlfn.TEXTAFTER(
VLOOKUP(InvoiceDatabase[[#This Row],[Customer]],CustomerList[],5,FALSE),
", ", -1)</f>
        <v>Jawa Barat</v>
      </c>
      <c r="P892" s="68">
        <f ca="1">IF(InvoiceDatabase[[#This Row],[Aging]]&lt;&gt;"Within Due",InvoiceDatabase[[#This Row],[Balance Outstanding]],0)</f>
        <v>0</v>
      </c>
      <c r="Q892" s="68">
        <f ca="1">IF(InvoiceDatabase[[#This Row],[Aging]]="Within Due",InvoiceDatabase[[#This Row],[Balance Outstanding]],0)</f>
        <v>3366000</v>
      </c>
      <c r="R892" s="68" t="str">
        <f ca="1">IF(InvoiceDatabase[[#This Row],[Date Issued]] &gt;= TODAY()-30, "Yes", "No")</f>
        <v>No</v>
      </c>
      <c r="S892" s="68" t="str">
        <f ca="1">IF(InvoiceDatabase[[#This Row],[IsOverdue?]]&lt;&gt;"Yes",InvoiceDatabase[[#This Row],[Status]],"Past Due")</f>
        <v>Unpaid</v>
      </c>
      <c r="T892" s="68" t="str">
        <f ca="1">IF(AND(InvoiceDatabase[[#This Row],[Date Due]]&lt;TODAY(),InvoiceDatabase[[#This Row],[Status]]&lt;&gt;"Paid"),"Yes","No")</f>
        <v>No</v>
      </c>
    </row>
    <row r="893" spans="1:20">
      <c r="A893">
        <v>892</v>
      </c>
      <c r="C893" t="s">
        <v>171</v>
      </c>
      <c r="D893" s="68">
        <v>6054000</v>
      </c>
      <c r="E893" s="23">
        <v>46062</v>
      </c>
      <c r="F893" s="23">
        <v>46092</v>
      </c>
      <c r="G893" t="s">
        <v>2802</v>
      </c>
      <c r="H893"/>
      <c r="I893"/>
      <c r="K893" t="s">
        <v>1193</v>
      </c>
      <c r="L893" s="68">
        <v>2422000</v>
      </c>
      <c r="M893" s="68">
        <f>InvoiceDatabase[[#This Row],[Amount]]-InvoiceDatabase[[#This Row],[Paid Amount]]</f>
        <v>3632000</v>
      </c>
      <c r="N893" s="68" t="str" cm="1">
        <f t="array" aca="1" ref="N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3" s="68" t="str">
        <f>_xlfn.TEXTAFTER(
VLOOKUP(InvoiceDatabase[[#This Row],[Customer]],CustomerList[],5,FALSE),
", ", -1)</f>
        <v>Jawa Barat</v>
      </c>
      <c r="P893" s="68">
        <f ca="1">IF(InvoiceDatabase[[#This Row],[Aging]]&lt;&gt;"Within Due",InvoiceDatabase[[#This Row],[Balance Outstanding]],0)</f>
        <v>3632000</v>
      </c>
      <c r="Q893" s="68">
        <f ca="1">IF(InvoiceDatabase[[#This Row],[Aging]]="Within Due",InvoiceDatabase[[#This Row],[Balance Outstanding]],0)</f>
        <v>0</v>
      </c>
      <c r="R893" s="68" t="str">
        <f ca="1">IF(InvoiceDatabase[[#This Row],[Date Issued]] &gt;= TODAY()-30, "Yes", "No")</f>
        <v>No</v>
      </c>
      <c r="S893" s="68" t="str">
        <f ca="1">IF(InvoiceDatabase[[#This Row],[IsOverdue?]]&lt;&gt;"Yes",InvoiceDatabase[[#This Row],[Status]],"Past Due")</f>
        <v>Past Due</v>
      </c>
      <c r="T893" s="68" t="str">
        <f ca="1">IF(AND(InvoiceDatabase[[#This Row],[Date Due]]&lt;TODAY(),InvoiceDatabase[[#This Row],[Status]]&lt;&gt;"Paid"),"Yes","No")</f>
        <v>Yes</v>
      </c>
    </row>
    <row r="894" spans="1:20">
      <c r="A894">
        <v>893</v>
      </c>
      <c r="C894" t="s">
        <v>131</v>
      </c>
      <c r="D894" s="68">
        <v>5682000</v>
      </c>
      <c r="E894" s="23">
        <v>46277</v>
      </c>
      <c r="F894" s="23">
        <v>46307</v>
      </c>
      <c r="G894" t="s">
        <v>2802</v>
      </c>
      <c r="H894"/>
      <c r="I894"/>
      <c r="K894" t="s">
        <v>1194</v>
      </c>
      <c r="L894" s="68">
        <v>3409000</v>
      </c>
      <c r="M894" s="68">
        <f>InvoiceDatabase[[#This Row],[Amount]]-InvoiceDatabase[[#This Row],[Paid Amount]]</f>
        <v>2273000</v>
      </c>
      <c r="N894" s="68" t="str" cm="1">
        <f t="array" aca="1" ref="N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894" s="68" t="str">
        <f>_xlfn.TEXTAFTER(
VLOOKUP(InvoiceDatabase[[#This Row],[Customer]],CustomerList[],5,FALSE),
", ", -1)</f>
        <v>Jawa Barat</v>
      </c>
      <c r="P894" s="68">
        <f ca="1">IF(InvoiceDatabase[[#This Row],[Aging]]&lt;&gt;"Within Due",InvoiceDatabase[[#This Row],[Balance Outstanding]],0)</f>
        <v>0</v>
      </c>
      <c r="Q894" s="68">
        <f ca="1">IF(InvoiceDatabase[[#This Row],[Aging]]="Within Due",InvoiceDatabase[[#This Row],[Balance Outstanding]],0)</f>
        <v>2273000</v>
      </c>
      <c r="R894" s="68" t="str">
        <f ca="1">IF(InvoiceDatabase[[#This Row],[Date Issued]] &gt;= TODAY()-30, "Yes", "No")</f>
        <v>Yes</v>
      </c>
      <c r="S894" s="68" t="str">
        <f ca="1">IF(InvoiceDatabase[[#This Row],[IsOverdue?]]&lt;&gt;"Yes",InvoiceDatabase[[#This Row],[Status]],"Past Due")</f>
        <v>Partial</v>
      </c>
      <c r="T894" s="68" t="str">
        <f ca="1">IF(AND(InvoiceDatabase[[#This Row],[Date Due]]&lt;TODAY(),InvoiceDatabase[[#This Row],[Status]]&lt;&gt;"Paid"),"Yes","No")</f>
        <v>No</v>
      </c>
    </row>
    <row r="895" spans="1:20">
      <c r="A895">
        <v>894</v>
      </c>
      <c r="C895" t="s">
        <v>239</v>
      </c>
      <c r="D895" s="68">
        <v>1455000</v>
      </c>
      <c r="E895" s="23">
        <v>46243</v>
      </c>
      <c r="F895" s="23">
        <v>46273</v>
      </c>
      <c r="G895" t="s">
        <v>274</v>
      </c>
      <c r="H895"/>
      <c r="I895"/>
      <c r="K895" t="s">
        <v>1195</v>
      </c>
      <c r="L895" s="68">
        <v>1455000</v>
      </c>
      <c r="M895" s="68">
        <f>InvoiceDatabase[[#This Row],[Amount]]-InvoiceDatabase[[#This Row],[Paid Amount]]</f>
        <v>0</v>
      </c>
      <c r="N895" s="68" t="str" cm="1">
        <f t="array" aca="1" ref="N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895" s="68" t="str">
        <f>_xlfn.TEXTAFTER(
VLOOKUP(InvoiceDatabase[[#This Row],[Customer]],CustomerList[],5,FALSE),
", ", -1)</f>
        <v>Kepulauan Riau</v>
      </c>
      <c r="P895" s="68">
        <f ca="1">IF(InvoiceDatabase[[#This Row],[Aging]]&lt;&gt;"Within Due",InvoiceDatabase[[#This Row],[Balance Outstanding]],0)</f>
        <v>0</v>
      </c>
      <c r="Q895" s="68">
        <f ca="1">IF(InvoiceDatabase[[#This Row],[Aging]]="Within Due",InvoiceDatabase[[#This Row],[Balance Outstanding]],0)</f>
        <v>0</v>
      </c>
      <c r="R895" s="68" t="str">
        <f ca="1">IF(InvoiceDatabase[[#This Row],[Date Issued]] &gt;= TODAY()-30, "Yes", "No")</f>
        <v>No</v>
      </c>
      <c r="S895" s="68" t="str">
        <f ca="1">IF(InvoiceDatabase[[#This Row],[IsOverdue?]]&lt;&gt;"Yes",InvoiceDatabase[[#This Row],[Status]],"Past Due")</f>
        <v>Paid</v>
      </c>
      <c r="T895" s="68" t="str">
        <f ca="1">IF(AND(InvoiceDatabase[[#This Row],[Date Due]]&lt;TODAY(),InvoiceDatabase[[#This Row],[Status]]&lt;&gt;"Paid"),"Yes","No")</f>
        <v>No</v>
      </c>
    </row>
    <row r="896" spans="1:20">
      <c r="A896">
        <v>895</v>
      </c>
      <c r="C896" t="s">
        <v>253</v>
      </c>
      <c r="D896" s="68">
        <v>1548000</v>
      </c>
      <c r="E896" s="23">
        <v>46248</v>
      </c>
      <c r="F896" s="23">
        <v>46278</v>
      </c>
      <c r="G896" t="s">
        <v>51</v>
      </c>
      <c r="H896"/>
      <c r="I896"/>
      <c r="K896" t="s">
        <v>1196</v>
      </c>
      <c r="L896" s="68">
        <v>0</v>
      </c>
      <c r="M896" s="68">
        <f>InvoiceDatabase[[#This Row],[Amount]]-InvoiceDatabase[[#This Row],[Paid Amount]]</f>
        <v>1548000</v>
      </c>
      <c r="N896" s="68" t="str" cm="1">
        <f t="array" aca="1" ref="N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6" s="68" t="str">
        <f>_xlfn.TEXTAFTER(
VLOOKUP(InvoiceDatabase[[#This Row],[Customer]],CustomerList[],5,FALSE),
", ", -1)</f>
        <v>Kalimantan Barat</v>
      </c>
      <c r="P896" s="68">
        <f ca="1">IF(InvoiceDatabase[[#This Row],[Aging]]&lt;&gt;"Within Due",InvoiceDatabase[[#This Row],[Balance Outstanding]],0)</f>
        <v>1548000</v>
      </c>
      <c r="Q896" s="68">
        <f ca="1">IF(InvoiceDatabase[[#This Row],[Aging]]="Within Due",InvoiceDatabase[[#This Row],[Balance Outstanding]],0)</f>
        <v>0</v>
      </c>
      <c r="R896" s="68" t="str">
        <f ca="1">IF(InvoiceDatabase[[#This Row],[Date Issued]] &gt;= TODAY()-30, "Yes", "No")</f>
        <v>No</v>
      </c>
      <c r="S896" s="68" t="str">
        <f ca="1">IF(InvoiceDatabase[[#This Row],[IsOverdue?]]&lt;&gt;"Yes",InvoiceDatabase[[#This Row],[Status]],"Past Due")</f>
        <v>Past Due</v>
      </c>
      <c r="T896" s="68" t="str">
        <f ca="1">IF(AND(InvoiceDatabase[[#This Row],[Date Due]]&lt;TODAY(),InvoiceDatabase[[#This Row],[Status]]&lt;&gt;"Paid"),"Yes","No")</f>
        <v>Yes</v>
      </c>
    </row>
    <row r="897" spans="1:20">
      <c r="A897">
        <v>896</v>
      </c>
      <c r="C897" t="s">
        <v>125</v>
      </c>
      <c r="D897" s="68">
        <v>4009000</v>
      </c>
      <c r="E897" s="23">
        <v>46069</v>
      </c>
      <c r="F897" s="23">
        <v>46099</v>
      </c>
      <c r="G897" t="s">
        <v>51</v>
      </c>
      <c r="H897"/>
      <c r="I897"/>
      <c r="K897" t="s">
        <v>1197</v>
      </c>
      <c r="L897" s="68">
        <v>0</v>
      </c>
      <c r="M897" s="68">
        <f>InvoiceDatabase[[#This Row],[Amount]]-InvoiceDatabase[[#This Row],[Paid Amount]]</f>
        <v>4009000</v>
      </c>
      <c r="N897" s="68" t="str" cm="1">
        <f t="array" aca="1" ref="N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7" s="68" t="str">
        <f>_xlfn.TEXTAFTER(
VLOOKUP(InvoiceDatabase[[#This Row],[Customer]],CustomerList[],5,FALSE),
", ", -1)</f>
        <v>DKI Jakarta</v>
      </c>
      <c r="P897" s="68">
        <f ca="1">IF(InvoiceDatabase[[#This Row],[Aging]]&lt;&gt;"Within Due",InvoiceDatabase[[#This Row],[Balance Outstanding]],0)</f>
        <v>4009000</v>
      </c>
      <c r="Q897" s="68">
        <f ca="1">IF(InvoiceDatabase[[#This Row],[Aging]]="Within Due",InvoiceDatabase[[#This Row],[Balance Outstanding]],0)</f>
        <v>0</v>
      </c>
      <c r="R897" s="68" t="str">
        <f ca="1">IF(InvoiceDatabase[[#This Row],[Date Issued]] &gt;= TODAY()-30, "Yes", "No")</f>
        <v>No</v>
      </c>
      <c r="S897" s="68" t="str">
        <f ca="1">IF(InvoiceDatabase[[#This Row],[IsOverdue?]]&lt;&gt;"Yes",InvoiceDatabase[[#This Row],[Status]],"Past Due")</f>
        <v>Past Due</v>
      </c>
      <c r="T897" s="68" t="str">
        <f ca="1">IF(AND(InvoiceDatabase[[#This Row],[Date Due]]&lt;TODAY(),InvoiceDatabase[[#This Row],[Status]]&lt;&gt;"Paid"),"Yes","No")</f>
        <v>Yes</v>
      </c>
    </row>
    <row r="898" spans="1:20">
      <c r="A898">
        <v>897</v>
      </c>
      <c r="C898" t="s">
        <v>253</v>
      </c>
      <c r="D898" s="68">
        <v>2090000</v>
      </c>
      <c r="E898" s="23">
        <v>46180</v>
      </c>
      <c r="F898" s="23">
        <v>46194</v>
      </c>
      <c r="G898" t="s">
        <v>2802</v>
      </c>
      <c r="H898"/>
      <c r="I898"/>
      <c r="K898" t="s">
        <v>1198</v>
      </c>
      <c r="L898" s="68">
        <v>627000</v>
      </c>
      <c r="M898" s="68">
        <f>InvoiceDatabase[[#This Row],[Amount]]-InvoiceDatabase[[#This Row],[Paid Amount]]</f>
        <v>1463000</v>
      </c>
      <c r="N898" s="68" t="str" cm="1">
        <f t="array" aca="1" ref="N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898" s="68" t="str">
        <f>_xlfn.TEXTAFTER(
VLOOKUP(InvoiceDatabase[[#This Row],[Customer]],CustomerList[],5,FALSE),
", ", -1)</f>
        <v>Kalimantan Barat</v>
      </c>
      <c r="P898" s="68">
        <f ca="1">IF(InvoiceDatabase[[#This Row],[Aging]]&lt;&gt;"Within Due",InvoiceDatabase[[#This Row],[Balance Outstanding]],0)</f>
        <v>1463000</v>
      </c>
      <c r="Q898" s="68">
        <f ca="1">IF(InvoiceDatabase[[#This Row],[Aging]]="Within Due",InvoiceDatabase[[#This Row],[Balance Outstanding]],0)</f>
        <v>0</v>
      </c>
      <c r="R898" s="68" t="str">
        <f ca="1">IF(InvoiceDatabase[[#This Row],[Date Issued]] &gt;= TODAY()-30, "Yes", "No")</f>
        <v>No</v>
      </c>
      <c r="S898" s="68" t="str">
        <f ca="1">IF(InvoiceDatabase[[#This Row],[IsOverdue?]]&lt;&gt;"Yes",InvoiceDatabase[[#This Row],[Status]],"Past Due")</f>
        <v>Past Due</v>
      </c>
      <c r="T898" s="68" t="str">
        <f ca="1">IF(AND(InvoiceDatabase[[#This Row],[Date Due]]&lt;TODAY(),InvoiceDatabase[[#This Row],[Status]]&lt;&gt;"Paid"),"Yes","No")</f>
        <v>Yes</v>
      </c>
    </row>
    <row r="899" spans="1:20">
      <c r="A899">
        <v>898</v>
      </c>
      <c r="C899" t="s">
        <v>232</v>
      </c>
      <c r="D899" s="68">
        <v>4330000</v>
      </c>
      <c r="E899" s="23">
        <v>46262</v>
      </c>
      <c r="F899" s="23">
        <v>46276</v>
      </c>
      <c r="G899" t="s">
        <v>51</v>
      </c>
      <c r="H899"/>
      <c r="I899"/>
      <c r="K899" t="s">
        <v>1199</v>
      </c>
      <c r="L899" s="68">
        <v>0</v>
      </c>
      <c r="M899" s="68">
        <f>InvoiceDatabase[[#This Row],[Amount]]-InvoiceDatabase[[#This Row],[Paid Amount]]</f>
        <v>4330000</v>
      </c>
      <c r="N899" s="68" t="str" cm="1">
        <f t="array" aca="1" ref="N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899" s="68" t="str">
        <f>_xlfn.TEXTAFTER(
VLOOKUP(InvoiceDatabase[[#This Row],[Customer]],CustomerList[],5,FALSE),
", ", -1)</f>
        <v>Riau</v>
      </c>
      <c r="P899" s="68">
        <f ca="1">IF(InvoiceDatabase[[#This Row],[Aging]]&lt;&gt;"Within Due",InvoiceDatabase[[#This Row],[Balance Outstanding]],0)</f>
        <v>4330000</v>
      </c>
      <c r="Q899" s="68">
        <f ca="1">IF(InvoiceDatabase[[#This Row],[Aging]]="Within Due",InvoiceDatabase[[#This Row],[Balance Outstanding]],0)</f>
        <v>0</v>
      </c>
      <c r="R899" s="68" t="str">
        <f ca="1">IF(InvoiceDatabase[[#This Row],[Date Issued]] &gt;= TODAY()-30, "Yes", "No")</f>
        <v>No</v>
      </c>
      <c r="S899" s="68" t="str">
        <f ca="1">IF(InvoiceDatabase[[#This Row],[IsOverdue?]]&lt;&gt;"Yes",InvoiceDatabase[[#This Row],[Status]],"Past Due")</f>
        <v>Past Due</v>
      </c>
      <c r="T899" s="68" t="str">
        <f ca="1">IF(AND(InvoiceDatabase[[#This Row],[Date Due]]&lt;TODAY(),InvoiceDatabase[[#This Row],[Status]]&lt;&gt;"Paid"),"Yes","No")</f>
        <v>Yes</v>
      </c>
    </row>
    <row r="900" spans="1:20">
      <c r="A900">
        <v>899</v>
      </c>
      <c r="C900" t="s">
        <v>111</v>
      </c>
      <c r="D900" s="68">
        <v>2881000</v>
      </c>
      <c r="E900" s="23">
        <v>46272</v>
      </c>
      <c r="F900" s="23">
        <v>46302</v>
      </c>
      <c r="G900" t="s">
        <v>51</v>
      </c>
      <c r="H900"/>
      <c r="I900"/>
      <c r="K900" t="s">
        <v>1200</v>
      </c>
      <c r="L900" s="68">
        <v>0</v>
      </c>
      <c r="M900" s="68">
        <f>InvoiceDatabase[[#This Row],[Amount]]-InvoiceDatabase[[#This Row],[Paid Amount]]</f>
        <v>2881000</v>
      </c>
      <c r="N900" s="68" t="str" cm="1">
        <f t="array" aca="1" ref="N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00" s="68" t="str">
        <f>_xlfn.TEXTAFTER(
VLOOKUP(InvoiceDatabase[[#This Row],[Customer]],CustomerList[],5,FALSE),
", ", -1)</f>
        <v>DKI Jakarta</v>
      </c>
      <c r="P900" s="68">
        <f ca="1">IF(InvoiceDatabase[[#This Row],[Aging]]&lt;&gt;"Within Due",InvoiceDatabase[[#This Row],[Balance Outstanding]],0)</f>
        <v>0</v>
      </c>
      <c r="Q900" s="68">
        <f ca="1">IF(InvoiceDatabase[[#This Row],[Aging]]="Within Due",InvoiceDatabase[[#This Row],[Balance Outstanding]],0)</f>
        <v>2881000</v>
      </c>
      <c r="R900" s="68" t="str">
        <f ca="1">IF(InvoiceDatabase[[#This Row],[Date Issued]] &gt;= TODAY()-30, "Yes", "No")</f>
        <v>Yes</v>
      </c>
      <c r="S900" s="68" t="str">
        <f ca="1">IF(InvoiceDatabase[[#This Row],[IsOverdue?]]&lt;&gt;"Yes",InvoiceDatabase[[#This Row],[Status]],"Past Due")</f>
        <v>Unpaid</v>
      </c>
      <c r="T900" s="68" t="str">
        <f ca="1">IF(AND(InvoiceDatabase[[#This Row],[Date Due]]&lt;TODAY(),InvoiceDatabase[[#This Row],[Status]]&lt;&gt;"Paid"),"Yes","No")</f>
        <v>No</v>
      </c>
    </row>
    <row r="901" spans="1:20">
      <c r="A901">
        <v>900</v>
      </c>
      <c r="C901" t="s">
        <v>105</v>
      </c>
      <c r="D901" s="68">
        <v>1689000</v>
      </c>
      <c r="E901" s="23">
        <v>46042</v>
      </c>
      <c r="F901" s="23">
        <v>46072</v>
      </c>
      <c r="G901" t="s">
        <v>51</v>
      </c>
      <c r="H901"/>
      <c r="I901"/>
      <c r="K901" t="s">
        <v>1201</v>
      </c>
      <c r="L901" s="68">
        <v>0</v>
      </c>
      <c r="M901" s="68">
        <f>InvoiceDatabase[[#This Row],[Amount]]-InvoiceDatabase[[#This Row],[Paid Amount]]</f>
        <v>1689000</v>
      </c>
      <c r="N901" s="68" t="str" cm="1">
        <f t="array" aca="1" ref="N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1" s="68" t="str">
        <f>_xlfn.TEXTAFTER(
VLOOKUP(InvoiceDatabase[[#This Row],[Customer]],CustomerList[],5,FALSE),
", ", -1)</f>
        <v>DKI Jakarta</v>
      </c>
      <c r="P901" s="68">
        <f ca="1">IF(InvoiceDatabase[[#This Row],[Aging]]&lt;&gt;"Within Due",InvoiceDatabase[[#This Row],[Balance Outstanding]],0)</f>
        <v>1689000</v>
      </c>
      <c r="Q901" s="68">
        <f ca="1">IF(InvoiceDatabase[[#This Row],[Aging]]="Within Due",InvoiceDatabase[[#This Row],[Balance Outstanding]],0)</f>
        <v>0</v>
      </c>
      <c r="R901" s="68" t="str">
        <f ca="1">IF(InvoiceDatabase[[#This Row],[Date Issued]] &gt;= TODAY()-30, "Yes", "No")</f>
        <v>No</v>
      </c>
      <c r="S901" s="68" t="str">
        <f ca="1">IF(InvoiceDatabase[[#This Row],[IsOverdue?]]&lt;&gt;"Yes",InvoiceDatabase[[#This Row],[Status]],"Past Due")</f>
        <v>Past Due</v>
      </c>
      <c r="T901" s="68" t="str">
        <f ca="1">IF(AND(InvoiceDatabase[[#This Row],[Date Due]]&lt;TODAY(),InvoiceDatabase[[#This Row],[Status]]&lt;&gt;"Paid"),"Yes","No")</f>
        <v>Yes</v>
      </c>
    </row>
    <row r="902" spans="1:20">
      <c r="A902">
        <v>901</v>
      </c>
      <c r="C902" t="s">
        <v>105</v>
      </c>
      <c r="D902" s="68">
        <v>3856000</v>
      </c>
      <c r="E902" s="23">
        <v>46106</v>
      </c>
      <c r="F902" s="23">
        <v>46136</v>
      </c>
      <c r="G902" t="s">
        <v>274</v>
      </c>
      <c r="H902"/>
      <c r="I902"/>
      <c r="K902" t="s">
        <v>1202</v>
      </c>
      <c r="L902" s="68">
        <v>3856000</v>
      </c>
      <c r="M902" s="68">
        <f>InvoiceDatabase[[#This Row],[Amount]]-InvoiceDatabase[[#This Row],[Paid Amount]]</f>
        <v>0</v>
      </c>
      <c r="N902" s="68" t="str" cm="1">
        <f t="array" aca="1" ref="N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2" s="68" t="str">
        <f>_xlfn.TEXTAFTER(
VLOOKUP(InvoiceDatabase[[#This Row],[Customer]],CustomerList[],5,FALSE),
", ", -1)</f>
        <v>DKI Jakarta</v>
      </c>
      <c r="P902" s="68">
        <f ca="1">IF(InvoiceDatabase[[#This Row],[Aging]]&lt;&gt;"Within Due",InvoiceDatabase[[#This Row],[Balance Outstanding]],0)</f>
        <v>0</v>
      </c>
      <c r="Q902" s="68">
        <f ca="1">IF(InvoiceDatabase[[#This Row],[Aging]]="Within Due",InvoiceDatabase[[#This Row],[Balance Outstanding]],0)</f>
        <v>0</v>
      </c>
      <c r="R902" s="68" t="str">
        <f ca="1">IF(InvoiceDatabase[[#This Row],[Date Issued]] &gt;= TODAY()-30, "Yes", "No")</f>
        <v>No</v>
      </c>
      <c r="S902" s="68" t="str">
        <f ca="1">IF(InvoiceDatabase[[#This Row],[IsOverdue?]]&lt;&gt;"Yes",InvoiceDatabase[[#This Row],[Status]],"Past Due")</f>
        <v>Paid</v>
      </c>
      <c r="T902" s="68" t="str">
        <f ca="1">IF(AND(InvoiceDatabase[[#This Row],[Date Due]]&lt;TODAY(),InvoiceDatabase[[#This Row],[Status]]&lt;&gt;"Paid"),"Yes","No")</f>
        <v>No</v>
      </c>
    </row>
    <row r="903" spans="1:20">
      <c r="A903">
        <v>902</v>
      </c>
      <c r="C903" t="s">
        <v>158</v>
      </c>
      <c r="D903" s="68">
        <v>6117000</v>
      </c>
      <c r="E903" s="23">
        <v>46081</v>
      </c>
      <c r="F903" s="23">
        <v>46111</v>
      </c>
      <c r="G903" t="s">
        <v>274</v>
      </c>
      <c r="H903"/>
      <c r="I903"/>
      <c r="K903" t="s">
        <v>1203</v>
      </c>
      <c r="L903" s="68">
        <v>6117000</v>
      </c>
      <c r="M903" s="68">
        <f>InvoiceDatabase[[#This Row],[Amount]]-InvoiceDatabase[[#This Row],[Paid Amount]]</f>
        <v>0</v>
      </c>
      <c r="N903" s="68" t="str" cm="1">
        <f t="array" aca="1" ref="N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3" s="68" t="str">
        <f>_xlfn.TEXTAFTER(
VLOOKUP(InvoiceDatabase[[#This Row],[Customer]],CustomerList[],5,FALSE),
", ", -1)</f>
        <v>DKI Jakarta</v>
      </c>
      <c r="P903" s="68">
        <f ca="1">IF(InvoiceDatabase[[#This Row],[Aging]]&lt;&gt;"Within Due",InvoiceDatabase[[#This Row],[Balance Outstanding]],0)</f>
        <v>0</v>
      </c>
      <c r="Q903" s="68">
        <f ca="1">IF(InvoiceDatabase[[#This Row],[Aging]]="Within Due",InvoiceDatabase[[#This Row],[Balance Outstanding]],0)</f>
        <v>0</v>
      </c>
      <c r="R903" s="68" t="str">
        <f ca="1">IF(InvoiceDatabase[[#This Row],[Date Issued]] &gt;= TODAY()-30, "Yes", "No")</f>
        <v>No</v>
      </c>
      <c r="S903" s="68" t="str">
        <f ca="1">IF(InvoiceDatabase[[#This Row],[IsOverdue?]]&lt;&gt;"Yes",InvoiceDatabase[[#This Row],[Status]],"Past Due")</f>
        <v>Paid</v>
      </c>
      <c r="T903" s="68" t="str">
        <f ca="1">IF(AND(InvoiceDatabase[[#This Row],[Date Due]]&lt;TODAY(),InvoiceDatabase[[#This Row],[Status]]&lt;&gt;"Paid"),"Yes","No")</f>
        <v>No</v>
      </c>
    </row>
    <row r="904" spans="1:20">
      <c r="A904">
        <v>903</v>
      </c>
      <c r="C904" t="s">
        <v>131</v>
      </c>
      <c r="D904" s="68">
        <v>6545000</v>
      </c>
      <c r="E904" s="23">
        <v>46061</v>
      </c>
      <c r="F904" s="23">
        <v>46091</v>
      </c>
      <c r="G904" t="s">
        <v>274</v>
      </c>
      <c r="H904"/>
      <c r="I904"/>
      <c r="K904" t="s">
        <v>1204</v>
      </c>
      <c r="L904" s="68">
        <v>6545000</v>
      </c>
      <c r="M904" s="68">
        <f>InvoiceDatabase[[#This Row],[Amount]]-InvoiceDatabase[[#This Row],[Paid Amount]]</f>
        <v>0</v>
      </c>
      <c r="N904" s="68" t="str" cm="1">
        <f t="array" aca="1" ref="N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4" s="68" t="str">
        <f>_xlfn.TEXTAFTER(
VLOOKUP(InvoiceDatabase[[#This Row],[Customer]],CustomerList[],5,FALSE),
", ", -1)</f>
        <v>Jawa Barat</v>
      </c>
      <c r="P904" s="68">
        <f ca="1">IF(InvoiceDatabase[[#This Row],[Aging]]&lt;&gt;"Within Due",InvoiceDatabase[[#This Row],[Balance Outstanding]],0)</f>
        <v>0</v>
      </c>
      <c r="Q904" s="68">
        <f ca="1">IF(InvoiceDatabase[[#This Row],[Aging]]="Within Due",InvoiceDatabase[[#This Row],[Balance Outstanding]],0)</f>
        <v>0</v>
      </c>
      <c r="R904" s="68" t="str">
        <f ca="1">IF(InvoiceDatabase[[#This Row],[Date Issued]] &gt;= TODAY()-30, "Yes", "No")</f>
        <v>No</v>
      </c>
      <c r="S904" s="68" t="str">
        <f ca="1">IF(InvoiceDatabase[[#This Row],[IsOverdue?]]&lt;&gt;"Yes",InvoiceDatabase[[#This Row],[Status]],"Past Due")</f>
        <v>Paid</v>
      </c>
      <c r="T904" s="68" t="str">
        <f ca="1">IF(AND(InvoiceDatabase[[#This Row],[Date Due]]&lt;TODAY(),InvoiceDatabase[[#This Row],[Status]]&lt;&gt;"Paid"),"Yes","No")</f>
        <v>No</v>
      </c>
    </row>
    <row r="905" spans="1:20">
      <c r="A905">
        <v>904</v>
      </c>
      <c r="C905" t="s">
        <v>246</v>
      </c>
      <c r="D905" s="68">
        <v>3858000</v>
      </c>
      <c r="E905" s="23">
        <v>46202</v>
      </c>
      <c r="F905" s="23">
        <v>46247</v>
      </c>
      <c r="G905" t="s">
        <v>274</v>
      </c>
      <c r="H905"/>
      <c r="I905"/>
      <c r="K905" t="s">
        <v>1205</v>
      </c>
      <c r="L905" s="68">
        <v>3858000</v>
      </c>
      <c r="M905" s="68">
        <f>InvoiceDatabase[[#This Row],[Amount]]-InvoiceDatabase[[#This Row],[Paid Amount]]</f>
        <v>0</v>
      </c>
      <c r="N905" s="68" t="str" cm="1">
        <f t="array" aca="1" ref="N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5" s="68" t="str">
        <f>_xlfn.TEXTAFTER(
VLOOKUP(InvoiceDatabase[[#This Row],[Customer]],CustomerList[],5,FALSE),
", ", -1)</f>
        <v>Kalimantan Timur</v>
      </c>
      <c r="P905" s="68">
        <f ca="1">IF(InvoiceDatabase[[#This Row],[Aging]]&lt;&gt;"Within Due",InvoiceDatabase[[#This Row],[Balance Outstanding]],0)</f>
        <v>0</v>
      </c>
      <c r="Q905" s="68">
        <f ca="1">IF(InvoiceDatabase[[#This Row],[Aging]]="Within Due",InvoiceDatabase[[#This Row],[Balance Outstanding]],0)</f>
        <v>0</v>
      </c>
      <c r="R905" s="68" t="str">
        <f ca="1">IF(InvoiceDatabase[[#This Row],[Date Issued]] &gt;= TODAY()-30, "Yes", "No")</f>
        <v>No</v>
      </c>
      <c r="S905" s="68" t="str">
        <f ca="1">IF(InvoiceDatabase[[#This Row],[IsOverdue?]]&lt;&gt;"Yes",InvoiceDatabase[[#This Row],[Status]],"Past Due")</f>
        <v>Paid</v>
      </c>
      <c r="T905" s="68" t="str">
        <f ca="1">IF(AND(InvoiceDatabase[[#This Row],[Date Due]]&lt;TODAY(),InvoiceDatabase[[#This Row],[Status]]&lt;&gt;"Paid"),"Yes","No")</f>
        <v>No</v>
      </c>
    </row>
    <row r="906" spans="1:20">
      <c r="A906">
        <v>905</v>
      </c>
      <c r="C906" t="s">
        <v>190</v>
      </c>
      <c r="D906" s="68">
        <v>1651000</v>
      </c>
      <c r="E906" s="23">
        <v>46072</v>
      </c>
      <c r="F906" s="23">
        <v>46086</v>
      </c>
      <c r="G906" t="s">
        <v>274</v>
      </c>
      <c r="H906"/>
      <c r="I906"/>
      <c r="K906" t="s">
        <v>1206</v>
      </c>
      <c r="L906" s="68">
        <v>1651000</v>
      </c>
      <c r="M906" s="68">
        <f>InvoiceDatabase[[#This Row],[Amount]]-InvoiceDatabase[[#This Row],[Paid Amount]]</f>
        <v>0</v>
      </c>
      <c r="N906" s="68" t="str" cm="1">
        <f t="array" aca="1" ref="N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6" s="68" t="str">
        <f>_xlfn.TEXTAFTER(
VLOOKUP(InvoiceDatabase[[#This Row],[Customer]],CustomerList[],5,FALSE),
", ", -1)</f>
        <v>Jawa Tengah</v>
      </c>
      <c r="P906" s="68">
        <f ca="1">IF(InvoiceDatabase[[#This Row],[Aging]]&lt;&gt;"Within Due",InvoiceDatabase[[#This Row],[Balance Outstanding]],0)</f>
        <v>0</v>
      </c>
      <c r="Q906" s="68">
        <f ca="1">IF(InvoiceDatabase[[#This Row],[Aging]]="Within Due",InvoiceDatabase[[#This Row],[Balance Outstanding]],0)</f>
        <v>0</v>
      </c>
      <c r="R906" s="68" t="str">
        <f ca="1">IF(InvoiceDatabase[[#This Row],[Date Issued]] &gt;= TODAY()-30, "Yes", "No")</f>
        <v>No</v>
      </c>
      <c r="S906" s="68" t="str">
        <f ca="1">IF(InvoiceDatabase[[#This Row],[IsOverdue?]]&lt;&gt;"Yes",InvoiceDatabase[[#This Row],[Status]],"Past Due")</f>
        <v>Paid</v>
      </c>
      <c r="T906" s="68" t="str">
        <f ca="1">IF(AND(InvoiceDatabase[[#This Row],[Date Due]]&lt;TODAY(),InvoiceDatabase[[#This Row],[Status]]&lt;&gt;"Paid"),"Yes","No")</f>
        <v>No</v>
      </c>
    </row>
    <row r="907" spans="1:20">
      <c r="A907">
        <v>906</v>
      </c>
      <c r="C907" t="s">
        <v>177</v>
      </c>
      <c r="D907" s="68">
        <v>3009000</v>
      </c>
      <c r="E907" s="23">
        <v>46185</v>
      </c>
      <c r="F907" s="23">
        <v>46215</v>
      </c>
      <c r="G907" t="s">
        <v>274</v>
      </c>
      <c r="H907"/>
      <c r="I907"/>
      <c r="K907" t="s">
        <v>1207</v>
      </c>
      <c r="L907" s="68">
        <v>3009000</v>
      </c>
      <c r="M907" s="68">
        <f>InvoiceDatabase[[#This Row],[Amount]]-InvoiceDatabase[[#This Row],[Paid Amount]]</f>
        <v>0</v>
      </c>
      <c r="N907" s="68" t="str" cm="1">
        <f t="array" aca="1" ref="N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07" s="68" t="str">
        <f>_xlfn.TEXTAFTER(
VLOOKUP(InvoiceDatabase[[#This Row],[Customer]],CustomerList[],5,FALSE),
", ", -1)</f>
        <v>Jawa Timur</v>
      </c>
      <c r="P907" s="68">
        <f ca="1">IF(InvoiceDatabase[[#This Row],[Aging]]&lt;&gt;"Within Due",InvoiceDatabase[[#This Row],[Balance Outstanding]],0)</f>
        <v>0</v>
      </c>
      <c r="Q907" s="68">
        <f ca="1">IF(InvoiceDatabase[[#This Row],[Aging]]="Within Due",InvoiceDatabase[[#This Row],[Balance Outstanding]],0)</f>
        <v>0</v>
      </c>
      <c r="R907" s="68" t="str">
        <f ca="1">IF(InvoiceDatabase[[#This Row],[Date Issued]] &gt;= TODAY()-30, "Yes", "No")</f>
        <v>No</v>
      </c>
      <c r="S907" s="68" t="str">
        <f ca="1">IF(InvoiceDatabase[[#This Row],[IsOverdue?]]&lt;&gt;"Yes",InvoiceDatabase[[#This Row],[Status]],"Past Due")</f>
        <v>Paid</v>
      </c>
      <c r="T907" s="68" t="str">
        <f ca="1">IF(AND(InvoiceDatabase[[#This Row],[Date Due]]&lt;TODAY(),InvoiceDatabase[[#This Row],[Status]]&lt;&gt;"Paid"),"Yes","No")</f>
        <v>No</v>
      </c>
    </row>
    <row r="908" spans="1:20">
      <c r="A908">
        <v>907</v>
      </c>
      <c r="C908" t="s">
        <v>190</v>
      </c>
      <c r="D908" s="68">
        <v>2639000</v>
      </c>
      <c r="E908" s="23">
        <v>46070</v>
      </c>
      <c r="F908" s="23">
        <v>46100</v>
      </c>
      <c r="G908" t="s">
        <v>2802</v>
      </c>
      <c r="H908"/>
      <c r="I908"/>
      <c r="K908" t="s">
        <v>1208</v>
      </c>
      <c r="L908" s="68">
        <v>660000</v>
      </c>
      <c r="M908" s="68">
        <f>InvoiceDatabase[[#This Row],[Amount]]-InvoiceDatabase[[#This Row],[Paid Amount]]</f>
        <v>1979000</v>
      </c>
      <c r="N908" s="68" t="str" cm="1">
        <f t="array" aca="1" ref="N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08" s="68" t="str">
        <f>_xlfn.TEXTAFTER(
VLOOKUP(InvoiceDatabase[[#This Row],[Customer]],CustomerList[],5,FALSE),
", ", -1)</f>
        <v>Jawa Tengah</v>
      </c>
      <c r="P908" s="68">
        <f ca="1">IF(InvoiceDatabase[[#This Row],[Aging]]&lt;&gt;"Within Due",InvoiceDatabase[[#This Row],[Balance Outstanding]],0)</f>
        <v>1979000</v>
      </c>
      <c r="Q908" s="68">
        <f ca="1">IF(InvoiceDatabase[[#This Row],[Aging]]="Within Due",InvoiceDatabase[[#This Row],[Balance Outstanding]],0)</f>
        <v>0</v>
      </c>
      <c r="R908" s="68" t="str">
        <f ca="1">IF(InvoiceDatabase[[#This Row],[Date Issued]] &gt;= TODAY()-30, "Yes", "No")</f>
        <v>No</v>
      </c>
      <c r="S908" s="68" t="str">
        <f ca="1">IF(InvoiceDatabase[[#This Row],[IsOverdue?]]&lt;&gt;"Yes",InvoiceDatabase[[#This Row],[Status]],"Past Due")</f>
        <v>Past Due</v>
      </c>
      <c r="T908" s="68" t="str">
        <f ca="1">IF(AND(InvoiceDatabase[[#This Row],[Date Due]]&lt;TODAY(),InvoiceDatabase[[#This Row],[Status]]&lt;&gt;"Paid"),"Yes","No")</f>
        <v>Yes</v>
      </c>
    </row>
    <row r="909" spans="1:20">
      <c r="A909">
        <v>908</v>
      </c>
      <c r="C909" t="s">
        <v>211</v>
      </c>
      <c r="D909" s="68">
        <v>3061000</v>
      </c>
      <c r="E909" s="23">
        <v>46259</v>
      </c>
      <c r="F909" s="23">
        <v>46289</v>
      </c>
      <c r="G909" t="s">
        <v>51</v>
      </c>
      <c r="H909"/>
      <c r="I909"/>
      <c r="K909" t="s">
        <v>1209</v>
      </c>
      <c r="L909" s="68">
        <v>0</v>
      </c>
      <c r="M909" s="68">
        <f>InvoiceDatabase[[#This Row],[Amount]]-InvoiceDatabase[[#This Row],[Paid Amount]]</f>
        <v>3061000</v>
      </c>
      <c r="N909" s="68" t="str" cm="1">
        <f t="array" aca="1" ref="N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09" s="68" t="str">
        <f>_xlfn.TEXTAFTER(
VLOOKUP(InvoiceDatabase[[#This Row],[Customer]],CustomerList[],5,FALSE),
", ", -1)</f>
        <v>Sulawesi Selatan</v>
      </c>
      <c r="P909" s="68">
        <f ca="1">IF(InvoiceDatabase[[#This Row],[Aging]]&lt;&gt;"Within Due",InvoiceDatabase[[#This Row],[Balance Outstanding]],0)</f>
        <v>3061000</v>
      </c>
      <c r="Q909" s="68">
        <f ca="1">IF(InvoiceDatabase[[#This Row],[Aging]]="Within Due",InvoiceDatabase[[#This Row],[Balance Outstanding]],0)</f>
        <v>0</v>
      </c>
      <c r="R909" s="68" t="str">
        <f ca="1">IF(InvoiceDatabase[[#This Row],[Date Issued]] &gt;= TODAY()-30, "Yes", "No")</f>
        <v>No</v>
      </c>
      <c r="S909" s="68" t="str">
        <f ca="1">IF(InvoiceDatabase[[#This Row],[IsOverdue?]]&lt;&gt;"Yes",InvoiceDatabase[[#This Row],[Status]],"Past Due")</f>
        <v>Past Due</v>
      </c>
      <c r="T909" s="68" t="str">
        <f ca="1">IF(AND(InvoiceDatabase[[#This Row],[Date Due]]&lt;TODAY(),InvoiceDatabase[[#This Row],[Status]]&lt;&gt;"Paid"),"Yes","No")</f>
        <v>Yes</v>
      </c>
    </row>
    <row r="910" spans="1:20">
      <c r="A910">
        <v>909</v>
      </c>
      <c r="C910" t="s">
        <v>32</v>
      </c>
      <c r="D910" s="68">
        <v>4161000</v>
      </c>
      <c r="E910" s="23">
        <v>46092</v>
      </c>
      <c r="F910" s="23">
        <v>46106</v>
      </c>
      <c r="G910" t="s">
        <v>2802</v>
      </c>
      <c r="H910"/>
      <c r="I910"/>
      <c r="K910" t="s">
        <v>1210</v>
      </c>
      <c r="L910" s="68">
        <v>2913000</v>
      </c>
      <c r="M910" s="68">
        <f>InvoiceDatabase[[#This Row],[Amount]]-InvoiceDatabase[[#This Row],[Paid Amount]]</f>
        <v>1248000</v>
      </c>
      <c r="N910" s="68" t="str" cm="1">
        <f t="array" aca="1" ref="N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0" s="68" t="str">
        <f>_xlfn.TEXTAFTER(
VLOOKUP(InvoiceDatabase[[#This Row],[Customer]],CustomerList[],5,FALSE),
", ", -1)</f>
        <v>DKI Jakarta</v>
      </c>
      <c r="P910" s="68">
        <f ca="1">IF(InvoiceDatabase[[#This Row],[Aging]]&lt;&gt;"Within Due",InvoiceDatabase[[#This Row],[Balance Outstanding]],0)</f>
        <v>1248000</v>
      </c>
      <c r="Q910" s="68">
        <f ca="1">IF(InvoiceDatabase[[#This Row],[Aging]]="Within Due",InvoiceDatabase[[#This Row],[Balance Outstanding]],0)</f>
        <v>0</v>
      </c>
      <c r="R910" s="68" t="str">
        <f ca="1">IF(InvoiceDatabase[[#This Row],[Date Issued]] &gt;= TODAY()-30, "Yes", "No")</f>
        <v>No</v>
      </c>
      <c r="S910" s="68" t="str">
        <f ca="1">IF(InvoiceDatabase[[#This Row],[IsOverdue?]]&lt;&gt;"Yes",InvoiceDatabase[[#This Row],[Status]],"Past Due")</f>
        <v>Past Due</v>
      </c>
      <c r="T910" s="68" t="str">
        <f ca="1">IF(AND(InvoiceDatabase[[#This Row],[Date Due]]&lt;TODAY(),InvoiceDatabase[[#This Row],[Status]]&lt;&gt;"Paid"),"Yes","No")</f>
        <v>Yes</v>
      </c>
    </row>
    <row r="911" spans="1:20">
      <c r="A911">
        <v>910</v>
      </c>
      <c r="C911" t="s">
        <v>260</v>
      </c>
      <c r="D911" s="68">
        <v>4064000</v>
      </c>
      <c r="E911" s="23">
        <v>46116</v>
      </c>
      <c r="F911" s="23">
        <v>46146</v>
      </c>
      <c r="G911" t="s">
        <v>274</v>
      </c>
      <c r="H911"/>
      <c r="I911"/>
      <c r="K911" t="s">
        <v>1211</v>
      </c>
      <c r="L911" s="68">
        <v>4064000</v>
      </c>
      <c r="M911" s="68">
        <f>InvoiceDatabase[[#This Row],[Amount]]-InvoiceDatabase[[#This Row],[Paid Amount]]</f>
        <v>0</v>
      </c>
      <c r="N911" s="68" t="str" cm="1">
        <f t="array" aca="1" ref="N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1" s="68" t="str">
        <f>_xlfn.TEXTAFTER(
VLOOKUP(InvoiceDatabase[[#This Row],[Customer]],CustomerList[],5,FALSE),
", ", -1)</f>
        <v>Sulawesi Utara</v>
      </c>
      <c r="P911" s="68">
        <f ca="1">IF(InvoiceDatabase[[#This Row],[Aging]]&lt;&gt;"Within Due",InvoiceDatabase[[#This Row],[Balance Outstanding]],0)</f>
        <v>0</v>
      </c>
      <c r="Q911" s="68">
        <f ca="1">IF(InvoiceDatabase[[#This Row],[Aging]]="Within Due",InvoiceDatabase[[#This Row],[Balance Outstanding]],0)</f>
        <v>0</v>
      </c>
      <c r="R911" s="68" t="str">
        <f ca="1">IF(InvoiceDatabase[[#This Row],[Date Issued]] &gt;= TODAY()-30, "Yes", "No")</f>
        <v>No</v>
      </c>
      <c r="S911" s="68" t="str">
        <f ca="1">IF(InvoiceDatabase[[#This Row],[IsOverdue?]]&lt;&gt;"Yes",InvoiceDatabase[[#This Row],[Status]],"Past Due")</f>
        <v>Paid</v>
      </c>
      <c r="T911" s="68" t="str">
        <f ca="1">IF(AND(InvoiceDatabase[[#This Row],[Date Due]]&lt;TODAY(),InvoiceDatabase[[#This Row],[Status]]&lt;&gt;"Paid"),"Yes","No")</f>
        <v>No</v>
      </c>
    </row>
    <row r="912" spans="1:20">
      <c r="A912">
        <v>911</v>
      </c>
      <c r="C912" t="s">
        <v>131</v>
      </c>
      <c r="D912" s="68">
        <v>1529000</v>
      </c>
      <c r="E912" s="23">
        <v>46097</v>
      </c>
      <c r="F912" s="23">
        <v>46111</v>
      </c>
      <c r="G912" t="s">
        <v>274</v>
      </c>
      <c r="H912"/>
      <c r="I912"/>
      <c r="K912" t="s">
        <v>1212</v>
      </c>
      <c r="L912" s="68">
        <v>1529000</v>
      </c>
      <c r="M912" s="68">
        <f>InvoiceDatabase[[#This Row],[Amount]]-InvoiceDatabase[[#This Row],[Paid Amount]]</f>
        <v>0</v>
      </c>
      <c r="N912" s="68" t="str" cm="1">
        <f t="array" aca="1" ref="N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2" s="68" t="str">
        <f>_xlfn.TEXTAFTER(
VLOOKUP(InvoiceDatabase[[#This Row],[Customer]],CustomerList[],5,FALSE),
", ", -1)</f>
        <v>Jawa Barat</v>
      </c>
      <c r="P912" s="68">
        <f ca="1">IF(InvoiceDatabase[[#This Row],[Aging]]&lt;&gt;"Within Due",InvoiceDatabase[[#This Row],[Balance Outstanding]],0)</f>
        <v>0</v>
      </c>
      <c r="Q912" s="68">
        <f ca="1">IF(InvoiceDatabase[[#This Row],[Aging]]="Within Due",InvoiceDatabase[[#This Row],[Balance Outstanding]],0)</f>
        <v>0</v>
      </c>
      <c r="R912" s="68" t="str">
        <f ca="1">IF(InvoiceDatabase[[#This Row],[Date Issued]] &gt;= TODAY()-30, "Yes", "No")</f>
        <v>No</v>
      </c>
      <c r="S912" s="68" t="str">
        <f ca="1">IF(InvoiceDatabase[[#This Row],[IsOverdue?]]&lt;&gt;"Yes",InvoiceDatabase[[#This Row],[Status]],"Past Due")</f>
        <v>Paid</v>
      </c>
      <c r="T912" s="68" t="str">
        <f ca="1">IF(AND(InvoiceDatabase[[#This Row],[Date Due]]&lt;TODAY(),InvoiceDatabase[[#This Row],[Status]]&lt;&gt;"Paid"),"Yes","No")</f>
        <v>No</v>
      </c>
    </row>
    <row r="913" spans="1:20">
      <c r="A913">
        <v>912</v>
      </c>
      <c r="C913" t="s">
        <v>144</v>
      </c>
      <c r="D913" s="68">
        <v>2925000</v>
      </c>
      <c r="E913" s="23">
        <v>46211</v>
      </c>
      <c r="F913" s="23">
        <v>46241</v>
      </c>
      <c r="G913" t="s">
        <v>2802</v>
      </c>
      <c r="H913"/>
      <c r="I913"/>
      <c r="K913" t="s">
        <v>1213</v>
      </c>
      <c r="L913" s="68">
        <v>878000</v>
      </c>
      <c r="M913" s="68">
        <f>InvoiceDatabase[[#This Row],[Amount]]-InvoiceDatabase[[#This Row],[Paid Amount]]</f>
        <v>2047000</v>
      </c>
      <c r="N913" s="68" t="str" cm="1">
        <f t="array" aca="1" ref="N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3" s="68" t="str">
        <f>_xlfn.TEXTAFTER(
VLOOKUP(InvoiceDatabase[[#This Row],[Customer]],CustomerList[],5,FALSE),
", ", -1)</f>
        <v>Banten</v>
      </c>
      <c r="P913" s="68">
        <f ca="1">IF(InvoiceDatabase[[#This Row],[Aging]]&lt;&gt;"Within Due",InvoiceDatabase[[#This Row],[Balance Outstanding]],0)</f>
        <v>2047000</v>
      </c>
      <c r="Q913" s="68">
        <f ca="1">IF(InvoiceDatabase[[#This Row],[Aging]]="Within Due",InvoiceDatabase[[#This Row],[Balance Outstanding]],0)</f>
        <v>0</v>
      </c>
      <c r="R913" s="68" t="str">
        <f ca="1">IF(InvoiceDatabase[[#This Row],[Date Issued]] &gt;= TODAY()-30, "Yes", "No")</f>
        <v>No</v>
      </c>
      <c r="S913" s="68" t="str">
        <f ca="1">IF(InvoiceDatabase[[#This Row],[IsOverdue?]]&lt;&gt;"Yes",InvoiceDatabase[[#This Row],[Status]],"Past Due")</f>
        <v>Past Due</v>
      </c>
      <c r="T913" s="68" t="str">
        <f ca="1">IF(AND(InvoiceDatabase[[#This Row],[Date Due]]&lt;TODAY(),InvoiceDatabase[[#This Row],[Status]]&lt;&gt;"Paid"),"Yes","No")</f>
        <v>Yes</v>
      </c>
    </row>
    <row r="914" spans="1:20">
      <c r="A914">
        <v>913</v>
      </c>
      <c r="C914" t="s">
        <v>246</v>
      </c>
      <c r="D914" s="68">
        <v>1590000</v>
      </c>
      <c r="E914" s="23">
        <v>46191</v>
      </c>
      <c r="F914" s="23">
        <v>46236</v>
      </c>
      <c r="G914" t="s">
        <v>274</v>
      </c>
      <c r="H914"/>
      <c r="I914"/>
      <c r="K914" t="s">
        <v>1214</v>
      </c>
      <c r="L914" s="68">
        <v>1590000</v>
      </c>
      <c r="M914" s="68">
        <f>InvoiceDatabase[[#This Row],[Amount]]-InvoiceDatabase[[#This Row],[Paid Amount]]</f>
        <v>0</v>
      </c>
      <c r="N914" s="68" t="str" cm="1">
        <f t="array" aca="1" ref="N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4" s="68" t="str">
        <f>_xlfn.TEXTAFTER(
VLOOKUP(InvoiceDatabase[[#This Row],[Customer]],CustomerList[],5,FALSE),
", ", -1)</f>
        <v>Kalimantan Timur</v>
      </c>
      <c r="P914" s="68">
        <f ca="1">IF(InvoiceDatabase[[#This Row],[Aging]]&lt;&gt;"Within Due",InvoiceDatabase[[#This Row],[Balance Outstanding]],0)</f>
        <v>0</v>
      </c>
      <c r="Q914" s="68">
        <f ca="1">IF(InvoiceDatabase[[#This Row],[Aging]]="Within Due",InvoiceDatabase[[#This Row],[Balance Outstanding]],0)</f>
        <v>0</v>
      </c>
      <c r="R914" s="68" t="str">
        <f ca="1">IF(InvoiceDatabase[[#This Row],[Date Issued]] &gt;= TODAY()-30, "Yes", "No")</f>
        <v>No</v>
      </c>
      <c r="S914" s="68" t="str">
        <f ca="1">IF(InvoiceDatabase[[#This Row],[IsOverdue?]]&lt;&gt;"Yes",InvoiceDatabase[[#This Row],[Status]],"Past Due")</f>
        <v>Paid</v>
      </c>
      <c r="T914" s="68" t="str">
        <f ca="1">IF(AND(InvoiceDatabase[[#This Row],[Date Due]]&lt;TODAY(),InvoiceDatabase[[#This Row],[Status]]&lt;&gt;"Paid"),"Yes","No")</f>
        <v>No</v>
      </c>
    </row>
    <row r="915" spans="1:20">
      <c r="A915">
        <v>914</v>
      </c>
      <c r="C915" t="s">
        <v>225</v>
      </c>
      <c r="D915" s="68">
        <v>2115000</v>
      </c>
      <c r="E915" s="23">
        <v>46164</v>
      </c>
      <c r="F915" s="23">
        <v>46194</v>
      </c>
      <c r="G915" t="s">
        <v>274</v>
      </c>
      <c r="H915"/>
      <c r="I915"/>
      <c r="K915" t="s">
        <v>1215</v>
      </c>
      <c r="L915" s="68">
        <v>2115000</v>
      </c>
      <c r="M915" s="68">
        <f>InvoiceDatabase[[#This Row],[Amount]]-InvoiceDatabase[[#This Row],[Paid Amount]]</f>
        <v>0</v>
      </c>
      <c r="N915" s="68" t="str" cm="1">
        <f t="array" aca="1" ref="N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5" s="68" t="str">
        <f>_xlfn.TEXTAFTER(
VLOOKUP(InvoiceDatabase[[#This Row],[Customer]],CustomerList[],5,FALSE),
", ", -1)</f>
        <v>Sumatera Selatan</v>
      </c>
      <c r="P915" s="68">
        <f ca="1">IF(InvoiceDatabase[[#This Row],[Aging]]&lt;&gt;"Within Due",InvoiceDatabase[[#This Row],[Balance Outstanding]],0)</f>
        <v>0</v>
      </c>
      <c r="Q915" s="68">
        <f ca="1">IF(InvoiceDatabase[[#This Row],[Aging]]="Within Due",InvoiceDatabase[[#This Row],[Balance Outstanding]],0)</f>
        <v>0</v>
      </c>
      <c r="R915" s="68" t="str">
        <f ca="1">IF(InvoiceDatabase[[#This Row],[Date Issued]] &gt;= TODAY()-30, "Yes", "No")</f>
        <v>No</v>
      </c>
      <c r="S915" s="68" t="str">
        <f ca="1">IF(InvoiceDatabase[[#This Row],[IsOverdue?]]&lt;&gt;"Yes",InvoiceDatabase[[#This Row],[Status]],"Past Due")</f>
        <v>Paid</v>
      </c>
      <c r="T915" s="68" t="str">
        <f ca="1">IF(AND(InvoiceDatabase[[#This Row],[Date Due]]&lt;TODAY(),InvoiceDatabase[[#This Row],[Status]]&lt;&gt;"Paid"),"Yes","No")</f>
        <v>No</v>
      </c>
    </row>
    <row r="916" spans="1:20">
      <c r="A916">
        <v>915</v>
      </c>
      <c r="C916" t="s">
        <v>111</v>
      </c>
      <c r="D916" s="68">
        <v>4931000</v>
      </c>
      <c r="E916" s="23">
        <v>46108</v>
      </c>
      <c r="F916" s="23">
        <v>46153</v>
      </c>
      <c r="G916" t="s">
        <v>274</v>
      </c>
      <c r="H916"/>
      <c r="I916"/>
      <c r="K916" t="s">
        <v>1216</v>
      </c>
      <c r="L916" s="68">
        <v>4931000</v>
      </c>
      <c r="M916" s="68">
        <f>InvoiceDatabase[[#This Row],[Amount]]-InvoiceDatabase[[#This Row],[Paid Amount]]</f>
        <v>0</v>
      </c>
      <c r="N916" s="68" t="str" cm="1">
        <f t="array" aca="1" ref="N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6" s="68" t="str">
        <f>_xlfn.TEXTAFTER(
VLOOKUP(InvoiceDatabase[[#This Row],[Customer]],CustomerList[],5,FALSE),
", ", -1)</f>
        <v>DKI Jakarta</v>
      </c>
      <c r="P916" s="68">
        <f ca="1">IF(InvoiceDatabase[[#This Row],[Aging]]&lt;&gt;"Within Due",InvoiceDatabase[[#This Row],[Balance Outstanding]],0)</f>
        <v>0</v>
      </c>
      <c r="Q916" s="68">
        <f ca="1">IF(InvoiceDatabase[[#This Row],[Aging]]="Within Due",InvoiceDatabase[[#This Row],[Balance Outstanding]],0)</f>
        <v>0</v>
      </c>
      <c r="R916" s="68" t="str">
        <f ca="1">IF(InvoiceDatabase[[#This Row],[Date Issued]] &gt;= TODAY()-30, "Yes", "No")</f>
        <v>No</v>
      </c>
      <c r="S916" s="68" t="str">
        <f ca="1">IF(InvoiceDatabase[[#This Row],[IsOverdue?]]&lt;&gt;"Yes",InvoiceDatabase[[#This Row],[Status]],"Past Due")</f>
        <v>Paid</v>
      </c>
      <c r="T916" s="68" t="str">
        <f ca="1">IF(AND(InvoiceDatabase[[#This Row],[Date Due]]&lt;TODAY(),InvoiceDatabase[[#This Row],[Status]]&lt;&gt;"Paid"),"Yes","No")</f>
        <v>No</v>
      </c>
    </row>
    <row r="917" spans="1:20">
      <c r="A917">
        <v>916</v>
      </c>
      <c r="C917" t="s">
        <v>105</v>
      </c>
      <c r="D917" s="68">
        <v>6983000</v>
      </c>
      <c r="E917" s="23">
        <v>46221</v>
      </c>
      <c r="F917" s="23">
        <v>46251</v>
      </c>
      <c r="G917" t="s">
        <v>274</v>
      </c>
      <c r="H917"/>
      <c r="I917"/>
      <c r="K917" t="s">
        <v>1217</v>
      </c>
      <c r="L917" s="68">
        <v>6983000</v>
      </c>
      <c r="M917" s="68">
        <f>InvoiceDatabase[[#This Row],[Amount]]-InvoiceDatabase[[#This Row],[Paid Amount]]</f>
        <v>0</v>
      </c>
      <c r="N917" s="68" t="str" cm="1">
        <f t="array" aca="1" ref="N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17" s="68" t="str">
        <f>_xlfn.TEXTAFTER(
VLOOKUP(InvoiceDatabase[[#This Row],[Customer]],CustomerList[],5,FALSE),
", ", -1)</f>
        <v>DKI Jakarta</v>
      </c>
      <c r="P917" s="68">
        <f ca="1">IF(InvoiceDatabase[[#This Row],[Aging]]&lt;&gt;"Within Due",InvoiceDatabase[[#This Row],[Balance Outstanding]],0)</f>
        <v>0</v>
      </c>
      <c r="Q917" s="68">
        <f ca="1">IF(InvoiceDatabase[[#This Row],[Aging]]="Within Due",InvoiceDatabase[[#This Row],[Balance Outstanding]],0)</f>
        <v>0</v>
      </c>
      <c r="R917" s="68" t="str">
        <f ca="1">IF(InvoiceDatabase[[#This Row],[Date Issued]] &gt;= TODAY()-30, "Yes", "No")</f>
        <v>No</v>
      </c>
      <c r="S917" s="68" t="str">
        <f ca="1">IF(InvoiceDatabase[[#This Row],[IsOverdue?]]&lt;&gt;"Yes",InvoiceDatabase[[#This Row],[Status]],"Past Due")</f>
        <v>Paid</v>
      </c>
      <c r="T917" s="68" t="str">
        <f ca="1">IF(AND(InvoiceDatabase[[#This Row],[Date Due]]&lt;TODAY(),InvoiceDatabase[[#This Row],[Status]]&lt;&gt;"Paid"),"Yes","No")</f>
        <v>No</v>
      </c>
    </row>
    <row r="918" spans="1:20">
      <c r="A918">
        <v>917</v>
      </c>
      <c r="C918" t="s">
        <v>260</v>
      </c>
      <c r="D918" s="68">
        <v>5820000</v>
      </c>
      <c r="E918" s="23">
        <v>46244</v>
      </c>
      <c r="F918" s="23">
        <v>46258</v>
      </c>
      <c r="G918" t="s">
        <v>51</v>
      </c>
      <c r="H918"/>
      <c r="I918"/>
      <c r="K918" t="s">
        <v>1218</v>
      </c>
      <c r="L918" s="68">
        <v>0</v>
      </c>
      <c r="M918" s="68">
        <f>InvoiceDatabase[[#This Row],[Amount]]-InvoiceDatabase[[#This Row],[Paid Amount]]</f>
        <v>5820000</v>
      </c>
      <c r="N918" s="68" t="str" cm="1">
        <f t="array" aca="1" ref="N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18" s="68" t="str">
        <f>_xlfn.TEXTAFTER(
VLOOKUP(InvoiceDatabase[[#This Row],[Customer]],CustomerList[],5,FALSE),
", ", -1)</f>
        <v>Sulawesi Utara</v>
      </c>
      <c r="P918" s="68">
        <f ca="1">IF(InvoiceDatabase[[#This Row],[Aging]]&lt;&gt;"Within Due",InvoiceDatabase[[#This Row],[Balance Outstanding]],0)</f>
        <v>5820000</v>
      </c>
      <c r="Q918" s="68">
        <f ca="1">IF(InvoiceDatabase[[#This Row],[Aging]]="Within Due",InvoiceDatabase[[#This Row],[Balance Outstanding]],0)</f>
        <v>0</v>
      </c>
      <c r="R918" s="68" t="str">
        <f ca="1">IF(InvoiceDatabase[[#This Row],[Date Issued]] &gt;= TODAY()-30, "Yes", "No")</f>
        <v>No</v>
      </c>
      <c r="S918" s="68" t="str">
        <f ca="1">IF(InvoiceDatabase[[#This Row],[IsOverdue?]]&lt;&gt;"Yes",InvoiceDatabase[[#This Row],[Status]],"Past Due")</f>
        <v>Past Due</v>
      </c>
      <c r="T918" s="68" t="str">
        <f ca="1">IF(AND(InvoiceDatabase[[#This Row],[Date Due]]&lt;TODAY(),InvoiceDatabase[[#This Row],[Status]]&lt;&gt;"Paid"),"Yes","No")</f>
        <v>Yes</v>
      </c>
    </row>
    <row r="919" spans="1:20">
      <c r="A919">
        <v>918</v>
      </c>
      <c r="C919" t="s">
        <v>211</v>
      </c>
      <c r="D919" s="68">
        <v>2458000</v>
      </c>
      <c r="E919" s="23">
        <v>46147</v>
      </c>
      <c r="F919" s="23">
        <v>46177</v>
      </c>
      <c r="G919" t="s">
        <v>51</v>
      </c>
      <c r="H919"/>
      <c r="I919"/>
      <c r="K919" t="s">
        <v>1219</v>
      </c>
      <c r="L919" s="68">
        <v>0</v>
      </c>
      <c r="M919" s="68">
        <f>InvoiceDatabase[[#This Row],[Amount]]-InvoiceDatabase[[#This Row],[Paid Amount]]</f>
        <v>2458000</v>
      </c>
      <c r="N919" s="68" t="str" cm="1">
        <f t="array" aca="1" ref="N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19" s="68" t="str">
        <f>_xlfn.TEXTAFTER(
VLOOKUP(InvoiceDatabase[[#This Row],[Customer]],CustomerList[],5,FALSE),
", ", -1)</f>
        <v>Sulawesi Selatan</v>
      </c>
      <c r="P919" s="68">
        <f ca="1">IF(InvoiceDatabase[[#This Row],[Aging]]&lt;&gt;"Within Due",InvoiceDatabase[[#This Row],[Balance Outstanding]],0)</f>
        <v>2458000</v>
      </c>
      <c r="Q919" s="68">
        <f ca="1">IF(InvoiceDatabase[[#This Row],[Aging]]="Within Due",InvoiceDatabase[[#This Row],[Balance Outstanding]],0)</f>
        <v>0</v>
      </c>
      <c r="R919" s="68" t="str">
        <f ca="1">IF(InvoiceDatabase[[#This Row],[Date Issued]] &gt;= TODAY()-30, "Yes", "No")</f>
        <v>No</v>
      </c>
      <c r="S919" s="68" t="str">
        <f ca="1">IF(InvoiceDatabase[[#This Row],[IsOverdue?]]&lt;&gt;"Yes",InvoiceDatabase[[#This Row],[Status]],"Past Due")</f>
        <v>Past Due</v>
      </c>
      <c r="T919" s="68" t="str">
        <f ca="1">IF(AND(InvoiceDatabase[[#This Row],[Date Due]]&lt;TODAY(),InvoiceDatabase[[#This Row],[Status]]&lt;&gt;"Paid"),"Yes","No")</f>
        <v>Yes</v>
      </c>
    </row>
    <row r="920" spans="1:20">
      <c r="A920">
        <v>919</v>
      </c>
      <c r="C920" t="s">
        <v>260</v>
      </c>
      <c r="D920" s="68">
        <v>9183000</v>
      </c>
      <c r="E920" s="23">
        <v>46165</v>
      </c>
      <c r="F920" s="23">
        <v>46210</v>
      </c>
      <c r="G920" t="s">
        <v>274</v>
      </c>
      <c r="H920"/>
      <c r="I920"/>
      <c r="K920" t="s">
        <v>1220</v>
      </c>
      <c r="L920" s="68">
        <v>9183000</v>
      </c>
      <c r="M920" s="68">
        <f>InvoiceDatabase[[#This Row],[Amount]]-InvoiceDatabase[[#This Row],[Paid Amount]]</f>
        <v>0</v>
      </c>
      <c r="N920" s="68" t="str" cm="1">
        <f t="array" aca="1" ref="N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0" s="68" t="str">
        <f>_xlfn.TEXTAFTER(
VLOOKUP(InvoiceDatabase[[#This Row],[Customer]],CustomerList[],5,FALSE),
", ", -1)</f>
        <v>Sulawesi Utara</v>
      </c>
      <c r="P920" s="68">
        <f ca="1">IF(InvoiceDatabase[[#This Row],[Aging]]&lt;&gt;"Within Due",InvoiceDatabase[[#This Row],[Balance Outstanding]],0)</f>
        <v>0</v>
      </c>
      <c r="Q920" s="68">
        <f ca="1">IF(InvoiceDatabase[[#This Row],[Aging]]="Within Due",InvoiceDatabase[[#This Row],[Balance Outstanding]],0)</f>
        <v>0</v>
      </c>
      <c r="R920" s="68" t="str">
        <f ca="1">IF(InvoiceDatabase[[#This Row],[Date Issued]] &gt;= TODAY()-30, "Yes", "No")</f>
        <v>No</v>
      </c>
      <c r="S920" s="68" t="str">
        <f ca="1">IF(InvoiceDatabase[[#This Row],[IsOverdue?]]&lt;&gt;"Yes",InvoiceDatabase[[#This Row],[Status]],"Past Due")</f>
        <v>Paid</v>
      </c>
      <c r="T920" s="68" t="str">
        <f ca="1">IF(AND(InvoiceDatabase[[#This Row],[Date Due]]&lt;TODAY(),InvoiceDatabase[[#This Row],[Status]]&lt;&gt;"Paid"),"Yes","No")</f>
        <v>No</v>
      </c>
    </row>
    <row r="921" spans="1:20">
      <c r="A921">
        <v>920</v>
      </c>
      <c r="C921" t="s">
        <v>158</v>
      </c>
      <c r="D921" s="68">
        <v>6336000</v>
      </c>
      <c r="E921" s="23">
        <v>46217</v>
      </c>
      <c r="F921" s="23">
        <v>46247</v>
      </c>
      <c r="G921" t="s">
        <v>274</v>
      </c>
      <c r="H921"/>
      <c r="I921"/>
      <c r="K921" t="s">
        <v>1221</v>
      </c>
      <c r="L921" s="68">
        <v>6336000</v>
      </c>
      <c r="M921" s="68">
        <f>InvoiceDatabase[[#This Row],[Amount]]-InvoiceDatabase[[#This Row],[Paid Amount]]</f>
        <v>0</v>
      </c>
      <c r="N921" s="68" t="str" cm="1">
        <f t="array" aca="1" ref="N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1" s="68" t="str">
        <f>_xlfn.TEXTAFTER(
VLOOKUP(InvoiceDatabase[[#This Row],[Customer]],CustomerList[],5,FALSE),
", ", -1)</f>
        <v>DKI Jakarta</v>
      </c>
      <c r="P921" s="68">
        <f ca="1">IF(InvoiceDatabase[[#This Row],[Aging]]&lt;&gt;"Within Due",InvoiceDatabase[[#This Row],[Balance Outstanding]],0)</f>
        <v>0</v>
      </c>
      <c r="Q921" s="68">
        <f ca="1">IF(InvoiceDatabase[[#This Row],[Aging]]="Within Due",InvoiceDatabase[[#This Row],[Balance Outstanding]],0)</f>
        <v>0</v>
      </c>
      <c r="R921" s="68" t="str">
        <f ca="1">IF(InvoiceDatabase[[#This Row],[Date Issued]] &gt;= TODAY()-30, "Yes", "No")</f>
        <v>No</v>
      </c>
      <c r="S921" s="68" t="str">
        <f ca="1">IF(InvoiceDatabase[[#This Row],[IsOverdue?]]&lt;&gt;"Yes",InvoiceDatabase[[#This Row],[Status]],"Past Due")</f>
        <v>Paid</v>
      </c>
      <c r="T921" s="68" t="str">
        <f ca="1">IF(AND(InvoiceDatabase[[#This Row],[Date Due]]&lt;TODAY(),InvoiceDatabase[[#This Row],[Status]]&lt;&gt;"Paid"),"Yes","No")</f>
        <v>No</v>
      </c>
    </row>
    <row r="922" spans="1:20">
      <c r="A922">
        <v>921</v>
      </c>
      <c r="C922" t="s">
        <v>105</v>
      </c>
      <c r="D922" s="68">
        <v>3691000</v>
      </c>
      <c r="E922" s="23">
        <v>46259</v>
      </c>
      <c r="F922" s="23">
        <v>46273</v>
      </c>
      <c r="G922" t="s">
        <v>274</v>
      </c>
      <c r="H922"/>
      <c r="I922"/>
      <c r="K922" t="s">
        <v>1222</v>
      </c>
      <c r="L922" s="68">
        <v>3691000</v>
      </c>
      <c r="M922" s="68">
        <f>InvoiceDatabase[[#This Row],[Amount]]-InvoiceDatabase[[#This Row],[Paid Amount]]</f>
        <v>0</v>
      </c>
      <c r="N922" s="68" t="str" cm="1">
        <f t="array" aca="1" ref="N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2" s="68" t="str">
        <f>_xlfn.TEXTAFTER(
VLOOKUP(InvoiceDatabase[[#This Row],[Customer]],CustomerList[],5,FALSE),
", ", -1)</f>
        <v>DKI Jakarta</v>
      </c>
      <c r="P922" s="68">
        <f ca="1">IF(InvoiceDatabase[[#This Row],[Aging]]&lt;&gt;"Within Due",InvoiceDatabase[[#This Row],[Balance Outstanding]],0)</f>
        <v>0</v>
      </c>
      <c r="Q922" s="68">
        <f ca="1">IF(InvoiceDatabase[[#This Row],[Aging]]="Within Due",InvoiceDatabase[[#This Row],[Balance Outstanding]],0)</f>
        <v>0</v>
      </c>
      <c r="R922" s="68" t="str">
        <f ca="1">IF(InvoiceDatabase[[#This Row],[Date Issued]] &gt;= TODAY()-30, "Yes", "No")</f>
        <v>No</v>
      </c>
      <c r="S922" s="68" t="str">
        <f ca="1">IF(InvoiceDatabase[[#This Row],[IsOverdue?]]&lt;&gt;"Yes",InvoiceDatabase[[#This Row],[Status]],"Past Due")</f>
        <v>Paid</v>
      </c>
      <c r="T922" s="68" t="str">
        <f ca="1">IF(AND(InvoiceDatabase[[#This Row],[Date Due]]&lt;TODAY(),InvoiceDatabase[[#This Row],[Status]]&lt;&gt;"Paid"),"Yes","No")</f>
        <v>No</v>
      </c>
    </row>
    <row r="923" spans="1:20">
      <c r="A923">
        <v>922</v>
      </c>
      <c r="C923" t="s">
        <v>125</v>
      </c>
      <c r="D923" s="68">
        <v>3470000</v>
      </c>
      <c r="E923" s="23">
        <v>46079</v>
      </c>
      <c r="F923" s="23">
        <v>46109</v>
      </c>
      <c r="G923" t="s">
        <v>274</v>
      </c>
      <c r="H923"/>
      <c r="I923"/>
      <c r="K923" t="s">
        <v>1223</v>
      </c>
      <c r="L923" s="68">
        <v>3470000</v>
      </c>
      <c r="M923" s="68">
        <f>InvoiceDatabase[[#This Row],[Amount]]-InvoiceDatabase[[#This Row],[Paid Amount]]</f>
        <v>0</v>
      </c>
      <c r="N923" s="68" t="str" cm="1">
        <f t="array" aca="1" ref="N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3" s="68" t="str">
        <f>_xlfn.TEXTAFTER(
VLOOKUP(InvoiceDatabase[[#This Row],[Customer]],CustomerList[],5,FALSE),
", ", -1)</f>
        <v>DKI Jakarta</v>
      </c>
      <c r="P923" s="68">
        <f ca="1">IF(InvoiceDatabase[[#This Row],[Aging]]&lt;&gt;"Within Due",InvoiceDatabase[[#This Row],[Balance Outstanding]],0)</f>
        <v>0</v>
      </c>
      <c r="Q923" s="68">
        <f ca="1">IF(InvoiceDatabase[[#This Row],[Aging]]="Within Due",InvoiceDatabase[[#This Row],[Balance Outstanding]],0)</f>
        <v>0</v>
      </c>
      <c r="R923" s="68" t="str">
        <f ca="1">IF(InvoiceDatabase[[#This Row],[Date Issued]] &gt;= TODAY()-30, "Yes", "No")</f>
        <v>No</v>
      </c>
      <c r="S923" s="68" t="str">
        <f ca="1">IF(InvoiceDatabase[[#This Row],[IsOverdue?]]&lt;&gt;"Yes",InvoiceDatabase[[#This Row],[Status]],"Past Due")</f>
        <v>Paid</v>
      </c>
      <c r="T923" s="68" t="str">
        <f ca="1">IF(AND(InvoiceDatabase[[#This Row],[Date Due]]&lt;TODAY(),InvoiceDatabase[[#This Row],[Status]]&lt;&gt;"Paid"),"Yes","No")</f>
        <v>No</v>
      </c>
    </row>
    <row r="924" spans="1:20">
      <c r="A924">
        <v>923</v>
      </c>
      <c r="C924" t="s">
        <v>218</v>
      </c>
      <c r="D924" s="68">
        <v>5324000</v>
      </c>
      <c r="E924" s="23">
        <v>46275</v>
      </c>
      <c r="F924" s="23">
        <v>46305</v>
      </c>
      <c r="G924" t="s">
        <v>274</v>
      </c>
      <c r="H924"/>
      <c r="I924"/>
      <c r="K924" t="s">
        <v>1224</v>
      </c>
      <c r="L924" s="68">
        <v>5324000</v>
      </c>
      <c r="M924" s="68">
        <f>InvoiceDatabase[[#This Row],[Amount]]-InvoiceDatabase[[#This Row],[Paid Amount]]</f>
        <v>0</v>
      </c>
      <c r="N924" s="68" t="str" cm="1">
        <f t="array" aca="1" ref="N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4" s="68" t="str">
        <f>_xlfn.TEXTAFTER(
VLOOKUP(InvoiceDatabase[[#This Row],[Customer]],CustomerList[],5,FALSE),
", ", -1)</f>
        <v>Sumatera Utara</v>
      </c>
      <c r="P924" s="68">
        <f ca="1">IF(InvoiceDatabase[[#This Row],[Aging]]&lt;&gt;"Within Due",InvoiceDatabase[[#This Row],[Balance Outstanding]],0)</f>
        <v>0</v>
      </c>
      <c r="Q924" s="68">
        <f ca="1">IF(InvoiceDatabase[[#This Row],[Aging]]="Within Due",InvoiceDatabase[[#This Row],[Balance Outstanding]],0)</f>
        <v>0</v>
      </c>
      <c r="R924" s="68" t="str">
        <f ca="1">IF(InvoiceDatabase[[#This Row],[Date Issued]] &gt;= TODAY()-30, "Yes", "No")</f>
        <v>Yes</v>
      </c>
      <c r="S924" s="68" t="str">
        <f ca="1">IF(InvoiceDatabase[[#This Row],[IsOverdue?]]&lt;&gt;"Yes",InvoiceDatabase[[#This Row],[Status]],"Past Due")</f>
        <v>Paid</v>
      </c>
      <c r="T924" s="68" t="str">
        <f ca="1">IF(AND(InvoiceDatabase[[#This Row],[Date Due]]&lt;TODAY(),InvoiceDatabase[[#This Row],[Status]]&lt;&gt;"Paid"),"Yes","No")</f>
        <v>No</v>
      </c>
    </row>
    <row r="925" spans="1:20">
      <c r="A925">
        <v>924</v>
      </c>
      <c r="C925" t="s">
        <v>151</v>
      </c>
      <c r="D925" s="68">
        <v>3073000</v>
      </c>
      <c r="E925" s="23">
        <v>46106</v>
      </c>
      <c r="F925" s="23">
        <v>46151</v>
      </c>
      <c r="G925" t="s">
        <v>51</v>
      </c>
      <c r="H925"/>
      <c r="I925"/>
      <c r="K925" t="s">
        <v>1225</v>
      </c>
      <c r="L925" s="68">
        <v>0</v>
      </c>
      <c r="M925" s="68">
        <f>InvoiceDatabase[[#This Row],[Amount]]-InvoiceDatabase[[#This Row],[Paid Amount]]</f>
        <v>3073000</v>
      </c>
      <c r="N925" s="68" t="str" cm="1">
        <f t="array" aca="1" ref="N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25" s="68" t="str">
        <f>_xlfn.TEXTAFTER(
VLOOKUP(InvoiceDatabase[[#This Row],[Customer]],CustomerList[],5,FALSE),
", ", -1)</f>
        <v>Banten</v>
      </c>
      <c r="P925" s="68">
        <f ca="1">IF(InvoiceDatabase[[#This Row],[Aging]]&lt;&gt;"Within Due",InvoiceDatabase[[#This Row],[Balance Outstanding]],0)</f>
        <v>3073000</v>
      </c>
      <c r="Q925" s="68">
        <f ca="1">IF(InvoiceDatabase[[#This Row],[Aging]]="Within Due",InvoiceDatabase[[#This Row],[Balance Outstanding]],0)</f>
        <v>0</v>
      </c>
      <c r="R925" s="68" t="str">
        <f ca="1">IF(InvoiceDatabase[[#This Row],[Date Issued]] &gt;= TODAY()-30, "Yes", "No")</f>
        <v>No</v>
      </c>
      <c r="S925" s="68" t="str">
        <f ca="1">IF(InvoiceDatabase[[#This Row],[IsOverdue?]]&lt;&gt;"Yes",InvoiceDatabase[[#This Row],[Status]],"Past Due")</f>
        <v>Past Due</v>
      </c>
      <c r="T925" s="68" t="str">
        <f ca="1">IF(AND(InvoiceDatabase[[#This Row],[Date Due]]&lt;TODAY(),InvoiceDatabase[[#This Row],[Status]]&lt;&gt;"Paid"),"Yes","No")</f>
        <v>Yes</v>
      </c>
    </row>
    <row r="926" spans="1:20">
      <c r="A926">
        <v>925</v>
      </c>
      <c r="C926" t="s">
        <v>204</v>
      </c>
      <c r="D926" s="68">
        <v>4130000</v>
      </c>
      <c r="E926" s="23">
        <v>46207</v>
      </c>
      <c r="F926" s="23">
        <v>46252</v>
      </c>
      <c r="G926" t="s">
        <v>274</v>
      </c>
      <c r="H926"/>
      <c r="I926"/>
      <c r="K926" t="s">
        <v>1226</v>
      </c>
      <c r="L926" s="68">
        <v>4130000</v>
      </c>
      <c r="M926" s="68">
        <f>InvoiceDatabase[[#This Row],[Amount]]-InvoiceDatabase[[#This Row],[Paid Amount]]</f>
        <v>0</v>
      </c>
      <c r="N926" s="68" t="str" cm="1">
        <f t="array" aca="1" ref="N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6" s="68" t="str">
        <f>_xlfn.TEXTAFTER(
VLOOKUP(InvoiceDatabase[[#This Row],[Customer]],CustomerList[],5,FALSE),
", ", -1)</f>
        <v>Bali</v>
      </c>
      <c r="P926" s="68">
        <f ca="1">IF(InvoiceDatabase[[#This Row],[Aging]]&lt;&gt;"Within Due",InvoiceDatabase[[#This Row],[Balance Outstanding]],0)</f>
        <v>0</v>
      </c>
      <c r="Q926" s="68">
        <f ca="1">IF(InvoiceDatabase[[#This Row],[Aging]]="Within Due",InvoiceDatabase[[#This Row],[Balance Outstanding]],0)</f>
        <v>0</v>
      </c>
      <c r="R926" s="68" t="str">
        <f ca="1">IF(InvoiceDatabase[[#This Row],[Date Issued]] &gt;= TODAY()-30, "Yes", "No")</f>
        <v>No</v>
      </c>
      <c r="S926" s="68" t="str">
        <f ca="1">IF(InvoiceDatabase[[#This Row],[IsOverdue?]]&lt;&gt;"Yes",InvoiceDatabase[[#This Row],[Status]],"Past Due")</f>
        <v>Paid</v>
      </c>
      <c r="T926" s="68" t="str">
        <f ca="1">IF(AND(InvoiceDatabase[[#This Row],[Date Due]]&lt;TODAY(),InvoiceDatabase[[#This Row],[Status]]&lt;&gt;"Paid"),"Yes","No")</f>
        <v>No</v>
      </c>
    </row>
    <row r="927" spans="1:20">
      <c r="A927">
        <v>926</v>
      </c>
      <c r="C927" t="s">
        <v>151</v>
      </c>
      <c r="D927" s="68">
        <v>1631000</v>
      </c>
      <c r="E927" s="23">
        <v>46078</v>
      </c>
      <c r="F927" s="23">
        <v>46108</v>
      </c>
      <c r="G927" t="s">
        <v>274</v>
      </c>
      <c r="H927"/>
      <c r="I927"/>
      <c r="K927" t="s">
        <v>1227</v>
      </c>
      <c r="L927" s="68">
        <v>1631000</v>
      </c>
      <c r="M927" s="68">
        <f>InvoiceDatabase[[#This Row],[Amount]]-InvoiceDatabase[[#This Row],[Paid Amount]]</f>
        <v>0</v>
      </c>
      <c r="N927" s="68" t="str" cm="1">
        <f t="array" aca="1" ref="N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7" s="68" t="str">
        <f>_xlfn.TEXTAFTER(
VLOOKUP(InvoiceDatabase[[#This Row],[Customer]],CustomerList[],5,FALSE),
", ", -1)</f>
        <v>Banten</v>
      </c>
      <c r="P927" s="68">
        <f ca="1">IF(InvoiceDatabase[[#This Row],[Aging]]&lt;&gt;"Within Due",InvoiceDatabase[[#This Row],[Balance Outstanding]],0)</f>
        <v>0</v>
      </c>
      <c r="Q927" s="68">
        <f ca="1">IF(InvoiceDatabase[[#This Row],[Aging]]="Within Due",InvoiceDatabase[[#This Row],[Balance Outstanding]],0)</f>
        <v>0</v>
      </c>
      <c r="R927" s="68" t="str">
        <f ca="1">IF(InvoiceDatabase[[#This Row],[Date Issued]] &gt;= TODAY()-30, "Yes", "No")</f>
        <v>No</v>
      </c>
      <c r="S927" s="68" t="str">
        <f ca="1">IF(InvoiceDatabase[[#This Row],[IsOverdue?]]&lt;&gt;"Yes",InvoiceDatabase[[#This Row],[Status]],"Past Due")</f>
        <v>Paid</v>
      </c>
      <c r="T927" s="68" t="str">
        <f ca="1">IF(AND(InvoiceDatabase[[#This Row],[Date Due]]&lt;TODAY(),InvoiceDatabase[[#This Row],[Status]]&lt;&gt;"Paid"),"Yes","No")</f>
        <v>No</v>
      </c>
    </row>
    <row r="928" spans="1:20">
      <c r="A928">
        <v>927</v>
      </c>
      <c r="C928" t="s">
        <v>177</v>
      </c>
      <c r="D928" s="68">
        <v>1647000</v>
      </c>
      <c r="E928" s="23">
        <v>46219</v>
      </c>
      <c r="F928" s="23">
        <v>46249</v>
      </c>
      <c r="G928" t="s">
        <v>274</v>
      </c>
      <c r="H928"/>
      <c r="I928"/>
      <c r="K928" t="s">
        <v>1228</v>
      </c>
      <c r="L928" s="68">
        <v>1647000</v>
      </c>
      <c r="M928" s="68">
        <f>InvoiceDatabase[[#This Row],[Amount]]-InvoiceDatabase[[#This Row],[Paid Amount]]</f>
        <v>0</v>
      </c>
      <c r="N928" s="68" t="str" cm="1">
        <f t="array" aca="1" ref="N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8" s="68" t="str">
        <f>_xlfn.TEXTAFTER(
VLOOKUP(InvoiceDatabase[[#This Row],[Customer]],CustomerList[],5,FALSE),
", ", -1)</f>
        <v>Jawa Timur</v>
      </c>
      <c r="P928" s="68">
        <f ca="1">IF(InvoiceDatabase[[#This Row],[Aging]]&lt;&gt;"Within Due",InvoiceDatabase[[#This Row],[Balance Outstanding]],0)</f>
        <v>0</v>
      </c>
      <c r="Q928" s="68">
        <f ca="1">IF(InvoiceDatabase[[#This Row],[Aging]]="Within Due",InvoiceDatabase[[#This Row],[Balance Outstanding]],0)</f>
        <v>0</v>
      </c>
      <c r="R928" s="68" t="str">
        <f ca="1">IF(InvoiceDatabase[[#This Row],[Date Issued]] &gt;= TODAY()-30, "Yes", "No")</f>
        <v>No</v>
      </c>
      <c r="S928" s="68" t="str">
        <f ca="1">IF(InvoiceDatabase[[#This Row],[IsOverdue?]]&lt;&gt;"Yes",InvoiceDatabase[[#This Row],[Status]],"Past Due")</f>
        <v>Paid</v>
      </c>
      <c r="T928" s="68" t="str">
        <f ca="1">IF(AND(InvoiceDatabase[[#This Row],[Date Due]]&lt;TODAY(),InvoiceDatabase[[#This Row],[Status]]&lt;&gt;"Paid"),"Yes","No")</f>
        <v>No</v>
      </c>
    </row>
    <row r="929" spans="1:20">
      <c r="A929">
        <v>928</v>
      </c>
      <c r="C929" t="s">
        <v>118</v>
      </c>
      <c r="D929" s="68">
        <v>1391000</v>
      </c>
      <c r="E929" s="23">
        <v>46158</v>
      </c>
      <c r="F929" s="23">
        <v>46188</v>
      </c>
      <c r="G929" t="s">
        <v>274</v>
      </c>
      <c r="H929"/>
      <c r="I929"/>
      <c r="K929" t="s">
        <v>1229</v>
      </c>
      <c r="L929" s="68">
        <v>1391000</v>
      </c>
      <c r="M929" s="68">
        <f>InvoiceDatabase[[#This Row],[Amount]]-InvoiceDatabase[[#This Row],[Paid Amount]]</f>
        <v>0</v>
      </c>
      <c r="N929" s="68" t="str" cm="1">
        <f t="array" aca="1" ref="N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29" s="68" t="str">
        <f>_xlfn.TEXTAFTER(
VLOOKUP(InvoiceDatabase[[#This Row],[Customer]],CustomerList[],5,FALSE),
", ", -1)</f>
        <v>DKI Jakarta</v>
      </c>
      <c r="P929" s="68">
        <f ca="1">IF(InvoiceDatabase[[#This Row],[Aging]]&lt;&gt;"Within Due",InvoiceDatabase[[#This Row],[Balance Outstanding]],0)</f>
        <v>0</v>
      </c>
      <c r="Q929" s="68">
        <f ca="1">IF(InvoiceDatabase[[#This Row],[Aging]]="Within Due",InvoiceDatabase[[#This Row],[Balance Outstanding]],0)</f>
        <v>0</v>
      </c>
      <c r="R929" s="68" t="str">
        <f ca="1">IF(InvoiceDatabase[[#This Row],[Date Issued]] &gt;= TODAY()-30, "Yes", "No")</f>
        <v>No</v>
      </c>
      <c r="S929" s="68" t="str">
        <f ca="1">IF(InvoiceDatabase[[#This Row],[IsOverdue?]]&lt;&gt;"Yes",InvoiceDatabase[[#This Row],[Status]],"Past Due")</f>
        <v>Paid</v>
      </c>
      <c r="T929" s="68" t="str">
        <f ca="1">IF(AND(InvoiceDatabase[[#This Row],[Date Due]]&lt;TODAY(),InvoiceDatabase[[#This Row],[Status]]&lt;&gt;"Paid"),"Yes","No")</f>
        <v>No</v>
      </c>
    </row>
    <row r="930" spans="1:20">
      <c r="A930">
        <v>929</v>
      </c>
      <c r="C930" t="s">
        <v>184</v>
      </c>
      <c r="D930" s="68">
        <v>2468000</v>
      </c>
      <c r="E930" s="23">
        <v>46026</v>
      </c>
      <c r="F930" s="23">
        <v>46071</v>
      </c>
      <c r="G930" t="s">
        <v>51</v>
      </c>
      <c r="H930"/>
      <c r="I930"/>
      <c r="K930" t="s">
        <v>1230</v>
      </c>
      <c r="L930" s="68">
        <v>0</v>
      </c>
      <c r="M930" s="68">
        <f>InvoiceDatabase[[#This Row],[Amount]]-InvoiceDatabase[[#This Row],[Paid Amount]]</f>
        <v>2468000</v>
      </c>
      <c r="N930" s="68" t="str" cm="1">
        <f t="array" aca="1" ref="N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0" s="68" t="str">
        <f>_xlfn.TEXTAFTER(
VLOOKUP(InvoiceDatabase[[#This Row],[Customer]],CustomerList[],5,FALSE),
", ", -1)</f>
        <v>Jawa Timur</v>
      </c>
      <c r="P930" s="68">
        <f ca="1">IF(InvoiceDatabase[[#This Row],[Aging]]&lt;&gt;"Within Due",InvoiceDatabase[[#This Row],[Balance Outstanding]],0)</f>
        <v>2468000</v>
      </c>
      <c r="Q930" s="68">
        <f ca="1">IF(InvoiceDatabase[[#This Row],[Aging]]="Within Due",InvoiceDatabase[[#This Row],[Balance Outstanding]],0)</f>
        <v>0</v>
      </c>
      <c r="R930" s="68" t="str">
        <f ca="1">IF(InvoiceDatabase[[#This Row],[Date Issued]] &gt;= TODAY()-30, "Yes", "No")</f>
        <v>No</v>
      </c>
      <c r="S930" s="68" t="str">
        <f ca="1">IF(InvoiceDatabase[[#This Row],[IsOverdue?]]&lt;&gt;"Yes",InvoiceDatabase[[#This Row],[Status]],"Past Due")</f>
        <v>Past Due</v>
      </c>
      <c r="T930" s="68" t="str">
        <f ca="1">IF(AND(InvoiceDatabase[[#This Row],[Date Due]]&lt;TODAY(),InvoiceDatabase[[#This Row],[Status]]&lt;&gt;"Paid"),"Yes","No")</f>
        <v>Yes</v>
      </c>
    </row>
    <row r="931" spans="1:20">
      <c r="A931">
        <v>930</v>
      </c>
      <c r="C931" t="s">
        <v>246</v>
      </c>
      <c r="D931" s="68">
        <v>5043000</v>
      </c>
      <c r="E931" s="23">
        <v>46024</v>
      </c>
      <c r="F931" s="23">
        <v>46069</v>
      </c>
      <c r="G931" t="s">
        <v>51</v>
      </c>
      <c r="H931"/>
      <c r="I931"/>
      <c r="K931" t="s">
        <v>1231</v>
      </c>
      <c r="L931" s="68">
        <v>0</v>
      </c>
      <c r="M931" s="68">
        <f>InvoiceDatabase[[#This Row],[Amount]]-InvoiceDatabase[[#This Row],[Paid Amount]]</f>
        <v>5043000</v>
      </c>
      <c r="N931" s="68" t="str" cm="1">
        <f t="array" aca="1" ref="N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1" s="68" t="str">
        <f>_xlfn.TEXTAFTER(
VLOOKUP(InvoiceDatabase[[#This Row],[Customer]],CustomerList[],5,FALSE),
", ", -1)</f>
        <v>Kalimantan Timur</v>
      </c>
      <c r="P931" s="68">
        <f ca="1">IF(InvoiceDatabase[[#This Row],[Aging]]&lt;&gt;"Within Due",InvoiceDatabase[[#This Row],[Balance Outstanding]],0)</f>
        <v>5043000</v>
      </c>
      <c r="Q931" s="68">
        <f ca="1">IF(InvoiceDatabase[[#This Row],[Aging]]="Within Due",InvoiceDatabase[[#This Row],[Balance Outstanding]],0)</f>
        <v>0</v>
      </c>
      <c r="R931" s="68" t="str">
        <f ca="1">IF(InvoiceDatabase[[#This Row],[Date Issued]] &gt;= TODAY()-30, "Yes", "No")</f>
        <v>No</v>
      </c>
      <c r="S931" s="68" t="str">
        <f ca="1">IF(InvoiceDatabase[[#This Row],[IsOverdue?]]&lt;&gt;"Yes",InvoiceDatabase[[#This Row],[Status]],"Past Due")</f>
        <v>Past Due</v>
      </c>
      <c r="T931" s="68" t="str">
        <f ca="1">IF(AND(InvoiceDatabase[[#This Row],[Date Due]]&lt;TODAY(),InvoiceDatabase[[#This Row],[Status]]&lt;&gt;"Paid"),"Yes","No")</f>
        <v>Yes</v>
      </c>
    </row>
    <row r="932" spans="1:20">
      <c r="A932">
        <v>931</v>
      </c>
      <c r="C932" t="s">
        <v>151</v>
      </c>
      <c r="D932" s="68">
        <v>1098000</v>
      </c>
      <c r="E932" s="23">
        <v>46034</v>
      </c>
      <c r="F932" s="23">
        <v>46064</v>
      </c>
      <c r="G932" t="s">
        <v>274</v>
      </c>
      <c r="H932"/>
      <c r="I932"/>
      <c r="K932" t="s">
        <v>1232</v>
      </c>
      <c r="L932" s="68">
        <v>1098000</v>
      </c>
      <c r="M932" s="68">
        <f>InvoiceDatabase[[#This Row],[Amount]]-InvoiceDatabase[[#This Row],[Paid Amount]]</f>
        <v>0</v>
      </c>
      <c r="N932" s="68" t="str" cm="1">
        <f t="array" aca="1" ref="N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2" s="68" t="str">
        <f>_xlfn.TEXTAFTER(
VLOOKUP(InvoiceDatabase[[#This Row],[Customer]],CustomerList[],5,FALSE),
", ", -1)</f>
        <v>Banten</v>
      </c>
      <c r="P932" s="68">
        <f ca="1">IF(InvoiceDatabase[[#This Row],[Aging]]&lt;&gt;"Within Due",InvoiceDatabase[[#This Row],[Balance Outstanding]],0)</f>
        <v>0</v>
      </c>
      <c r="Q932" s="68">
        <f ca="1">IF(InvoiceDatabase[[#This Row],[Aging]]="Within Due",InvoiceDatabase[[#This Row],[Balance Outstanding]],0)</f>
        <v>0</v>
      </c>
      <c r="R932" s="68" t="str">
        <f ca="1">IF(InvoiceDatabase[[#This Row],[Date Issued]] &gt;= TODAY()-30, "Yes", "No")</f>
        <v>No</v>
      </c>
      <c r="S932" s="68" t="str">
        <f ca="1">IF(InvoiceDatabase[[#This Row],[IsOverdue?]]&lt;&gt;"Yes",InvoiceDatabase[[#This Row],[Status]],"Past Due")</f>
        <v>Paid</v>
      </c>
      <c r="T932" s="68" t="str">
        <f ca="1">IF(AND(InvoiceDatabase[[#This Row],[Date Due]]&lt;TODAY(),InvoiceDatabase[[#This Row],[Status]]&lt;&gt;"Paid"),"Yes","No")</f>
        <v>No</v>
      </c>
    </row>
    <row r="933" spans="1:20">
      <c r="A933">
        <v>932</v>
      </c>
      <c r="C933" t="s">
        <v>184</v>
      </c>
      <c r="D933" s="68">
        <v>7191000</v>
      </c>
      <c r="E933" s="23">
        <v>46195</v>
      </c>
      <c r="F933" s="23">
        <v>46225</v>
      </c>
      <c r="G933" t="s">
        <v>2802</v>
      </c>
      <c r="H933"/>
      <c r="I933"/>
      <c r="K933" t="s">
        <v>1233</v>
      </c>
      <c r="L933" s="68">
        <v>4315000</v>
      </c>
      <c r="M933" s="68">
        <f>InvoiceDatabase[[#This Row],[Amount]]-InvoiceDatabase[[#This Row],[Paid Amount]]</f>
        <v>2876000</v>
      </c>
      <c r="N933" s="68" t="str" cm="1">
        <f t="array" aca="1" ref="N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33" s="68" t="str">
        <f>_xlfn.TEXTAFTER(
VLOOKUP(InvoiceDatabase[[#This Row],[Customer]],CustomerList[],5,FALSE),
", ", -1)</f>
        <v>Jawa Timur</v>
      </c>
      <c r="P933" s="68">
        <f ca="1">IF(InvoiceDatabase[[#This Row],[Aging]]&lt;&gt;"Within Due",InvoiceDatabase[[#This Row],[Balance Outstanding]],0)</f>
        <v>2876000</v>
      </c>
      <c r="Q933" s="68">
        <f ca="1">IF(InvoiceDatabase[[#This Row],[Aging]]="Within Due",InvoiceDatabase[[#This Row],[Balance Outstanding]],0)</f>
        <v>0</v>
      </c>
      <c r="R933" s="68" t="str">
        <f ca="1">IF(InvoiceDatabase[[#This Row],[Date Issued]] &gt;= TODAY()-30, "Yes", "No")</f>
        <v>No</v>
      </c>
      <c r="S933" s="68" t="str">
        <f ca="1">IF(InvoiceDatabase[[#This Row],[IsOverdue?]]&lt;&gt;"Yes",InvoiceDatabase[[#This Row],[Status]],"Past Due")</f>
        <v>Past Due</v>
      </c>
      <c r="T933" s="68" t="str">
        <f ca="1">IF(AND(InvoiceDatabase[[#This Row],[Date Due]]&lt;TODAY(),InvoiceDatabase[[#This Row],[Status]]&lt;&gt;"Paid"),"Yes","No")</f>
        <v>Yes</v>
      </c>
    </row>
    <row r="934" spans="1:20">
      <c r="A934">
        <v>933</v>
      </c>
      <c r="C934" t="s">
        <v>151</v>
      </c>
      <c r="D934" s="68">
        <v>1623000</v>
      </c>
      <c r="E934" s="23">
        <v>46071</v>
      </c>
      <c r="F934" s="23">
        <v>46101</v>
      </c>
      <c r="G934" t="s">
        <v>274</v>
      </c>
      <c r="H934"/>
      <c r="I934"/>
      <c r="K934" t="s">
        <v>1234</v>
      </c>
      <c r="L934" s="68">
        <v>1623000</v>
      </c>
      <c r="M934" s="68">
        <f>InvoiceDatabase[[#This Row],[Amount]]-InvoiceDatabase[[#This Row],[Paid Amount]]</f>
        <v>0</v>
      </c>
      <c r="N934" s="68" t="str" cm="1">
        <f t="array" aca="1" ref="N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4" s="68" t="str">
        <f>_xlfn.TEXTAFTER(
VLOOKUP(InvoiceDatabase[[#This Row],[Customer]],CustomerList[],5,FALSE),
", ", -1)</f>
        <v>Banten</v>
      </c>
      <c r="P934" s="68">
        <f ca="1">IF(InvoiceDatabase[[#This Row],[Aging]]&lt;&gt;"Within Due",InvoiceDatabase[[#This Row],[Balance Outstanding]],0)</f>
        <v>0</v>
      </c>
      <c r="Q934" s="68">
        <f ca="1">IF(InvoiceDatabase[[#This Row],[Aging]]="Within Due",InvoiceDatabase[[#This Row],[Balance Outstanding]],0)</f>
        <v>0</v>
      </c>
      <c r="R934" s="68" t="str">
        <f ca="1">IF(InvoiceDatabase[[#This Row],[Date Issued]] &gt;= TODAY()-30, "Yes", "No")</f>
        <v>No</v>
      </c>
      <c r="S934" s="68" t="str">
        <f ca="1">IF(InvoiceDatabase[[#This Row],[IsOverdue?]]&lt;&gt;"Yes",InvoiceDatabase[[#This Row],[Status]],"Past Due")</f>
        <v>Paid</v>
      </c>
      <c r="T934" s="68" t="str">
        <f ca="1">IF(AND(InvoiceDatabase[[#This Row],[Date Due]]&lt;TODAY(),InvoiceDatabase[[#This Row],[Status]]&lt;&gt;"Paid"),"Yes","No")</f>
        <v>No</v>
      </c>
    </row>
    <row r="935" spans="1:20">
      <c r="A935">
        <v>934</v>
      </c>
      <c r="C935" t="s">
        <v>260</v>
      </c>
      <c r="D935" s="68">
        <v>954000</v>
      </c>
      <c r="E935" s="23">
        <v>46275</v>
      </c>
      <c r="F935" s="23">
        <v>46289</v>
      </c>
      <c r="G935" t="s">
        <v>274</v>
      </c>
      <c r="H935"/>
      <c r="I935"/>
      <c r="K935" t="s">
        <v>1235</v>
      </c>
      <c r="L935" s="68">
        <v>954000</v>
      </c>
      <c r="M935" s="68">
        <f>InvoiceDatabase[[#This Row],[Amount]]-InvoiceDatabase[[#This Row],[Paid Amount]]</f>
        <v>0</v>
      </c>
      <c r="N935" s="68" t="str" cm="1">
        <f t="array" aca="1" ref="N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5" s="68" t="str">
        <f>_xlfn.TEXTAFTER(
VLOOKUP(InvoiceDatabase[[#This Row],[Customer]],CustomerList[],5,FALSE),
", ", -1)</f>
        <v>Sulawesi Utara</v>
      </c>
      <c r="P935" s="68">
        <f ca="1">IF(InvoiceDatabase[[#This Row],[Aging]]&lt;&gt;"Within Due",InvoiceDatabase[[#This Row],[Balance Outstanding]],0)</f>
        <v>0</v>
      </c>
      <c r="Q935" s="68">
        <f ca="1">IF(InvoiceDatabase[[#This Row],[Aging]]="Within Due",InvoiceDatabase[[#This Row],[Balance Outstanding]],0)</f>
        <v>0</v>
      </c>
      <c r="R935" s="68" t="str">
        <f ca="1">IF(InvoiceDatabase[[#This Row],[Date Issued]] &gt;= TODAY()-30, "Yes", "No")</f>
        <v>Yes</v>
      </c>
      <c r="S935" s="68" t="str">
        <f ca="1">IF(InvoiceDatabase[[#This Row],[IsOverdue?]]&lt;&gt;"Yes",InvoiceDatabase[[#This Row],[Status]],"Past Due")</f>
        <v>Paid</v>
      </c>
      <c r="T935" s="68" t="str">
        <f ca="1">IF(AND(InvoiceDatabase[[#This Row],[Date Due]]&lt;TODAY(),InvoiceDatabase[[#This Row],[Status]]&lt;&gt;"Paid"),"Yes","No")</f>
        <v>No</v>
      </c>
    </row>
    <row r="936" spans="1:20">
      <c r="A936">
        <v>935</v>
      </c>
      <c r="C936" t="s">
        <v>171</v>
      </c>
      <c r="D936" s="68">
        <v>2510000</v>
      </c>
      <c r="E936" s="23">
        <v>46273</v>
      </c>
      <c r="F936" s="23">
        <v>46303</v>
      </c>
      <c r="G936" t="s">
        <v>51</v>
      </c>
      <c r="H936"/>
      <c r="I936"/>
      <c r="K936" t="s">
        <v>1236</v>
      </c>
      <c r="L936" s="68">
        <v>0</v>
      </c>
      <c r="M936" s="68">
        <f>InvoiceDatabase[[#This Row],[Amount]]-InvoiceDatabase[[#This Row],[Paid Amount]]</f>
        <v>2510000</v>
      </c>
      <c r="N936" s="68" t="str" cm="1">
        <f t="array" aca="1" ref="N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36" s="68" t="str">
        <f>_xlfn.TEXTAFTER(
VLOOKUP(InvoiceDatabase[[#This Row],[Customer]],CustomerList[],5,FALSE),
", ", -1)</f>
        <v>Jawa Barat</v>
      </c>
      <c r="P936" s="68">
        <f ca="1">IF(InvoiceDatabase[[#This Row],[Aging]]&lt;&gt;"Within Due",InvoiceDatabase[[#This Row],[Balance Outstanding]],0)</f>
        <v>0</v>
      </c>
      <c r="Q936" s="68">
        <f ca="1">IF(InvoiceDatabase[[#This Row],[Aging]]="Within Due",InvoiceDatabase[[#This Row],[Balance Outstanding]],0)</f>
        <v>2510000</v>
      </c>
      <c r="R936" s="68" t="str">
        <f ca="1">IF(InvoiceDatabase[[#This Row],[Date Issued]] &gt;= TODAY()-30, "Yes", "No")</f>
        <v>Yes</v>
      </c>
      <c r="S936" s="68" t="str">
        <f ca="1">IF(InvoiceDatabase[[#This Row],[IsOverdue?]]&lt;&gt;"Yes",InvoiceDatabase[[#This Row],[Status]],"Past Due")</f>
        <v>Unpaid</v>
      </c>
      <c r="T936" s="68" t="str">
        <f ca="1">IF(AND(InvoiceDatabase[[#This Row],[Date Due]]&lt;TODAY(),InvoiceDatabase[[#This Row],[Status]]&lt;&gt;"Paid"),"Yes","No")</f>
        <v>No</v>
      </c>
    </row>
    <row r="937" spans="1:20">
      <c r="A937">
        <v>936</v>
      </c>
      <c r="C937" t="s">
        <v>177</v>
      </c>
      <c r="D937" s="68">
        <v>6062000</v>
      </c>
      <c r="E937" s="23">
        <v>46025</v>
      </c>
      <c r="F937" s="23">
        <v>46070</v>
      </c>
      <c r="G937" t="s">
        <v>51</v>
      </c>
      <c r="H937"/>
      <c r="I937"/>
      <c r="K937" t="s">
        <v>1237</v>
      </c>
      <c r="L937" s="68">
        <v>0</v>
      </c>
      <c r="M937" s="68">
        <f>InvoiceDatabase[[#This Row],[Amount]]-InvoiceDatabase[[#This Row],[Paid Amount]]</f>
        <v>6062000</v>
      </c>
      <c r="N937" s="68" t="str" cm="1">
        <f t="array" aca="1" ref="N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7" s="68" t="str">
        <f>_xlfn.TEXTAFTER(
VLOOKUP(InvoiceDatabase[[#This Row],[Customer]],CustomerList[],5,FALSE),
", ", -1)</f>
        <v>Jawa Timur</v>
      </c>
      <c r="P937" s="68">
        <f ca="1">IF(InvoiceDatabase[[#This Row],[Aging]]&lt;&gt;"Within Due",InvoiceDatabase[[#This Row],[Balance Outstanding]],0)</f>
        <v>6062000</v>
      </c>
      <c r="Q937" s="68">
        <f ca="1">IF(InvoiceDatabase[[#This Row],[Aging]]="Within Due",InvoiceDatabase[[#This Row],[Balance Outstanding]],0)</f>
        <v>0</v>
      </c>
      <c r="R937" s="68" t="str">
        <f ca="1">IF(InvoiceDatabase[[#This Row],[Date Issued]] &gt;= TODAY()-30, "Yes", "No")</f>
        <v>No</v>
      </c>
      <c r="S937" s="68" t="str">
        <f ca="1">IF(InvoiceDatabase[[#This Row],[IsOverdue?]]&lt;&gt;"Yes",InvoiceDatabase[[#This Row],[Status]],"Past Due")</f>
        <v>Past Due</v>
      </c>
      <c r="T937" s="68" t="str">
        <f ca="1">IF(AND(InvoiceDatabase[[#This Row],[Date Due]]&lt;TODAY(),InvoiceDatabase[[#This Row],[Status]]&lt;&gt;"Paid"),"Yes","No")</f>
        <v>Yes</v>
      </c>
    </row>
    <row r="938" spans="1:20">
      <c r="A938">
        <v>937</v>
      </c>
      <c r="C938" t="s">
        <v>138</v>
      </c>
      <c r="D938" s="68">
        <v>5528000</v>
      </c>
      <c r="E938" s="23">
        <v>46134</v>
      </c>
      <c r="F938" s="23">
        <v>46148</v>
      </c>
      <c r="G938" t="s">
        <v>51</v>
      </c>
      <c r="H938"/>
      <c r="I938"/>
      <c r="K938" t="s">
        <v>1238</v>
      </c>
      <c r="L938" s="68">
        <v>0</v>
      </c>
      <c r="M938" s="68">
        <f>InvoiceDatabase[[#This Row],[Amount]]-InvoiceDatabase[[#This Row],[Paid Amount]]</f>
        <v>5528000</v>
      </c>
      <c r="N938" s="68" t="str" cm="1">
        <f t="array" aca="1" ref="N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38" s="68" t="str">
        <f>_xlfn.TEXTAFTER(
VLOOKUP(InvoiceDatabase[[#This Row],[Customer]],CustomerList[],5,FALSE),
", ", -1)</f>
        <v>Jawa Barat</v>
      </c>
      <c r="P938" s="68">
        <f ca="1">IF(InvoiceDatabase[[#This Row],[Aging]]&lt;&gt;"Within Due",InvoiceDatabase[[#This Row],[Balance Outstanding]],0)</f>
        <v>5528000</v>
      </c>
      <c r="Q938" s="68">
        <f ca="1">IF(InvoiceDatabase[[#This Row],[Aging]]="Within Due",InvoiceDatabase[[#This Row],[Balance Outstanding]],0)</f>
        <v>0</v>
      </c>
      <c r="R938" s="68" t="str">
        <f ca="1">IF(InvoiceDatabase[[#This Row],[Date Issued]] &gt;= TODAY()-30, "Yes", "No")</f>
        <v>No</v>
      </c>
      <c r="S938" s="68" t="str">
        <f ca="1">IF(InvoiceDatabase[[#This Row],[IsOverdue?]]&lt;&gt;"Yes",InvoiceDatabase[[#This Row],[Status]],"Past Due")</f>
        <v>Past Due</v>
      </c>
      <c r="T938" s="68" t="str">
        <f ca="1">IF(AND(InvoiceDatabase[[#This Row],[Date Due]]&lt;TODAY(),InvoiceDatabase[[#This Row],[Status]]&lt;&gt;"Paid"),"Yes","No")</f>
        <v>Yes</v>
      </c>
    </row>
    <row r="939" spans="1:20">
      <c r="A939">
        <v>938</v>
      </c>
      <c r="C939" t="s">
        <v>125</v>
      </c>
      <c r="D939" s="68">
        <v>2989000</v>
      </c>
      <c r="E939" s="23">
        <v>46057</v>
      </c>
      <c r="F939" s="23">
        <v>46087</v>
      </c>
      <c r="G939" t="s">
        <v>274</v>
      </c>
      <c r="H939"/>
      <c r="I939"/>
      <c r="K939" t="s">
        <v>1239</v>
      </c>
      <c r="L939" s="68">
        <v>2989000</v>
      </c>
      <c r="M939" s="68">
        <f>InvoiceDatabase[[#This Row],[Amount]]-InvoiceDatabase[[#This Row],[Paid Amount]]</f>
        <v>0</v>
      </c>
      <c r="N939" s="68" t="str" cm="1">
        <f t="array" aca="1" ref="N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39" s="68" t="str">
        <f>_xlfn.TEXTAFTER(
VLOOKUP(InvoiceDatabase[[#This Row],[Customer]],CustomerList[],5,FALSE),
", ", -1)</f>
        <v>DKI Jakarta</v>
      </c>
      <c r="P939" s="68">
        <f ca="1">IF(InvoiceDatabase[[#This Row],[Aging]]&lt;&gt;"Within Due",InvoiceDatabase[[#This Row],[Balance Outstanding]],0)</f>
        <v>0</v>
      </c>
      <c r="Q939" s="68">
        <f ca="1">IF(InvoiceDatabase[[#This Row],[Aging]]="Within Due",InvoiceDatabase[[#This Row],[Balance Outstanding]],0)</f>
        <v>0</v>
      </c>
      <c r="R939" s="68" t="str">
        <f ca="1">IF(InvoiceDatabase[[#This Row],[Date Issued]] &gt;= TODAY()-30, "Yes", "No")</f>
        <v>No</v>
      </c>
      <c r="S939" s="68" t="str">
        <f ca="1">IF(InvoiceDatabase[[#This Row],[IsOverdue?]]&lt;&gt;"Yes",InvoiceDatabase[[#This Row],[Status]],"Past Due")</f>
        <v>Paid</v>
      </c>
      <c r="T939" s="68" t="str">
        <f ca="1">IF(AND(InvoiceDatabase[[#This Row],[Date Due]]&lt;TODAY(),InvoiceDatabase[[#This Row],[Status]]&lt;&gt;"Paid"),"Yes","No")</f>
        <v>No</v>
      </c>
    </row>
    <row r="940" spans="1:20">
      <c r="A940">
        <v>939</v>
      </c>
      <c r="C940" t="s">
        <v>218</v>
      </c>
      <c r="D940" s="68">
        <v>4481000</v>
      </c>
      <c r="E940" s="23">
        <v>46025</v>
      </c>
      <c r="F940" s="23">
        <v>46055</v>
      </c>
      <c r="G940" t="s">
        <v>274</v>
      </c>
      <c r="H940"/>
      <c r="I940"/>
      <c r="K940" t="s">
        <v>1240</v>
      </c>
      <c r="L940" s="68">
        <v>4481000</v>
      </c>
      <c r="M940" s="68">
        <f>InvoiceDatabase[[#This Row],[Amount]]-InvoiceDatabase[[#This Row],[Paid Amount]]</f>
        <v>0</v>
      </c>
      <c r="N940" s="68" t="str" cm="1">
        <f t="array" aca="1" ref="N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0" s="68" t="str">
        <f>_xlfn.TEXTAFTER(
VLOOKUP(InvoiceDatabase[[#This Row],[Customer]],CustomerList[],5,FALSE),
", ", -1)</f>
        <v>Sumatera Utara</v>
      </c>
      <c r="P940" s="68">
        <f ca="1">IF(InvoiceDatabase[[#This Row],[Aging]]&lt;&gt;"Within Due",InvoiceDatabase[[#This Row],[Balance Outstanding]],0)</f>
        <v>0</v>
      </c>
      <c r="Q940" s="68">
        <f ca="1">IF(InvoiceDatabase[[#This Row],[Aging]]="Within Due",InvoiceDatabase[[#This Row],[Balance Outstanding]],0)</f>
        <v>0</v>
      </c>
      <c r="R940" s="68" t="str">
        <f ca="1">IF(InvoiceDatabase[[#This Row],[Date Issued]] &gt;= TODAY()-30, "Yes", "No")</f>
        <v>No</v>
      </c>
      <c r="S940" s="68" t="str">
        <f ca="1">IF(InvoiceDatabase[[#This Row],[IsOverdue?]]&lt;&gt;"Yes",InvoiceDatabase[[#This Row],[Status]],"Past Due")</f>
        <v>Paid</v>
      </c>
      <c r="T940" s="68" t="str">
        <f ca="1">IF(AND(InvoiceDatabase[[#This Row],[Date Due]]&lt;TODAY(),InvoiceDatabase[[#This Row],[Status]]&lt;&gt;"Paid"),"Yes","No")</f>
        <v>No</v>
      </c>
    </row>
    <row r="941" spans="1:20">
      <c r="A941">
        <v>940</v>
      </c>
      <c r="C941" t="s">
        <v>239</v>
      </c>
      <c r="D941" s="68">
        <v>2706000</v>
      </c>
      <c r="E941" s="23">
        <v>46037</v>
      </c>
      <c r="F941" s="23">
        <v>46051</v>
      </c>
      <c r="G941" t="s">
        <v>51</v>
      </c>
      <c r="H941"/>
      <c r="I941"/>
      <c r="K941" t="s">
        <v>1241</v>
      </c>
      <c r="L941" s="68">
        <v>0</v>
      </c>
      <c r="M941" s="68">
        <f>InvoiceDatabase[[#This Row],[Amount]]-InvoiceDatabase[[#This Row],[Paid Amount]]</f>
        <v>2706000</v>
      </c>
      <c r="N941" s="68" t="str" cm="1">
        <f t="array" aca="1" ref="N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1" s="68" t="str">
        <f>_xlfn.TEXTAFTER(
VLOOKUP(InvoiceDatabase[[#This Row],[Customer]],CustomerList[],5,FALSE),
", ", -1)</f>
        <v>Kepulauan Riau</v>
      </c>
      <c r="P941" s="68">
        <f ca="1">IF(InvoiceDatabase[[#This Row],[Aging]]&lt;&gt;"Within Due",InvoiceDatabase[[#This Row],[Balance Outstanding]],0)</f>
        <v>2706000</v>
      </c>
      <c r="Q941" s="68">
        <f ca="1">IF(InvoiceDatabase[[#This Row],[Aging]]="Within Due",InvoiceDatabase[[#This Row],[Balance Outstanding]],0)</f>
        <v>0</v>
      </c>
      <c r="R941" s="68" t="str">
        <f ca="1">IF(InvoiceDatabase[[#This Row],[Date Issued]] &gt;= TODAY()-30, "Yes", "No")</f>
        <v>No</v>
      </c>
      <c r="S941" s="68" t="str">
        <f ca="1">IF(InvoiceDatabase[[#This Row],[IsOverdue?]]&lt;&gt;"Yes",InvoiceDatabase[[#This Row],[Status]],"Past Due")</f>
        <v>Past Due</v>
      </c>
      <c r="T941" s="68" t="str">
        <f ca="1">IF(AND(InvoiceDatabase[[#This Row],[Date Due]]&lt;TODAY(),InvoiceDatabase[[#This Row],[Status]]&lt;&gt;"Paid"),"Yes","No")</f>
        <v>Yes</v>
      </c>
    </row>
    <row r="942" spans="1:20">
      <c r="A942">
        <v>941</v>
      </c>
      <c r="C942" t="s">
        <v>211</v>
      </c>
      <c r="D942" s="68">
        <v>7846000</v>
      </c>
      <c r="E942" s="23">
        <v>46176</v>
      </c>
      <c r="F942" s="23">
        <v>46206</v>
      </c>
      <c r="G942" t="s">
        <v>51</v>
      </c>
      <c r="H942"/>
      <c r="I942"/>
      <c r="K942" t="s">
        <v>1242</v>
      </c>
      <c r="L942" s="68">
        <v>0</v>
      </c>
      <c r="M942" s="68">
        <f>InvoiceDatabase[[#This Row],[Amount]]-InvoiceDatabase[[#This Row],[Paid Amount]]</f>
        <v>7846000</v>
      </c>
      <c r="N942" s="68" t="str" cm="1">
        <f t="array" aca="1" ref="N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2" s="68" t="str">
        <f>_xlfn.TEXTAFTER(
VLOOKUP(InvoiceDatabase[[#This Row],[Customer]],CustomerList[],5,FALSE),
", ", -1)</f>
        <v>Sulawesi Selatan</v>
      </c>
      <c r="P942" s="68">
        <f ca="1">IF(InvoiceDatabase[[#This Row],[Aging]]&lt;&gt;"Within Due",InvoiceDatabase[[#This Row],[Balance Outstanding]],0)</f>
        <v>7846000</v>
      </c>
      <c r="Q942" s="68">
        <f ca="1">IF(InvoiceDatabase[[#This Row],[Aging]]="Within Due",InvoiceDatabase[[#This Row],[Balance Outstanding]],0)</f>
        <v>0</v>
      </c>
      <c r="R942" s="68" t="str">
        <f ca="1">IF(InvoiceDatabase[[#This Row],[Date Issued]] &gt;= TODAY()-30, "Yes", "No")</f>
        <v>No</v>
      </c>
      <c r="S942" s="68" t="str">
        <f ca="1">IF(InvoiceDatabase[[#This Row],[IsOverdue?]]&lt;&gt;"Yes",InvoiceDatabase[[#This Row],[Status]],"Past Due")</f>
        <v>Past Due</v>
      </c>
      <c r="T942" s="68" t="str">
        <f ca="1">IF(AND(InvoiceDatabase[[#This Row],[Date Due]]&lt;TODAY(),InvoiceDatabase[[#This Row],[Status]]&lt;&gt;"Paid"),"Yes","No")</f>
        <v>Yes</v>
      </c>
    </row>
    <row r="943" spans="1:20">
      <c r="A943">
        <v>942</v>
      </c>
      <c r="C943" t="s">
        <v>246</v>
      </c>
      <c r="D943" s="68">
        <v>4603000</v>
      </c>
      <c r="E943" s="23">
        <v>46226</v>
      </c>
      <c r="F943" s="23">
        <v>46271</v>
      </c>
      <c r="G943" t="s">
        <v>274</v>
      </c>
      <c r="H943"/>
      <c r="I943"/>
      <c r="K943" t="s">
        <v>1243</v>
      </c>
      <c r="L943" s="68">
        <v>4603000</v>
      </c>
      <c r="M943" s="68">
        <f>InvoiceDatabase[[#This Row],[Amount]]-InvoiceDatabase[[#This Row],[Paid Amount]]</f>
        <v>0</v>
      </c>
      <c r="N943" s="68" t="str" cm="1">
        <f t="array" aca="1" ref="N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3" s="68" t="str">
        <f>_xlfn.TEXTAFTER(
VLOOKUP(InvoiceDatabase[[#This Row],[Customer]],CustomerList[],5,FALSE),
", ", -1)</f>
        <v>Kalimantan Timur</v>
      </c>
      <c r="P943" s="68">
        <f ca="1">IF(InvoiceDatabase[[#This Row],[Aging]]&lt;&gt;"Within Due",InvoiceDatabase[[#This Row],[Balance Outstanding]],0)</f>
        <v>0</v>
      </c>
      <c r="Q943" s="68">
        <f ca="1">IF(InvoiceDatabase[[#This Row],[Aging]]="Within Due",InvoiceDatabase[[#This Row],[Balance Outstanding]],0)</f>
        <v>0</v>
      </c>
      <c r="R943" s="68" t="str">
        <f ca="1">IF(InvoiceDatabase[[#This Row],[Date Issued]] &gt;= TODAY()-30, "Yes", "No")</f>
        <v>No</v>
      </c>
      <c r="S943" s="68" t="str">
        <f ca="1">IF(InvoiceDatabase[[#This Row],[IsOverdue?]]&lt;&gt;"Yes",InvoiceDatabase[[#This Row],[Status]],"Past Due")</f>
        <v>Paid</v>
      </c>
      <c r="T943" s="68" t="str">
        <f ca="1">IF(AND(InvoiceDatabase[[#This Row],[Date Due]]&lt;TODAY(),InvoiceDatabase[[#This Row],[Status]]&lt;&gt;"Paid"),"Yes","No")</f>
        <v>No</v>
      </c>
    </row>
    <row r="944" spans="1:20">
      <c r="A944">
        <v>943</v>
      </c>
      <c r="C944" t="s">
        <v>239</v>
      </c>
      <c r="D944" s="68">
        <v>3423000</v>
      </c>
      <c r="E944" s="23">
        <v>46236</v>
      </c>
      <c r="F944" s="23">
        <v>46250</v>
      </c>
      <c r="G944" t="s">
        <v>51</v>
      </c>
      <c r="H944"/>
      <c r="I944"/>
      <c r="K944" t="s">
        <v>1244</v>
      </c>
      <c r="L944" s="68">
        <v>0</v>
      </c>
      <c r="M944" s="68">
        <f>InvoiceDatabase[[#This Row],[Amount]]-InvoiceDatabase[[#This Row],[Paid Amount]]</f>
        <v>3423000</v>
      </c>
      <c r="N944" s="68" t="str" cm="1">
        <f t="array" aca="1" ref="N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44" s="68" t="str">
        <f>_xlfn.TEXTAFTER(
VLOOKUP(InvoiceDatabase[[#This Row],[Customer]],CustomerList[],5,FALSE),
", ", -1)</f>
        <v>Kepulauan Riau</v>
      </c>
      <c r="P944" s="68">
        <f ca="1">IF(InvoiceDatabase[[#This Row],[Aging]]&lt;&gt;"Within Due",InvoiceDatabase[[#This Row],[Balance Outstanding]],0)</f>
        <v>3423000</v>
      </c>
      <c r="Q944" s="68">
        <f ca="1">IF(InvoiceDatabase[[#This Row],[Aging]]="Within Due",InvoiceDatabase[[#This Row],[Balance Outstanding]],0)</f>
        <v>0</v>
      </c>
      <c r="R944" s="68" t="str">
        <f ca="1">IF(InvoiceDatabase[[#This Row],[Date Issued]] &gt;= TODAY()-30, "Yes", "No")</f>
        <v>No</v>
      </c>
      <c r="S944" s="68" t="str">
        <f ca="1">IF(InvoiceDatabase[[#This Row],[IsOverdue?]]&lt;&gt;"Yes",InvoiceDatabase[[#This Row],[Status]],"Past Due")</f>
        <v>Past Due</v>
      </c>
      <c r="T944" s="68" t="str">
        <f ca="1">IF(AND(InvoiceDatabase[[#This Row],[Date Due]]&lt;TODAY(),InvoiceDatabase[[#This Row],[Status]]&lt;&gt;"Paid"),"Yes","No")</f>
        <v>Yes</v>
      </c>
    </row>
    <row r="945" spans="1:20">
      <c r="A945">
        <v>944</v>
      </c>
      <c r="C945" t="s">
        <v>246</v>
      </c>
      <c r="D945" s="68">
        <v>2764000</v>
      </c>
      <c r="E945" s="23">
        <v>46116</v>
      </c>
      <c r="F945" s="23">
        <v>46146</v>
      </c>
      <c r="G945" t="s">
        <v>274</v>
      </c>
      <c r="H945"/>
      <c r="I945"/>
      <c r="K945" t="s">
        <v>1245</v>
      </c>
      <c r="L945" s="68">
        <v>2764000</v>
      </c>
      <c r="M945" s="68">
        <f>InvoiceDatabase[[#This Row],[Amount]]-InvoiceDatabase[[#This Row],[Paid Amount]]</f>
        <v>0</v>
      </c>
      <c r="N945" s="68" t="str" cm="1">
        <f t="array" aca="1" ref="N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5" s="68" t="str">
        <f>_xlfn.TEXTAFTER(
VLOOKUP(InvoiceDatabase[[#This Row],[Customer]],CustomerList[],5,FALSE),
", ", -1)</f>
        <v>Kalimantan Timur</v>
      </c>
      <c r="P945" s="68">
        <f ca="1">IF(InvoiceDatabase[[#This Row],[Aging]]&lt;&gt;"Within Due",InvoiceDatabase[[#This Row],[Balance Outstanding]],0)</f>
        <v>0</v>
      </c>
      <c r="Q945" s="68">
        <f ca="1">IF(InvoiceDatabase[[#This Row],[Aging]]="Within Due",InvoiceDatabase[[#This Row],[Balance Outstanding]],0)</f>
        <v>0</v>
      </c>
      <c r="R945" s="68" t="str">
        <f ca="1">IF(InvoiceDatabase[[#This Row],[Date Issued]] &gt;= TODAY()-30, "Yes", "No")</f>
        <v>No</v>
      </c>
      <c r="S945" s="68" t="str">
        <f ca="1">IF(InvoiceDatabase[[#This Row],[IsOverdue?]]&lt;&gt;"Yes",InvoiceDatabase[[#This Row],[Status]],"Past Due")</f>
        <v>Paid</v>
      </c>
      <c r="T945" s="68" t="str">
        <f ca="1">IF(AND(InvoiceDatabase[[#This Row],[Date Due]]&lt;TODAY(),InvoiceDatabase[[#This Row],[Status]]&lt;&gt;"Paid"),"Yes","No")</f>
        <v>No</v>
      </c>
    </row>
    <row r="946" spans="1:20">
      <c r="A946">
        <v>945</v>
      </c>
      <c r="C946" t="s">
        <v>184</v>
      </c>
      <c r="D946" s="68">
        <v>2246000</v>
      </c>
      <c r="E946" s="23">
        <v>46088</v>
      </c>
      <c r="F946" s="23">
        <v>46118</v>
      </c>
      <c r="G946" t="s">
        <v>51</v>
      </c>
      <c r="H946"/>
      <c r="I946"/>
      <c r="K946" t="s">
        <v>1246</v>
      </c>
      <c r="L946" s="68">
        <v>0</v>
      </c>
      <c r="M946" s="68">
        <f>InvoiceDatabase[[#This Row],[Amount]]-InvoiceDatabase[[#This Row],[Paid Amount]]</f>
        <v>2246000</v>
      </c>
      <c r="N946" s="68" t="str" cm="1">
        <f t="array" aca="1" ref="N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46" s="68" t="str">
        <f>_xlfn.TEXTAFTER(
VLOOKUP(InvoiceDatabase[[#This Row],[Customer]],CustomerList[],5,FALSE),
", ", -1)</f>
        <v>Jawa Timur</v>
      </c>
      <c r="P946" s="68">
        <f ca="1">IF(InvoiceDatabase[[#This Row],[Aging]]&lt;&gt;"Within Due",InvoiceDatabase[[#This Row],[Balance Outstanding]],0)</f>
        <v>2246000</v>
      </c>
      <c r="Q946" s="68">
        <f ca="1">IF(InvoiceDatabase[[#This Row],[Aging]]="Within Due",InvoiceDatabase[[#This Row],[Balance Outstanding]],0)</f>
        <v>0</v>
      </c>
      <c r="R946" s="68" t="str">
        <f ca="1">IF(InvoiceDatabase[[#This Row],[Date Issued]] &gt;= TODAY()-30, "Yes", "No")</f>
        <v>No</v>
      </c>
      <c r="S946" s="68" t="str">
        <f ca="1">IF(InvoiceDatabase[[#This Row],[IsOverdue?]]&lt;&gt;"Yes",InvoiceDatabase[[#This Row],[Status]],"Past Due")</f>
        <v>Past Due</v>
      </c>
      <c r="T946" s="68" t="str">
        <f ca="1">IF(AND(InvoiceDatabase[[#This Row],[Date Due]]&lt;TODAY(),InvoiceDatabase[[#This Row],[Status]]&lt;&gt;"Paid"),"Yes","No")</f>
        <v>Yes</v>
      </c>
    </row>
    <row r="947" spans="1:20">
      <c r="A947">
        <v>946</v>
      </c>
      <c r="C947" t="s">
        <v>138</v>
      </c>
      <c r="D947" s="68">
        <v>3502000</v>
      </c>
      <c r="E947" s="23">
        <v>46225</v>
      </c>
      <c r="F947" s="23">
        <v>46255</v>
      </c>
      <c r="G947" t="s">
        <v>274</v>
      </c>
      <c r="H947"/>
      <c r="I947"/>
      <c r="K947" t="s">
        <v>1247</v>
      </c>
      <c r="L947" s="68">
        <v>3502000</v>
      </c>
      <c r="M947" s="68">
        <f>InvoiceDatabase[[#This Row],[Amount]]-InvoiceDatabase[[#This Row],[Paid Amount]]</f>
        <v>0</v>
      </c>
      <c r="N947" s="68" t="str" cm="1">
        <f t="array" aca="1" ref="N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7" s="68" t="str">
        <f>_xlfn.TEXTAFTER(
VLOOKUP(InvoiceDatabase[[#This Row],[Customer]],CustomerList[],5,FALSE),
", ", -1)</f>
        <v>Jawa Barat</v>
      </c>
      <c r="P947" s="68">
        <f ca="1">IF(InvoiceDatabase[[#This Row],[Aging]]&lt;&gt;"Within Due",InvoiceDatabase[[#This Row],[Balance Outstanding]],0)</f>
        <v>0</v>
      </c>
      <c r="Q947" s="68">
        <f ca="1">IF(InvoiceDatabase[[#This Row],[Aging]]="Within Due",InvoiceDatabase[[#This Row],[Balance Outstanding]],0)</f>
        <v>0</v>
      </c>
      <c r="R947" s="68" t="str">
        <f ca="1">IF(InvoiceDatabase[[#This Row],[Date Issued]] &gt;= TODAY()-30, "Yes", "No")</f>
        <v>No</v>
      </c>
      <c r="S947" s="68" t="str">
        <f ca="1">IF(InvoiceDatabase[[#This Row],[IsOverdue?]]&lt;&gt;"Yes",InvoiceDatabase[[#This Row],[Status]],"Past Due")</f>
        <v>Paid</v>
      </c>
      <c r="T947" s="68" t="str">
        <f ca="1">IF(AND(InvoiceDatabase[[#This Row],[Date Due]]&lt;TODAY(),InvoiceDatabase[[#This Row],[Status]]&lt;&gt;"Paid"),"Yes","No")</f>
        <v>No</v>
      </c>
    </row>
    <row r="948" spans="1:20">
      <c r="A948">
        <v>947</v>
      </c>
      <c r="C948" t="s">
        <v>105</v>
      </c>
      <c r="D948" s="68">
        <v>1849000</v>
      </c>
      <c r="E948" s="23">
        <v>46176</v>
      </c>
      <c r="F948" s="23">
        <v>46206</v>
      </c>
      <c r="G948" t="s">
        <v>274</v>
      </c>
      <c r="H948"/>
      <c r="I948"/>
      <c r="K948" t="s">
        <v>1248</v>
      </c>
      <c r="L948" s="68">
        <v>1849000</v>
      </c>
      <c r="M948" s="68">
        <f>InvoiceDatabase[[#This Row],[Amount]]-InvoiceDatabase[[#This Row],[Paid Amount]]</f>
        <v>0</v>
      </c>
      <c r="N948" s="68" t="str" cm="1">
        <f t="array" aca="1" ref="N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48" s="68" t="str">
        <f>_xlfn.TEXTAFTER(
VLOOKUP(InvoiceDatabase[[#This Row],[Customer]],CustomerList[],5,FALSE),
", ", -1)</f>
        <v>DKI Jakarta</v>
      </c>
      <c r="P948" s="68">
        <f ca="1">IF(InvoiceDatabase[[#This Row],[Aging]]&lt;&gt;"Within Due",InvoiceDatabase[[#This Row],[Balance Outstanding]],0)</f>
        <v>0</v>
      </c>
      <c r="Q948" s="68">
        <f ca="1">IF(InvoiceDatabase[[#This Row],[Aging]]="Within Due",InvoiceDatabase[[#This Row],[Balance Outstanding]],0)</f>
        <v>0</v>
      </c>
      <c r="R948" s="68" t="str">
        <f ca="1">IF(InvoiceDatabase[[#This Row],[Date Issued]] &gt;= TODAY()-30, "Yes", "No")</f>
        <v>No</v>
      </c>
      <c r="S948" s="68" t="str">
        <f ca="1">IF(InvoiceDatabase[[#This Row],[IsOverdue?]]&lt;&gt;"Yes",InvoiceDatabase[[#This Row],[Status]],"Past Due")</f>
        <v>Paid</v>
      </c>
      <c r="T948" s="68" t="str">
        <f ca="1">IF(AND(InvoiceDatabase[[#This Row],[Date Due]]&lt;TODAY(),InvoiceDatabase[[#This Row],[Status]]&lt;&gt;"Paid"),"Yes","No")</f>
        <v>No</v>
      </c>
    </row>
    <row r="949" spans="1:20">
      <c r="A949">
        <v>948</v>
      </c>
      <c r="C949" t="s">
        <v>218</v>
      </c>
      <c r="D949" s="68">
        <v>2061000</v>
      </c>
      <c r="E949" s="23">
        <v>46255</v>
      </c>
      <c r="F949" s="23">
        <v>46285</v>
      </c>
      <c r="G949" t="s">
        <v>2802</v>
      </c>
      <c r="H949"/>
      <c r="I949"/>
      <c r="K949" t="s">
        <v>1249</v>
      </c>
      <c r="L949" s="68">
        <v>618000</v>
      </c>
      <c r="M949" s="68">
        <f>InvoiceDatabase[[#This Row],[Amount]]-InvoiceDatabase[[#This Row],[Paid Amount]]</f>
        <v>1443000</v>
      </c>
      <c r="N949" s="68" t="str" cm="1">
        <f t="array" aca="1" ref="N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49" s="68" t="str">
        <f>_xlfn.TEXTAFTER(
VLOOKUP(InvoiceDatabase[[#This Row],[Customer]],CustomerList[],5,FALSE),
", ", -1)</f>
        <v>Sumatera Utara</v>
      </c>
      <c r="P949" s="68">
        <f ca="1">IF(InvoiceDatabase[[#This Row],[Aging]]&lt;&gt;"Within Due",InvoiceDatabase[[#This Row],[Balance Outstanding]],0)</f>
        <v>1443000</v>
      </c>
      <c r="Q949" s="68">
        <f ca="1">IF(InvoiceDatabase[[#This Row],[Aging]]="Within Due",InvoiceDatabase[[#This Row],[Balance Outstanding]],0)</f>
        <v>0</v>
      </c>
      <c r="R949" s="68" t="str">
        <f ca="1">IF(InvoiceDatabase[[#This Row],[Date Issued]] &gt;= TODAY()-30, "Yes", "No")</f>
        <v>No</v>
      </c>
      <c r="S949" s="68" t="str">
        <f ca="1">IF(InvoiceDatabase[[#This Row],[IsOverdue?]]&lt;&gt;"Yes",InvoiceDatabase[[#This Row],[Status]],"Past Due")</f>
        <v>Past Due</v>
      </c>
      <c r="T949" s="68" t="str">
        <f ca="1">IF(AND(InvoiceDatabase[[#This Row],[Date Due]]&lt;TODAY(),InvoiceDatabase[[#This Row],[Status]]&lt;&gt;"Paid"),"Yes","No")</f>
        <v>Yes</v>
      </c>
    </row>
    <row r="950" spans="1:20">
      <c r="A950">
        <v>949</v>
      </c>
      <c r="C950" t="s">
        <v>260</v>
      </c>
      <c r="D950" s="68">
        <v>1512000</v>
      </c>
      <c r="E950" s="23">
        <v>46263</v>
      </c>
      <c r="F950" s="23">
        <v>46277</v>
      </c>
      <c r="G950" t="s">
        <v>274</v>
      </c>
      <c r="H950"/>
      <c r="I950"/>
      <c r="K950" t="s">
        <v>1250</v>
      </c>
      <c r="L950" s="68">
        <v>1512000</v>
      </c>
      <c r="M950" s="68">
        <f>InvoiceDatabase[[#This Row],[Amount]]-InvoiceDatabase[[#This Row],[Paid Amount]]</f>
        <v>0</v>
      </c>
      <c r="N950" s="68" t="str" cm="1">
        <f t="array" aca="1" ref="N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0" s="68" t="str">
        <f>_xlfn.TEXTAFTER(
VLOOKUP(InvoiceDatabase[[#This Row],[Customer]],CustomerList[],5,FALSE),
", ", -1)</f>
        <v>Sulawesi Utara</v>
      </c>
      <c r="P950" s="68">
        <f ca="1">IF(InvoiceDatabase[[#This Row],[Aging]]&lt;&gt;"Within Due",InvoiceDatabase[[#This Row],[Balance Outstanding]],0)</f>
        <v>0</v>
      </c>
      <c r="Q950" s="68">
        <f ca="1">IF(InvoiceDatabase[[#This Row],[Aging]]="Within Due",InvoiceDatabase[[#This Row],[Balance Outstanding]],0)</f>
        <v>0</v>
      </c>
      <c r="R950" s="68" t="str">
        <f ca="1">IF(InvoiceDatabase[[#This Row],[Date Issued]] &gt;= TODAY()-30, "Yes", "No")</f>
        <v>No</v>
      </c>
      <c r="S950" s="68" t="str">
        <f ca="1">IF(InvoiceDatabase[[#This Row],[IsOverdue?]]&lt;&gt;"Yes",InvoiceDatabase[[#This Row],[Status]],"Past Due")</f>
        <v>Paid</v>
      </c>
      <c r="T950" s="68" t="str">
        <f ca="1">IF(AND(InvoiceDatabase[[#This Row],[Date Due]]&lt;TODAY(),InvoiceDatabase[[#This Row],[Status]]&lt;&gt;"Paid"),"Yes","No")</f>
        <v>No</v>
      </c>
    </row>
    <row r="951" spans="1:20">
      <c r="A951">
        <v>950</v>
      </c>
      <c r="C951" t="s">
        <v>151</v>
      </c>
      <c r="D951" s="68">
        <v>1859000</v>
      </c>
      <c r="E951" s="23">
        <v>46200</v>
      </c>
      <c r="F951" s="23">
        <v>46230</v>
      </c>
      <c r="G951" t="s">
        <v>274</v>
      </c>
      <c r="H951"/>
      <c r="I951"/>
      <c r="K951" t="s">
        <v>1251</v>
      </c>
      <c r="L951" s="68">
        <v>1859000</v>
      </c>
      <c r="M951" s="68">
        <f>InvoiceDatabase[[#This Row],[Amount]]-InvoiceDatabase[[#This Row],[Paid Amount]]</f>
        <v>0</v>
      </c>
      <c r="N951" s="68" t="str" cm="1">
        <f t="array" aca="1" ref="N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1" s="68" t="str">
        <f>_xlfn.TEXTAFTER(
VLOOKUP(InvoiceDatabase[[#This Row],[Customer]],CustomerList[],5,FALSE),
", ", -1)</f>
        <v>Banten</v>
      </c>
      <c r="P951" s="68">
        <f ca="1">IF(InvoiceDatabase[[#This Row],[Aging]]&lt;&gt;"Within Due",InvoiceDatabase[[#This Row],[Balance Outstanding]],0)</f>
        <v>0</v>
      </c>
      <c r="Q951" s="68">
        <f ca="1">IF(InvoiceDatabase[[#This Row],[Aging]]="Within Due",InvoiceDatabase[[#This Row],[Balance Outstanding]],0)</f>
        <v>0</v>
      </c>
      <c r="R951" s="68" t="str">
        <f ca="1">IF(InvoiceDatabase[[#This Row],[Date Issued]] &gt;= TODAY()-30, "Yes", "No")</f>
        <v>No</v>
      </c>
      <c r="S951" s="68" t="str">
        <f ca="1">IF(InvoiceDatabase[[#This Row],[IsOverdue?]]&lt;&gt;"Yes",InvoiceDatabase[[#This Row],[Status]],"Past Due")</f>
        <v>Paid</v>
      </c>
      <c r="T951" s="68" t="str">
        <f ca="1">IF(AND(InvoiceDatabase[[#This Row],[Date Due]]&lt;TODAY(),InvoiceDatabase[[#This Row],[Status]]&lt;&gt;"Paid"),"Yes","No")</f>
        <v>No</v>
      </c>
    </row>
    <row r="952" spans="1:20">
      <c r="A952">
        <v>951</v>
      </c>
      <c r="C952" t="s">
        <v>225</v>
      </c>
      <c r="D952" s="68">
        <v>396000</v>
      </c>
      <c r="E952" s="23">
        <v>46175</v>
      </c>
      <c r="F952" s="23">
        <v>46220</v>
      </c>
      <c r="G952" t="s">
        <v>274</v>
      </c>
      <c r="H952"/>
      <c r="I952"/>
      <c r="K952" t="s">
        <v>1252</v>
      </c>
      <c r="L952" s="68">
        <v>396000</v>
      </c>
      <c r="M952" s="68">
        <f>InvoiceDatabase[[#This Row],[Amount]]-InvoiceDatabase[[#This Row],[Paid Amount]]</f>
        <v>0</v>
      </c>
      <c r="N952" s="68" t="str" cm="1">
        <f t="array" aca="1" ref="N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2" s="68" t="str">
        <f>_xlfn.TEXTAFTER(
VLOOKUP(InvoiceDatabase[[#This Row],[Customer]],CustomerList[],5,FALSE),
", ", -1)</f>
        <v>Sumatera Selatan</v>
      </c>
      <c r="P952" s="68">
        <f ca="1">IF(InvoiceDatabase[[#This Row],[Aging]]&lt;&gt;"Within Due",InvoiceDatabase[[#This Row],[Balance Outstanding]],0)</f>
        <v>0</v>
      </c>
      <c r="Q952" s="68">
        <f ca="1">IF(InvoiceDatabase[[#This Row],[Aging]]="Within Due",InvoiceDatabase[[#This Row],[Balance Outstanding]],0)</f>
        <v>0</v>
      </c>
      <c r="R952" s="68" t="str">
        <f ca="1">IF(InvoiceDatabase[[#This Row],[Date Issued]] &gt;= TODAY()-30, "Yes", "No")</f>
        <v>No</v>
      </c>
      <c r="S952" s="68" t="str">
        <f ca="1">IF(InvoiceDatabase[[#This Row],[IsOverdue?]]&lt;&gt;"Yes",InvoiceDatabase[[#This Row],[Status]],"Past Due")</f>
        <v>Paid</v>
      </c>
      <c r="T952" s="68" t="str">
        <f ca="1">IF(AND(InvoiceDatabase[[#This Row],[Date Due]]&lt;TODAY(),InvoiceDatabase[[#This Row],[Status]]&lt;&gt;"Paid"),"Yes","No")</f>
        <v>No</v>
      </c>
    </row>
    <row r="953" spans="1:20">
      <c r="A953">
        <v>952</v>
      </c>
      <c r="C953" t="s">
        <v>204</v>
      </c>
      <c r="D953" s="68">
        <v>5556000</v>
      </c>
      <c r="E953" s="23">
        <v>46090</v>
      </c>
      <c r="F953" s="23">
        <v>46120</v>
      </c>
      <c r="G953" t="s">
        <v>274</v>
      </c>
      <c r="H953"/>
      <c r="I953"/>
      <c r="K953" t="s">
        <v>1253</v>
      </c>
      <c r="L953" s="68">
        <v>5556000</v>
      </c>
      <c r="M953" s="68">
        <f>InvoiceDatabase[[#This Row],[Amount]]-InvoiceDatabase[[#This Row],[Paid Amount]]</f>
        <v>0</v>
      </c>
      <c r="N953" s="68" t="str" cm="1">
        <f t="array" aca="1" ref="N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3" s="68" t="str">
        <f>_xlfn.TEXTAFTER(
VLOOKUP(InvoiceDatabase[[#This Row],[Customer]],CustomerList[],5,FALSE),
", ", -1)</f>
        <v>Bali</v>
      </c>
      <c r="P953" s="68">
        <f ca="1">IF(InvoiceDatabase[[#This Row],[Aging]]&lt;&gt;"Within Due",InvoiceDatabase[[#This Row],[Balance Outstanding]],0)</f>
        <v>0</v>
      </c>
      <c r="Q953" s="68">
        <f ca="1">IF(InvoiceDatabase[[#This Row],[Aging]]="Within Due",InvoiceDatabase[[#This Row],[Balance Outstanding]],0)</f>
        <v>0</v>
      </c>
      <c r="R953" s="68" t="str">
        <f ca="1">IF(InvoiceDatabase[[#This Row],[Date Issued]] &gt;= TODAY()-30, "Yes", "No")</f>
        <v>No</v>
      </c>
      <c r="S953" s="68" t="str">
        <f ca="1">IF(InvoiceDatabase[[#This Row],[IsOverdue?]]&lt;&gt;"Yes",InvoiceDatabase[[#This Row],[Status]],"Past Due")</f>
        <v>Paid</v>
      </c>
      <c r="T953" s="68" t="str">
        <f ca="1">IF(AND(InvoiceDatabase[[#This Row],[Date Due]]&lt;TODAY(),InvoiceDatabase[[#This Row],[Status]]&lt;&gt;"Paid"),"Yes","No")</f>
        <v>No</v>
      </c>
    </row>
    <row r="954" spans="1:20">
      <c r="A954">
        <v>953</v>
      </c>
      <c r="C954" t="s">
        <v>171</v>
      </c>
      <c r="D954" s="68">
        <v>4590000</v>
      </c>
      <c r="E954" s="23">
        <v>46183</v>
      </c>
      <c r="F954" s="23">
        <v>46228</v>
      </c>
      <c r="G954" t="s">
        <v>2802</v>
      </c>
      <c r="H954"/>
      <c r="I954"/>
      <c r="K954" t="s">
        <v>1254</v>
      </c>
      <c r="L954" s="68">
        <v>1148000</v>
      </c>
      <c r="M954" s="68">
        <f>InvoiceDatabase[[#This Row],[Amount]]-InvoiceDatabase[[#This Row],[Paid Amount]]</f>
        <v>3442000</v>
      </c>
      <c r="N954" s="68" t="str" cm="1">
        <f t="array" aca="1" ref="N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54" s="68" t="str">
        <f>_xlfn.TEXTAFTER(
VLOOKUP(InvoiceDatabase[[#This Row],[Customer]],CustomerList[],5,FALSE),
", ", -1)</f>
        <v>Jawa Barat</v>
      </c>
      <c r="P954" s="68">
        <f ca="1">IF(InvoiceDatabase[[#This Row],[Aging]]&lt;&gt;"Within Due",InvoiceDatabase[[#This Row],[Balance Outstanding]],0)</f>
        <v>3442000</v>
      </c>
      <c r="Q954" s="68">
        <f ca="1">IF(InvoiceDatabase[[#This Row],[Aging]]="Within Due",InvoiceDatabase[[#This Row],[Balance Outstanding]],0)</f>
        <v>0</v>
      </c>
      <c r="R954" s="68" t="str">
        <f ca="1">IF(InvoiceDatabase[[#This Row],[Date Issued]] &gt;= TODAY()-30, "Yes", "No")</f>
        <v>No</v>
      </c>
      <c r="S954" s="68" t="str">
        <f ca="1">IF(InvoiceDatabase[[#This Row],[IsOverdue?]]&lt;&gt;"Yes",InvoiceDatabase[[#This Row],[Status]],"Past Due")</f>
        <v>Past Due</v>
      </c>
      <c r="T954" s="68" t="str">
        <f ca="1">IF(AND(InvoiceDatabase[[#This Row],[Date Due]]&lt;TODAY(),InvoiceDatabase[[#This Row],[Status]]&lt;&gt;"Paid"),"Yes","No")</f>
        <v>Yes</v>
      </c>
    </row>
    <row r="955" spans="1:20">
      <c r="A955">
        <v>954</v>
      </c>
      <c r="C955" t="s">
        <v>184</v>
      </c>
      <c r="D955" s="68">
        <v>1825000</v>
      </c>
      <c r="E955" s="23">
        <v>46029</v>
      </c>
      <c r="F955" s="23">
        <v>46059</v>
      </c>
      <c r="G955" t="s">
        <v>274</v>
      </c>
      <c r="H955"/>
      <c r="I955"/>
      <c r="K955" t="s">
        <v>1255</v>
      </c>
      <c r="L955" s="68">
        <v>1825000</v>
      </c>
      <c r="M955" s="68">
        <f>InvoiceDatabase[[#This Row],[Amount]]-InvoiceDatabase[[#This Row],[Paid Amount]]</f>
        <v>0</v>
      </c>
      <c r="N955" s="68" t="str" cm="1">
        <f t="array" aca="1" ref="N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5" s="68" t="str">
        <f>_xlfn.TEXTAFTER(
VLOOKUP(InvoiceDatabase[[#This Row],[Customer]],CustomerList[],5,FALSE),
", ", -1)</f>
        <v>Jawa Timur</v>
      </c>
      <c r="P955" s="68">
        <f ca="1">IF(InvoiceDatabase[[#This Row],[Aging]]&lt;&gt;"Within Due",InvoiceDatabase[[#This Row],[Balance Outstanding]],0)</f>
        <v>0</v>
      </c>
      <c r="Q955" s="68">
        <f ca="1">IF(InvoiceDatabase[[#This Row],[Aging]]="Within Due",InvoiceDatabase[[#This Row],[Balance Outstanding]],0)</f>
        <v>0</v>
      </c>
      <c r="R955" s="68" t="str">
        <f ca="1">IF(InvoiceDatabase[[#This Row],[Date Issued]] &gt;= TODAY()-30, "Yes", "No")</f>
        <v>No</v>
      </c>
      <c r="S955" s="68" t="str">
        <f ca="1">IF(InvoiceDatabase[[#This Row],[IsOverdue?]]&lt;&gt;"Yes",InvoiceDatabase[[#This Row],[Status]],"Past Due")</f>
        <v>Paid</v>
      </c>
      <c r="T955" s="68" t="str">
        <f ca="1">IF(AND(InvoiceDatabase[[#This Row],[Date Due]]&lt;TODAY(),InvoiceDatabase[[#This Row],[Status]]&lt;&gt;"Paid"),"Yes","No")</f>
        <v>No</v>
      </c>
    </row>
    <row r="956" spans="1:20">
      <c r="A956">
        <v>955</v>
      </c>
      <c r="C956" t="s">
        <v>158</v>
      </c>
      <c r="D956" s="68">
        <v>1964000</v>
      </c>
      <c r="E956" s="23">
        <v>46162</v>
      </c>
      <c r="F956" s="23">
        <v>46207</v>
      </c>
      <c r="G956" t="s">
        <v>51</v>
      </c>
      <c r="H956"/>
      <c r="I956"/>
      <c r="K956" t="s">
        <v>1256</v>
      </c>
      <c r="L956" s="68">
        <v>0</v>
      </c>
      <c r="M956" s="68">
        <f>InvoiceDatabase[[#This Row],[Amount]]-InvoiceDatabase[[#This Row],[Paid Amount]]</f>
        <v>1964000</v>
      </c>
      <c r="N956" s="68" t="str" cm="1">
        <f t="array" aca="1" ref="N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6" s="68" t="str">
        <f>_xlfn.TEXTAFTER(
VLOOKUP(InvoiceDatabase[[#This Row],[Customer]],CustomerList[],5,FALSE),
", ", -1)</f>
        <v>DKI Jakarta</v>
      </c>
      <c r="P956" s="68">
        <f ca="1">IF(InvoiceDatabase[[#This Row],[Aging]]&lt;&gt;"Within Due",InvoiceDatabase[[#This Row],[Balance Outstanding]],0)</f>
        <v>1964000</v>
      </c>
      <c r="Q956" s="68">
        <f ca="1">IF(InvoiceDatabase[[#This Row],[Aging]]="Within Due",InvoiceDatabase[[#This Row],[Balance Outstanding]],0)</f>
        <v>0</v>
      </c>
      <c r="R956" s="68" t="str">
        <f ca="1">IF(InvoiceDatabase[[#This Row],[Date Issued]] &gt;= TODAY()-30, "Yes", "No")</f>
        <v>No</v>
      </c>
      <c r="S956" s="68" t="str">
        <f ca="1">IF(InvoiceDatabase[[#This Row],[IsOverdue?]]&lt;&gt;"Yes",InvoiceDatabase[[#This Row],[Status]],"Past Due")</f>
        <v>Past Due</v>
      </c>
      <c r="T956" s="68" t="str">
        <f ca="1">IF(AND(InvoiceDatabase[[#This Row],[Date Due]]&lt;TODAY(),InvoiceDatabase[[#This Row],[Status]]&lt;&gt;"Paid"),"Yes","No")</f>
        <v>Yes</v>
      </c>
    </row>
    <row r="957" spans="1:20">
      <c r="A957">
        <v>956</v>
      </c>
      <c r="C957" t="s">
        <v>225</v>
      </c>
      <c r="D957" s="68">
        <v>8328000</v>
      </c>
      <c r="E957" s="23">
        <v>46041</v>
      </c>
      <c r="F957" s="23">
        <v>46071</v>
      </c>
      <c r="G957" t="s">
        <v>274</v>
      </c>
      <c r="H957"/>
      <c r="I957"/>
      <c r="K957" t="s">
        <v>1257</v>
      </c>
      <c r="L957" s="68">
        <v>8328000</v>
      </c>
      <c r="M957" s="68">
        <f>InvoiceDatabase[[#This Row],[Amount]]-InvoiceDatabase[[#This Row],[Paid Amount]]</f>
        <v>0</v>
      </c>
      <c r="N957" s="68" t="str" cm="1">
        <f t="array" aca="1" ref="N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7" s="68" t="str">
        <f>_xlfn.TEXTAFTER(
VLOOKUP(InvoiceDatabase[[#This Row],[Customer]],CustomerList[],5,FALSE),
", ", -1)</f>
        <v>Sumatera Selatan</v>
      </c>
      <c r="P957" s="68">
        <f ca="1">IF(InvoiceDatabase[[#This Row],[Aging]]&lt;&gt;"Within Due",InvoiceDatabase[[#This Row],[Balance Outstanding]],0)</f>
        <v>0</v>
      </c>
      <c r="Q957" s="68">
        <f ca="1">IF(InvoiceDatabase[[#This Row],[Aging]]="Within Due",InvoiceDatabase[[#This Row],[Balance Outstanding]],0)</f>
        <v>0</v>
      </c>
      <c r="R957" s="68" t="str">
        <f ca="1">IF(InvoiceDatabase[[#This Row],[Date Issued]] &gt;= TODAY()-30, "Yes", "No")</f>
        <v>No</v>
      </c>
      <c r="S957" s="68" t="str">
        <f ca="1">IF(InvoiceDatabase[[#This Row],[IsOverdue?]]&lt;&gt;"Yes",InvoiceDatabase[[#This Row],[Status]],"Past Due")</f>
        <v>Paid</v>
      </c>
      <c r="T957" s="68" t="str">
        <f ca="1">IF(AND(InvoiceDatabase[[#This Row],[Date Due]]&lt;TODAY(),InvoiceDatabase[[#This Row],[Status]]&lt;&gt;"Paid"),"Yes","No")</f>
        <v>No</v>
      </c>
    </row>
    <row r="958" spans="1:20">
      <c r="A958">
        <v>957</v>
      </c>
      <c r="C958" t="s">
        <v>218</v>
      </c>
      <c r="D958" s="68">
        <v>249000</v>
      </c>
      <c r="E958" s="23">
        <v>46053</v>
      </c>
      <c r="F958" s="23">
        <v>46083</v>
      </c>
      <c r="G958" t="s">
        <v>274</v>
      </c>
      <c r="H958"/>
      <c r="I958"/>
      <c r="K958" t="s">
        <v>1258</v>
      </c>
      <c r="L958" s="68">
        <v>249000</v>
      </c>
      <c r="M958" s="68">
        <f>InvoiceDatabase[[#This Row],[Amount]]-InvoiceDatabase[[#This Row],[Paid Amount]]</f>
        <v>0</v>
      </c>
      <c r="N958" s="68" t="str" cm="1">
        <f t="array" aca="1" ref="N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58" s="68" t="str">
        <f>_xlfn.TEXTAFTER(
VLOOKUP(InvoiceDatabase[[#This Row],[Customer]],CustomerList[],5,FALSE),
", ", -1)</f>
        <v>Sumatera Utara</v>
      </c>
      <c r="P958" s="68">
        <f ca="1">IF(InvoiceDatabase[[#This Row],[Aging]]&lt;&gt;"Within Due",InvoiceDatabase[[#This Row],[Balance Outstanding]],0)</f>
        <v>0</v>
      </c>
      <c r="Q958" s="68">
        <f ca="1">IF(InvoiceDatabase[[#This Row],[Aging]]="Within Due",InvoiceDatabase[[#This Row],[Balance Outstanding]],0)</f>
        <v>0</v>
      </c>
      <c r="R958" s="68" t="str">
        <f ca="1">IF(InvoiceDatabase[[#This Row],[Date Issued]] &gt;= TODAY()-30, "Yes", "No")</f>
        <v>No</v>
      </c>
      <c r="S958" s="68" t="str">
        <f ca="1">IF(InvoiceDatabase[[#This Row],[IsOverdue?]]&lt;&gt;"Yes",InvoiceDatabase[[#This Row],[Status]],"Past Due")</f>
        <v>Paid</v>
      </c>
      <c r="T958" s="68" t="str">
        <f ca="1">IF(AND(InvoiceDatabase[[#This Row],[Date Due]]&lt;TODAY(),InvoiceDatabase[[#This Row],[Status]]&lt;&gt;"Paid"),"Yes","No")</f>
        <v>No</v>
      </c>
    </row>
    <row r="959" spans="1:20">
      <c r="A959">
        <v>958</v>
      </c>
      <c r="C959" t="s">
        <v>144</v>
      </c>
      <c r="D959" s="68">
        <v>5548000</v>
      </c>
      <c r="E959" s="23">
        <v>46030</v>
      </c>
      <c r="F959" s="23">
        <v>46060</v>
      </c>
      <c r="G959" t="s">
        <v>51</v>
      </c>
      <c r="H959"/>
      <c r="I959"/>
      <c r="K959" t="s">
        <v>1259</v>
      </c>
      <c r="L959" s="68">
        <v>0</v>
      </c>
      <c r="M959" s="68">
        <f>InvoiceDatabase[[#This Row],[Amount]]-InvoiceDatabase[[#This Row],[Paid Amount]]</f>
        <v>5548000</v>
      </c>
      <c r="N959" s="68" t="str" cm="1">
        <f t="array" aca="1" ref="N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59" s="68" t="str">
        <f>_xlfn.TEXTAFTER(
VLOOKUP(InvoiceDatabase[[#This Row],[Customer]],CustomerList[],5,FALSE),
", ", -1)</f>
        <v>Banten</v>
      </c>
      <c r="P959" s="68">
        <f ca="1">IF(InvoiceDatabase[[#This Row],[Aging]]&lt;&gt;"Within Due",InvoiceDatabase[[#This Row],[Balance Outstanding]],0)</f>
        <v>5548000</v>
      </c>
      <c r="Q959" s="68">
        <f ca="1">IF(InvoiceDatabase[[#This Row],[Aging]]="Within Due",InvoiceDatabase[[#This Row],[Balance Outstanding]],0)</f>
        <v>0</v>
      </c>
      <c r="R959" s="68" t="str">
        <f ca="1">IF(InvoiceDatabase[[#This Row],[Date Issued]] &gt;= TODAY()-30, "Yes", "No")</f>
        <v>No</v>
      </c>
      <c r="S959" s="68" t="str">
        <f ca="1">IF(InvoiceDatabase[[#This Row],[IsOverdue?]]&lt;&gt;"Yes",InvoiceDatabase[[#This Row],[Status]],"Past Due")</f>
        <v>Past Due</v>
      </c>
      <c r="T959" s="68" t="str">
        <f ca="1">IF(AND(InvoiceDatabase[[#This Row],[Date Due]]&lt;TODAY(),InvoiceDatabase[[#This Row],[Status]]&lt;&gt;"Paid"),"Yes","No")</f>
        <v>Yes</v>
      </c>
    </row>
    <row r="960" spans="1:20">
      <c r="A960">
        <v>959</v>
      </c>
      <c r="C960" t="s">
        <v>111</v>
      </c>
      <c r="D960" s="68">
        <v>5045000</v>
      </c>
      <c r="E960" s="23">
        <v>46133</v>
      </c>
      <c r="F960" s="23">
        <v>46163</v>
      </c>
      <c r="G960" t="s">
        <v>274</v>
      </c>
      <c r="H960"/>
      <c r="I960"/>
      <c r="K960" t="s">
        <v>1260</v>
      </c>
      <c r="L960" s="68">
        <v>5045000</v>
      </c>
      <c r="M960" s="68">
        <f>InvoiceDatabase[[#This Row],[Amount]]-InvoiceDatabase[[#This Row],[Paid Amount]]</f>
        <v>0</v>
      </c>
      <c r="N960" s="68" t="str" cm="1">
        <f t="array" aca="1" ref="N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0" s="68" t="str">
        <f>_xlfn.TEXTAFTER(
VLOOKUP(InvoiceDatabase[[#This Row],[Customer]],CustomerList[],5,FALSE),
", ", -1)</f>
        <v>DKI Jakarta</v>
      </c>
      <c r="P960" s="68">
        <f ca="1">IF(InvoiceDatabase[[#This Row],[Aging]]&lt;&gt;"Within Due",InvoiceDatabase[[#This Row],[Balance Outstanding]],0)</f>
        <v>0</v>
      </c>
      <c r="Q960" s="68">
        <f ca="1">IF(InvoiceDatabase[[#This Row],[Aging]]="Within Due",InvoiceDatabase[[#This Row],[Balance Outstanding]],0)</f>
        <v>0</v>
      </c>
      <c r="R960" s="68" t="str">
        <f ca="1">IF(InvoiceDatabase[[#This Row],[Date Issued]] &gt;= TODAY()-30, "Yes", "No")</f>
        <v>No</v>
      </c>
      <c r="S960" s="68" t="str">
        <f ca="1">IF(InvoiceDatabase[[#This Row],[IsOverdue?]]&lt;&gt;"Yes",InvoiceDatabase[[#This Row],[Status]],"Past Due")</f>
        <v>Paid</v>
      </c>
      <c r="T960" s="68" t="str">
        <f ca="1">IF(AND(InvoiceDatabase[[#This Row],[Date Due]]&lt;TODAY(),InvoiceDatabase[[#This Row],[Status]]&lt;&gt;"Paid"),"Yes","No")</f>
        <v>No</v>
      </c>
    </row>
    <row r="961" spans="1:20">
      <c r="A961">
        <v>960</v>
      </c>
      <c r="C961" t="s">
        <v>211</v>
      </c>
      <c r="D961" s="68">
        <v>4980000</v>
      </c>
      <c r="E961" s="23">
        <v>46246</v>
      </c>
      <c r="F961" s="23">
        <v>46276</v>
      </c>
      <c r="G961" t="s">
        <v>274</v>
      </c>
      <c r="H961"/>
      <c r="I961"/>
      <c r="K961" t="s">
        <v>1261</v>
      </c>
      <c r="L961" s="68">
        <v>4980000</v>
      </c>
      <c r="M961" s="68">
        <f>InvoiceDatabase[[#This Row],[Amount]]-InvoiceDatabase[[#This Row],[Paid Amount]]</f>
        <v>0</v>
      </c>
      <c r="N961" s="68" t="str" cm="1">
        <f t="array" aca="1" ref="N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1" s="68" t="str">
        <f>_xlfn.TEXTAFTER(
VLOOKUP(InvoiceDatabase[[#This Row],[Customer]],CustomerList[],5,FALSE),
", ", -1)</f>
        <v>Sulawesi Selatan</v>
      </c>
      <c r="P961" s="68">
        <f ca="1">IF(InvoiceDatabase[[#This Row],[Aging]]&lt;&gt;"Within Due",InvoiceDatabase[[#This Row],[Balance Outstanding]],0)</f>
        <v>0</v>
      </c>
      <c r="Q961" s="68">
        <f ca="1">IF(InvoiceDatabase[[#This Row],[Aging]]="Within Due",InvoiceDatabase[[#This Row],[Balance Outstanding]],0)</f>
        <v>0</v>
      </c>
      <c r="R961" s="68" t="str">
        <f ca="1">IF(InvoiceDatabase[[#This Row],[Date Issued]] &gt;= TODAY()-30, "Yes", "No")</f>
        <v>No</v>
      </c>
      <c r="S961" s="68" t="str">
        <f ca="1">IF(InvoiceDatabase[[#This Row],[IsOverdue?]]&lt;&gt;"Yes",InvoiceDatabase[[#This Row],[Status]],"Past Due")</f>
        <v>Paid</v>
      </c>
      <c r="T961" s="68" t="str">
        <f ca="1">IF(AND(InvoiceDatabase[[#This Row],[Date Due]]&lt;TODAY(),InvoiceDatabase[[#This Row],[Status]]&lt;&gt;"Paid"),"Yes","No")</f>
        <v>No</v>
      </c>
    </row>
    <row r="962" spans="1:20">
      <c r="A962">
        <v>961</v>
      </c>
      <c r="C962" t="s">
        <v>144</v>
      </c>
      <c r="D962" s="68">
        <v>9833000</v>
      </c>
      <c r="E962" s="23">
        <v>46272</v>
      </c>
      <c r="F962" s="23">
        <v>46286</v>
      </c>
      <c r="G962" t="s">
        <v>274</v>
      </c>
      <c r="H962"/>
      <c r="I962"/>
      <c r="K962" t="s">
        <v>1262</v>
      </c>
      <c r="L962" s="68">
        <v>9833000</v>
      </c>
      <c r="M962" s="68">
        <f>InvoiceDatabase[[#This Row],[Amount]]-InvoiceDatabase[[#This Row],[Paid Amount]]</f>
        <v>0</v>
      </c>
      <c r="N962" s="68" t="str" cm="1">
        <f t="array" aca="1" ref="N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2" s="68" t="str">
        <f>_xlfn.TEXTAFTER(
VLOOKUP(InvoiceDatabase[[#This Row],[Customer]],CustomerList[],5,FALSE),
", ", -1)</f>
        <v>Banten</v>
      </c>
      <c r="P962" s="68">
        <f ca="1">IF(InvoiceDatabase[[#This Row],[Aging]]&lt;&gt;"Within Due",InvoiceDatabase[[#This Row],[Balance Outstanding]],0)</f>
        <v>0</v>
      </c>
      <c r="Q962" s="68">
        <f ca="1">IF(InvoiceDatabase[[#This Row],[Aging]]="Within Due",InvoiceDatabase[[#This Row],[Balance Outstanding]],0)</f>
        <v>0</v>
      </c>
      <c r="R962" s="68" t="str">
        <f ca="1">IF(InvoiceDatabase[[#This Row],[Date Issued]] &gt;= TODAY()-30, "Yes", "No")</f>
        <v>Yes</v>
      </c>
      <c r="S962" s="68" t="str">
        <f ca="1">IF(InvoiceDatabase[[#This Row],[IsOverdue?]]&lt;&gt;"Yes",InvoiceDatabase[[#This Row],[Status]],"Past Due")</f>
        <v>Paid</v>
      </c>
      <c r="T962" s="68" t="str">
        <f ca="1">IF(AND(InvoiceDatabase[[#This Row],[Date Due]]&lt;TODAY(),InvoiceDatabase[[#This Row],[Status]]&lt;&gt;"Paid"),"Yes","No")</f>
        <v>No</v>
      </c>
    </row>
    <row r="963" spans="1:20">
      <c r="A963">
        <v>962</v>
      </c>
      <c r="C963" t="s">
        <v>165</v>
      </c>
      <c r="D963" s="68">
        <v>1428000</v>
      </c>
      <c r="E963" s="23">
        <v>46220</v>
      </c>
      <c r="F963" s="23">
        <v>46250</v>
      </c>
      <c r="G963" t="s">
        <v>274</v>
      </c>
      <c r="H963"/>
      <c r="I963"/>
      <c r="K963" t="s">
        <v>1263</v>
      </c>
      <c r="L963" s="68">
        <v>1428000</v>
      </c>
      <c r="M963" s="68">
        <f>InvoiceDatabase[[#This Row],[Amount]]-InvoiceDatabase[[#This Row],[Paid Amount]]</f>
        <v>0</v>
      </c>
      <c r="N963" s="68" t="str" cm="1">
        <f t="array" aca="1" ref="N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3" s="68" t="str">
        <f>_xlfn.TEXTAFTER(
VLOOKUP(InvoiceDatabase[[#This Row],[Customer]],CustomerList[],5,FALSE),
", ", -1)</f>
        <v>Jawa Barat</v>
      </c>
      <c r="P963" s="68">
        <f ca="1">IF(InvoiceDatabase[[#This Row],[Aging]]&lt;&gt;"Within Due",InvoiceDatabase[[#This Row],[Balance Outstanding]],0)</f>
        <v>0</v>
      </c>
      <c r="Q963" s="68">
        <f ca="1">IF(InvoiceDatabase[[#This Row],[Aging]]="Within Due",InvoiceDatabase[[#This Row],[Balance Outstanding]],0)</f>
        <v>0</v>
      </c>
      <c r="R963" s="68" t="str">
        <f ca="1">IF(InvoiceDatabase[[#This Row],[Date Issued]] &gt;= TODAY()-30, "Yes", "No")</f>
        <v>No</v>
      </c>
      <c r="S963" s="68" t="str">
        <f ca="1">IF(InvoiceDatabase[[#This Row],[IsOverdue?]]&lt;&gt;"Yes",InvoiceDatabase[[#This Row],[Status]],"Past Due")</f>
        <v>Paid</v>
      </c>
      <c r="T963" s="68" t="str">
        <f ca="1">IF(AND(InvoiceDatabase[[#This Row],[Date Due]]&lt;TODAY(),InvoiceDatabase[[#This Row],[Status]]&lt;&gt;"Paid"),"Yes","No")</f>
        <v>No</v>
      </c>
    </row>
    <row r="964" spans="1:20">
      <c r="A964">
        <v>963</v>
      </c>
      <c r="C964" t="s">
        <v>211</v>
      </c>
      <c r="D964" s="68">
        <v>4878000</v>
      </c>
      <c r="E964" s="23">
        <v>46090</v>
      </c>
      <c r="F964" s="23">
        <v>46120</v>
      </c>
      <c r="G964" t="s">
        <v>2802</v>
      </c>
      <c r="H964"/>
      <c r="I964"/>
      <c r="K964" t="s">
        <v>1264</v>
      </c>
      <c r="L964" s="68">
        <v>1220000</v>
      </c>
      <c r="M964" s="68">
        <f>InvoiceDatabase[[#This Row],[Amount]]-InvoiceDatabase[[#This Row],[Paid Amount]]</f>
        <v>3658000</v>
      </c>
      <c r="N964" s="68" t="str" cm="1">
        <f t="array" aca="1" ref="N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4" s="68" t="str">
        <f>_xlfn.TEXTAFTER(
VLOOKUP(InvoiceDatabase[[#This Row],[Customer]],CustomerList[],5,FALSE),
", ", -1)</f>
        <v>Sulawesi Selatan</v>
      </c>
      <c r="P964" s="68">
        <f ca="1">IF(InvoiceDatabase[[#This Row],[Aging]]&lt;&gt;"Within Due",InvoiceDatabase[[#This Row],[Balance Outstanding]],0)</f>
        <v>3658000</v>
      </c>
      <c r="Q964" s="68">
        <f ca="1">IF(InvoiceDatabase[[#This Row],[Aging]]="Within Due",InvoiceDatabase[[#This Row],[Balance Outstanding]],0)</f>
        <v>0</v>
      </c>
      <c r="R964" s="68" t="str">
        <f ca="1">IF(InvoiceDatabase[[#This Row],[Date Issued]] &gt;= TODAY()-30, "Yes", "No")</f>
        <v>No</v>
      </c>
      <c r="S964" s="68" t="str">
        <f ca="1">IF(InvoiceDatabase[[#This Row],[IsOverdue?]]&lt;&gt;"Yes",InvoiceDatabase[[#This Row],[Status]],"Past Due")</f>
        <v>Past Due</v>
      </c>
      <c r="T964" s="68" t="str">
        <f ca="1">IF(AND(InvoiceDatabase[[#This Row],[Date Due]]&lt;TODAY(),InvoiceDatabase[[#This Row],[Status]]&lt;&gt;"Paid"),"Yes","No")</f>
        <v>Yes</v>
      </c>
    </row>
    <row r="965" spans="1:20">
      <c r="A965">
        <v>964</v>
      </c>
      <c r="C965" t="s">
        <v>239</v>
      </c>
      <c r="D965" s="68">
        <v>4140000</v>
      </c>
      <c r="E965" s="23">
        <v>46023</v>
      </c>
      <c r="F965" s="23">
        <v>46068</v>
      </c>
      <c r="G965" t="s">
        <v>51</v>
      </c>
      <c r="H965"/>
      <c r="I965"/>
      <c r="K965" t="s">
        <v>1265</v>
      </c>
      <c r="L965" s="68">
        <v>0</v>
      </c>
      <c r="M965" s="68">
        <f>InvoiceDatabase[[#This Row],[Amount]]-InvoiceDatabase[[#This Row],[Paid Amount]]</f>
        <v>4140000</v>
      </c>
      <c r="N965" s="68" t="str" cm="1">
        <f t="array" aca="1" ref="N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5" s="68" t="str">
        <f>_xlfn.TEXTAFTER(
VLOOKUP(InvoiceDatabase[[#This Row],[Customer]],CustomerList[],5,FALSE),
", ", -1)</f>
        <v>Kepulauan Riau</v>
      </c>
      <c r="P965" s="68">
        <f ca="1">IF(InvoiceDatabase[[#This Row],[Aging]]&lt;&gt;"Within Due",InvoiceDatabase[[#This Row],[Balance Outstanding]],0)</f>
        <v>4140000</v>
      </c>
      <c r="Q965" s="68">
        <f ca="1">IF(InvoiceDatabase[[#This Row],[Aging]]="Within Due",InvoiceDatabase[[#This Row],[Balance Outstanding]],0)</f>
        <v>0</v>
      </c>
      <c r="R965" s="68" t="str">
        <f ca="1">IF(InvoiceDatabase[[#This Row],[Date Issued]] &gt;= TODAY()-30, "Yes", "No")</f>
        <v>No</v>
      </c>
      <c r="S965" s="68" t="str">
        <f ca="1">IF(InvoiceDatabase[[#This Row],[IsOverdue?]]&lt;&gt;"Yes",InvoiceDatabase[[#This Row],[Status]],"Past Due")</f>
        <v>Past Due</v>
      </c>
      <c r="T965" s="68" t="str">
        <f ca="1">IF(AND(InvoiceDatabase[[#This Row],[Date Due]]&lt;TODAY(),InvoiceDatabase[[#This Row],[Status]]&lt;&gt;"Paid"),"Yes","No")</f>
        <v>Yes</v>
      </c>
    </row>
    <row r="966" spans="1:20">
      <c r="A966">
        <v>965</v>
      </c>
      <c r="C966" t="s">
        <v>253</v>
      </c>
      <c r="D966" s="68">
        <v>2764000</v>
      </c>
      <c r="E966" s="23">
        <v>46155</v>
      </c>
      <c r="F966" s="23">
        <v>46185</v>
      </c>
      <c r="G966" t="s">
        <v>2802</v>
      </c>
      <c r="H966"/>
      <c r="I966"/>
      <c r="K966" t="s">
        <v>1266</v>
      </c>
      <c r="L966" s="68">
        <v>1658000</v>
      </c>
      <c r="M966" s="68">
        <f>InvoiceDatabase[[#This Row],[Amount]]-InvoiceDatabase[[#This Row],[Paid Amount]]</f>
        <v>1106000</v>
      </c>
      <c r="N966" s="68" t="str" cm="1">
        <f t="array" aca="1" ref="N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6" s="68" t="str">
        <f>_xlfn.TEXTAFTER(
VLOOKUP(InvoiceDatabase[[#This Row],[Customer]],CustomerList[],5,FALSE),
", ", -1)</f>
        <v>Kalimantan Barat</v>
      </c>
      <c r="P966" s="68">
        <f ca="1">IF(InvoiceDatabase[[#This Row],[Aging]]&lt;&gt;"Within Due",InvoiceDatabase[[#This Row],[Balance Outstanding]],0)</f>
        <v>1106000</v>
      </c>
      <c r="Q966" s="68">
        <f ca="1">IF(InvoiceDatabase[[#This Row],[Aging]]="Within Due",InvoiceDatabase[[#This Row],[Balance Outstanding]],0)</f>
        <v>0</v>
      </c>
      <c r="R966" s="68" t="str">
        <f ca="1">IF(InvoiceDatabase[[#This Row],[Date Issued]] &gt;= TODAY()-30, "Yes", "No")</f>
        <v>No</v>
      </c>
      <c r="S966" s="68" t="str">
        <f ca="1">IF(InvoiceDatabase[[#This Row],[IsOverdue?]]&lt;&gt;"Yes",InvoiceDatabase[[#This Row],[Status]],"Past Due")</f>
        <v>Past Due</v>
      </c>
      <c r="T966" s="68" t="str">
        <f ca="1">IF(AND(InvoiceDatabase[[#This Row],[Date Due]]&lt;TODAY(),InvoiceDatabase[[#This Row],[Status]]&lt;&gt;"Paid"),"Yes","No")</f>
        <v>Yes</v>
      </c>
    </row>
    <row r="967" spans="1:20">
      <c r="A967">
        <v>966</v>
      </c>
      <c r="C967" t="s">
        <v>151</v>
      </c>
      <c r="D967" s="68">
        <v>3888000</v>
      </c>
      <c r="E967" s="23">
        <v>46055</v>
      </c>
      <c r="F967" s="23">
        <v>46100</v>
      </c>
      <c r="G967" t="s">
        <v>274</v>
      </c>
      <c r="H967"/>
      <c r="I967"/>
      <c r="K967" t="s">
        <v>1267</v>
      </c>
      <c r="L967" s="68">
        <v>3888000</v>
      </c>
      <c r="M967" s="68">
        <f>InvoiceDatabase[[#This Row],[Amount]]-InvoiceDatabase[[#This Row],[Paid Amount]]</f>
        <v>0</v>
      </c>
      <c r="N967" s="68" t="str" cm="1">
        <f t="array" aca="1" ref="N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7" s="68" t="str">
        <f>_xlfn.TEXTAFTER(
VLOOKUP(InvoiceDatabase[[#This Row],[Customer]],CustomerList[],5,FALSE),
", ", -1)</f>
        <v>Banten</v>
      </c>
      <c r="P967" s="68">
        <f ca="1">IF(InvoiceDatabase[[#This Row],[Aging]]&lt;&gt;"Within Due",InvoiceDatabase[[#This Row],[Balance Outstanding]],0)</f>
        <v>0</v>
      </c>
      <c r="Q967" s="68">
        <f ca="1">IF(InvoiceDatabase[[#This Row],[Aging]]="Within Due",InvoiceDatabase[[#This Row],[Balance Outstanding]],0)</f>
        <v>0</v>
      </c>
      <c r="R967" s="68" t="str">
        <f ca="1">IF(InvoiceDatabase[[#This Row],[Date Issued]] &gt;= TODAY()-30, "Yes", "No")</f>
        <v>No</v>
      </c>
      <c r="S967" s="68" t="str">
        <f ca="1">IF(InvoiceDatabase[[#This Row],[IsOverdue?]]&lt;&gt;"Yes",InvoiceDatabase[[#This Row],[Status]],"Past Due")</f>
        <v>Paid</v>
      </c>
      <c r="T967" s="68" t="str">
        <f ca="1">IF(AND(InvoiceDatabase[[#This Row],[Date Due]]&lt;TODAY(),InvoiceDatabase[[#This Row],[Status]]&lt;&gt;"Paid"),"Yes","No")</f>
        <v>No</v>
      </c>
    </row>
    <row r="968" spans="1:20">
      <c r="A968">
        <v>967</v>
      </c>
      <c r="C968" t="s">
        <v>246</v>
      </c>
      <c r="D968" s="68">
        <v>3435000</v>
      </c>
      <c r="E968" s="23">
        <v>46109</v>
      </c>
      <c r="F968" s="23">
        <v>46139</v>
      </c>
      <c r="G968" t="s">
        <v>2802</v>
      </c>
      <c r="H968"/>
      <c r="I968"/>
      <c r="K968" t="s">
        <v>1268</v>
      </c>
      <c r="L968" s="68">
        <v>1718000</v>
      </c>
      <c r="M968" s="68">
        <f>InvoiceDatabase[[#This Row],[Amount]]-InvoiceDatabase[[#This Row],[Paid Amount]]</f>
        <v>1717000</v>
      </c>
      <c r="N968" s="68" t="str" cm="1">
        <f t="array" aca="1" ref="N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68" s="68" t="str">
        <f>_xlfn.TEXTAFTER(
VLOOKUP(InvoiceDatabase[[#This Row],[Customer]],CustomerList[],5,FALSE),
", ", -1)</f>
        <v>Kalimantan Timur</v>
      </c>
      <c r="P968" s="68">
        <f ca="1">IF(InvoiceDatabase[[#This Row],[Aging]]&lt;&gt;"Within Due",InvoiceDatabase[[#This Row],[Balance Outstanding]],0)</f>
        <v>1717000</v>
      </c>
      <c r="Q968" s="68">
        <f ca="1">IF(InvoiceDatabase[[#This Row],[Aging]]="Within Due",InvoiceDatabase[[#This Row],[Balance Outstanding]],0)</f>
        <v>0</v>
      </c>
      <c r="R968" s="68" t="str">
        <f ca="1">IF(InvoiceDatabase[[#This Row],[Date Issued]] &gt;= TODAY()-30, "Yes", "No")</f>
        <v>No</v>
      </c>
      <c r="S968" s="68" t="str">
        <f ca="1">IF(InvoiceDatabase[[#This Row],[IsOverdue?]]&lt;&gt;"Yes",InvoiceDatabase[[#This Row],[Status]],"Past Due")</f>
        <v>Past Due</v>
      </c>
      <c r="T968" s="68" t="str">
        <f ca="1">IF(AND(InvoiceDatabase[[#This Row],[Date Due]]&lt;TODAY(),InvoiceDatabase[[#This Row],[Status]]&lt;&gt;"Paid"),"Yes","No")</f>
        <v>Yes</v>
      </c>
    </row>
    <row r="969" spans="1:20">
      <c r="A969">
        <v>968</v>
      </c>
      <c r="C969" t="s">
        <v>239</v>
      </c>
      <c r="D969" s="68">
        <v>1823000</v>
      </c>
      <c r="E969" s="23">
        <v>46144</v>
      </c>
      <c r="F969" s="23">
        <v>46174</v>
      </c>
      <c r="G969" t="s">
        <v>274</v>
      </c>
      <c r="H969"/>
      <c r="I969"/>
      <c r="K969" t="s">
        <v>1269</v>
      </c>
      <c r="L969" s="68">
        <v>1823000</v>
      </c>
      <c r="M969" s="68">
        <f>InvoiceDatabase[[#This Row],[Amount]]-InvoiceDatabase[[#This Row],[Paid Amount]]</f>
        <v>0</v>
      </c>
      <c r="N969" s="68" t="str" cm="1">
        <f t="array" aca="1" ref="N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69" s="68" t="str">
        <f>_xlfn.TEXTAFTER(
VLOOKUP(InvoiceDatabase[[#This Row],[Customer]],CustomerList[],5,FALSE),
", ", -1)</f>
        <v>Kepulauan Riau</v>
      </c>
      <c r="P969" s="68">
        <f ca="1">IF(InvoiceDatabase[[#This Row],[Aging]]&lt;&gt;"Within Due",InvoiceDatabase[[#This Row],[Balance Outstanding]],0)</f>
        <v>0</v>
      </c>
      <c r="Q969" s="68">
        <f ca="1">IF(InvoiceDatabase[[#This Row],[Aging]]="Within Due",InvoiceDatabase[[#This Row],[Balance Outstanding]],0)</f>
        <v>0</v>
      </c>
      <c r="R969" s="68" t="str">
        <f ca="1">IF(InvoiceDatabase[[#This Row],[Date Issued]] &gt;= TODAY()-30, "Yes", "No")</f>
        <v>No</v>
      </c>
      <c r="S969" s="68" t="str">
        <f ca="1">IF(InvoiceDatabase[[#This Row],[IsOverdue?]]&lt;&gt;"Yes",InvoiceDatabase[[#This Row],[Status]],"Past Due")</f>
        <v>Paid</v>
      </c>
      <c r="T969" s="68" t="str">
        <f ca="1">IF(AND(InvoiceDatabase[[#This Row],[Date Due]]&lt;TODAY(),InvoiceDatabase[[#This Row],[Status]]&lt;&gt;"Paid"),"Yes","No")</f>
        <v>No</v>
      </c>
    </row>
    <row r="970" spans="1:20">
      <c r="A970">
        <v>969</v>
      </c>
      <c r="C970" t="s">
        <v>177</v>
      </c>
      <c r="D970" s="68">
        <v>5077000</v>
      </c>
      <c r="E970" s="23">
        <v>46030</v>
      </c>
      <c r="F970" s="23">
        <v>46060</v>
      </c>
      <c r="G970" t="s">
        <v>51</v>
      </c>
      <c r="H970"/>
      <c r="I970"/>
      <c r="K970" t="s">
        <v>1270</v>
      </c>
      <c r="L970" s="68">
        <v>0</v>
      </c>
      <c r="M970" s="68">
        <f>InvoiceDatabase[[#This Row],[Amount]]-InvoiceDatabase[[#This Row],[Paid Amount]]</f>
        <v>5077000</v>
      </c>
      <c r="N970" s="68" t="str" cm="1">
        <f t="array" aca="1" ref="N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0" s="68" t="str">
        <f>_xlfn.TEXTAFTER(
VLOOKUP(InvoiceDatabase[[#This Row],[Customer]],CustomerList[],5,FALSE),
", ", -1)</f>
        <v>Jawa Timur</v>
      </c>
      <c r="P970" s="68">
        <f ca="1">IF(InvoiceDatabase[[#This Row],[Aging]]&lt;&gt;"Within Due",InvoiceDatabase[[#This Row],[Balance Outstanding]],0)</f>
        <v>5077000</v>
      </c>
      <c r="Q970" s="68">
        <f ca="1">IF(InvoiceDatabase[[#This Row],[Aging]]="Within Due",InvoiceDatabase[[#This Row],[Balance Outstanding]],0)</f>
        <v>0</v>
      </c>
      <c r="R970" s="68" t="str">
        <f ca="1">IF(InvoiceDatabase[[#This Row],[Date Issued]] &gt;= TODAY()-30, "Yes", "No")</f>
        <v>No</v>
      </c>
      <c r="S970" s="68" t="str">
        <f ca="1">IF(InvoiceDatabase[[#This Row],[IsOverdue?]]&lt;&gt;"Yes",InvoiceDatabase[[#This Row],[Status]],"Past Due")</f>
        <v>Past Due</v>
      </c>
      <c r="T970" s="68" t="str">
        <f ca="1">IF(AND(InvoiceDatabase[[#This Row],[Date Due]]&lt;TODAY(),InvoiceDatabase[[#This Row],[Status]]&lt;&gt;"Paid"),"Yes","No")</f>
        <v>Yes</v>
      </c>
    </row>
    <row r="971" spans="1:20">
      <c r="A971">
        <v>970</v>
      </c>
      <c r="C971" t="s">
        <v>211</v>
      </c>
      <c r="D971" s="68">
        <v>5247000</v>
      </c>
      <c r="E971" s="23">
        <v>46176</v>
      </c>
      <c r="F971" s="23">
        <v>46206</v>
      </c>
      <c r="G971" t="s">
        <v>274</v>
      </c>
      <c r="H971"/>
      <c r="I971"/>
      <c r="K971" t="s">
        <v>1271</v>
      </c>
      <c r="L971" s="68">
        <v>5247000</v>
      </c>
      <c r="M971" s="68">
        <f>InvoiceDatabase[[#This Row],[Amount]]-InvoiceDatabase[[#This Row],[Paid Amount]]</f>
        <v>0</v>
      </c>
      <c r="N971" s="68" t="str" cm="1">
        <f t="array" aca="1" ref="N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1" s="68" t="str">
        <f>_xlfn.TEXTAFTER(
VLOOKUP(InvoiceDatabase[[#This Row],[Customer]],CustomerList[],5,FALSE),
", ", -1)</f>
        <v>Sulawesi Selatan</v>
      </c>
      <c r="P971" s="68">
        <f ca="1">IF(InvoiceDatabase[[#This Row],[Aging]]&lt;&gt;"Within Due",InvoiceDatabase[[#This Row],[Balance Outstanding]],0)</f>
        <v>0</v>
      </c>
      <c r="Q971" s="68">
        <f ca="1">IF(InvoiceDatabase[[#This Row],[Aging]]="Within Due",InvoiceDatabase[[#This Row],[Balance Outstanding]],0)</f>
        <v>0</v>
      </c>
      <c r="R971" s="68" t="str">
        <f ca="1">IF(InvoiceDatabase[[#This Row],[Date Issued]] &gt;= TODAY()-30, "Yes", "No")</f>
        <v>No</v>
      </c>
      <c r="S971" s="68" t="str">
        <f ca="1">IF(InvoiceDatabase[[#This Row],[IsOverdue?]]&lt;&gt;"Yes",InvoiceDatabase[[#This Row],[Status]],"Past Due")</f>
        <v>Paid</v>
      </c>
      <c r="T971" s="68" t="str">
        <f ca="1">IF(AND(InvoiceDatabase[[#This Row],[Date Due]]&lt;TODAY(),InvoiceDatabase[[#This Row],[Status]]&lt;&gt;"Paid"),"Yes","No")</f>
        <v>No</v>
      </c>
    </row>
    <row r="972" spans="1:20">
      <c r="A972">
        <v>971</v>
      </c>
      <c r="C972" t="s">
        <v>111</v>
      </c>
      <c r="D972" s="68">
        <v>3577000</v>
      </c>
      <c r="E972" s="23">
        <v>46209</v>
      </c>
      <c r="F972" s="23">
        <v>46239</v>
      </c>
      <c r="G972" t="s">
        <v>51</v>
      </c>
      <c r="H972"/>
      <c r="I972"/>
      <c r="K972" t="s">
        <v>1272</v>
      </c>
      <c r="L972" s="68">
        <v>0</v>
      </c>
      <c r="M972" s="68">
        <f>InvoiceDatabase[[#This Row],[Amount]]-InvoiceDatabase[[#This Row],[Paid Amount]]</f>
        <v>3577000</v>
      </c>
      <c r="N972" s="68" t="str" cm="1">
        <f t="array" aca="1" ref="N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72" s="68" t="str">
        <f>_xlfn.TEXTAFTER(
VLOOKUP(InvoiceDatabase[[#This Row],[Customer]],CustomerList[],5,FALSE),
", ", -1)</f>
        <v>DKI Jakarta</v>
      </c>
      <c r="P972" s="68">
        <f ca="1">IF(InvoiceDatabase[[#This Row],[Aging]]&lt;&gt;"Within Due",InvoiceDatabase[[#This Row],[Balance Outstanding]],0)</f>
        <v>3577000</v>
      </c>
      <c r="Q972" s="68">
        <f ca="1">IF(InvoiceDatabase[[#This Row],[Aging]]="Within Due",InvoiceDatabase[[#This Row],[Balance Outstanding]],0)</f>
        <v>0</v>
      </c>
      <c r="R972" s="68" t="str">
        <f ca="1">IF(InvoiceDatabase[[#This Row],[Date Issued]] &gt;= TODAY()-30, "Yes", "No")</f>
        <v>No</v>
      </c>
      <c r="S972" s="68" t="str">
        <f ca="1">IF(InvoiceDatabase[[#This Row],[IsOverdue?]]&lt;&gt;"Yes",InvoiceDatabase[[#This Row],[Status]],"Past Due")</f>
        <v>Past Due</v>
      </c>
      <c r="T972" s="68" t="str">
        <f ca="1">IF(AND(InvoiceDatabase[[#This Row],[Date Due]]&lt;TODAY(),InvoiceDatabase[[#This Row],[Status]]&lt;&gt;"Paid"),"Yes","No")</f>
        <v>Yes</v>
      </c>
    </row>
    <row r="973" spans="1:20">
      <c r="A973">
        <v>972</v>
      </c>
      <c r="C973" t="s">
        <v>204</v>
      </c>
      <c r="D973" s="68">
        <v>8329000</v>
      </c>
      <c r="E973" s="23">
        <v>46150</v>
      </c>
      <c r="F973" s="23">
        <v>46164</v>
      </c>
      <c r="G973" t="s">
        <v>51</v>
      </c>
      <c r="H973"/>
      <c r="I973"/>
      <c r="K973" t="s">
        <v>1273</v>
      </c>
      <c r="L973" s="68">
        <v>0</v>
      </c>
      <c r="M973" s="68">
        <f>InvoiceDatabase[[#This Row],[Amount]]-InvoiceDatabase[[#This Row],[Paid Amount]]</f>
        <v>8329000</v>
      </c>
      <c r="N973" s="68" t="str" cm="1">
        <f t="array" aca="1" ref="N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3" s="68" t="str">
        <f>_xlfn.TEXTAFTER(
VLOOKUP(InvoiceDatabase[[#This Row],[Customer]],CustomerList[],5,FALSE),
", ", -1)</f>
        <v>Bali</v>
      </c>
      <c r="P973" s="68">
        <f ca="1">IF(InvoiceDatabase[[#This Row],[Aging]]&lt;&gt;"Within Due",InvoiceDatabase[[#This Row],[Balance Outstanding]],0)</f>
        <v>8329000</v>
      </c>
      <c r="Q973" s="68">
        <f ca="1">IF(InvoiceDatabase[[#This Row],[Aging]]="Within Due",InvoiceDatabase[[#This Row],[Balance Outstanding]],0)</f>
        <v>0</v>
      </c>
      <c r="R973" s="68" t="str">
        <f ca="1">IF(InvoiceDatabase[[#This Row],[Date Issued]] &gt;= TODAY()-30, "Yes", "No")</f>
        <v>No</v>
      </c>
      <c r="S973" s="68" t="str">
        <f ca="1">IF(InvoiceDatabase[[#This Row],[IsOverdue?]]&lt;&gt;"Yes",InvoiceDatabase[[#This Row],[Status]],"Past Due")</f>
        <v>Past Due</v>
      </c>
      <c r="T973" s="68" t="str">
        <f ca="1">IF(AND(InvoiceDatabase[[#This Row],[Date Due]]&lt;TODAY(),InvoiceDatabase[[#This Row],[Status]]&lt;&gt;"Paid"),"Yes","No")</f>
        <v>Yes</v>
      </c>
    </row>
    <row r="974" spans="1:20">
      <c r="A974">
        <v>973</v>
      </c>
      <c r="C974" t="s">
        <v>144</v>
      </c>
      <c r="D974" s="68">
        <v>3834000</v>
      </c>
      <c r="E974" s="23">
        <v>46036</v>
      </c>
      <c r="F974" s="23">
        <v>46066</v>
      </c>
      <c r="G974" t="s">
        <v>274</v>
      </c>
      <c r="H974"/>
      <c r="I974"/>
      <c r="K974" t="s">
        <v>1274</v>
      </c>
      <c r="L974" s="68">
        <v>3834000</v>
      </c>
      <c r="M974" s="68">
        <f>InvoiceDatabase[[#This Row],[Amount]]-InvoiceDatabase[[#This Row],[Paid Amount]]</f>
        <v>0</v>
      </c>
      <c r="N974" s="68" t="str" cm="1">
        <f t="array" aca="1" ref="N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4" s="68" t="str">
        <f>_xlfn.TEXTAFTER(
VLOOKUP(InvoiceDatabase[[#This Row],[Customer]],CustomerList[],5,FALSE),
", ", -1)</f>
        <v>Banten</v>
      </c>
      <c r="P974" s="68">
        <f ca="1">IF(InvoiceDatabase[[#This Row],[Aging]]&lt;&gt;"Within Due",InvoiceDatabase[[#This Row],[Balance Outstanding]],0)</f>
        <v>0</v>
      </c>
      <c r="Q974" s="68">
        <f ca="1">IF(InvoiceDatabase[[#This Row],[Aging]]="Within Due",InvoiceDatabase[[#This Row],[Balance Outstanding]],0)</f>
        <v>0</v>
      </c>
      <c r="R974" s="68" t="str">
        <f ca="1">IF(InvoiceDatabase[[#This Row],[Date Issued]] &gt;= TODAY()-30, "Yes", "No")</f>
        <v>No</v>
      </c>
      <c r="S974" s="68" t="str">
        <f ca="1">IF(InvoiceDatabase[[#This Row],[IsOverdue?]]&lt;&gt;"Yes",InvoiceDatabase[[#This Row],[Status]],"Past Due")</f>
        <v>Paid</v>
      </c>
      <c r="T974" s="68" t="str">
        <f ca="1">IF(AND(InvoiceDatabase[[#This Row],[Date Due]]&lt;TODAY(),InvoiceDatabase[[#This Row],[Status]]&lt;&gt;"Paid"),"Yes","No")</f>
        <v>No</v>
      </c>
    </row>
    <row r="975" spans="1:20">
      <c r="A975">
        <v>974</v>
      </c>
      <c r="C975" t="s">
        <v>171</v>
      </c>
      <c r="D975" s="68">
        <v>5214000</v>
      </c>
      <c r="E975" s="23">
        <v>46101</v>
      </c>
      <c r="F975" s="23">
        <v>46131</v>
      </c>
      <c r="G975" t="s">
        <v>274</v>
      </c>
      <c r="H975"/>
      <c r="I975"/>
      <c r="K975" t="s">
        <v>1275</v>
      </c>
      <c r="L975" s="68">
        <v>5214000</v>
      </c>
      <c r="M975" s="68">
        <f>InvoiceDatabase[[#This Row],[Amount]]-InvoiceDatabase[[#This Row],[Paid Amount]]</f>
        <v>0</v>
      </c>
      <c r="N975" s="68" t="str" cm="1">
        <f t="array" aca="1" ref="N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5" s="68" t="str">
        <f>_xlfn.TEXTAFTER(
VLOOKUP(InvoiceDatabase[[#This Row],[Customer]],CustomerList[],5,FALSE),
", ", -1)</f>
        <v>Jawa Barat</v>
      </c>
      <c r="P975" s="68">
        <f ca="1">IF(InvoiceDatabase[[#This Row],[Aging]]&lt;&gt;"Within Due",InvoiceDatabase[[#This Row],[Balance Outstanding]],0)</f>
        <v>0</v>
      </c>
      <c r="Q975" s="68">
        <f ca="1">IF(InvoiceDatabase[[#This Row],[Aging]]="Within Due",InvoiceDatabase[[#This Row],[Balance Outstanding]],0)</f>
        <v>0</v>
      </c>
      <c r="R975" s="68" t="str">
        <f ca="1">IF(InvoiceDatabase[[#This Row],[Date Issued]] &gt;= TODAY()-30, "Yes", "No")</f>
        <v>No</v>
      </c>
      <c r="S975" s="68" t="str">
        <f ca="1">IF(InvoiceDatabase[[#This Row],[IsOverdue?]]&lt;&gt;"Yes",InvoiceDatabase[[#This Row],[Status]],"Past Due")</f>
        <v>Paid</v>
      </c>
      <c r="T975" s="68" t="str">
        <f ca="1">IF(AND(InvoiceDatabase[[#This Row],[Date Due]]&lt;TODAY(),InvoiceDatabase[[#This Row],[Status]]&lt;&gt;"Paid"),"Yes","No")</f>
        <v>No</v>
      </c>
    </row>
    <row r="976" spans="1:20">
      <c r="A976">
        <v>975</v>
      </c>
      <c r="C976" t="s">
        <v>131</v>
      </c>
      <c r="D976" s="68">
        <v>3769000</v>
      </c>
      <c r="E976" s="23">
        <v>46272</v>
      </c>
      <c r="F976" s="23">
        <v>46317</v>
      </c>
      <c r="G976" t="s">
        <v>51</v>
      </c>
      <c r="H976"/>
      <c r="I976"/>
      <c r="K976" t="s">
        <v>1276</v>
      </c>
      <c r="L976" s="68">
        <v>0</v>
      </c>
      <c r="M976" s="68">
        <f>InvoiceDatabase[[#This Row],[Amount]]-InvoiceDatabase[[#This Row],[Paid Amount]]</f>
        <v>3769000</v>
      </c>
      <c r="N976" s="68" t="str" cm="1">
        <f t="array" aca="1" ref="N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976" s="68" t="str">
        <f>_xlfn.TEXTAFTER(
VLOOKUP(InvoiceDatabase[[#This Row],[Customer]],CustomerList[],5,FALSE),
", ", -1)</f>
        <v>Jawa Barat</v>
      </c>
      <c r="P976" s="68">
        <f ca="1">IF(InvoiceDatabase[[#This Row],[Aging]]&lt;&gt;"Within Due",InvoiceDatabase[[#This Row],[Balance Outstanding]],0)</f>
        <v>0</v>
      </c>
      <c r="Q976" s="68">
        <f ca="1">IF(InvoiceDatabase[[#This Row],[Aging]]="Within Due",InvoiceDatabase[[#This Row],[Balance Outstanding]],0)</f>
        <v>3769000</v>
      </c>
      <c r="R976" s="68" t="str">
        <f ca="1">IF(InvoiceDatabase[[#This Row],[Date Issued]] &gt;= TODAY()-30, "Yes", "No")</f>
        <v>Yes</v>
      </c>
      <c r="S976" s="68" t="str">
        <f ca="1">IF(InvoiceDatabase[[#This Row],[IsOverdue?]]&lt;&gt;"Yes",InvoiceDatabase[[#This Row],[Status]],"Past Due")</f>
        <v>Unpaid</v>
      </c>
      <c r="T976" s="68" t="str">
        <f ca="1">IF(AND(InvoiceDatabase[[#This Row],[Date Due]]&lt;TODAY(),InvoiceDatabase[[#This Row],[Status]]&lt;&gt;"Paid"),"Yes","No")</f>
        <v>No</v>
      </c>
    </row>
    <row r="977" spans="1:20">
      <c r="A977">
        <v>976</v>
      </c>
      <c r="C977" t="s">
        <v>138</v>
      </c>
      <c r="D977" s="68">
        <v>298000</v>
      </c>
      <c r="E977" s="23">
        <v>46083</v>
      </c>
      <c r="F977" s="23">
        <v>46097</v>
      </c>
      <c r="G977" t="s">
        <v>274</v>
      </c>
      <c r="H977"/>
      <c r="I977"/>
      <c r="K977" t="s">
        <v>1277</v>
      </c>
      <c r="L977" s="68">
        <v>298000</v>
      </c>
      <c r="M977" s="68">
        <f>InvoiceDatabase[[#This Row],[Amount]]-InvoiceDatabase[[#This Row],[Paid Amount]]</f>
        <v>0</v>
      </c>
      <c r="N977" s="68" t="str" cm="1">
        <f t="array" aca="1" ref="N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77" s="68" t="str">
        <f>_xlfn.TEXTAFTER(
VLOOKUP(InvoiceDatabase[[#This Row],[Customer]],CustomerList[],5,FALSE),
", ", -1)</f>
        <v>Jawa Barat</v>
      </c>
      <c r="P977" s="68">
        <f ca="1">IF(InvoiceDatabase[[#This Row],[Aging]]&lt;&gt;"Within Due",InvoiceDatabase[[#This Row],[Balance Outstanding]],0)</f>
        <v>0</v>
      </c>
      <c r="Q977" s="68">
        <f ca="1">IF(InvoiceDatabase[[#This Row],[Aging]]="Within Due",InvoiceDatabase[[#This Row],[Balance Outstanding]],0)</f>
        <v>0</v>
      </c>
      <c r="R977" s="68" t="str">
        <f ca="1">IF(InvoiceDatabase[[#This Row],[Date Issued]] &gt;= TODAY()-30, "Yes", "No")</f>
        <v>No</v>
      </c>
      <c r="S977" s="68" t="str">
        <f ca="1">IF(InvoiceDatabase[[#This Row],[IsOverdue?]]&lt;&gt;"Yes",InvoiceDatabase[[#This Row],[Status]],"Past Due")</f>
        <v>Paid</v>
      </c>
      <c r="T977" s="68" t="str">
        <f ca="1">IF(AND(InvoiceDatabase[[#This Row],[Date Due]]&lt;TODAY(),InvoiceDatabase[[#This Row],[Status]]&lt;&gt;"Paid"),"Yes","No")</f>
        <v>No</v>
      </c>
    </row>
    <row r="978" spans="1:20">
      <c r="A978">
        <v>977</v>
      </c>
      <c r="C978" t="s">
        <v>239</v>
      </c>
      <c r="D978" s="68">
        <v>3720000</v>
      </c>
      <c r="E978" s="23">
        <v>46129</v>
      </c>
      <c r="F978" s="23">
        <v>46159</v>
      </c>
      <c r="G978" t="s">
        <v>2802</v>
      </c>
      <c r="H978"/>
      <c r="I978"/>
      <c r="K978" t="s">
        <v>1278</v>
      </c>
      <c r="L978" s="68">
        <v>2790000</v>
      </c>
      <c r="M978" s="68">
        <f>InvoiceDatabase[[#This Row],[Amount]]-InvoiceDatabase[[#This Row],[Paid Amount]]</f>
        <v>930000</v>
      </c>
      <c r="N978" s="68" t="str" cm="1">
        <f t="array" aca="1" ref="N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8" s="68" t="str">
        <f>_xlfn.TEXTAFTER(
VLOOKUP(InvoiceDatabase[[#This Row],[Customer]],CustomerList[],5,FALSE),
", ", -1)</f>
        <v>Kepulauan Riau</v>
      </c>
      <c r="P978" s="68">
        <f ca="1">IF(InvoiceDatabase[[#This Row],[Aging]]&lt;&gt;"Within Due",InvoiceDatabase[[#This Row],[Balance Outstanding]],0)</f>
        <v>930000</v>
      </c>
      <c r="Q978" s="68">
        <f ca="1">IF(InvoiceDatabase[[#This Row],[Aging]]="Within Due",InvoiceDatabase[[#This Row],[Balance Outstanding]],0)</f>
        <v>0</v>
      </c>
      <c r="R978" s="68" t="str">
        <f ca="1">IF(InvoiceDatabase[[#This Row],[Date Issued]] &gt;= TODAY()-30, "Yes", "No")</f>
        <v>No</v>
      </c>
      <c r="S978" s="68" t="str">
        <f ca="1">IF(InvoiceDatabase[[#This Row],[IsOverdue?]]&lt;&gt;"Yes",InvoiceDatabase[[#This Row],[Status]],"Past Due")</f>
        <v>Past Due</v>
      </c>
      <c r="T978" s="68" t="str">
        <f ca="1">IF(AND(InvoiceDatabase[[#This Row],[Date Due]]&lt;TODAY(),InvoiceDatabase[[#This Row],[Status]]&lt;&gt;"Paid"),"Yes","No")</f>
        <v>Yes</v>
      </c>
    </row>
    <row r="979" spans="1:20">
      <c r="A979">
        <v>978</v>
      </c>
      <c r="C979" t="s">
        <v>151</v>
      </c>
      <c r="D979" s="68">
        <v>6438000</v>
      </c>
      <c r="E979" s="23">
        <v>46050</v>
      </c>
      <c r="F979" s="23">
        <v>46080</v>
      </c>
      <c r="G979" t="s">
        <v>51</v>
      </c>
      <c r="H979"/>
      <c r="I979"/>
      <c r="K979" t="s">
        <v>1279</v>
      </c>
      <c r="L979" s="68">
        <v>0</v>
      </c>
      <c r="M979" s="68">
        <f>InvoiceDatabase[[#This Row],[Amount]]-InvoiceDatabase[[#This Row],[Paid Amount]]</f>
        <v>6438000</v>
      </c>
      <c r="N979" s="68" t="str" cm="1">
        <f t="array" aca="1" ref="N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79" s="68" t="str">
        <f>_xlfn.TEXTAFTER(
VLOOKUP(InvoiceDatabase[[#This Row],[Customer]],CustomerList[],5,FALSE),
", ", -1)</f>
        <v>Banten</v>
      </c>
      <c r="P979" s="68">
        <f ca="1">IF(InvoiceDatabase[[#This Row],[Aging]]&lt;&gt;"Within Due",InvoiceDatabase[[#This Row],[Balance Outstanding]],0)</f>
        <v>6438000</v>
      </c>
      <c r="Q979" s="68">
        <f ca="1">IF(InvoiceDatabase[[#This Row],[Aging]]="Within Due",InvoiceDatabase[[#This Row],[Balance Outstanding]],0)</f>
        <v>0</v>
      </c>
      <c r="R979" s="68" t="str">
        <f ca="1">IF(InvoiceDatabase[[#This Row],[Date Issued]] &gt;= TODAY()-30, "Yes", "No")</f>
        <v>No</v>
      </c>
      <c r="S979" s="68" t="str">
        <f ca="1">IF(InvoiceDatabase[[#This Row],[IsOverdue?]]&lt;&gt;"Yes",InvoiceDatabase[[#This Row],[Status]],"Past Due")</f>
        <v>Past Due</v>
      </c>
      <c r="T979" s="68" t="str">
        <f ca="1">IF(AND(InvoiceDatabase[[#This Row],[Date Due]]&lt;TODAY(),InvoiceDatabase[[#This Row],[Status]]&lt;&gt;"Paid"),"Yes","No")</f>
        <v>Yes</v>
      </c>
    </row>
    <row r="980" spans="1:20">
      <c r="A980">
        <v>979</v>
      </c>
      <c r="C980" t="s">
        <v>105</v>
      </c>
      <c r="D980" s="68">
        <v>7394000</v>
      </c>
      <c r="E980" s="23">
        <v>46077</v>
      </c>
      <c r="F980" s="23">
        <v>46107</v>
      </c>
      <c r="G980" t="s">
        <v>274</v>
      </c>
      <c r="H980"/>
      <c r="I980"/>
      <c r="K980" t="s">
        <v>1280</v>
      </c>
      <c r="L980" s="68">
        <v>7394000</v>
      </c>
      <c r="M980" s="68">
        <f>InvoiceDatabase[[#This Row],[Amount]]-InvoiceDatabase[[#This Row],[Paid Amount]]</f>
        <v>0</v>
      </c>
      <c r="N980" s="68" t="str" cm="1">
        <f t="array" aca="1" ref="N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0" s="68" t="str">
        <f>_xlfn.TEXTAFTER(
VLOOKUP(InvoiceDatabase[[#This Row],[Customer]],CustomerList[],5,FALSE),
", ", -1)</f>
        <v>DKI Jakarta</v>
      </c>
      <c r="P980" s="68">
        <f ca="1">IF(InvoiceDatabase[[#This Row],[Aging]]&lt;&gt;"Within Due",InvoiceDatabase[[#This Row],[Balance Outstanding]],0)</f>
        <v>0</v>
      </c>
      <c r="Q980" s="68">
        <f ca="1">IF(InvoiceDatabase[[#This Row],[Aging]]="Within Due",InvoiceDatabase[[#This Row],[Balance Outstanding]],0)</f>
        <v>0</v>
      </c>
      <c r="R980" s="68" t="str">
        <f ca="1">IF(InvoiceDatabase[[#This Row],[Date Issued]] &gt;= TODAY()-30, "Yes", "No")</f>
        <v>No</v>
      </c>
      <c r="S980" s="68" t="str">
        <f ca="1">IF(InvoiceDatabase[[#This Row],[IsOverdue?]]&lt;&gt;"Yes",InvoiceDatabase[[#This Row],[Status]],"Past Due")</f>
        <v>Paid</v>
      </c>
      <c r="T980" s="68" t="str">
        <f ca="1">IF(AND(InvoiceDatabase[[#This Row],[Date Due]]&lt;TODAY(),InvoiceDatabase[[#This Row],[Status]]&lt;&gt;"Paid"),"Yes","No")</f>
        <v>No</v>
      </c>
    </row>
    <row r="981" spans="1:20">
      <c r="A981">
        <v>980</v>
      </c>
      <c r="C981" t="s">
        <v>165</v>
      </c>
      <c r="D981" s="68">
        <v>6497000</v>
      </c>
      <c r="E981" s="23">
        <v>46174</v>
      </c>
      <c r="F981" s="23">
        <v>46204</v>
      </c>
      <c r="G981" t="s">
        <v>274</v>
      </c>
      <c r="H981"/>
      <c r="I981"/>
      <c r="K981" t="s">
        <v>1281</v>
      </c>
      <c r="L981" s="68">
        <v>6497000</v>
      </c>
      <c r="M981" s="68">
        <f>InvoiceDatabase[[#This Row],[Amount]]-InvoiceDatabase[[#This Row],[Paid Amount]]</f>
        <v>0</v>
      </c>
      <c r="N981" s="68" t="str" cm="1">
        <f t="array" aca="1" ref="N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1" s="68" t="str">
        <f>_xlfn.TEXTAFTER(
VLOOKUP(InvoiceDatabase[[#This Row],[Customer]],CustomerList[],5,FALSE),
", ", -1)</f>
        <v>Jawa Barat</v>
      </c>
      <c r="P981" s="68">
        <f ca="1">IF(InvoiceDatabase[[#This Row],[Aging]]&lt;&gt;"Within Due",InvoiceDatabase[[#This Row],[Balance Outstanding]],0)</f>
        <v>0</v>
      </c>
      <c r="Q981" s="68">
        <f ca="1">IF(InvoiceDatabase[[#This Row],[Aging]]="Within Due",InvoiceDatabase[[#This Row],[Balance Outstanding]],0)</f>
        <v>0</v>
      </c>
      <c r="R981" s="68" t="str">
        <f ca="1">IF(InvoiceDatabase[[#This Row],[Date Issued]] &gt;= TODAY()-30, "Yes", "No")</f>
        <v>No</v>
      </c>
      <c r="S981" s="68" t="str">
        <f ca="1">IF(InvoiceDatabase[[#This Row],[IsOverdue?]]&lt;&gt;"Yes",InvoiceDatabase[[#This Row],[Status]],"Past Due")</f>
        <v>Paid</v>
      </c>
      <c r="T981" s="68" t="str">
        <f ca="1">IF(AND(InvoiceDatabase[[#This Row],[Date Due]]&lt;TODAY(),InvoiceDatabase[[#This Row],[Status]]&lt;&gt;"Paid"),"Yes","No")</f>
        <v>No</v>
      </c>
    </row>
    <row r="982" spans="1:20">
      <c r="A982">
        <v>981</v>
      </c>
      <c r="C982" t="s">
        <v>239</v>
      </c>
      <c r="D982" s="68">
        <v>693000</v>
      </c>
      <c r="E982" s="23">
        <v>46116</v>
      </c>
      <c r="F982" s="23">
        <v>46161</v>
      </c>
      <c r="G982" t="s">
        <v>274</v>
      </c>
      <c r="H982"/>
      <c r="I982"/>
      <c r="K982" t="s">
        <v>1282</v>
      </c>
      <c r="L982" s="68">
        <v>693000</v>
      </c>
      <c r="M982" s="68">
        <f>InvoiceDatabase[[#This Row],[Amount]]-InvoiceDatabase[[#This Row],[Paid Amount]]</f>
        <v>0</v>
      </c>
      <c r="N982" s="68" t="str" cm="1">
        <f t="array" aca="1" ref="N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2" s="68" t="str">
        <f>_xlfn.TEXTAFTER(
VLOOKUP(InvoiceDatabase[[#This Row],[Customer]],CustomerList[],5,FALSE),
", ", -1)</f>
        <v>Kepulauan Riau</v>
      </c>
      <c r="P982" s="68">
        <f ca="1">IF(InvoiceDatabase[[#This Row],[Aging]]&lt;&gt;"Within Due",InvoiceDatabase[[#This Row],[Balance Outstanding]],0)</f>
        <v>0</v>
      </c>
      <c r="Q982" s="68">
        <f ca="1">IF(InvoiceDatabase[[#This Row],[Aging]]="Within Due",InvoiceDatabase[[#This Row],[Balance Outstanding]],0)</f>
        <v>0</v>
      </c>
      <c r="R982" s="68" t="str">
        <f ca="1">IF(InvoiceDatabase[[#This Row],[Date Issued]] &gt;= TODAY()-30, "Yes", "No")</f>
        <v>No</v>
      </c>
      <c r="S982" s="68" t="str">
        <f ca="1">IF(InvoiceDatabase[[#This Row],[IsOverdue?]]&lt;&gt;"Yes",InvoiceDatabase[[#This Row],[Status]],"Past Due")</f>
        <v>Paid</v>
      </c>
      <c r="T982" s="68" t="str">
        <f ca="1">IF(AND(InvoiceDatabase[[#This Row],[Date Due]]&lt;TODAY(),InvoiceDatabase[[#This Row],[Status]]&lt;&gt;"Paid"),"Yes","No")</f>
        <v>No</v>
      </c>
    </row>
    <row r="983" spans="1:20">
      <c r="A983">
        <v>982</v>
      </c>
      <c r="C983" t="s">
        <v>32</v>
      </c>
      <c r="D983" s="68">
        <v>4940000</v>
      </c>
      <c r="E983" s="23">
        <v>46110</v>
      </c>
      <c r="F983" s="23">
        <v>46155</v>
      </c>
      <c r="G983" t="s">
        <v>51</v>
      </c>
      <c r="H983"/>
      <c r="I983"/>
      <c r="K983" t="s">
        <v>1283</v>
      </c>
      <c r="L983" s="68">
        <v>0</v>
      </c>
      <c r="M983" s="68">
        <f>InvoiceDatabase[[#This Row],[Amount]]-InvoiceDatabase[[#This Row],[Paid Amount]]</f>
        <v>4940000</v>
      </c>
      <c r="N983" s="68" t="str" cm="1">
        <f t="array" aca="1" ref="N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3" s="68" t="str">
        <f>_xlfn.TEXTAFTER(
VLOOKUP(InvoiceDatabase[[#This Row],[Customer]],CustomerList[],5,FALSE),
", ", -1)</f>
        <v>DKI Jakarta</v>
      </c>
      <c r="P983" s="68">
        <f ca="1">IF(InvoiceDatabase[[#This Row],[Aging]]&lt;&gt;"Within Due",InvoiceDatabase[[#This Row],[Balance Outstanding]],0)</f>
        <v>4940000</v>
      </c>
      <c r="Q983" s="68">
        <f ca="1">IF(InvoiceDatabase[[#This Row],[Aging]]="Within Due",InvoiceDatabase[[#This Row],[Balance Outstanding]],0)</f>
        <v>0</v>
      </c>
      <c r="R983" s="68" t="str">
        <f ca="1">IF(InvoiceDatabase[[#This Row],[Date Issued]] &gt;= TODAY()-30, "Yes", "No")</f>
        <v>No</v>
      </c>
      <c r="S983" s="68" t="str">
        <f ca="1">IF(InvoiceDatabase[[#This Row],[IsOverdue?]]&lt;&gt;"Yes",InvoiceDatabase[[#This Row],[Status]],"Past Due")</f>
        <v>Past Due</v>
      </c>
      <c r="T983" s="68" t="str">
        <f ca="1">IF(AND(InvoiceDatabase[[#This Row],[Date Due]]&lt;TODAY(),InvoiceDatabase[[#This Row],[Status]]&lt;&gt;"Paid"),"Yes","No")</f>
        <v>Yes</v>
      </c>
    </row>
    <row r="984" spans="1:20">
      <c r="A984">
        <v>983</v>
      </c>
      <c r="C984" t="s">
        <v>111</v>
      </c>
      <c r="D984" s="68">
        <v>1000000</v>
      </c>
      <c r="E984" s="23">
        <v>46049</v>
      </c>
      <c r="F984" s="23">
        <v>46079</v>
      </c>
      <c r="G984" t="s">
        <v>274</v>
      </c>
      <c r="H984"/>
      <c r="I984"/>
      <c r="K984" t="s">
        <v>1284</v>
      </c>
      <c r="L984" s="68">
        <v>1000000</v>
      </c>
      <c r="M984" s="68">
        <f>InvoiceDatabase[[#This Row],[Amount]]-InvoiceDatabase[[#This Row],[Paid Amount]]</f>
        <v>0</v>
      </c>
      <c r="N984" s="68" t="str" cm="1">
        <f t="array" aca="1" ref="N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4" s="68" t="str">
        <f>_xlfn.TEXTAFTER(
VLOOKUP(InvoiceDatabase[[#This Row],[Customer]],CustomerList[],5,FALSE),
", ", -1)</f>
        <v>DKI Jakarta</v>
      </c>
      <c r="P984" s="68">
        <f ca="1">IF(InvoiceDatabase[[#This Row],[Aging]]&lt;&gt;"Within Due",InvoiceDatabase[[#This Row],[Balance Outstanding]],0)</f>
        <v>0</v>
      </c>
      <c r="Q984" s="68">
        <f ca="1">IF(InvoiceDatabase[[#This Row],[Aging]]="Within Due",InvoiceDatabase[[#This Row],[Balance Outstanding]],0)</f>
        <v>0</v>
      </c>
      <c r="R984" s="68" t="str">
        <f ca="1">IF(InvoiceDatabase[[#This Row],[Date Issued]] &gt;= TODAY()-30, "Yes", "No")</f>
        <v>No</v>
      </c>
      <c r="S984" s="68" t="str">
        <f ca="1">IF(InvoiceDatabase[[#This Row],[IsOverdue?]]&lt;&gt;"Yes",InvoiceDatabase[[#This Row],[Status]],"Past Due")</f>
        <v>Paid</v>
      </c>
      <c r="T984" s="68" t="str">
        <f ca="1">IF(AND(InvoiceDatabase[[#This Row],[Date Due]]&lt;TODAY(),InvoiceDatabase[[#This Row],[Status]]&lt;&gt;"Paid"),"Yes","No")</f>
        <v>No</v>
      </c>
    </row>
    <row r="985" spans="1:20">
      <c r="A985">
        <v>984</v>
      </c>
      <c r="C985" t="s">
        <v>144</v>
      </c>
      <c r="D985" s="68">
        <v>2758000</v>
      </c>
      <c r="E985" s="23">
        <v>46083</v>
      </c>
      <c r="F985" s="23">
        <v>46113</v>
      </c>
      <c r="G985" t="s">
        <v>2802</v>
      </c>
      <c r="H985"/>
      <c r="I985"/>
      <c r="K985" t="s">
        <v>1285</v>
      </c>
      <c r="L985" s="68">
        <v>1379000</v>
      </c>
      <c r="M985" s="68">
        <f>InvoiceDatabase[[#This Row],[Amount]]-InvoiceDatabase[[#This Row],[Paid Amount]]</f>
        <v>1379000</v>
      </c>
      <c r="N985" s="68" t="str" cm="1">
        <f t="array" aca="1" ref="N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5" s="68" t="str">
        <f>_xlfn.TEXTAFTER(
VLOOKUP(InvoiceDatabase[[#This Row],[Customer]],CustomerList[],5,FALSE),
", ", -1)</f>
        <v>Banten</v>
      </c>
      <c r="P985" s="68">
        <f ca="1">IF(InvoiceDatabase[[#This Row],[Aging]]&lt;&gt;"Within Due",InvoiceDatabase[[#This Row],[Balance Outstanding]],0)</f>
        <v>1379000</v>
      </c>
      <c r="Q985" s="68">
        <f ca="1">IF(InvoiceDatabase[[#This Row],[Aging]]="Within Due",InvoiceDatabase[[#This Row],[Balance Outstanding]],0)</f>
        <v>0</v>
      </c>
      <c r="R985" s="68" t="str">
        <f ca="1">IF(InvoiceDatabase[[#This Row],[Date Issued]] &gt;= TODAY()-30, "Yes", "No")</f>
        <v>No</v>
      </c>
      <c r="S985" s="68" t="str">
        <f ca="1">IF(InvoiceDatabase[[#This Row],[IsOverdue?]]&lt;&gt;"Yes",InvoiceDatabase[[#This Row],[Status]],"Past Due")</f>
        <v>Past Due</v>
      </c>
      <c r="T985" s="68" t="str">
        <f ca="1">IF(AND(InvoiceDatabase[[#This Row],[Date Due]]&lt;TODAY(),InvoiceDatabase[[#This Row],[Status]]&lt;&gt;"Paid"),"Yes","No")</f>
        <v>Yes</v>
      </c>
    </row>
    <row r="986" spans="1:20">
      <c r="A986">
        <v>985</v>
      </c>
      <c r="C986" t="s">
        <v>225</v>
      </c>
      <c r="D986" s="68">
        <v>189000</v>
      </c>
      <c r="E986" s="23">
        <v>46174</v>
      </c>
      <c r="F986" s="23">
        <v>46204</v>
      </c>
      <c r="G986" t="s">
        <v>2802</v>
      </c>
      <c r="H986"/>
      <c r="I986"/>
      <c r="K986" t="s">
        <v>1286</v>
      </c>
      <c r="L986" s="68">
        <v>132000</v>
      </c>
      <c r="M986" s="68">
        <f>InvoiceDatabase[[#This Row],[Amount]]-InvoiceDatabase[[#This Row],[Paid Amount]]</f>
        <v>57000</v>
      </c>
      <c r="N986" s="68" t="str" cm="1">
        <f t="array" aca="1" ref="N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86" s="68" t="str">
        <f>_xlfn.TEXTAFTER(
VLOOKUP(InvoiceDatabase[[#This Row],[Customer]],CustomerList[],5,FALSE),
", ", -1)</f>
        <v>Sumatera Selatan</v>
      </c>
      <c r="P986" s="68">
        <f ca="1">IF(InvoiceDatabase[[#This Row],[Aging]]&lt;&gt;"Within Due",InvoiceDatabase[[#This Row],[Balance Outstanding]],0)</f>
        <v>57000</v>
      </c>
      <c r="Q986" s="68">
        <f ca="1">IF(InvoiceDatabase[[#This Row],[Aging]]="Within Due",InvoiceDatabase[[#This Row],[Balance Outstanding]],0)</f>
        <v>0</v>
      </c>
      <c r="R986" s="68" t="str">
        <f ca="1">IF(InvoiceDatabase[[#This Row],[Date Issued]] &gt;= TODAY()-30, "Yes", "No")</f>
        <v>No</v>
      </c>
      <c r="S986" s="68" t="str">
        <f ca="1">IF(InvoiceDatabase[[#This Row],[IsOverdue?]]&lt;&gt;"Yes",InvoiceDatabase[[#This Row],[Status]],"Past Due")</f>
        <v>Past Due</v>
      </c>
      <c r="T986" s="68" t="str">
        <f ca="1">IF(AND(InvoiceDatabase[[#This Row],[Date Due]]&lt;TODAY(),InvoiceDatabase[[#This Row],[Status]]&lt;&gt;"Paid"),"Yes","No")</f>
        <v>Yes</v>
      </c>
    </row>
    <row r="987" spans="1:20">
      <c r="A987">
        <v>986</v>
      </c>
      <c r="C987" t="s">
        <v>32</v>
      </c>
      <c r="D987" s="68">
        <v>417000</v>
      </c>
      <c r="E987" s="23">
        <v>46120</v>
      </c>
      <c r="F987" s="23">
        <v>46150</v>
      </c>
      <c r="G987" t="s">
        <v>274</v>
      </c>
      <c r="H987"/>
      <c r="I987"/>
      <c r="K987" t="s">
        <v>1287</v>
      </c>
      <c r="L987" s="68">
        <v>417000</v>
      </c>
      <c r="M987" s="68">
        <f>InvoiceDatabase[[#This Row],[Amount]]-InvoiceDatabase[[#This Row],[Paid Amount]]</f>
        <v>0</v>
      </c>
      <c r="N987" s="68" t="str" cm="1">
        <f t="array" aca="1" ref="N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7" s="68" t="str">
        <f>_xlfn.TEXTAFTER(
VLOOKUP(InvoiceDatabase[[#This Row],[Customer]],CustomerList[],5,FALSE),
", ", -1)</f>
        <v>DKI Jakarta</v>
      </c>
      <c r="P987" s="68">
        <f ca="1">IF(InvoiceDatabase[[#This Row],[Aging]]&lt;&gt;"Within Due",InvoiceDatabase[[#This Row],[Balance Outstanding]],0)</f>
        <v>0</v>
      </c>
      <c r="Q987" s="68">
        <f ca="1">IF(InvoiceDatabase[[#This Row],[Aging]]="Within Due",InvoiceDatabase[[#This Row],[Balance Outstanding]],0)</f>
        <v>0</v>
      </c>
      <c r="R987" s="68" t="str">
        <f ca="1">IF(InvoiceDatabase[[#This Row],[Date Issued]] &gt;= TODAY()-30, "Yes", "No")</f>
        <v>No</v>
      </c>
      <c r="S987" s="68" t="str">
        <f ca="1">IF(InvoiceDatabase[[#This Row],[IsOverdue?]]&lt;&gt;"Yes",InvoiceDatabase[[#This Row],[Status]],"Past Due")</f>
        <v>Paid</v>
      </c>
      <c r="T987" s="68" t="str">
        <f ca="1">IF(AND(InvoiceDatabase[[#This Row],[Date Due]]&lt;TODAY(),InvoiceDatabase[[#This Row],[Status]]&lt;&gt;"Paid"),"Yes","No")</f>
        <v>No</v>
      </c>
    </row>
    <row r="988" spans="1:20">
      <c r="A988">
        <v>987</v>
      </c>
      <c r="C988" t="s">
        <v>211</v>
      </c>
      <c r="D988" s="68">
        <v>2274000</v>
      </c>
      <c r="E988" s="23">
        <v>46026</v>
      </c>
      <c r="F988" s="23">
        <v>46056</v>
      </c>
      <c r="G988" t="s">
        <v>274</v>
      </c>
      <c r="H988"/>
      <c r="I988"/>
      <c r="K988" t="s">
        <v>1288</v>
      </c>
      <c r="L988" s="68">
        <v>2274000</v>
      </c>
      <c r="M988" s="68">
        <f>InvoiceDatabase[[#This Row],[Amount]]-InvoiceDatabase[[#This Row],[Paid Amount]]</f>
        <v>0</v>
      </c>
      <c r="N988" s="68" t="str" cm="1">
        <f t="array" aca="1" ref="N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8" s="68" t="str">
        <f>_xlfn.TEXTAFTER(
VLOOKUP(InvoiceDatabase[[#This Row],[Customer]],CustomerList[],5,FALSE),
", ", -1)</f>
        <v>Sulawesi Selatan</v>
      </c>
      <c r="P988" s="68">
        <f ca="1">IF(InvoiceDatabase[[#This Row],[Aging]]&lt;&gt;"Within Due",InvoiceDatabase[[#This Row],[Balance Outstanding]],0)</f>
        <v>0</v>
      </c>
      <c r="Q988" s="68">
        <f ca="1">IF(InvoiceDatabase[[#This Row],[Aging]]="Within Due",InvoiceDatabase[[#This Row],[Balance Outstanding]],0)</f>
        <v>0</v>
      </c>
      <c r="R988" s="68" t="str">
        <f ca="1">IF(InvoiceDatabase[[#This Row],[Date Issued]] &gt;= TODAY()-30, "Yes", "No")</f>
        <v>No</v>
      </c>
      <c r="S988" s="68" t="str">
        <f ca="1">IF(InvoiceDatabase[[#This Row],[IsOverdue?]]&lt;&gt;"Yes",InvoiceDatabase[[#This Row],[Status]],"Past Due")</f>
        <v>Paid</v>
      </c>
      <c r="T988" s="68" t="str">
        <f ca="1">IF(AND(InvoiceDatabase[[#This Row],[Date Due]]&lt;TODAY(),InvoiceDatabase[[#This Row],[Status]]&lt;&gt;"Paid"),"Yes","No")</f>
        <v>No</v>
      </c>
    </row>
    <row r="989" spans="1:20">
      <c r="A989">
        <v>988</v>
      </c>
      <c r="C989" t="s">
        <v>190</v>
      </c>
      <c r="D989" s="68">
        <v>3596000</v>
      </c>
      <c r="E989" s="23">
        <v>46085</v>
      </c>
      <c r="F989" s="23">
        <v>46099</v>
      </c>
      <c r="G989" t="s">
        <v>274</v>
      </c>
      <c r="H989"/>
      <c r="I989"/>
      <c r="K989" t="s">
        <v>1289</v>
      </c>
      <c r="L989" s="68">
        <v>3596000</v>
      </c>
      <c r="M989" s="68">
        <f>InvoiceDatabase[[#This Row],[Amount]]-InvoiceDatabase[[#This Row],[Paid Amount]]</f>
        <v>0</v>
      </c>
      <c r="N989" s="68" t="str" cm="1">
        <f t="array" aca="1" ref="N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89" s="68" t="str">
        <f>_xlfn.TEXTAFTER(
VLOOKUP(InvoiceDatabase[[#This Row],[Customer]],CustomerList[],5,FALSE),
", ", -1)</f>
        <v>Jawa Tengah</v>
      </c>
      <c r="P989" s="68">
        <f ca="1">IF(InvoiceDatabase[[#This Row],[Aging]]&lt;&gt;"Within Due",InvoiceDatabase[[#This Row],[Balance Outstanding]],0)</f>
        <v>0</v>
      </c>
      <c r="Q989" s="68">
        <f ca="1">IF(InvoiceDatabase[[#This Row],[Aging]]="Within Due",InvoiceDatabase[[#This Row],[Balance Outstanding]],0)</f>
        <v>0</v>
      </c>
      <c r="R989" s="68" t="str">
        <f ca="1">IF(InvoiceDatabase[[#This Row],[Date Issued]] &gt;= TODAY()-30, "Yes", "No")</f>
        <v>No</v>
      </c>
      <c r="S989" s="68" t="str">
        <f ca="1">IF(InvoiceDatabase[[#This Row],[IsOverdue?]]&lt;&gt;"Yes",InvoiceDatabase[[#This Row],[Status]],"Past Due")</f>
        <v>Paid</v>
      </c>
      <c r="T989" s="68" t="str">
        <f ca="1">IF(AND(InvoiceDatabase[[#This Row],[Date Due]]&lt;TODAY(),InvoiceDatabase[[#This Row],[Status]]&lt;&gt;"Paid"),"Yes","No")</f>
        <v>No</v>
      </c>
    </row>
    <row r="990" spans="1:20">
      <c r="A990">
        <v>989</v>
      </c>
      <c r="C990" t="s">
        <v>177</v>
      </c>
      <c r="D990" s="68">
        <v>2267000</v>
      </c>
      <c r="E990" s="23">
        <v>46042</v>
      </c>
      <c r="F990" s="23">
        <v>46072</v>
      </c>
      <c r="G990" t="s">
        <v>51</v>
      </c>
      <c r="H990"/>
      <c r="I990"/>
      <c r="K990" t="s">
        <v>1290</v>
      </c>
      <c r="L990" s="68">
        <v>0</v>
      </c>
      <c r="M990" s="68">
        <f>InvoiceDatabase[[#This Row],[Amount]]-InvoiceDatabase[[#This Row],[Paid Amount]]</f>
        <v>2267000</v>
      </c>
      <c r="N990" s="68" t="str" cm="1">
        <f t="array" aca="1" ref="N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0" s="68" t="str">
        <f>_xlfn.TEXTAFTER(
VLOOKUP(InvoiceDatabase[[#This Row],[Customer]],CustomerList[],5,FALSE),
", ", -1)</f>
        <v>Jawa Timur</v>
      </c>
      <c r="P990" s="68">
        <f ca="1">IF(InvoiceDatabase[[#This Row],[Aging]]&lt;&gt;"Within Due",InvoiceDatabase[[#This Row],[Balance Outstanding]],0)</f>
        <v>2267000</v>
      </c>
      <c r="Q990" s="68">
        <f ca="1">IF(InvoiceDatabase[[#This Row],[Aging]]="Within Due",InvoiceDatabase[[#This Row],[Balance Outstanding]],0)</f>
        <v>0</v>
      </c>
      <c r="R990" s="68" t="str">
        <f ca="1">IF(InvoiceDatabase[[#This Row],[Date Issued]] &gt;= TODAY()-30, "Yes", "No")</f>
        <v>No</v>
      </c>
      <c r="S990" s="68" t="str">
        <f ca="1">IF(InvoiceDatabase[[#This Row],[IsOverdue?]]&lt;&gt;"Yes",InvoiceDatabase[[#This Row],[Status]],"Past Due")</f>
        <v>Past Due</v>
      </c>
      <c r="T990" s="68" t="str">
        <f ca="1">IF(AND(InvoiceDatabase[[#This Row],[Date Due]]&lt;TODAY(),InvoiceDatabase[[#This Row],[Status]]&lt;&gt;"Paid"),"Yes","No")</f>
        <v>Yes</v>
      </c>
    </row>
    <row r="991" spans="1:20">
      <c r="A991">
        <v>990</v>
      </c>
      <c r="C991" t="s">
        <v>171</v>
      </c>
      <c r="D991" s="68">
        <v>1165000</v>
      </c>
      <c r="E991" s="23">
        <v>46243</v>
      </c>
      <c r="F991" s="23">
        <v>46273</v>
      </c>
      <c r="G991" t="s">
        <v>2802</v>
      </c>
      <c r="H991"/>
      <c r="I991"/>
      <c r="K991" t="s">
        <v>1291</v>
      </c>
      <c r="L991" s="68">
        <v>350000</v>
      </c>
      <c r="M991" s="68">
        <f>InvoiceDatabase[[#This Row],[Amount]]-InvoiceDatabase[[#This Row],[Paid Amount]]</f>
        <v>815000</v>
      </c>
      <c r="N991" s="68" t="str" cm="1">
        <f t="array" aca="1" ref="N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991" s="68" t="str">
        <f>_xlfn.TEXTAFTER(
VLOOKUP(InvoiceDatabase[[#This Row],[Customer]],CustomerList[],5,FALSE),
", ", -1)</f>
        <v>Jawa Barat</v>
      </c>
      <c r="P991" s="68">
        <f ca="1">IF(InvoiceDatabase[[#This Row],[Aging]]&lt;&gt;"Within Due",InvoiceDatabase[[#This Row],[Balance Outstanding]],0)</f>
        <v>815000</v>
      </c>
      <c r="Q991" s="68">
        <f ca="1">IF(InvoiceDatabase[[#This Row],[Aging]]="Within Due",InvoiceDatabase[[#This Row],[Balance Outstanding]],0)</f>
        <v>0</v>
      </c>
      <c r="R991" s="68" t="str">
        <f ca="1">IF(InvoiceDatabase[[#This Row],[Date Issued]] &gt;= TODAY()-30, "Yes", "No")</f>
        <v>No</v>
      </c>
      <c r="S991" s="68" t="str">
        <f ca="1">IF(InvoiceDatabase[[#This Row],[IsOverdue?]]&lt;&gt;"Yes",InvoiceDatabase[[#This Row],[Status]],"Past Due")</f>
        <v>Past Due</v>
      </c>
      <c r="T991" s="68" t="str">
        <f ca="1">IF(AND(InvoiceDatabase[[#This Row],[Date Due]]&lt;TODAY(),InvoiceDatabase[[#This Row],[Status]]&lt;&gt;"Paid"),"Yes","No")</f>
        <v>Yes</v>
      </c>
    </row>
    <row r="992" spans="1:20">
      <c r="A992">
        <v>991</v>
      </c>
      <c r="C992" t="s">
        <v>144</v>
      </c>
      <c r="D992" s="68">
        <v>3462000</v>
      </c>
      <c r="E992" s="23">
        <v>46214</v>
      </c>
      <c r="F992" s="23">
        <v>46244</v>
      </c>
      <c r="G992" t="s">
        <v>51</v>
      </c>
      <c r="H992"/>
      <c r="I992"/>
      <c r="K992" t="s">
        <v>1292</v>
      </c>
      <c r="L992" s="68">
        <v>0</v>
      </c>
      <c r="M992" s="68">
        <f>InvoiceDatabase[[#This Row],[Amount]]-InvoiceDatabase[[#This Row],[Paid Amount]]</f>
        <v>3462000</v>
      </c>
      <c r="N992" s="68" t="str" cm="1">
        <f t="array" aca="1" ref="N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992" s="68" t="str">
        <f>_xlfn.TEXTAFTER(
VLOOKUP(InvoiceDatabase[[#This Row],[Customer]],CustomerList[],5,FALSE),
", ", -1)</f>
        <v>Banten</v>
      </c>
      <c r="P992" s="68">
        <f ca="1">IF(InvoiceDatabase[[#This Row],[Aging]]&lt;&gt;"Within Due",InvoiceDatabase[[#This Row],[Balance Outstanding]],0)</f>
        <v>3462000</v>
      </c>
      <c r="Q992" s="68">
        <f ca="1">IF(InvoiceDatabase[[#This Row],[Aging]]="Within Due",InvoiceDatabase[[#This Row],[Balance Outstanding]],0)</f>
        <v>0</v>
      </c>
      <c r="R992" s="68" t="str">
        <f ca="1">IF(InvoiceDatabase[[#This Row],[Date Issued]] &gt;= TODAY()-30, "Yes", "No")</f>
        <v>No</v>
      </c>
      <c r="S992" s="68" t="str">
        <f ca="1">IF(InvoiceDatabase[[#This Row],[IsOverdue?]]&lt;&gt;"Yes",InvoiceDatabase[[#This Row],[Status]],"Past Due")</f>
        <v>Past Due</v>
      </c>
      <c r="T992" s="68" t="str">
        <f ca="1">IF(AND(InvoiceDatabase[[#This Row],[Date Due]]&lt;TODAY(),InvoiceDatabase[[#This Row],[Status]]&lt;&gt;"Paid"),"Yes","No")</f>
        <v>Yes</v>
      </c>
    </row>
    <row r="993" spans="1:20">
      <c r="A993">
        <v>992</v>
      </c>
      <c r="C993" t="s">
        <v>218</v>
      </c>
      <c r="D993" s="68">
        <v>507000</v>
      </c>
      <c r="E993" s="23">
        <v>46053</v>
      </c>
      <c r="F993" s="23">
        <v>46083</v>
      </c>
      <c r="G993" t="s">
        <v>2802</v>
      </c>
      <c r="H993"/>
      <c r="I993"/>
      <c r="K993" t="s">
        <v>1293</v>
      </c>
      <c r="L993" s="68">
        <v>304000</v>
      </c>
      <c r="M993" s="68">
        <f>InvoiceDatabase[[#This Row],[Amount]]-InvoiceDatabase[[#This Row],[Paid Amount]]</f>
        <v>203000</v>
      </c>
      <c r="N993" s="68" t="str" cm="1">
        <f t="array" aca="1" ref="N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993" s="68" t="str">
        <f>_xlfn.TEXTAFTER(
VLOOKUP(InvoiceDatabase[[#This Row],[Customer]],CustomerList[],5,FALSE),
", ", -1)</f>
        <v>Sumatera Utara</v>
      </c>
      <c r="P993" s="68">
        <f ca="1">IF(InvoiceDatabase[[#This Row],[Aging]]&lt;&gt;"Within Due",InvoiceDatabase[[#This Row],[Balance Outstanding]],0)</f>
        <v>203000</v>
      </c>
      <c r="Q993" s="68">
        <f ca="1">IF(InvoiceDatabase[[#This Row],[Aging]]="Within Due",InvoiceDatabase[[#This Row],[Balance Outstanding]],0)</f>
        <v>0</v>
      </c>
      <c r="R993" s="68" t="str">
        <f ca="1">IF(InvoiceDatabase[[#This Row],[Date Issued]] &gt;= TODAY()-30, "Yes", "No")</f>
        <v>No</v>
      </c>
      <c r="S993" s="68" t="str">
        <f ca="1">IF(InvoiceDatabase[[#This Row],[IsOverdue?]]&lt;&gt;"Yes",InvoiceDatabase[[#This Row],[Status]],"Past Due")</f>
        <v>Past Due</v>
      </c>
      <c r="T993" s="68" t="str">
        <f ca="1">IF(AND(InvoiceDatabase[[#This Row],[Date Due]]&lt;TODAY(),InvoiceDatabase[[#This Row],[Status]]&lt;&gt;"Paid"),"Yes","No")</f>
        <v>Yes</v>
      </c>
    </row>
    <row r="994" spans="1:20">
      <c r="A994">
        <v>993</v>
      </c>
      <c r="C994" t="s">
        <v>184</v>
      </c>
      <c r="D994" s="68">
        <v>3086000</v>
      </c>
      <c r="E994" s="23">
        <v>46276</v>
      </c>
      <c r="F994" s="23">
        <v>46321</v>
      </c>
      <c r="G994" t="s">
        <v>274</v>
      </c>
      <c r="H994"/>
      <c r="I994"/>
      <c r="K994" t="s">
        <v>1294</v>
      </c>
      <c r="L994" s="68">
        <v>3086000</v>
      </c>
      <c r="M994" s="68">
        <f>InvoiceDatabase[[#This Row],[Amount]]-InvoiceDatabase[[#This Row],[Paid Amount]]</f>
        <v>0</v>
      </c>
      <c r="N994" s="68" t="str" cm="1">
        <f t="array" aca="1" ref="N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4" s="68" t="str">
        <f>_xlfn.TEXTAFTER(
VLOOKUP(InvoiceDatabase[[#This Row],[Customer]],CustomerList[],5,FALSE),
", ", -1)</f>
        <v>Jawa Timur</v>
      </c>
      <c r="P994" s="68">
        <f ca="1">IF(InvoiceDatabase[[#This Row],[Aging]]&lt;&gt;"Within Due",InvoiceDatabase[[#This Row],[Balance Outstanding]],0)</f>
        <v>0</v>
      </c>
      <c r="Q994" s="68">
        <f ca="1">IF(InvoiceDatabase[[#This Row],[Aging]]="Within Due",InvoiceDatabase[[#This Row],[Balance Outstanding]],0)</f>
        <v>0</v>
      </c>
      <c r="R994" s="68" t="str">
        <f ca="1">IF(InvoiceDatabase[[#This Row],[Date Issued]] &gt;= TODAY()-30, "Yes", "No")</f>
        <v>Yes</v>
      </c>
      <c r="S994" s="68" t="str">
        <f ca="1">IF(InvoiceDatabase[[#This Row],[IsOverdue?]]&lt;&gt;"Yes",InvoiceDatabase[[#This Row],[Status]],"Past Due")</f>
        <v>Paid</v>
      </c>
      <c r="T994" s="68" t="str">
        <f ca="1">IF(AND(InvoiceDatabase[[#This Row],[Date Due]]&lt;TODAY(),InvoiceDatabase[[#This Row],[Status]]&lt;&gt;"Paid"),"Yes","No")</f>
        <v>No</v>
      </c>
    </row>
    <row r="995" spans="1:20">
      <c r="A995">
        <v>994</v>
      </c>
      <c r="C995" t="s">
        <v>260</v>
      </c>
      <c r="D995" s="68">
        <v>1528000</v>
      </c>
      <c r="E995" s="23">
        <v>46181</v>
      </c>
      <c r="F995" s="23">
        <v>46211</v>
      </c>
      <c r="G995" t="s">
        <v>274</v>
      </c>
      <c r="H995"/>
      <c r="I995"/>
      <c r="K995" t="s">
        <v>1295</v>
      </c>
      <c r="L995" s="68">
        <v>1528000</v>
      </c>
      <c r="M995" s="68">
        <f>InvoiceDatabase[[#This Row],[Amount]]-InvoiceDatabase[[#This Row],[Paid Amount]]</f>
        <v>0</v>
      </c>
      <c r="N995" s="68" t="str" cm="1">
        <f t="array" aca="1" ref="N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5" s="68" t="str">
        <f>_xlfn.TEXTAFTER(
VLOOKUP(InvoiceDatabase[[#This Row],[Customer]],CustomerList[],5,FALSE),
", ", -1)</f>
        <v>Sulawesi Utara</v>
      </c>
      <c r="P995" s="68">
        <f ca="1">IF(InvoiceDatabase[[#This Row],[Aging]]&lt;&gt;"Within Due",InvoiceDatabase[[#This Row],[Balance Outstanding]],0)</f>
        <v>0</v>
      </c>
      <c r="Q995" s="68">
        <f ca="1">IF(InvoiceDatabase[[#This Row],[Aging]]="Within Due",InvoiceDatabase[[#This Row],[Balance Outstanding]],0)</f>
        <v>0</v>
      </c>
      <c r="R995" s="68" t="str">
        <f ca="1">IF(InvoiceDatabase[[#This Row],[Date Issued]] &gt;= TODAY()-30, "Yes", "No")</f>
        <v>No</v>
      </c>
      <c r="S995" s="68" t="str">
        <f ca="1">IF(InvoiceDatabase[[#This Row],[IsOverdue?]]&lt;&gt;"Yes",InvoiceDatabase[[#This Row],[Status]],"Past Due")</f>
        <v>Paid</v>
      </c>
      <c r="T995" s="68" t="str">
        <f ca="1">IF(AND(InvoiceDatabase[[#This Row],[Date Due]]&lt;TODAY(),InvoiceDatabase[[#This Row],[Status]]&lt;&gt;"Paid"),"Yes","No")</f>
        <v>No</v>
      </c>
    </row>
    <row r="996" spans="1:20">
      <c r="A996">
        <v>995</v>
      </c>
      <c r="C996" t="s">
        <v>232</v>
      </c>
      <c r="D996" s="68">
        <v>3745000</v>
      </c>
      <c r="E996" s="23">
        <v>46187</v>
      </c>
      <c r="F996" s="23">
        <v>46217</v>
      </c>
      <c r="G996" t="s">
        <v>2802</v>
      </c>
      <c r="H996"/>
      <c r="I996"/>
      <c r="K996" t="s">
        <v>1296</v>
      </c>
      <c r="L996" s="68">
        <v>1498000</v>
      </c>
      <c r="M996" s="68">
        <f>InvoiceDatabase[[#This Row],[Amount]]-InvoiceDatabase[[#This Row],[Paid Amount]]</f>
        <v>2247000</v>
      </c>
      <c r="N996" s="68" t="str" cm="1">
        <f t="array" aca="1" ref="N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996" s="68" t="str">
        <f>_xlfn.TEXTAFTER(
VLOOKUP(InvoiceDatabase[[#This Row],[Customer]],CustomerList[],5,FALSE),
", ", -1)</f>
        <v>Riau</v>
      </c>
      <c r="P996" s="68">
        <f ca="1">IF(InvoiceDatabase[[#This Row],[Aging]]&lt;&gt;"Within Due",InvoiceDatabase[[#This Row],[Balance Outstanding]],0)</f>
        <v>2247000</v>
      </c>
      <c r="Q996" s="68">
        <f ca="1">IF(InvoiceDatabase[[#This Row],[Aging]]="Within Due",InvoiceDatabase[[#This Row],[Balance Outstanding]],0)</f>
        <v>0</v>
      </c>
      <c r="R996" s="68" t="str">
        <f ca="1">IF(InvoiceDatabase[[#This Row],[Date Issued]] &gt;= TODAY()-30, "Yes", "No")</f>
        <v>No</v>
      </c>
      <c r="S996" s="68" t="str">
        <f ca="1">IF(InvoiceDatabase[[#This Row],[IsOverdue?]]&lt;&gt;"Yes",InvoiceDatabase[[#This Row],[Status]],"Past Due")</f>
        <v>Past Due</v>
      </c>
      <c r="T996" s="68" t="str">
        <f ca="1">IF(AND(InvoiceDatabase[[#This Row],[Date Due]]&lt;TODAY(),InvoiceDatabase[[#This Row],[Status]]&lt;&gt;"Paid"),"Yes","No")</f>
        <v>Yes</v>
      </c>
    </row>
    <row r="997" spans="1:20">
      <c r="A997">
        <v>996</v>
      </c>
      <c r="C997" t="s">
        <v>184</v>
      </c>
      <c r="D997" s="68">
        <v>6105000</v>
      </c>
      <c r="E997" s="23">
        <v>46095</v>
      </c>
      <c r="F997" s="23">
        <v>46125</v>
      </c>
      <c r="G997" t="s">
        <v>274</v>
      </c>
      <c r="H997"/>
      <c r="I997"/>
      <c r="K997" t="s">
        <v>1297</v>
      </c>
      <c r="L997" s="68">
        <v>6105000</v>
      </c>
      <c r="M997" s="68">
        <f>InvoiceDatabase[[#This Row],[Amount]]-InvoiceDatabase[[#This Row],[Paid Amount]]</f>
        <v>0</v>
      </c>
      <c r="N997" s="68" t="str" cm="1">
        <f t="array" aca="1" ref="N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7" s="68" t="str">
        <f>_xlfn.TEXTAFTER(
VLOOKUP(InvoiceDatabase[[#This Row],[Customer]],CustomerList[],5,FALSE),
", ", -1)</f>
        <v>Jawa Timur</v>
      </c>
      <c r="P997" s="68">
        <f ca="1">IF(InvoiceDatabase[[#This Row],[Aging]]&lt;&gt;"Within Due",InvoiceDatabase[[#This Row],[Balance Outstanding]],0)</f>
        <v>0</v>
      </c>
      <c r="Q997" s="68">
        <f ca="1">IF(InvoiceDatabase[[#This Row],[Aging]]="Within Due",InvoiceDatabase[[#This Row],[Balance Outstanding]],0)</f>
        <v>0</v>
      </c>
      <c r="R997" s="68" t="str">
        <f ca="1">IF(InvoiceDatabase[[#This Row],[Date Issued]] &gt;= TODAY()-30, "Yes", "No")</f>
        <v>No</v>
      </c>
      <c r="S997" s="68" t="str">
        <f ca="1">IF(InvoiceDatabase[[#This Row],[IsOverdue?]]&lt;&gt;"Yes",InvoiceDatabase[[#This Row],[Status]],"Past Due")</f>
        <v>Paid</v>
      </c>
      <c r="T997" s="68" t="str">
        <f ca="1">IF(AND(InvoiceDatabase[[#This Row],[Date Due]]&lt;TODAY(),InvoiceDatabase[[#This Row],[Status]]&lt;&gt;"Paid"),"Yes","No")</f>
        <v>No</v>
      </c>
    </row>
    <row r="998" spans="1:20">
      <c r="A998">
        <v>997</v>
      </c>
      <c r="C998" t="s">
        <v>165</v>
      </c>
      <c r="D998" s="68">
        <v>2326000</v>
      </c>
      <c r="E998" s="23">
        <v>46268</v>
      </c>
      <c r="F998" s="23">
        <v>46313</v>
      </c>
      <c r="G998" t="s">
        <v>274</v>
      </c>
      <c r="H998"/>
      <c r="I998"/>
      <c r="K998" t="s">
        <v>1298</v>
      </c>
      <c r="L998" s="68">
        <v>2326000</v>
      </c>
      <c r="M998" s="68">
        <f>InvoiceDatabase[[#This Row],[Amount]]-InvoiceDatabase[[#This Row],[Paid Amount]]</f>
        <v>0</v>
      </c>
      <c r="N998" s="68" t="str" cm="1">
        <f t="array" aca="1" ref="N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8" s="68" t="str">
        <f>_xlfn.TEXTAFTER(
VLOOKUP(InvoiceDatabase[[#This Row],[Customer]],CustomerList[],5,FALSE),
", ", -1)</f>
        <v>Jawa Barat</v>
      </c>
      <c r="P998" s="68">
        <f ca="1">IF(InvoiceDatabase[[#This Row],[Aging]]&lt;&gt;"Within Due",InvoiceDatabase[[#This Row],[Balance Outstanding]],0)</f>
        <v>0</v>
      </c>
      <c r="Q998" s="68">
        <f ca="1">IF(InvoiceDatabase[[#This Row],[Aging]]="Within Due",InvoiceDatabase[[#This Row],[Balance Outstanding]],0)</f>
        <v>0</v>
      </c>
      <c r="R998" s="68" t="str">
        <f ca="1">IF(InvoiceDatabase[[#This Row],[Date Issued]] &gt;= TODAY()-30, "Yes", "No")</f>
        <v>No</v>
      </c>
      <c r="S998" s="68" t="str">
        <f ca="1">IF(InvoiceDatabase[[#This Row],[IsOverdue?]]&lt;&gt;"Yes",InvoiceDatabase[[#This Row],[Status]],"Past Due")</f>
        <v>Paid</v>
      </c>
      <c r="T998" s="68" t="str">
        <f ca="1">IF(AND(InvoiceDatabase[[#This Row],[Date Due]]&lt;TODAY(),InvoiceDatabase[[#This Row],[Status]]&lt;&gt;"Paid"),"Yes","No")</f>
        <v>No</v>
      </c>
    </row>
    <row r="999" spans="1:20">
      <c r="A999">
        <v>998</v>
      </c>
      <c r="C999" t="s">
        <v>197</v>
      </c>
      <c r="D999" s="68">
        <v>2854000</v>
      </c>
      <c r="E999" s="23">
        <v>46071</v>
      </c>
      <c r="F999" s="23">
        <v>46101</v>
      </c>
      <c r="G999" t="s">
        <v>274</v>
      </c>
      <c r="H999"/>
      <c r="I999"/>
      <c r="K999" t="s">
        <v>1299</v>
      </c>
      <c r="L999" s="68">
        <v>2854000</v>
      </c>
      <c r="M999" s="68">
        <f>InvoiceDatabase[[#This Row],[Amount]]-InvoiceDatabase[[#This Row],[Paid Amount]]</f>
        <v>0</v>
      </c>
      <c r="N999" s="68" t="str" cm="1">
        <f t="array" aca="1" ref="N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999" s="68" t="str">
        <f>_xlfn.TEXTAFTER(
VLOOKUP(InvoiceDatabase[[#This Row],[Customer]],CustomerList[],5,FALSE),
", ", -1)</f>
        <v>DI Yogyakarta</v>
      </c>
      <c r="P999" s="68">
        <f ca="1">IF(InvoiceDatabase[[#This Row],[Aging]]&lt;&gt;"Within Due",InvoiceDatabase[[#This Row],[Balance Outstanding]],0)</f>
        <v>0</v>
      </c>
      <c r="Q999" s="68">
        <f ca="1">IF(InvoiceDatabase[[#This Row],[Aging]]="Within Due",InvoiceDatabase[[#This Row],[Balance Outstanding]],0)</f>
        <v>0</v>
      </c>
      <c r="R999" s="68" t="str">
        <f ca="1">IF(InvoiceDatabase[[#This Row],[Date Issued]] &gt;= TODAY()-30, "Yes", "No")</f>
        <v>No</v>
      </c>
      <c r="S999" s="68" t="str">
        <f ca="1">IF(InvoiceDatabase[[#This Row],[IsOverdue?]]&lt;&gt;"Yes",InvoiceDatabase[[#This Row],[Status]],"Past Due")</f>
        <v>Paid</v>
      </c>
      <c r="T999" s="68" t="str">
        <f ca="1">IF(AND(InvoiceDatabase[[#This Row],[Date Due]]&lt;TODAY(),InvoiceDatabase[[#This Row],[Status]]&lt;&gt;"Paid"),"Yes","No")</f>
        <v>No</v>
      </c>
    </row>
    <row r="1000" spans="1:20">
      <c r="A1000">
        <v>999</v>
      </c>
      <c r="C1000" t="s">
        <v>165</v>
      </c>
      <c r="D1000" s="68">
        <v>3818000</v>
      </c>
      <c r="E1000" s="23">
        <v>46088</v>
      </c>
      <c r="F1000" s="23">
        <v>46133</v>
      </c>
      <c r="G1000" t="s">
        <v>274</v>
      </c>
      <c r="H1000"/>
      <c r="I1000"/>
      <c r="K1000" t="s">
        <v>1300</v>
      </c>
      <c r="L1000" s="68">
        <v>3818000</v>
      </c>
      <c r="M1000" s="68">
        <f>InvoiceDatabase[[#This Row],[Amount]]-InvoiceDatabase[[#This Row],[Paid Amount]]</f>
        <v>0</v>
      </c>
      <c r="N1000" s="68" t="str" cm="1">
        <f t="array" aca="1" ref="N1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0" s="68" t="str">
        <f>_xlfn.TEXTAFTER(
VLOOKUP(InvoiceDatabase[[#This Row],[Customer]],CustomerList[],5,FALSE),
", ", -1)</f>
        <v>Jawa Barat</v>
      </c>
      <c r="P1000" s="68">
        <f ca="1">IF(InvoiceDatabase[[#This Row],[Aging]]&lt;&gt;"Within Due",InvoiceDatabase[[#This Row],[Balance Outstanding]],0)</f>
        <v>0</v>
      </c>
      <c r="Q1000" s="68">
        <f ca="1">IF(InvoiceDatabase[[#This Row],[Aging]]="Within Due",InvoiceDatabase[[#This Row],[Balance Outstanding]],0)</f>
        <v>0</v>
      </c>
      <c r="R1000" s="68" t="str">
        <f ca="1">IF(InvoiceDatabase[[#This Row],[Date Issued]] &gt;= TODAY()-30, "Yes", "No")</f>
        <v>No</v>
      </c>
      <c r="S1000" s="68" t="str">
        <f ca="1">IF(InvoiceDatabase[[#This Row],[IsOverdue?]]&lt;&gt;"Yes",InvoiceDatabase[[#This Row],[Status]],"Past Due")</f>
        <v>Paid</v>
      </c>
      <c r="T1000" s="68" t="str">
        <f ca="1">IF(AND(InvoiceDatabase[[#This Row],[Date Due]]&lt;TODAY(),InvoiceDatabase[[#This Row],[Status]]&lt;&gt;"Paid"),"Yes","No")</f>
        <v>No</v>
      </c>
    </row>
    <row r="1001" spans="1:20">
      <c r="A1001">
        <v>1000</v>
      </c>
      <c r="C1001" t="s">
        <v>184</v>
      </c>
      <c r="D1001" s="68">
        <v>3737000</v>
      </c>
      <c r="E1001" s="23">
        <v>46141</v>
      </c>
      <c r="F1001" s="23">
        <v>46171</v>
      </c>
      <c r="G1001" t="s">
        <v>274</v>
      </c>
      <c r="H1001"/>
      <c r="I1001"/>
      <c r="K1001" t="s">
        <v>1301</v>
      </c>
      <c r="L1001" s="68">
        <v>3737000</v>
      </c>
      <c r="M1001" s="68">
        <f>InvoiceDatabase[[#This Row],[Amount]]-InvoiceDatabase[[#This Row],[Paid Amount]]</f>
        <v>0</v>
      </c>
      <c r="N1001" s="68" t="str" cm="1">
        <f t="array" aca="1" ref="N1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1" s="68" t="str">
        <f>_xlfn.TEXTAFTER(
VLOOKUP(InvoiceDatabase[[#This Row],[Customer]],CustomerList[],5,FALSE),
", ", -1)</f>
        <v>Jawa Timur</v>
      </c>
      <c r="P1001" s="68">
        <f ca="1">IF(InvoiceDatabase[[#This Row],[Aging]]&lt;&gt;"Within Due",InvoiceDatabase[[#This Row],[Balance Outstanding]],0)</f>
        <v>0</v>
      </c>
      <c r="Q1001" s="68">
        <f ca="1">IF(InvoiceDatabase[[#This Row],[Aging]]="Within Due",InvoiceDatabase[[#This Row],[Balance Outstanding]],0)</f>
        <v>0</v>
      </c>
      <c r="R1001" s="68" t="str">
        <f ca="1">IF(InvoiceDatabase[[#This Row],[Date Issued]] &gt;= TODAY()-30, "Yes", "No")</f>
        <v>No</v>
      </c>
      <c r="S1001" s="68" t="str">
        <f ca="1">IF(InvoiceDatabase[[#This Row],[IsOverdue?]]&lt;&gt;"Yes",InvoiceDatabase[[#This Row],[Status]],"Past Due")</f>
        <v>Paid</v>
      </c>
      <c r="T1001" s="68" t="str">
        <f ca="1">IF(AND(InvoiceDatabase[[#This Row],[Date Due]]&lt;TODAY(),InvoiceDatabase[[#This Row],[Status]]&lt;&gt;"Paid"),"Yes","No")</f>
        <v>No</v>
      </c>
    </row>
    <row r="1002" spans="1:20">
      <c r="A1002">
        <v>1001</v>
      </c>
      <c r="C1002" t="s">
        <v>204</v>
      </c>
      <c r="D1002" s="68">
        <v>2135000</v>
      </c>
      <c r="E1002" s="23">
        <v>46278</v>
      </c>
      <c r="F1002" s="23">
        <v>46292</v>
      </c>
      <c r="G1002" t="s">
        <v>51</v>
      </c>
      <c r="H1002"/>
      <c r="I1002"/>
      <c r="K1002" t="s">
        <v>1302</v>
      </c>
      <c r="L1002" s="68">
        <v>0</v>
      </c>
      <c r="M1002" s="68">
        <f>InvoiceDatabase[[#This Row],[Amount]]-InvoiceDatabase[[#This Row],[Paid Amount]]</f>
        <v>2135000</v>
      </c>
      <c r="N1002" s="68" t="str" cm="1">
        <f t="array" aca="1" ref="N1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02" s="68" t="str">
        <f>_xlfn.TEXTAFTER(
VLOOKUP(InvoiceDatabase[[#This Row],[Customer]],CustomerList[],5,FALSE),
", ", -1)</f>
        <v>Bali</v>
      </c>
      <c r="P1002" s="68">
        <f ca="1">IF(InvoiceDatabase[[#This Row],[Aging]]&lt;&gt;"Within Due",InvoiceDatabase[[#This Row],[Balance Outstanding]],0)</f>
        <v>2135000</v>
      </c>
      <c r="Q1002" s="68">
        <f ca="1">IF(InvoiceDatabase[[#This Row],[Aging]]="Within Due",InvoiceDatabase[[#This Row],[Balance Outstanding]],0)</f>
        <v>0</v>
      </c>
      <c r="R1002" s="68" t="str">
        <f ca="1">IF(InvoiceDatabase[[#This Row],[Date Issued]] &gt;= TODAY()-30, "Yes", "No")</f>
        <v>Yes</v>
      </c>
      <c r="S1002" s="68" t="str">
        <f ca="1">IF(InvoiceDatabase[[#This Row],[IsOverdue?]]&lt;&gt;"Yes",InvoiceDatabase[[#This Row],[Status]],"Past Due")</f>
        <v>Past Due</v>
      </c>
      <c r="T1002" s="68" t="str">
        <f ca="1">IF(AND(InvoiceDatabase[[#This Row],[Date Due]]&lt;TODAY(),InvoiceDatabase[[#This Row],[Status]]&lt;&gt;"Paid"),"Yes","No")</f>
        <v>Yes</v>
      </c>
    </row>
    <row r="1003" spans="1:20">
      <c r="A1003">
        <v>1002</v>
      </c>
      <c r="C1003" t="s">
        <v>239</v>
      </c>
      <c r="D1003" s="68">
        <v>963000</v>
      </c>
      <c r="E1003" s="23">
        <v>46040</v>
      </c>
      <c r="F1003" s="23">
        <v>46070</v>
      </c>
      <c r="G1003" t="s">
        <v>274</v>
      </c>
      <c r="H1003"/>
      <c r="I1003"/>
      <c r="K1003" t="s">
        <v>1303</v>
      </c>
      <c r="L1003" s="68">
        <v>963000</v>
      </c>
      <c r="M1003" s="68">
        <f>InvoiceDatabase[[#This Row],[Amount]]-InvoiceDatabase[[#This Row],[Paid Amount]]</f>
        <v>0</v>
      </c>
      <c r="N1003" s="68" t="str" cm="1">
        <f t="array" aca="1" ref="N1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3" s="68" t="str">
        <f>_xlfn.TEXTAFTER(
VLOOKUP(InvoiceDatabase[[#This Row],[Customer]],CustomerList[],5,FALSE),
", ", -1)</f>
        <v>Kepulauan Riau</v>
      </c>
      <c r="P1003" s="68">
        <f ca="1">IF(InvoiceDatabase[[#This Row],[Aging]]&lt;&gt;"Within Due",InvoiceDatabase[[#This Row],[Balance Outstanding]],0)</f>
        <v>0</v>
      </c>
      <c r="Q1003" s="68">
        <f ca="1">IF(InvoiceDatabase[[#This Row],[Aging]]="Within Due",InvoiceDatabase[[#This Row],[Balance Outstanding]],0)</f>
        <v>0</v>
      </c>
      <c r="R1003" s="68" t="str">
        <f ca="1">IF(InvoiceDatabase[[#This Row],[Date Issued]] &gt;= TODAY()-30, "Yes", "No")</f>
        <v>No</v>
      </c>
      <c r="S1003" s="68" t="str">
        <f ca="1">IF(InvoiceDatabase[[#This Row],[IsOverdue?]]&lt;&gt;"Yes",InvoiceDatabase[[#This Row],[Status]],"Past Due")</f>
        <v>Paid</v>
      </c>
      <c r="T1003" s="68" t="str">
        <f ca="1">IF(AND(InvoiceDatabase[[#This Row],[Date Due]]&lt;TODAY(),InvoiceDatabase[[#This Row],[Status]]&lt;&gt;"Paid"),"Yes","No")</f>
        <v>No</v>
      </c>
    </row>
    <row r="1004" spans="1:20">
      <c r="A1004">
        <v>1003</v>
      </c>
      <c r="C1004" t="s">
        <v>184</v>
      </c>
      <c r="D1004" s="68">
        <v>2566000</v>
      </c>
      <c r="E1004" s="23">
        <v>46127</v>
      </c>
      <c r="F1004" s="23">
        <v>46157</v>
      </c>
      <c r="G1004" t="s">
        <v>274</v>
      </c>
      <c r="H1004"/>
      <c r="I1004"/>
      <c r="K1004" t="s">
        <v>1304</v>
      </c>
      <c r="L1004" s="68">
        <v>2566000</v>
      </c>
      <c r="M1004" s="68">
        <f>InvoiceDatabase[[#This Row],[Amount]]-InvoiceDatabase[[#This Row],[Paid Amount]]</f>
        <v>0</v>
      </c>
      <c r="N1004" s="68" t="str" cm="1">
        <f t="array" aca="1" ref="N1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4" s="68" t="str">
        <f>_xlfn.TEXTAFTER(
VLOOKUP(InvoiceDatabase[[#This Row],[Customer]],CustomerList[],5,FALSE),
", ", -1)</f>
        <v>Jawa Timur</v>
      </c>
      <c r="P1004" s="68">
        <f ca="1">IF(InvoiceDatabase[[#This Row],[Aging]]&lt;&gt;"Within Due",InvoiceDatabase[[#This Row],[Balance Outstanding]],0)</f>
        <v>0</v>
      </c>
      <c r="Q1004" s="68">
        <f ca="1">IF(InvoiceDatabase[[#This Row],[Aging]]="Within Due",InvoiceDatabase[[#This Row],[Balance Outstanding]],0)</f>
        <v>0</v>
      </c>
      <c r="R1004" s="68" t="str">
        <f ca="1">IF(InvoiceDatabase[[#This Row],[Date Issued]] &gt;= TODAY()-30, "Yes", "No")</f>
        <v>No</v>
      </c>
      <c r="S1004" s="68" t="str">
        <f ca="1">IF(InvoiceDatabase[[#This Row],[IsOverdue?]]&lt;&gt;"Yes",InvoiceDatabase[[#This Row],[Status]],"Past Due")</f>
        <v>Paid</v>
      </c>
      <c r="T1004" s="68" t="str">
        <f ca="1">IF(AND(InvoiceDatabase[[#This Row],[Date Due]]&lt;TODAY(),InvoiceDatabase[[#This Row],[Status]]&lt;&gt;"Paid"),"Yes","No")</f>
        <v>No</v>
      </c>
    </row>
    <row r="1005" spans="1:20">
      <c r="A1005">
        <v>1004</v>
      </c>
      <c r="C1005" t="s">
        <v>131</v>
      </c>
      <c r="D1005" s="68">
        <v>3626000</v>
      </c>
      <c r="E1005" s="23">
        <v>46094</v>
      </c>
      <c r="F1005" s="23">
        <v>46124</v>
      </c>
      <c r="G1005" t="s">
        <v>274</v>
      </c>
      <c r="H1005"/>
      <c r="I1005"/>
      <c r="K1005" t="s">
        <v>1305</v>
      </c>
      <c r="L1005" s="68">
        <v>3626000</v>
      </c>
      <c r="M1005" s="68">
        <f>InvoiceDatabase[[#This Row],[Amount]]-InvoiceDatabase[[#This Row],[Paid Amount]]</f>
        <v>0</v>
      </c>
      <c r="N1005" s="68" t="str" cm="1">
        <f t="array" aca="1" ref="N1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5" s="68" t="str">
        <f>_xlfn.TEXTAFTER(
VLOOKUP(InvoiceDatabase[[#This Row],[Customer]],CustomerList[],5,FALSE),
", ", -1)</f>
        <v>Jawa Barat</v>
      </c>
      <c r="P1005" s="68">
        <f ca="1">IF(InvoiceDatabase[[#This Row],[Aging]]&lt;&gt;"Within Due",InvoiceDatabase[[#This Row],[Balance Outstanding]],0)</f>
        <v>0</v>
      </c>
      <c r="Q1005" s="68">
        <f ca="1">IF(InvoiceDatabase[[#This Row],[Aging]]="Within Due",InvoiceDatabase[[#This Row],[Balance Outstanding]],0)</f>
        <v>0</v>
      </c>
      <c r="R1005" s="68" t="str">
        <f ca="1">IF(InvoiceDatabase[[#This Row],[Date Issued]] &gt;= TODAY()-30, "Yes", "No")</f>
        <v>No</v>
      </c>
      <c r="S1005" s="68" t="str">
        <f ca="1">IF(InvoiceDatabase[[#This Row],[IsOverdue?]]&lt;&gt;"Yes",InvoiceDatabase[[#This Row],[Status]],"Past Due")</f>
        <v>Paid</v>
      </c>
      <c r="T1005" s="68" t="str">
        <f ca="1">IF(AND(InvoiceDatabase[[#This Row],[Date Due]]&lt;TODAY(),InvoiceDatabase[[#This Row],[Status]]&lt;&gt;"Paid"),"Yes","No")</f>
        <v>No</v>
      </c>
    </row>
    <row r="1006" spans="1:20">
      <c r="A1006">
        <v>1005</v>
      </c>
      <c r="C1006" t="s">
        <v>151</v>
      </c>
      <c r="D1006" s="68">
        <v>1638000</v>
      </c>
      <c r="E1006" s="23">
        <v>46133</v>
      </c>
      <c r="F1006" s="23">
        <v>46163</v>
      </c>
      <c r="G1006" t="s">
        <v>274</v>
      </c>
      <c r="H1006"/>
      <c r="I1006"/>
      <c r="K1006" t="s">
        <v>1306</v>
      </c>
      <c r="L1006" s="68">
        <v>1638000</v>
      </c>
      <c r="M1006" s="68">
        <f>InvoiceDatabase[[#This Row],[Amount]]-InvoiceDatabase[[#This Row],[Paid Amount]]</f>
        <v>0</v>
      </c>
      <c r="N1006" s="68" t="str" cm="1">
        <f t="array" aca="1" ref="N1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6" s="68" t="str">
        <f>_xlfn.TEXTAFTER(
VLOOKUP(InvoiceDatabase[[#This Row],[Customer]],CustomerList[],5,FALSE),
", ", -1)</f>
        <v>Banten</v>
      </c>
      <c r="P1006" s="68">
        <f ca="1">IF(InvoiceDatabase[[#This Row],[Aging]]&lt;&gt;"Within Due",InvoiceDatabase[[#This Row],[Balance Outstanding]],0)</f>
        <v>0</v>
      </c>
      <c r="Q1006" s="68">
        <f ca="1">IF(InvoiceDatabase[[#This Row],[Aging]]="Within Due",InvoiceDatabase[[#This Row],[Balance Outstanding]],0)</f>
        <v>0</v>
      </c>
      <c r="R1006" s="68" t="str">
        <f ca="1">IF(InvoiceDatabase[[#This Row],[Date Issued]] &gt;= TODAY()-30, "Yes", "No")</f>
        <v>No</v>
      </c>
      <c r="S1006" s="68" t="str">
        <f ca="1">IF(InvoiceDatabase[[#This Row],[IsOverdue?]]&lt;&gt;"Yes",InvoiceDatabase[[#This Row],[Status]],"Past Due")</f>
        <v>Paid</v>
      </c>
      <c r="T1006" s="68" t="str">
        <f ca="1">IF(AND(InvoiceDatabase[[#This Row],[Date Due]]&lt;TODAY(),InvoiceDatabase[[#This Row],[Status]]&lt;&gt;"Paid"),"Yes","No")</f>
        <v>No</v>
      </c>
    </row>
    <row r="1007" spans="1:20">
      <c r="A1007">
        <v>1006</v>
      </c>
      <c r="C1007" t="s">
        <v>171</v>
      </c>
      <c r="D1007" s="68">
        <v>5441000</v>
      </c>
      <c r="E1007" s="23">
        <v>46227</v>
      </c>
      <c r="F1007" s="23">
        <v>46241</v>
      </c>
      <c r="G1007" t="s">
        <v>2802</v>
      </c>
      <c r="H1007"/>
      <c r="I1007"/>
      <c r="K1007" t="s">
        <v>1307</v>
      </c>
      <c r="L1007" s="68">
        <v>2720000</v>
      </c>
      <c r="M1007" s="68">
        <f>InvoiceDatabase[[#This Row],[Amount]]-InvoiceDatabase[[#This Row],[Paid Amount]]</f>
        <v>2721000</v>
      </c>
      <c r="N1007" s="68" t="str" cm="1">
        <f t="array" aca="1" ref="N1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07" s="68" t="str">
        <f>_xlfn.TEXTAFTER(
VLOOKUP(InvoiceDatabase[[#This Row],[Customer]],CustomerList[],5,FALSE),
", ", -1)</f>
        <v>Jawa Barat</v>
      </c>
      <c r="P1007" s="68">
        <f ca="1">IF(InvoiceDatabase[[#This Row],[Aging]]&lt;&gt;"Within Due",InvoiceDatabase[[#This Row],[Balance Outstanding]],0)</f>
        <v>2721000</v>
      </c>
      <c r="Q1007" s="68">
        <f ca="1">IF(InvoiceDatabase[[#This Row],[Aging]]="Within Due",InvoiceDatabase[[#This Row],[Balance Outstanding]],0)</f>
        <v>0</v>
      </c>
      <c r="R1007" s="68" t="str">
        <f ca="1">IF(InvoiceDatabase[[#This Row],[Date Issued]] &gt;= TODAY()-30, "Yes", "No")</f>
        <v>No</v>
      </c>
      <c r="S1007" s="68" t="str">
        <f ca="1">IF(InvoiceDatabase[[#This Row],[IsOverdue?]]&lt;&gt;"Yes",InvoiceDatabase[[#This Row],[Status]],"Past Due")</f>
        <v>Past Due</v>
      </c>
      <c r="T1007" s="68" t="str">
        <f ca="1">IF(AND(InvoiceDatabase[[#This Row],[Date Due]]&lt;TODAY(),InvoiceDatabase[[#This Row],[Status]]&lt;&gt;"Paid"),"Yes","No")</f>
        <v>Yes</v>
      </c>
    </row>
    <row r="1008" spans="1:20">
      <c r="A1008">
        <v>1007</v>
      </c>
      <c r="C1008" t="s">
        <v>125</v>
      </c>
      <c r="D1008" s="68">
        <v>1032000</v>
      </c>
      <c r="E1008" s="23">
        <v>46057</v>
      </c>
      <c r="F1008" s="23">
        <v>46087</v>
      </c>
      <c r="G1008" t="s">
        <v>274</v>
      </c>
      <c r="H1008"/>
      <c r="I1008"/>
      <c r="K1008" t="s">
        <v>1308</v>
      </c>
      <c r="L1008" s="68">
        <v>1032000</v>
      </c>
      <c r="M1008" s="68">
        <f>InvoiceDatabase[[#This Row],[Amount]]-InvoiceDatabase[[#This Row],[Paid Amount]]</f>
        <v>0</v>
      </c>
      <c r="N1008" s="68" t="str" cm="1">
        <f t="array" aca="1" ref="N1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8" s="68" t="str">
        <f>_xlfn.TEXTAFTER(
VLOOKUP(InvoiceDatabase[[#This Row],[Customer]],CustomerList[],5,FALSE),
", ", -1)</f>
        <v>DKI Jakarta</v>
      </c>
      <c r="P1008" s="68">
        <f ca="1">IF(InvoiceDatabase[[#This Row],[Aging]]&lt;&gt;"Within Due",InvoiceDatabase[[#This Row],[Balance Outstanding]],0)</f>
        <v>0</v>
      </c>
      <c r="Q1008" s="68">
        <f ca="1">IF(InvoiceDatabase[[#This Row],[Aging]]="Within Due",InvoiceDatabase[[#This Row],[Balance Outstanding]],0)</f>
        <v>0</v>
      </c>
      <c r="R1008" s="68" t="str">
        <f ca="1">IF(InvoiceDatabase[[#This Row],[Date Issued]] &gt;= TODAY()-30, "Yes", "No")</f>
        <v>No</v>
      </c>
      <c r="S1008" s="68" t="str">
        <f ca="1">IF(InvoiceDatabase[[#This Row],[IsOverdue?]]&lt;&gt;"Yes",InvoiceDatabase[[#This Row],[Status]],"Past Due")</f>
        <v>Paid</v>
      </c>
      <c r="T1008" s="68" t="str">
        <f ca="1">IF(AND(InvoiceDatabase[[#This Row],[Date Due]]&lt;TODAY(),InvoiceDatabase[[#This Row],[Status]]&lt;&gt;"Paid"),"Yes","No")</f>
        <v>No</v>
      </c>
    </row>
    <row r="1009" spans="1:20">
      <c r="A1009">
        <v>1008</v>
      </c>
      <c r="C1009" t="s">
        <v>125</v>
      </c>
      <c r="D1009" s="68">
        <v>5647000</v>
      </c>
      <c r="E1009" s="23">
        <v>46133</v>
      </c>
      <c r="F1009" s="23">
        <v>46163</v>
      </c>
      <c r="G1009" t="s">
        <v>274</v>
      </c>
      <c r="H1009"/>
      <c r="I1009"/>
      <c r="K1009" t="s">
        <v>1309</v>
      </c>
      <c r="L1009" s="68">
        <v>5647000</v>
      </c>
      <c r="M1009" s="68">
        <f>InvoiceDatabase[[#This Row],[Amount]]-InvoiceDatabase[[#This Row],[Paid Amount]]</f>
        <v>0</v>
      </c>
      <c r="N1009" s="68" t="str" cm="1">
        <f t="array" aca="1" ref="N1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09" s="68" t="str">
        <f>_xlfn.TEXTAFTER(
VLOOKUP(InvoiceDatabase[[#This Row],[Customer]],CustomerList[],5,FALSE),
", ", -1)</f>
        <v>DKI Jakarta</v>
      </c>
      <c r="P1009" s="68">
        <f ca="1">IF(InvoiceDatabase[[#This Row],[Aging]]&lt;&gt;"Within Due",InvoiceDatabase[[#This Row],[Balance Outstanding]],0)</f>
        <v>0</v>
      </c>
      <c r="Q1009" s="68">
        <f ca="1">IF(InvoiceDatabase[[#This Row],[Aging]]="Within Due",InvoiceDatabase[[#This Row],[Balance Outstanding]],0)</f>
        <v>0</v>
      </c>
      <c r="R1009" s="68" t="str">
        <f ca="1">IF(InvoiceDatabase[[#This Row],[Date Issued]] &gt;= TODAY()-30, "Yes", "No")</f>
        <v>No</v>
      </c>
      <c r="S1009" s="68" t="str">
        <f ca="1">IF(InvoiceDatabase[[#This Row],[IsOverdue?]]&lt;&gt;"Yes",InvoiceDatabase[[#This Row],[Status]],"Past Due")</f>
        <v>Paid</v>
      </c>
      <c r="T1009" s="68" t="str">
        <f ca="1">IF(AND(InvoiceDatabase[[#This Row],[Date Due]]&lt;TODAY(),InvoiceDatabase[[#This Row],[Status]]&lt;&gt;"Paid"),"Yes","No")</f>
        <v>No</v>
      </c>
    </row>
    <row r="1010" spans="1:20">
      <c r="A1010">
        <v>1009</v>
      </c>
      <c r="C1010" t="s">
        <v>260</v>
      </c>
      <c r="D1010" s="68">
        <v>3820000</v>
      </c>
      <c r="E1010" s="23">
        <v>46265</v>
      </c>
      <c r="F1010" s="23">
        <v>46279</v>
      </c>
      <c r="G1010" t="s">
        <v>51</v>
      </c>
      <c r="H1010"/>
      <c r="I1010"/>
      <c r="K1010" t="s">
        <v>1310</v>
      </c>
      <c r="L1010" s="68">
        <v>0</v>
      </c>
      <c r="M1010" s="68">
        <f>InvoiceDatabase[[#This Row],[Amount]]-InvoiceDatabase[[#This Row],[Paid Amount]]</f>
        <v>3820000</v>
      </c>
      <c r="N1010" s="68" t="str" cm="1">
        <f t="array" aca="1" ref="N1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0" s="68" t="str">
        <f>_xlfn.TEXTAFTER(
VLOOKUP(InvoiceDatabase[[#This Row],[Customer]],CustomerList[],5,FALSE),
", ", -1)</f>
        <v>Sulawesi Utara</v>
      </c>
      <c r="P1010" s="68">
        <f ca="1">IF(InvoiceDatabase[[#This Row],[Aging]]&lt;&gt;"Within Due",InvoiceDatabase[[#This Row],[Balance Outstanding]],0)</f>
        <v>3820000</v>
      </c>
      <c r="Q1010" s="68">
        <f ca="1">IF(InvoiceDatabase[[#This Row],[Aging]]="Within Due",InvoiceDatabase[[#This Row],[Balance Outstanding]],0)</f>
        <v>0</v>
      </c>
      <c r="R1010" s="68" t="str">
        <f ca="1">IF(InvoiceDatabase[[#This Row],[Date Issued]] &gt;= TODAY()-30, "Yes", "No")</f>
        <v>No</v>
      </c>
      <c r="S1010" s="68" t="str">
        <f ca="1">IF(InvoiceDatabase[[#This Row],[IsOverdue?]]&lt;&gt;"Yes",InvoiceDatabase[[#This Row],[Status]],"Past Due")</f>
        <v>Past Due</v>
      </c>
      <c r="T1010" s="68" t="str">
        <f ca="1">IF(AND(InvoiceDatabase[[#This Row],[Date Due]]&lt;TODAY(),InvoiceDatabase[[#This Row],[Status]]&lt;&gt;"Paid"),"Yes","No")</f>
        <v>Yes</v>
      </c>
    </row>
    <row r="1011" spans="1:20">
      <c r="A1011">
        <v>1010</v>
      </c>
      <c r="C1011" t="s">
        <v>211</v>
      </c>
      <c r="D1011" s="68">
        <v>1983000</v>
      </c>
      <c r="E1011" s="23">
        <v>46062</v>
      </c>
      <c r="F1011" s="23">
        <v>46092</v>
      </c>
      <c r="G1011" t="s">
        <v>274</v>
      </c>
      <c r="H1011"/>
      <c r="I1011"/>
      <c r="K1011" t="s">
        <v>1311</v>
      </c>
      <c r="L1011" s="68">
        <v>1983000</v>
      </c>
      <c r="M1011" s="68">
        <f>InvoiceDatabase[[#This Row],[Amount]]-InvoiceDatabase[[#This Row],[Paid Amount]]</f>
        <v>0</v>
      </c>
      <c r="N1011" s="68" t="str" cm="1">
        <f t="array" aca="1" ref="N1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1" s="68" t="str">
        <f>_xlfn.TEXTAFTER(
VLOOKUP(InvoiceDatabase[[#This Row],[Customer]],CustomerList[],5,FALSE),
", ", -1)</f>
        <v>Sulawesi Selatan</v>
      </c>
      <c r="P1011" s="68">
        <f ca="1">IF(InvoiceDatabase[[#This Row],[Aging]]&lt;&gt;"Within Due",InvoiceDatabase[[#This Row],[Balance Outstanding]],0)</f>
        <v>0</v>
      </c>
      <c r="Q1011" s="68">
        <f ca="1">IF(InvoiceDatabase[[#This Row],[Aging]]="Within Due",InvoiceDatabase[[#This Row],[Balance Outstanding]],0)</f>
        <v>0</v>
      </c>
      <c r="R1011" s="68" t="str">
        <f ca="1">IF(InvoiceDatabase[[#This Row],[Date Issued]] &gt;= TODAY()-30, "Yes", "No")</f>
        <v>No</v>
      </c>
      <c r="S1011" s="68" t="str">
        <f ca="1">IF(InvoiceDatabase[[#This Row],[IsOverdue?]]&lt;&gt;"Yes",InvoiceDatabase[[#This Row],[Status]],"Past Due")</f>
        <v>Paid</v>
      </c>
      <c r="T1011" s="68" t="str">
        <f ca="1">IF(AND(InvoiceDatabase[[#This Row],[Date Due]]&lt;TODAY(),InvoiceDatabase[[#This Row],[Status]]&lt;&gt;"Paid"),"Yes","No")</f>
        <v>No</v>
      </c>
    </row>
    <row r="1012" spans="1:20">
      <c r="A1012">
        <v>1011</v>
      </c>
      <c r="C1012" t="s">
        <v>177</v>
      </c>
      <c r="D1012" s="68">
        <v>3093000</v>
      </c>
      <c r="E1012" s="23">
        <v>46263</v>
      </c>
      <c r="F1012" s="23">
        <v>46293</v>
      </c>
      <c r="G1012" t="s">
        <v>51</v>
      </c>
      <c r="H1012"/>
      <c r="I1012"/>
      <c r="K1012" t="s">
        <v>1312</v>
      </c>
      <c r="L1012" s="68">
        <v>0</v>
      </c>
      <c r="M1012" s="68">
        <f>InvoiceDatabase[[#This Row],[Amount]]-InvoiceDatabase[[#This Row],[Paid Amount]]</f>
        <v>3093000</v>
      </c>
      <c r="N1012" s="68" t="str" cm="1">
        <f t="array" aca="1" ref="N1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12" s="68" t="str">
        <f>_xlfn.TEXTAFTER(
VLOOKUP(InvoiceDatabase[[#This Row],[Customer]],CustomerList[],5,FALSE),
", ", -1)</f>
        <v>Jawa Timur</v>
      </c>
      <c r="P1012" s="68">
        <f ca="1">IF(InvoiceDatabase[[#This Row],[Aging]]&lt;&gt;"Within Due",InvoiceDatabase[[#This Row],[Balance Outstanding]],0)</f>
        <v>3093000</v>
      </c>
      <c r="Q1012" s="68">
        <f ca="1">IF(InvoiceDatabase[[#This Row],[Aging]]="Within Due",InvoiceDatabase[[#This Row],[Balance Outstanding]],0)</f>
        <v>0</v>
      </c>
      <c r="R1012" s="68" t="str">
        <f ca="1">IF(InvoiceDatabase[[#This Row],[Date Issued]] &gt;= TODAY()-30, "Yes", "No")</f>
        <v>No</v>
      </c>
      <c r="S1012" s="68" t="str">
        <f ca="1">IF(InvoiceDatabase[[#This Row],[IsOverdue?]]&lt;&gt;"Yes",InvoiceDatabase[[#This Row],[Status]],"Past Due")</f>
        <v>Past Due</v>
      </c>
      <c r="T1012" s="68" t="str">
        <f ca="1">IF(AND(InvoiceDatabase[[#This Row],[Date Due]]&lt;TODAY(),InvoiceDatabase[[#This Row],[Status]]&lt;&gt;"Paid"),"Yes","No")</f>
        <v>Yes</v>
      </c>
    </row>
    <row r="1013" spans="1:20">
      <c r="A1013">
        <v>1012</v>
      </c>
      <c r="C1013" t="s">
        <v>211</v>
      </c>
      <c r="D1013" s="68">
        <v>3236000</v>
      </c>
      <c r="E1013" s="23">
        <v>46255</v>
      </c>
      <c r="F1013" s="23">
        <v>46285</v>
      </c>
      <c r="G1013" t="s">
        <v>274</v>
      </c>
      <c r="H1013"/>
      <c r="I1013"/>
      <c r="K1013" t="s">
        <v>1313</v>
      </c>
      <c r="L1013" s="68">
        <v>3236000</v>
      </c>
      <c r="M1013" s="68">
        <f>InvoiceDatabase[[#This Row],[Amount]]-InvoiceDatabase[[#This Row],[Paid Amount]]</f>
        <v>0</v>
      </c>
      <c r="N1013" s="68" t="str" cm="1">
        <f t="array" aca="1" ref="N1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3" s="68" t="str">
        <f>_xlfn.TEXTAFTER(
VLOOKUP(InvoiceDatabase[[#This Row],[Customer]],CustomerList[],5,FALSE),
", ", -1)</f>
        <v>Sulawesi Selatan</v>
      </c>
      <c r="P1013" s="68">
        <f ca="1">IF(InvoiceDatabase[[#This Row],[Aging]]&lt;&gt;"Within Due",InvoiceDatabase[[#This Row],[Balance Outstanding]],0)</f>
        <v>0</v>
      </c>
      <c r="Q1013" s="68">
        <f ca="1">IF(InvoiceDatabase[[#This Row],[Aging]]="Within Due",InvoiceDatabase[[#This Row],[Balance Outstanding]],0)</f>
        <v>0</v>
      </c>
      <c r="R1013" s="68" t="str">
        <f ca="1">IF(InvoiceDatabase[[#This Row],[Date Issued]] &gt;= TODAY()-30, "Yes", "No")</f>
        <v>No</v>
      </c>
      <c r="S1013" s="68" t="str">
        <f ca="1">IF(InvoiceDatabase[[#This Row],[IsOverdue?]]&lt;&gt;"Yes",InvoiceDatabase[[#This Row],[Status]],"Past Due")</f>
        <v>Paid</v>
      </c>
      <c r="T1013" s="68" t="str">
        <f ca="1">IF(AND(InvoiceDatabase[[#This Row],[Date Due]]&lt;TODAY(),InvoiceDatabase[[#This Row],[Status]]&lt;&gt;"Paid"),"Yes","No")</f>
        <v>No</v>
      </c>
    </row>
    <row r="1014" spans="1:20">
      <c r="A1014">
        <v>1013</v>
      </c>
      <c r="C1014" t="s">
        <v>204</v>
      </c>
      <c r="D1014" s="68">
        <v>7046000</v>
      </c>
      <c r="E1014" s="23">
        <v>46165</v>
      </c>
      <c r="F1014" s="23">
        <v>46179</v>
      </c>
      <c r="G1014" t="s">
        <v>274</v>
      </c>
      <c r="H1014"/>
      <c r="I1014"/>
      <c r="K1014" t="s">
        <v>1314</v>
      </c>
      <c r="L1014" s="68">
        <v>7046000</v>
      </c>
      <c r="M1014" s="68">
        <f>InvoiceDatabase[[#This Row],[Amount]]-InvoiceDatabase[[#This Row],[Paid Amount]]</f>
        <v>0</v>
      </c>
      <c r="N1014" s="68" t="str" cm="1">
        <f t="array" aca="1" ref="N1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4" s="68" t="str">
        <f>_xlfn.TEXTAFTER(
VLOOKUP(InvoiceDatabase[[#This Row],[Customer]],CustomerList[],5,FALSE),
", ", -1)</f>
        <v>Bali</v>
      </c>
      <c r="P1014" s="68">
        <f ca="1">IF(InvoiceDatabase[[#This Row],[Aging]]&lt;&gt;"Within Due",InvoiceDatabase[[#This Row],[Balance Outstanding]],0)</f>
        <v>0</v>
      </c>
      <c r="Q1014" s="68">
        <f ca="1">IF(InvoiceDatabase[[#This Row],[Aging]]="Within Due",InvoiceDatabase[[#This Row],[Balance Outstanding]],0)</f>
        <v>0</v>
      </c>
      <c r="R1014" s="68" t="str">
        <f ca="1">IF(InvoiceDatabase[[#This Row],[Date Issued]] &gt;= TODAY()-30, "Yes", "No")</f>
        <v>No</v>
      </c>
      <c r="S1014" s="68" t="str">
        <f ca="1">IF(InvoiceDatabase[[#This Row],[IsOverdue?]]&lt;&gt;"Yes",InvoiceDatabase[[#This Row],[Status]],"Past Due")</f>
        <v>Paid</v>
      </c>
      <c r="T1014" s="68" t="str">
        <f ca="1">IF(AND(InvoiceDatabase[[#This Row],[Date Due]]&lt;TODAY(),InvoiceDatabase[[#This Row],[Status]]&lt;&gt;"Paid"),"Yes","No")</f>
        <v>No</v>
      </c>
    </row>
    <row r="1015" spans="1:20">
      <c r="A1015">
        <v>1014</v>
      </c>
      <c r="C1015" t="s">
        <v>225</v>
      </c>
      <c r="D1015" s="68">
        <v>904000</v>
      </c>
      <c r="E1015" s="23">
        <v>46216</v>
      </c>
      <c r="F1015" s="23">
        <v>46246</v>
      </c>
      <c r="G1015" t="s">
        <v>274</v>
      </c>
      <c r="H1015"/>
      <c r="I1015"/>
      <c r="K1015" t="s">
        <v>1315</v>
      </c>
      <c r="L1015" s="68">
        <v>904000</v>
      </c>
      <c r="M1015" s="68">
        <f>InvoiceDatabase[[#This Row],[Amount]]-InvoiceDatabase[[#This Row],[Paid Amount]]</f>
        <v>0</v>
      </c>
      <c r="N1015" s="68" t="str" cm="1">
        <f t="array" aca="1" ref="N1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5" s="68" t="str">
        <f>_xlfn.TEXTAFTER(
VLOOKUP(InvoiceDatabase[[#This Row],[Customer]],CustomerList[],5,FALSE),
", ", -1)</f>
        <v>Sumatera Selatan</v>
      </c>
      <c r="P1015" s="68">
        <f ca="1">IF(InvoiceDatabase[[#This Row],[Aging]]&lt;&gt;"Within Due",InvoiceDatabase[[#This Row],[Balance Outstanding]],0)</f>
        <v>0</v>
      </c>
      <c r="Q1015" s="68">
        <f ca="1">IF(InvoiceDatabase[[#This Row],[Aging]]="Within Due",InvoiceDatabase[[#This Row],[Balance Outstanding]],0)</f>
        <v>0</v>
      </c>
      <c r="R1015" s="68" t="str">
        <f ca="1">IF(InvoiceDatabase[[#This Row],[Date Issued]] &gt;= TODAY()-30, "Yes", "No")</f>
        <v>No</v>
      </c>
      <c r="S1015" s="68" t="str">
        <f ca="1">IF(InvoiceDatabase[[#This Row],[IsOverdue?]]&lt;&gt;"Yes",InvoiceDatabase[[#This Row],[Status]],"Past Due")</f>
        <v>Paid</v>
      </c>
      <c r="T1015" s="68" t="str">
        <f ca="1">IF(AND(InvoiceDatabase[[#This Row],[Date Due]]&lt;TODAY(),InvoiceDatabase[[#This Row],[Status]]&lt;&gt;"Paid"),"Yes","No")</f>
        <v>No</v>
      </c>
    </row>
    <row r="1016" spans="1:20">
      <c r="A1016">
        <v>1015</v>
      </c>
      <c r="C1016" t="s">
        <v>246</v>
      </c>
      <c r="D1016" s="68">
        <v>3291000</v>
      </c>
      <c r="E1016" s="23">
        <v>46111</v>
      </c>
      <c r="F1016" s="23">
        <v>46125</v>
      </c>
      <c r="G1016" t="s">
        <v>274</v>
      </c>
      <c r="H1016"/>
      <c r="I1016"/>
      <c r="K1016" t="s">
        <v>1316</v>
      </c>
      <c r="L1016" s="68">
        <v>3291000</v>
      </c>
      <c r="M1016" s="68">
        <f>InvoiceDatabase[[#This Row],[Amount]]-InvoiceDatabase[[#This Row],[Paid Amount]]</f>
        <v>0</v>
      </c>
      <c r="N1016" s="68" t="str" cm="1">
        <f t="array" aca="1" ref="N1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6" s="68" t="str">
        <f>_xlfn.TEXTAFTER(
VLOOKUP(InvoiceDatabase[[#This Row],[Customer]],CustomerList[],5,FALSE),
", ", -1)</f>
        <v>Kalimantan Timur</v>
      </c>
      <c r="P1016" s="68">
        <f ca="1">IF(InvoiceDatabase[[#This Row],[Aging]]&lt;&gt;"Within Due",InvoiceDatabase[[#This Row],[Balance Outstanding]],0)</f>
        <v>0</v>
      </c>
      <c r="Q1016" s="68">
        <f ca="1">IF(InvoiceDatabase[[#This Row],[Aging]]="Within Due",InvoiceDatabase[[#This Row],[Balance Outstanding]],0)</f>
        <v>0</v>
      </c>
      <c r="R1016" s="68" t="str">
        <f ca="1">IF(InvoiceDatabase[[#This Row],[Date Issued]] &gt;= TODAY()-30, "Yes", "No")</f>
        <v>No</v>
      </c>
      <c r="S1016" s="68" t="str">
        <f ca="1">IF(InvoiceDatabase[[#This Row],[IsOverdue?]]&lt;&gt;"Yes",InvoiceDatabase[[#This Row],[Status]],"Past Due")</f>
        <v>Paid</v>
      </c>
      <c r="T1016" s="68" t="str">
        <f ca="1">IF(AND(InvoiceDatabase[[#This Row],[Date Due]]&lt;TODAY(),InvoiceDatabase[[#This Row],[Status]]&lt;&gt;"Paid"),"Yes","No")</f>
        <v>No</v>
      </c>
    </row>
    <row r="1017" spans="1:20">
      <c r="A1017">
        <v>1016</v>
      </c>
      <c r="C1017" t="s">
        <v>105</v>
      </c>
      <c r="D1017" s="68">
        <v>2375000</v>
      </c>
      <c r="E1017" s="23">
        <v>46166</v>
      </c>
      <c r="F1017" s="23">
        <v>46180</v>
      </c>
      <c r="G1017" t="s">
        <v>274</v>
      </c>
      <c r="H1017"/>
      <c r="I1017"/>
      <c r="K1017" t="s">
        <v>1317</v>
      </c>
      <c r="L1017" s="68">
        <v>2375000</v>
      </c>
      <c r="M1017" s="68">
        <f>InvoiceDatabase[[#This Row],[Amount]]-InvoiceDatabase[[#This Row],[Paid Amount]]</f>
        <v>0</v>
      </c>
      <c r="N1017" s="68" t="str" cm="1">
        <f t="array" aca="1" ref="N1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7" s="68" t="str">
        <f>_xlfn.TEXTAFTER(
VLOOKUP(InvoiceDatabase[[#This Row],[Customer]],CustomerList[],5,FALSE),
", ", -1)</f>
        <v>DKI Jakarta</v>
      </c>
      <c r="P1017" s="68">
        <f ca="1">IF(InvoiceDatabase[[#This Row],[Aging]]&lt;&gt;"Within Due",InvoiceDatabase[[#This Row],[Balance Outstanding]],0)</f>
        <v>0</v>
      </c>
      <c r="Q1017" s="68">
        <f ca="1">IF(InvoiceDatabase[[#This Row],[Aging]]="Within Due",InvoiceDatabase[[#This Row],[Balance Outstanding]],0)</f>
        <v>0</v>
      </c>
      <c r="R1017" s="68" t="str">
        <f ca="1">IF(InvoiceDatabase[[#This Row],[Date Issued]] &gt;= TODAY()-30, "Yes", "No")</f>
        <v>No</v>
      </c>
      <c r="S1017" s="68" t="str">
        <f ca="1">IF(InvoiceDatabase[[#This Row],[IsOverdue?]]&lt;&gt;"Yes",InvoiceDatabase[[#This Row],[Status]],"Past Due")</f>
        <v>Paid</v>
      </c>
      <c r="T1017" s="68" t="str">
        <f ca="1">IF(AND(InvoiceDatabase[[#This Row],[Date Due]]&lt;TODAY(),InvoiceDatabase[[#This Row],[Status]]&lt;&gt;"Paid"),"Yes","No")</f>
        <v>No</v>
      </c>
    </row>
    <row r="1018" spans="1:20">
      <c r="A1018">
        <v>1017</v>
      </c>
      <c r="C1018" t="s">
        <v>165</v>
      </c>
      <c r="D1018" s="68">
        <v>6639000</v>
      </c>
      <c r="E1018" s="23">
        <v>46207</v>
      </c>
      <c r="F1018" s="23">
        <v>46237</v>
      </c>
      <c r="G1018" t="s">
        <v>274</v>
      </c>
      <c r="H1018"/>
      <c r="I1018"/>
      <c r="K1018" t="s">
        <v>1318</v>
      </c>
      <c r="L1018" s="68">
        <v>6639000</v>
      </c>
      <c r="M1018" s="68">
        <f>InvoiceDatabase[[#This Row],[Amount]]-InvoiceDatabase[[#This Row],[Paid Amount]]</f>
        <v>0</v>
      </c>
      <c r="N1018" s="68" t="str" cm="1">
        <f t="array" aca="1" ref="N1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18" s="68" t="str">
        <f>_xlfn.TEXTAFTER(
VLOOKUP(InvoiceDatabase[[#This Row],[Customer]],CustomerList[],5,FALSE),
", ", -1)</f>
        <v>Jawa Barat</v>
      </c>
      <c r="P1018" s="68">
        <f ca="1">IF(InvoiceDatabase[[#This Row],[Aging]]&lt;&gt;"Within Due",InvoiceDatabase[[#This Row],[Balance Outstanding]],0)</f>
        <v>0</v>
      </c>
      <c r="Q1018" s="68">
        <f ca="1">IF(InvoiceDatabase[[#This Row],[Aging]]="Within Due",InvoiceDatabase[[#This Row],[Balance Outstanding]],0)</f>
        <v>0</v>
      </c>
      <c r="R1018" s="68" t="str">
        <f ca="1">IF(InvoiceDatabase[[#This Row],[Date Issued]] &gt;= TODAY()-30, "Yes", "No")</f>
        <v>No</v>
      </c>
      <c r="S1018" s="68" t="str">
        <f ca="1">IF(InvoiceDatabase[[#This Row],[IsOverdue?]]&lt;&gt;"Yes",InvoiceDatabase[[#This Row],[Status]],"Past Due")</f>
        <v>Paid</v>
      </c>
      <c r="T1018" s="68" t="str">
        <f ca="1">IF(AND(InvoiceDatabase[[#This Row],[Date Due]]&lt;TODAY(),InvoiceDatabase[[#This Row],[Status]]&lt;&gt;"Paid"),"Yes","No")</f>
        <v>No</v>
      </c>
    </row>
    <row r="1019" spans="1:20">
      <c r="A1019">
        <v>1018</v>
      </c>
      <c r="C1019" t="s">
        <v>138</v>
      </c>
      <c r="D1019" s="68">
        <v>1344000</v>
      </c>
      <c r="E1019" s="23">
        <v>46140</v>
      </c>
      <c r="F1019" s="23">
        <v>46170</v>
      </c>
      <c r="G1019" t="s">
        <v>2802</v>
      </c>
      <c r="H1019"/>
      <c r="I1019"/>
      <c r="K1019" t="s">
        <v>1319</v>
      </c>
      <c r="L1019" s="68">
        <v>403000</v>
      </c>
      <c r="M1019" s="68">
        <f>InvoiceDatabase[[#This Row],[Amount]]-InvoiceDatabase[[#This Row],[Paid Amount]]</f>
        <v>941000</v>
      </c>
      <c r="N1019" s="68" t="str" cm="1">
        <f t="array" aca="1" ref="N1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19" s="68" t="str">
        <f>_xlfn.TEXTAFTER(
VLOOKUP(InvoiceDatabase[[#This Row],[Customer]],CustomerList[],5,FALSE),
", ", -1)</f>
        <v>Jawa Barat</v>
      </c>
      <c r="P1019" s="68">
        <f ca="1">IF(InvoiceDatabase[[#This Row],[Aging]]&lt;&gt;"Within Due",InvoiceDatabase[[#This Row],[Balance Outstanding]],0)</f>
        <v>941000</v>
      </c>
      <c r="Q1019" s="68">
        <f ca="1">IF(InvoiceDatabase[[#This Row],[Aging]]="Within Due",InvoiceDatabase[[#This Row],[Balance Outstanding]],0)</f>
        <v>0</v>
      </c>
      <c r="R1019" s="68" t="str">
        <f ca="1">IF(InvoiceDatabase[[#This Row],[Date Issued]] &gt;= TODAY()-30, "Yes", "No")</f>
        <v>No</v>
      </c>
      <c r="S1019" s="68" t="str">
        <f ca="1">IF(InvoiceDatabase[[#This Row],[IsOverdue?]]&lt;&gt;"Yes",InvoiceDatabase[[#This Row],[Status]],"Past Due")</f>
        <v>Past Due</v>
      </c>
      <c r="T1019" s="68" t="str">
        <f ca="1">IF(AND(InvoiceDatabase[[#This Row],[Date Due]]&lt;TODAY(),InvoiceDatabase[[#This Row],[Status]]&lt;&gt;"Paid"),"Yes","No")</f>
        <v>Yes</v>
      </c>
    </row>
    <row r="1020" spans="1:20">
      <c r="A1020">
        <v>1019</v>
      </c>
      <c r="C1020" t="s">
        <v>197</v>
      </c>
      <c r="D1020" s="68">
        <v>4187000</v>
      </c>
      <c r="E1020" s="23">
        <v>46184</v>
      </c>
      <c r="F1020" s="23">
        <v>46214</v>
      </c>
      <c r="G1020" t="s">
        <v>51</v>
      </c>
      <c r="H1020"/>
      <c r="I1020"/>
      <c r="K1020" t="s">
        <v>1320</v>
      </c>
      <c r="L1020" s="68">
        <v>0</v>
      </c>
      <c r="M1020" s="68">
        <f>InvoiceDatabase[[#This Row],[Amount]]-InvoiceDatabase[[#This Row],[Paid Amount]]</f>
        <v>4187000</v>
      </c>
      <c r="N1020" s="68" t="str" cm="1">
        <f t="array" aca="1" ref="N1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0" s="68" t="str">
        <f>_xlfn.TEXTAFTER(
VLOOKUP(InvoiceDatabase[[#This Row],[Customer]],CustomerList[],5,FALSE),
", ", -1)</f>
        <v>DI Yogyakarta</v>
      </c>
      <c r="P1020" s="68">
        <f ca="1">IF(InvoiceDatabase[[#This Row],[Aging]]&lt;&gt;"Within Due",InvoiceDatabase[[#This Row],[Balance Outstanding]],0)</f>
        <v>4187000</v>
      </c>
      <c r="Q1020" s="68">
        <f ca="1">IF(InvoiceDatabase[[#This Row],[Aging]]="Within Due",InvoiceDatabase[[#This Row],[Balance Outstanding]],0)</f>
        <v>0</v>
      </c>
      <c r="R1020" s="68" t="str">
        <f ca="1">IF(InvoiceDatabase[[#This Row],[Date Issued]] &gt;= TODAY()-30, "Yes", "No")</f>
        <v>No</v>
      </c>
      <c r="S1020" s="68" t="str">
        <f ca="1">IF(InvoiceDatabase[[#This Row],[IsOverdue?]]&lt;&gt;"Yes",InvoiceDatabase[[#This Row],[Status]],"Past Due")</f>
        <v>Past Due</v>
      </c>
      <c r="T1020" s="68" t="str">
        <f ca="1">IF(AND(InvoiceDatabase[[#This Row],[Date Due]]&lt;TODAY(),InvoiceDatabase[[#This Row],[Status]]&lt;&gt;"Paid"),"Yes","No")</f>
        <v>Yes</v>
      </c>
    </row>
    <row r="1021" spans="1:20">
      <c r="A1021">
        <v>1020</v>
      </c>
      <c r="C1021" t="s">
        <v>158</v>
      </c>
      <c r="D1021" s="68">
        <v>3072000</v>
      </c>
      <c r="E1021" s="23">
        <v>46051</v>
      </c>
      <c r="F1021" s="23">
        <v>46081</v>
      </c>
      <c r="G1021" t="s">
        <v>274</v>
      </c>
      <c r="H1021"/>
      <c r="I1021"/>
      <c r="K1021" t="s">
        <v>1321</v>
      </c>
      <c r="L1021" s="68">
        <v>3072000</v>
      </c>
      <c r="M1021" s="68">
        <f>InvoiceDatabase[[#This Row],[Amount]]-InvoiceDatabase[[#This Row],[Paid Amount]]</f>
        <v>0</v>
      </c>
      <c r="N1021" s="68" t="str" cm="1">
        <f t="array" aca="1" ref="N1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1" s="68" t="str">
        <f>_xlfn.TEXTAFTER(
VLOOKUP(InvoiceDatabase[[#This Row],[Customer]],CustomerList[],5,FALSE),
", ", -1)</f>
        <v>DKI Jakarta</v>
      </c>
      <c r="P1021" s="68">
        <f ca="1">IF(InvoiceDatabase[[#This Row],[Aging]]&lt;&gt;"Within Due",InvoiceDatabase[[#This Row],[Balance Outstanding]],0)</f>
        <v>0</v>
      </c>
      <c r="Q1021" s="68">
        <f ca="1">IF(InvoiceDatabase[[#This Row],[Aging]]="Within Due",InvoiceDatabase[[#This Row],[Balance Outstanding]],0)</f>
        <v>0</v>
      </c>
      <c r="R1021" s="68" t="str">
        <f ca="1">IF(InvoiceDatabase[[#This Row],[Date Issued]] &gt;= TODAY()-30, "Yes", "No")</f>
        <v>No</v>
      </c>
      <c r="S1021" s="68" t="str">
        <f ca="1">IF(InvoiceDatabase[[#This Row],[IsOverdue?]]&lt;&gt;"Yes",InvoiceDatabase[[#This Row],[Status]],"Past Due")</f>
        <v>Paid</v>
      </c>
      <c r="T1021" s="68" t="str">
        <f ca="1">IF(AND(InvoiceDatabase[[#This Row],[Date Due]]&lt;TODAY(),InvoiceDatabase[[#This Row],[Status]]&lt;&gt;"Paid"),"Yes","No")</f>
        <v>No</v>
      </c>
    </row>
    <row r="1022" spans="1:20">
      <c r="A1022">
        <v>1021</v>
      </c>
      <c r="C1022" t="s">
        <v>138</v>
      </c>
      <c r="D1022" s="68">
        <v>4157000</v>
      </c>
      <c r="E1022" s="23">
        <v>46185</v>
      </c>
      <c r="F1022" s="23">
        <v>46215</v>
      </c>
      <c r="G1022" t="s">
        <v>51</v>
      </c>
      <c r="H1022"/>
      <c r="I1022"/>
      <c r="K1022" t="s">
        <v>1322</v>
      </c>
      <c r="L1022" s="68">
        <v>0</v>
      </c>
      <c r="M1022" s="68">
        <f>InvoiceDatabase[[#This Row],[Amount]]-InvoiceDatabase[[#This Row],[Paid Amount]]</f>
        <v>4157000</v>
      </c>
      <c r="N1022" s="68" t="str" cm="1">
        <f t="array" aca="1" ref="N1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22" s="68" t="str">
        <f>_xlfn.TEXTAFTER(
VLOOKUP(InvoiceDatabase[[#This Row],[Customer]],CustomerList[],5,FALSE),
", ", -1)</f>
        <v>Jawa Barat</v>
      </c>
      <c r="P1022" s="68">
        <f ca="1">IF(InvoiceDatabase[[#This Row],[Aging]]&lt;&gt;"Within Due",InvoiceDatabase[[#This Row],[Balance Outstanding]],0)</f>
        <v>4157000</v>
      </c>
      <c r="Q1022" s="68">
        <f ca="1">IF(InvoiceDatabase[[#This Row],[Aging]]="Within Due",InvoiceDatabase[[#This Row],[Balance Outstanding]],0)</f>
        <v>0</v>
      </c>
      <c r="R1022" s="68" t="str">
        <f ca="1">IF(InvoiceDatabase[[#This Row],[Date Issued]] &gt;= TODAY()-30, "Yes", "No")</f>
        <v>No</v>
      </c>
      <c r="S1022" s="68" t="str">
        <f ca="1">IF(InvoiceDatabase[[#This Row],[IsOverdue?]]&lt;&gt;"Yes",InvoiceDatabase[[#This Row],[Status]],"Past Due")</f>
        <v>Past Due</v>
      </c>
      <c r="T1022" s="68" t="str">
        <f ca="1">IF(AND(InvoiceDatabase[[#This Row],[Date Due]]&lt;TODAY(),InvoiceDatabase[[#This Row],[Status]]&lt;&gt;"Paid"),"Yes","No")</f>
        <v>Yes</v>
      </c>
    </row>
    <row r="1023" spans="1:20">
      <c r="A1023">
        <v>1022</v>
      </c>
      <c r="C1023" t="s">
        <v>218</v>
      </c>
      <c r="D1023" s="68">
        <v>1796000</v>
      </c>
      <c r="E1023" s="23">
        <v>46214</v>
      </c>
      <c r="F1023" s="23">
        <v>46244</v>
      </c>
      <c r="G1023" t="s">
        <v>274</v>
      </c>
      <c r="H1023"/>
      <c r="I1023"/>
      <c r="K1023" t="s">
        <v>1323</v>
      </c>
      <c r="L1023" s="68">
        <v>1796000</v>
      </c>
      <c r="M1023" s="68">
        <f>InvoiceDatabase[[#This Row],[Amount]]-InvoiceDatabase[[#This Row],[Paid Amount]]</f>
        <v>0</v>
      </c>
      <c r="N1023" s="68" t="str" cm="1">
        <f t="array" aca="1" ref="N1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3" s="68" t="str">
        <f>_xlfn.TEXTAFTER(
VLOOKUP(InvoiceDatabase[[#This Row],[Customer]],CustomerList[],5,FALSE),
", ", -1)</f>
        <v>Sumatera Utara</v>
      </c>
      <c r="P1023" s="68">
        <f ca="1">IF(InvoiceDatabase[[#This Row],[Aging]]&lt;&gt;"Within Due",InvoiceDatabase[[#This Row],[Balance Outstanding]],0)</f>
        <v>0</v>
      </c>
      <c r="Q1023" s="68">
        <f ca="1">IF(InvoiceDatabase[[#This Row],[Aging]]="Within Due",InvoiceDatabase[[#This Row],[Balance Outstanding]],0)</f>
        <v>0</v>
      </c>
      <c r="R1023" s="68" t="str">
        <f ca="1">IF(InvoiceDatabase[[#This Row],[Date Issued]] &gt;= TODAY()-30, "Yes", "No")</f>
        <v>No</v>
      </c>
      <c r="S1023" s="68" t="str">
        <f ca="1">IF(InvoiceDatabase[[#This Row],[IsOverdue?]]&lt;&gt;"Yes",InvoiceDatabase[[#This Row],[Status]],"Past Due")</f>
        <v>Paid</v>
      </c>
      <c r="T1023" s="68" t="str">
        <f ca="1">IF(AND(InvoiceDatabase[[#This Row],[Date Due]]&lt;TODAY(),InvoiceDatabase[[#This Row],[Status]]&lt;&gt;"Paid"),"Yes","No")</f>
        <v>No</v>
      </c>
    </row>
    <row r="1024" spans="1:20">
      <c r="A1024">
        <v>1023</v>
      </c>
      <c r="C1024" t="s">
        <v>253</v>
      </c>
      <c r="D1024" s="68">
        <v>5245000</v>
      </c>
      <c r="E1024" s="23">
        <v>46165</v>
      </c>
      <c r="F1024" s="23">
        <v>46179</v>
      </c>
      <c r="G1024" t="s">
        <v>274</v>
      </c>
      <c r="H1024"/>
      <c r="I1024"/>
      <c r="K1024" t="s">
        <v>1324</v>
      </c>
      <c r="L1024" s="68">
        <v>5245000</v>
      </c>
      <c r="M1024" s="68">
        <f>InvoiceDatabase[[#This Row],[Amount]]-InvoiceDatabase[[#This Row],[Paid Amount]]</f>
        <v>0</v>
      </c>
      <c r="N1024" s="68" t="str" cm="1">
        <f t="array" aca="1" ref="N1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4" s="68" t="str">
        <f>_xlfn.TEXTAFTER(
VLOOKUP(InvoiceDatabase[[#This Row],[Customer]],CustomerList[],5,FALSE),
", ", -1)</f>
        <v>Kalimantan Barat</v>
      </c>
      <c r="P1024" s="68">
        <f ca="1">IF(InvoiceDatabase[[#This Row],[Aging]]&lt;&gt;"Within Due",InvoiceDatabase[[#This Row],[Balance Outstanding]],0)</f>
        <v>0</v>
      </c>
      <c r="Q1024" s="68">
        <f ca="1">IF(InvoiceDatabase[[#This Row],[Aging]]="Within Due",InvoiceDatabase[[#This Row],[Balance Outstanding]],0)</f>
        <v>0</v>
      </c>
      <c r="R1024" s="68" t="str">
        <f ca="1">IF(InvoiceDatabase[[#This Row],[Date Issued]] &gt;= TODAY()-30, "Yes", "No")</f>
        <v>No</v>
      </c>
      <c r="S1024" s="68" t="str">
        <f ca="1">IF(InvoiceDatabase[[#This Row],[IsOverdue?]]&lt;&gt;"Yes",InvoiceDatabase[[#This Row],[Status]],"Past Due")</f>
        <v>Paid</v>
      </c>
      <c r="T1024" s="68" t="str">
        <f ca="1">IF(AND(InvoiceDatabase[[#This Row],[Date Due]]&lt;TODAY(),InvoiceDatabase[[#This Row],[Status]]&lt;&gt;"Paid"),"Yes","No")</f>
        <v>No</v>
      </c>
    </row>
    <row r="1025" spans="1:20">
      <c r="A1025">
        <v>1024</v>
      </c>
      <c r="C1025" t="s">
        <v>184</v>
      </c>
      <c r="D1025" s="68">
        <v>1250000</v>
      </c>
      <c r="E1025" s="23">
        <v>46058</v>
      </c>
      <c r="F1025" s="23">
        <v>46088</v>
      </c>
      <c r="G1025" t="s">
        <v>274</v>
      </c>
      <c r="H1025"/>
      <c r="I1025"/>
      <c r="K1025" t="s">
        <v>1325</v>
      </c>
      <c r="L1025" s="68">
        <v>1250000</v>
      </c>
      <c r="M1025" s="68">
        <f>InvoiceDatabase[[#This Row],[Amount]]-InvoiceDatabase[[#This Row],[Paid Amount]]</f>
        <v>0</v>
      </c>
      <c r="N1025" s="68" t="str" cm="1">
        <f t="array" aca="1" ref="N1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5" s="68" t="str">
        <f>_xlfn.TEXTAFTER(
VLOOKUP(InvoiceDatabase[[#This Row],[Customer]],CustomerList[],5,FALSE),
", ", -1)</f>
        <v>Jawa Timur</v>
      </c>
      <c r="P1025" s="68">
        <f ca="1">IF(InvoiceDatabase[[#This Row],[Aging]]&lt;&gt;"Within Due",InvoiceDatabase[[#This Row],[Balance Outstanding]],0)</f>
        <v>0</v>
      </c>
      <c r="Q1025" s="68">
        <f ca="1">IF(InvoiceDatabase[[#This Row],[Aging]]="Within Due",InvoiceDatabase[[#This Row],[Balance Outstanding]],0)</f>
        <v>0</v>
      </c>
      <c r="R1025" s="68" t="str">
        <f ca="1">IF(InvoiceDatabase[[#This Row],[Date Issued]] &gt;= TODAY()-30, "Yes", "No")</f>
        <v>No</v>
      </c>
      <c r="S1025" s="68" t="str">
        <f ca="1">IF(InvoiceDatabase[[#This Row],[IsOverdue?]]&lt;&gt;"Yes",InvoiceDatabase[[#This Row],[Status]],"Past Due")</f>
        <v>Paid</v>
      </c>
      <c r="T1025" s="68" t="str">
        <f ca="1">IF(AND(InvoiceDatabase[[#This Row],[Date Due]]&lt;TODAY(),InvoiceDatabase[[#This Row],[Status]]&lt;&gt;"Paid"),"Yes","No")</f>
        <v>No</v>
      </c>
    </row>
    <row r="1026" spans="1:20">
      <c r="A1026">
        <v>1025</v>
      </c>
      <c r="C1026" t="s">
        <v>171</v>
      </c>
      <c r="D1026" s="68">
        <v>5428000</v>
      </c>
      <c r="E1026" s="23">
        <v>46270</v>
      </c>
      <c r="F1026" s="23">
        <v>46300</v>
      </c>
      <c r="G1026" t="s">
        <v>274</v>
      </c>
      <c r="H1026"/>
      <c r="I1026"/>
      <c r="K1026" t="s">
        <v>1326</v>
      </c>
      <c r="L1026" s="68">
        <v>5428000</v>
      </c>
      <c r="M1026" s="68">
        <f>InvoiceDatabase[[#This Row],[Amount]]-InvoiceDatabase[[#This Row],[Paid Amount]]</f>
        <v>0</v>
      </c>
      <c r="N1026" s="68" t="str" cm="1">
        <f t="array" aca="1" ref="N1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6" s="68" t="str">
        <f>_xlfn.TEXTAFTER(
VLOOKUP(InvoiceDatabase[[#This Row],[Customer]],CustomerList[],5,FALSE),
", ", -1)</f>
        <v>Jawa Barat</v>
      </c>
      <c r="P1026" s="68">
        <f ca="1">IF(InvoiceDatabase[[#This Row],[Aging]]&lt;&gt;"Within Due",InvoiceDatabase[[#This Row],[Balance Outstanding]],0)</f>
        <v>0</v>
      </c>
      <c r="Q1026" s="68">
        <f ca="1">IF(InvoiceDatabase[[#This Row],[Aging]]="Within Due",InvoiceDatabase[[#This Row],[Balance Outstanding]],0)</f>
        <v>0</v>
      </c>
      <c r="R1026" s="68" t="str">
        <f ca="1">IF(InvoiceDatabase[[#This Row],[Date Issued]] &gt;= TODAY()-30, "Yes", "No")</f>
        <v>Yes</v>
      </c>
      <c r="S1026" s="68" t="str">
        <f ca="1">IF(InvoiceDatabase[[#This Row],[IsOverdue?]]&lt;&gt;"Yes",InvoiceDatabase[[#This Row],[Status]],"Past Due")</f>
        <v>Paid</v>
      </c>
      <c r="T1026" s="68" t="str">
        <f ca="1">IF(AND(InvoiceDatabase[[#This Row],[Date Due]]&lt;TODAY(),InvoiceDatabase[[#This Row],[Status]]&lt;&gt;"Paid"),"Yes","No")</f>
        <v>No</v>
      </c>
    </row>
    <row r="1027" spans="1:20">
      <c r="A1027">
        <v>1026</v>
      </c>
      <c r="C1027" t="s">
        <v>138</v>
      </c>
      <c r="D1027" s="68">
        <v>5330000</v>
      </c>
      <c r="E1027" s="23">
        <v>46129</v>
      </c>
      <c r="F1027" s="23">
        <v>46159</v>
      </c>
      <c r="G1027" t="s">
        <v>274</v>
      </c>
      <c r="H1027"/>
      <c r="I1027"/>
      <c r="K1027" t="s">
        <v>1327</v>
      </c>
      <c r="L1027" s="68">
        <v>5330000</v>
      </c>
      <c r="M1027" s="68">
        <f>InvoiceDatabase[[#This Row],[Amount]]-InvoiceDatabase[[#This Row],[Paid Amount]]</f>
        <v>0</v>
      </c>
      <c r="N1027" s="68" t="str" cm="1">
        <f t="array" aca="1" ref="N1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7" s="68" t="str">
        <f>_xlfn.TEXTAFTER(
VLOOKUP(InvoiceDatabase[[#This Row],[Customer]],CustomerList[],5,FALSE),
", ", -1)</f>
        <v>Jawa Barat</v>
      </c>
      <c r="P1027" s="68">
        <f ca="1">IF(InvoiceDatabase[[#This Row],[Aging]]&lt;&gt;"Within Due",InvoiceDatabase[[#This Row],[Balance Outstanding]],0)</f>
        <v>0</v>
      </c>
      <c r="Q1027" s="68">
        <f ca="1">IF(InvoiceDatabase[[#This Row],[Aging]]="Within Due",InvoiceDatabase[[#This Row],[Balance Outstanding]],0)</f>
        <v>0</v>
      </c>
      <c r="R1027" s="68" t="str">
        <f ca="1">IF(InvoiceDatabase[[#This Row],[Date Issued]] &gt;= TODAY()-30, "Yes", "No")</f>
        <v>No</v>
      </c>
      <c r="S1027" s="68" t="str">
        <f ca="1">IF(InvoiceDatabase[[#This Row],[IsOverdue?]]&lt;&gt;"Yes",InvoiceDatabase[[#This Row],[Status]],"Past Due")</f>
        <v>Paid</v>
      </c>
      <c r="T1027" s="68" t="str">
        <f ca="1">IF(AND(InvoiceDatabase[[#This Row],[Date Due]]&lt;TODAY(),InvoiceDatabase[[#This Row],[Status]]&lt;&gt;"Paid"),"Yes","No")</f>
        <v>No</v>
      </c>
    </row>
    <row r="1028" spans="1:20">
      <c r="A1028">
        <v>1027</v>
      </c>
      <c r="C1028" t="s">
        <v>105</v>
      </c>
      <c r="D1028" s="68">
        <v>4053000</v>
      </c>
      <c r="E1028" s="23">
        <v>46246</v>
      </c>
      <c r="F1028" s="23">
        <v>46276</v>
      </c>
      <c r="G1028" t="s">
        <v>51</v>
      </c>
      <c r="H1028"/>
      <c r="I1028"/>
      <c r="K1028" t="s">
        <v>1328</v>
      </c>
      <c r="L1028" s="68">
        <v>0</v>
      </c>
      <c r="M1028" s="68">
        <f>InvoiceDatabase[[#This Row],[Amount]]-InvoiceDatabase[[#This Row],[Paid Amount]]</f>
        <v>4053000</v>
      </c>
      <c r="N1028" s="68" t="str" cm="1">
        <f t="array" aca="1" ref="N1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28" s="68" t="str">
        <f>_xlfn.TEXTAFTER(
VLOOKUP(InvoiceDatabase[[#This Row],[Customer]],CustomerList[],5,FALSE),
", ", -1)</f>
        <v>DKI Jakarta</v>
      </c>
      <c r="P1028" s="68">
        <f ca="1">IF(InvoiceDatabase[[#This Row],[Aging]]&lt;&gt;"Within Due",InvoiceDatabase[[#This Row],[Balance Outstanding]],0)</f>
        <v>4053000</v>
      </c>
      <c r="Q1028" s="68">
        <f ca="1">IF(InvoiceDatabase[[#This Row],[Aging]]="Within Due",InvoiceDatabase[[#This Row],[Balance Outstanding]],0)</f>
        <v>0</v>
      </c>
      <c r="R1028" s="68" t="str">
        <f ca="1">IF(InvoiceDatabase[[#This Row],[Date Issued]] &gt;= TODAY()-30, "Yes", "No")</f>
        <v>No</v>
      </c>
      <c r="S1028" s="68" t="str">
        <f ca="1">IF(InvoiceDatabase[[#This Row],[IsOverdue?]]&lt;&gt;"Yes",InvoiceDatabase[[#This Row],[Status]],"Past Due")</f>
        <v>Past Due</v>
      </c>
      <c r="T1028" s="68" t="str">
        <f ca="1">IF(AND(InvoiceDatabase[[#This Row],[Date Due]]&lt;TODAY(),InvoiceDatabase[[#This Row],[Status]]&lt;&gt;"Paid"),"Yes","No")</f>
        <v>Yes</v>
      </c>
    </row>
    <row r="1029" spans="1:20">
      <c r="A1029">
        <v>1028</v>
      </c>
      <c r="C1029" t="s">
        <v>211</v>
      </c>
      <c r="D1029" s="68">
        <v>449000</v>
      </c>
      <c r="E1029" s="23">
        <v>46191</v>
      </c>
      <c r="F1029" s="23">
        <v>46221</v>
      </c>
      <c r="G1029" t="s">
        <v>274</v>
      </c>
      <c r="H1029"/>
      <c r="I1029"/>
      <c r="K1029" t="s">
        <v>1329</v>
      </c>
      <c r="L1029" s="68">
        <v>449000</v>
      </c>
      <c r="M1029" s="68">
        <f>InvoiceDatabase[[#This Row],[Amount]]-InvoiceDatabase[[#This Row],[Paid Amount]]</f>
        <v>0</v>
      </c>
      <c r="N1029" s="68" t="str" cm="1">
        <f t="array" aca="1" ref="N1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29" s="68" t="str">
        <f>_xlfn.TEXTAFTER(
VLOOKUP(InvoiceDatabase[[#This Row],[Customer]],CustomerList[],5,FALSE),
", ", -1)</f>
        <v>Sulawesi Selatan</v>
      </c>
      <c r="P1029" s="68">
        <f ca="1">IF(InvoiceDatabase[[#This Row],[Aging]]&lt;&gt;"Within Due",InvoiceDatabase[[#This Row],[Balance Outstanding]],0)</f>
        <v>0</v>
      </c>
      <c r="Q1029" s="68">
        <f ca="1">IF(InvoiceDatabase[[#This Row],[Aging]]="Within Due",InvoiceDatabase[[#This Row],[Balance Outstanding]],0)</f>
        <v>0</v>
      </c>
      <c r="R1029" s="68" t="str">
        <f ca="1">IF(InvoiceDatabase[[#This Row],[Date Issued]] &gt;= TODAY()-30, "Yes", "No")</f>
        <v>No</v>
      </c>
      <c r="S1029" s="68" t="str">
        <f ca="1">IF(InvoiceDatabase[[#This Row],[IsOverdue?]]&lt;&gt;"Yes",InvoiceDatabase[[#This Row],[Status]],"Past Due")</f>
        <v>Paid</v>
      </c>
      <c r="T1029" s="68" t="str">
        <f ca="1">IF(AND(InvoiceDatabase[[#This Row],[Date Due]]&lt;TODAY(),InvoiceDatabase[[#This Row],[Status]]&lt;&gt;"Paid"),"Yes","No")</f>
        <v>No</v>
      </c>
    </row>
    <row r="1030" spans="1:20">
      <c r="A1030">
        <v>1029</v>
      </c>
      <c r="C1030" t="s">
        <v>211</v>
      </c>
      <c r="D1030" s="68">
        <v>3428000</v>
      </c>
      <c r="E1030" s="23">
        <v>46072</v>
      </c>
      <c r="F1030" s="23">
        <v>46102</v>
      </c>
      <c r="G1030" t="s">
        <v>274</v>
      </c>
      <c r="H1030"/>
      <c r="I1030"/>
      <c r="K1030" t="s">
        <v>1330</v>
      </c>
      <c r="L1030" s="68">
        <v>3428000</v>
      </c>
      <c r="M1030" s="68">
        <f>InvoiceDatabase[[#This Row],[Amount]]-InvoiceDatabase[[#This Row],[Paid Amount]]</f>
        <v>0</v>
      </c>
      <c r="N1030" s="68" t="str" cm="1">
        <f t="array" aca="1" ref="N1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0" s="68" t="str">
        <f>_xlfn.TEXTAFTER(
VLOOKUP(InvoiceDatabase[[#This Row],[Customer]],CustomerList[],5,FALSE),
", ", -1)</f>
        <v>Sulawesi Selatan</v>
      </c>
      <c r="P1030" s="68">
        <f ca="1">IF(InvoiceDatabase[[#This Row],[Aging]]&lt;&gt;"Within Due",InvoiceDatabase[[#This Row],[Balance Outstanding]],0)</f>
        <v>0</v>
      </c>
      <c r="Q1030" s="68">
        <f ca="1">IF(InvoiceDatabase[[#This Row],[Aging]]="Within Due",InvoiceDatabase[[#This Row],[Balance Outstanding]],0)</f>
        <v>0</v>
      </c>
      <c r="R1030" s="68" t="str">
        <f ca="1">IF(InvoiceDatabase[[#This Row],[Date Issued]] &gt;= TODAY()-30, "Yes", "No")</f>
        <v>No</v>
      </c>
      <c r="S1030" s="68" t="str">
        <f ca="1">IF(InvoiceDatabase[[#This Row],[IsOverdue?]]&lt;&gt;"Yes",InvoiceDatabase[[#This Row],[Status]],"Past Due")</f>
        <v>Paid</v>
      </c>
      <c r="T1030" s="68" t="str">
        <f ca="1">IF(AND(InvoiceDatabase[[#This Row],[Date Due]]&lt;TODAY(),InvoiceDatabase[[#This Row],[Status]]&lt;&gt;"Paid"),"Yes","No")</f>
        <v>No</v>
      </c>
    </row>
    <row r="1031" spans="1:20">
      <c r="A1031">
        <v>1030</v>
      </c>
      <c r="C1031" t="s">
        <v>246</v>
      </c>
      <c r="D1031" s="68">
        <v>4457000</v>
      </c>
      <c r="E1031" s="23">
        <v>46062</v>
      </c>
      <c r="F1031" s="23">
        <v>46076</v>
      </c>
      <c r="G1031" t="s">
        <v>274</v>
      </c>
      <c r="H1031"/>
      <c r="I1031"/>
      <c r="K1031" t="s">
        <v>1331</v>
      </c>
      <c r="L1031" s="68">
        <v>4457000</v>
      </c>
      <c r="M1031" s="68">
        <f>InvoiceDatabase[[#This Row],[Amount]]-InvoiceDatabase[[#This Row],[Paid Amount]]</f>
        <v>0</v>
      </c>
      <c r="N1031" s="68" t="str" cm="1">
        <f t="array" aca="1" ref="N1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1" s="68" t="str">
        <f>_xlfn.TEXTAFTER(
VLOOKUP(InvoiceDatabase[[#This Row],[Customer]],CustomerList[],5,FALSE),
", ", -1)</f>
        <v>Kalimantan Timur</v>
      </c>
      <c r="P1031" s="68">
        <f ca="1">IF(InvoiceDatabase[[#This Row],[Aging]]&lt;&gt;"Within Due",InvoiceDatabase[[#This Row],[Balance Outstanding]],0)</f>
        <v>0</v>
      </c>
      <c r="Q1031" s="68">
        <f ca="1">IF(InvoiceDatabase[[#This Row],[Aging]]="Within Due",InvoiceDatabase[[#This Row],[Balance Outstanding]],0)</f>
        <v>0</v>
      </c>
      <c r="R1031" s="68" t="str">
        <f ca="1">IF(InvoiceDatabase[[#This Row],[Date Issued]] &gt;= TODAY()-30, "Yes", "No")</f>
        <v>No</v>
      </c>
      <c r="S1031" s="68" t="str">
        <f ca="1">IF(InvoiceDatabase[[#This Row],[IsOverdue?]]&lt;&gt;"Yes",InvoiceDatabase[[#This Row],[Status]],"Past Due")</f>
        <v>Paid</v>
      </c>
      <c r="T1031" s="68" t="str">
        <f ca="1">IF(AND(InvoiceDatabase[[#This Row],[Date Due]]&lt;TODAY(),InvoiceDatabase[[#This Row],[Status]]&lt;&gt;"Paid"),"Yes","No")</f>
        <v>No</v>
      </c>
    </row>
    <row r="1032" spans="1:20">
      <c r="A1032">
        <v>1031</v>
      </c>
      <c r="C1032" t="s">
        <v>211</v>
      </c>
      <c r="D1032" s="68">
        <v>4435000</v>
      </c>
      <c r="E1032" s="23">
        <v>46065</v>
      </c>
      <c r="F1032" s="23">
        <v>46095</v>
      </c>
      <c r="G1032" t="s">
        <v>274</v>
      </c>
      <c r="H1032"/>
      <c r="I1032"/>
      <c r="K1032" t="s">
        <v>1332</v>
      </c>
      <c r="L1032" s="68">
        <v>4435000</v>
      </c>
      <c r="M1032" s="68">
        <f>InvoiceDatabase[[#This Row],[Amount]]-InvoiceDatabase[[#This Row],[Paid Amount]]</f>
        <v>0</v>
      </c>
      <c r="N1032" s="68" t="str" cm="1">
        <f t="array" aca="1" ref="N1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2" s="68" t="str">
        <f>_xlfn.TEXTAFTER(
VLOOKUP(InvoiceDatabase[[#This Row],[Customer]],CustomerList[],5,FALSE),
", ", -1)</f>
        <v>Sulawesi Selatan</v>
      </c>
      <c r="P1032" s="68">
        <f ca="1">IF(InvoiceDatabase[[#This Row],[Aging]]&lt;&gt;"Within Due",InvoiceDatabase[[#This Row],[Balance Outstanding]],0)</f>
        <v>0</v>
      </c>
      <c r="Q1032" s="68">
        <f ca="1">IF(InvoiceDatabase[[#This Row],[Aging]]="Within Due",InvoiceDatabase[[#This Row],[Balance Outstanding]],0)</f>
        <v>0</v>
      </c>
      <c r="R1032" s="68" t="str">
        <f ca="1">IF(InvoiceDatabase[[#This Row],[Date Issued]] &gt;= TODAY()-30, "Yes", "No")</f>
        <v>No</v>
      </c>
      <c r="S1032" s="68" t="str">
        <f ca="1">IF(InvoiceDatabase[[#This Row],[IsOverdue?]]&lt;&gt;"Yes",InvoiceDatabase[[#This Row],[Status]],"Past Due")</f>
        <v>Paid</v>
      </c>
      <c r="T1032" s="68" t="str">
        <f ca="1">IF(AND(InvoiceDatabase[[#This Row],[Date Due]]&lt;TODAY(),InvoiceDatabase[[#This Row],[Status]]&lt;&gt;"Paid"),"Yes","No")</f>
        <v>No</v>
      </c>
    </row>
    <row r="1033" spans="1:20">
      <c r="A1033">
        <v>1032</v>
      </c>
      <c r="C1033" t="s">
        <v>151</v>
      </c>
      <c r="D1033" s="68">
        <v>7722000</v>
      </c>
      <c r="E1033" s="23">
        <v>46132</v>
      </c>
      <c r="F1033" s="23">
        <v>46162</v>
      </c>
      <c r="G1033" t="s">
        <v>274</v>
      </c>
      <c r="H1033"/>
      <c r="I1033"/>
      <c r="K1033" t="s">
        <v>1333</v>
      </c>
      <c r="L1033" s="68">
        <v>7722000</v>
      </c>
      <c r="M1033" s="68">
        <f>InvoiceDatabase[[#This Row],[Amount]]-InvoiceDatabase[[#This Row],[Paid Amount]]</f>
        <v>0</v>
      </c>
      <c r="N1033" s="68" t="str" cm="1">
        <f t="array" aca="1" ref="N1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3" s="68" t="str">
        <f>_xlfn.TEXTAFTER(
VLOOKUP(InvoiceDatabase[[#This Row],[Customer]],CustomerList[],5,FALSE),
", ", -1)</f>
        <v>Banten</v>
      </c>
      <c r="P1033" s="68">
        <f ca="1">IF(InvoiceDatabase[[#This Row],[Aging]]&lt;&gt;"Within Due",InvoiceDatabase[[#This Row],[Balance Outstanding]],0)</f>
        <v>0</v>
      </c>
      <c r="Q1033" s="68">
        <f ca="1">IF(InvoiceDatabase[[#This Row],[Aging]]="Within Due",InvoiceDatabase[[#This Row],[Balance Outstanding]],0)</f>
        <v>0</v>
      </c>
      <c r="R1033" s="68" t="str">
        <f ca="1">IF(InvoiceDatabase[[#This Row],[Date Issued]] &gt;= TODAY()-30, "Yes", "No")</f>
        <v>No</v>
      </c>
      <c r="S1033" s="68" t="str">
        <f ca="1">IF(InvoiceDatabase[[#This Row],[IsOverdue?]]&lt;&gt;"Yes",InvoiceDatabase[[#This Row],[Status]],"Past Due")</f>
        <v>Paid</v>
      </c>
      <c r="T1033" s="68" t="str">
        <f ca="1">IF(AND(InvoiceDatabase[[#This Row],[Date Due]]&lt;TODAY(),InvoiceDatabase[[#This Row],[Status]]&lt;&gt;"Paid"),"Yes","No")</f>
        <v>No</v>
      </c>
    </row>
    <row r="1034" spans="1:20">
      <c r="A1034">
        <v>1033</v>
      </c>
      <c r="C1034" t="s">
        <v>184</v>
      </c>
      <c r="D1034" s="68">
        <v>5448000</v>
      </c>
      <c r="E1034" s="23">
        <v>46096</v>
      </c>
      <c r="F1034" s="23">
        <v>46126</v>
      </c>
      <c r="G1034" t="s">
        <v>51</v>
      </c>
      <c r="H1034"/>
      <c r="I1034"/>
      <c r="K1034" t="s">
        <v>1334</v>
      </c>
      <c r="L1034" s="68">
        <v>0</v>
      </c>
      <c r="M1034" s="68">
        <f>InvoiceDatabase[[#This Row],[Amount]]-InvoiceDatabase[[#This Row],[Paid Amount]]</f>
        <v>5448000</v>
      </c>
      <c r="N1034" s="68" t="str" cm="1">
        <f t="array" aca="1" ref="N1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34" s="68" t="str">
        <f>_xlfn.TEXTAFTER(
VLOOKUP(InvoiceDatabase[[#This Row],[Customer]],CustomerList[],5,FALSE),
", ", -1)</f>
        <v>Jawa Timur</v>
      </c>
      <c r="P1034" s="68">
        <f ca="1">IF(InvoiceDatabase[[#This Row],[Aging]]&lt;&gt;"Within Due",InvoiceDatabase[[#This Row],[Balance Outstanding]],0)</f>
        <v>5448000</v>
      </c>
      <c r="Q1034" s="68">
        <f ca="1">IF(InvoiceDatabase[[#This Row],[Aging]]="Within Due",InvoiceDatabase[[#This Row],[Balance Outstanding]],0)</f>
        <v>0</v>
      </c>
      <c r="R1034" s="68" t="str">
        <f ca="1">IF(InvoiceDatabase[[#This Row],[Date Issued]] &gt;= TODAY()-30, "Yes", "No")</f>
        <v>No</v>
      </c>
      <c r="S1034" s="68" t="str">
        <f ca="1">IF(InvoiceDatabase[[#This Row],[IsOverdue?]]&lt;&gt;"Yes",InvoiceDatabase[[#This Row],[Status]],"Past Due")</f>
        <v>Past Due</v>
      </c>
      <c r="T1034" s="68" t="str">
        <f ca="1">IF(AND(InvoiceDatabase[[#This Row],[Date Due]]&lt;TODAY(),InvoiceDatabase[[#This Row],[Status]]&lt;&gt;"Paid"),"Yes","No")</f>
        <v>Yes</v>
      </c>
    </row>
    <row r="1035" spans="1:20">
      <c r="A1035">
        <v>1034</v>
      </c>
      <c r="C1035" t="s">
        <v>260</v>
      </c>
      <c r="D1035" s="68">
        <v>8976000</v>
      </c>
      <c r="E1035" s="23">
        <v>46230</v>
      </c>
      <c r="F1035" s="23">
        <v>46260</v>
      </c>
      <c r="G1035" t="s">
        <v>51</v>
      </c>
      <c r="H1035"/>
      <c r="I1035"/>
      <c r="K1035" t="s">
        <v>1335</v>
      </c>
      <c r="L1035" s="68">
        <v>0</v>
      </c>
      <c r="M1035" s="68">
        <f>InvoiceDatabase[[#This Row],[Amount]]-InvoiceDatabase[[#This Row],[Paid Amount]]</f>
        <v>8976000</v>
      </c>
      <c r="N1035" s="68" t="str" cm="1">
        <f t="array" aca="1" ref="N1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035" s="68" t="str">
        <f>_xlfn.TEXTAFTER(
VLOOKUP(InvoiceDatabase[[#This Row],[Customer]],CustomerList[],5,FALSE),
", ", -1)</f>
        <v>Sulawesi Utara</v>
      </c>
      <c r="P1035" s="68">
        <f ca="1">IF(InvoiceDatabase[[#This Row],[Aging]]&lt;&gt;"Within Due",InvoiceDatabase[[#This Row],[Balance Outstanding]],0)</f>
        <v>8976000</v>
      </c>
      <c r="Q1035" s="68">
        <f ca="1">IF(InvoiceDatabase[[#This Row],[Aging]]="Within Due",InvoiceDatabase[[#This Row],[Balance Outstanding]],0)</f>
        <v>0</v>
      </c>
      <c r="R1035" s="68" t="str">
        <f ca="1">IF(InvoiceDatabase[[#This Row],[Date Issued]] &gt;= TODAY()-30, "Yes", "No")</f>
        <v>No</v>
      </c>
      <c r="S1035" s="68" t="str">
        <f ca="1">IF(InvoiceDatabase[[#This Row],[IsOverdue?]]&lt;&gt;"Yes",InvoiceDatabase[[#This Row],[Status]],"Past Due")</f>
        <v>Past Due</v>
      </c>
      <c r="T1035" s="68" t="str">
        <f ca="1">IF(AND(InvoiceDatabase[[#This Row],[Date Due]]&lt;TODAY(),InvoiceDatabase[[#This Row],[Status]]&lt;&gt;"Paid"),"Yes","No")</f>
        <v>Yes</v>
      </c>
    </row>
    <row r="1036" spans="1:20">
      <c r="A1036">
        <v>1035</v>
      </c>
      <c r="C1036" t="s">
        <v>118</v>
      </c>
      <c r="D1036" s="68">
        <v>3498000</v>
      </c>
      <c r="E1036" s="23">
        <v>46102</v>
      </c>
      <c r="F1036" s="23">
        <v>46132</v>
      </c>
      <c r="G1036" t="s">
        <v>274</v>
      </c>
      <c r="H1036"/>
      <c r="I1036"/>
      <c r="K1036" t="s">
        <v>1336</v>
      </c>
      <c r="L1036" s="68">
        <v>3498000</v>
      </c>
      <c r="M1036" s="68">
        <f>InvoiceDatabase[[#This Row],[Amount]]-InvoiceDatabase[[#This Row],[Paid Amount]]</f>
        <v>0</v>
      </c>
      <c r="N1036" s="68" t="str" cm="1">
        <f t="array" aca="1" ref="N1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6" s="68" t="str">
        <f>_xlfn.TEXTAFTER(
VLOOKUP(InvoiceDatabase[[#This Row],[Customer]],CustomerList[],5,FALSE),
", ", -1)</f>
        <v>DKI Jakarta</v>
      </c>
      <c r="P1036" s="68">
        <f ca="1">IF(InvoiceDatabase[[#This Row],[Aging]]&lt;&gt;"Within Due",InvoiceDatabase[[#This Row],[Balance Outstanding]],0)</f>
        <v>0</v>
      </c>
      <c r="Q1036" s="68">
        <f ca="1">IF(InvoiceDatabase[[#This Row],[Aging]]="Within Due",InvoiceDatabase[[#This Row],[Balance Outstanding]],0)</f>
        <v>0</v>
      </c>
      <c r="R1036" s="68" t="str">
        <f ca="1">IF(InvoiceDatabase[[#This Row],[Date Issued]] &gt;= TODAY()-30, "Yes", "No")</f>
        <v>No</v>
      </c>
      <c r="S1036" s="68" t="str">
        <f ca="1">IF(InvoiceDatabase[[#This Row],[IsOverdue?]]&lt;&gt;"Yes",InvoiceDatabase[[#This Row],[Status]],"Past Due")</f>
        <v>Paid</v>
      </c>
      <c r="T1036" s="68" t="str">
        <f ca="1">IF(AND(InvoiceDatabase[[#This Row],[Date Due]]&lt;TODAY(),InvoiceDatabase[[#This Row],[Status]]&lt;&gt;"Paid"),"Yes","No")</f>
        <v>No</v>
      </c>
    </row>
    <row r="1037" spans="1:20">
      <c r="A1037">
        <v>1036</v>
      </c>
      <c r="C1037" t="s">
        <v>197</v>
      </c>
      <c r="D1037" s="68">
        <v>4014000</v>
      </c>
      <c r="E1037" s="23">
        <v>46107</v>
      </c>
      <c r="F1037" s="23">
        <v>46152</v>
      </c>
      <c r="G1037" t="s">
        <v>274</v>
      </c>
      <c r="H1037"/>
      <c r="I1037"/>
      <c r="K1037" t="s">
        <v>1337</v>
      </c>
      <c r="L1037" s="68">
        <v>4014000</v>
      </c>
      <c r="M1037" s="68">
        <f>InvoiceDatabase[[#This Row],[Amount]]-InvoiceDatabase[[#This Row],[Paid Amount]]</f>
        <v>0</v>
      </c>
      <c r="N1037" s="68" t="str" cm="1">
        <f t="array" aca="1" ref="N1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37" s="68" t="str">
        <f>_xlfn.TEXTAFTER(
VLOOKUP(InvoiceDatabase[[#This Row],[Customer]],CustomerList[],5,FALSE),
", ", -1)</f>
        <v>DI Yogyakarta</v>
      </c>
      <c r="P1037" s="68">
        <f ca="1">IF(InvoiceDatabase[[#This Row],[Aging]]&lt;&gt;"Within Due",InvoiceDatabase[[#This Row],[Balance Outstanding]],0)</f>
        <v>0</v>
      </c>
      <c r="Q1037" s="68">
        <f ca="1">IF(InvoiceDatabase[[#This Row],[Aging]]="Within Due",InvoiceDatabase[[#This Row],[Balance Outstanding]],0)</f>
        <v>0</v>
      </c>
      <c r="R1037" s="68" t="str">
        <f ca="1">IF(InvoiceDatabase[[#This Row],[Date Issued]] &gt;= TODAY()-30, "Yes", "No")</f>
        <v>No</v>
      </c>
      <c r="S1037" s="68" t="str">
        <f ca="1">IF(InvoiceDatabase[[#This Row],[IsOverdue?]]&lt;&gt;"Yes",InvoiceDatabase[[#This Row],[Status]],"Past Due")</f>
        <v>Paid</v>
      </c>
      <c r="T1037" s="68" t="str">
        <f ca="1">IF(AND(InvoiceDatabase[[#This Row],[Date Due]]&lt;TODAY(),InvoiceDatabase[[#This Row],[Status]]&lt;&gt;"Paid"),"Yes","No")</f>
        <v>No</v>
      </c>
    </row>
    <row r="1038" spans="1:20">
      <c r="A1038">
        <v>1037</v>
      </c>
      <c r="C1038" t="s">
        <v>165</v>
      </c>
      <c r="D1038" s="68">
        <v>2337000</v>
      </c>
      <c r="E1038" s="23">
        <v>46182</v>
      </c>
      <c r="F1038" s="23">
        <v>46212</v>
      </c>
      <c r="G1038" t="s">
        <v>51</v>
      </c>
      <c r="H1038"/>
      <c r="I1038"/>
      <c r="K1038" t="s">
        <v>1338</v>
      </c>
      <c r="L1038" s="68">
        <v>0</v>
      </c>
      <c r="M1038" s="68">
        <f>InvoiceDatabase[[#This Row],[Amount]]-InvoiceDatabase[[#This Row],[Paid Amount]]</f>
        <v>2337000</v>
      </c>
      <c r="N1038" s="68" t="str" cm="1">
        <f t="array" aca="1" ref="N1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38" s="68" t="str">
        <f>_xlfn.TEXTAFTER(
VLOOKUP(InvoiceDatabase[[#This Row],[Customer]],CustomerList[],5,FALSE),
", ", -1)</f>
        <v>Jawa Barat</v>
      </c>
      <c r="P1038" s="68">
        <f ca="1">IF(InvoiceDatabase[[#This Row],[Aging]]&lt;&gt;"Within Due",InvoiceDatabase[[#This Row],[Balance Outstanding]],0)</f>
        <v>2337000</v>
      </c>
      <c r="Q1038" s="68">
        <f ca="1">IF(InvoiceDatabase[[#This Row],[Aging]]="Within Due",InvoiceDatabase[[#This Row],[Balance Outstanding]],0)</f>
        <v>0</v>
      </c>
      <c r="R1038" s="68" t="str">
        <f ca="1">IF(InvoiceDatabase[[#This Row],[Date Issued]] &gt;= TODAY()-30, "Yes", "No")</f>
        <v>No</v>
      </c>
      <c r="S1038" s="68" t="str">
        <f ca="1">IF(InvoiceDatabase[[#This Row],[IsOverdue?]]&lt;&gt;"Yes",InvoiceDatabase[[#This Row],[Status]],"Past Due")</f>
        <v>Past Due</v>
      </c>
      <c r="T1038" s="68" t="str">
        <f ca="1">IF(AND(InvoiceDatabase[[#This Row],[Date Due]]&lt;TODAY(),InvoiceDatabase[[#This Row],[Status]]&lt;&gt;"Paid"),"Yes","No")</f>
        <v>Yes</v>
      </c>
    </row>
    <row r="1039" spans="1:20">
      <c r="A1039">
        <v>1038</v>
      </c>
      <c r="C1039" t="s">
        <v>218</v>
      </c>
      <c r="D1039" s="68">
        <v>4022000</v>
      </c>
      <c r="E1039" s="23">
        <v>46271</v>
      </c>
      <c r="F1039" s="23">
        <v>46316</v>
      </c>
      <c r="G1039" t="s">
        <v>51</v>
      </c>
      <c r="H1039"/>
      <c r="I1039"/>
      <c r="K1039" t="s">
        <v>1339</v>
      </c>
      <c r="L1039" s="68">
        <v>0</v>
      </c>
      <c r="M1039" s="68">
        <f>InvoiceDatabase[[#This Row],[Amount]]-InvoiceDatabase[[#This Row],[Paid Amount]]</f>
        <v>4022000</v>
      </c>
      <c r="N1039" s="68" t="str" cm="1">
        <f t="array" aca="1" ref="N1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39" s="68" t="str">
        <f>_xlfn.TEXTAFTER(
VLOOKUP(InvoiceDatabase[[#This Row],[Customer]],CustomerList[],5,FALSE),
", ", -1)</f>
        <v>Sumatera Utara</v>
      </c>
      <c r="P1039" s="68">
        <f ca="1">IF(InvoiceDatabase[[#This Row],[Aging]]&lt;&gt;"Within Due",InvoiceDatabase[[#This Row],[Balance Outstanding]],0)</f>
        <v>0</v>
      </c>
      <c r="Q1039" s="68">
        <f ca="1">IF(InvoiceDatabase[[#This Row],[Aging]]="Within Due",InvoiceDatabase[[#This Row],[Balance Outstanding]],0)</f>
        <v>4022000</v>
      </c>
      <c r="R1039" s="68" t="str">
        <f ca="1">IF(InvoiceDatabase[[#This Row],[Date Issued]] &gt;= TODAY()-30, "Yes", "No")</f>
        <v>Yes</v>
      </c>
      <c r="S1039" s="68" t="str">
        <f ca="1">IF(InvoiceDatabase[[#This Row],[IsOverdue?]]&lt;&gt;"Yes",InvoiceDatabase[[#This Row],[Status]],"Past Due")</f>
        <v>Unpaid</v>
      </c>
      <c r="T1039" s="68" t="str">
        <f ca="1">IF(AND(InvoiceDatabase[[#This Row],[Date Due]]&lt;TODAY(),InvoiceDatabase[[#This Row],[Status]]&lt;&gt;"Paid"),"Yes","No")</f>
        <v>No</v>
      </c>
    </row>
    <row r="1040" spans="1:20">
      <c r="A1040">
        <v>1039</v>
      </c>
      <c r="C1040" t="s">
        <v>32</v>
      </c>
      <c r="D1040" s="68">
        <v>5874000</v>
      </c>
      <c r="E1040" s="23">
        <v>46149</v>
      </c>
      <c r="F1040" s="23">
        <v>46179</v>
      </c>
      <c r="G1040" t="s">
        <v>274</v>
      </c>
      <c r="H1040"/>
      <c r="I1040"/>
      <c r="K1040" t="s">
        <v>1340</v>
      </c>
      <c r="L1040" s="68">
        <v>5874000</v>
      </c>
      <c r="M1040" s="68">
        <f>InvoiceDatabase[[#This Row],[Amount]]-InvoiceDatabase[[#This Row],[Paid Amount]]</f>
        <v>0</v>
      </c>
      <c r="N1040" s="68" t="str" cm="1">
        <f t="array" aca="1" ref="N1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0" s="68" t="str">
        <f>_xlfn.TEXTAFTER(
VLOOKUP(InvoiceDatabase[[#This Row],[Customer]],CustomerList[],5,FALSE),
", ", -1)</f>
        <v>DKI Jakarta</v>
      </c>
      <c r="P1040" s="68">
        <f ca="1">IF(InvoiceDatabase[[#This Row],[Aging]]&lt;&gt;"Within Due",InvoiceDatabase[[#This Row],[Balance Outstanding]],0)</f>
        <v>0</v>
      </c>
      <c r="Q1040" s="68">
        <f ca="1">IF(InvoiceDatabase[[#This Row],[Aging]]="Within Due",InvoiceDatabase[[#This Row],[Balance Outstanding]],0)</f>
        <v>0</v>
      </c>
      <c r="R1040" s="68" t="str">
        <f ca="1">IF(InvoiceDatabase[[#This Row],[Date Issued]] &gt;= TODAY()-30, "Yes", "No")</f>
        <v>No</v>
      </c>
      <c r="S1040" s="68" t="str">
        <f ca="1">IF(InvoiceDatabase[[#This Row],[IsOverdue?]]&lt;&gt;"Yes",InvoiceDatabase[[#This Row],[Status]],"Past Due")</f>
        <v>Paid</v>
      </c>
      <c r="T1040" s="68" t="str">
        <f ca="1">IF(AND(InvoiceDatabase[[#This Row],[Date Due]]&lt;TODAY(),InvoiceDatabase[[#This Row],[Status]]&lt;&gt;"Paid"),"Yes","No")</f>
        <v>No</v>
      </c>
    </row>
    <row r="1041" spans="1:20">
      <c r="A1041">
        <v>1040</v>
      </c>
      <c r="C1041" t="s">
        <v>165</v>
      </c>
      <c r="D1041" s="68">
        <v>2662000</v>
      </c>
      <c r="E1041" s="23">
        <v>46132</v>
      </c>
      <c r="F1041" s="23">
        <v>46162</v>
      </c>
      <c r="G1041" t="s">
        <v>274</v>
      </c>
      <c r="H1041"/>
      <c r="I1041"/>
      <c r="K1041" t="s">
        <v>1341</v>
      </c>
      <c r="L1041" s="68">
        <v>2662000</v>
      </c>
      <c r="M1041" s="68">
        <f>InvoiceDatabase[[#This Row],[Amount]]-InvoiceDatabase[[#This Row],[Paid Amount]]</f>
        <v>0</v>
      </c>
      <c r="N1041" s="68" t="str" cm="1">
        <f t="array" aca="1" ref="N1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1" s="68" t="str">
        <f>_xlfn.TEXTAFTER(
VLOOKUP(InvoiceDatabase[[#This Row],[Customer]],CustomerList[],5,FALSE),
", ", -1)</f>
        <v>Jawa Barat</v>
      </c>
      <c r="P1041" s="68">
        <f ca="1">IF(InvoiceDatabase[[#This Row],[Aging]]&lt;&gt;"Within Due",InvoiceDatabase[[#This Row],[Balance Outstanding]],0)</f>
        <v>0</v>
      </c>
      <c r="Q1041" s="68">
        <f ca="1">IF(InvoiceDatabase[[#This Row],[Aging]]="Within Due",InvoiceDatabase[[#This Row],[Balance Outstanding]],0)</f>
        <v>0</v>
      </c>
      <c r="R1041" s="68" t="str">
        <f ca="1">IF(InvoiceDatabase[[#This Row],[Date Issued]] &gt;= TODAY()-30, "Yes", "No")</f>
        <v>No</v>
      </c>
      <c r="S1041" s="68" t="str">
        <f ca="1">IF(InvoiceDatabase[[#This Row],[IsOverdue?]]&lt;&gt;"Yes",InvoiceDatabase[[#This Row],[Status]],"Past Due")</f>
        <v>Paid</v>
      </c>
      <c r="T1041" s="68" t="str">
        <f ca="1">IF(AND(InvoiceDatabase[[#This Row],[Date Due]]&lt;TODAY(),InvoiceDatabase[[#This Row],[Status]]&lt;&gt;"Paid"),"Yes","No")</f>
        <v>No</v>
      </c>
    </row>
    <row r="1042" spans="1:20">
      <c r="A1042">
        <v>1041</v>
      </c>
      <c r="C1042" t="s">
        <v>239</v>
      </c>
      <c r="D1042" s="68">
        <v>3896000</v>
      </c>
      <c r="E1042" s="23">
        <v>46264</v>
      </c>
      <c r="F1042" s="23">
        <v>46294</v>
      </c>
      <c r="G1042" t="s">
        <v>274</v>
      </c>
      <c r="H1042"/>
      <c r="I1042"/>
      <c r="K1042" t="s">
        <v>1342</v>
      </c>
      <c r="L1042" s="68">
        <v>3896000</v>
      </c>
      <c r="M1042" s="68">
        <f>InvoiceDatabase[[#This Row],[Amount]]-InvoiceDatabase[[#This Row],[Paid Amount]]</f>
        <v>0</v>
      </c>
      <c r="N1042" s="68" t="str" cm="1">
        <f t="array" aca="1" ref="N1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2" s="68" t="str">
        <f>_xlfn.TEXTAFTER(
VLOOKUP(InvoiceDatabase[[#This Row],[Customer]],CustomerList[],5,FALSE),
", ", -1)</f>
        <v>Kepulauan Riau</v>
      </c>
      <c r="P1042" s="68">
        <f ca="1">IF(InvoiceDatabase[[#This Row],[Aging]]&lt;&gt;"Within Due",InvoiceDatabase[[#This Row],[Balance Outstanding]],0)</f>
        <v>0</v>
      </c>
      <c r="Q1042" s="68">
        <f ca="1">IF(InvoiceDatabase[[#This Row],[Aging]]="Within Due",InvoiceDatabase[[#This Row],[Balance Outstanding]],0)</f>
        <v>0</v>
      </c>
      <c r="R1042" s="68" t="str">
        <f ca="1">IF(InvoiceDatabase[[#This Row],[Date Issued]] &gt;= TODAY()-30, "Yes", "No")</f>
        <v>No</v>
      </c>
      <c r="S1042" s="68" t="str">
        <f ca="1">IF(InvoiceDatabase[[#This Row],[IsOverdue?]]&lt;&gt;"Yes",InvoiceDatabase[[#This Row],[Status]],"Past Due")</f>
        <v>Paid</v>
      </c>
      <c r="T1042" s="68" t="str">
        <f ca="1">IF(AND(InvoiceDatabase[[#This Row],[Date Due]]&lt;TODAY(),InvoiceDatabase[[#This Row],[Status]]&lt;&gt;"Paid"),"Yes","No")</f>
        <v>No</v>
      </c>
    </row>
    <row r="1043" spans="1:20">
      <c r="A1043">
        <v>1042</v>
      </c>
      <c r="C1043" t="s">
        <v>225</v>
      </c>
      <c r="D1043" s="68">
        <v>3043000</v>
      </c>
      <c r="E1043" s="23">
        <v>46137</v>
      </c>
      <c r="F1043" s="23">
        <v>46167</v>
      </c>
      <c r="G1043" t="s">
        <v>274</v>
      </c>
      <c r="H1043"/>
      <c r="I1043"/>
      <c r="K1043" t="s">
        <v>1343</v>
      </c>
      <c r="L1043" s="68">
        <v>3043000</v>
      </c>
      <c r="M1043" s="68">
        <f>InvoiceDatabase[[#This Row],[Amount]]-InvoiceDatabase[[#This Row],[Paid Amount]]</f>
        <v>0</v>
      </c>
      <c r="N1043" s="68" t="str" cm="1">
        <f t="array" aca="1" ref="N1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3" s="68" t="str">
        <f>_xlfn.TEXTAFTER(
VLOOKUP(InvoiceDatabase[[#This Row],[Customer]],CustomerList[],5,FALSE),
", ", -1)</f>
        <v>Sumatera Selatan</v>
      </c>
      <c r="P1043" s="68">
        <f ca="1">IF(InvoiceDatabase[[#This Row],[Aging]]&lt;&gt;"Within Due",InvoiceDatabase[[#This Row],[Balance Outstanding]],0)</f>
        <v>0</v>
      </c>
      <c r="Q1043" s="68">
        <f ca="1">IF(InvoiceDatabase[[#This Row],[Aging]]="Within Due",InvoiceDatabase[[#This Row],[Balance Outstanding]],0)</f>
        <v>0</v>
      </c>
      <c r="R1043" s="68" t="str">
        <f ca="1">IF(InvoiceDatabase[[#This Row],[Date Issued]] &gt;= TODAY()-30, "Yes", "No")</f>
        <v>No</v>
      </c>
      <c r="S1043" s="68" t="str">
        <f ca="1">IF(InvoiceDatabase[[#This Row],[IsOverdue?]]&lt;&gt;"Yes",InvoiceDatabase[[#This Row],[Status]],"Past Due")</f>
        <v>Paid</v>
      </c>
      <c r="T1043" s="68" t="str">
        <f ca="1">IF(AND(InvoiceDatabase[[#This Row],[Date Due]]&lt;TODAY(),InvoiceDatabase[[#This Row],[Status]]&lt;&gt;"Paid"),"Yes","No")</f>
        <v>No</v>
      </c>
    </row>
    <row r="1044" spans="1:20">
      <c r="A1044">
        <v>1043</v>
      </c>
      <c r="C1044" t="s">
        <v>177</v>
      </c>
      <c r="D1044" s="68">
        <v>4426000</v>
      </c>
      <c r="E1044" s="23">
        <v>46131</v>
      </c>
      <c r="F1044" s="23">
        <v>46161</v>
      </c>
      <c r="G1044" t="s">
        <v>274</v>
      </c>
      <c r="H1044"/>
      <c r="I1044"/>
      <c r="K1044" t="s">
        <v>1344</v>
      </c>
      <c r="L1044" s="68">
        <v>4426000</v>
      </c>
      <c r="M1044" s="68">
        <f>InvoiceDatabase[[#This Row],[Amount]]-InvoiceDatabase[[#This Row],[Paid Amount]]</f>
        <v>0</v>
      </c>
      <c r="N1044" s="68" t="str" cm="1">
        <f t="array" aca="1" ref="N1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4" s="68" t="str">
        <f>_xlfn.TEXTAFTER(
VLOOKUP(InvoiceDatabase[[#This Row],[Customer]],CustomerList[],5,FALSE),
", ", -1)</f>
        <v>Jawa Timur</v>
      </c>
      <c r="P1044" s="68">
        <f ca="1">IF(InvoiceDatabase[[#This Row],[Aging]]&lt;&gt;"Within Due",InvoiceDatabase[[#This Row],[Balance Outstanding]],0)</f>
        <v>0</v>
      </c>
      <c r="Q1044" s="68">
        <f ca="1">IF(InvoiceDatabase[[#This Row],[Aging]]="Within Due",InvoiceDatabase[[#This Row],[Balance Outstanding]],0)</f>
        <v>0</v>
      </c>
      <c r="R1044" s="68" t="str">
        <f ca="1">IF(InvoiceDatabase[[#This Row],[Date Issued]] &gt;= TODAY()-30, "Yes", "No")</f>
        <v>No</v>
      </c>
      <c r="S1044" s="68" t="str">
        <f ca="1">IF(InvoiceDatabase[[#This Row],[IsOverdue?]]&lt;&gt;"Yes",InvoiceDatabase[[#This Row],[Status]],"Past Due")</f>
        <v>Paid</v>
      </c>
      <c r="T1044" s="68" t="str">
        <f ca="1">IF(AND(InvoiceDatabase[[#This Row],[Date Due]]&lt;TODAY(),InvoiceDatabase[[#This Row],[Status]]&lt;&gt;"Paid"),"Yes","No")</f>
        <v>No</v>
      </c>
    </row>
    <row r="1045" spans="1:20">
      <c r="A1045">
        <v>1044</v>
      </c>
      <c r="C1045" t="s">
        <v>184</v>
      </c>
      <c r="D1045" s="68">
        <v>1378000</v>
      </c>
      <c r="E1045" s="23">
        <v>46132</v>
      </c>
      <c r="F1045" s="23">
        <v>46177</v>
      </c>
      <c r="G1045" t="s">
        <v>274</v>
      </c>
      <c r="H1045"/>
      <c r="I1045"/>
      <c r="K1045" t="s">
        <v>1345</v>
      </c>
      <c r="L1045" s="68">
        <v>1378000</v>
      </c>
      <c r="M1045" s="68">
        <f>InvoiceDatabase[[#This Row],[Amount]]-InvoiceDatabase[[#This Row],[Paid Amount]]</f>
        <v>0</v>
      </c>
      <c r="N1045" s="68" t="str" cm="1">
        <f t="array" aca="1" ref="N1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5" s="68" t="str">
        <f>_xlfn.TEXTAFTER(
VLOOKUP(InvoiceDatabase[[#This Row],[Customer]],CustomerList[],5,FALSE),
", ", -1)</f>
        <v>Jawa Timur</v>
      </c>
      <c r="P1045" s="68">
        <f ca="1">IF(InvoiceDatabase[[#This Row],[Aging]]&lt;&gt;"Within Due",InvoiceDatabase[[#This Row],[Balance Outstanding]],0)</f>
        <v>0</v>
      </c>
      <c r="Q1045" s="68">
        <f ca="1">IF(InvoiceDatabase[[#This Row],[Aging]]="Within Due",InvoiceDatabase[[#This Row],[Balance Outstanding]],0)</f>
        <v>0</v>
      </c>
      <c r="R1045" s="68" t="str">
        <f ca="1">IF(InvoiceDatabase[[#This Row],[Date Issued]] &gt;= TODAY()-30, "Yes", "No")</f>
        <v>No</v>
      </c>
      <c r="S1045" s="68" t="str">
        <f ca="1">IF(InvoiceDatabase[[#This Row],[IsOverdue?]]&lt;&gt;"Yes",InvoiceDatabase[[#This Row],[Status]],"Past Due")</f>
        <v>Paid</v>
      </c>
      <c r="T1045" s="68" t="str">
        <f ca="1">IF(AND(InvoiceDatabase[[#This Row],[Date Due]]&lt;TODAY(),InvoiceDatabase[[#This Row],[Status]]&lt;&gt;"Paid"),"Yes","No")</f>
        <v>No</v>
      </c>
    </row>
    <row r="1046" spans="1:20">
      <c r="A1046">
        <v>1045</v>
      </c>
      <c r="C1046" t="s">
        <v>111</v>
      </c>
      <c r="D1046" s="68">
        <v>5771000</v>
      </c>
      <c r="E1046" s="23">
        <v>46254</v>
      </c>
      <c r="F1046" s="23">
        <v>46284</v>
      </c>
      <c r="G1046" t="s">
        <v>51</v>
      </c>
      <c r="H1046"/>
      <c r="I1046"/>
      <c r="K1046" t="s">
        <v>1346</v>
      </c>
      <c r="L1046" s="68">
        <v>0</v>
      </c>
      <c r="M1046" s="68">
        <f>InvoiceDatabase[[#This Row],[Amount]]-InvoiceDatabase[[#This Row],[Paid Amount]]</f>
        <v>5771000</v>
      </c>
      <c r="N1046" s="68" t="str" cm="1">
        <f t="array" aca="1" ref="N1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46" s="68" t="str">
        <f>_xlfn.TEXTAFTER(
VLOOKUP(InvoiceDatabase[[#This Row],[Customer]],CustomerList[],5,FALSE),
", ", -1)</f>
        <v>DKI Jakarta</v>
      </c>
      <c r="P1046" s="68">
        <f ca="1">IF(InvoiceDatabase[[#This Row],[Aging]]&lt;&gt;"Within Due",InvoiceDatabase[[#This Row],[Balance Outstanding]],0)</f>
        <v>5771000</v>
      </c>
      <c r="Q1046" s="68">
        <f ca="1">IF(InvoiceDatabase[[#This Row],[Aging]]="Within Due",InvoiceDatabase[[#This Row],[Balance Outstanding]],0)</f>
        <v>0</v>
      </c>
      <c r="R1046" s="68" t="str">
        <f ca="1">IF(InvoiceDatabase[[#This Row],[Date Issued]] &gt;= TODAY()-30, "Yes", "No")</f>
        <v>No</v>
      </c>
      <c r="S1046" s="68" t="str">
        <f ca="1">IF(InvoiceDatabase[[#This Row],[IsOverdue?]]&lt;&gt;"Yes",InvoiceDatabase[[#This Row],[Status]],"Past Due")</f>
        <v>Past Due</v>
      </c>
      <c r="T1046" s="68" t="str">
        <f ca="1">IF(AND(InvoiceDatabase[[#This Row],[Date Due]]&lt;TODAY(),InvoiceDatabase[[#This Row],[Status]]&lt;&gt;"Paid"),"Yes","No")</f>
        <v>Yes</v>
      </c>
    </row>
    <row r="1047" spans="1:20">
      <c r="A1047">
        <v>1046</v>
      </c>
      <c r="C1047" t="s">
        <v>105</v>
      </c>
      <c r="D1047" s="68">
        <v>1972000</v>
      </c>
      <c r="E1047" s="23">
        <v>46059</v>
      </c>
      <c r="F1047" s="23">
        <v>46089</v>
      </c>
      <c r="G1047" t="s">
        <v>274</v>
      </c>
      <c r="H1047"/>
      <c r="I1047"/>
      <c r="K1047" t="s">
        <v>1347</v>
      </c>
      <c r="L1047" s="68">
        <v>1972000</v>
      </c>
      <c r="M1047" s="68">
        <f>InvoiceDatabase[[#This Row],[Amount]]-InvoiceDatabase[[#This Row],[Paid Amount]]</f>
        <v>0</v>
      </c>
      <c r="N1047" s="68" t="str" cm="1">
        <f t="array" aca="1" ref="N1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7" s="68" t="str">
        <f>_xlfn.TEXTAFTER(
VLOOKUP(InvoiceDatabase[[#This Row],[Customer]],CustomerList[],5,FALSE),
", ", -1)</f>
        <v>DKI Jakarta</v>
      </c>
      <c r="P1047" s="68">
        <f ca="1">IF(InvoiceDatabase[[#This Row],[Aging]]&lt;&gt;"Within Due",InvoiceDatabase[[#This Row],[Balance Outstanding]],0)</f>
        <v>0</v>
      </c>
      <c r="Q1047" s="68">
        <f ca="1">IF(InvoiceDatabase[[#This Row],[Aging]]="Within Due",InvoiceDatabase[[#This Row],[Balance Outstanding]],0)</f>
        <v>0</v>
      </c>
      <c r="R1047" s="68" t="str">
        <f ca="1">IF(InvoiceDatabase[[#This Row],[Date Issued]] &gt;= TODAY()-30, "Yes", "No")</f>
        <v>No</v>
      </c>
      <c r="S1047" s="68" t="str">
        <f ca="1">IF(InvoiceDatabase[[#This Row],[IsOverdue?]]&lt;&gt;"Yes",InvoiceDatabase[[#This Row],[Status]],"Past Due")</f>
        <v>Paid</v>
      </c>
      <c r="T1047" s="68" t="str">
        <f ca="1">IF(AND(InvoiceDatabase[[#This Row],[Date Due]]&lt;TODAY(),InvoiceDatabase[[#This Row],[Status]]&lt;&gt;"Paid"),"Yes","No")</f>
        <v>No</v>
      </c>
    </row>
    <row r="1048" spans="1:20">
      <c r="A1048">
        <v>1047</v>
      </c>
      <c r="C1048" t="s">
        <v>165</v>
      </c>
      <c r="D1048" s="68">
        <v>4170000</v>
      </c>
      <c r="E1048" s="23">
        <v>46258</v>
      </c>
      <c r="F1048" s="23">
        <v>46272</v>
      </c>
      <c r="G1048" t="s">
        <v>274</v>
      </c>
      <c r="H1048"/>
      <c r="I1048"/>
      <c r="K1048" t="s">
        <v>1348</v>
      </c>
      <c r="L1048" s="68">
        <v>4170000</v>
      </c>
      <c r="M1048" s="68">
        <f>InvoiceDatabase[[#This Row],[Amount]]-InvoiceDatabase[[#This Row],[Paid Amount]]</f>
        <v>0</v>
      </c>
      <c r="N1048" s="68" t="str" cm="1">
        <f t="array" aca="1" ref="N1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48" s="68" t="str">
        <f>_xlfn.TEXTAFTER(
VLOOKUP(InvoiceDatabase[[#This Row],[Customer]],CustomerList[],5,FALSE),
", ", -1)</f>
        <v>Jawa Barat</v>
      </c>
      <c r="P1048" s="68">
        <f ca="1">IF(InvoiceDatabase[[#This Row],[Aging]]&lt;&gt;"Within Due",InvoiceDatabase[[#This Row],[Balance Outstanding]],0)</f>
        <v>0</v>
      </c>
      <c r="Q1048" s="68">
        <f ca="1">IF(InvoiceDatabase[[#This Row],[Aging]]="Within Due",InvoiceDatabase[[#This Row],[Balance Outstanding]],0)</f>
        <v>0</v>
      </c>
      <c r="R1048" s="68" t="str">
        <f ca="1">IF(InvoiceDatabase[[#This Row],[Date Issued]] &gt;= TODAY()-30, "Yes", "No")</f>
        <v>No</v>
      </c>
      <c r="S1048" s="68" t="str">
        <f ca="1">IF(InvoiceDatabase[[#This Row],[IsOverdue?]]&lt;&gt;"Yes",InvoiceDatabase[[#This Row],[Status]],"Past Due")</f>
        <v>Paid</v>
      </c>
      <c r="T1048" s="68" t="str">
        <f ca="1">IF(AND(InvoiceDatabase[[#This Row],[Date Due]]&lt;TODAY(),InvoiceDatabase[[#This Row],[Status]]&lt;&gt;"Paid"),"Yes","No")</f>
        <v>No</v>
      </c>
    </row>
    <row r="1049" spans="1:20">
      <c r="A1049">
        <v>1048</v>
      </c>
      <c r="C1049" t="s">
        <v>111</v>
      </c>
      <c r="D1049" s="68">
        <v>2761000</v>
      </c>
      <c r="E1049" s="23">
        <v>46122</v>
      </c>
      <c r="F1049" s="23">
        <v>46152</v>
      </c>
      <c r="G1049" t="s">
        <v>2802</v>
      </c>
      <c r="H1049"/>
      <c r="I1049"/>
      <c r="K1049" t="s">
        <v>1349</v>
      </c>
      <c r="L1049" s="68">
        <v>690000</v>
      </c>
      <c r="M1049" s="68">
        <f>InvoiceDatabase[[#This Row],[Amount]]-InvoiceDatabase[[#This Row],[Paid Amount]]</f>
        <v>2071000</v>
      </c>
      <c r="N1049" s="68" t="str" cm="1">
        <f t="array" aca="1" ref="N1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49" s="68" t="str">
        <f>_xlfn.TEXTAFTER(
VLOOKUP(InvoiceDatabase[[#This Row],[Customer]],CustomerList[],5,FALSE),
", ", -1)</f>
        <v>DKI Jakarta</v>
      </c>
      <c r="P1049" s="68">
        <f ca="1">IF(InvoiceDatabase[[#This Row],[Aging]]&lt;&gt;"Within Due",InvoiceDatabase[[#This Row],[Balance Outstanding]],0)</f>
        <v>2071000</v>
      </c>
      <c r="Q1049" s="68">
        <f ca="1">IF(InvoiceDatabase[[#This Row],[Aging]]="Within Due",InvoiceDatabase[[#This Row],[Balance Outstanding]],0)</f>
        <v>0</v>
      </c>
      <c r="R1049" s="68" t="str">
        <f ca="1">IF(InvoiceDatabase[[#This Row],[Date Issued]] &gt;= TODAY()-30, "Yes", "No")</f>
        <v>No</v>
      </c>
      <c r="S1049" s="68" t="str">
        <f ca="1">IF(InvoiceDatabase[[#This Row],[IsOverdue?]]&lt;&gt;"Yes",InvoiceDatabase[[#This Row],[Status]],"Past Due")</f>
        <v>Past Due</v>
      </c>
      <c r="T1049" s="68" t="str">
        <f ca="1">IF(AND(InvoiceDatabase[[#This Row],[Date Due]]&lt;TODAY(),InvoiceDatabase[[#This Row],[Status]]&lt;&gt;"Paid"),"Yes","No")</f>
        <v>Yes</v>
      </c>
    </row>
    <row r="1050" spans="1:20">
      <c r="A1050">
        <v>1049</v>
      </c>
      <c r="C1050" t="s">
        <v>177</v>
      </c>
      <c r="D1050" s="68">
        <v>6858000</v>
      </c>
      <c r="E1050" s="23">
        <v>46176</v>
      </c>
      <c r="F1050" s="23">
        <v>46206</v>
      </c>
      <c r="G1050" t="s">
        <v>2802</v>
      </c>
      <c r="H1050"/>
      <c r="I1050"/>
      <c r="K1050" t="s">
        <v>1350</v>
      </c>
      <c r="L1050" s="68">
        <v>4115000</v>
      </c>
      <c r="M1050" s="68">
        <f>InvoiceDatabase[[#This Row],[Amount]]-InvoiceDatabase[[#This Row],[Paid Amount]]</f>
        <v>2743000</v>
      </c>
      <c r="N1050" s="68" t="str" cm="1">
        <f t="array" aca="1" ref="N1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0" s="68" t="str">
        <f>_xlfn.TEXTAFTER(
VLOOKUP(InvoiceDatabase[[#This Row],[Customer]],CustomerList[],5,FALSE),
", ", -1)</f>
        <v>Jawa Timur</v>
      </c>
      <c r="P1050" s="68">
        <f ca="1">IF(InvoiceDatabase[[#This Row],[Aging]]&lt;&gt;"Within Due",InvoiceDatabase[[#This Row],[Balance Outstanding]],0)</f>
        <v>2743000</v>
      </c>
      <c r="Q1050" s="68">
        <f ca="1">IF(InvoiceDatabase[[#This Row],[Aging]]="Within Due",InvoiceDatabase[[#This Row],[Balance Outstanding]],0)</f>
        <v>0</v>
      </c>
      <c r="R1050" s="68" t="str">
        <f ca="1">IF(InvoiceDatabase[[#This Row],[Date Issued]] &gt;= TODAY()-30, "Yes", "No")</f>
        <v>No</v>
      </c>
      <c r="S1050" s="68" t="str">
        <f ca="1">IF(InvoiceDatabase[[#This Row],[IsOverdue?]]&lt;&gt;"Yes",InvoiceDatabase[[#This Row],[Status]],"Past Due")</f>
        <v>Past Due</v>
      </c>
      <c r="T1050" s="68" t="str">
        <f ca="1">IF(AND(InvoiceDatabase[[#This Row],[Date Due]]&lt;TODAY(),InvoiceDatabase[[#This Row],[Status]]&lt;&gt;"Paid"),"Yes","No")</f>
        <v>Yes</v>
      </c>
    </row>
    <row r="1051" spans="1:20">
      <c r="A1051">
        <v>1050</v>
      </c>
      <c r="C1051" t="s">
        <v>204</v>
      </c>
      <c r="D1051" s="68">
        <v>4673000</v>
      </c>
      <c r="E1051" s="23">
        <v>46146</v>
      </c>
      <c r="F1051" s="23">
        <v>46176</v>
      </c>
      <c r="G1051" t="s">
        <v>51</v>
      </c>
      <c r="H1051"/>
      <c r="I1051"/>
      <c r="K1051" t="s">
        <v>1351</v>
      </c>
      <c r="L1051" s="68">
        <v>0</v>
      </c>
      <c r="M1051" s="68">
        <f>InvoiceDatabase[[#This Row],[Amount]]-InvoiceDatabase[[#This Row],[Paid Amount]]</f>
        <v>4673000</v>
      </c>
      <c r="N1051" s="68" t="str" cm="1">
        <f t="array" aca="1" ref="N1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51" s="68" t="str">
        <f>_xlfn.TEXTAFTER(
VLOOKUP(InvoiceDatabase[[#This Row],[Customer]],CustomerList[],5,FALSE),
", ", -1)</f>
        <v>Bali</v>
      </c>
      <c r="P1051" s="68">
        <f ca="1">IF(InvoiceDatabase[[#This Row],[Aging]]&lt;&gt;"Within Due",InvoiceDatabase[[#This Row],[Balance Outstanding]],0)</f>
        <v>4673000</v>
      </c>
      <c r="Q1051" s="68">
        <f ca="1">IF(InvoiceDatabase[[#This Row],[Aging]]="Within Due",InvoiceDatabase[[#This Row],[Balance Outstanding]],0)</f>
        <v>0</v>
      </c>
      <c r="R1051" s="68" t="str">
        <f ca="1">IF(InvoiceDatabase[[#This Row],[Date Issued]] &gt;= TODAY()-30, "Yes", "No")</f>
        <v>No</v>
      </c>
      <c r="S1051" s="68" t="str">
        <f ca="1">IF(InvoiceDatabase[[#This Row],[IsOverdue?]]&lt;&gt;"Yes",InvoiceDatabase[[#This Row],[Status]],"Past Due")</f>
        <v>Past Due</v>
      </c>
      <c r="T1051" s="68" t="str">
        <f ca="1">IF(AND(InvoiceDatabase[[#This Row],[Date Due]]&lt;TODAY(),InvoiceDatabase[[#This Row],[Status]]&lt;&gt;"Paid"),"Yes","No")</f>
        <v>Yes</v>
      </c>
    </row>
    <row r="1052" spans="1:20">
      <c r="A1052">
        <v>1051</v>
      </c>
      <c r="C1052" t="s">
        <v>184</v>
      </c>
      <c r="D1052" s="68">
        <v>1910000</v>
      </c>
      <c r="E1052" s="23">
        <v>46195</v>
      </c>
      <c r="F1052" s="23">
        <v>46225</v>
      </c>
      <c r="G1052" t="s">
        <v>274</v>
      </c>
      <c r="H1052"/>
      <c r="I1052"/>
      <c r="K1052" t="s">
        <v>1352</v>
      </c>
      <c r="L1052" s="68">
        <v>1910000</v>
      </c>
      <c r="M1052" s="68">
        <f>InvoiceDatabase[[#This Row],[Amount]]-InvoiceDatabase[[#This Row],[Paid Amount]]</f>
        <v>0</v>
      </c>
      <c r="N1052" s="68" t="str" cm="1">
        <f t="array" aca="1" ref="N1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2" s="68" t="str">
        <f>_xlfn.TEXTAFTER(
VLOOKUP(InvoiceDatabase[[#This Row],[Customer]],CustomerList[],5,FALSE),
", ", -1)</f>
        <v>Jawa Timur</v>
      </c>
      <c r="P1052" s="68">
        <f ca="1">IF(InvoiceDatabase[[#This Row],[Aging]]&lt;&gt;"Within Due",InvoiceDatabase[[#This Row],[Balance Outstanding]],0)</f>
        <v>0</v>
      </c>
      <c r="Q1052" s="68">
        <f ca="1">IF(InvoiceDatabase[[#This Row],[Aging]]="Within Due",InvoiceDatabase[[#This Row],[Balance Outstanding]],0)</f>
        <v>0</v>
      </c>
      <c r="R1052" s="68" t="str">
        <f ca="1">IF(InvoiceDatabase[[#This Row],[Date Issued]] &gt;= TODAY()-30, "Yes", "No")</f>
        <v>No</v>
      </c>
      <c r="S1052" s="68" t="str">
        <f ca="1">IF(InvoiceDatabase[[#This Row],[IsOverdue?]]&lt;&gt;"Yes",InvoiceDatabase[[#This Row],[Status]],"Past Due")</f>
        <v>Paid</v>
      </c>
      <c r="T1052" s="68" t="str">
        <f ca="1">IF(AND(InvoiceDatabase[[#This Row],[Date Due]]&lt;TODAY(),InvoiceDatabase[[#This Row],[Status]]&lt;&gt;"Paid"),"Yes","No")</f>
        <v>No</v>
      </c>
    </row>
    <row r="1053" spans="1:20">
      <c r="A1053">
        <v>1052</v>
      </c>
      <c r="C1053" t="s">
        <v>177</v>
      </c>
      <c r="D1053" s="68">
        <v>4063000</v>
      </c>
      <c r="E1053" s="23">
        <v>46109</v>
      </c>
      <c r="F1053" s="23">
        <v>46139</v>
      </c>
      <c r="G1053" t="s">
        <v>274</v>
      </c>
      <c r="H1053"/>
      <c r="I1053"/>
      <c r="K1053" t="s">
        <v>1353</v>
      </c>
      <c r="L1053" s="68">
        <v>4063000</v>
      </c>
      <c r="M1053" s="68">
        <f>InvoiceDatabase[[#This Row],[Amount]]-InvoiceDatabase[[#This Row],[Paid Amount]]</f>
        <v>0</v>
      </c>
      <c r="N1053" s="68" t="str" cm="1">
        <f t="array" aca="1" ref="N1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3" s="68" t="str">
        <f>_xlfn.TEXTAFTER(
VLOOKUP(InvoiceDatabase[[#This Row],[Customer]],CustomerList[],5,FALSE),
", ", -1)</f>
        <v>Jawa Timur</v>
      </c>
      <c r="P1053" s="68">
        <f ca="1">IF(InvoiceDatabase[[#This Row],[Aging]]&lt;&gt;"Within Due",InvoiceDatabase[[#This Row],[Balance Outstanding]],0)</f>
        <v>0</v>
      </c>
      <c r="Q1053" s="68">
        <f ca="1">IF(InvoiceDatabase[[#This Row],[Aging]]="Within Due",InvoiceDatabase[[#This Row],[Balance Outstanding]],0)</f>
        <v>0</v>
      </c>
      <c r="R1053" s="68" t="str">
        <f ca="1">IF(InvoiceDatabase[[#This Row],[Date Issued]] &gt;= TODAY()-30, "Yes", "No")</f>
        <v>No</v>
      </c>
      <c r="S1053" s="68" t="str">
        <f ca="1">IF(InvoiceDatabase[[#This Row],[IsOverdue?]]&lt;&gt;"Yes",InvoiceDatabase[[#This Row],[Status]],"Past Due")</f>
        <v>Paid</v>
      </c>
      <c r="T1053" s="68" t="str">
        <f ca="1">IF(AND(InvoiceDatabase[[#This Row],[Date Due]]&lt;TODAY(),InvoiceDatabase[[#This Row],[Status]]&lt;&gt;"Paid"),"Yes","No")</f>
        <v>No</v>
      </c>
    </row>
    <row r="1054" spans="1:20">
      <c r="A1054">
        <v>1053</v>
      </c>
      <c r="C1054" t="s">
        <v>32</v>
      </c>
      <c r="D1054" s="68">
        <v>3713000</v>
      </c>
      <c r="E1054" s="23">
        <v>46192</v>
      </c>
      <c r="F1054" s="23">
        <v>46222</v>
      </c>
      <c r="G1054" t="s">
        <v>274</v>
      </c>
      <c r="H1054"/>
      <c r="I1054"/>
      <c r="K1054" t="s">
        <v>1354</v>
      </c>
      <c r="L1054" s="68">
        <v>3713000</v>
      </c>
      <c r="M1054" s="68">
        <f>InvoiceDatabase[[#This Row],[Amount]]-InvoiceDatabase[[#This Row],[Paid Amount]]</f>
        <v>0</v>
      </c>
      <c r="N1054" s="68" t="str" cm="1">
        <f t="array" aca="1" ref="N1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4" s="68" t="str">
        <f>_xlfn.TEXTAFTER(
VLOOKUP(InvoiceDatabase[[#This Row],[Customer]],CustomerList[],5,FALSE),
", ", -1)</f>
        <v>DKI Jakarta</v>
      </c>
      <c r="P1054" s="68">
        <f ca="1">IF(InvoiceDatabase[[#This Row],[Aging]]&lt;&gt;"Within Due",InvoiceDatabase[[#This Row],[Balance Outstanding]],0)</f>
        <v>0</v>
      </c>
      <c r="Q1054" s="68">
        <f ca="1">IF(InvoiceDatabase[[#This Row],[Aging]]="Within Due",InvoiceDatabase[[#This Row],[Balance Outstanding]],0)</f>
        <v>0</v>
      </c>
      <c r="R1054" s="68" t="str">
        <f ca="1">IF(InvoiceDatabase[[#This Row],[Date Issued]] &gt;= TODAY()-30, "Yes", "No")</f>
        <v>No</v>
      </c>
      <c r="S1054" s="68" t="str">
        <f ca="1">IF(InvoiceDatabase[[#This Row],[IsOverdue?]]&lt;&gt;"Yes",InvoiceDatabase[[#This Row],[Status]],"Past Due")</f>
        <v>Paid</v>
      </c>
      <c r="T1054" s="68" t="str">
        <f ca="1">IF(AND(InvoiceDatabase[[#This Row],[Date Due]]&lt;TODAY(),InvoiceDatabase[[#This Row],[Status]]&lt;&gt;"Paid"),"Yes","No")</f>
        <v>No</v>
      </c>
    </row>
    <row r="1055" spans="1:20">
      <c r="A1055">
        <v>1054</v>
      </c>
      <c r="C1055" t="s">
        <v>204</v>
      </c>
      <c r="D1055" s="68">
        <v>3462000</v>
      </c>
      <c r="E1055" s="23">
        <v>46127</v>
      </c>
      <c r="F1055" s="23">
        <v>46172</v>
      </c>
      <c r="G1055" t="s">
        <v>274</v>
      </c>
      <c r="H1055"/>
      <c r="I1055"/>
      <c r="K1055" t="s">
        <v>1355</v>
      </c>
      <c r="L1055" s="68">
        <v>3462000</v>
      </c>
      <c r="M1055" s="68">
        <f>InvoiceDatabase[[#This Row],[Amount]]-InvoiceDatabase[[#This Row],[Paid Amount]]</f>
        <v>0</v>
      </c>
      <c r="N1055" s="68" t="str" cm="1">
        <f t="array" aca="1" ref="N1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5" s="68" t="str">
        <f>_xlfn.TEXTAFTER(
VLOOKUP(InvoiceDatabase[[#This Row],[Customer]],CustomerList[],5,FALSE),
", ", -1)</f>
        <v>Bali</v>
      </c>
      <c r="P1055" s="68">
        <f ca="1">IF(InvoiceDatabase[[#This Row],[Aging]]&lt;&gt;"Within Due",InvoiceDatabase[[#This Row],[Balance Outstanding]],0)</f>
        <v>0</v>
      </c>
      <c r="Q1055" s="68">
        <f ca="1">IF(InvoiceDatabase[[#This Row],[Aging]]="Within Due",InvoiceDatabase[[#This Row],[Balance Outstanding]],0)</f>
        <v>0</v>
      </c>
      <c r="R1055" s="68" t="str">
        <f ca="1">IF(InvoiceDatabase[[#This Row],[Date Issued]] &gt;= TODAY()-30, "Yes", "No")</f>
        <v>No</v>
      </c>
      <c r="S1055" s="68" t="str">
        <f ca="1">IF(InvoiceDatabase[[#This Row],[IsOverdue?]]&lt;&gt;"Yes",InvoiceDatabase[[#This Row],[Status]],"Past Due")</f>
        <v>Paid</v>
      </c>
      <c r="T1055" s="68" t="str">
        <f ca="1">IF(AND(InvoiceDatabase[[#This Row],[Date Due]]&lt;TODAY(),InvoiceDatabase[[#This Row],[Status]]&lt;&gt;"Paid"),"Yes","No")</f>
        <v>No</v>
      </c>
    </row>
    <row r="1056" spans="1:20">
      <c r="A1056">
        <v>1055</v>
      </c>
      <c r="C1056" t="s">
        <v>253</v>
      </c>
      <c r="D1056" s="68">
        <v>7006000</v>
      </c>
      <c r="E1056" s="23">
        <v>46177</v>
      </c>
      <c r="F1056" s="23">
        <v>46207</v>
      </c>
      <c r="G1056" t="s">
        <v>274</v>
      </c>
      <c r="H1056"/>
      <c r="I1056"/>
      <c r="K1056" t="s">
        <v>1356</v>
      </c>
      <c r="L1056" s="68">
        <v>7006000</v>
      </c>
      <c r="M1056" s="68">
        <f>InvoiceDatabase[[#This Row],[Amount]]-InvoiceDatabase[[#This Row],[Paid Amount]]</f>
        <v>0</v>
      </c>
      <c r="N1056" s="68" t="str" cm="1">
        <f t="array" aca="1" ref="N1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6" s="68" t="str">
        <f>_xlfn.TEXTAFTER(
VLOOKUP(InvoiceDatabase[[#This Row],[Customer]],CustomerList[],5,FALSE),
", ", -1)</f>
        <v>Kalimantan Barat</v>
      </c>
      <c r="P1056" s="68">
        <f ca="1">IF(InvoiceDatabase[[#This Row],[Aging]]&lt;&gt;"Within Due",InvoiceDatabase[[#This Row],[Balance Outstanding]],0)</f>
        <v>0</v>
      </c>
      <c r="Q1056" s="68">
        <f ca="1">IF(InvoiceDatabase[[#This Row],[Aging]]="Within Due",InvoiceDatabase[[#This Row],[Balance Outstanding]],0)</f>
        <v>0</v>
      </c>
      <c r="R1056" s="68" t="str">
        <f ca="1">IF(InvoiceDatabase[[#This Row],[Date Issued]] &gt;= TODAY()-30, "Yes", "No")</f>
        <v>No</v>
      </c>
      <c r="S1056" s="68" t="str">
        <f ca="1">IF(InvoiceDatabase[[#This Row],[IsOverdue?]]&lt;&gt;"Yes",InvoiceDatabase[[#This Row],[Status]],"Past Due")</f>
        <v>Paid</v>
      </c>
      <c r="T1056" s="68" t="str">
        <f ca="1">IF(AND(InvoiceDatabase[[#This Row],[Date Due]]&lt;TODAY(),InvoiceDatabase[[#This Row],[Status]]&lt;&gt;"Paid"),"Yes","No")</f>
        <v>No</v>
      </c>
    </row>
    <row r="1057" spans="1:20">
      <c r="A1057">
        <v>1056</v>
      </c>
      <c r="C1057" t="s">
        <v>190</v>
      </c>
      <c r="D1057" s="68">
        <v>357000</v>
      </c>
      <c r="E1057" s="23">
        <v>46206</v>
      </c>
      <c r="F1057" s="23">
        <v>46236</v>
      </c>
      <c r="G1057" t="s">
        <v>274</v>
      </c>
      <c r="H1057"/>
      <c r="I1057"/>
      <c r="K1057" t="s">
        <v>1357</v>
      </c>
      <c r="L1057" s="68">
        <v>357000</v>
      </c>
      <c r="M1057" s="68">
        <f>InvoiceDatabase[[#This Row],[Amount]]-InvoiceDatabase[[#This Row],[Paid Amount]]</f>
        <v>0</v>
      </c>
      <c r="N1057" s="68" t="str" cm="1">
        <f t="array" aca="1" ref="N1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7" s="68" t="str">
        <f>_xlfn.TEXTAFTER(
VLOOKUP(InvoiceDatabase[[#This Row],[Customer]],CustomerList[],5,FALSE),
", ", -1)</f>
        <v>Jawa Tengah</v>
      </c>
      <c r="P1057" s="68">
        <f ca="1">IF(InvoiceDatabase[[#This Row],[Aging]]&lt;&gt;"Within Due",InvoiceDatabase[[#This Row],[Balance Outstanding]],0)</f>
        <v>0</v>
      </c>
      <c r="Q1057" s="68">
        <f ca="1">IF(InvoiceDatabase[[#This Row],[Aging]]="Within Due",InvoiceDatabase[[#This Row],[Balance Outstanding]],0)</f>
        <v>0</v>
      </c>
      <c r="R1057" s="68" t="str">
        <f ca="1">IF(InvoiceDatabase[[#This Row],[Date Issued]] &gt;= TODAY()-30, "Yes", "No")</f>
        <v>No</v>
      </c>
      <c r="S1057" s="68" t="str">
        <f ca="1">IF(InvoiceDatabase[[#This Row],[IsOverdue?]]&lt;&gt;"Yes",InvoiceDatabase[[#This Row],[Status]],"Past Due")</f>
        <v>Paid</v>
      </c>
      <c r="T1057" s="68" t="str">
        <f ca="1">IF(AND(InvoiceDatabase[[#This Row],[Date Due]]&lt;TODAY(),InvoiceDatabase[[#This Row],[Status]]&lt;&gt;"Paid"),"Yes","No")</f>
        <v>No</v>
      </c>
    </row>
    <row r="1058" spans="1:20">
      <c r="A1058">
        <v>1057</v>
      </c>
      <c r="C1058" t="s">
        <v>204</v>
      </c>
      <c r="D1058" s="68">
        <v>4617000</v>
      </c>
      <c r="E1058" s="23">
        <v>46111</v>
      </c>
      <c r="F1058" s="23">
        <v>46141</v>
      </c>
      <c r="G1058" t="s">
        <v>274</v>
      </c>
      <c r="H1058"/>
      <c r="I1058"/>
      <c r="K1058" t="s">
        <v>1358</v>
      </c>
      <c r="L1058" s="68">
        <v>4617000</v>
      </c>
      <c r="M1058" s="68">
        <f>InvoiceDatabase[[#This Row],[Amount]]-InvoiceDatabase[[#This Row],[Paid Amount]]</f>
        <v>0</v>
      </c>
      <c r="N1058" s="68" t="str" cm="1">
        <f t="array" aca="1" ref="N1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8" s="68" t="str">
        <f>_xlfn.TEXTAFTER(
VLOOKUP(InvoiceDatabase[[#This Row],[Customer]],CustomerList[],5,FALSE),
", ", -1)</f>
        <v>Bali</v>
      </c>
      <c r="P1058" s="68">
        <f ca="1">IF(InvoiceDatabase[[#This Row],[Aging]]&lt;&gt;"Within Due",InvoiceDatabase[[#This Row],[Balance Outstanding]],0)</f>
        <v>0</v>
      </c>
      <c r="Q1058" s="68">
        <f ca="1">IF(InvoiceDatabase[[#This Row],[Aging]]="Within Due",InvoiceDatabase[[#This Row],[Balance Outstanding]],0)</f>
        <v>0</v>
      </c>
      <c r="R1058" s="68" t="str">
        <f ca="1">IF(InvoiceDatabase[[#This Row],[Date Issued]] &gt;= TODAY()-30, "Yes", "No")</f>
        <v>No</v>
      </c>
      <c r="S1058" s="68" t="str">
        <f ca="1">IF(InvoiceDatabase[[#This Row],[IsOverdue?]]&lt;&gt;"Yes",InvoiceDatabase[[#This Row],[Status]],"Past Due")</f>
        <v>Paid</v>
      </c>
      <c r="T1058" s="68" t="str">
        <f ca="1">IF(AND(InvoiceDatabase[[#This Row],[Date Due]]&lt;TODAY(),InvoiceDatabase[[#This Row],[Status]]&lt;&gt;"Paid"),"Yes","No")</f>
        <v>No</v>
      </c>
    </row>
    <row r="1059" spans="1:20">
      <c r="A1059">
        <v>1058</v>
      </c>
      <c r="C1059" t="s">
        <v>197</v>
      </c>
      <c r="D1059" s="68">
        <v>2820000</v>
      </c>
      <c r="E1059" s="23">
        <v>46158</v>
      </c>
      <c r="F1059" s="23">
        <v>46188</v>
      </c>
      <c r="G1059" t="s">
        <v>274</v>
      </c>
      <c r="H1059"/>
      <c r="I1059"/>
      <c r="K1059" t="s">
        <v>1359</v>
      </c>
      <c r="L1059" s="68">
        <v>2820000</v>
      </c>
      <c r="M1059" s="68">
        <f>InvoiceDatabase[[#This Row],[Amount]]-InvoiceDatabase[[#This Row],[Paid Amount]]</f>
        <v>0</v>
      </c>
      <c r="N1059" s="68" t="str" cm="1">
        <f t="array" aca="1" ref="N1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59" s="68" t="str">
        <f>_xlfn.TEXTAFTER(
VLOOKUP(InvoiceDatabase[[#This Row],[Customer]],CustomerList[],5,FALSE),
", ", -1)</f>
        <v>DI Yogyakarta</v>
      </c>
      <c r="P1059" s="68">
        <f ca="1">IF(InvoiceDatabase[[#This Row],[Aging]]&lt;&gt;"Within Due",InvoiceDatabase[[#This Row],[Balance Outstanding]],0)</f>
        <v>0</v>
      </c>
      <c r="Q1059" s="68">
        <f ca="1">IF(InvoiceDatabase[[#This Row],[Aging]]="Within Due",InvoiceDatabase[[#This Row],[Balance Outstanding]],0)</f>
        <v>0</v>
      </c>
      <c r="R1059" s="68" t="str">
        <f ca="1">IF(InvoiceDatabase[[#This Row],[Date Issued]] &gt;= TODAY()-30, "Yes", "No")</f>
        <v>No</v>
      </c>
      <c r="S1059" s="68" t="str">
        <f ca="1">IF(InvoiceDatabase[[#This Row],[IsOverdue?]]&lt;&gt;"Yes",InvoiceDatabase[[#This Row],[Status]],"Past Due")</f>
        <v>Paid</v>
      </c>
      <c r="T1059" s="68" t="str">
        <f ca="1">IF(AND(InvoiceDatabase[[#This Row],[Date Due]]&lt;TODAY(),InvoiceDatabase[[#This Row],[Status]]&lt;&gt;"Paid"),"Yes","No")</f>
        <v>No</v>
      </c>
    </row>
    <row r="1060" spans="1:20">
      <c r="A1060">
        <v>1059</v>
      </c>
      <c r="C1060" t="s">
        <v>165</v>
      </c>
      <c r="D1060" s="68">
        <v>1753000</v>
      </c>
      <c r="E1060" s="23">
        <v>46029</v>
      </c>
      <c r="F1060" s="23">
        <v>46074</v>
      </c>
      <c r="G1060" t="s">
        <v>274</v>
      </c>
      <c r="H1060"/>
      <c r="I1060"/>
      <c r="K1060" t="s">
        <v>1360</v>
      </c>
      <c r="L1060" s="68">
        <v>1753000</v>
      </c>
      <c r="M1060" s="68">
        <f>InvoiceDatabase[[#This Row],[Amount]]-InvoiceDatabase[[#This Row],[Paid Amount]]</f>
        <v>0</v>
      </c>
      <c r="N1060" s="68" t="str" cm="1">
        <f t="array" aca="1" ref="N1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0" s="68" t="str">
        <f>_xlfn.TEXTAFTER(
VLOOKUP(InvoiceDatabase[[#This Row],[Customer]],CustomerList[],5,FALSE),
", ", -1)</f>
        <v>Jawa Barat</v>
      </c>
      <c r="P1060" s="68">
        <f ca="1">IF(InvoiceDatabase[[#This Row],[Aging]]&lt;&gt;"Within Due",InvoiceDatabase[[#This Row],[Balance Outstanding]],0)</f>
        <v>0</v>
      </c>
      <c r="Q1060" s="68">
        <f ca="1">IF(InvoiceDatabase[[#This Row],[Aging]]="Within Due",InvoiceDatabase[[#This Row],[Balance Outstanding]],0)</f>
        <v>0</v>
      </c>
      <c r="R1060" s="68" t="str">
        <f ca="1">IF(InvoiceDatabase[[#This Row],[Date Issued]] &gt;= TODAY()-30, "Yes", "No")</f>
        <v>No</v>
      </c>
      <c r="S1060" s="68" t="str">
        <f ca="1">IF(InvoiceDatabase[[#This Row],[IsOverdue?]]&lt;&gt;"Yes",InvoiceDatabase[[#This Row],[Status]],"Past Due")</f>
        <v>Paid</v>
      </c>
      <c r="T1060" s="68" t="str">
        <f ca="1">IF(AND(InvoiceDatabase[[#This Row],[Date Due]]&lt;TODAY(),InvoiceDatabase[[#This Row],[Status]]&lt;&gt;"Paid"),"Yes","No")</f>
        <v>No</v>
      </c>
    </row>
    <row r="1061" spans="1:20">
      <c r="A1061">
        <v>1060</v>
      </c>
      <c r="C1061" t="s">
        <v>232</v>
      </c>
      <c r="D1061" s="68">
        <v>6714000</v>
      </c>
      <c r="E1061" s="23">
        <v>46195</v>
      </c>
      <c r="F1061" s="23">
        <v>46209</v>
      </c>
      <c r="G1061" t="s">
        <v>274</v>
      </c>
      <c r="H1061"/>
      <c r="I1061"/>
      <c r="K1061" t="s">
        <v>1361</v>
      </c>
      <c r="L1061" s="68">
        <v>6714000</v>
      </c>
      <c r="M1061" s="68">
        <f>InvoiceDatabase[[#This Row],[Amount]]-InvoiceDatabase[[#This Row],[Paid Amount]]</f>
        <v>0</v>
      </c>
      <c r="N1061" s="68" t="str" cm="1">
        <f t="array" aca="1" ref="N1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1" s="68" t="str">
        <f>_xlfn.TEXTAFTER(
VLOOKUP(InvoiceDatabase[[#This Row],[Customer]],CustomerList[],5,FALSE),
", ", -1)</f>
        <v>Riau</v>
      </c>
      <c r="P1061" s="68">
        <f ca="1">IF(InvoiceDatabase[[#This Row],[Aging]]&lt;&gt;"Within Due",InvoiceDatabase[[#This Row],[Balance Outstanding]],0)</f>
        <v>0</v>
      </c>
      <c r="Q1061" s="68">
        <f ca="1">IF(InvoiceDatabase[[#This Row],[Aging]]="Within Due",InvoiceDatabase[[#This Row],[Balance Outstanding]],0)</f>
        <v>0</v>
      </c>
      <c r="R1061" s="68" t="str">
        <f ca="1">IF(InvoiceDatabase[[#This Row],[Date Issued]] &gt;= TODAY()-30, "Yes", "No")</f>
        <v>No</v>
      </c>
      <c r="S1061" s="68" t="str">
        <f ca="1">IF(InvoiceDatabase[[#This Row],[IsOverdue?]]&lt;&gt;"Yes",InvoiceDatabase[[#This Row],[Status]],"Past Due")</f>
        <v>Paid</v>
      </c>
      <c r="T1061" s="68" t="str">
        <f ca="1">IF(AND(InvoiceDatabase[[#This Row],[Date Due]]&lt;TODAY(),InvoiceDatabase[[#This Row],[Status]]&lt;&gt;"Paid"),"Yes","No")</f>
        <v>No</v>
      </c>
    </row>
    <row r="1062" spans="1:20">
      <c r="A1062">
        <v>1061</v>
      </c>
      <c r="C1062" t="s">
        <v>111</v>
      </c>
      <c r="D1062" s="68">
        <v>3567000</v>
      </c>
      <c r="E1062" s="23">
        <v>46185</v>
      </c>
      <c r="F1062" s="23">
        <v>46215</v>
      </c>
      <c r="G1062" t="s">
        <v>274</v>
      </c>
      <c r="H1062"/>
      <c r="I1062"/>
      <c r="K1062" t="s">
        <v>1362</v>
      </c>
      <c r="L1062" s="68">
        <v>3567000</v>
      </c>
      <c r="M1062" s="68">
        <f>InvoiceDatabase[[#This Row],[Amount]]-InvoiceDatabase[[#This Row],[Paid Amount]]</f>
        <v>0</v>
      </c>
      <c r="N1062" s="68" t="str" cm="1">
        <f t="array" aca="1" ref="N1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2" s="68" t="str">
        <f>_xlfn.TEXTAFTER(
VLOOKUP(InvoiceDatabase[[#This Row],[Customer]],CustomerList[],5,FALSE),
", ", -1)</f>
        <v>DKI Jakarta</v>
      </c>
      <c r="P1062" s="68">
        <f ca="1">IF(InvoiceDatabase[[#This Row],[Aging]]&lt;&gt;"Within Due",InvoiceDatabase[[#This Row],[Balance Outstanding]],0)</f>
        <v>0</v>
      </c>
      <c r="Q1062" s="68">
        <f ca="1">IF(InvoiceDatabase[[#This Row],[Aging]]="Within Due",InvoiceDatabase[[#This Row],[Balance Outstanding]],0)</f>
        <v>0</v>
      </c>
      <c r="R1062" s="68" t="str">
        <f ca="1">IF(InvoiceDatabase[[#This Row],[Date Issued]] &gt;= TODAY()-30, "Yes", "No")</f>
        <v>No</v>
      </c>
      <c r="S1062" s="68" t="str">
        <f ca="1">IF(InvoiceDatabase[[#This Row],[IsOverdue?]]&lt;&gt;"Yes",InvoiceDatabase[[#This Row],[Status]],"Past Due")</f>
        <v>Paid</v>
      </c>
      <c r="T1062" s="68" t="str">
        <f ca="1">IF(AND(InvoiceDatabase[[#This Row],[Date Due]]&lt;TODAY(),InvoiceDatabase[[#This Row],[Status]]&lt;&gt;"Paid"),"Yes","No")</f>
        <v>No</v>
      </c>
    </row>
    <row r="1063" spans="1:20">
      <c r="A1063">
        <v>1062</v>
      </c>
      <c r="C1063" t="s">
        <v>190</v>
      </c>
      <c r="D1063" s="68">
        <v>4227000</v>
      </c>
      <c r="E1063" s="23">
        <v>46214</v>
      </c>
      <c r="F1063" s="23">
        <v>46228</v>
      </c>
      <c r="G1063" t="s">
        <v>51</v>
      </c>
      <c r="H1063"/>
      <c r="I1063"/>
      <c r="K1063" t="s">
        <v>1363</v>
      </c>
      <c r="L1063" s="68">
        <v>0</v>
      </c>
      <c r="M1063" s="68">
        <f>InvoiceDatabase[[#This Row],[Amount]]-InvoiceDatabase[[#This Row],[Paid Amount]]</f>
        <v>4227000</v>
      </c>
      <c r="N1063" s="68" t="str" cm="1">
        <f t="array" aca="1" ref="N1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63" s="68" t="str">
        <f>_xlfn.TEXTAFTER(
VLOOKUP(InvoiceDatabase[[#This Row],[Customer]],CustomerList[],5,FALSE),
", ", -1)</f>
        <v>Jawa Tengah</v>
      </c>
      <c r="P1063" s="68">
        <f ca="1">IF(InvoiceDatabase[[#This Row],[Aging]]&lt;&gt;"Within Due",InvoiceDatabase[[#This Row],[Balance Outstanding]],0)</f>
        <v>4227000</v>
      </c>
      <c r="Q1063" s="68">
        <f ca="1">IF(InvoiceDatabase[[#This Row],[Aging]]="Within Due",InvoiceDatabase[[#This Row],[Balance Outstanding]],0)</f>
        <v>0</v>
      </c>
      <c r="R1063" s="68" t="str">
        <f ca="1">IF(InvoiceDatabase[[#This Row],[Date Issued]] &gt;= TODAY()-30, "Yes", "No")</f>
        <v>No</v>
      </c>
      <c r="S1063" s="68" t="str">
        <f ca="1">IF(InvoiceDatabase[[#This Row],[IsOverdue?]]&lt;&gt;"Yes",InvoiceDatabase[[#This Row],[Status]],"Past Due")</f>
        <v>Past Due</v>
      </c>
      <c r="T1063" s="68" t="str">
        <f ca="1">IF(AND(InvoiceDatabase[[#This Row],[Date Due]]&lt;TODAY(),InvoiceDatabase[[#This Row],[Status]]&lt;&gt;"Paid"),"Yes","No")</f>
        <v>Yes</v>
      </c>
    </row>
    <row r="1064" spans="1:20">
      <c r="A1064">
        <v>1063</v>
      </c>
      <c r="C1064" t="s">
        <v>190</v>
      </c>
      <c r="D1064" s="68">
        <v>3060000</v>
      </c>
      <c r="E1064" s="23">
        <v>46151</v>
      </c>
      <c r="F1064" s="23">
        <v>46181</v>
      </c>
      <c r="G1064" t="s">
        <v>274</v>
      </c>
      <c r="H1064"/>
      <c r="I1064"/>
      <c r="K1064" t="s">
        <v>1364</v>
      </c>
      <c r="L1064" s="68">
        <v>3060000</v>
      </c>
      <c r="M1064" s="68">
        <f>InvoiceDatabase[[#This Row],[Amount]]-InvoiceDatabase[[#This Row],[Paid Amount]]</f>
        <v>0</v>
      </c>
      <c r="N1064" s="68" t="str" cm="1">
        <f t="array" aca="1" ref="N1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4" s="68" t="str">
        <f>_xlfn.TEXTAFTER(
VLOOKUP(InvoiceDatabase[[#This Row],[Customer]],CustomerList[],5,FALSE),
", ", -1)</f>
        <v>Jawa Tengah</v>
      </c>
      <c r="P1064" s="68">
        <f ca="1">IF(InvoiceDatabase[[#This Row],[Aging]]&lt;&gt;"Within Due",InvoiceDatabase[[#This Row],[Balance Outstanding]],0)</f>
        <v>0</v>
      </c>
      <c r="Q1064" s="68">
        <f ca="1">IF(InvoiceDatabase[[#This Row],[Aging]]="Within Due",InvoiceDatabase[[#This Row],[Balance Outstanding]],0)</f>
        <v>0</v>
      </c>
      <c r="R1064" s="68" t="str">
        <f ca="1">IF(InvoiceDatabase[[#This Row],[Date Issued]] &gt;= TODAY()-30, "Yes", "No")</f>
        <v>No</v>
      </c>
      <c r="S1064" s="68" t="str">
        <f ca="1">IF(InvoiceDatabase[[#This Row],[IsOverdue?]]&lt;&gt;"Yes",InvoiceDatabase[[#This Row],[Status]],"Past Due")</f>
        <v>Paid</v>
      </c>
      <c r="T1064" s="68" t="str">
        <f ca="1">IF(AND(InvoiceDatabase[[#This Row],[Date Due]]&lt;TODAY(),InvoiceDatabase[[#This Row],[Status]]&lt;&gt;"Paid"),"Yes","No")</f>
        <v>No</v>
      </c>
    </row>
    <row r="1065" spans="1:20">
      <c r="A1065">
        <v>1064</v>
      </c>
      <c r="C1065" t="s">
        <v>118</v>
      </c>
      <c r="D1065" s="68">
        <v>4946000</v>
      </c>
      <c r="E1065" s="23">
        <v>46029</v>
      </c>
      <c r="F1065" s="23">
        <v>46059</v>
      </c>
      <c r="G1065" t="s">
        <v>274</v>
      </c>
      <c r="H1065"/>
      <c r="I1065"/>
      <c r="K1065" t="s">
        <v>1365</v>
      </c>
      <c r="L1065" s="68">
        <v>4946000</v>
      </c>
      <c r="M1065" s="68">
        <f>InvoiceDatabase[[#This Row],[Amount]]-InvoiceDatabase[[#This Row],[Paid Amount]]</f>
        <v>0</v>
      </c>
      <c r="N1065" s="68" t="str" cm="1">
        <f t="array" aca="1" ref="N1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5" s="68" t="str">
        <f>_xlfn.TEXTAFTER(
VLOOKUP(InvoiceDatabase[[#This Row],[Customer]],CustomerList[],5,FALSE),
", ", -1)</f>
        <v>DKI Jakarta</v>
      </c>
      <c r="P1065" s="68">
        <f ca="1">IF(InvoiceDatabase[[#This Row],[Aging]]&lt;&gt;"Within Due",InvoiceDatabase[[#This Row],[Balance Outstanding]],0)</f>
        <v>0</v>
      </c>
      <c r="Q1065" s="68">
        <f ca="1">IF(InvoiceDatabase[[#This Row],[Aging]]="Within Due",InvoiceDatabase[[#This Row],[Balance Outstanding]],0)</f>
        <v>0</v>
      </c>
      <c r="R1065" s="68" t="str">
        <f ca="1">IF(InvoiceDatabase[[#This Row],[Date Issued]] &gt;= TODAY()-30, "Yes", "No")</f>
        <v>No</v>
      </c>
      <c r="S1065" s="68" t="str">
        <f ca="1">IF(InvoiceDatabase[[#This Row],[IsOverdue?]]&lt;&gt;"Yes",InvoiceDatabase[[#This Row],[Status]],"Past Due")</f>
        <v>Paid</v>
      </c>
      <c r="T1065" s="68" t="str">
        <f ca="1">IF(AND(InvoiceDatabase[[#This Row],[Date Due]]&lt;TODAY(),InvoiceDatabase[[#This Row],[Status]]&lt;&gt;"Paid"),"Yes","No")</f>
        <v>No</v>
      </c>
    </row>
    <row r="1066" spans="1:20">
      <c r="A1066">
        <v>1065</v>
      </c>
      <c r="C1066" t="s">
        <v>218</v>
      </c>
      <c r="D1066" s="68">
        <v>3869000</v>
      </c>
      <c r="E1066" s="23">
        <v>46268</v>
      </c>
      <c r="F1066" s="23">
        <v>46298</v>
      </c>
      <c r="G1066" t="s">
        <v>2802</v>
      </c>
      <c r="H1066"/>
      <c r="I1066"/>
      <c r="K1066" t="s">
        <v>1366</v>
      </c>
      <c r="L1066" s="68">
        <v>2321000</v>
      </c>
      <c r="M1066" s="68">
        <f>InvoiceDatabase[[#This Row],[Amount]]-InvoiceDatabase[[#This Row],[Paid Amount]]</f>
        <v>1548000</v>
      </c>
      <c r="N1066" s="68" t="str" cm="1">
        <f t="array" aca="1" ref="N1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66" s="68" t="str">
        <f>_xlfn.TEXTAFTER(
VLOOKUP(InvoiceDatabase[[#This Row],[Customer]],CustomerList[],5,FALSE),
", ", -1)</f>
        <v>Sumatera Utara</v>
      </c>
      <c r="P1066" s="68">
        <f ca="1">IF(InvoiceDatabase[[#This Row],[Aging]]&lt;&gt;"Within Due",InvoiceDatabase[[#This Row],[Balance Outstanding]],0)</f>
        <v>1548000</v>
      </c>
      <c r="Q1066" s="68">
        <f ca="1">IF(InvoiceDatabase[[#This Row],[Aging]]="Within Due",InvoiceDatabase[[#This Row],[Balance Outstanding]],0)</f>
        <v>0</v>
      </c>
      <c r="R1066" s="68" t="str">
        <f ca="1">IF(InvoiceDatabase[[#This Row],[Date Issued]] &gt;= TODAY()-30, "Yes", "No")</f>
        <v>No</v>
      </c>
      <c r="S1066" s="68" t="str">
        <f ca="1">IF(InvoiceDatabase[[#This Row],[IsOverdue?]]&lt;&gt;"Yes",InvoiceDatabase[[#This Row],[Status]],"Past Due")</f>
        <v>Past Due</v>
      </c>
      <c r="T1066" s="68" t="str">
        <f ca="1">IF(AND(InvoiceDatabase[[#This Row],[Date Due]]&lt;TODAY(),InvoiceDatabase[[#This Row],[Status]]&lt;&gt;"Paid"),"Yes","No")</f>
        <v>Yes</v>
      </c>
    </row>
    <row r="1067" spans="1:20">
      <c r="A1067">
        <v>1066</v>
      </c>
      <c r="C1067" t="s">
        <v>260</v>
      </c>
      <c r="D1067" s="68">
        <v>3483000</v>
      </c>
      <c r="E1067" s="23">
        <v>46027</v>
      </c>
      <c r="F1067" s="23">
        <v>46057</v>
      </c>
      <c r="G1067" t="s">
        <v>274</v>
      </c>
      <c r="H1067"/>
      <c r="I1067"/>
      <c r="K1067" t="s">
        <v>1367</v>
      </c>
      <c r="L1067" s="68">
        <v>3483000</v>
      </c>
      <c r="M1067" s="68">
        <f>InvoiceDatabase[[#This Row],[Amount]]-InvoiceDatabase[[#This Row],[Paid Amount]]</f>
        <v>0</v>
      </c>
      <c r="N1067" s="68" t="str" cm="1">
        <f t="array" aca="1" ref="N1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7" s="68" t="str">
        <f>_xlfn.TEXTAFTER(
VLOOKUP(InvoiceDatabase[[#This Row],[Customer]],CustomerList[],5,FALSE),
", ", -1)</f>
        <v>Sulawesi Utara</v>
      </c>
      <c r="P1067" s="68">
        <f ca="1">IF(InvoiceDatabase[[#This Row],[Aging]]&lt;&gt;"Within Due",InvoiceDatabase[[#This Row],[Balance Outstanding]],0)</f>
        <v>0</v>
      </c>
      <c r="Q1067" s="68">
        <f ca="1">IF(InvoiceDatabase[[#This Row],[Aging]]="Within Due",InvoiceDatabase[[#This Row],[Balance Outstanding]],0)</f>
        <v>0</v>
      </c>
      <c r="R1067" s="68" t="str">
        <f ca="1">IF(InvoiceDatabase[[#This Row],[Date Issued]] &gt;= TODAY()-30, "Yes", "No")</f>
        <v>No</v>
      </c>
      <c r="S1067" s="68" t="str">
        <f ca="1">IF(InvoiceDatabase[[#This Row],[IsOverdue?]]&lt;&gt;"Yes",InvoiceDatabase[[#This Row],[Status]],"Past Due")</f>
        <v>Paid</v>
      </c>
      <c r="T1067" s="68" t="str">
        <f ca="1">IF(AND(InvoiceDatabase[[#This Row],[Date Due]]&lt;TODAY(),InvoiceDatabase[[#This Row],[Status]]&lt;&gt;"Paid"),"Yes","No")</f>
        <v>No</v>
      </c>
    </row>
    <row r="1068" spans="1:20">
      <c r="A1068">
        <v>1067</v>
      </c>
      <c r="C1068" t="s">
        <v>253</v>
      </c>
      <c r="D1068" s="68">
        <v>5909000</v>
      </c>
      <c r="E1068" s="23">
        <v>46115</v>
      </c>
      <c r="F1068" s="23">
        <v>46145</v>
      </c>
      <c r="G1068" t="s">
        <v>2802</v>
      </c>
      <c r="H1068"/>
      <c r="I1068"/>
      <c r="K1068" t="s">
        <v>1368</v>
      </c>
      <c r="L1068" s="68">
        <v>2364000</v>
      </c>
      <c r="M1068" s="68">
        <f>InvoiceDatabase[[#This Row],[Amount]]-InvoiceDatabase[[#This Row],[Paid Amount]]</f>
        <v>3545000</v>
      </c>
      <c r="N1068" s="68" t="str" cm="1">
        <f t="array" aca="1" ref="N1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68" s="68" t="str">
        <f>_xlfn.TEXTAFTER(
VLOOKUP(InvoiceDatabase[[#This Row],[Customer]],CustomerList[],5,FALSE),
", ", -1)</f>
        <v>Kalimantan Barat</v>
      </c>
      <c r="P1068" s="68">
        <f ca="1">IF(InvoiceDatabase[[#This Row],[Aging]]&lt;&gt;"Within Due",InvoiceDatabase[[#This Row],[Balance Outstanding]],0)</f>
        <v>3545000</v>
      </c>
      <c r="Q1068" s="68">
        <f ca="1">IF(InvoiceDatabase[[#This Row],[Aging]]="Within Due",InvoiceDatabase[[#This Row],[Balance Outstanding]],0)</f>
        <v>0</v>
      </c>
      <c r="R1068" s="68" t="str">
        <f ca="1">IF(InvoiceDatabase[[#This Row],[Date Issued]] &gt;= TODAY()-30, "Yes", "No")</f>
        <v>No</v>
      </c>
      <c r="S1068" s="68" t="str">
        <f ca="1">IF(InvoiceDatabase[[#This Row],[IsOverdue?]]&lt;&gt;"Yes",InvoiceDatabase[[#This Row],[Status]],"Past Due")</f>
        <v>Past Due</v>
      </c>
      <c r="T1068" s="68" t="str">
        <f ca="1">IF(AND(InvoiceDatabase[[#This Row],[Date Due]]&lt;TODAY(),InvoiceDatabase[[#This Row],[Status]]&lt;&gt;"Paid"),"Yes","No")</f>
        <v>Yes</v>
      </c>
    </row>
    <row r="1069" spans="1:20">
      <c r="A1069">
        <v>1068</v>
      </c>
      <c r="C1069" t="s">
        <v>131</v>
      </c>
      <c r="D1069" s="68">
        <v>4956000</v>
      </c>
      <c r="E1069" s="23">
        <v>46104</v>
      </c>
      <c r="F1069" s="23">
        <v>46149</v>
      </c>
      <c r="G1069" t="s">
        <v>274</v>
      </c>
      <c r="H1069"/>
      <c r="I1069"/>
      <c r="K1069" t="s">
        <v>1369</v>
      </c>
      <c r="L1069" s="68">
        <v>4956000</v>
      </c>
      <c r="M1069" s="68">
        <f>InvoiceDatabase[[#This Row],[Amount]]-InvoiceDatabase[[#This Row],[Paid Amount]]</f>
        <v>0</v>
      </c>
      <c r="N1069" s="68" t="str" cm="1">
        <f t="array" aca="1" ref="N1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69" s="68" t="str">
        <f>_xlfn.TEXTAFTER(
VLOOKUP(InvoiceDatabase[[#This Row],[Customer]],CustomerList[],5,FALSE),
", ", -1)</f>
        <v>Jawa Barat</v>
      </c>
      <c r="P1069" s="68">
        <f ca="1">IF(InvoiceDatabase[[#This Row],[Aging]]&lt;&gt;"Within Due",InvoiceDatabase[[#This Row],[Balance Outstanding]],0)</f>
        <v>0</v>
      </c>
      <c r="Q1069" s="68">
        <f ca="1">IF(InvoiceDatabase[[#This Row],[Aging]]="Within Due",InvoiceDatabase[[#This Row],[Balance Outstanding]],0)</f>
        <v>0</v>
      </c>
      <c r="R1069" s="68" t="str">
        <f ca="1">IF(InvoiceDatabase[[#This Row],[Date Issued]] &gt;= TODAY()-30, "Yes", "No")</f>
        <v>No</v>
      </c>
      <c r="S1069" s="68" t="str">
        <f ca="1">IF(InvoiceDatabase[[#This Row],[IsOverdue?]]&lt;&gt;"Yes",InvoiceDatabase[[#This Row],[Status]],"Past Due")</f>
        <v>Paid</v>
      </c>
      <c r="T1069" s="68" t="str">
        <f ca="1">IF(AND(InvoiceDatabase[[#This Row],[Date Due]]&lt;TODAY(),InvoiceDatabase[[#This Row],[Status]]&lt;&gt;"Paid"),"Yes","No")</f>
        <v>No</v>
      </c>
    </row>
    <row r="1070" spans="1:20">
      <c r="A1070">
        <v>1069</v>
      </c>
      <c r="C1070" t="s">
        <v>253</v>
      </c>
      <c r="D1070" s="68">
        <v>2994000</v>
      </c>
      <c r="E1070" s="23">
        <v>46030</v>
      </c>
      <c r="F1070" s="23">
        <v>46060</v>
      </c>
      <c r="G1070" t="s">
        <v>2802</v>
      </c>
      <c r="H1070"/>
      <c r="I1070"/>
      <c r="K1070" t="s">
        <v>1370</v>
      </c>
      <c r="L1070" s="68">
        <v>1796000</v>
      </c>
      <c r="M1070" s="68">
        <f>InvoiceDatabase[[#This Row],[Amount]]-InvoiceDatabase[[#This Row],[Paid Amount]]</f>
        <v>1198000</v>
      </c>
      <c r="N1070" s="68" t="str" cm="1">
        <f t="array" aca="1" ref="N1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0" s="68" t="str">
        <f>_xlfn.TEXTAFTER(
VLOOKUP(InvoiceDatabase[[#This Row],[Customer]],CustomerList[],5,FALSE),
", ", -1)</f>
        <v>Kalimantan Barat</v>
      </c>
      <c r="P1070" s="68">
        <f ca="1">IF(InvoiceDatabase[[#This Row],[Aging]]&lt;&gt;"Within Due",InvoiceDatabase[[#This Row],[Balance Outstanding]],0)</f>
        <v>1198000</v>
      </c>
      <c r="Q1070" s="68">
        <f ca="1">IF(InvoiceDatabase[[#This Row],[Aging]]="Within Due",InvoiceDatabase[[#This Row],[Balance Outstanding]],0)</f>
        <v>0</v>
      </c>
      <c r="R1070" s="68" t="str">
        <f ca="1">IF(InvoiceDatabase[[#This Row],[Date Issued]] &gt;= TODAY()-30, "Yes", "No")</f>
        <v>No</v>
      </c>
      <c r="S1070" s="68" t="str">
        <f ca="1">IF(InvoiceDatabase[[#This Row],[IsOverdue?]]&lt;&gt;"Yes",InvoiceDatabase[[#This Row],[Status]],"Past Due")</f>
        <v>Past Due</v>
      </c>
      <c r="T1070" s="68" t="str">
        <f ca="1">IF(AND(InvoiceDatabase[[#This Row],[Date Due]]&lt;TODAY(),InvoiceDatabase[[#This Row],[Status]]&lt;&gt;"Paid"),"Yes","No")</f>
        <v>Yes</v>
      </c>
    </row>
    <row r="1071" spans="1:20">
      <c r="A1071">
        <v>1070</v>
      </c>
      <c r="C1071" t="s">
        <v>204</v>
      </c>
      <c r="D1071" s="68">
        <v>3845000</v>
      </c>
      <c r="E1071" s="23">
        <v>46024</v>
      </c>
      <c r="F1071" s="23">
        <v>46054</v>
      </c>
      <c r="G1071" t="s">
        <v>274</v>
      </c>
      <c r="H1071"/>
      <c r="I1071"/>
      <c r="K1071" t="s">
        <v>1371</v>
      </c>
      <c r="L1071" s="68">
        <v>3845000</v>
      </c>
      <c r="M1071" s="68">
        <f>InvoiceDatabase[[#This Row],[Amount]]-InvoiceDatabase[[#This Row],[Paid Amount]]</f>
        <v>0</v>
      </c>
      <c r="N1071" s="68" t="str" cm="1">
        <f t="array" aca="1" ref="N1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1" s="68" t="str">
        <f>_xlfn.TEXTAFTER(
VLOOKUP(InvoiceDatabase[[#This Row],[Customer]],CustomerList[],5,FALSE),
", ", -1)</f>
        <v>Bali</v>
      </c>
      <c r="P1071" s="68">
        <f ca="1">IF(InvoiceDatabase[[#This Row],[Aging]]&lt;&gt;"Within Due",InvoiceDatabase[[#This Row],[Balance Outstanding]],0)</f>
        <v>0</v>
      </c>
      <c r="Q1071" s="68">
        <f ca="1">IF(InvoiceDatabase[[#This Row],[Aging]]="Within Due",InvoiceDatabase[[#This Row],[Balance Outstanding]],0)</f>
        <v>0</v>
      </c>
      <c r="R1071" s="68" t="str">
        <f ca="1">IF(InvoiceDatabase[[#This Row],[Date Issued]] &gt;= TODAY()-30, "Yes", "No")</f>
        <v>No</v>
      </c>
      <c r="S1071" s="68" t="str">
        <f ca="1">IF(InvoiceDatabase[[#This Row],[IsOverdue?]]&lt;&gt;"Yes",InvoiceDatabase[[#This Row],[Status]],"Past Due")</f>
        <v>Paid</v>
      </c>
      <c r="T1071" s="68" t="str">
        <f ca="1">IF(AND(InvoiceDatabase[[#This Row],[Date Due]]&lt;TODAY(),InvoiceDatabase[[#This Row],[Status]]&lt;&gt;"Paid"),"Yes","No")</f>
        <v>No</v>
      </c>
    </row>
    <row r="1072" spans="1:20">
      <c r="A1072">
        <v>1071</v>
      </c>
      <c r="C1072" t="s">
        <v>232</v>
      </c>
      <c r="D1072" s="68">
        <v>2770000</v>
      </c>
      <c r="E1072" s="23">
        <v>46036</v>
      </c>
      <c r="F1072" s="23">
        <v>46066</v>
      </c>
      <c r="G1072" t="s">
        <v>274</v>
      </c>
      <c r="H1072"/>
      <c r="I1072"/>
      <c r="K1072" t="s">
        <v>1372</v>
      </c>
      <c r="L1072" s="68">
        <v>2770000</v>
      </c>
      <c r="M1072" s="68">
        <f>InvoiceDatabase[[#This Row],[Amount]]-InvoiceDatabase[[#This Row],[Paid Amount]]</f>
        <v>0</v>
      </c>
      <c r="N1072" s="68" t="str" cm="1">
        <f t="array" aca="1" ref="N1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2" s="68" t="str">
        <f>_xlfn.TEXTAFTER(
VLOOKUP(InvoiceDatabase[[#This Row],[Customer]],CustomerList[],5,FALSE),
", ", -1)</f>
        <v>Riau</v>
      </c>
      <c r="P1072" s="68">
        <f ca="1">IF(InvoiceDatabase[[#This Row],[Aging]]&lt;&gt;"Within Due",InvoiceDatabase[[#This Row],[Balance Outstanding]],0)</f>
        <v>0</v>
      </c>
      <c r="Q1072" s="68">
        <f ca="1">IF(InvoiceDatabase[[#This Row],[Aging]]="Within Due",InvoiceDatabase[[#This Row],[Balance Outstanding]],0)</f>
        <v>0</v>
      </c>
      <c r="R1072" s="68" t="str">
        <f ca="1">IF(InvoiceDatabase[[#This Row],[Date Issued]] &gt;= TODAY()-30, "Yes", "No")</f>
        <v>No</v>
      </c>
      <c r="S1072" s="68" t="str">
        <f ca="1">IF(InvoiceDatabase[[#This Row],[IsOverdue?]]&lt;&gt;"Yes",InvoiceDatabase[[#This Row],[Status]],"Past Due")</f>
        <v>Paid</v>
      </c>
      <c r="T1072" s="68" t="str">
        <f ca="1">IF(AND(InvoiceDatabase[[#This Row],[Date Due]]&lt;TODAY(),InvoiceDatabase[[#This Row],[Status]]&lt;&gt;"Paid"),"Yes","No")</f>
        <v>No</v>
      </c>
    </row>
    <row r="1073" spans="1:20">
      <c r="A1073">
        <v>1072</v>
      </c>
      <c r="C1073" t="s">
        <v>165</v>
      </c>
      <c r="D1073" s="68">
        <v>417000</v>
      </c>
      <c r="E1073" s="23">
        <v>46174</v>
      </c>
      <c r="F1073" s="23">
        <v>46188</v>
      </c>
      <c r="G1073" t="s">
        <v>274</v>
      </c>
      <c r="H1073"/>
      <c r="I1073"/>
      <c r="K1073" t="s">
        <v>1373</v>
      </c>
      <c r="L1073" s="68">
        <v>417000</v>
      </c>
      <c r="M1073" s="68">
        <f>InvoiceDatabase[[#This Row],[Amount]]-InvoiceDatabase[[#This Row],[Paid Amount]]</f>
        <v>0</v>
      </c>
      <c r="N1073" s="68" t="str" cm="1">
        <f t="array" aca="1" ref="N1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3" s="68" t="str">
        <f>_xlfn.TEXTAFTER(
VLOOKUP(InvoiceDatabase[[#This Row],[Customer]],CustomerList[],5,FALSE),
", ", -1)</f>
        <v>Jawa Barat</v>
      </c>
      <c r="P1073" s="68">
        <f ca="1">IF(InvoiceDatabase[[#This Row],[Aging]]&lt;&gt;"Within Due",InvoiceDatabase[[#This Row],[Balance Outstanding]],0)</f>
        <v>0</v>
      </c>
      <c r="Q1073" s="68">
        <f ca="1">IF(InvoiceDatabase[[#This Row],[Aging]]="Within Due",InvoiceDatabase[[#This Row],[Balance Outstanding]],0)</f>
        <v>0</v>
      </c>
      <c r="R1073" s="68" t="str">
        <f ca="1">IF(InvoiceDatabase[[#This Row],[Date Issued]] &gt;= TODAY()-30, "Yes", "No")</f>
        <v>No</v>
      </c>
      <c r="S1073" s="68" t="str">
        <f ca="1">IF(InvoiceDatabase[[#This Row],[IsOverdue?]]&lt;&gt;"Yes",InvoiceDatabase[[#This Row],[Status]],"Past Due")</f>
        <v>Paid</v>
      </c>
      <c r="T1073" s="68" t="str">
        <f ca="1">IF(AND(InvoiceDatabase[[#This Row],[Date Due]]&lt;TODAY(),InvoiceDatabase[[#This Row],[Status]]&lt;&gt;"Paid"),"Yes","No")</f>
        <v>No</v>
      </c>
    </row>
    <row r="1074" spans="1:20">
      <c r="A1074">
        <v>1073</v>
      </c>
      <c r="C1074" t="s">
        <v>171</v>
      </c>
      <c r="D1074" s="68">
        <v>2742000</v>
      </c>
      <c r="E1074" s="23">
        <v>46036</v>
      </c>
      <c r="F1074" s="23">
        <v>46050</v>
      </c>
      <c r="G1074" t="s">
        <v>274</v>
      </c>
      <c r="H1074"/>
      <c r="I1074"/>
      <c r="K1074" t="s">
        <v>1374</v>
      </c>
      <c r="L1074" s="68">
        <v>2742000</v>
      </c>
      <c r="M1074" s="68">
        <f>InvoiceDatabase[[#This Row],[Amount]]-InvoiceDatabase[[#This Row],[Paid Amount]]</f>
        <v>0</v>
      </c>
      <c r="N1074" s="68" t="str" cm="1">
        <f t="array" aca="1" ref="N1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4" s="68" t="str">
        <f>_xlfn.TEXTAFTER(
VLOOKUP(InvoiceDatabase[[#This Row],[Customer]],CustomerList[],5,FALSE),
", ", -1)</f>
        <v>Jawa Barat</v>
      </c>
      <c r="P1074" s="68">
        <f ca="1">IF(InvoiceDatabase[[#This Row],[Aging]]&lt;&gt;"Within Due",InvoiceDatabase[[#This Row],[Balance Outstanding]],0)</f>
        <v>0</v>
      </c>
      <c r="Q1074" s="68">
        <f ca="1">IF(InvoiceDatabase[[#This Row],[Aging]]="Within Due",InvoiceDatabase[[#This Row],[Balance Outstanding]],0)</f>
        <v>0</v>
      </c>
      <c r="R1074" s="68" t="str">
        <f ca="1">IF(InvoiceDatabase[[#This Row],[Date Issued]] &gt;= TODAY()-30, "Yes", "No")</f>
        <v>No</v>
      </c>
      <c r="S1074" s="68" t="str">
        <f ca="1">IF(InvoiceDatabase[[#This Row],[IsOverdue?]]&lt;&gt;"Yes",InvoiceDatabase[[#This Row],[Status]],"Past Due")</f>
        <v>Paid</v>
      </c>
      <c r="T1074" s="68" t="str">
        <f ca="1">IF(AND(InvoiceDatabase[[#This Row],[Date Due]]&lt;TODAY(),InvoiceDatabase[[#This Row],[Status]]&lt;&gt;"Paid"),"Yes","No")</f>
        <v>No</v>
      </c>
    </row>
    <row r="1075" spans="1:20">
      <c r="A1075">
        <v>1074</v>
      </c>
      <c r="C1075" t="s">
        <v>158</v>
      </c>
      <c r="D1075" s="68">
        <v>3340000</v>
      </c>
      <c r="E1075" s="23">
        <v>46188</v>
      </c>
      <c r="F1075" s="23">
        <v>46202</v>
      </c>
      <c r="G1075" t="s">
        <v>274</v>
      </c>
      <c r="H1075"/>
      <c r="I1075"/>
      <c r="K1075" t="s">
        <v>1375</v>
      </c>
      <c r="L1075" s="68">
        <v>3340000</v>
      </c>
      <c r="M1075" s="68">
        <f>InvoiceDatabase[[#This Row],[Amount]]-InvoiceDatabase[[#This Row],[Paid Amount]]</f>
        <v>0</v>
      </c>
      <c r="N1075" s="68" t="str" cm="1">
        <f t="array" aca="1" ref="N1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5" s="68" t="str">
        <f>_xlfn.TEXTAFTER(
VLOOKUP(InvoiceDatabase[[#This Row],[Customer]],CustomerList[],5,FALSE),
", ", -1)</f>
        <v>DKI Jakarta</v>
      </c>
      <c r="P1075" s="68">
        <f ca="1">IF(InvoiceDatabase[[#This Row],[Aging]]&lt;&gt;"Within Due",InvoiceDatabase[[#This Row],[Balance Outstanding]],0)</f>
        <v>0</v>
      </c>
      <c r="Q1075" s="68">
        <f ca="1">IF(InvoiceDatabase[[#This Row],[Aging]]="Within Due",InvoiceDatabase[[#This Row],[Balance Outstanding]],0)</f>
        <v>0</v>
      </c>
      <c r="R1075" s="68" t="str">
        <f ca="1">IF(InvoiceDatabase[[#This Row],[Date Issued]] &gt;= TODAY()-30, "Yes", "No")</f>
        <v>No</v>
      </c>
      <c r="S1075" s="68" t="str">
        <f ca="1">IF(InvoiceDatabase[[#This Row],[IsOverdue?]]&lt;&gt;"Yes",InvoiceDatabase[[#This Row],[Status]],"Past Due")</f>
        <v>Paid</v>
      </c>
      <c r="T1075" s="68" t="str">
        <f ca="1">IF(AND(InvoiceDatabase[[#This Row],[Date Due]]&lt;TODAY(),InvoiceDatabase[[#This Row],[Status]]&lt;&gt;"Paid"),"Yes","No")</f>
        <v>No</v>
      </c>
    </row>
    <row r="1076" spans="1:20">
      <c r="A1076">
        <v>1075</v>
      </c>
      <c r="C1076" t="s">
        <v>125</v>
      </c>
      <c r="D1076" s="68">
        <v>2954000</v>
      </c>
      <c r="E1076" s="23">
        <v>46119</v>
      </c>
      <c r="F1076" s="23">
        <v>46149</v>
      </c>
      <c r="G1076" t="s">
        <v>274</v>
      </c>
      <c r="H1076"/>
      <c r="I1076"/>
      <c r="K1076" t="s">
        <v>1376</v>
      </c>
      <c r="L1076" s="68">
        <v>2954000</v>
      </c>
      <c r="M1076" s="68">
        <f>InvoiceDatabase[[#This Row],[Amount]]-InvoiceDatabase[[#This Row],[Paid Amount]]</f>
        <v>0</v>
      </c>
      <c r="N1076" s="68" t="str" cm="1">
        <f t="array" aca="1" ref="N1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6" s="68" t="str">
        <f>_xlfn.TEXTAFTER(
VLOOKUP(InvoiceDatabase[[#This Row],[Customer]],CustomerList[],5,FALSE),
", ", -1)</f>
        <v>DKI Jakarta</v>
      </c>
      <c r="P1076" s="68">
        <f ca="1">IF(InvoiceDatabase[[#This Row],[Aging]]&lt;&gt;"Within Due",InvoiceDatabase[[#This Row],[Balance Outstanding]],0)</f>
        <v>0</v>
      </c>
      <c r="Q1076" s="68">
        <f ca="1">IF(InvoiceDatabase[[#This Row],[Aging]]="Within Due",InvoiceDatabase[[#This Row],[Balance Outstanding]],0)</f>
        <v>0</v>
      </c>
      <c r="R1076" s="68" t="str">
        <f ca="1">IF(InvoiceDatabase[[#This Row],[Date Issued]] &gt;= TODAY()-30, "Yes", "No")</f>
        <v>No</v>
      </c>
      <c r="S1076" s="68" t="str">
        <f ca="1">IF(InvoiceDatabase[[#This Row],[IsOverdue?]]&lt;&gt;"Yes",InvoiceDatabase[[#This Row],[Status]],"Past Due")</f>
        <v>Paid</v>
      </c>
      <c r="T1076" s="68" t="str">
        <f ca="1">IF(AND(InvoiceDatabase[[#This Row],[Date Due]]&lt;TODAY(),InvoiceDatabase[[#This Row],[Status]]&lt;&gt;"Paid"),"Yes","No")</f>
        <v>No</v>
      </c>
    </row>
    <row r="1077" spans="1:20">
      <c r="A1077">
        <v>1076</v>
      </c>
      <c r="C1077" t="s">
        <v>177</v>
      </c>
      <c r="D1077" s="68">
        <v>1093000</v>
      </c>
      <c r="E1077" s="23">
        <v>46169</v>
      </c>
      <c r="F1077" s="23">
        <v>46199</v>
      </c>
      <c r="G1077" t="s">
        <v>274</v>
      </c>
      <c r="H1077"/>
      <c r="I1077"/>
      <c r="K1077" t="s">
        <v>1377</v>
      </c>
      <c r="L1077" s="68">
        <v>1093000</v>
      </c>
      <c r="M1077" s="68">
        <f>InvoiceDatabase[[#This Row],[Amount]]-InvoiceDatabase[[#This Row],[Paid Amount]]</f>
        <v>0</v>
      </c>
      <c r="N1077" s="68" t="str" cm="1">
        <f t="array" aca="1" ref="N1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7" s="68" t="str">
        <f>_xlfn.TEXTAFTER(
VLOOKUP(InvoiceDatabase[[#This Row],[Customer]],CustomerList[],5,FALSE),
", ", -1)</f>
        <v>Jawa Timur</v>
      </c>
      <c r="P1077" s="68">
        <f ca="1">IF(InvoiceDatabase[[#This Row],[Aging]]&lt;&gt;"Within Due",InvoiceDatabase[[#This Row],[Balance Outstanding]],0)</f>
        <v>0</v>
      </c>
      <c r="Q1077" s="68">
        <f ca="1">IF(InvoiceDatabase[[#This Row],[Aging]]="Within Due",InvoiceDatabase[[#This Row],[Balance Outstanding]],0)</f>
        <v>0</v>
      </c>
      <c r="R1077" s="68" t="str">
        <f ca="1">IF(InvoiceDatabase[[#This Row],[Date Issued]] &gt;= TODAY()-30, "Yes", "No")</f>
        <v>No</v>
      </c>
      <c r="S1077" s="68" t="str">
        <f ca="1">IF(InvoiceDatabase[[#This Row],[IsOverdue?]]&lt;&gt;"Yes",InvoiceDatabase[[#This Row],[Status]],"Past Due")</f>
        <v>Paid</v>
      </c>
      <c r="T1077" s="68" t="str">
        <f ca="1">IF(AND(InvoiceDatabase[[#This Row],[Date Due]]&lt;TODAY(),InvoiceDatabase[[#This Row],[Status]]&lt;&gt;"Paid"),"Yes","No")</f>
        <v>No</v>
      </c>
    </row>
    <row r="1078" spans="1:20">
      <c r="A1078">
        <v>1077</v>
      </c>
      <c r="C1078" t="s">
        <v>246</v>
      </c>
      <c r="D1078" s="68">
        <v>2517000</v>
      </c>
      <c r="E1078" s="23">
        <v>46133</v>
      </c>
      <c r="F1078" s="23">
        <v>46163</v>
      </c>
      <c r="G1078" t="s">
        <v>2802</v>
      </c>
      <c r="H1078"/>
      <c r="I1078"/>
      <c r="K1078" t="s">
        <v>1378</v>
      </c>
      <c r="L1078" s="68">
        <v>755000</v>
      </c>
      <c r="M1078" s="68">
        <f>InvoiceDatabase[[#This Row],[Amount]]-InvoiceDatabase[[#This Row],[Paid Amount]]</f>
        <v>1762000</v>
      </c>
      <c r="N1078" s="68" t="str" cm="1">
        <f t="array" aca="1" ref="N1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78" s="68" t="str">
        <f>_xlfn.TEXTAFTER(
VLOOKUP(InvoiceDatabase[[#This Row],[Customer]],CustomerList[],5,FALSE),
", ", -1)</f>
        <v>Kalimantan Timur</v>
      </c>
      <c r="P1078" s="68">
        <f ca="1">IF(InvoiceDatabase[[#This Row],[Aging]]&lt;&gt;"Within Due",InvoiceDatabase[[#This Row],[Balance Outstanding]],0)</f>
        <v>1762000</v>
      </c>
      <c r="Q1078" s="68">
        <f ca="1">IF(InvoiceDatabase[[#This Row],[Aging]]="Within Due",InvoiceDatabase[[#This Row],[Balance Outstanding]],0)</f>
        <v>0</v>
      </c>
      <c r="R1078" s="68" t="str">
        <f ca="1">IF(InvoiceDatabase[[#This Row],[Date Issued]] &gt;= TODAY()-30, "Yes", "No")</f>
        <v>No</v>
      </c>
      <c r="S1078" s="68" t="str">
        <f ca="1">IF(InvoiceDatabase[[#This Row],[IsOverdue?]]&lt;&gt;"Yes",InvoiceDatabase[[#This Row],[Status]],"Past Due")</f>
        <v>Past Due</v>
      </c>
      <c r="T1078" s="68" t="str">
        <f ca="1">IF(AND(InvoiceDatabase[[#This Row],[Date Due]]&lt;TODAY(),InvoiceDatabase[[#This Row],[Status]]&lt;&gt;"Paid"),"Yes","No")</f>
        <v>Yes</v>
      </c>
    </row>
    <row r="1079" spans="1:20">
      <c r="A1079">
        <v>1078</v>
      </c>
      <c r="C1079" t="s">
        <v>125</v>
      </c>
      <c r="D1079" s="68">
        <v>1691000</v>
      </c>
      <c r="E1079" s="23">
        <v>46099</v>
      </c>
      <c r="F1079" s="23">
        <v>46129</v>
      </c>
      <c r="G1079" t="s">
        <v>274</v>
      </c>
      <c r="H1079"/>
      <c r="I1079"/>
      <c r="K1079" t="s">
        <v>1379</v>
      </c>
      <c r="L1079" s="68">
        <v>1691000</v>
      </c>
      <c r="M1079" s="68">
        <f>InvoiceDatabase[[#This Row],[Amount]]-InvoiceDatabase[[#This Row],[Paid Amount]]</f>
        <v>0</v>
      </c>
      <c r="N1079" s="68" t="str" cm="1">
        <f t="array" aca="1" ref="N1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79" s="68" t="str">
        <f>_xlfn.TEXTAFTER(
VLOOKUP(InvoiceDatabase[[#This Row],[Customer]],CustomerList[],5,FALSE),
", ", -1)</f>
        <v>DKI Jakarta</v>
      </c>
      <c r="P1079" s="68">
        <f ca="1">IF(InvoiceDatabase[[#This Row],[Aging]]&lt;&gt;"Within Due",InvoiceDatabase[[#This Row],[Balance Outstanding]],0)</f>
        <v>0</v>
      </c>
      <c r="Q1079" s="68">
        <f ca="1">IF(InvoiceDatabase[[#This Row],[Aging]]="Within Due",InvoiceDatabase[[#This Row],[Balance Outstanding]],0)</f>
        <v>0</v>
      </c>
      <c r="R1079" s="68" t="str">
        <f ca="1">IF(InvoiceDatabase[[#This Row],[Date Issued]] &gt;= TODAY()-30, "Yes", "No")</f>
        <v>No</v>
      </c>
      <c r="S1079" s="68" t="str">
        <f ca="1">IF(InvoiceDatabase[[#This Row],[IsOverdue?]]&lt;&gt;"Yes",InvoiceDatabase[[#This Row],[Status]],"Past Due")</f>
        <v>Paid</v>
      </c>
      <c r="T1079" s="68" t="str">
        <f ca="1">IF(AND(InvoiceDatabase[[#This Row],[Date Due]]&lt;TODAY(),InvoiceDatabase[[#This Row],[Status]]&lt;&gt;"Paid"),"Yes","No")</f>
        <v>No</v>
      </c>
    </row>
    <row r="1080" spans="1:20">
      <c r="A1080">
        <v>1079</v>
      </c>
      <c r="C1080" t="s">
        <v>225</v>
      </c>
      <c r="D1080" s="68">
        <v>2196000</v>
      </c>
      <c r="E1080" s="23">
        <v>46212</v>
      </c>
      <c r="F1080" s="23">
        <v>46242</v>
      </c>
      <c r="G1080" t="s">
        <v>274</v>
      </c>
      <c r="H1080"/>
      <c r="I1080"/>
      <c r="K1080" t="s">
        <v>1380</v>
      </c>
      <c r="L1080" s="68">
        <v>2196000</v>
      </c>
      <c r="M1080" s="68">
        <f>InvoiceDatabase[[#This Row],[Amount]]-InvoiceDatabase[[#This Row],[Paid Amount]]</f>
        <v>0</v>
      </c>
      <c r="N1080" s="68" t="str" cm="1">
        <f t="array" aca="1" ref="N1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0" s="68" t="str">
        <f>_xlfn.TEXTAFTER(
VLOOKUP(InvoiceDatabase[[#This Row],[Customer]],CustomerList[],5,FALSE),
", ", -1)</f>
        <v>Sumatera Selatan</v>
      </c>
      <c r="P1080" s="68">
        <f ca="1">IF(InvoiceDatabase[[#This Row],[Aging]]&lt;&gt;"Within Due",InvoiceDatabase[[#This Row],[Balance Outstanding]],0)</f>
        <v>0</v>
      </c>
      <c r="Q1080" s="68">
        <f ca="1">IF(InvoiceDatabase[[#This Row],[Aging]]="Within Due",InvoiceDatabase[[#This Row],[Balance Outstanding]],0)</f>
        <v>0</v>
      </c>
      <c r="R1080" s="68" t="str">
        <f ca="1">IF(InvoiceDatabase[[#This Row],[Date Issued]] &gt;= TODAY()-30, "Yes", "No")</f>
        <v>No</v>
      </c>
      <c r="S1080" s="68" t="str">
        <f ca="1">IF(InvoiceDatabase[[#This Row],[IsOverdue?]]&lt;&gt;"Yes",InvoiceDatabase[[#This Row],[Status]],"Past Due")</f>
        <v>Paid</v>
      </c>
      <c r="T1080" s="68" t="str">
        <f ca="1">IF(AND(InvoiceDatabase[[#This Row],[Date Due]]&lt;TODAY(),InvoiceDatabase[[#This Row],[Status]]&lt;&gt;"Paid"),"Yes","No")</f>
        <v>No</v>
      </c>
    </row>
    <row r="1081" spans="1:20">
      <c r="A1081">
        <v>1080</v>
      </c>
      <c r="C1081" t="s">
        <v>197</v>
      </c>
      <c r="D1081" s="68">
        <v>4042000</v>
      </c>
      <c r="E1081" s="23">
        <v>46192</v>
      </c>
      <c r="F1081" s="23">
        <v>46222</v>
      </c>
      <c r="G1081" t="s">
        <v>274</v>
      </c>
      <c r="H1081"/>
      <c r="I1081"/>
      <c r="K1081" t="s">
        <v>1381</v>
      </c>
      <c r="L1081" s="68">
        <v>4042000</v>
      </c>
      <c r="M1081" s="68">
        <f>InvoiceDatabase[[#This Row],[Amount]]-InvoiceDatabase[[#This Row],[Paid Amount]]</f>
        <v>0</v>
      </c>
      <c r="N1081" s="68" t="str" cm="1">
        <f t="array" aca="1" ref="N1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1" s="68" t="str">
        <f>_xlfn.TEXTAFTER(
VLOOKUP(InvoiceDatabase[[#This Row],[Customer]],CustomerList[],5,FALSE),
", ", -1)</f>
        <v>DI Yogyakarta</v>
      </c>
      <c r="P1081" s="68">
        <f ca="1">IF(InvoiceDatabase[[#This Row],[Aging]]&lt;&gt;"Within Due",InvoiceDatabase[[#This Row],[Balance Outstanding]],0)</f>
        <v>0</v>
      </c>
      <c r="Q1081" s="68">
        <f ca="1">IF(InvoiceDatabase[[#This Row],[Aging]]="Within Due",InvoiceDatabase[[#This Row],[Balance Outstanding]],0)</f>
        <v>0</v>
      </c>
      <c r="R1081" s="68" t="str">
        <f ca="1">IF(InvoiceDatabase[[#This Row],[Date Issued]] &gt;= TODAY()-30, "Yes", "No")</f>
        <v>No</v>
      </c>
      <c r="S1081" s="68" t="str">
        <f ca="1">IF(InvoiceDatabase[[#This Row],[IsOverdue?]]&lt;&gt;"Yes",InvoiceDatabase[[#This Row],[Status]],"Past Due")</f>
        <v>Paid</v>
      </c>
      <c r="T1081" s="68" t="str">
        <f ca="1">IF(AND(InvoiceDatabase[[#This Row],[Date Due]]&lt;TODAY(),InvoiceDatabase[[#This Row],[Status]]&lt;&gt;"Paid"),"Yes","No")</f>
        <v>No</v>
      </c>
    </row>
    <row r="1082" spans="1:20">
      <c r="A1082">
        <v>1081</v>
      </c>
      <c r="C1082" t="s">
        <v>165</v>
      </c>
      <c r="D1082" s="68">
        <v>6639000</v>
      </c>
      <c r="E1082" s="23">
        <v>46273</v>
      </c>
      <c r="F1082" s="23">
        <v>46318</v>
      </c>
      <c r="G1082" t="s">
        <v>51</v>
      </c>
      <c r="H1082"/>
      <c r="I1082"/>
      <c r="K1082" t="s">
        <v>1382</v>
      </c>
      <c r="L1082" s="68">
        <v>0</v>
      </c>
      <c r="M1082" s="68">
        <f>InvoiceDatabase[[#This Row],[Amount]]-InvoiceDatabase[[#This Row],[Paid Amount]]</f>
        <v>6639000</v>
      </c>
      <c r="N1082" s="68" t="str" cm="1">
        <f t="array" aca="1" ref="N1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082" s="68" t="str">
        <f>_xlfn.TEXTAFTER(
VLOOKUP(InvoiceDatabase[[#This Row],[Customer]],CustomerList[],5,FALSE),
", ", -1)</f>
        <v>Jawa Barat</v>
      </c>
      <c r="P1082" s="68">
        <f ca="1">IF(InvoiceDatabase[[#This Row],[Aging]]&lt;&gt;"Within Due",InvoiceDatabase[[#This Row],[Balance Outstanding]],0)</f>
        <v>0</v>
      </c>
      <c r="Q1082" s="68">
        <f ca="1">IF(InvoiceDatabase[[#This Row],[Aging]]="Within Due",InvoiceDatabase[[#This Row],[Balance Outstanding]],0)</f>
        <v>6639000</v>
      </c>
      <c r="R1082" s="68" t="str">
        <f ca="1">IF(InvoiceDatabase[[#This Row],[Date Issued]] &gt;= TODAY()-30, "Yes", "No")</f>
        <v>Yes</v>
      </c>
      <c r="S1082" s="68" t="str">
        <f ca="1">IF(InvoiceDatabase[[#This Row],[IsOverdue?]]&lt;&gt;"Yes",InvoiceDatabase[[#This Row],[Status]],"Past Due")</f>
        <v>Unpaid</v>
      </c>
      <c r="T1082" s="68" t="str">
        <f ca="1">IF(AND(InvoiceDatabase[[#This Row],[Date Due]]&lt;TODAY(),InvoiceDatabase[[#This Row],[Status]]&lt;&gt;"Paid"),"Yes","No")</f>
        <v>No</v>
      </c>
    </row>
    <row r="1083" spans="1:20">
      <c r="A1083">
        <v>1082</v>
      </c>
      <c r="C1083" t="s">
        <v>190</v>
      </c>
      <c r="D1083" s="68">
        <v>2606000</v>
      </c>
      <c r="E1083" s="23">
        <v>46077</v>
      </c>
      <c r="F1083" s="23">
        <v>46122</v>
      </c>
      <c r="G1083" t="s">
        <v>274</v>
      </c>
      <c r="H1083"/>
      <c r="I1083"/>
      <c r="K1083" t="s">
        <v>1383</v>
      </c>
      <c r="L1083" s="68">
        <v>2606000</v>
      </c>
      <c r="M1083" s="68">
        <f>InvoiceDatabase[[#This Row],[Amount]]-InvoiceDatabase[[#This Row],[Paid Amount]]</f>
        <v>0</v>
      </c>
      <c r="N1083" s="68" t="str" cm="1">
        <f t="array" aca="1" ref="N1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3" s="68" t="str">
        <f>_xlfn.TEXTAFTER(
VLOOKUP(InvoiceDatabase[[#This Row],[Customer]],CustomerList[],5,FALSE),
", ", -1)</f>
        <v>Jawa Tengah</v>
      </c>
      <c r="P1083" s="68">
        <f ca="1">IF(InvoiceDatabase[[#This Row],[Aging]]&lt;&gt;"Within Due",InvoiceDatabase[[#This Row],[Balance Outstanding]],0)</f>
        <v>0</v>
      </c>
      <c r="Q1083" s="68">
        <f ca="1">IF(InvoiceDatabase[[#This Row],[Aging]]="Within Due",InvoiceDatabase[[#This Row],[Balance Outstanding]],0)</f>
        <v>0</v>
      </c>
      <c r="R1083" s="68" t="str">
        <f ca="1">IF(InvoiceDatabase[[#This Row],[Date Issued]] &gt;= TODAY()-30, "Yes", "No")</f>
        <v>No</v>
      </c>
      <c r="S1083" s="68" t="str">
        <f ca="1">IF(InvoiceDatabase[[#This Row],[IsOverdue?]]&lt;&gt;"Yes",InvoiceDatabase[[#This Row],[Status]],"Past Due")</f>
        <v>Paid</v>
      </c>
      <c r="T1083" s="68" t="str">
        <f ca="1">IF(AND(InvoiceDatabase[[#This Row],[Date Due]]&lt;TODAY(),InvoiceDatabase[[#This Row],[Status]]&lt;&gt;"Paid"),"Yes","No")</f>
        <v>No</v>
      </c>
    </row>
    <row r="1084" spans="1:20">
      <c r="A1084">
        <v>1083</v>
      </c>
      <c r="C1084" t="s">
        <v>158</v>
      </c>
      <c r="D1084" s="68">
        <v>5954000</v>
      </c>
      <c r="E1084" s="23">
        <v>46040</v>
      </c>
      <c r="F1084" s="23">
        <v>46070</v>
      </c>
      <c r="G1084" t="s">
        <v>274</v>
      </c>
      <c r="H1084"/>
      <c r="I1084"/>
      <c r="K1084" t="s">
        <v>1384</v>
      </c>
      <c r="L1084" s="68">
        <v>5954000</v>
      </c>
      <c r="M1084" s="68">
        <f>InvoiceDatabase[[#This Row],[Amount]]-InvoiceDatabase[[#This Row],[Paid Amount]]</f>
        <v>0</v>
      </c>
      <c r="N1084" s="68" t="str" cm="1">
        <f t="array" aca="1" ref="N1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4" s="68" t="str">
        <f>_xlfn.TEXTAFTER(
VLOOKUP(InvoiceDatabase[[#This Row],[Customer]],CustomerList[],5,FALSE),
", ", -1)</f>
        <v>DKI Jakarta</v>
      </c>
      <c r="P1084" s="68">
        <f ca="1">IF(InvoiceDatabase[[#This Row],[Aging]]&lt;&gt;"Within Due",InvoiceDatabase[[#This Row],[Balance Outstanding]],0)</f>
        <v>0</v>
      </c>
      <c r="Q1084" s="68">
        <f ca="1">IF(InvoiceDatabase[[#This Row],[Aging]]="Within Due",InvoiceDatabase[[#This Row],[Balance Outstanding]],0)</f>
        <v>0</v>
      </c>
      <c r="R1084" s="68" t="str">
        <f ca="1">IF(InvoiceDatabase[[#This Row],[Date Issued]] &gt;= TODAY()-30, "Yes", "No")</f>
        <v>No</v>
      </c>
      <c r="S1084" s="68" t="str">
        <f ca="1">IF(InvoiceDatabase[[#This Row],[IsOverdue?]]&lt;&gt;"Yes",InvoiceDatabase[[#This Row],[Status]],"Past Due")</f>
        <v>Paid</v>
      </c>
      <c r="T1084" s="68" t="str">
        <f ca="1">IF(AND(InvoiceDatabase[[#This Row],[Date Due]]&lt;TODAY(),InvoiceDatabase[[#This Row],[Status]]&lt;&gt;"Paid"),"Yes","No")</f>
        <v>No</v>
      </c>
    </row>
    <row r="1085" spans="1:20">
      <c r="A1085">
        <v>1084</v>
      </c>
      <c r="C1085" t="s">
        <v>32</v>
      </c>
      <c r="D1085" s="68">
        <v>1154000</v>
      </c>
      <c r="E1085" s="23">
        <v>46152</v>
      </c>
      <c r="F1085" s="23">
        <v>46166</v>
      </c>
      <c r="G1085" t="s">
        <v>274</v>
      </c>
      <c r="H1085"/>
      <c r="I1085"/>
      <c r="K1085" t="s">
        <v>1385</v>
      </c>
      <c r="L1085" s="68">
        <v>1154000</v>
      </c>
      <c r="M1085" s="68">
        <f>InvoiceDatabase[[#This Row],[Amount]]-InvoiceDatabase[[#This Row],[Paid Amount]]</f>
        <v>0</v>
      </c>
      <c r="N1085" s="68" t="str" cm="1">
        <f t="array" aca="1" ref="N1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5" s="68" t="str">
        <f>_xlfn.TEXTAFTER(
VLOOKUP(InvoiceDatabase[[#This Row],[Customer]],CustomerList[],5,FALSE),
", ", -1)</f>
        <v>DKI Jakarta</v>
      </c>
      <c r="P1085" s="68">
        <f ca="1">IF(InvoiceDatabase[[#This Row],[Aging]]&lt;&gt;"Within Due",InvoiceDatabase[[#This Row],[Balance Outstanding]],0)</f>
        <v>0</v>
      </c>
      <c r="Q1085" s="68">
        <f ca="1">IF(InvoiceDatabase[[#This Row],[Aging]]="Within Due",InvoiceDatabase[[#This Row],[Balance Outstanding]],0)</f>
        <v>0</v>
      </c>
      <c r="R1085" s="68" t="str">
        <f ca="1">IF(InvoiceDatabase[[#This Row],[Date Issued]] &gt;= TODAY()-30, "Yes", "No")</f>
        <v>No</v>
      </c>
      <c r="S1085" s="68" t="str">
        <f ca="1">IF(InvoiceDatabase[[#This Row],[IsOverdue?]]&lt;&gt;"Yes",InvoiceDatabase[[#This Row],[Status]],"Past Due")</f>
        <v>Paid</v>
      </c>
      <c r="T1085" s="68" t="str">
        <f ca="1">IF(AND(InvoiceDatabase[[#This Row],[Date Due]]&lt;TODAY(),InvoiceDatabase[[#This Row],[Status]]&lt;&gt;"Paid"),"Yes","No")</f>
        <v>No</v>
      </c>
    </row>
    <row r="1086" spans="1:20">
      <c r="A1086">
        <v>1085</v>
      </c>
      <c r="C1086" t="s">
        <v>158</v>
      </c>
      <c r="D1086" s="68">
        <v>2224000</v>
      </c>
      <c r="E1086" s="23">
        <v>46183</v>
      </c>
      <c r="F1086" s="23">
        <v>46213</v>
      </c>
      <c r="G1086" t="s">
        <v>274</v>
      </c>
      <c r="H1086"/>
      <c r="I1086"/>
      <c r="K1086" t="s">
        <v>1386</v>
      </c>
      <c r="L1086" s="68">
        <v>2224000</v>
      </c>
      <c r="M1086" s="68">
        <f>InvoiceDatabase[[#This Row],[Amount]]-InvoiceDatabase[[#This Row],[Paid Amount]]</f>
        <v>0</v>
      </c>
      <c r="N1086" s="68" t="str" cm="1">
        <f t="array" aca="1" ref="N1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6" s="68" t="str">
        <f>_xlfn.TEXTAFTER(
VLOOKUP(InvoiceDatabase[[#This Row],[Customer]],CustomerList[],5,FALSE),
", ", -1)</f>
        <v>DKI Jakarta</v>
      </c>
      <c r="P1086" s="68">
        <f ca="1">IF(InvoiceDatabase[[#This Row],[Aging]]&lt;&gt;"Within Due",InvoiceDatabase[[#This Row],[Balance Outstanding]],0)</f>
        <v>0</v>
      </c>
      <c r="Q1086" s="68">
        <f ca="1">IF(InvoiceDatabase[[#This Row],[Aging]]="Within Due",InvoiceDatabase[[#This Row],[Balance Outstanding]],0)</f>
        <v>0</v>
      </c>
      <c r="R1086" s="68" t="str">
        <f ca="1">IF(InvoiceDatabase[[#This Row],[Date Issued]] &gt;= TODAY()-30, "Yes", "No")</f>
        <v>No</v>
      </c>
      <c r="S1086" s="68" t="str">
        <f ca="1">IF(InvoiceDatabase[[#This Row],[IsOverdue?]]&lt;&gt;"Yes",InvoiceDatabase[[#This Row],[Status]],"Past Due")</f>
        <v>Paid</v>
      </c>
      <c r="T1086" s="68" t="str">
        <f ca="1">IF(AND(InvoiceDatabase[[#This Row],[Date Due]]&lt;TODAY(),InvoiceDatabase[[#This Row],[Status]]&lt;&gt;"Paid"),"Yes","No")</f>
        <v>No</v>
      </c>
    </row>
    <row r="1087" spans="1:20">
      <c r="A1087">
        <v>1086</v>
      </c>
      <c r="C1087" t="s">
        <v>239</v>
      </c>
      <c r="D1087" s="68">
        <v>2106000</v>
      </c>
      <c r="E1087" s="23">
        <v>46213</v>
      </c>
      <c r="F1087" s="23">
        <v>46243</v>
      </c>
      <c r="G1087" t="s">
        <v>274</v>
      </c>
      <c r="H1087"/>
      <c r="I1087"/>
      <c r="K1087" t="s">
        <v>1387</v>
      </c>
      <c r="L1087" s="68">
        <v>2106000</v>
      </c>
      <c r="M1087" s="68">
        <f>InvoiceDatabase[[#This Row],[Amount]]-InvoiceDatabase[[#This Row],[Paid Amount]]</f>
        <v>0</v>
      </c>
      <c r="N1087" s="68" t="str" cm="1">
        <f t="array" aca="1" ref="N1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7" s="68" t="str">
        <f>_xlfn.TEXTAFTER(
VLOOKUP(InvoiceDatabase[[#This Row],[Customer]],CustomerList[],5,FALSE),
", ", -1)</f>
        <v>Kepulauan Riau</v>
      </c>
      <c r="P1087" s="68">
        <f ca="1">IF(InvoiceDatabase[[#This Row],[Aging]]&lt;&gt;"Within Due",InvoiceDatabase[[#This Row],[Balance Outstanding]],0)</f>
        <v>0</v>
      </c>
      <c r="Q1087" s="68">
        <f ca="1">IF(InvoiceDatabase[[#This Row],[Aging]]="Within Due",InvoiceDatabase[[#This Row],[Balance Outstanding]],0)</f>
        <v>0</v>
      </c>
      <c r="R1087" s="68" t="str">
        <f ca="1">IF(InvoiceDatabase[[#This Row],[Date Issued]] &gt;= TODAY()-30, "Yes", "No")</f>
        <v>No</v>
      </c>
      <c r="S1087" s="68" t="str">
        <f ca="1">IF(InvoiceDatabase[[#This Row],[IsOverdue?]]&lt;&gt;"Yes",InvoiceDatabase[[#This Row],[Status]],"Past Due")</f>
        <v>Paid</v>
      </c>
      <c r="T1087" s="68" t="str">
        <f ca="1">IF(AND(InvoiceDatabase[[#This Row],[Date Due]]&lt;TODAY(),InvoiceDatabase[[#This Row],[Status]]&lt;&gt;"Paid"),"Yes","No")</f>
        <v>No</v>
      </c>
    </row>
    <row r="1088" spans="1:20">
      <c r="A1088">
        <v>1087</v>
      </c>
      <c r="C1088" t="s">
        <v>260</v>
      </c>
      <c r="D1088" s="68">
        <v>3707000</v>
      </c>
      <c r="E1088" s="23">
        <v>46040</v>
      </c>
      <c r="F1088" s="23">
        <v>46070</v>
      </c>
      <c r="G1088" t="s">
        <v>274</v>
      </c>
      <c r="H1088"/>
      <c r="I1088"/>
      <c r="K1088" t="s">
        <v>1388</v>
      </c>
      <c r="L1088" s="68">
        <v>3707000</v>
      </c>
      <c r="M1088" s="68">
        <f>InvoiceDatabase[[#This Row],[Amount]]-InvoiceDatabase[[#This Row],[Paid Amount]]</f>
        <v>0</v>
      </c>
      <c r="N1088" s="68" t="str" cm="1">
        <f t="array" aca="1" ref="N1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88" s="68" t="str">
        <f>_xlfn.TEXTAFTER(
VLOOKUP(InvoiceDatabase[[#This Row],[Customer]],CustomerList[],5,FALSE),
", ", -1)</f>
        <v>Sulawesi Utara</v>
      </c>
      <c r="P1088" s="68">
        <f ca="1">IF(InvoiceDatabase[[#This Row],[Aging]]&lt;&gt;"Within Due",InvoiceDatabase[[#This Row],[Balance Outstanding]],0)</f>
        <v>0</v>
      </c>
      <c r="Q1088" s="68">
        <f ca="1">IF(InvoiceDatabase[[#This Row],[Aging]]="Within Due",InvoiceDatabase[[#This Row],[Balance Outstanding]],0)</f>
        <v>0</v>
      </c>
      <c r="R1088" s="68" t="str">
        <f ca="1">IF(InvoiceDatabase[[#This Row],[Date Issued]] &gt;= TODAY()-30, "Yes", "No")</f>
        <v>No</v>
      </c>
      <c r="S1088" s="68" t="str">
        <f ca="1">IF(InvoiceDatabase[[#This Row],[IsOverdue?]]&lt;&gt;"Yes",InvoiceDatabase[[#This Row],[Status]],"Past Due")</f>
        <v>Paid</v>
      </c>
      <c r="T1088" s="68" t="str">
        <f ca="1">IF(AND(InvoiceDatabase[[#This Row],[Date Due]]&lt;TODAY(),InvoiceDatabase[[#This Row],[Status]]&lt;&gt;"Paid"),"Yes","No")</f>
        <v>No</v>
      </c>
    </row>
    <row r="1089" spans="1:20">
      <c r="A1089">
        <v>1088</v>
      </c>
      <c r="C1089" t="s">
        <v>105</v>
      </c>
      <c r="D1089" s="68">
        <v>3169000</v>
      </c>
      <c r="E1089" s="23">
        <v>46172</v>
      </c>
      <c r="F1089" s="23">
        <v>46186</v>
      </c>
      <c r="G1089" t="s">
        <v>51</v>
      </c>
      <c r="H1089"/>
      <c r="I1089"/>
      <c r="K1089" t="s">
        <v>1389</v>
      </c>
      <c r="L1089" s="68">
        <v>0</v>
      </c>
      <c r="M1089" s="68">
        <f>InvoiceDatabase[[#This Row],[Amount]]-InvoiceDatabase[[#This Row],[Paid Amount]]</f>
        <v>3169000</v>
      </c>
      <c r="N1089" s="68" t="str" cm="1">
        <f t="array" aca="1" ref="N1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89" s="68" t="str">
        <f>_xlfn.TEXTAFTER(
VLOOKUP(InvoiceDatabase[[#This Row],[Customer]],CustomerList[],5,FALSE),
", ", -1)</f>
        <v>DKI Jakarta</v>
      </c>
      <c r="P1089" s="68">
        <f ca="1">IF(InvoiceDatabase[[#This Row],[Aging]]&lt;&gt;"Within Due",InvoiceDatabase[[#This Row],[Balance Outstanding]],0)</f>
        <v>3169000</v>
      </c>
      <c r="Q1089" s="68">
        <f ca="1">IF(InvoiceDatabase[[#This Row],[Aging]]="Within Due",InvoiceDatabase[[#This Row],[Balance Outstanding]],0)</f>
        <v>0</v>
      </c>
      <c r="R1089" s="68" t="str">
        <f ca="1">IF(InvoiceDatabase[[#This Row],[Date Issued]] &gt;= TODAY()-30, "Yes", "No")</f>
        <v>No</v>
      </c>
      <c r="S1089" s="68" t="str">
        <f ca="1">IF(InvoiceDatabase[[#This Row],[IsOverdue?]]&lt;&gt;"Yes",InvoiceDatabase[[#This Row],[Status]],"Past Due")</f>
        <v>Past Due</v>
      </c>
      <c r="T1089" s="68" t="str">
        <f ca="1">IF(AND(InvoiceDatabase[[#This Row],[Date Due]]&lt;TODAY(),InvoiceDatabase[[#This Row],[Status]]&lt;&gt;"Paid"),"Yes","No")</f>
        <v>Yes</v>
      </c>
    </row>
    <row r="1090" spans="1:20">
      <c r="A1090">
        <v>1089</v>
      </c>
      <c r="C1090" t="s">
        <v>125</v>
      </c>
      <c r="D1090" s="68">
        <v>4438000</v>
      </c>
      <c r="E1090" s="23">
        <v>46203</v>
      </c>
      <c r="F1090" s="23">
        <v>46233</v>
      </c>
      <c r="G1090" t="s">
        <v>51</v>
      </c>
      <c r="H1090"/>
      <c r="I1090"/>
      <c r="K1090" t="s">
        <v>1390</v>
      </c>
      <c r="L1090" s="68">
        <v>0</v>
      </c>
      <c r="M1090" s="68">
        <f>InvoiceDatabase[[#This Row],[Amount]]-InvoiceDatabase[[#This Row],[Paid Amount]]</f>
        <v>4438000</v>
      </c>
      <c r="N1090" s="68" t="str" cm="1">
        <f t="array" aca="1" ref="N1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0" s="68" t="str">
        <f>_xlfn.TEXTAFTER(
VLOOKUP(InvoiceDatabase[[#This Row],[Customer]],CustomerList[],5,FALSE),
", ", -1)</f>
        <v>DKI Jakarta</v>
      </c>
      <c r="P1090" s="68">
        <f ca="1">IF(InvoiceDatabase[[#This Row],[Aging]]&lt;&gt;"Within Due",InvoiceDatabase[[#This Row],[Balance Outstanding]],0)</f>
        <v>4438000</v>
      </c>
      <c r="Q1090" s="68">
        <f ca="1">IF(InvoiceDatabase[[#This Row],[Aging]]="Within Due",InvoiceDatabase[[#This Row],[Balance Outstanding]],0)</f>
        <v>0</v>
      </c>
      <c r="R1090" s="68" t="str">
        <f ca="1">IF(InvoiceDatabase[[#This Row],[Date Issued]] &gt;= TODAY()-30, "Yes", "No")</f>
        <v>No</v>
      </c>
      <c r="S1090" s="68" t="str">
        <f ca="1">IF(InvoiceDatabase[[#This Row],[IsOverdue?]]&lt;&gt;"Yes",InvoiceDatabase[[#This Row],[Status]],"Past Due")</f>
        <v>Past Due</v>
      </c>
      <c r="T1090" s="68" t="str">
        <f ca="1">IF(AND(InvoiceDatabase[[#This Row],[Date Due]]&lt;TODAY(),InvoiceDatabase[[#This Row],[Status]]&lt;&gt;"Paid"),"Yes","No")</f>
        <v>Yes</v>
      </c>
    </row>
    <row r="1091" spans="1:20">
      <c r="A1091">
        <v>1090</v>
      </c>
      <c r="C1091" t="s">
        <v>111</v>
      </c>
      <c r="D1091" s="68">
        <v>5633000</v>
      </c>
      <c r="E1091" s="23">
        <v>46230</v>
      </c>
      <c r="F1091" s="23">
        <v>46260</v>
      </c>
      <c r="G1091" t="s">
        <v>274</v>
      </c>
      <c r="H1091"/>
      <c r="I1091"/>
      <c r="K1091" t="s">
        <v>1391</v>
      </c>
      <c r="L1091" s="68">
        <v>5633000</v>
      </c>
      <c r="M1091" s="68">
        <f>InvoiceDatabase[[#This Row],[Amount]]-InvoiceDatabase[[#This Row],[Paid Amount]]</f>
        <v>0</v>
      </c>
      <c r="N1091" s="68" t="str" cm="1">
        <f t="array" aca="1" ref="N1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1" s="68" t="str">
        <f>_xlfn.TEXTAFTER(
VLOOKUP(InvoiceDatabase[[#This Row],[Customer]],CustomerList[],5,FALSE),
", ", -1)</f>
        <v>DKI Jakarta</v>
      </c>
      <c r="P1091" s="68">
        <f ca="1">IF(InvoiceDatabase[[#This Row],[Aging]]&lt;&gt;"Within Due",InvoiceDatabase[[#This Row],[Balance Outstanding]],0)</f>
        <v>0</v>
      </c>
      <c r="Q1091" s="68">
        <f ca="1">IF(InvoiceDatabase[[#This Row],[Aging]]="Within Due",InvoiceDatabase[[#This Row],[Balance Outstanding]],0)</f>
        <v>0</v>
      </c>
      <c r="R1091" s="68" t="str">
        <f ca="1">IF(InvoiceDatabase[[#This Row],[Date Issued]] &gt;= TODAY()-30, "Yes", "No")</f>
        <v>No</v>
      </c>
      <c r="S1091" s="68" t="str">
        <f ca="1">IF(InvoiceDatabase[[#This Row],[IsOverdue?]]&lt;&gt;"Yes",InvoiceDatabase[[#This Row],[Status]],"Past Due")</f>
        <v>Paid</v>
      </c>
      <c r="T1091" s="68" t="str">
        <f ca="1">IF(AND(InvoiceDatabase[[#This Row],[Date Due]]&lt;TODAY(),InvoiceDatabase[[#This Row],[Status]]&lt;&gt;"Paid"),"Yes","No")</f>
        <v>No</v>
      </c>
    </row>
    <row r="1092" spans="1:20">
      <c r="A1092">
        <v>1091</v>
      </c>
      <c r="C1092" t="s">
        <v>151</v>
      </c>
      <c r="D1092" s="68">
        <v>5775000</v>
      </c>
      <c r="E1092" s="23">
        <v>46100</v>
      </c>
      <c r="F1092" s="23">
        <v>46130</v>
      </c>
      <c r="G1092" t="s">
        <v>51</v>
      </c>
      <c r="H1092"/>
      <c r="I1092"/>
      <c r="K1092" t="s">
        <v>1392</v>
      </c>
      <c r="L1092" s="68">
        <v>0</v>
      </c>
      <c r="M1092" s="68">
        <f>InvoiceDatabase[[#This Row],[Amount]]-InvoiceDatabase[[#This Row],[Paid Amount]]</f>
        <v>5775000</v>
      </c>
      <c r="N1092" s="68" t="str" cm="1">
        <f t="array" aca="1" ref="N1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2" s="68" t="str">
        <f>_xlfn.TEXTAFTER(
VLOOKUP(InvoiceDatabase[[#This Row],[Customer]],CustomerList[],5,FALSE),
", ", -1)</f>
        <v>Banten</v>
      </c>
      <c r="P1092" s="68">
        <f ca="1">IF(InvoiceDatabase[[#This Row],[Aging]]&lt;&gt;"Within Due",InvoiceDatabase[[#This Row],[Balance Outstanding]],0)</f>
        <v>5775000</v>
      </c>
      <c r="Q1092" s="68">
        <f ca="1">IF(InvoiceDatabase[[#This Row],[Aging]]="Within Due",InvoiceDatabase[[#This Row],[Balance Outstanding]],0)</f>
        <v>0</v>
      </c>
      <c r="R1092" s="68" t="str">
        <f ca="1">IF(InvoiceDatabase[[#This Row],[Date Issued]] &gt;= TODAY()-30, "Yes", "No")</f>
        <v>No</v>
      </c>
      <c r="S1092" s="68" t="str">
        <f ca="1">IF(InvoiceDatabase[[#This Row],[IsOverdue?]]&lt;&gt;"Yes",InvoiceDatabase[[#This Row],[Status]],"Past Due")</f>
        <v>Past Due</v>
      </c>
      <c r="T1092" s="68" t="str">
        <f ca="1">IF(AND(InvoiceDatabase[[#This Row],[Date Due]]&lt;TODAY(),InvoiceDatabase[[#This Row],[Status]]&lt;&gt;"Paid"),"Yes","No")</f>
        <v>Yes</v>
      </c>
    </row>
    <row r="1093" spans="1:20">
      <c r="A1093">
        <v>1092</v>
      </c>
      <c r="C1093" t="s">
        <v>204</v>
      </c>
      <c r="D1093" s="68">
        <v>2542000</v>
      </c>
      <c r="E1093" s="23">
        <v>46265</v>
      </c>
      <c r="F1093" s="23">
        <v>46295</v>
      </c>
      <c r="G1093" t="s">
        <v>51</v>
      </c>
      <c r="H1093"/>
      <c r="I1093"/>
      <c r="K1093" t="s">
        <v>1393</v>
      </c>
      <c r="L1093" s="68">
        <v>0</v>
      </c>
      <c r="M1093" s="68">
        <f>InvoiceDatabase[[#This Row],[Amount]]-InvoiceDatabase[[#This Row],[Paid Amount]]</f>
        <v>2542000</v>
      </c>
      <c r="N1093" s="68" t="str" cm="1">
        <f t="array" aca="1" ref="N1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093" s="68" t="str">
        <f>_xlfn.TEXTAFTER(
VLOOKUP(InvoiceDatabase[[#This Row],[Customer]],CustomerList[],5,FALSE),
", ", -1)</f>
        <v>Bali</v>
      </c>
      <c r="P1093" s="68">
        <f ca="1">IF(InvoiceDatabase[[#This Row],[Aging]]&lt;&gt;"Within Due",InvoiceDatabase[[#This Row],[Balance Outstanding]],0)</f>
        <v>2542000</v>
      </c>
      <c r="Q1093" s="68">
        <f ca="1">IF(InvoiceDatabase[[#This Row],[Aging]]="Within Due",InvoiceDatabase[[#This Row],[Balance Outstanding]],0)</f>
        <v>0</v>
      </c>
      <c r="R1093" s="68" t="str">
        <f ca="1">IF(InvoiceDatabase[[#This Row],[Date Issued]] &gt;= TODAY()-30, "Yes", "No")</f>
        <v>No</v>
      </c>
      <c r="S1093" s="68" t="str">
        <f ca="1">IF(InvoiceDatabase[[#This Row],[IsOverdue?]]&lt;&gt;"Yes",InvoiceDatabase[[#This Row],[Status]],"Past Due")</f>
        <v>Past Due</v>
      </c>
      <c r="T1093" s="68" t="str">
        <f ca="1">IF(AND(InvoiceDatabase[[#This Row],[Date Due]]&lt;TODAY(),InvoiceDatabase[[#This Row],[Status]]&lt;&gt;"Paid"),"Yes","No")</f>
        <v>Yes</v>
      </c>
    </row>
    <row r="1094" spans="1:20">
      <c r="A1094">
        <v>1093</v>
      </c>
      <c r="C1094" t="s">
        <v>105</v>
      </c>
      <c r="D1094" s="68">
        <v>3959000</v>
      </c>
      <c r="E1094" s="23">
        <v>46023</v>
      </c>
      <c r="F1094" s="23">
        <v>46037</v>
      </c>
      <c r="G1094" t="s">
        <v>2802</v>
      </c>
      <c r="H1094"/>
      <c r="I1094"/>
      <c r="K1094" t="s">
        <v>1394</v>
      </c>
      <c r="L1094" s="68">
        <v>1188000</v>
      </c>
      <c r="M1094" s="68">
        <f>InvoiceDatabase[[#This Row],[Amount]]-InvoiceDatabase[[#This Row],[Paid Amount]]</f>
        <v>2771000</v>
      </c>
      <c r="N1094" s="68" t="str" cm="1">
        <f t="array" aca="1" ref="N1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4" s="68" t="str">
        <f>_xlfn.TEXTAFTER(
VLOOKUP(InvoiceDatabase[[#This Row],[Customer]],CustomerList[],5,FALSE),
", ", -1)</f>
        <v>DKI Jakarta</v>
      </c>
      <c r="P1094" s="68">
        <f ca="1">IF(InvoiceDatabase[[#This Row],[Aging]]&lt;&gt;"Within Due",InvoiceDatabase[[#This Row],[Balance Outstanding]],0)</f>
        <v>2771000</v>
      </c>
      <c r="Q1094" s="68">
        <f ca="1">IF(InvoiceDatabase[[#This Row],[Aging]]="Within Due",InvoiceDatabase[[#This Row],[Balance Outstanding]],0)</f>
        <v>0</v>
      </c>
      <c r="R1094" s="68" t="str">
        <f ca="1">IF(InvoiceDatabase[[#This Row],[Date Issued]] &gt;= TODAY()-30, "Yes", "No")</f>
        <v>No</v>
      </c>
      <c r="S1094" s="68" t="str">
        <f ca="1">IF(InvoiceDatabase[[#This Row],[IsOverdue?]]&lt;&gt;"Yes",InvoiceDatabase[[#This Row],[Status]],"Past Due")</f>
        <v>Past Due</v>
      </c>
      <c r="T1094" s="68" t="str">
        <f ca="1">IF(AND(InvoiceDatabase[[#This Row],[Date Due]]&lt;TODAY(),InvoiceDatabase[[#This Row],[Status]]&lt;&gt;"Paid"),"Yes","No")</f>
        <v>Yes</v>
      </c>
    </row>
    <row r="1095" spans="1:20">
      <c r="A1095">
        <v>1094</v>
      </c>
      <c r="C1095" t="s">
        <v>190</v>
      </c>
      <c r="D1095" s="68">
        <v>5293000</v>
      </c>
      <c r="E1095" s="23">
        <v>46184</v>
      </c>
      <c r="F1095" s="23">
        <v>46214</v>
      </c>
      <c r="G1095" t="s">
        <v>51</v>
      </c>
      <c r="H1095"/>
      <c r="I1095"/>
      <c r="K1095" t="s">
        <v>1395</v>
      </c>
      <c r="L1095" s="68">
        <v>0</v>
      </c>
      <c r="M1095" s="68">
        <f>InvoiceDatabase[[#This Row],[Amount]]-InvoiceDatabase[[#This Row],[Paid Amount]]</f>
        <v>5293000</v>
      </c>
      <c r="N1095" s="68" t="str" cm="1">
        <f t="array" aca="1" ref="N1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095" s="68" t="str">
        <f>_xlfn.TEXTAFTER(
VLOOKUP(InvoiceDatabase[[#This Row],[Customer]],CustomerList[],5,FALSE),
", ", -1)</f>
        <v>Jawa Tengah</v>
      </c>
      <c r="P1095" s="68">
        <f ca="1">IF(InvoiceDatabase[[#This Row],[Aging]]&lt;&gt;"Within Due",InvoiceDatabase[[#This Row],[Balance Outstanding]],0)</f>
        <v>5293000</v>
      </c>
      <c r="Q1095" s="68">
        <f ca="1">IF(InvoiceDatabase[[#This Row],[Aging]]="Within Due",InvoiceDatabase[[#This Row],[Balance Outstanding]],0)</f>
        <v>0</v>
      </c>
      <c r="R1095" s="68" t="str">
        <f ca="1">IF(InvoiceDatabase[[#This Row],[Date Issued]] &gt;= TODAY()-30, "Yes", "No")</f>
        <v>No</v>
      </c>
      <c r="S1095" s="68" t="str">
        <f ca="1">IF(InvoiceDatabase[[#This Row],[IsOverdue?]]&lt;&gt;"Yes",InvoiceDatabase[[#This Row],[Status]],"Past Due")</f>
        <v>Past Due</v>
      </c>
      <c r="T1095" s="68" t="str">
        <f ca="1">IF(AND(InvoiceDatabase[[#This Row],[Date Due]]&lt;TODAY(),InvoiceDatabase[[#This Row],[Status]]&lt;&gt;"Paid"),"Yes","No")</f>
        <v>Yes</v>
      </c>
    </row>
    <row r="1096" spans="1:20">
      <c r="A1096">
        <v>1095</v>
      </c>
      <c r="C1096" t="s">
        <v>158</v>
      </c>
      <c r="D1096" s="68">
        <v>2779000</v>
      </c>
      <c r="E1096" s="23">
        <v>46099</v>
      </c>
      <c r="F1096" s="23">
        <v>46144</v>
      </c>
      <c r="G1096" t="s">
        <v>51</v>
      </c>
      <c r="H1096"/>
      <c r="I1096"/>
      <c r="K1096" t="s">
        <v>1396</v>
      </c>
      <c r="L1096" s="68">
        <v>0</v>
      </c>
      <c r="M1096" s="68">
        <f>InvoiceDatabase[[#This Row],[Amount]]-InvoiceDatabase[[#This Row],[Paid Amount]]</f>
        <v>2779000</v>
      </c>
      <c r="N1096" s="68" t="str" cm="1">
        <f t="array" aca="1" ref="N1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096" s="68" t="str">
        <f>_xlfn.TEXTAFTER(
VLOOKUP(InvoiceDatabase[[#This Row],[Customer]],CustomerList[],5,FALSE),
", ", -1)</f>
        <v>DKI Jakarta</v>
      </c>
      <c r="P1096" s="68">
        <f ca="1">IF(InvoiceDatabase[[#This Row],[Aging]]&lt;&gt;"Within Due",InvoiceDatabase[[#This Row],[Balance Outstanding]],0)</f>
        <v>2779000</v>
      </c>
      <c r="Q1096" s="68">
        <f ca="1">IF(InvoiceDatabase[[#This Row],[Aging]]="Within Due",InvoiceDatabase[[#This Row],[Balance Outstanding]],0)</f>
        <v>0</v>
      </c>
      <c r="R1096" s="68" t="str">
        <f ca="1">IF(InvoiceDatabase[[#This Row],[Date Issued]] &gt;= TODAY()-30, "Yes", "No")</f>
        <v>No</v>
      </c>
      <c r="S1096" s="68" t="str">
        <f ca="1">IF(InvoiceDatabase[[#This Row],[IsOverdue?]]&lt;&gt;"Yes",InvoiceDatabase[[#This Row],[Status]],"Past Due")</f>
        <v>Past Due</v>
      </c>
      <c r="T1096" s="68" t="str">
        <f ca="1">IF(AND(InvoiceDatabase[[#This Row],[Date Due]]&lt;TODAY(),InvoiceDatabase[[#This Row],[Status]]&lt;&gt;"Paid"),"Yes","No")</f>
        <v>Yes</v>
      </c>
    </row>
    <row r="1097" spans="1:20">
      <c r="A1097">
        <v>1096</v>
      </c>
      <c r="C1097" t="s">
        <v>177</v>
      </c>
      <c r="D1097" s="68">
        <v>2742000</v>
      </c>
      <c r="E1097" s="23">
        <v>46208</v>
      </c>
      <c r="F1097" s="23">
        <v>46238</v>
      </c>
      <c r="G1097" t="s">
        <v>274</v>
      </c>
      <c r="H1097"/>
      <c r="I1097"/>
      <c r="K1097" t="s">
        <v>1397</v>
      </c>
      <c r="L1097" s="68">
        <v>2742000</v>
      </c>
      <c r="M1097" s="68">
        <f>InvoiceDatabase[[#This Row],[Amount]]-InvoiceDatabase[[#This Row],[Paid Amount]]</f>
        <v>0</v>
      </c>
      <c r="N1097" s="68" t="str" cm="1">
        <f t="array" aca="1" ref="N1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7" s="68" t="str">
        <f>_xlfn.TEXTAFTER(
VLOOKUP(InvoiceDatabase[[#This Row],[Customer]],CustomerList[],5,FALSE),
", ", -1)</f>
        <v>Jawa Timur</v>
      </c>
      <c r="P1097" s="68">
        <f ca="1">IF(InvoiceDatabase[[#This Row],[Aging]]&lt;&gt;"Within Due",InvoiceDatabase[[#This Row],[Balance Outstanding]],0)</f>
        <v>0</v>
      </c>
      <c r="Q1097" s="68">
        <f ca="1">IF(InvoiceDatabase[[#This Row],[Aging]]="Within Due",InvoiceDatabase[[#This Row],[Balance Outstanding]],0)</f>
        <v>0</v>
      </c>
      <c r="R1097" s="68" t="str">
        <f ca="1">IF(InvoiceDatabase[[#This Row],[Date Issued]] &gt;= TODAY()-30, "Yes", "No")</f>
        <v>No</v>
      </c>
      <c r="S1097" s="68" t="str">
        <f ca="1">IF(InvoiceDatabase[[#This Row],[IsOverdue?]]&lt;&gt;"Yes",InvoiceDatabase[[#This Row],[Status]],"Past Due")</f>
        <v>Paid</v>
      </c>
      <c r="T1097" s="68" t="str">
        <f ca="1">IF(AND(InvoiceDatabase[[#This Row],[Date Due]]&lt;TODAY(),InvoiceDatabase[[#This Row],[Status]]&lt;&gt;"Paid"),"Yes","No")</f>
        <v>No</v>
      </c>
    </row>
    <row r="1098" spans="1:20">
      <c r="A1098">
        <v>1097</v>
      </c>
      <c r="C1098" t="s">
        <v>118</v>
      </c>
      <c r="D1098" s="68">
        <v>2821000</v>
      </c>
      <c r="E1098" s="23">
        <v>46144</v>
      </c>
      <c r="F1098" s="23">
        <v>46174</v>
      </c>
      <c r="G1098" t="s">
        <v>274</v>
      </c>
      <c r="H1098"/>
      <c r="I1098"/>
      <c r="K1098" t="s">
        <v>1398</v>
      </c>
      <c r="L1098" s="68">
        <v>2821000</v>
      </c>
      <c r="M1098" s="68">
        <f>InvoiceDatabase[[#This Row],[Amount]]-InvoiceDatabase[[#This Row],[Paid Amount]]</f>
        <v>0</v>
      </c>
      <c r="N1098" s="68" t="str" cm="1">
        <f t="array" aca="1" ref="N1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8" s="68" t="str">
        <f>_xlfn.TEXTAFTER(
VLOOKUP(InvoiceDatabase[[#This Row],[Customer]],CustomerList[],5,FALSE),
", ", -1)</f>
        <v>DKI Jakarta</v>
      </c>
      <c r="P1098" s="68">
        <f ca="1">IF(InvoiceDatabase[[#This Row],[Aging]]&lt;&gt;"Within Due",InvoiceDatabase[[#This Row],[Balance Outstanding]],0)</f>
        <v>0</v>
      </c>
      <c r="Q1098" s="68">
        <f ca="1">IF(InvoiceDatabase[[#This Row],[Aging]]="Within Due",InvoiceDatabase[[#This Row],[Balance Outstanding]],0)</f>
        <v>0</v>
      </c>
      <c r="R1098" s="68" t="str">
        <f ca="1">IF(InvoiceDatabase[[#This Row],[Date Issued]] &gt;= TODAY()-30, "Yes", "No")</f>
        <v>No</v>
      </c>
      <c r="S1098" s="68" t="str">
        <f ca="1">IF(InvoiceDatabase[[#This Row],[IsOverdue?]]&lt;&gt;"Yes",InvoiceDatabase[[#This Row],[Status]],"Past Due")</f>
        <v>Paid</v>
      </c>
      <c r="T1098" s="68" t="str">
        <f ca="1">IF(AND(InvoiceDatabase[[#This Row],[Date Due]]&lt;TODAY(),InvoiceDatabase[[#This Row],[Status]]&lt;&gt;"Paid"),"Yes","No")</f>
        <v>No</v>
      </c>
    </row>
    <row r="1099" spans="1:20">
      <c r="A1099">
        <v>1098</v>
      </c>
      <c r="C1099" t="s">
        <v>239</v>
      </c>
      <c r="D1099" s="68">
        <v>3034000</v>
      </c>
      <c r="E1099" s="23">
        <v>46085</v>
      </c>
      <c r="F1099" s="23">
        <v>46115</v>
      </c>
      <c r="G1099" t="s">
        <v>274</v>
      </c>
      <c r="H1099"/>
      <c r="I1099"/>
      <c r="K1099" t="s">
        <v>1399</v>
      </c>
      <c r="L1099" s="68">
        <v>3034000</v>
      </c>
      <c r="M1099" s="68">
        <f>InvoiceDatabase[[#This Row],[Amount]]-InvoiceDatabase[[#This Row],[Paid Amount]]</f>
        <v>0</v>
      </c>
      <c r="N1099" s="68" t="str" cm="1">
        <f t="array" aca="1" ref="N1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099" s="68" t="str">
        <f>_xlfn.TEXTAFTER(
VLOOKUP(InvoiceDatabase[[#This Row],[Customer]],CustomerList[],5,FALSE),
", ", -1)</f>
        <v>Kepulauan Riau</v>
      </c>
      <c r="P1099" s="68">
        <f ca="1">IF(InvoiceDatabase[[#This Row],[Aging]]&lt;&gt;"Within Due",InvoiceDatabase[[#This Row],[Balance Outstanding]],0)</f>
        <v>0</v>
      </c>
      <c r="Q1099" s="68">
        <f ca="1">IF(InvoiceDatabase[[#This Row],[Aging]]="Within Due",InvoiceDatabase[[#This Row],[Balance Outstanding]],0)</f>
        <v>0</v>
      </c>
      <c r="R1099" s="68" t="str">
        <f ca="1">IF(InvoiceDatabase[[#This Row],[Date Issued]] &gt;= TODAY()-30, "Yes", "No")</f>
        <v>No</v>
      </c>
      <c r="S1099" s="68" t="str">
        <f ca="1">IF(InvoiceDatabase[[#This Row],[IsOverdue?]]&lt;&gt;"Yes",InvoiceDatabase[[#This Row],[Status]],"Past Due")</f>
        <v>Paid</v>
      </c>
      <c r="T1099" s="68" t="str">
        <f ca="1">IF(AND(InvoiceDatabase[[#This Row],[Date Due]]&lt;TODAY(),InvoiceDatabase[[#This Row],[Status]]&lt;&gt;"Paid"),"Yes","No")</f>
        <v>No</v>
      </c>
    </row>
    <row r="1100" spans="1:20">
      <c r="A1100">
        <v>1099</v>
      </c>
      <c r="C1100" t="s">
        <v>190</v>
      </c>
      <c r="D1100" s="68">
        <v>2807000</v>
      </c>
      <c r="E1100" s="23">
        <v>46055</v>
      </c>
      <c r="F1100" s="23">
        <v>46100</v>
      </c>
      <c r="G1100" t="s">
        <v>274</v>
      </c>
      <c r="H1100"/>
      <c r="I1100"/>
      <c r="K1100" t="s">
        <v>1400</v>
      </c>
      <c r="L1100" s="68">
        <v>2807000</v>
      </c>
      <c r="M1100" s="68">
        <f>InvoiceDatabase[[#This Row],[Amount]]-InvoiceDatabase[[#This Row],[Paid Amount]]</f>
        <v>0</v>
      </c>
      <c r="N1100" s="68" t="str" cm="1">
        <f t="array" aca="1" ref="N1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0" s="68" t="str">
        <f>_xlfn.TEXTAFTER(
VLOOKUP(InvoiceDatabase[[#This Row],[Customer]],CustomerList[],5,FALSE),
", ", -1)</f>
        <v>Jawa Tengah</v>
      </c>
      <c r="P1100" s="68">
        <f ca="1">IF(InvoiceDatabase[[#This Row],[Aging]]&lt;&gt;"Within Due",InvoiceDatabase[[#This Row],[Balance Outstanding]],0)</f>
        <v>0</v>
      </c>
      <c r="Q1100" s="68">
        <f ca="1">IF(InvoiceDatabase[[#This Row],[Aging]]="Within Due",InvoiceDatabase[[#This Row],[Balance Outstanding]],0)</f>
        <v>0</v>
      </c>
      <c r="R1100" s="68" t="str">
        <f ca="1">IF(InvoiceDatabase[[#This Row],[Date Issued]] &gt;= TODAY()-30, "Yes", "No")</f>
        <v>No</v>
      </c>
      <c r="S1100" s="68" t="str">
        <f ca="1">IF(InvoiceDatabase[[#This Row],[IsOverdue?]]&lt;&gt;"Yes",InvoiceDatabase[[#This Row],[Status]],"Past Due")</f>
        <v>Paid</v>
      </c>
      <c r="T1100" s="68" t="str">
        <f ca="1">IF(AND(InvoiceDatabase[[#This Row],[Date Due]]&lt;TODAY(),InvoiceDatabase[[#This Row],[Status]]&lt;&gt;"Paid"),"Yes","No")</f>
        <v>No</v>
      </c>
    </row>
    <row r="1101" spans="1:20">
      <c r="A1101">
        <v>1100</v>
      </c>
      <c r="C1101" t="s">
        <v>171</v>
      </c>
      <c r="D1101" s="68">
        <v>3368000</v>
      </c>
      <c r="E1101" s="23">
        <v>46179</v>
      </c>
      <c r="F1101" s="23">
        <v>46209</v>
      </c>
      <c r="G1101" t="s">
        <v>51</v>
      </c>
      <c r="H1101"/>
      <c r="I1101"/>
      <c r="K1101" t="s">
        <v>1401</v>
      </c>
      <c r="L1101" s="68">
        <v>0</v>
      </c>
      <c r="M1101" s="68">
        <f>InvoiceDatabase[[#This Row],[Amount]]-InvoiceDatabase[[#This Row],[Paid Amount]]</f>
        <v>3368000</v>
      </c>
      <c r="N1101" s="68" t="str" cm="1">
        <f t="array" aca="1" ref="N1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1" s="68" t="str">
        <f>_xlfn.TEXTAFTER(
VLOOKUP(InvoiceDatabase[[#This Row],[Customer]],CustomerList[],5,FALSE),
", ", -1)</f>
        <v>Jawa Barat</v>
      </c>
      <c r="P1101" s="68">
        <f ca="1">IF(InvoiceDatabase[[#This Row],[Aging]]&lt;&gt;"Within Due",InvoiceDatabase[[#This Row],[Balance Outstanding]],0)</f>
        <v>3368000</v>
      </c>
      <c r="Q1101" s="68">
        <f ca="1">IF(InvoiceDatabase[[#This Row],[Aging]]="Within Due",InvoiceDatabase[[#This Row],[Balance Outstanding]],0)</f>
        <v>0</v>
      </c>
      <c r="R1101" s="68" t="str">
        <f ca="1">IF(InvoiceDatabase[[#This Row],[Date Issued]] &gt;= TODAY()-30, "Yes", "No")</f>
        <v>No</v>
      </c>
      <c r="S1101" s="68" t="str">
        <f ca="1">IF(InvoiceDatabase[[#This Row],[IsOverdue?]]&lt;&gt;"Yes",InvoiceDatabase[[#This Row],[Status]],"Past Due")</f>
        <v>Past Due</v>
      </c>
      <c r="T1101" s="68" t="str">
        <f ca="1">IF(AND(InvoiceDatabase[[#This Row],[Date Due]]&lt;TODAY(),InvoiceDatabase[[#This Row],[Status]]&lt;&gt;"Paid"),"Yes","No")</f>
        <v>Yes</v>
      </c>
    </row>
    <row r="1102" spans="1:20">
      <c r="A1102">
        <v>1101</v>
      </c>
      <c r="C1102" t="s">
        <v>111</v>
      </c>
      <c r="D1102" s="68">
        <v>3302000</v>
      </c>
      <c r="E1102" s="23">
        <v>46051</v>
      </c>
      <c r="F1102" s="23">
        <v>46081</v>
      </c>
      <c r="G1102" t="s">
        <v>274</v>
      </c>
      <c r="H1102"/>
      <c r="I1102"/>
      <c r="K1102" t="s">
        <v>1402</v>
      </c>
      <c r="L1102" s="68">
        <v>3302000</v>
      </c>
      <c r="M1102" s="68">
        <f>InvoiceDatabase[[#This Row],[Amount]]-InvoiceDatabase[[#This Row],[Paid Amount]]</f>
        <v>0</v>
      </c>
      <c r="N1102" s="68" t="str" cm="1">
        <f t="array" aca="1" ref="N1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2" s="68" t="str">
        <f>_xlfn.TEXTAFTER(
VLOOKUP(InvoiceDatabase[[#This Row],[Customer]],CustomerList[],5,FALSE),
", ", -1)</f>
        <v>DKI Jakarta</v>
      </c>
      <c r="P1102" s="68">
        <f ca="1">IF(InvoiceDatabase[[#This Row],[Aging]]&lt;&gt;"Within Due",InvoiceDatabase[[#This Row],[Balance Outstanding]],0)</f>
        <v>0</v>
      </c>
      <c r="Q1102" s="68">
        <f ca="1">IF(InvoiceDatabase[[#This Row],[Aging]]="Within Due",InvoiceDatabase[[#This Row],[Balance Outstanding]],0)</f>
        <v>0</v>
      </c>
      <c r="R1102" s="68" t="str">
        <f ca="1">IF(InvoiceDatabase[[#This Row],[Date Issued]] &gt;= TODAY()-30, "Yes", "No")</f>
        <v>No</v>
      </c>
      <c r="S1102" s="68" t="str">
        <f ca="1">IF(InvoiceDatabase[[#This Row],[IsOverdue?]]&lt;&gt;"Yes",InvoiceDatabase[[#This Row],[Status]],"Past Due")</f>
        <v>Paid</v>
      </c>
      <c r="T1102" s="68" t="str">
        <f ca="1">IF(AND(InvoiceDatabase[[#This Row],[Date Due]]&lt;TODAY(),InvoiceDatabase[[#This Row],[Status]]&lt;&gt;"Paid"),"Yes","No")</f>
        <v>No</v>
      </c>
    </row>
    <row r="1103" spans="1:20">
      <c r="A1103">
        <v>1102</v>
      </c>
      <c r="C1103" t="s">
        <v>171</v>
      </c>
      <c r="D1103" s="68">
        <v>3117000</v>
      </c>
      <c r="E1103" s="23">
        <v>46237</v>
      </c>
      <c r="F1103" s="23">
        <v>46267</v>
      </c>
      <c r="G1103" t="s">
        <v>2802</v>
      </c>
      <c r="H1103"/>
      <c r="I1103"/>
      <c r="K1103" t="s">
        <v>1403</v>
      </c>
      <c r="L1103" s="68">
        <v>935000</v>
      </c>
      <c r="M1103" s="68">
        <f>InvoiceDatabase[[#This Row],[Amount]]-InvoiceDatabase[[#This Row],[Paid Amount]]</f>
        <v>2182000</v>
      </c>
      <c r="N1103" s="68" t="str" cm="1">
        <f t="array" aca="1" ref="N1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03" s="68" t="str">
        <f>_xlfn.TEXTAFTER(
VLOOKUP(InvoiceDatabase[[#This Row],[Customer]],CustomerList[],5,FALSE),
", ", -1)</f>
        <v>Jawa Barat</v>
      </c>
      <c r="P1103" s="68">
        <f ca="1">IF(InvoiceDatabase[[#This Row],[Aging]]&lt;&gt;"Within Due",InvoiceDatabase[[#This Row],[Balance Outstanding]],0)</f>
        <v>2182000</v>
      </c>
      <c r="Q1103" s="68">
        <f ca="1">IF(InvoiceDatabase[[#This Row],[Aging]]="Within Due",InvoiceDatabase[[#This Row],[Balance Outstanding]],0)</f>
        <v>0</v>
      </c>
      <c r="R1103" s="68" t="str">
        <f ca="1">IF(InvoiceDatabase[[#This Row],[Date Issued]] &gt;= TODAY()-30, "Yes", "No")</f>
        <v>No</v>
      </c>
      <c r="S1103" s="68" t="str">
        <f ca="1">IF(InvoiceDatabase[[#This Row],[IsOverdue?]]&lt;&gt;"Yes",InvoiceDatabase[[#This Row],[Status]],"Past Due")</f>
        <v>Past Due</v>
      </c>
      <c r="T1103" s="68" t="str">
        <f ca="1">IF(AND(InvoiceDatabase[[#This Row],[Date Due]]&lt;TODAY(),InvoiceDatabase[[#This Row],[Status]]&lt;&gt;"Paid"),"Yes","No")</f>
        <v>Yes</v>
      </c>
    </row>
    <row r="1104" spans="1:20">
      <c r="A1104">
        <v>1103</v>
      </c>
      <c r="C1104" t="s">
        <v>177</v>
      </c>
      <c r="D1104" s="68">
        <v>2312000</v>
      </c>
      <c r="E1104" s="23">
        <v>46163</v>
      </c>
      <c r="F1104" s="23">
        <v>46177</v>
      </c>
      <c r="G1104" t="s">
        <v>274</v>
      </c>
      <c r="H1104"/>
      <c r="I1104"/>
      <c r="K1104" t="s">
        <v>1404</v>
      </c>
      <c r="L1104" s="68">
        <v>2312000</v>
      </c>
      <c r="M1104" s="68">
        <f>InvoiceDatabase[[#This Row],[Amount]]-InvoiceDatabase[[#This Row],[Paid Amount]]</f>
        <v>0</v>
      </c>
      <c r="N1104" s="68" t="str" cm="1">
        <f t="array" aca="1" ref="N1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4" s="68" t="str">
        <f>_xlfn.TEXTAFTER(
VLOOKUP(InvoiceDatabase[[#This Row],[Customer]],CustomerList[],5,FALSE),
", ", -1)</f>
        <v>Jawa Timur</v>
      </c>
      <c r="P1104" s="68">
        <f ca="1">IF(InvoiceDatabase[[#This Row],[Aging]]&lt;&gt;"Within Due",InvoiceDatabase[[#This Row],[Balance Outstanding]],0)</f>
        <v>0</v>
      </c>
      <c r="Q1104" s="68">
        <f ca="1">IF(InvoiceDatabase[[#This Row],[Aging]]="Within Due",InvoiceDatabase[[#This Row],[Balance Outstanding]],0)</f>
        <v>0</v>
      </c>
      <c r="R1104" s="68" t="str">
        <f ca="1">IF(InvoiceDatabase[[#This Row],[Date Issued]] &gt;= TODAY()-30, "Yes", "No")</f>
        <v>No</v>
      </c>
      <c r="S1104" s="68" t="str">
        <f ca="1">IF(InvoiceDatabase[[#This Row],[IsOverdue?]]&lt;&gt;"Yes",InvoiceDatabase[[#This Row],[Status]],"Past Due")</f>
        <v>Paid</v>
      </c>
      <c r="T1104" s="68" t="str">
        <f ca="1">IF(AND(InvoiceDatabase[[#This Row],[Date Due]]&lt;TODAY(),InvoiceDatabase[[#This Row],[Status]]&lt;&gt;"Paid"),"Yes","No")</f>
        <v>No</v>
      </c>
    </row>
    <row r="1105" spans="1:20">
      <c r="A1105">
        <v>1104</v>
      </c>
      <c r="C1105" t="s">
        <v>204</v>
      </c>
      <c r="D1105" s="68">
        <v>7547000</v>
      </c>
      <c r="E1105" s="23">
        <v>46264</v>
      </c>
      <c r="F1105" s="23">
        <v>46294</v>
      </c>
      <c r="G1105" t="s">
        <v>51</v>
      </c>
      <c r="H1105"/>
      <c r="I1105"/>
      <c r="K1105" t="s">
        <v>1405</v>
      </c>
      <c r="L1105" s="68">
        <v>0</v>
      </c>
      <c r="M1105" s="68">
        <f>InvoiceDatabase[[#This Row],[Amount]]-InvoiceDatabase[[#This Row],[Paid Amount]]</f>
        <v>7547000</v>
      </c>
      <c r="N1105" s="68" t="str" cm="1">
        <f t="array" aca="1" ref="N1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05" s="68" t="str">
        <f>_xlfn.TEXTAFTER(
VLOOKUP(InvoiceDatabase[[#This Row],[Customer]],CustomerList[],5,FALSE),
", ", -1)</f>
        <v>Bali</v>
      </c>
      <c r="P1105" s="68">
        <f ca="1">IF(InvoiceDatabase[[#This Row],[Aging]]&lt;&gt;"Within Due",InvoiceDatabase[[#This Row],[Balance Outstanding]],0)</f>
        <v>7547000</v>
      </c>
      <c r="Q1105" s="68">
        <f ca="1">IF(InvoiceDatabase[[#This Row],[Aging]]="Within Due",InvoiceDatabase[[#This Row],[Balance Outstanding]],0)</f>
        <v>0</v>
      </c>
      <c r="R1105" s="68" t="str">
        <f ca="1">IF(InvoiceDatabase[[#This Row],[Date Issued]] &gt;= TODAY()-30, "Yes", "No")</f>
        <v>No</v>
      </c>
      <c r="S1105" s="68" t="str">
        <f ca="1">IF(InvoiceDatabase[[#This Row],[IsOverdue?]]&lt;&gt;"Yes",InvoiceDatabase[[#This Row],[Status]],"Past Due")</f>
        <v>Past Due</v>
      </c>
      <c r="T1105" s="68" t="str">
        <f ca="1">IF(AND(InvoiceDatabase[[#This Row],[Date Due]]&lt;TODAY(),InvoiceDatabase[[#This Row],[Status]]&lt;&gt;"Paid"),"Yes","No")</f>
        <v>Yes</v>
      </c>
    </row>
    <row r="1106" spans="1:20">
      <c r="A1106">
        <v>1105</v>
      </c>
      <c r="C1106" t="s">
        <v>177</v>
      </c>
      <c r="D1106" s="68">
        <v>2712000</v>
      </c>
      <c r="E1106" s="23">
        <v>46027</v>
      </c>
      <c r="F1106" s="23">
        <v>46057</v>
      </c>
      <c r="G1106" t="s">
        <v>274</v>
      </c>
      <c r="H1106"/>
      <c r="I1106"/>
      <c r="K1106" t="s">
        <v>1406</v>
      </c>
      <c r="L1106" s="68">
        <v>2712000</v>
      </c>
      <c r="M1106" s="68">
        <f>InvoiceDatabase[[#This Row],[Amount]]-InvoiceDatabase[[#This Row],[Paid Amount]]</f>
        <v>0</v>
      </c>
      <c r="N1106" s="68" t="str" cm="1">
        <f t="array" aca="1" ref="N1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6" s="68" t="str">
        <f>_xlfn.TEXTAFTER(
VLOOKUP(InvoiceDatabase[[#This Row],[Customer]],CustomerList[],5,FALSE),
", ", -1)</f>
        <v>Jawa Timur</v>
      </c>
      <c r="P1106" s="68">
        <f ca="1">IF(InvoiceDatabase[[#This Row],[Aging]]&lt;&gt;"Within Due",InvoiceDatabase[[#This Row],[Balance Outstanding]],0)</f>
        <v>0</v>
      </c>
      <c r="Q1106" s="68">
        <f ca="1">IF(InvoiceDatabase[[#This Row],[Aging]]="Within Due",InvoiceDatabase[[#This Row],[Balance Outstanding]],0)</f>
        <v>0</v>
      </c>
      <c r="R1106" s="68" t="str">
        <f ca="1">IF(InvoiceDatabase[[#This Row],[Date Issued]] &gt;= TODAY()-30, "Yes", "No")</f>
        <v>No</v>
      </c>
      <c r="S1106" s="68" t="str">
        <f ca="1">IF(InvoiceDatabase[[#This Row],[IsOverdue?]]&lt;&gt;"Yes",InvoiceDatabase[[#This Row],[Status]],"Past Due")</f>
        <v>Paid</v>
      </c>
      <c r="T1106" s="68" t="str">
        <f ca="1">IF(AND(InvoiceDatabase[[#This Row],[Date Due]]&lt;TODAY(),InvoiceDatabase[[#This Row],[Status]]&lt;&gt;"Paid"),"Yes","No")</f>
        <v>No</v>
      </c>
    </row>
    <row r="1107" spans="1:20">
      <c r="A1107">
        <v>1106</v>
      </c>
      <c r="C1107" t="s">
        <v>144</v>
      </c>
      <c r="D1107" s="68">
        <v>4324000</v>
      </c>
      <c r="E1107" s="23">
        <v>46024</v>
      </c>
      <c r="F1107" s="23">
        <v>46054</v>
      </c>
      <c r="G1107" t="s">
        <v>2802</v>
      </c>
      <c r="H1107"/>
      <c r="I1107"/>
      <c r="K1107" t="s">
        <v>1407</v>
      </c>
      <c r="L1107" s="68">
        <v>1730000</v>
      </c>
      <c r="M1107" s="68">
        <f>InvoiceDatabase[[#This Row],[Amount]]-InvoiceDatabase[[#This Row],[Paid Amount]]</f>
        <v>2594000</v>
      </c>
      <c r="N1107" s="68" t="str" cm="1">
        <f t="array" aca="1" ref="N1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07" s="68" t="str">
        <f>_xlfn.TEXTAFTER(
VLOOKUP(InvoiceDatabase[[#This Row],[Customer]],CustomerList[],5,FALSE),
", ", -1)</f>
        <v>Banten</v>
      </c>
      <c r="P1107" s="68">
        <f ca="1">IF(InvoiceDatabase[[#This Row],[Aging]]&lt;&gt;"Within Due",InvoiceDatabase[[#This Row],[Balance Outstanding]],0)</f>
        <v>2594000</v>
      </c>
      <c r="Q1107" s="68">
        <f ca="1">IF(InvoiceDatabase[[#This Row],[Aging]]="Within Due",InvoiceDatabase[[#This Row],[Balance Outstanding]],0)</f>
        <v>0</v>
      </c>
      <c r="R1107" s="68" t="str">
        <f ca="1">IF(InvoiceDatabase[[#This Row],[Date Issued]] &gt;= TODAY()-30, "Yes", "No")</f>
        <v>No</v>
      </c>
      <c r="S1107" s="68" t="str">
        <f ca="1">IF(InvoiceDatabase[[#This Row],[IsOverdue?]]&lt;&gt;"Yes",InvoiceDatabase[[#This Row],[Status]],"Past Due")</f>
        <v>Past Due</v>
      </c>
      <c r="T1107" s="68" t="str">
        <f ca="1">IF(AND(InvoiceDatabase[[#This Row],[Date Due]]&lt;TODAY(),InvoiceDatabase[[#This Row],[Status]]&lt;&gt;"Paid"),"Yes","No")</f>
        <v>Yes</v>
      </c>
    </row>
    <row r="1108" spans="1:20">
      <c r="A1108">
        <v>1107</v>
      </c>
      <c r="C1108" t="s">
        <v>125</v>
      </c>
      <c r="D1108" s="68">
        <v>5510000</v>
      </c>
      <c r="E1108" s="23">
        <v>46040</v>
      </c>
      <c r="F1108" s="23">
        <v>46070</v>
      </c>
      <c r="G1108" t="s">
        <v>274</v>
      </c>
      <c r="H1108"/>
      <c r="I1108"/>
      <c r="K1108" t="s">
        <v>1408</v>
      </c>
      <c r="L1108" s="68">
        <v>5510000</v>
      </c>
      <c r="M1108" s="68">
        <f>InvoiceDatabase[[#This Row],[Amount]]-InvoiceDatabase[[#This Row],[Paid Amount]]</f>
        <v>0</v>
      </c>
      <c r="N1108" s="68" t="str" cm="1">
        <f t="array" aca="1" ref="N1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8" s="68" t="str">
        <f>_xlfn.TEXTAFTER(
VLOOKUP(InvoiceDatabase[[#This Row],[Customer]],CustomerList[],5,FALSE),
", ", -1)</f>
        <v>DKI Jakarta</v>
      </c>
      <c r="P1108" s="68">
        <f ca="1">IF(InvoiceDatabase[[#This Row],[Aging]]&lt;&gt;"Within Due",InvoiceDatabase[[#This Row],[Balance Outstanding]],0)</f>
        <v>0</v>
      </c>
      <c r="Q1108" s="68">
        <f ca="1">IF(InvoiceDatabase[[#This Row],[Aging]]="Within Due",InvoiceDatabase[[#This Row],[Balance Outstanding]],0)</f>
        <v>0</v>
      </c>
      <c r="R1108" s="68" t="str">
        <f ca="1">IF(InvoiceDatabase[[#This Row],[Date Issued]] &gt;= TODAY()-30, "Yes", "No")</f>
        <v>No</v>
      </c>
      <c r="S1108" s="68" t="str">
        <f ca="1">IF(InvoiceDatabase[[#This Row],[IsOverdue?]]&lt;&gt;"Yes",InvoiceDatabase[[#This Row],[Status]],"Past Due")</f>
        <v>Paid</v>
      </c>
      <c r="T1108" s="68" t="str">
        <f ca="1">IF(AND(InvoiceDatabase[[#This Row],[Date Due]]&lt;TODAY(),InvoiceDatabase[[#This Row],[Status]]&lt;&gt;"Paid"),"Yes","No")</f>
        <v>No</v>
      </c>
    </row>
    <row r="1109" spans="1:20">
      <c r="A1109">
        <v>1108</v>
      </c>
      <c r="C1109" t="s">
        <v>32</v>
      </c>
      <c r="D1109" s="68">
        <v>1490000</v>
      </c>
      <c r="E1109" s="23">
        <v>46097</v>
      </c>
      <c r="F1109" s="23">
        <v>46142</v>
      </c>
      <c r="G1109" t="s">
        <v>274</v>
      </c>
      <c r="H1109"/>
      <c r="I1109"/>
      <c r="K1109" t="s">
        <v>1409</v>
      </c>
      <c r="L1109" s="68">
        <v>1490000</v>
      </c>
      <c r="M1109" s="68">
        <f>InvoiceDatabase[[#This Row],[Amount]]-InvoiceDatabase[[#This Row],[Paid Amount]]</f>
        <v>0</v>
      </c>
      <c r="N1109" s="68" t="str" cm="1">
        <f t="array" aca="1" ref="N1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09" s="68" t="str">
        <f>_xlfn.TEXTAFTER(
VLOOKUP(InvoiceDatabase[[#This Row],[Customer]],CustomerList[],5,FALSE),
", ", -1)</f>
        <v>DKI Jakarta</v>
      </c>
      <c r="P1109" s="68">
        <f ca="1">IF(InvoiceDatabase[[#This Row],[Aging]]&lt;&gt;"Within Due",InvoiceDatabase[[#This Row],[Balance Outstanding]],0)</f>
        <v>0</v>
      </c>
      <c r="Q1109" s="68">
        <f ca="1">IF(InvoiceDatabase[[#This Row],[Aging]]="Within Due",InvoiceDatabase[[#This Row],[Balance Outstanding]],0)</f>
        <v>0</v>
      </c>
      <c r="R1109" s="68" t="str">
        <f ca="1">IF(InvoiceDatabase[[#This Row],[Date Issued]] &gt;= TODAY()-30, "Yes", "No")</f>
        <v>No</v>
      </c>
      <c r="S1109" s="68" t="str">
        <f ca="1">IF(InvoiceDatabase[[#This Row],[IsOverdue?]]&lt;&gt;"Yes",InvoiceDatabase[[#This Row],[Status]],"Past Due")</f>
        <v>Paid</v>
      </c>
      <c r="T1109" s="68" t="str">
        <f ca="1">IF(AND(InvoiceDatabase[[#This Row],[Date Due]]&lt;TODAY(),InvoiceDatabase[[#This Row],[Status]]&lt;&gt;"Paid"),"Yes","No")</f>
        <v>No</v>
      </c>
    </row>
    <row r="1110" spans="1:20">
      <c r="A1110">
        <v>1109</v>
      </c>
      <c r="C1110" t="s">
        <v>211</v>
      </c>
      <c r="D1110" s="68">
        <v>4901000</v>
      </c>
      <c r="E1110" s="23">
        <v>46151</v>
      </c>
      <c r="F1110" s="23">
        <v>46181</v>
      </c>
      <c r="G1110" t="s">
        <v>2802</v>
      </c>
      <c r="H1110"/>
      <c r="I1110"/>
      <c r="K1110" t="s">
        <v>1410</v>
      </c>
      <c r="L1110" s="68">
        <v>2450000</v>
      </c>
      <c r="M1110" s="68">
        <f>InvoiceDatabase[[#This Row],[Amount]]-InvoiceDatabase[[#This Row],[Paid Amount]]</f>
        <v>2451000</v>
      </c>
      <c r="N1110" s="68" t="str" cm="1">
        <f t="array" aca="1" ref="N1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10" s="68" t="str">
        <f>_xlfn.TEXTAFTER(
VLOOKUP(InvoiceDatabase[[#This Row],[Customer]],CustomerList[],5,FALSE),
", ", -1)</f>
        <v>Sulawesi Selatan</v>
      </c>
      <c r="P1110" s="68">
        <f ca="1">IF(InvoiceDatabase[[#This Row],[Aging]]&lt;&gt;"Within Due",InvoiceDatabase[[#This Row],[Balance Outstanding]],0)</f>
        <v>2451000</v>
      </c>
      <c r="Q1110" s="68">
        <f ca="1">IF(InvoiceDatabase[[#This Row],[Aging]]="Within Due",InvoiceDatabase[[#This Row],[Balance Outstanding]],0)</f>
        <v>0</v>
      </c>
      <c r="R1110" s="68" t="str">
        <f ca="1">IF(InvoiceDatabase[[#This Row],[Date Issued]] &gt;= TODAY()-30, "Yes", "No")</f>
        <v>No</v>
      </c>
      <c r="S1110" s="68" t="str">
        <f ca="1">IF(InvoiceDatabase[[#This Row],[IsOverdue?]]&lt;&gt;"Yes",InvoiceDatabase[[#This Row],[Status]],"Past Due")</f>
        <v>Past Due</v>
      </c>
      <c r="T1110" s="68" t="str">
        <f ca="1">IF(AND(InvoiceDatabase[[#This Row],[Date Due]]&lt;TODAY(),InvoiceDatabase[[#This Row],[Status]]&lt;&gt;"Paid"),"Yes","No")</f>
        <v>Yes</v>
      </c>
    </row>
    <row r="1111" spans="1:20">
      <c r="A1111">
        <v>1110</v>
      </c>
      <c r="C1111" t="s">
        <v>118</v>
      </c>
      <c r="D1111" s="68">
        <v>4507000</v>
      </c>
      <c r="E1111" s="23">
        <v>46030</v>
      </c>
      <c r="F1111" s="23">
        <v>46075</v>
      </c>
      <c r="G1111" t="s">
        <v>274</v>
      </c>
      <c r="H1111"/>
      <c r="I1111"/>
      <c r="K1111" t="s">
        <v>1411</v>
      </c>
      <c r="L1111" s="68">
        <v>4507000</v>
      </c>
      <c r="M1111" s="68">
        <f>InvoiceDatabase[[#This Row],[Amount]]-InvoiceDatabase[[#This Row],[Paid Amount]]</f>
        <v>0</v>
      </c>
      <c r="N1111" s="68" t="str" cm="1">
        <f t="array" aca="1" ref="N1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1" s="68" t="str">
        <f>_xlfn.TEXTAFTER(
VLOOKUP(InvoiceDatabase[[#This Row],[Customer]],CustomerList[],5,FALSE),
", ", -1)</f>
        <v>DKI Jakarta</v>
      </c>
      <c r="P1111" s="68">
        <f ca="1">IF(InvoiceDatabase[[#This Row],[Aging]]&lt;&gt;"Within Due",InvoiceDatabase[[#This Row],[Balance Outstanding]],0)</f>
        <v>0</v>
      </c>
      <c r="Q1111" s="68">
        <f ca="1">IF(InvoiceDatabase[[#This Row],[Aging]]="Within Due",InvoiceDatabase[[#This Row],[Balance Outstanding]],0)</f>
        <v>0</v>
      </c>
      <c r="R1111" s="68" t="str">
        <f ca="1">IF(InvoiceDatabase[[#This Row],[Date Issued]] &gt;= TODAY()-30, "Yes", "No")</f>
        <v>No</v>
      </c>
      <c r="S1111" s="68" t="str">
        <f ca="1">IF(InvoiceDatabase[[#This Row],[IsOverdue?]]&lt;&gt;"Yes",InvoiceDatabase[[#This Row],[Status]],"Past Due")</f>
        <v>Paid</v>
      </c>
      <c r="T1111" s="68" t="str">
        <f ca="1">IF(AND(InvoiceDatabase[[#This Row],[Date Due]]&lt;TODAY(),InvoiceDatabase[[#This Row],[Status]]&lt;&gt;"Paid"),"Yes","No")</f>
        <v>No</v>
      </c>
    </row>
    <row r="1112" spans="1:20">
      <c r="A1112">
        <v>1111</v>
      </c>
      <c r="C1112" t="s">
        <v>260</v>
      </c>
      <c r="D1112" s="68">
        <v>3559000</v>
      </c>
      <c r="E1112" s="23">
        <v>46074</v>
      </c>
      <c r="F1112" s="23">
        <v>46088</v>
      </c>
      <c r="G1112" t="s">
        <v>274</v>
      </c>
      <c r="H1112"/>
      <c r="I1112"/>
      <c r="K1112" t="s">
        <v>1412</v>
      </c>
      <c r="L1112" s="68">
        <v>3559000</v>
      </c>
      <c r="M1112" s="68">
        <f>InvoiceDatabase[[#This Row],[Amount]]-InvoiceDatabase[[#This Row],[Paid Amount]]</f>
        <v>0</v>
      </c>
      <c r="N1112" s="68" t="str" cm="1">
        <f t="array" aca="1" ref="N1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2" s="68" t="str">
        <f>_xlfn.TEXTAFTER(
VLOOKUP(InvoiceDatabase[[#This Row],[Customer]],CustomerList[],5,FALSE),
", ", -1)</f>
        <v>Sulawesi Utara</v>
      </c>
      <c r="P1112" s="68">
        <f ca="1">IF(InvoiceDatabase[[#This Row],[Aging]]&lt;&gt;"Within Due",InvoiceDatabase[[#This Row],[Balance Outstanding]],0)</f>
        <v>0</v>
      </c>
      <c r="Q1112" s="68">
        <f ca="1">IF(InvoiceDatabase[[#This Row],[Aging]]="Within Due",InvoiceDatabase[[#This Row],[Balance Outstanding]],0)</f>
        <v>0</v>
      </c>
      <c r="R1112" s="68" t="str">
        <f ca="1">IF(InvoiceDatabase[[#This Row],[Date Issued]] &gt;= TODAY()-30, "Yes", "No")</f>
        <v>No</v>
      </c>
      <c r="S1112" s="68" t="str">
        <f ca="1">IF(InvoiceDatabase[[#This Row],[IsOverdue?]]&lt;&gt;"Yes",InvoiceDatabase[[#This Row],[Status]],"Past Due")</f>
        <v>Paid</v>
      </c>
      <c r="T1112" s="68" t="str">
        <f ca="1">IF(AND(InvoiceDatabase[[#This Row],[Date Due]]&lt;TODAY(),InvoiceDatabase[[#This Row],[Status]]&lt;&gt;"Paid"),"Yes","No")</f>
        <v>No</v>
      </c>
    </row>
    <row r="1113" spans="1:20">
      <c r="A1113">
        <v>1112</v>
      </c>
      <c r="C1113" t="s">
        <v>144</v>
      </c>
      <c r="D1113" s="68">
        <v>5461000</v>
      </c>
      <c r="E1113" s="23">
        <v>46139</v>
      </c>
      <c r="F1113" s="23">
        <v>46184</v>
      </c>
      <c r="G1113" t="s">
        <v>274</v>
      </c>
      <c r="H1113"/>
      <c r="I1113"/>
      <c r="K1113" t="s">
        <v>1413</v>
      </c>
      <c r="L1113" s="68">
        <v>5461000</v>
      </c>
      <c r="M1113" s="68">
        <f>InvoiceDatabase[[#This Row],[Amount]]-InvoiceDatabase[[#This Row],[Paid Amount]]</f>
        <v>0</v>
      </c>
      <c r="N1113" s="68" t="str" cm="1">
        <f t="array" aca="1" ref="N1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3" s="68" t="str">
        <f>_xlfn.TEXTAFTER(
VLOOKUP(InvoiceDatabase[[#This Row],[Customer]],CustomerList[],5,FALSE),
", ", -1)</f>
        <v>Banten</v>
      </c>
      <c r="P1113" s="68">
        <f ca="1">IF(InvoiceDatabase[[#This Row],[Aging]]&lt;&gt;"Within Due",InvoiceDatabase[[#This Row],[Balance Outstanding]],0)</f>
        <v>0</v>
      </c>
      <c r="Q1113" s="68">
        <f ca="1">IF(InvoiceDatabase[[#This Row],[Aging]]="Within Due",InvoiceDatabase[[#This Row],[Balance Outstanding]],0)</f>
        <v>0</v>
      </c>
      <c r="R1113" s="68" t="str">
        <f ca="1">IF(InvoiceDatabase[[#This Row],[Date Issued]] &gt;= TODAY()-30, "Yes", "No")</f>
        <v>No</v>
      </c>
      <c r="S1113" s="68" t="str">
        <f ca="1">IF(InvoiceDatabase[[#This Row],[IsOverdue?]]&lt;&gt;"Yes",InvoiceDatabase[[#This Row],[Status]],"Past Due")</f>
        <v>Paid</v>
      </c>
      <c r="T1113" s="68" t="str">
        <f ca="1">IF(AND(InvoiceDatabase[[#This Row],[Date Due]]&lt;TODAY(),InvoiceDatabase[[#This Row],[Status]]&lt;&gt;"Paid"),"Yes","No")</f>
        <v>No</v>
      </c>
    </row>
    <row r="1114" spans="1:20">
      <c r="A1114">
        <v>1113</v>
      </c>
      <c r="C1114" t="s">
        <v>158</v>
      </c>
      <c r="D1114" s="68">
        <v>3348000</v>
      </c>
      <c r="E1114" s="23">
        <v>46187</v>
      </c>
      <c r="F1114" s="23">
        <v>46201</v>
      </c>
      <c r="G1114" t="s">
        <v>274</v>
      </c>
      <c r="H1114"/>
      <c r="I1114"/>
      <c r="K1114" t="s">
        <v>1414</v>
      </c>
      <c r="L1114" s="68">
        <v>3348000</v>
      </c>
      <c r="M1114" s="68">
        <f>InvoiceDatabase[[#This Row],[Amount]]-InvoiceDatabase[[#This Row],[Paid Amount]]</f>
        <v>0</v>
      </c>
      <c r="N1114" s="68" t="str" cm="1">
        <f t="array" aca="1" ref="N1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4" s="68" t="str">
        <f>_xlfn.TEXTAFTER(
VLOOKUP(InvoiceDatabase[[#This Row],[Customer]],CustomerList[],5,FALSE),
", ", -1)</f>
        <v>DKI Jakarta</v>
      </c>
      <c r="P1114" s="68">
        <f ca="1">IF(InvoiceDatabase[[#This Row],[Aging]]&lt;&gt;"Within Due",InvoiceDatabase[[#This Row],[Balance Outstanding]],0)</f>
        <v>0</v>
      </c>
      <c r="Q1114" s="68">
        <f ca="1">IF(InvoiceDatabase[[#This Row],[Aging]]="Within Due",InvoiceDatabase[[#This Row],[Balance Outstanding]],0)</f>
        <v>0</v>
      </c>
      <c r="R1114" s="68" t="str">
        <f ca="1">IF(InvoiceDatabase[[#This Row],[Date Issued]] &gt;= TODAY()-30, "Yes", "No")</f>
        <v>No</v>
      </c>
      <c r="S1114" s="68" t="str">
        <f ca="1">IF(InvoiceDatabase[[#This Row],[IsOverdue?]]&lt;&gt;"Yes",InvoiceDatabase[[#This Row],[Status]],"Past Due")</f>
        <v>Paid</v>
      </c>
      <c r="T1114" s="68" t="str">
        <f ca="1">IF(AND(InvoiceDatabase[[#This Row],[Date Due]]&lt;TODAY(),InvoiceDatabase[[#This Row],[Status]]&lt;&gt;"Paid"),"Yes","No")</f>
        <v>No</v>
      </c>
    </row>
    <row r="1115" spans="1:20">
      <c r="A1115">
        <v>1114</v>
      </c>
      <c r="C1115" t="s">
        <v>144</v>
      </c>
      <c r="D1115" s="68">
        <v>4205000</v>
      </c>
      <c r="E1115" s="23">
        <v>46127</v>
      </c>
      <c r="F1115" s="23">
        <v>46157</v>
      </c>
      <c r="G1115" t="s">
        <v>274</v>
      </c>
      <c r="H1115"/>
      <c r="I1115"/>
      <c r="K1115" t="s">
        <v>1415</v>
      </c>
      <c r="L1115" s="68">
        <v>4205000</v>
      </c>
      <c r="M1115" s="68">
        <f>InvoiceDatabase[[#This Row],[Amount]]-InvoiceDatabase[[#This Row],[Paid Amount]]</f>
        <v>0</v>
      </c>
      <c r="N1115" s="68" t="str" cm="1">
        <f t="array" aca="1" ref="N1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5" s="68" t="str">
        <f>_xlfn.TEXTAFTER(
VLOOKUP(InvoiceDatabase[[#This Row],[Customer]],CustomerList[],5,FALSE),
", ", -1)</f>
        <v>Banten</v>
      </c>
      <c r="P1115" s="68">
        <f ca="1">IF(InvoiceDatabase[[#This Row],[Aging]]&lt;&gt;"Within Due",InvoiceDatabase[[#This Row],[Balance Outstanding]],0)</f>
        <v>0</v>
      </c>
      <c r="Q1115" s="68">
        <f ca="1">IF(InvoiceDatabase[[#This Row],[Aging]]="Within Due",InvoiceDatabase[[#This Row],[Balance Outstanding]],0)</f>
        <v>0</v>
      </c>
      <c r="R1115" s="68" t="str">
        <f ca="1">IF(InvoiceDatabase[[#This Row],[Date Issued]] &gt;= TODAY()-30, "Yes", "No")</f>
        <v>No</v>
      </c>
      <c r="S1115" s="68" t="str">
        <f ca="1">IF(InvoiceDatabase[[#This Row],[IsOverdue?]]&lt;&gt;"Yes",InvoiceDatabase[[#This Row],[Status]],"Past Due")</f>
        <v>Paid</v>
      </c>
      <c r="T1115" s="68" t="str">
        <f ca="1">IF(AND(InvoiceDatabase[[#This Row],[Date Due]]&lt;TODAY(),InvoiceDatabase[[#This Row],[Status]]&lt;&gt;"Paid"),"Yes","No")</f>
        <v>No</v>
      </c>
    </row>
    <row r="1116" spans="1:20">
      <c r="A1116">
        <v>1115</v>
      </c>
      <c r="C1116" t="s">
        <v>118</v>
      </c>
      <c r="D1116" s="68">
        <v>3946000</v>
      </c>
      <c r="E1116" s="23">
        <v>46093</v>
      </c>
      <c r="F1116" s="23">
        <v>46138</v>
      </c>
      <c r="G1116" t="s">
        <v>274</v>
      </c>
      <c r="H1116"/>
      <c r="I1116"/>
      <c r="K1116" t="s">
        <v>1416</v>
      </c>
      <c r="L1116" s="68">
        <v>3946000</v>
      </c>
      <c r="M1116" s="68">
        <f>InvoiceDatabase[[#This Row],[Amount]]-InvoiceDatabase[[#This Row],[Paid Amount]]</f>
        <v>0</v>
      </c>
      <c r="N1116" s="68" t="str" cm="1">
        <f t="array" aca="1" ref="N1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6" s="68" t="str">
        <f>_xlfn.TEXTAFTER(
VLOOKUP(InvoiceDatabase[[#This Row],[Customer]],CustomerList[],5,FALSE),
", ", -1)</f>
        <v>DKI Jakarta</v>
      </c>
      <c r="P1116" s="68">
        <f ca="1">IF(InvoiceDatabase[[#This Row],[Aging]]&lt;&gt;"Within Due",InvoiceDatabase[[#This Row],[Balance Outstanding]],0)</f>
        <v>0</v>
      </c>
      <c r="Q1116" s="68">
        <f ca="1">IF(InvoiceDatabase[[#This Row],[Aging]]="Within Due",InvoiceDatabase[[#This Row],[Balance Outstanding]],0)</f>
        <v>0</v>
      </c>
      <c r="R1116" s="68" t="str">
        <f ca="1">IF(InvoiceDatabase[[#This Row],[Date Issued]] &gt;= TODAY()-30, "Yes", "No")</f>
        <v>No</v>
      </c>
      <c r="S1116" s="68" t="str">
        <f ca="1">IF(InvoiceDatabase[[#This Row],[IsOverdue?]]&lt;&gt;"Yes",InvoiceDatabase[[#This Row],[Status]],"Past Due")</f>
        <v>Paid</v>
      </c>
      <c r="T1116" s="68" t="str">
        <f ca="1">IF(AND(InvoiceDatabase[[#This Row],[Date Due]]&lt;TODAY(),InvoiceDatabase[[#This Row],[Status]]&lt;&gt;"Paid"),"Yes","No")</f>
        <v>No</v>
      </c>
    </row>
    <row r="1117" spans="1:20">
      <c r="A1117">
        <v>1116</v>
      </c>
      <c r="C1117" t="s">
        <v>105</v>
      </c>
      <c r="D1117" s="68">
        <v>6067000</v>
      </c>
      <c r="E1117" s="23">
        <v>46115</v>
      </c>
      <c r="F1117" s="23">
        <v>46145</v>
      </c>
      <c r="G1117" t="s">
        <v>274</v>
      </c>
      <c r="H1117"/>
      <c r="I1117"/>
      <c r="K1117" t="s">
        <v>1417</v>
      </c>
      <c r="L1117" s="68">
        <v>6067000</v>
      </c>
      <c r="M1117" s="68">
        <f>InvoiceDatabase[[#This Row],[Amount]]-InvoiceDatabase[[#This Row],[Paid Amount]]</f>
        <v>0</v>
      </c>
      <c r="N1117" s="68" t="str" cm="1">
        <f t="array" aca="1" ref="N1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7" s="68" t="str">
        <f>_xlfn.TEXTAFTER(
VLOOKUP(InvoiceDatabase[[#This Row],[Customer]],CustomerList[],5,FALSE),
", ", -1)</f>
        <v>DKI Jakarta</v>
      </c>
      <c r="P1117" s="68">
        <f ca="1">IF(InvoiceDatabase[[#This Row],[Aging]]&lt;&gt;"Within Due",InvoiceDatabase[[#This Row],[Balance Outstanding]],0)</f>
        <v>0</v>
      </c>
      <c r="Q1117" s="68">
        <f ca="1">IF(InvoiceDatabase[[#This Row],[Aging]]="Within Due",InvoiceDatabase[[#This Row],[Balance Outstanding]],0)</f>
        <v>0</v>
      </c>
      <c r="R1117" s="68" t="str">
        <f ca="1">IF(InvoiceDatabase[[#This Row],[Date Issued]] &gt;= TODAY()-30, "Yes", "No")</f>
        <v>No</v>
      </c>
      <c r="S1117" s="68" t="str">
        <f ca="1">IF(InvoiceDatabase[[#This Row],[IsOverdue?]]&lt;&gt;"Yes",InvoiceDatabase[[#This Row],[Status]],"Past Due")</f>
        <v>Paid</v>
      </c>
      <c r="T1117" s="68" t="str">
        <f ca="1">IF(AND(InvoiceDatabase[[#This Row],[Date Due]]&lt;TODAY(),InvoiceDatabase[[#This Row],[Status]]&lt;&gt;"Paid"),"Yes","No")</f>
        <v>No</v>
      </c>
    </row>
    <row r="1118" spans="1:20">
      <c r="A1118">
        <v>1117</v>
      </c>
      <c r="C1118" t="s">
        <v>125</v>
      </c>
      <c r="D1118" s="68">
        <v>3915000</v>
      </c>
      <c r="E1118" s="23">
        <v>46124</v>
      </c>
      <c r="F1118" s="23">
        <v>46154</v>
      </c>
      <c r="G1118" t="s">
        <v>274</v>
      </c>
      <c r="H1118"/>
      <c r="I1118"/>
      <c r="K1118" t="s">
        <v>1418</v>
      </c>
      <c r="L1118" s="68">
        <v>3915000</v>
      </c>
      <c r="M1118" s="68">
        <f>InvoiceDatabase[[#This Row],[Amount]]-InvoiceDatabase[[#This Row],[Paid Amount]]</f>
        <v>0</v>
      </c>
      <c r="N1118" s="68" t="str" cm="1">
        <f t="array" aca="1" ref="N1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8" s="68" t="str">
        <f>_xlfn.TEXTAFTER(
VLOOKUP(InvoiceDatabase[[#This Row],[Customer]],CustomerList[],5,FALSE),
", ", -1)</f>
        <v>DKI Jakarta</v>
      </c>
      <c r="P1118" s="68">
        <f ca="1">IF(InvoiceDatabase[[#This Row],[Aging]]&lt;&gt;"Within Due",InvoiceDatabase[[#This Row],[Balance Outstanding]],0)</f>
        <v>0</v>
      </c>
      <c r="Q1118" s="68">
        <f ca="1">IF(InvoiceDatabase[[#This Row],[Aging]]="Within Due",InvoiceDatabase[[#This Row],[Balance Outstanding]],0)</f>
        <v>0</v>
      </c>
      <c r="R1118" s="68" t="str">
        <f ca="1">IF(InvoiceDatabase[[#This Row],[Date Issued]] &gt;= TODAY()-30, "Yes", "No")</f>
        <v>No</v>
      </c>
      <c r="S1118" s="68" t="str">
        <f ca="1">IF(InvoiceDatabase[[#This Row],[IsOverdue?]]&lt;&gt;"Yes",InvoiceDatabase[[#This Row],[Status]],"Past Due")</f>
        <v>Paid</v>
      </c>
      <c r="T1118" s="68" t="str">
        <f ca="1">IF(AND(InvoiceDatabase[[#This Row],[Date Due]]&lt;TODAY(),InvoiceDatabase[[#This Row],[Status]]&lt;&gt;"Paid"),"Yes","No")</f>
        <v>No</v>
      </c>
    </row>
    <row r="1119" spans="1:20">
      <c r="A1119">
        <v>1118</v>
      </c>
      <c r="C1119" t="s">
        <v>158</v>
      </c>
      <c r="D1119" s="68">
        <v>1494000</v>
      </c>
      <c r="E1119" s="23">
        <v>46265</v>
      </c>
      <c r="F1119" s="23">
        <v>46295</v>
      </c>
      <c r="G1119" t="s">
        <v>274</v>
      </c>
      <c r="H1119"/>
      <c r="I1119"/>
      <c r="K1119" t="s">
        <v>1419</v>
      </c>
      <c r="L1119" s="68">
        <v>1494000</v>
      </c>
      <c r="M1119" s="68">
        <f>InvoiceDatabase[[#This Row],[Amount]]-InvoiceDatabase[[#This Row],[Paid Amount]]</f>
        <v>0</v>
      </c>
      <c r="N1119" s="68" t="str" cm="1">
        <f t="array" aca="1" ref="N1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19" s="68" t="str">
        <f>_xlfn.TEXTAFTER(
VLOOKUP(InvoiceDatabase[[#This Row],[Customer]],CustomerList[],5,FALSE),
", ", -1)</f>
        <v>DKI Jakarta</v>
      </c>
      <c r="P1119" s="68">
        <f ca="1">IF(InvoiceDatabase[[#This Row],[Aging]]&lt;&gt;"Within Due",InvoiceDatabase[[#This Row],[Balance Outstanding]],0)</f>
        <v>0</v>
      </c>
      <c r="Q1119" s="68">
        <f ca="1">IF(InvoiceDatabase[[#This Row],[Aging]]="Within Due",InvoiceDatabase[[#This Row],[Balance Outstanding]],0)</f>
        <v>0</v>
      </c>
      <c r="R1119" s="68" t="str">
        <f ca="1">IF(InvoiceDatabase[[#This Row],[Date Issued]] &gt;= TODAY()-30, "Yes", "No")</f>
        <v>No</v>
      </c>
      <c r="S1119" s="68" t="str">
        <f ca="1">IF(InvoiceDatabase[[#This Row],[IsOverdue?]]&lt;&gt;"Yes",InvoiceDatabase[[#This Row],[Status]],"Past Due")</f>
        <v>Paid</v>
      </c>
      <c r="T1119" s="68" t="str">
        <f ca="1">IF(AND(InvoiceDatabase[[#This Row],[Date Due]]&lt;TODAY(),InvoiceDatabase[[#This Row],[Status]]&lt;&gt;"Paid"),"Yes","No")</f>
        <v>No</v>
      </c>
    </row>
    <row r="1120" spans="1:20">
      <c r="A1120">
        <v>1119</v>
      </c>
      <c r="C1120" t="s">
        <v>232</v>
      </c>
      <c r="D1120" s="68">
        <v>5620000</v>
      </c>
      <c r="E1120" s="23">
        <v>46271</v>
      </c>
      <c r="F1120" s="23">
        <v>46316</v>
      </c>
      <c r="G1120" t="s">
        <v>51</v>
      </c>
      <c r="H1120"/>
      <c r="I1120"/>
      <c r="K1120" t="s">
        <v>1420</v>
      </c>
      <c r="L1120" s="68">
        <v>0</v>
      </c>
      <c r="M1120" s="68">
        <f>InvoiceDatabase[[#This Row],[Amount]]-InvoiceDatabase[[#This Row],[Paid Amount]]</f>
        <v>5620000</v>
      </c>
      <c r="N1120" s="68" t="str" cm="1">
        <f t="array" aca="1" ref="N1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20" s="68" t="str">
        <f>_xlfn.TEXTAFTER(
VLOOKUP(InvoiceDatabase[[#This Row],[Customer]],CustomerList[],5,FALSE),
", ", -1)</f>
        <v>Riau</v>
      </c>
      <c r="P1120" s="68">
        <f ca="1">IF(InvoiceDatabase[[#This Row],[Aging]]&lt;&gt;"Within Due",InvoiceDatabase[[#This Row],[Balance Outstanding]],0)</f>
        <v>0</v>
      </c>
      <c r="Q1120" s="68">
        <f ca="1">IF(InvoiceDatabase[[#This Row],[Aging]]="Within Due",InvoiceDatabase[[#This Row],[Balance Outstanding]],0)</f>
        <v>5620000</v>
      </c>
      <c r="R1120" s="68" t="str">
        <f ca="1">IF(InvoiceDatabase[[#This Row],[Date Issued]] &gt;= TODAY()-30, "Yes", "No")</f>
        <v>Yes</v>
      </c>
      <c r="S1120" s="68" t="str">
        <f ca="1">IF(InvoiceDatabase[[#This Row],[IsOverdue?]]&lt;&gt;"Yes",InvoiceDatabase[[#This Row],[Status]],"Past Due")</f>
        <v>Unpaid</v>
      </c>
      <c r="T1120" s="68" t="str">
        <f ca="1">IF(AND(InvoiceDatabase[[#This Row],[Date Due]]&lt;TODAY(),InvoiceDatabase[[#This Row],[Status]]&lt;&gt;"Paid"),"Yes","No")</f>
        <v>No</v>
      </c>
    </row>
    <row r="1121" spans="1:20">
      <c r="A1121">
        <v>1120</v>
      </c>
      <c r="C1121" t="s">
        <v>158</v>
      </c>
      <c r="D1121" s="68">
        <v>4218000</v>
      </c>
      <c r="E1121" s="23">
        <v>46234</v>
      </c>
      <c r="F1121" s="23">
        <v>46248</v>
      </c>
      <c r="G1121" t="s">
        <v>51</v>
      </c>
      <c r="H1121"/>
      <c r="I1121"/>
      <c r="K1121" t="s">
        <v>1421</v>
      </c>
      <c r="L1121" s="68">
        <v>0</v>
      </c>
      <c r="M1121" s="68">
        <f>InvoiceDatabase[[#This Row],[Amount]]-InvoiceDatabase[[#This Row],[Paid Amount]]</f>
        <v>4218000</v>
      </c>
      <c r="N1121" s="68" t="str" cm="1">
        <f t="array" aca="1" ref="N1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21" s="68" t="str">
        <f>_xlfn.TEXTAFTER(
VLOOKUP(InvoiceDatabase[[#This Row],[Customer]],CustomerList[],5,FALSE),
", ", -1)</f>
        <v>DKI Jakarta</v>
      </c>
      <c r="P1121" s="68">
        <f ca="1">IF(InvoiceDatabase[[#This Row],[Aging]]&lt;&gt;"Within Due",InvoiceDatabase[[#This Row],[Balance Outstanding]],0)</f>
        <v>4218000</v>
      </c>
      <c r="Q1121" s="68">
        <f ca="1">IF(InvoiceDatabase[[#This Row],[Aging]]="Within Due",InvoiceDatabase[[#This Row],[Balance Outstanding]],0)</f>
        <v>0</v>
      </c>
      <c r="R1121" s="68" t="str">
        <f ca="1">IF(InvoiceDatabase[[#This Row],[Date Issued]] &gt;= TODAY()-30, "Yes", "No")</f>
        <v>No</v>
      </c>
      <c r="S1121" s="68" t="str">
        <f ca="1">IF(InvoiceDatabase[[#This Row],[IsOverdue?]]&lt;&gt;"Yes",InvoiceDatabase[[#This Row],[Status]],"Past Due")</f>
        <v>Past Due</v>
      </c>
      <c r="T1121" s="68" t="str">
        <f ca="1">IF(AND(InvoiceDatabase[[#This Row],[Date Due]]&lt;TODAY(),InvoiceDatabase[[#This Row],[Status]]&lt;&gt;"Paid"),"Yes","No")</f>
        <v>Yes</v>
      </c>
    </row>
    <row r="1122" spans="1:20">
      <c r="A1122">
        <v>1121</v>
      </c>
      <c r="C1122" t="s">
        <v>246</v>
      </c>
      <c r="D1122" s="68">
        <v>5297000</v>
      </c>
      <c r="E1122" s="23">
        <v>46205</v>
      </c>
      <c r="F1122" s="23">
        <v>46219</v>
      </c>
      <c r="G1122" t="s">
        <v>51</v>
      </c>
      <c r="H1122"/>
      <c r="I1122"/>
      <c r="K1122" t="s">
        <v>1422</v>
      </c>
      <c r="L1122" s="68">
        <v>0</v>
      </c>
      <c r="M1122" s="68">
        <f>InvoiceDatabase[[#This Row],[Amount]]-InvoiceDatabase[[#This Row],[Paid Amount]]</f>
        <v>5297000</v>
      </c>
      <c r="N1122" s="68" t="str" cm="1">
        <f t="array" aca="1" ref="N1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2" s="68" t="str">
        <f>_xlfn.TEXTAFTER(
VLOOKUP(InvoiceDatabase[[#This Row],[Customer]],CustomerList[],5,FALSE),
", ", -1)</f>
        <v>Kalimantan Timur</v>
      </c>
      <c r="P1122" s="68">
        <f ca="1">IF(InvoiceDatabase[[#This Row],[Aging]]&lt;&gt;"Within Due",InvoiceDatabase[[#This Row],[Balance Outstanding]],0)</f>
        <v>5297000</v>
      </c>
      <c r="Q1122" s="68">
        <f ca="1">IF(InvoiceDatabase[[#This Row],[Aging]]="Within Due",InvoiceDatabase[[#This Row],[Balance Outstanding]],0)</f>
        <v>0</v>
      </c>
      <c r="R1122" s="68" t="str">
        <f ca="1">IF(InvoiceDatabase[[#This Row],[Date Issued]] &gt;= TODAY()-30, "Yes", "No")</f>
        <v>No</v>
      </c>
      <c r="S1122" s="68" t="str">
        <f ca="1">IF(InvoiceDatabase[[#This Row],[IsOverdue?]]&lt;&gt;"Yes",InvoiceDatabase[[#This Row],[Status]],"Past Due")</f>
        <v>Past Due</v>
      </c>
      <c r="T1122" s="68" t="str">
        <f ca="1">IF(AND(InvoiceDatabase[[#This Row],[Date Due]]&lt;TODAY(),InvoiceDatabase[[#This Row],[Status]]&lt;&gt;"Paid"),"Yes","No")</f>
        <v>Yes</v>
      </c>
    </row>
    <row r="1123" spans="1:20">
      <c r="A1123">
        <v>1122</v>
      </c>
      <c r="C1123" t="s">
        <v>197</v>
      </c>
      <c r="D1123" s="68">
        <v>3531000</v>
      </c>
      <c r="E1123" s="23">
        <v>46190</v>
      </c>
      <c r="F1123" s="23">
        <v>46220</v>
      </c>
      <c r="G1123" t="s">
        <v>51</v>
      </c>
      <c r="H1123"/>
      <c r="I1123"/>
      <c r="K1123" t="s">
        <v>1423</v>
      </c>
      <c r="L1123" s="68">
        <v>0</v>
      </c>
      <c r="M1123" s="68">
        <f>InvoiceDatabase[[#This Row],[Amount]]-InvoiceDatabase[[#This Row],[Paid Amount]]</f>
        <v>3531000</v>
      </c>
      <c r="N1123" s="68" t="str" cm="1">
        <f t="array" aca="1" ref="N1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23" s="68" t="str">
        <f>_xlfn.TEXTAFTER(
VLOOKUP(InvoiceDatabase[[#This Row],[Customer]],CustomerList[],5,FALSE),
", ", -1)</f>
        <v>DI Yogyakarta</v>
      </c>
      <c r="P1123" s="68">
        <f ca="1">IF(InvoiceDatabase[[#This Row],[Aging]]&lt;&gt;"Within Due",InvoiceDatabase[[#This Row],[Balance Outstanding]],0)</f>
        <v>3531000</v>
      </c>
      <c r="Q1123" s="68">
        <f ca="1">IF(InvoiceDatabase[[#This Row],[Aging]]="Within Due",InvoiceDatabase[[#This Row],[Balance Outstanding]],0)</f>
        <v>0</v>
      </c>
      <c r="R1123" s="68" t="str">
        <f ca="1">IF(InvoiceDatabase[[#This Row],[Date Issued]] &gt;= TODAY()-30, "Yes", "No")</f>
        <v>No</v>
      </c>
      <c r="S1123" s="68" t="str">
        <f ca="1">IF(InvoiceDatabase[[#This Row],[IsOverdue?]]&lt;&gt;"Yes",InvoiceDatabase[[#This Row],[Status]],"Past Due")</f>
        <v>Past Due</v>
      </c>
      <c r="T1123" s="68" t="str">
        <f ca="1">IF(AND(InvoiceDatabase[[#This Row],[Date Due]]&lt;TODAY(),InvoiceDatabase[[#This Row],[Status]]&lt;&gt;"Paid"),"Yes","No")</f>
        <v>Yes</v>
      </c>
    </row>
    <row r="1124" spans="1:20">
      <c r="A1124">
        <v>1123</v>
      </c>
      <c r="C1124" t="s">
        <v>190</v>
      </c>
      <c r="D1124" s="68">
        <v>3436000</v>
      </c>
      <c r="E1124" s="23">
        <v>46260</v>
      </c>
      <c r="F1124" s="23">
        <v>46274</v>
      </c>
      <c r="G1124" t="s">
        <v>274</v>
      </c>
      <c r="H1124"/>
      <c r="I1124"/>
      <c r="K1124" t="s">
        <v>1424</v>
      </c>
      <c r="L1124" s="68">
        <v>3436000</v>
      </c>
      <c r="M1124" s="68">
        <f>InvoiceDatabase[[#This Row],[Amount]]-InvoiceDatabase[[#This Row],[Paid Amount]]</f>
        <v>0</v>
      </c>
      <c r="N1124" s="68" t="str" cm="1">
        <f t="array" aca="1" ref="N1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4" s="68" t="str">
        <f>_xlfn.TEXTAFTER(
VLOOKUP(InvoiceDatabase[[#This Row],[Customer]],CustomerList[],5,FALSE),
", ", -1)</f>
        <v>Jawa Tengah</v>
      </c>
      <c r="P1124" s="68">
        <f ca="1">IF(InvoiceDatabase[[#This Row],[Aging]]&lt;&gt;"Within Due",InvoiceDatabase[[#This Row],[Balance Outstanding]],0)</f>
        <v>0</v>
      </c>
      <c r="Q1124" s="68">
        <f ca="1">IF(InvoiceDatabase[[#This Row],[Aging]]="Within Due",InvoiceDatabase[[#This Row],[Balance Outstanding]],0)</f>
        <v>0</v>
      </c>
      <c r="R1124" s="68" t="str">
        <f ca="1">IF(InvoiceDatabase[[#This Row],[Date Issued]] &gt;= TODAY()-30, "Yes", "No")</f>
        <v>No</v>
      </c>
      <c r="S1124" s="68" t="str">
        <f ca="1">IF(InvoiceDatabase[[#This Row],[IsOverdue?]]&lt;&gt;"Yes",InvoiceDatabase[[#This Row],[Status]],"Past Due")</f>
        <v>Paid</v>
      </c>
      <c r="T1124" s="68" t="str">
        <f ca="1">IF(AND(InvoiceDatabase[[#This Row],[Date Due]]&lt;TODAY(),InvoiceDatabase[[#This Row],[Status]]&lt;&gt;"Paid"),"Yes","No")</f>
        <v>No</v>
      </c>
    </row>
    <row r="1125" spans="1:20">
      <c r="A1125">
        <v>1124</v>
      </c>
      <c r="C1125" t="s">
        <v>105</v>
      </c>
      <c r="D1125" s="68">
        <v>1977000</v>
      </c>
      <c r="E1125" s="23">
        <v>46103</v>
      </c>
      <c r="F1125" s="23">
        <v>46133</v>
      </c>
      <c r="G1125" t="s">
        <v>274</v>
      </c>
      <c r="H1125"/>
      <c r="I1125"/>
      <c r="K1125" t="s">
        <v>1425</v>
      </c>
      <c r="L1125" s="68">
        <v>1977000</v>
      </c>
      <c r="M1125" s="68">
        <f>InvoiceDatabase[[#This Row],[Amount]]-InvoiceDatabase[[#This Row],[Paid Amount]]</f>
        <v>0</v>
      </c>
      <c r="N1125" s="68" t="str" cm="1">
        <f t="array" aca="1" ref="N1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5" s="68" t="str">
        <f>_xlfn.TEXTAFTER(
VLOOKUP(InvoiceDatabase[[#This Row],[Customer]],CustomerList[],5,FALSE),
", ", -1)</f>
        <v>DKI Jakarta</v>
      </c>
      <c r="P1125" s="68">
        <f ca="1">IF(InvoiceDatabase[[#This Row],[Aging]]&lt;&gt;"Within Due",InvoiceDatabase[[#This Row],[Balance Outstanding]],0)</f>
        <v>0</v>
      </c>
      <c r="Q1125" s="68">
        <f ca="1">IF(InvoiceDatabase[[#This Row],[Aging]]="Within Due",InvoiceDatabase[[#This Row],[Balance Outstanding]],0)</f>
        <v>0</v>
      </c>
      <c r="R1125" s="68" t="str">
        <f ca="1">IF(InvoiceDatabase[[#This Row],[Date Issued]] &gt;= TODAY()-30, "Yes", "No")</f>
        <v>No</v>
      </c>
      <c r="S1125" s="68" t="str">
        <f ca="1">IF(InvoiceDatabase[[#This Row],[IsOverdue?]]&lt;&gt;"Yes",InvoiceDatabase[[#This Row],[Status]],"Past Due")</f>
        <v>Paid</v>
      </c>
      <c r="T1125" s="68" t="str">
        <f ca="1">IF(AND(InvoiceDatabase[[#This Row],[Date Due]]&lt;TODAY(),InvoiceDatabase[[#This Row],[Status]]&lt;&gt;"Paid"),"Yes","No")</f>
        <v>No</v>
      </c>
    </row>
    <row r="1126" spans="1:20">
      <c r="A1126">
        <v>1125</v>
      </c>
      <c r="C1126" t="s">
        <v>158</v>
      </c>
      <c r="D1126" s="68">
        <v>4372000</v>
      </c>
      <c r="E1126" s="23">
        <v>46222</v>
      </c>
      <c r="F1126" s="23">
        <v>46267</v>
      </c>
      <c r="G1126" t="s">
        <v>274</v>
      </c>
      <c r="H1126"/>
      <c r="I1126"/>
      <c r="K1126" t="s">
        <v>1426</v>
      </c>
      <c r="L1126" s="68">
        <v>4372000</v>
      </c>
      <c r="M1126" s="68">
        <f>InvoiceDatabase[[#This Row],[Amount]]-InvoiceDatabase[[#This Row],[Paid Amount]]</f>
        <v>0</v>
      </c>
      <c r="N1126" s="68" t="str" cm="1">
        <f t="array" aca="1" ref="N1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6" s="68" t="str">
        <f>_xlfn.TEXTAFTER(
VLOOKUP(InvoiceDatabase[[#This Row],[Customer]],CustomerList[],5,FALSE),
", ", -1)</f>
        <v>DKI Jakarta</v>
      </c>
      <c r="P1126" s="68">
        <f ca="1">IF(InvoiceDatabase[[#This Row],[Aging]]&lt;&gt;"Within Due",InvoiceDatabase[[#This Row],[Balance Outstanding]],0)</f>
        <v>0</v>
      </c>
      <c r="Q1126" s="68">
        <f ca="1">IF(InvoiceDatabase[[#This Row],[Aging]]="Within Due",InvoiceDatabase[[#This Row],[Balance Outstanding]],0)</f>
        <v>0</v>
      </c>
      <c r="R1126" s="68" t="str">
        <f ca="1">IF(InvoiceDatabase[[#This Row],[Date Issued]] &gt;= TODAY()-30, "Yes", "No")</f>
        <v>No</v>
      </c>
      <c r="S1126" s="68" t="str">
        <f ca="1">IF(InvoiceDatabase[[#This Row],[IsOverdue?]]&lt;&gt;"Yes",InvoiceDatabase[[#This Row],[Status]],"Past Due")</f>
        <v>Paid</v>
      </c>
      <c r="T1126" s="68" t="str">
        <f ca="1">IF(AND(InvoiceDatabase[[#This Row],[Date Due]]&lt;TODAY(),InvoiceDatabase[[#This Row],[Status]]&lt;&gt;"Paid"),"Yes","No")</f>
        <v>No</v>
      </c>
    </row>
    <row r="1127" spans="1:20">
      <c r="A1127">
        <v>1126</v>
      </c>
      <c r="C1127" t="s">
        <v>197</v>
      </c>
      <c r="D1127" s="68">
        <v>3664000</v>
      </c>
      <c r="E1127" s="23">
        <v>46032</v>
      </c>
      <c r="F1127" s="23">
        <v>46077</v>
      </c>
      <c r="G1127" t="s">
        <v>274</v>
      </c>
      <c r="H1127"/>
      <c r="I1127"/>
      <c r="K1127" t="s">
        <v>1427</v>
      </c>
      <c r="L1127" s="68">
        <v>3664000</v>
      </c>
      <c r="M1127" s="68">
        <f>InvoiceDatabase[[#This Row],[Amount]]-InvoiceDatabase[[#This Row],[Paid Amount]]</f>
        <v>0</v>
      </c>
      <c r="N1127" s="68" t="str" cm="1">
        <f t="array" aca="1" ref="N1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7" s="68" t="str">
        <f>_xlfn.TEXTAFTER(
VLOOKUP(InvoiceDatabase[[#This Row],[Customer]],CustomerList[],5,FALSE),
", ", -1)</f>
        <v>DI Yogyakarta</v>
      </c>
      <c r="P1127" s="68">
        <f ca="1">IF(InvoiceDatabase[[#This Row],[Aging]]&lt;&gt;"Within Due",InvoiceDatabase[[#This Row],[Balance Outstanding]],0)</f>
        <v>0</v>
      </c>
      <c r="Q1127" s="68">
        <f ca="1">IF(InvoiceDatabase[[#This Row],[Aging]]="Within Due",InvoiceDatabase[[#This Row],[Balance Outstanding]],0)</f>
        <v>0</v>
      </c>
      <c r="R1127" s="68" t="str">
        <f ca="1">IF(InvoiceDatabase[[#This Row],[Date Issued]] &gt;= TODAY()-30, "Yes", "No")</f>
        <v>No</v>
      </c>
      <c r="S1127" s="68" t="str">
        <f ca="1">IF(InvoiceDatabase[[#This Row],[IsOverdue?]]&lt;&gt;"Yes",InvoiceDatabase[[#This Row],[Status]],"Past Due")</f>
        <v>Paid</v>
      </c>
      <c r="T1127" s="68" t="str">
        <f ca="1">IF(AND(InvoiceDatabase[[#This Row],[Date Due]]&lt;TODAY(),InvoiceDatabase[[#This Row],[Status]]&lt;&gt;"Paid"),"Yes","No")</f>
        <v>No</v>
      </c>
    </row>
    <row r="1128" spans="1:20">
      <c r="A1128">
        <v>1127</v>
      </c>
      <c r="C1128" t="s">
        <v>204</v>
      </c>
      <c r="D1128" s="68">
        <v>2964000</v>
      </c>
      <c r="E1128" s="23">
        <v>46052</v>
      </c>
      <c r="F1128" s="23">
        <v>46097</v>
      </c>
      <c r="G1128" t="s">
        <v>51</v>
      </c>
      <c r="H1128"/>
      <c r="I1128"/>
      <c r="K1128" t="s">
        <v>1428</v>
      </c>
      <c r="L1128" s="68">
        <v>0</v>
      </c>
      <c r="M1128" s="68">
        <f>InvoiceDatabase[[#This Row],[Amount]]-InvoiceDatabase[[#This Row],[Paid Amount]]</f>
        <v>2964000</v>
      </c>
      <c r="N1128" s="68" t="str" cm="1">
        <f t="array" aca="1" ref="N1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28" s="68" t="str">
        <f>_xlfn.TEXTAFTER(
VLOOKUP(InvoiceDatabase[[#This Row],[Customer]],CustomerList[],5,FALSE),
", ", -1)</f>
        <v>Bali</v>
      </c>
      <c r="P1128" s="68">
        <f ca="1">IF(InvoiceDatabase[[#This Row],[Aging]]&lt;&gt;"Within Due",InvoiceDatabase[[#This Row],[Balance Outstanding]],0)</f>
        <v>2964000</v>
      </c>
      <c r="Q1128" s="68">
        <f ca="1">IF(InvoiceDatabase[[#This Row],[Aging]]="Within Due",InvoiceDatabase[[#This Row],[Balance Outstanding]],0)</f>
        <v>0</v>
      </c>
      <c r="R1128" s="68" t="str">
        <f ca="1">IF(InvoiceDatabase[[#This Row],[Date Issued]] &gt;= TODAY()-30, "Yes", "No")</f>
        <v>No</v>
      </c>
      <c r="S1128" s="68" t="str">
        <f ca="1">IF(InvoiceDatabase[[#This Row],[IsOverdue?]]&lt;&gt;"Yes",InvoiceDatabase[[#This Row],[Status]],"Past Due")</f>
        <v>Past Due</v>
      </c>
      <c r="T1128" s="68" t="str">
        <f ca="1">IF(AND(InvoiceDatabase[[#This Row],[Date Due]]&lt;TODAY(),InvoiceDatabase[[#This Row],[Status]]&lt;&gt;"Paid"),"Yes","No")</f>
        <v>Yes</v>
      </c>
    </row>
    <row r="1129" spans="1:20">
      <c r="A1129">
        <v>1128</v>
      </c>
      <c r="C1129" t="s">
        <v>105</v>
      </c>
      <c r="D1129" s="68">
        <v>4501000</v>
      </c>
      <c r="E1129" s="23">
        <v>46151</v>
      </c>
      <c r="F1129" s="23">
        <v>46165</v>
      </c>
      <c r="G1129" t="s">
        <v>274</v>
      </c>
      <c r="H1129"/>
      <c r="I1129"/>
      <c r="K1129" t="s">
        <v>1429</v>
      </c>
      <c r="L1129" s="68">
        <v>4501000</v>
      </c>
      <c r="M1129" s="68">
        <f>InvoiceDatabase[[#This Row],[Amount]]-InvoiceDatabase[[#This Row],[Paid Amount]]</f>
        <v>0</v>
      </c>
      <c r="N1129" s="68" t="str" cm="1">
        <f t="array" aca="1" ref="N1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29" s="68" t="str">
        <f>_xlfn.TEXTAFTER(
VLOOKUP(InvoiceDatabase[[#This Row],[Customer]],CustomerList[],5,FALSE),
", ", -1)</f>
        <v>DKI Jakarta</v>
      </c>
      <c r="P1129" s="68">
        <f ca="1">IF(InvoiceDatabase[[#This Row],[Aging]]&lt;&gt;"Within Due",InvoiceDatabase[[#This Row],[Balance Outstanding]],0)</f>
        <v>0</v>
      </c>
      <c r="Q1129" s="68">
        <f ca="1">IF(InvoiceDatabase[[#This Row],[Aging]]="Within Due",InvoiceDatabase[[#This Row],[Balance Outstanding]],0)</f>
        <v>0</v>
      </c>
      <c r="R1129" s="68" t="str">
        <f ca="1">IF(InvoiceDatabase[[#This Row],[Date Issued]] &gt;= TODAY()-30, "Yes", "No")</f>
        <v>No</v>
      </c>
      <c r="S1129" s="68" t="str">
        <f ca="1">IF(InvoiceDatabase[[#This Row],[IsOverdue?]]&lt;&gt;"Yes",InvoiceDatabase[[#This Row],[Status]],"Past Due")</f>
        <v>Paid</v>
      </c>
      <c r="T1129" s="68" t="str">
        <f ca="1">IF(AND(InvoiceDatabase[[#This Row],[Date Due]]&lt;TODAY(),InvoiceDatabase[[#This Row],[Status]]&lt;&gt;"Paid"),"Yes","No")</f>
        <v>No</v>
      </c>
    </row>
    <row r="1130" spans="1:20">
      <c r="A1130">
        <v>1129</v>
      </c>
      <c r="C1130" t="s">
        <v>211</v>
      </c>
      <c r="D1130" s="68">
        <v>2340000</v>
      </c>
      <c r="E1130" s="23">
        <v>46036</v>
      </c>
      <c r="F1130" s="23">
        <v>46066</v>
      </c>
      <c r="G1130" t="s">
        <v>274</v>
      </c>
      <c r="H1130"/>
      <c r="I1130"/>
      <c r="K1130" t="s">
        <v>1430</v>
      </c>
      <c r="L1130" s="68">
        <v>2340000</v>
      </c>
      <c r="M1130" s="68">
        <f>InvoiceDatabase[[#This Row],[Amount]]-InvoiceDatabase[[#This Row],[Paid Amount]]</f>
        <v>0</v>
      </c>
      <c r="N1130" s="68" t="str" cm="1">
        <f t="array" aca="1" ref="N1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0" s="68" t="str">
        <f>_xlfn.TEXTAFTER(
VLOOKUP(InvoiceDatabase[[#This Row],[Customer]],CustomerList[],5,FALSE),
", ", -1)</f>
        <v>Sulawesi Selatan</v>
      </c>
      <c r="P1130" s="68">
        <f ca="1">IF(InvoiceDatabase[[#This Row],[Aging]]&lt;&gt;"Within Due",InvoiceDatabase[[#This Row],[Balance Outstanding]],0)</f>
        <v>0</v>
      </c>
      <c r="Q1130" s="68">
        <f ca="1">IF(InvoiceDatabase[[#This Row],[Aging]]="Within Due",InvoiceDatabase[[#This Row],[Balance Outstanding]],0)</f>
        <v>0</v>
      </c>
      <c r="R1130" s="68" t="str">
        <f ca="1">IF(InvoiceDatabase[[#This Row],[Date Issued]] &gt;= TODAY()-30, "Yes", "No")</f>
        <v>No</v>
      </c>
      <c r="S1130" s="68" t="str">
        <f ca="1">IF(InvoiceDatabase[[#This Row],[IsOverdue?]]&lt;&gt;"Yes",InvoiceDatabase[[#This Row],[Status]],"Past Due")</f>
        <v>Paid</v>
      </c>
      <c r="T1130" s="68" t="str">
        <f ca="1">IF(AND(InvoiceDatabase[[#This Row],[Date Due]]&lt;TODAY(),InvoiceDatabase[[#This Row],[Status]]&lt;&gt;"Paid"),"Yes","No")</f>
        <v>No</v>
      </c>
    </row>
    <row r="1131" spans="1:20">
      <c r="A1131">
        <v>1130</v>
      </c>
      <c r="C1131" t="s">
        <v>118</v>
      </c>
      <c r="D1131" s="68">
        <v>2114000</v>
      </c>
      <c r="E1131" s="23">
        <v>46049</v>
      </c>
      <c r="F1131" s="23">
        <v>46079</v>
      </c>
      <c r="G1131" t="s">
        <v>274</v>
      </c>
      <c r="H1131"/>
      <c r="I1131"/>
      <c r="K1131" t="s">
        <v>1431</v>
      </c>
      <c r="L1131" s="68">
        <v>2114000</v>
      </c>
      <c r="M1131" s="68">
        <f>InvoiceDatabase[[#This Row],[Amount]]-InvoiceDatabase[[#This Row],[Paid Amount]]</f>
        <v>0</v>
      </c>
      <c r="N1131" s="68" t="str" cm="1">
        <f t="array" aca="1" ref="N1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1" s="68" t="str">
        <f>_xlfn.TEXTAFTER(
VLOOKUP(InvoiceDatabase[[#This Row],[Customer]],CustomerList[],5,FALSE),
", ", -1)</f>
        <v>DKI Jakarta</v>
      </c>
      <c r="P1131" s="68">
        <f ca="1">IF(InvoiceDatabase[[#This Row],[Aging]]&lt;&gt;"Within Due",InvoiceDatabase[[#This Row],[Balance Outstanding]],0)</f>
        <v>0</v>
      </c>
      <c r="Q1131" s="68">
        <f ca="1">IF(InvoiceDatabase[[#This Row],[Aging]]="Within Due",InvoiceDatabase[[#This Row],[Balance Outstanding]],0)</f>
        <v>0</v>
      </c>
      <c r="R1131" s="68" t="str">
        <f ca="1">IF(InvoiceDatabase[[#This Row],[Date Issued]] &gt;= TODAY()-30, "Yes", "No")</f>
        <v>No</v>
      </c>
      <c r="S1131" s="68" t="str">
        <f ca="1">IF(InvoiceDatabase[[#This Row],[IsOverdue?]]&lt;&gt;"Yes",InvoiceDatabase[[#This Row],[Status]],"Past Due")</f>
        <v>Paid</v>
      </c>
      <c r="T1131" s="68" t="str">
        <f ca="1">IF(AND(InvoiceDatabase[[#This Row],[Date Due]]&lt;TODAY(),InvoiceDatabase[[#This Row],[Status]]&lt;&gt;"Paid"),"Yes","No")</f>
        <v>No</v>
      </c>
    </row>
    <row r="1132" spans="1:20">
      <c r="A1132">
        <v>1131</v>
      </c>
      <c r="C1132" t="s">
        <v>253</v>
      </c>
      <c r="D1132" s="68">
        <v>2503000</v>
      </c>
      <c r="E1132" s="23">
        <v>46199</v>
      </c>
      <c r="F1132" s="23">
        <v>46213</v>
      </c>
      <c r="G1132" t="s">
        <v>51</v>
      </c>
      <c r="H1132"/>
      <c r="I1132"/>
      <c r="K1132" t="s">
        <v>1432</v>
      </c>
      <c r="L1132" s="68">
        <v>0</v>
      </c>
      <c r="M1132" s="68">
        <f>InvoiceDatabase[[#This Row],[Amount]]-InvoiceDatabase[[#This Row],[Paid Amount]]</f>
        <v>2503000</v>
      </c>
      <c r="N1132" s="68" t="str" cm="1">
        <f t="array" aca="1" ref="N1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32" s="68" t="str">
        <f>_xlfn.TEXTAFTER(
VLOOKUP(InvoiceDatabase[[#This Row],[Customer]],CustomerList[],5,FALSE),
", ", -1)</f>
        <v>Kalimantan Barat</v>
      </c>
      <c r="P1132" s="68">
        <f ca="1">IF(InvoiceDatabase[[#This Row],[Aging]]&lt;&gt;"Within Due",InvoiceDatabase[[#This Row],[Balance Outstanding]],0)</f>
        <v>2503000</v>
      </c>
      <c r="Q1132" s="68">
        <f ca="1">IF(InvoiceDatabase[[#This Row],[Aging]]="Within Due",InvoiceDatabase[[#This Row],[Balance Outstanding]],0)</f>
        <v>0</v>
      </c>
      <c r="R1132" s="68" t="str">
        <f ca="1">IF(InvoiceDatabase[[#This Row],[Date Issued]] &gt;= TODAY()-30, "Yes", "No")</f>
        <v>No</v>
      </c>
      <c r="S1132" s="68" t="str">
        <f ca="1">IF(InvoiceDatabase[[#This Row],[IsOverdue?]]&lt;&gt;"Yes",InvoiceDatabase[[#This Row],[Status]],"Past Due")</f>
        <v>Past Due</v>
      </c>
      <c r="T1132" s="68" t="str">
        <f ca="1">IF(AND(InvoiceDatabase[[#This Row],[Date Due]]&lt;TODAY(),InvoiceDatabase[[#This Row],[Status]]&lt;&gt;"Paid"),"Yes","No")</f>
        <v>Yes</v>
      </c>
    </row>
    <row r="1133" spans="1:20">
      <c r="A1133">
        <v>1132</v>
      </c>
      <c r="C1133" t="s">
        <v>138</v>
      </c>
      <c r="D1133" s="68">
        <v>2206000</v>
      </c>
      <c r="E1133" s="23">
        <v>46254</v>
      </c>
      <c r="F1133" s="23">
        <v>46284</v>
      </c>
      <c r="G1133" t="s">
        <v>51</v>
      </c>
      <c r="H1133"/>
      <c r="I1133"/>
      <c r="K1133" t="s">
        <v>1433</v>
      </c>
      <c r="L1133" s="68">
        <v>0</v>
      </c>
      <c r="M1133" s="68">
        <f>InvoiceDatabase[[#This Row],[Amount]]-InvoiceDatabase[[#This Row],[Paid Amount]]</f>
        <v>2206000</v>
      </c>
      <c r="N1133" s="68" t="str" cm="1">
        <f t="array" aca="1" ref="N1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33" s="68" t="str">
        <f>_xlfn.TEXTAFTER(
VLOOKUP(InvoiceDatabase[[#This Row],[Customer]],CustomerList[],5,FALSE),
", ", -1)</f>
        <v>Jawa Barat</v>
      </c>
      <c r="P1133" s="68">
        <f ca="1">IF(InvoiceDatabase[[#This Row],[Aging]]&lt;&gt;"Within Due",InvoiceDatabase[[#This Row],[Balance Outstanding]],0)</f>
        <v>2206000</v>
      </c>
      <c r="Q1133" s="68">
        <f ca="1">IF(InvoiceDatabase[[#This Row],[Aging]]="Within Due",InvoiceDatabase[[#This Row],[Balance Outstanding]],0)</f>
        <v>0</v>
      </c>
      <c r="R1133" s="68" t="str">
        <f ca="1">IF(InvoiceDatabase[[#This Row],[Date Issued]] &gt;= TODAY()-30, "Yes", "No")</f>
        <v>No</v>
      </c>
      <c r="S1133" s="68" t="str">
        <f ca="1">IF(InvoiceDatabase[[#This Row],[IsOverdue?]]&lt;&gt;"Yes",InvoiceDatabase[[#This Row],[Status]],"Past Due")</f>
        <v>Past Due</v>
      </c>
      <c r="T1133" s="68" t="str">
        <f ca="1">IF(AND(InvoiceDatabase[[#This Row],[Date Due]]&lt;TODAY(),InvoiceDatabase[[#This Row],[Status]]&lt;&gt;"Paid"),"Yes","No")</f>
        <v>Yes</v>
      </c>
    </row>
    <row r="1134" spans="1:20">
      <c r="A1134">
        <v>1133</v>
      </c>
      <c r="C1134" t="s">
        <v>144</v>
      </c>
      <c r="D1134" s="68">
        <v>2179000</v>
      </c>
      <c r="E1134" s="23">
        <v>46085</v>
      </c>
      <c r="F1134" s="23">
        <v>46115</v>
      </c>
      <c r="G1134" t="s">
        <v>51</v>
      </c>
      <c r="H1134"/>
      <c r="I1134"/>
      <c r="K1134" t="s">
        <v>1434</v>
      </c>
      <c r="L1134" s="68">
        <v>0</v>
      </c>
      <c r="M1134" s="68">
        <f>InvoiceDatabase[[#This Row],[Amount]]-InvoiceDatabase[[#This Row],[Paid Amount]]</f>
        <v>2179000</v>
      </c>
      <c r="N1134" s="68" t="str" cm="1">
        <f t="array" aca="1" ref="N1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4" s="68" t="str">
        <f>_xlfn.TEXTAFTER(
VLOOKUP(InvoiceDatabase[[#This Row],[Customer]],CustomerList[],5,FALSE),
", ", -1)</f>
        <v>Banten</v>
      </c>
      <c r="P1134" s="68">
        <f ca="1">IF(InvoiceDatabase[[#This Row],[Aging]]&lt;&gt;"Within Due",InvoiceDatabase[[#This Row],[Balance Outstanding]],0)</f>
        <v>2179000</v>
      </c>
      <c r="Q1134" s="68">
        <f ca="1">IF(InvoiceDatabase[[#This Row],[Aging]]="Within Due",InvoiceDatabase[[#This Row],[Balance Outstanding]],0)</f>
        <v>0</v>
      </c>
      <c r="R1134" s="68" t="str">
        <f ca="1">IF(InvoiceDatabase[[#This Row],[Date Issued]] &gt;= TODAY()-30, "Yes", "No")</f>
        <v>No</v>
      </c>
      <c r="S1134" s="68" t="str">
        <f ca="1">IF(InvoiceDatabase[[#This Row],[IsOverdue?]]&lt;&gt;"Yes",InvoiceDatabase[[#This Row],[Status]],"Past Due")</f>
        <v>Past Due</v>
      </c>
      <c r="T1134" s="68" t="str">
        <f ca="1">IF(AND(InvoiceDatabase[[#This Row],[Date Due]]&lt;TODAY(),InvoiceDatabase[[#This Row],[Status]]&lt;&gt;"Paid"),"Yes","No")</f>
        <v>Yes</v>
      </c>
    </row>
    <row r="1135" spans="1:20">
      <c r="A1135">
        <v>1134</v>
      </c>
      <c r="C1135" t="s">
        <v>131</v>
      </c>
      <c r="D1135" s="68">
        <v>99000</v>
      </c>
      <c r="E1135" s="23">
        <v>46118</v>
      </c>
      <c r="F1135" s="23">
        <v>46163</v>
      </c>
      <c r="G1135" t="s">
        <v>274</v>
      </c>
      <c r="H1135"/>
      <c r="I1135"/>
      <c r="K1135" t="s">
        <v>1435</v>
      </c>
      <c r="L1135" s="68">
        <v>99000</v>
      </c>
      <c r="M1135" s="68">
        <f>InvoiceDatabase[[#This Row],[Amount]]-InvoiceDatabase[[#This Row],[Paid Amount]]</f>
        <v>0</v>
      </c>
      <c r="N1135" s="68" t="str" cm="1">
        <f t="array" aca="1" ref="N1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5" s="68" t="str">
        <f>_xlfn.TEXTAFTER(
VLOOKUP(InvoiceDatabase[[#This Row],[Customer]],CustomerList[],5,FALSE),
", ", -1)</f>
        <v>Jawa Barat</v>
      </c>
      <c r="P1135" s="68">
        <f ca="1">IF(InvoiceDatabase[[#This Row],[Aging]]&lt;&gt;"Within Due",InvoiceDatabase[[#This Row],[Balance Outstanding]],0)</f>
        <v>0</v>
      </c>
      <c r="Q1135" s="68">
        <f ca="1">IF(InvoiceDatabase[[#This Row],[Aging]]="Within Due",InvoiceDatabase[[#This Row],[Balance Outstanding]],0)</f>
        <v>0</v>
      </c>
      <c r="R1135" s="68" t="str">
        <f ca="1">IF(InvoiceDatabase[[#This Row],[Date Issued]] &gt;= TODAY()-30, "Yes", "No")</f>
        <v>No</v>
      </c>
      <c r="S1135" s="68" t="str">
        <f ca="1">IF(InvoiceDatabase[[#This Row],[IsOverdue?]]&lt;&gt;"Yes",InvoiceDatabase[[#This Row],[Status]],"Past Due")</f>
        <v>Paid</v>
      </c>
      <c r="T1135" s="68" t="str">
        <f ca="1">IF(AND(InvoiceDatabase[[#This Row],[Date Due]]&lt;TODAY(),InvoiceDatabase[[#This Row],[Status]]&lt;&gt;"Paid"),"Yes","No")</f>
        <v>No</v>
      </c>
    </row>
    <row r="1136" spans="1:20">
      <c r="A1136">
        <v>1135</v>
      </c>
      <c r="C1136" t="s">
        <v>190</v>
      </c>
      <c r="D1136" s="68">
        <v>3219000</v>
      </c>
      <c r="E1136" s="23">
        <v>46166</v>
      </c>
      <c r="F1136" s="23">
        <v>46196</v>
      </c>
      <c r="G1136" t="s">
        <v>274</v>
      </c>
      <c r="H1136"/>
      <c r="I1136"/>
      <c r="K1136" t="s">
        <v>1436</v>
      </c>
      <c r="L1136" s="68">
        <v>3219000</v>
      </c>
      <c r="M1136" s="68">
        <f>InvoiceDatabase[[#This Row],[Amount]]-InvoiceDatabase[[#This Row],[Paid Amount]]</f>
        <v>0</v>
      </c>
      <c r="N1136" s="68" t="str" cm="1">
        <f t="array" aca="1" ref="N1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6" s="68" t="str">
        <f>_xlfn.TEXTAFTER(
VLOOKUP(InvoiceDatabase[[#This Row],[Customer]],CustomerList[],5,FALSE),
", ", -1)</f>
        <v>Jawa Tengah</v>
      </c>
      <c r="P1136" s="68">
        <f ca="1">IF(InvoiceDatabase[[#This Row],[Aging]]&lt;&gt;"Within Due",InvoiceDatabase[[#This Row],[Balance Outstanding]],0)</f>
        <v>0</v>
      </c>
      <c r="Q1136" s="68">
        <f ca="1">IF(InvoiceDatabase[[#This Row],[Aging]]="Within Due",InvoiceDatabase[[#This Row],[Balance Outstanding]],0)</f>
        <v>0</v>
      </c>
      <c r="R1136" s="68" t="str">
        <f ca="1">IF(InvoiceDatabase[[#This Row],[Date Issued]] &gt;= TODAY()-30, "Yes", "No")</f>
        <v>No</v>
      </c>
      <c r="S1136" s="68" t="str">
        <f ca="1">IF(InvoiceDatabase[[#This Row],[IsOverdue?]]&lt;&gt;"Yes",InvoiceDatabase[[#This Row],[Status]],"Past Due")</f>
        <v>Paid</v>
      </c>
      <c r="T1136" s="68" t="str">
        <f ca="1">IF(AND(InvoiceDatabase[[#This Row],[Date Due]]&lt;TODAY(),InvoiceDatabase[[#This Row],[Status]]&lt;&gt;"Paid"),"Yes","No")</f>
        <v>No</v>
      </c>
    </row>
    <row r="1137" spans="1:20">
      <c r="A1137">
        <v>1136</v>
      </c>
      <c r="C1137" t="s">
        <v>125</v>
      </c>
      <c r="D1137" s="68">
        <v>2764000</v>
      </c>
      <c r="E1137" s="23">
        <v>46115</v>
      </c>
      <c r="F1137" s="23">
        <v>46129</v>
      </c>
      <c r="G1137" t="s">
        <v>274</v>
      </c>
      <c r="H1137"/>
      <c r="I1137"/>
      <c r="K1137" t="s">
        <v>1437</v>
      </c>
      <c r="L1137" s="68">
        <v>2764000</v>
      </c>
      <c r="M1137" s="68">
        <f>InvoiceDatabase[[#This Row],[Amount]]-InvoiceDatabase[[#This Row],[Paid Amount]]</f>
        <v>0</v>
      </c>
      <c r="N1137" s="68" t="str" cm="1">
        <f t="array" aca="1" ref="N1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7" s="68" t="str">
        <f>_xlfn.TEXTAFTER(
VLOOKUP(InvoiceDatabase[[#This Row],[Customer]],CustomerList[],5,FALSE),
", ", -1)</f>
        <v>DKI Jakarta</v>
      </c>
      <c r="P1137" s="68">
        <f ca="1">IF(InvoiceDatabase[[#This Row],[Aging]]&lt;&gt;"Within Due",InvoiceDatabase[[#This Row],[Balance Outstanding]],0)</f>
        <v>0</v>
      </c>
      <c r="Q1137" s="68">
        <f ca="1">IF(InvoiceDatabase[[#This Row],[Aging]]="Within Due",InvoiceDatabase[[#This Row],[Balance Outstanding]],0)</f>
        <v>0</v>
      </c>
      <c r="R1137" s="68" t="str">
        <f ca="1">IF(InvoiceDatabase[[#This Row],[Date Issued]] &gt;= TODAY()-30, "Yes", "No")</f>
        <v>No</v>
      </c>
      <c r="S1137" s="68" t="str">
        <f ca="1">IF(InvoiceDatabase[[#This Row],[IsOverdue?]]&lt;&gt;"Yes",InvoiceDatabase[[#This Row],[Status]],"Past Due")</f>
        <v>Paid</v>
      </c>
      <c r="T1137" s="68" t="str">
        <f ca="1">IF(AND(InvoiceDatabase[[#This Row],[Date Due]]&lt;TODAY(),InvoiceDatabase[[#This Row],[Status]]&lt;&gt;"Paid"),"Yes","No")</f>
        <v>No</v>
      </c>
    </row>
    <row r="1138" spans="1:20">
      <c r="A1138">
        <v>1137</v>
      </c>
      <c r="C1138" t="s">
        <v>197</v>
      </c>
      <c r="D1138" s="68">
        <v>5486000</v>
      </c>
      <c r="E1138" s="23">
        <v>46222</v>
      </c>
      <c r="F1138" s="23">
        <v>46267</v>
      </c>
      <c r="G1138" t="s">
        <v>274</v>
      </c>
      <c r="H1138"/>
      <c r="I1138"/>
      <c r="K1138" t="s">
        <v>1438</v>
      </c>
      <c r="L1138" s="68">
        <v>5486000</v>
      </c>
      <c r="M1138" s="68">
        <f>InvoiceDatabase[[#This Row],[Amount]]-InvoiceDatabase[[#This Row],[Paid Amount]]</f>
        <v>0</v>
      </c>
      <c r="N1138" s="68" t="str" cm="1">
        <f t="array" aca="1" ref="N1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38" s="68" t="str">
        <f>_xlfn.TEXTAFTER(
VLOOKUP(InvoiceDatabase[[#This Row],[Customer]],CustomerList[],5,FALSE),
", ", -1)</f>
        <v>DI Yogyakarta</v>
      </c>
      <c r="P1138" s="68">
        <f ca="1">IF(InvoiceDatabase[[#This Row],[Aging]]&lt;&gt;"Within Due",InvoiceDatabase[[#This Row],[Balance Outstanding]],0)</f>
        <v>0</v>
      </c>
      <c r="Q1138" s="68">
        <f ca="1">IF(InvoiceDatabase[[#This Row],[Aging]]="Within Due",InvoiceDatabase[[#This Row],[Balance Outstanding]],0)</f>
        <v>0</v>
      </c>
      <c r="R1138" s="68" t="str">
        <f ca="1">IF(InvoiceDatabase[[#This Row],[Date Issued]] &gt;= TODAY()-30, "Yes", "No")</f>
        <v>No</v>
      </c>
      <c r="S1138" s="68" t="str">
        <f ca="1">IF(InvoiceDatabase[[#This Row],[IsOverdue?]]&lt;&gt;"Yes",InvoiceDatabase[[#This Row],[Status]],"Past Due")</f>
        <v>Paid</v>
      </c>
      <c r="T1138" s="68" t="str">
        <f ca="1">IF(AND(InvoiceDatabase[[#This Row],[Date Due]]&lt;TODAY(),InvoiceDatabase[[#This Row],[Status]]&lt;&gt;"Paid"),"Yes","No")</f>
        <v>No</v>
      </c>
    </row>
    <row r="1139" spans="1:20">
      <c r="A1139">
        <v>1138</v>
      </c>
      <c r="C1139" t="s">
        <v>138</v>
      </c>
      <c r="D1139" s="68">
        <v>9624000</v>
      </c>
      <c r="E1139" s="23">
        <v>46152</v>
      </c>
      <c r="F1139" s="23">
        <v>46197</v>
      </c>
      <c r="G1139" t="s">
        <v>51</v>
      </c>
      <c r="H1139"/>
      <c r="I1139"/>
      <c r="K1139" t="s">
        <v>1439</v>
      </c>
      <c r="L1139" s="68">
        <v>0</v>
      </c>
      <c r="M1139" s="68">
        <f>InvoiceDatabase[[#This Row],[Amount]]-InvoiceDatabase[[#This Row],[Paid Amount]]</f>
        <v>9624000</v>
      </c>
      <c r="N1139" s="68" t="str" cm="1">
        <f t="array" aca="1" ref="N1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39" s="68" t="str">
        <f>_xlfn.TEXTAFTER(
VLOOKUP(InvoiceDatabase[[#This Row],[Customer]],CustomerList[],5,FALSE),
", ", -1)</f>
        <v>Jawa Barat</v>
      </c>
      <c r="P1139" s="68">
        <f ca="1">IF(InvoiceDatabase[[#This Row],[Aging]]&lt;&gt;"Within Due",InvoiceDatabase[[#This Row],[Balance Outstanding]],0)</f>
        <v>9624000</v>
      </c>
      <c r="Q1139" s="68">
        <f ca="1">IF(InvoiceDatabase[[#This Row],[Aging]]="Within Due",InvoiceDatabase[[#This Row],[Balance Outstanding]],0)</f>
        <v>0</v>
      </c>
      <c r="R1139" s="68" t="str">
        <f ca="1">IF(InvoiceDatabase[[#This Row],[Date Issued]] &gt;= TODAY()-30, "Yes", "No")</f>
        <v>No</v>
      </c>
      <c r="S1139" s="68" t="str">
        <f ca="1">IF(InvoiceDatabase[[#This Row],[IsOverdue?]]&lt;&gt;"Yes",InvoiceDatabase[[#This Row],[Status]],"Past Due")</f>
        <v>Past Due</v>
      </c>
      <c r="T1139" s="68" t="str">
        <f ca="1">IF(AND(InvoiceDatabase[[#This Row],[Date Due]]&lt;TODAY(),InvoiceDatabase[[#This Row],[Status]]&lt;&gt;"Paid"),"Yes","No")</f>
        <v>Yes</v>
      </c>
    </row>
    <row r="1140" spans="1:20">
      <c r="A1140">
        <v>1139</v>
      </c>
      <c r="C1140" t="s">
        <v>111</v>
      </c>
      <c r="D1140" s="68">
        <v>7257000</v>
      </c>
      <c r="E1140" s="23">
        <v>46174</v>
      </c>
      <c r="F1140" s="23">
        <v>46188</v>
      </c>
      <c r="G1140" t="s">
        <v>274</v>
      </c>
      <c r="H1140"/>
      <c r="I1140"/>
      <c r="K1140" t="s">
        <v>1440</v>
      </c>
      <c r="L1140" s="68">
        <v>7257000</v>
      </c>
      <c r="M1140" s="68">
        <f>InvoiceDatabase[[#This Row],[Amount]]-InvoiceDatabase[[#This Row],[Paid Amount]]</f>
        <v>0</v>
      </c>
      <c r="N1140" s="68" t="str" cm="1">
        <f t="array" aca="1" ref="N1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0" s="68" t="str">
        <f>_xlfn.TEXTAFTER(
VLOOKUP(InvoiceDatabase[[#This Row],[Customer]],CustomerList[],5,FALSE),
", ", -1)</f>
        <v>DKI Jakarta</v>
      </c>
      <c r="P1140" s="68">
        <f ca="1">IF(InvoiceDatabase[[#This Row],[Aging]]&lt;&gt;"Within Due",InvoiceDatabase[[#This Row],[Balance Outstanding]],0)</f>
        <v>0</v>
      </c>
      <c r="Q1140" s="68">
        <f ca="1">IF(InvoiceDatabase[[#This Row],[Aging]]="Within Due",InvoiceDatabase[[#This Row],[Balance Outstanding]],0)</f>
        <v>0</v>
      </c>
      <c r="R1140" s="68" t="str">
        <f ca="1">IF(InvoiceDatabase[[#This Row],[Date Issued]] &gt;= TODAY()-30, "Yes", "No")</f>
        <v>No</v>
      </c>
      <c r="S1140" s="68" t="str">
        <f ca="1">IF(InvoiceDatabase[[#This Row],[IsOverdue?]]&lt;&gt;"Yes",InvoiceDatabase[[#This Row],[Status]],"Past Due")</f>
        <v>Paid</v>
      </c>
      <c r="T1140" s="68" t="str">
        <f ca="1">IF(AND(InvoiceDatabase[[#This Row],[Date Due]]&lt;TODAY(),InvoiceDatabase[[#This Row],[Status]]&lt;&gt;"Paid"),"Yes","No")</f>
        <v>No</v>
      </c>
    </row>
    <row r="1141" spans="1:20">
      <c r="A1141">
        <v>1140</v>
      </c>
      <c r="C1141" t="s">
        <v>260</v>
      </c>
      <c r="D1141" s="68">
        <v>1431000</v>
      </c>
      <c r="E1141" s="23">
        <v>46025</v>
      </c>
      <c r="F1141" s="23">
        <v>46055</v>
      </c>
      <c r="G1141" t="s">
        <v>51</v>
      </c>
      <c r="H1141"/>
      <c r="I1141"/>
      <c r="K1141" t="s">
        <v>1441</v>
      </c>
      <c r="L1141" s="68">
        <v>0</v>
      </c>
      <c r="M1141" s="68">
        <f>InvoiceDatabase[[#This Row],[Amount]]-InvoiceDatabase[[#This Row],[Paid Amount]]</f>
        <v>1431000</v>
      </c>
      <c r="N1141" s="68" t="str" cm="1">
        <f t="array" aca="1" ref="N1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1" s="68" t="str">
        <f>_xlfn.TEXTAFTER(
VLOOKUP(InvoiceDatabase[[#This Row],[Customer]],CustomerList[],5,FALSE),
", ", -1)</f>
        <v>Sulawesi Utara</v>
      </c>
      <c r="P1141" s="68">
        <f ca="1">IF(InvoiceDatabase[[#This Row],[Aging]]&lt;&gt;"Within Due",InvoiceDatabase[[#This Row],[Balance Outstanding]],0)</f>
        <v>1431000</v>
      </c>
      <c r="Q1141" s="68">
        <f ca="1">IF(InvoiceDatabase[[#This Row],[Aging]]="Within Due",InvoiceDatabase[[#This Row],[Balance Outstanding]],0)</f>
        <v>0</v>
      </c>
      <c r="R1141" s="68" t="str">
        <f ca="1">IF(InvoiceDatabase[[#This Row],[Date Issued]] &gt;= TODAY()-30, "Yes", "No")</f>
        <v>No</v>
      </c>
      <c r="S1141" s="68" t="str">
        <f ca="1">IF(InvoiceDatabase[[#This Row],[IsOverdue?]]&lt;&gt;"Yes",InvoiceDatabase[[#This Row],[Status]],"Past Due")</f>
        <v>Past Due</v>
      </c>
      <c r="T1141" s="68" t="str">
        <f ca="1">IF(AND(InvoiceDatabase[[#This Row],[Date Due]]&lt;TODAY(),InvoiceDatabase[[#This Row],[Status]]&lt;&gt;"Paid"),"Yes","No")</f>
        <v>Yes</v>
      </c>
    </row>
    <row r="1142" spans="1:20">
      <c r="A1142">
        <v>1141</v>
      </c>
      <c r="C1142" t="s">
        <v>105</v>
      </c>
      <c r="D1142" s="68">
        <v>5256000</v>
      </c>
      <c r="E1142" s="23">
        <v>46135</v>
      </c>
      <c r="F1142" s="23">
        <v>46165</v>
      </c>
      <c r="G1142" t="s">
        <v>2802</v>
      </c>
      <c r="H1142"/>
      <c r="I1142"/>
      <c r="K1142" t="s">
        <v>1442</v>
      </c>
      <c r="L1142" s="68">
        <v>2628000</v>
      </c>
      <c r="M1142" s="68">
        <f>InvoiceDatabase[[#This Row],[Amount]]-InvoiceDatabase[[#This Row],[Paid Amount]]</f>
        <v>2628000</v>
      </c>
      <c r="N1142" s="68" t="str" cm="1">
        <f t="array" aca="1" ref="N1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2" s="68" t="str">
        <f>_xlfn.TEXTAFTER(
VLOOKUP(InvoiceDatabase[[#This Row],[Customer]],CustomerList[],5,FALSE),
", ", -1)</f>
        <v>DKI Jakarta</v>
      </c>
      <c r="P1142" s="68">
        <f ca="1">IF(InvoiceDatabase[[#This Row],[Aging]]&lt;&gt;"Within Due",InvoiceDatabase[[#This Row],[Balance Outstanding]],0)</f>
        <v>2628000</v>
      </c>
      <c r="Q1142" s="68">
        <f ca="1">IF(InvoiceDatabase[[#This Row],[Aging]]="Within Due",InvoiceDatabase[[#This Row],[Balance Outstanding]],0)</f>
        <v>0</v>
      </c>
      <c r="R1142" s="68" t="str">
        <f ca="1">IF(InvoiceDatabase[[#This Row],[Date Issued]] &gt;= TODAY()-30, "Yes", "No")</f>
        <v>No</v>
      </c>
      <c r="S1142" s="68" t="str">
        <f ca="1">IF(InvoiceDatabase[[#This Row],[IsOverdue?]]&lt;&gt;"Yes",InvoiceDatabase[[#This Row],[Status]],"Past Due")</f>
        <v>Past Due</v>
      </c>
      <c r="T1142" s="68" t="str">
        <f ca="1">IF(AND(InvoiceDatabase[[#This Row],[Date Due]]&lt;TODAY(),InvoiceDatabase[[#This Row],[Status]]&lt;&gt;"Paid"),"Yes","No")</f>
        <v>Yes</v>
      </c>
    </row>
    <row r="1143" spans="1:20">
      <c r="A1143">
        <v>1142</v>
      </c>
      <c r="C1143" t="s">
        <v>177</v>
      </c>
      <c r="D1143" s="68">
        <v>4779000</v>
      </c>
      <c r="E1143" s="23">
        <v>46181</v>
      </c>
      <c r="F1143" s="23">
        <v>46211</v>
      </c>
      <c r="G1143" t="s">
        <v>274</v>
      </c>
      <c r="H1143"/>
      <c r="I1143"/>
      <c r="K1143" t="s">
        <v>1443</v>
      </c>
      <c r="L1143" s="68">
        <v>4779000</v>
      </c>
      <c r="M1143" s="68">
        <f>InvoiceDatabase[[#This Row],[Amount]]-InvoiceDatabase[[#This Row],[Paid Amount]]</f>
        <v>0</v>
      </c>
      <c r="N1143" s="68" t="str" cm="1">
        <f t="array" aca="1" ref="N1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3" s="68" t="str">
        <f>_xlfn.TEXTAFTER(
VLOOKUP(InvoiceDatabase[[#This Row],[Customer]],CustomerList[],5,FALSE),
", ", -1)</f>
        <v>Jawa Timur</v>
      </c>
      <c r="P1143" s="68">
        <f ca="1">IF(InvoiceDatabase[[#This Row],[Aging]]&lt;&gt;"Within Due",InvoiceDatabase[[#This Row],[Balance Outstanding]],0)</f>
        <v>0</v>
      </c>
      <c r="Q1143" s="68">
        <f ca="1">IF(InvoiceDatabase[[#This Row],[Aging]]="Within Due",InvoiceDatabase[[#This Row],[Balance Outstanding]],0)</f>
        <v>0</v>
      </c>
      <c r="R1143" s="68" t="str">
        <f ca="1">IF(InvoiceDatabase[[#This Row],[Date Issued]] &gt;= TODAY()-30, "Yes", "No")</f>
        <v>No</v>
      </c>
      <c r="S1143" s="68" t="str">
        <f ca="1">IF(InvoiceDatabase[[#This Row],[IsOverdue?]]&lt;&gt;"Yes",InvoiceDatabase[[#This Row],[Status]],"Past Due")</f>
        <v>Paid</v>
      </c>
      <c r="T1143" s="68" t="str">
        <f ca="1">IF(AND(InvoiceDatabase[[#This Row],[Date Due]]&lt;TODAY(),InvoiceDatabase[[#This Row],[Status]]&lt;&gt;"Paid"),"Yes","No")</f>
        <v>No</v>
      </c>
    </row>
    <row r="1144" spans="1:20">
      <c r="A1144">
        <v>1143</v>
      </c>
      <c r="C1144" t="s">
        <v>225</v>
      </c>
      <c r="D1144" s="68">
        <v>477000</v>
      </c>
      <c r="E1144" s="23">
        <v>46124</v>
      </c>
      <c r="F1144" s="23">
        <v>46138</v>
      </c>
      <c r="G1144" t="s">
        <v>2802</v>
      </c>
      <c r="H1144"/>
      <c r="I1144"/>
      <c r="K1144" t="s">
        <v>1444</v>
      </c>
      <c r="L1144" s="68">
        <v>119000</v>
      </c>
      <c r="M1144" s="68">
        <f>InvoiceDatabase[[#This Row],[Amount]]-InvoiceDatabase[[#This Row],[Paid Amount]]</f>
        <v>358000</v>
      </c>
      <c r="N1144" s="68" t="str" cm="1">
        <f t="array" aca="1" ref="N1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4" s="68" t="str">
        <f>_xlfn.TEXTAFTER(
VLOOKUP(InvoiceDatabase[[#This Row],[Customer]],CustomerList[],5,FALSE),
", ", -1)</f>
        <v>Sumatera Selatan</v>
      </c>
      <c r="P1144" s="68">
        <f ca="1">IF(InvoiceDatabase[[#This Row],[Aging]]&lt;&gt;"Within Due",InvoiceDatabase[[#This Row],[Balance Outstanding]],0)</f>
        <v>358000</v>
      </c>
      <c r="Q1144" s="68">
        <f ca="1">IF(InvoiceDatabase[[#This Row],[Aging]]="Within Due",InvoiceDatabase[[#This Row],[Balance Outstanding]],0)</f>
        <v>0</v>
      </c>
      <c r="R1144" s="68" t="str">
        <f ca="1">IF(InvoiceDatabase[[#This Row],[Date Issued]] &gt;= TODAY()-30, "Yes", "No")</f>
        <v>No</v>
      </c>
      <c r="S1144" s="68" t="str">
        <f ca="1">IF(InvoiceDatabase[[#This Row],[IsOverdue?]]&lt;&gt;"Yes",InvoiceDatabase[[#This Row],[Status]],"Past Due")</f>
        <v>Past Due</v>
      </c>
      <c r="T1144" s="68" t="str">
        <f ca="1">IF(AND(InvoiceDatabase[[#This Row],[Date Due]]&lt;TODAY(),InvoiceDatabase[[#This Row],[Status]]&lt;&gt;"Paid"),"Yes","No")</f>
        <v>Yes</v>
      </c>
    </row>
    <row r="1145" spans="1:20">
      <c r="A1145">
        <v>1144</v>
      </c>
      <c r="C1145" t="s">
        <v>118</v>
      </c>
      <c r="D1145" s="68">
        <v>1891000</v>
      </c>
      <c r="E1145" s="23">
        <v>46276</v>
      </c>
      <c r="F1145" s="23">
        <v>46321</v>
      </c>
      <c r="G1145" t="s">
        <v>51</v>
      </c>
      <c r="H1145"/>
      <c r="I1145"/>
      <c r="K1145" t="s">
        <v>1445</v>
      </c>
      <c r="L1145" s="68">
        <v>0</v>
      </c>
      <c r="M1145" s="68">
        <f>InvoiceDatabase[[#This Row],[Amount]]-InvoiceDatabase[[#This Row],[Paid Amount]]</f>
        <v>1891000</v>
      </c>
      <c r="N1145" s="68" t="str" cm="1">
        <f t="array" aca="1" ref="N1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45" s="68" t="str">
        <f>_xlfn.TEXTAFTER(
VLOOKUP(InvoiceDatabase[[#This Row],[Customer]],CustomerList[],5,FALSE),
", ", -1)</f>
        <v>DKI Jakarta</v>
      </c>
      <c r="P1145" s="68">
        <f ca="1">IF(InvoiceDatabase[[#This Row],[Aging]]&lt;&gt;"Within Due",InvoiceDatabase[[#This Row],[Balance Outstanding]],0)</f>
        <v>0</v>
      </c>
      <c r="Q1145" s="68">
        <f ca="1">IF(InvoiceDatabase[[#This Row],[Aging]]="Within Due",InvoiceDatabase[[#This Row],[Balance Outstanding]],0)</f>
        <v>1891000</v>
      </c>
      <c r="R1145" s="68" t="str">
        <f ca="1">IF(InvoiceDatabase[[#This Row],[Date Issued]] &gt;= TODAY()-30, "Yes", "No")</f>
        <v>Yes</v>
      </c>
      <c r="S1145" s="68" t="str">
        <f ca="1">IF(InvoiceDatabase[[#This Row],[IsOverdue?]]&lt;&gt;"Yes",InvoiceDatabase[[#This Row],[Status]],"Past Due")</f>
        <v>Unpaid</v>
      </c>
      <c r="T1145" s="68" t="str">
        <f ca="1">IF(AND(InvoiceDatabase[[#This Row],[Date Due]]&lt;TODAY(),InvoiceDatabase[[#This Row],[Status]]&lt;&gt;"Paid"),"Yes","No")</f>
        <v>No</v>
      </c>
    </row>
    <row r="1146" spans="1:20">
      <c r="A1146">
        <v>1145</v>
      </c>
      <c r="C1146" t="s">
        <v>246</v>
      </c>
      <c r="D1146" s="68">
        <v>6362000</v>
      </c>
      <c r="E1146" s="23">
        <v>46070</v>
      </c>
      <c r="F1146" s="23">
        <v>46100</v>
      </c>
      <c r="G1146" t="s">
        <v>274</v>
      </c>
      <c r="H1146"/>
      <c r="I1146"/>
      <c r="K1146" t="s">
        <v>1446</v>
      </c>
      <c r="L1146" s="68">
        <v>6362000</v>
      </c>
      <c r="M1146" s="68">
        <f>InvoiceDatabase[[#This Row],[Amount]]-InvoiceDatabase[[#This Row],[Paid Amount]]</f>
        <v>0</v>
      </c>
      <c r="N1146" s="68" t="str" cm="1">
        <f t="array" aca="1" ref="N1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6" s="68" t="str">
        <f>_xlfn.TEXTAFTER(
VLOOKUP(InvoiceDatabase[[#This Row],[Customer]],CustomerList[],5,FALSE),
", ", -1)</f>
        <v>Kalimantan Timur</v>
      </c>
      <c r="P1146" s="68">
        <f ca="1">IF(InvoiceDatabase[[#This Row],[Aging]]&lt;&gt;"Within Due",InvoiceDatabase[[#This Row],[Balance Outstanding]],0)</f>
        <v>0</v>
      </c>
      <c r="Q1146" s="68">
        <f ca="1">IF(InvoiceDatabase[[#This Row],[Aging]]="Within Due",InvoiceDatabase[[#This Row],[Balance Outstanding]],0)</f>
        <v>0</v>
      </c>
      <c r="R1146" s="68" t="str">
        <f ca="1">IF(InvoiceDatabase[[#This Row],[Date Issued]] &gt;= TODAY()-30, "Yes", "No")</f>
        <v>No</v>
      </c>
      <c r="S1146" s="68" t="str">
        <f ca="1">IF(InvoiceDatabase[[#This Row],[IsOverdue?]]&lt;&gt;"Yes",InvoiceDatabase[[#This Row],[Status]],"Past Due")</f>
        <v>Paid</v>
      </c>
      <c r="T1146" s="68" t="str">
        <f ca="1">IF(AND(InvoiceDatabase[[#This Row],[Date Due]]&lt;TODAY(),InvoiceDatabase[[#This Row],[Status]]&lt;&gt;"Paid"),"Yes","No")</f>
        <v>No</v>
      </c>
    </row>
    <row r="1147" spans="1:20">
      <c r="A1147">
        <v>1146</v>
      </c>
      <c r="C1147" t="s">
        <v>232</v>
      </c>
      <c r="D1147" s="68">
        <v>4490000</v>
      </c>
      <c r="E1147" s="23">
        <v>46267</v>
      </c>
      <c r="F1147" s="23">
        <v>46297</v>
      </c>
      <c r="G1147" t="s">
        <v>2802</v>
      </c>
      <c r="H1147"/>
      <c r="I1147"/>
      <c r="K1147" t="s">
        <v>1447</v>
      </c>
      <c r="L1147" s="68">
        <v>2245000</v>
      </c>
      <c r="M1147" s="68">
        <f>InvoiceDatabase[[#This Row],[Amount]]-InvoiceDatabase[[#This Row],[Paid Amount]]</f>
        <v>2245000</v>
      </c>
      <c r="N1147" s="68" t="str" cm="1">
        <f t="array" aca="1" ref="N1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47" s="68" t="str">
        <f>_xlfn.TEXTAFTER(
VLOOKUP(InvoiceDatabase[[#This Row],[Customer]],CustomerList[],5,FALSE),
", ", -1)</f>
        <v>Riau</v>
      </c>
      <c r="P1147" s="68">
        <f ca="1">IF(InvoiceDatabase[[#This Row],[Aging]]&lt;&gt;"Within Due",InvoiceDatabase[[#This Row],[Balance Outstanding]],0)</f>
        <v>2245000</v>
      </c>
      <c r="Q1147" s="68">
        <f ca="1">IF(InvoiceDatabase[[#This Row],[Aging]]="Within Due",InvoiceDatabase[[#This Row],[Balance Outstanding]],0)</f>
        <v>0</v>
      </c>
      <c r="R1147" s="68" t="str">
        <f ca="1">IF(InvoiceDatabase[[#This Row],[Date Issued]] &gt;= TODAY()-30, "Yes", "No")</f>
        <v>No</v>
      </c>
      <c r="S1147" s="68" t="str">
        <f ca="1">IF(InvoiceDatabase[[#This Row],[IsOverdue?]]&lt;&gt;"Yes",InvoiceDatabase[[#This Row],[Status]],"Past Due")</f>
        <v>Past Due</v>
      </c>
      <c r="T1147" s="68" t="str">
        <f ca="1">IF(AND(InvoiceDatabase[[#This Row],[Date Due]]&lt;TODAY(),InvoiceDatabase[[#This Row],[Status]]&lt;&gt;"Paid"),"Yes","No")</f>
        <v>Yes</v>
      </c>
    </row>
    <row r="1148" spans="1:20">
      <c r="A1148">
        <v>1147</v>
      </c>
      <c r="C1148" t="s">
        <v>190</v>
      </c>
      <c r="D1148" s="68">
        <v>2059000</v>
      </c>
      <c r="E1148" s="23">
        <v>46237</v>
      </c>
      <c r="F1148" s="23">
        <v>46267</v>
      </c>
      <c r="G1148" t="s">
        <v>274</v>
      </c>
      <c r="H1148"/>
      <c r="I1148"/>
      <c r="K1148" t="s">
        <v>1448</v>
      </c>
      <c r="L1148" s="68">
        <v>2059000</v>
      </c>
      <c r="M1148" s="68">
        <f>InvoiceDatabase[[#This Row],[Amount]]-InvoiceDatabase[[#This Row],[Paid Amount]]</f>
        <v>0</v>
      </c>
      <c r="N1148" s="68" t="str" cm="1">
        <f t="array" aca="1" ref="N1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48" s="68" t="str">
        <f>_xlfn.TEXTAFTER(
VLOOKUP(InvoiceDatabase[[#This Row],[Customer]],CustomerList[],5,FALSE),
", ", -1)</f>
        <v>Jawa Tengah</v>
      </c>
      <c r="P1148" s="68">
        <f ca="1">IF(InvoiceDatabase[[#This Row],[Aging]]&lt;&gt;"Within Due",InvoiceDatabase[[#This Row],[Balance Outstanding]],0)</f>
        <v>0</v>
      </c>
      <c r="Q1148" s="68">
        <f ca="1">IF(InvoiceDatabase[[#This Row],[Aging]]="Within Due",InvoiceDatabase[[#This Row],[Balance Outstanding]],0)</f>
        <v>0</v>
      </c>
      <c r="R1148" s="68" t="str">
        <f ca="1">IF(InvoiceDatabase[[#This Row],[Date Issued]] &gt;= TODAY()-30, "Yes", "No")</f>
        <v>No</v>
      </c>
      <c r="S1148" s="68" t="str">
        <f ca="1">IF(InvoiceDatabase[[#This Row],[IsOverdue?]]&lt;&gt;"Yes",InvoiceDatabase[[#This Row],[Status]],"Past Due")</f>
        <v>Paid</v>
      </c>
      <c r="T1148" s="68" t="str">
        <f ca="1">IF(AND(InvoiceDatabase[[#This Row],[Date Due]]&lt;TODAY(),InvoiceDatabase[[#This Row],[Status]]&lt;&gt;"Paid"),"Yes","No")</f>
        <v>No</v>
      </c>
    </row>
    <row r="1149" spans="1:20">
      <c r="A1149">
        <v>1148</v>
      </c>
      <c r="C1149" t="s">
        <v>111</v>
      </c>
      <c r="D1149" s="68">
        <v>7248000</v>
      </c>
      <c r="E1149" s="23">
        <v>46102</v>
      </c>
      <c r="F1149" s="23">
        <v>46132</v>
      </c>
      <c r="G1149" t="s">
        <v>51</v>
      </c>
      <c r="H1149"/>
      <c r="I1149"/>
      <c r="K1149" t="s">
        <v>1449</v>
      </c>
      <c r="L1149" s="68">
        <v>0</v>
      </c>
      <c r="M1149" s="68">
        <f>InvoiceDatabase[[#This Row],[Amount]]-InvoiceDatabase[[#This Row],[Paid Amount]]</f>
        <v>7248000</v>
      </c>
      <c r="N1149" s="68" t="str" cm="1">
        <f t="array" aca="1" ref="N1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49" s="68" t="str">
        <f>_xlfn.TEXTAFTER(
VLOOKUP(InvoiceDatabase[[#This Row],[Customer]],CustomerList[],5,FALSE),
", ", -1)</f>
        <v>DKI Jakarta</v>
      </c>
      <c r="P1149" s="68">
        <f ca="1">IF(InvoiceDatabase[[#This Row],[Aging]]&lt;&gt;"Within Due",InvoiceDatabase[[#This Row],[Balance Outstanding]],0)</f>
        <v>7248000</v>
      </c>
      <c r="Q1149" s="68">
        <f ca="1">IF(InvoiceDatabase[[#This Row],[Aging]]="Within Due",InvoiceDatabase[[#This Row],[Balance Outstanding]],0)</f>
        <v>0</v>
      </c>
      <c r="R1149" s="68" t="str">
        <f ca="1">IF(InvoiceDatabase[[#This Row],[Date Issued]] &gt;= TODAY()-30, "Yes", "No")</f>
        <v>No</v>
      </c>
      <c r="S1149" s="68" t="str">
        <f ca="1">IF(InvoiceDatabase[[#This Row],[IsOverdue?]]&lt;&gt;"Yes",InvoiceDatabase[[#This Row],[Status]],"Past Due")</f>
        <v>Past Due</v>
      </c>
      <c r="T1149" s="68" t="str">
        <f ca="1">IF(AND(InvoiceDatabase[[#This Row],[Date Due]]&lt;TODAY(),InvoiceDatabase[[#This Row],[Status]]&lt;&gt;"Paid"),"Yes","No")</f>
        <v>Yes</v>
      </c>
    </row>
    <row r="1150" spans="1:20">
      <c r="A1150">
        <v>1149</v>
      </c>
      <c r="C1150" t="s">
        <v>171</v>
      </c>
      <c r="D1150" s="68">
        <v>2405000</v>
      </c>
      <c r="E1150" s="23">
        <v>46187</v>
      </c>
      <c r="F1150" s="23">
        <v>46201</v>
      </c>
      <c r="G1150" t="s">
        <v>2802</v>
      </c>
      <c r="H1150"/>
      <c r="I1150"/>
      <c r="K1150" t="s">
        <v>1450</v>
      </c>
      <c r="L1150" s="68">
        <v>601000</v>
      </c>
      <c r="M1150" s="68">
        <f>InvoiceDatabase[[#This Row],[Amount]]-InvoiceDatabase[[#This Row],[Paid Amount]]</f>
        <v>1804000</v>
      </c>
      <c r="N1150" s="68" t="str" cm="1">
        <f t="array" aca="1" ref="N1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0" s="68" t="str">
        <f>_xlfn.TEXTAFTER(
VLOOKUP(InvoiceDatabase[[#This Row],[Customer]],CustomerList[],5,FALSE),
", ", -1)</f>
        <v>Jawa Barat</v>
      </c>
      <c r="P1150" s="68">
        <f ca="1">IF(InvoiceDatabase[[#This Row],[Aging]]&lt;&gt;"Within Due",InvoiceDatabase[[#This Row],[Balance Outstanding]],0)</f>
        <v>1804000</v>
      </c>
      <c r="Q1150" s="68">
        <f ca="1">IF(InvoiceDatabase[[#This Row],[Aging]]="Within Due",InvoiceDatabase[[#This Row],[Balance Outstanding]],0)</f>
        <v>0</v>
      </c>
      <c r="R1150" s="68" t="str">
        <f ca="1">IF(InvoiceDatabase[[#This Row],[Date Issued]] &gt;= TODAY()-30, "Yes", "No")</f>
        <v>No</v>
      </c>
      <c r="S1150" s="68" t="str">
        <f ca="1">IF(InvoiceDatabase[[#This Row],[IsOverdue?]]&lt;&gt;"Yes",InvoiceDatabase[[#This Row],[Status]],"Past Due")</f>
        <v>Past Due</v>
      </c>
      <c r="T1150" s="68" t="str">
        <f ca="1">IF(AND(InvoiceDatabase[[#This Row],[Date Due]]&lt;TODAY(),InvoiceDatabase[[#This Row],[Status]]&lt;&gt;"Paid"),"Yes","No")</f>
        <v>Yes</v>
      </c>
    </row>
    <row r="1151" spans="1:20">
      <c r="A1151">
        <v>1150</v>
      </c>
      <c r="C1151" t="s">
        <v>246</v>
      </c>
      <c r="D1151" s="68">
        <v>4246000</v>
      </c>
      <c r="E1151" s="23">
        <v>46176</v>
      </c>
      <c r="F1151" s="23">
        <v>46190</v>
      </c>
      <c r="G1151" t="s">
        <v>2802</v>
      </c>
      <c r="H1151"/>
      <c r="I1151"/>
      <c r="K1151" t="s">
        <v>1451</v>
      </c>
      <c r="L1151" s="68">
        <v>1698000</v>
      </c>
      <c r="M1151" s="68">
        <f>InvoiceDatabase[[#This Row],[Amount]]-InvoiceDatabase[[#This Row],[Paid Amount]]</f>
        <v>2548000</v>
      </c>
      <c r="N1151" s="68" t="str" cm="1">
        <f t="array" aca="1" ref="N1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1" s="68" t="str">
        <f>_xlfn.TEXTAFTER(
VLOOKUP(InvoiceDatabase[[#This Row],[Customer]],CustomerList[],5,FALSE),
", ", -1)</f>
        <v>Kalimantan Timur</v>
      </c>
      <c r="P1151" s="68">
        <f ca="1">IF(InvoiceDatabase[[#This Row],[Aging]]&lt;&gt;"Within Due",InvoiceDatabase[[#This Row],[Balance Outstanding]],0)</f>
        <v>2548000</v>
      </c>
      <c r="Q1151" s="68">
        <f ca="1">IF(InvoiceDatabase[[#This Row],[Aging]]="Within Due",InvoiceDatabase[[#This Row],[Balance Outstanding]],0)</f>
        <v>0</v>
      </c>
      <c r="R1151" s="68" t="str">
        <f ca="1">IF(InvoiceDatabase[[#This Row],[Date Issued]] &gt;= TODAY()-30, "Yes", "No")</f>
        <v>No</v>
      </c>
      <c r="S1151" s="68" t="str">
        <f ca="1">IF(InvoiceDatabase[[#This Row],[IsOverdue?]]&lt;&gt;"Yes",InvoiceDatabase[[#This Row],[Status]],"Past Due")</f>
        <v>Past Due</v>
      </c>
      <c r="T1151" s="68" t="str">
        <f ca="1">IF(AND(InvoiceDatabase[[#This Row],[Date Due]]&lt;TODAY(),InvoiceDatabase[[#This Row],[Status]]&lt;&gt;"Paid"),"Yes","No")</f>
        <v>Yes</v>
      </c>
    </row>
    <row r="1152" spans="1:20">
      <c r="A1152">
        <v>1151</v>
      </c>
      <c r="C1152" t="s">
        <v>131</v>
      </c>
      <c r="D1152" s="68">
        <v>4322000</v>
      </c>
      <c r="E1152" s="23">
        <v>46196</v>
      </c>
      <c r="F1152" s="23">
        <v>46226</v>
      </c>
      <c r="G1152" t="s">
        <v>274</v>
      </c>
      <c r="H1152"/>
      <c r="I1152"/>
      <c r="K1152" t="s">
        <v>1452</v>
      </c>
      <c r="L1152" s="68">
        <v>4322000</v>
      </c>
      <c r="M1152" s="68">
        <f>InvoiceDatabase[[#This Row],[Amount]]-InvoiceDatabase[[#This Row],[Paid Amount]]</f>
        <v>0</v>
      </c>
      <c r="N1152" s="68" t="str" cm="1">
        <f t="array" aca="1" ref="N1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2" s="68" t="str">
        <f>_xlfn.TEXTAFTER(
VLOOKUP(InvoiceDatabase[[#This Row],[Customer]],CustomerList[],5,FALSE),
", ", -1)</f>
        <v>Jawa Barat</v>
      </c>
      <c r="P1152" s="68">
        <f ca="1">IF(InvoiceDatabase[[#This Row],[Aging]]&lt;&gt;"Within Due",InvoiceDatabase[[#This Row],[Balance Outstanding]],0)</f>
        <v>0</v>
      </c>
      <c r="Q1152" s="68">
        <f ca="1">IF(InvoiceDatabase[[#This Row],[Aging]]="Within Due",InvoiceDatabase[[#This Row],[Balance Outstanding]],0)</f>
        <v>0</v>
      </c>
      <c r="R1152" s="68" t="str">
        <f ca="1">IF(InvoiceDatabase[[#This Row],[Date Issued]] &gt;= TODAY()-30, "Yes", "No")</f>
        <v>No</v>
      </c>
      <c r="S1152" s="68" t="str">
        <f ca="1">IF(InvoiceDatabase[[#This Row],[IsOverdue?]]&lt;&gt;"Yes",InvoiceDatabase[[#This Row],[Status]],"Past Due")</f>
        <v>Paid</v>
      </c>
      <c r="T1152" s="68" t="str">
        <f ca="1">IF(AND(InvoiceDatabase[[#This Row],[Date Due]]&lt;TODAY(),InvoiceDatabase[[#This Row],[Status]]&lt;&gt;"Paid"),"Yes","No")</f>
        <v>No</v>
      </c>
    </row>
    <row r="1153" spans="1:20">
      <c r="A1153">
        <v>1152</v>
      </c>
      <c r="C1153" t="s">
        <v>260</v>
      </c>
      <c r="D1153" s="68">
        <v>1697000</v>
      </c>
      <c r="E1153" s="23">
        <v>46197</v>
      </c>
      <c r="F1153" s="23">
        <v>46211</v>
      </c>
      <c r="G1153" t="s">
        <v>51</v>
      </c>
      <c r="H1153"/>
      <c r="I1153"/>
      <c r="K1153" t="s">
        <v>1453</v>
      </c>
      <c r="L1153" s="68">
        <v>0</v>
      </c>
      <c r="M1153" s="68">
        <f>InvoiceDatabase[[#This Row],[Amount]]-InvoiceDatabase[[#This Row],[Paid Amount]]</f>
        <v>1697000</v>
      </c>
      <c r="N1153" s="68" t="str" cm="1">
        <f t="array" aca="1" ref="N1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53" s="68" t="str">
        <f>_xlfn.TEXTAFTER(
VLOOKUP(InvoiceDatabase[[#This Row],[Customer]],CustomerList[],5,FALSE),
", ", -1)</f>
        <v>Sulawesi Utara</v>
      </c>
      <c r="P1153" s="68">
        <f ca="1">IF(InvoiceDatabase[[#This Row],[Aging]]&lt;&gt;"Within Due",InvoiceDatabase[[#This Row],[Balance Outstanding]],0)</f>
        <v>1697000</v>
      </c>
      <c r="Q1153" s="68">
        <f ca="1">IF(InvoiceDatabase[[#This Row],[Aging]]="Within Due",InvoiceDatabase[[#This Row],[Balance Outstanding]],0)</f>
        <v>0</v>
      </c>
      <c r="R1153" s="68" t="str">
        <f ca="1">IF(InvoiceDatabase[[#This Row],[Date Issued]] &gt;= TODAY()-30, "Yes", "No")</f>
        <v>No</v>
      </c>
      <c r="S1153" s="68" t="str">
        <f ca="1">IF(InvoiceDatabase[[#This Row],[IsOverdue?]]&lt;&gt;"Yes",InvoiceDatabase[[#This Row],[Status]],"Past Due")</f>
        <v>Past Due</v>
      </c>
      <c r="T1153" s="68" t="str">
        <f ca="1">IF(AND(InvoiceDatabase[[#This Row],[Date Due]]&lt;TODAY(),InvoiceDatabase[[#This Row],[Status]]&lt;&gt;"Paid"),"Yes","No")</f>
        <v>Yes</v>
      </c>
    </row>
    <row r="1154" spans="1:20">
      <c r="A1154">
        <v>1153</v>
      </c>
      <c r="C1154" t="s">
        <v>131</v>
      </c>
      <c r="D1154" s="68">
        <v>3433000</v>
      </c>
      <c r="E1154" s="23">
        <v>46235</v>
      </c>
      <c r="F1154" s="23">
        <v>46265</v>
      </c>
      <c r="G1154" t="s">
        <v>2802</v>
      </c>
      <c r="H1154"/>
      <c r="I1154"/>
      <c r="K1154" t="s">
        <v>1454</v>
      </c>
      <c r="L1154" s="68">
        <v>1030000</v>
      </c>
      <c r="M1154" s="68">
        <f>InvoiceDatabase[[#This Row],[Amount]]-InvoiceDatabase[[#This Row],[Paid Amount]]</f>
        <v>2403000</v>
      </c>
      <c r="N1154" s="68" t="str" cm="1">
        <f t="array" aca="1" ref="N1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4" s="68" t="str">
        <f>_xlfn.TEXTAFTER(
VLOOKUP(InvoiceDatabase[[#This Row],[Customer]],CustomerList[],5,FALSE),
", ", -1)</f>
        <v>Jawa Barat</v>
      </c>
      <c r="P1154" s="68">
        <f ca="1">IF(InvoiceDatabase[[#This Row],[Aging]]&lt;&gt;"Within Due",InvoiceDatabase[[#This Row],[Balance Outstanding]],0)</f>
        <v>2403000</v>
      </c>
      <c r="Q1154" s="68">
        <f ca="1">IF(InvoiceDatabase[[#This Row],[Aging]]="Within Due",InvoiceDatabase[[#This Row],[Balance Outstanding]],0)</f>
        <v>0</v>
      </c>
      <c r="R1154" s="68" t="str">
        <f ca="1">IF(InvoiceDatabase[[#This Row],[Date Issued]] &gt;= TODAY()-30, "Yes", "No")</f>
        <v>No</v>
      </c>
      <c r="S1154" s="68" t="str">
        <f ca="1">IF(InvoiceDatabase[[#This Row],[IsOverdue?]]&lt;&gt;"Yes",InvoiceDatabase[[#This Row],[Status]],"Past Due")</f>
        <v>Past Due</v>
      </c>
      <c r="T1154" s="68" t="str">
        <f ca="1">IF(AND(InvoiceDatabase[[#This Row],[Date Due]]&lt;TODAY(),InvoiceDatabase[[#This Row],[Status]]&lt;&gt;"Paid"),"Yes","No")</f>
        <v>Yes</v>
      </c>
    </row>
    <row r="1155" spans="1:20">
      <c r="A1155">
        <v>1154</v>
      </c>
      <c r="C1155" t="s">
        <v>144</v>
      </c>
      <c r="D1155" s="68">
        <v>1290000</v>
      </c>
      <c r="E1155" s="23">
        <v>46082</v>
      </c>
      <c r="F1155" s="23">
        <v>46112</v>
      </c>
      <c r="G1155" t="s">
        <v>274</v>
      </c>
      <c r="H1155"/>
      <c r="I1155"/>
      <c r="K1155" t="s">
        <v>1455</v>
      </c>
      <c r="L1155" s="68">
        <v>1290000</v>
      </c>
      <c r="M1155" s="68">
        <f>InvoiceDatabase[[#This Row],[Amount]]-InvoiceDatabase[[#This Row],[Paid Amount]]</f>
        <v>0</v>
      </c>
      <c r="N1155" s="68" t="str" cm="1">
        <f t="array" aca="1" ref="N1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5" s="68" t="str">
        <f>_xlfn.TEXTAFTER(
VLOOKUP(InvoiceDatabase[[#This Row],[Customer]],CustomerList[],5,FALSE),
", ", -1)</f>
        <v>Banten</v>
      </c>
      <c r="P1155" s="68">
        <f ca="1">IF(InvoiceDatabase[[#This Row],[Aging]]&lt;&gt;"Within Due",InvoiceDatabase[[#This Row],[Balance Outstanding]],0)</f>
        <v>0</v>
      </c>
      <c r="Q1155" s="68">
        <f ca="1">IF(InvoiceDatabase[[#This Row],[Aging]]="Within Due",InvoiceDatabase[[#This Row],[Balance Outstanding]],0)</f>
        <v>0</v>
      </c>
      <c r="R1155" s="68" t="str">
        <f ca="1">IF(InvoiceDatabase[[#This Row],[Date Issued]] &gt;= TODAY()-30, "Yes", "No")</f>
        <v>No</v>
      </c>
      <c r="S1155" s="68" t="str">
        <f ca="1">IF(InvoiceDatabase[[#This Row],[IsOverdue?]]&lt;&gt;"Yes",InvoiceDatabase[[#This Row],[Status]],"Past Due")</f>
        <v>Paid</v>
      </c>
      <c r="T1155" s="68" t="str">
        <f ca="1">IF(AND(InvoiceDatabase[[#This Row],[Date Due]]&lt;TODAY(),InvoiceDatabase[[#This Row],[Status]]&lt;&gt;"Paid"),"Yes","No")</f>
        <v>No</v>
      </c>
    </row>
    <row r="1156" spans="1:20">
      <c r="A1156">
        <v>1155</v>
      </c>
      <c r="C1156" t="s">
        <v>184</v>
      </c>
      <c r="D1156" s="68">
        <v>1956000</v>
      </c>
      <c r="E1156" s="23">
        <v>46135</v>
      </c>
      <c r="F1156" s="23">
        <v>46180</v>
      </c>
      <c r="G1156" t="s">
        <v>274</v>
      </c>
      <c r="H1156"/>
      <c r="I1156"/>
      <c r="K1156" t="s">
        <v>1456</v>
      </c>
      <c r="L1156" s="68">
        <v>1956000</v>
      </c>
      <c r="M1156" s="68">
        <f>InvoiceDatabase[[#This Row],[Amount]]-InvoiceDatabase[[#This Row],[Paid Amount]]</f>
        <v>0</v>
      </c>
      <c r="N1156" s="68" t="str" cm="1">
        <f t="array" aca="1" ref="N1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6" s="68" t="str">
        <f>_xlfn.TEXTAFTER(
VLOOKUP(InvoiceDatabase[[#This Row],[Customer]],CustomerList[],5,FALSE),
", ", -1)</f>
        <v>Jawa Timur</v>
      </c>
      <c r="P1156" s="68">
        <f ca="1">IF(InvoiceDatabase[[#This Row],[Aging]]&lt;&gt;"Within Due",InvoiceDatabase[[#This Row],[Balance Outstanding]],0)</f>
        <v>0</v>
      </c>
      <c r="Q1156" s="68">
        <f ca="1">IF(InvoiceDatabase[[#This Row],[Aging]]="Within Due",InvoiceDatabase[[#This Row],[Balance Outstanding]],0)</f>
        <v>0</v>
      </c>
      <c r="R1156" s="68" t="str">
        <f ca="1">IF(InvoiceDatabase[[#This Row],[Date Issued]] &gt;= TODAY()-30, "Yes", "No")</f>
        <v>No</v>
      </c>
      <c r="S1156" s="68" t="str">
        <f ca="1">IF(InvoiceDatabase[[#This Row],[IsOverdue?]]&lt;&gt;"Yes",InvoiceDatabase[[#This Row],[Status]],"Past Due")</f>
        <v>Paid</v>
      </c>
      <c r="T1156" s="68" t="str">
        <f ca="1">IF(AND(InvoiceDatabase[[#This Row],[Date Due]]&lt;TODAY(),InvoiceDatabase[[#This Row],[Status]]&lt;&gt;"Paid"),"Yes","No")</f>
        <v>No</v>
      </c>
    </row>
    <row r="1157" spans="1:20">
      <c r="A1157">
        <v>1156</v>
      </c>
      <c r="C1157" t="s">
        <v>151</v>
      </c>
      <c r="D1157" s="68">
        <v>5322000</v>
      </c>
      <c r="E1157" s="23">
        <v>46227</v>
      </c>
      <c r="F1157" s="23">
        <v>46257</v>
      </c>
      <c r="G1157" t="s">
        <v>2802</v>
      </c>
      <c r="H1157"/>
      <c r="I1157"/>
      <c r="K1157" t="s">
        <v>1457</v>
      </c>
      <c r="L1157" s="68">
        <v>2661000</v>
      </c>
      <c r="M1157" s="68">
        <f>InvoiceDatabase[[#This Row],[Amount]]-InvoiceDatabase[[#This Row],[Paid Amount]]</f>
        <v>2661000</v>
      </c>
      <c r="N1157" s="68" t="str" cm="1">
        <f t="array" aca="1" ref="N1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57" s="68" t="str">
        <f>_xlfn.TEXTAFTER(
VLOOKUP(InvoiceDatabase[[#This Row],[Customer]],CustomerList[],5,FALSE),
", ", -1)</f>
        <v>Banten</v>
      </c>
      <c r="P1157" s="68">
        <f ca="1">IF(InvoiceDatabase[[#This Row],[Aging]]&lt;&gt;"Within Due",InvoiceDatabase[[#This Row],[Balance Outstanding]],0)</f>
        <v>2661000</v>
      </c>
      <c r="Q1157" s="68">
        <f ca="1">IF(InvoiceDatabase[[#This Row],[Aging]]="Within Due",InvoiceDatabase[[#This Row],[Balance Outstanding]],0)</f>
        <v>0</v>
      </c>
      <c r="R1157" s="68" t="str">
        <f ca="1">IF(InvoiceDatabase[[#This Row],[Date Issued]] &gt;= TODAY()-30, "Yes", "No")</f>
        <v>No</v>
      </c>
      <c r="S1157" s="68" t="str">
        <f ca="1">IF(InvoiceDatabase[[#This Row],[IsOverdue?]]&lt;&gt;"Yes",InvoiceDatabase[[#This Row],[Status]],"Past Due")</f>
        <v>Past Due</v>
      </c>
      <c r="T1157" s="68" t="str">
        <f ca="1">IF(AND(InvoiceDatabase[[#This Row],[Date Due]]&lt;TODAY(),InvoiceDatabase[[#This Row],[Status]]&lt;&gt;"Paid"),"Yes","No")</f>
        <v>Yes</v>
      </c>
    </row>
    <row r="1158" spans="1:20">
      <c r="A1158">
        <v>1157</v>
      </c>
      <c r="C1158" t="s">
        <v>204</v>
      </c>
      <c r="D1158" s="68">
        <v>6003000</v>
      </c>
      <c r="E1158" s="23">
        <v>46170</v>
      </c>
      <c r="F1158" s="23">
        <v>46200</v>
      </c>
      <c r="G1158" t="s">
        <v>51</v>
      </c>
      <c r="H1158"/>
      <c r="I1158"/>
      <c r="K1158" t="s">
        <v>1458</v>
      </c>
      <c r="L1158" s="68">
        <v>0</v>
      </c>
      <c r="M1158" s="68">
        <f>InvoiceDatabase[[#This Row],[Amount]]-InvoiceDatabase[[#This Row],[Paid Amount]]</f>
        <v>6003000</v>
      </c>
      <c r="N1158" s="68" t="str" cm="1">
        <f t="array" aca="1" ref="N1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58" s="68" t="str">
        <f>_xlfn.TEXTAFTER(
VLOOKUP(InvoiceDatabase[[#This Row],[Customer]],CustomerList[],5,FALSE),
", ", -1)</f>
        <v>Bali</v>
      </c>
      <c r="P1158" s="68">
        <f ca="1">IF(InvoiceDatabase[[#This Row],[Aging]]&lt;&gt;"Within Due",InvoiceDatabase[[#This Row],[Balance Outstanding]],0)</f>
        <v>6003000</v>
      </c>
      <c r="Q1158" s="68">
        <f ca="1">IF(InvoiceDatabase[[#This Row],[Aging]]="Within Due",InvoiceDatabase[[#This Row],[Balance Outstanding]],0)</f>
        <v>0</v>
      </c>
      <c r="R1158" s="68" t="str">
        <f ca="1">IF(InvoiceDatabase[[#This Row],[Date Issued]] &gt;= TODAY()-30, "Yes", "No")</f>
        <v>No</v>
      </c>
      <c r="S1158" s="68" t="str">
        <f ca="1">IF(InvoiceDatabase[[#This Row],[IsOverdue?]]&lt;&gt;"Yes",InvoiceDatabase[[#This Row],[Status]],"Past Due")</f>
        <v>Past Due</v>
      </c>
      <c r="T1158" s="68" t="str">
        <f ca="1">IF(AND(InvoiceDatabase[[#This Row],[Date Due]]&lt;TODAY(),InvoiceDatabase[[#This Row],[Status]]&lt;&gt;"Paid"),"Yes","No")</f>
        <v>Yes</v>
      </c>
    </row>
    <row r="1159" spans="1:20">
      <c r="A1159">
        <v>1158</v>
      </c>
      <c r="C1159" t="s">
        <v>138</v>
      </c>
      <c r="D1159" s="68">
        <v>1469000</v>
      </c>
      <c r="E1159" s="23">
        <v>46120</v>
      </c>
      <c r="F1159" s="23">
        <v>46150</v>
      </c>
      <c r="G1159" t="s">
        <v>274</v>
      </c>
      <c r="H1159"/>
      <c r="I1159"/>
      <c r="K1159" t="s">
        <v>1459</v>
      </c>
      <c r="L1159" s="68">
        <v>1469000</v>
      </c>
      <c r="M1159" s="68">
        <f>InvoiceDatabase[[#This Row],[Amount]]-InvoiceDatabase[[#This Row],[Paid Amount]]</f>
        <v>0</v>
      </c>
      <c r="N1159" s="68" t="str" cm="1">
        <f t="array" aca="1" ref="N1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59" s="68" t="str">
        <f>_xlfn.TEXTAFTER(
VLOOKUP(InvoiceDatabase[[#This Row],[Customer]],CustomerList[],5,FALSE),
", ", -1)</f>
        <v>Jawa Barat</v>
      </c>
      <c r="P1159" s="68">
        <f ca="1">IF(InvoiceDatabase[[#This Row],[Aging]]&lt;&gt;"Within Due",InvoiceDatabase[[#This Row],[Balance Outstanding]],0)</f>
        <v>0</v>
      </c>
      <c r="Q1159" s="68">
        <f ca="1">IF(InvoiceDatabase[[#This Row],[Aging]]="Within Due",InvoiceDatabase[[#This Row],[Balance Outstanding]],0)</f>
        <v>0</v>
      </c>
      <c r="R1159" s="68" t="str">
        <f ca="1">IF(InvoiceDatabase[[#This Row],[Date Issued]] &gt;= TODAY()-30, "Yes", "No")</f>
        <v>No</v>
      </c>
      <c r="S1159" s="68" t="str">
        <f ca="1">IF(InvoiceDatabase[[#This Row],[IsOverdue?]]&lt;&gt;"Yes",InvoiceDatabase[[#This Row],[Status]],"Past Due")</f>
        <v>Paid</v>
      </c>
      <c r="T1159" s="68" t="str">
        <f ca="1">IF(AND(InvoiceDatabase[[#This Row],[Date Due]]&lt;TODAY(),InvoiceDatabase[[#This Row],[Status]]&lt;&gt;"Paid"),"Yes","No")</f>
        <v>No</v>
      </c>
    </row>
    <row r="1160" spans="1:20">
      <c r="A1160">
        <v>1159</v>
      </c>
      <c r="C1160" t="s">
        <v>218</v>
      </c>
      <c r="D1160" s="68">
        <v>5396000</v>
      </c>
      <c r="E1160" s="23">
        <v>46198</v>
      </c>
      <c r="F1160" s="23">
        <v>46228</v>
      </c>
      <c r="G1160" t="s">
        <v>51</v>
      </c>
      <c r="H1160"/>
      <c r="I1160"/>
      <c r="K1160" t="s">
        <v>1460</v>
      </c>
      <c r="L1160" s="68">
        <v>0</v>
      </c>
      <c r="M1160" s="68">
        <f>InvoiceDatabase[[#This Row],[Amount]]-InvoiceDatabase[[#This Row],[Paid Amount]]</f>
        <v>5396000</v>
      </c>
      <c r="N1160" s="68" t="str" cm="1">
        <f t="array" aca="1" ref="N1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60" s="68" t="str">
        <f>_xlfn.TEXTAFTER(
VLOOKUP(InvoiceDatabase[[#This Row],[Customer]],CustomerList[],5,FALSE),
", ", -1)</f>
        <v>Sumatera Utara</v>
      </c>
      <c r="P1160" s="68">
        <f ca="1">IF(InvoiceDatabase[[#This Row],[Aging]]&lt;&gt;"Within Due",InvoiceDatabase[[#This Row],[Balance Outstanding]],0)</f>
        <v>5396000</v>
      </c>
      <c r="Q1160" s="68">
        <f ca="1">IF(InvoiceDatabase[[#This Row],[Aging]]="Within Due",InvoiceDatabase[[#This Row],[Balance Outstanding]],0)</f>
        <v>0</v>
      </c>
      <c r="R1160" s="68" t="str">
        <f ca="1">IF(InvoiceDatabase[[#This Row],[Date Issued]] &gt;= TODAY()-30, "Yes", "No")</f>
        <v>No</v>
      </c>
      <c r="S1160" s="68" t="str">
        <f ca="1">IF(InvoiceDatabase[[#This Row],[IsOverdue?]]&lt;&gt;"Yes",InvoiceDatabase[[#This Row],[Status]],"Past Due")</f>
        <v>Past Due</v>
      </c>
      <c r="T1160" s="68" t="str">
        <f ca="1">IF(AND(InvoiceDatabase[[#This Row],[Date Due]]&lt;TODAY(),InvoiceDatabase[[#This Row],[Status]]&lt;&gt;"Paid"),"Yes","No")</f>
        <v>Yes</v>
      </c>
    </row>
    <row r="1161" spans="1:20">
      <c r="A1161">
        <v>1160</v>
      </c>
      <c r="C1161" t="s">
        <v>184</v>
      </c>
      <c r="D1161" s="68">
        <v>4277000</v>
      </c>
      <c r="E1161" s="23">
        <v>46107</v>
      </c>
      <c r="F1161" s="23">
        <v>46137</v>
      </c>
      <c r="G1161" t="s">
        <v>274</v>
      </c>
      <c r="H1161"/>
      <c r="I1161"/>
      <c r="K1161" t="s">
        <v>1461</v>
      </c>
      <c r="L1161" s="68">
        <v>4277000</v>
      </c>
      <c r="M1161" s="68">
        <f>InvoiceDatabase[[#This Row],[Amount]]-InvoiceDatabase[[#This Row],[Paid Amount]]</f>
        <v>0</v>
      </c>
      <c r="N1161" s="68" t="str" cm="1">
        <f t="array" aca="1" ref="N1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1" s="68" t="str">
        <f>_xlfn.TEXTAFTER(
VLOOKUP(InvoiceDatabase[[#This Row],[Customer]],CustomerList[],5,FALSE),
", ", -1)</f>
        <v>Jawa Timur</v>
      </c>
      <c r="P1161" s="68">
        <f ca="1">IF(InvoiceDatabase[[#This Row],[Aging]]&lt;&gt;"Within Due",InvoiceDatabase[[#This Row],[Balance Outstanding]],0)</f>
        <v>0</v>
      </c>
      <c r="Q1161" s="68">
        <f ca="1">IF(InvoiceDatabase[[#This Row],[Aging]]="Within Due",InvoiceDatabase[[#This Row],[Balance Outstanding]],0)</f>
        <v>0</v>
      </c>
      <c r="R1161" s="68" t="str">
        <f ca="1">IF(InvoiceDatabase[[#This Row],[Date Issued]] &gt;= TODAY()-30, "Yes", "No")</f>
        <v>No</v>
      </c>
      <c r="S1161" s="68" t="str">
        <f ca="1">IF(InvoiceDatabase[[#This Row],[IsOverdue?]]&lt;&gt;"Yes",InvoiceDatabase[[#This Row],[Status]],"Past Due")</f>
        <v>Paid</v>
      </c>
      <c r="T1161" s="68" t="str">
        <f ca="1">IF(AND(InvoiceDatabase[[#This Row],[Date Due]]&lt;TODAY(),InvoiceDatabase[[#This Row],[Status]]&lt;&gt;"Paid"),"Yes","No")</f>
        <v>No</v>
      </c>
    </row>
    <row r="1162" spans="1:20">
      <c r="A1162">
        <v>1161</v>
      </c>
      <c r="C1162" t="s">
        <v>177</v>
      </c>
      <c r="D1162" s="68">
        <v>1033000</v>
      </c>
      <c r="E1162" s="23">
        <v>46114</v>
      </c>
      <c r="F1162" s="23">
        <v>46144</v>
      </c>
      <c r="G1162" t="s">
        <v>274</v>
      </c>
      <c r="H1162"/>
      <c r="I1162"/>
      <c r="K1162" t="s">
        <v>1462</v>
      </c>
      <c r="L1162" s="68">
        <v>1033000</v>
      </c>
      <c r="M1162" s="68">
        <f>InvoiceDatabase[[#This Row],[Amount]]-InvoiceDatabase[[#This Row],[Paid Amount]]</f>
        <v>0</v>
      </c>
      <c r="N1162" s="68" t="str" cm="1">
        <f t="array" aca="1" ref="N1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2" s="68" t="str">
        <f>_xlfn.TEXTAFTER(
VLOOKUP(InvoiceDatabase[[#This Row],[Customer]],CustomerList[],5,FALSE),
", ", -1)</f>
        <v>Jawa Timur</v>
      </c>
      <c r="P1162" s="68">
        <f ca="1">IF(InvoiceDatabase[[#This Row],[Aging]]&lt;&gt;"Within Due",InvoiceDatabase[[#This Row],[Balance Outstanding]],0)</f>
        <v>0</v>
      </c>
      <c r="Q1162" s="68">
        <f ca="1">IF(InvoiceDatabase[[#This Row],[Aging]]="Within Due",InvoiceDatabase[[#This Row],[Balance Outstanding]],0)</f>
        <v>0</v>
      </c>
      <c r="R1162" s="68" t="str">
        <f ca="1">IF(InvoiceDatabase[[#This Row],[Date Issued]] &gt;= TODAY()-30, "Yes", "No")</f>
        <v>No</v>
      </c>
      <c r="S1162" s="68" t="str">
        <f ca="1">IF(InvoiceDatabase[[#This Row],[IsOverdue?]]&lt;&gt;"Yes",InvoiceDatabase[[#This Row],[Status]],"Past Due")</f>
        <v>Paid</v>
      </c>
      <c r="T1162" s="68" t="str">
        <f ca="1">IF(AND(InvoiceDatabase[[#This Row],[Date Due]]&lt;TODAY(),InvoiceDatabase[[#This Row],[Status]]&lt;&gt;"Paid"),"Yes","No")</f>
        <v>No</v>
      </c>
    </row>
    <row r="1163" spans="1:20">
      <c r="A1163">
        <v>1162</v>
      </c>
      <c r="C1163" t="s">
        <v>171</v>
      </c>
      <c r="D1163" s="68">
        <v>4879000</v>
      </c>
      <c r="E1163" s="23">
        <v>46210</v>
      </c>
      <c r="F1163" s="23">
        <v>46240</v>
      </c>
      <c r="G1163" t="s">
        <v>51</v>
      </c>
      <c r="H1163"/>
      <c r="I1163"/>
      <c r="K1163" t="s">
        <v>1463</v>
      </c>
      <c r="L1163" s="68">
        <v>0</v>
      </c>
      <c r="M1163" s="68">
        <f>InvoiceDatabase[[#This Row],[Amount]]-InvoiceDatabase[[#This Row],[Paid Amount]]</f>
        <v>4879000</v>
      </c>
      <c r="N1163" s="68" t="str" cm="1">
        <f t="array" aca="1" ref="N1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63" s="68" t="str">
        <f>_xlfn.TEXTAFTER(
VLOOKUP(InvoiceDatabase[[#This Row],[Customer]],CustomerList[],5,FALSE),
", ", -1)</f>
        <v>Jawa Barat</v>
      </c>
      <c r="P1163" s="68">
        <f ca="1">IF(InvoiceDatabase[[#This Row],[Aging]]&lt;&gt;"Within Due",InvoiceDatabase[[#This Row],[Balance Outstanding]],0)</f>
        <v>4879000</v>
      </c>
      <c r="Q1163" s="68">
        <f ca="1">IF(InvoiceDatabase[[#This Row],[Aging]]="Within Due",InvoiceDatabase[[#This Row],[Balance Outstanding]],0)</f>
        <v>0</v>
      </c>
      <c r="R1163" s="68" t="str">
        <f ca="1">IF(InvoiceDatabase[[#This Row],[Date Issued]] &gt;= TODAY()-30, "Yes", "No")</f>
        <v>No</v>
      </c>
      <c r="S1163" s="68" t="str">
        <f ca="1">IF(InvoiceDatabase[[#This Row],[IsOverdue?]]&lt;&gt;"Yes",InvoiceDatabase[[#This Row],[Status]],"Past Due")</f>
        <v>Past Due</v>
      </c>
      <c r="T1163" s="68" t="str">
        <f ca="1">IF(AND(InvoiceDatabase[[#This Row],[Date Due]]&lt;TODAY(),InvoiceDatabase[[#This Row],[Status]]&lt;&gt;"Paid"),"Yes","No")</f>
        <v>Yes</v>
      </c>
    </row>
    <row r="1164" spans="1:20">
      <c r="A1164">
        <v>1163</v>
      </c>
      <c r="C1164" t="s">
        <v>260</v>
      </c>
      <c r="D1164" s="68">
        <v>3062000</v>
      </c>
      <c r="E1164" s="23">
        <v>46046</v>
      </c>
      <c r="F1164" s="23">
        <v>46076</v>
      </c>
      <c r="G1164" t="s">
        <v>51</v>
      </c>
      <c r="H1164"/>
      <c r="I1164"/>
      <c r="K1164" t="s">
        <v>1464</v>
      </c>
      <c r="L1164" s="68">
        <v>0</v>
      </c>
      <c r="M1164" s="68">
        <f>InvoiceDatabase[[#This Row],[Amount]]-InvoiceDatabase[[#This Row],[Paid Amount]]</f>
        <v>3062000</v>
      </c>
      <c r="N1164" s="68" t="str" cm="1">
        <f t="array" aca="1" ref="N1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64" s="68" t="str">
        <f>_xlfn.TEXTAFTER(
VLOOKUP(InvoiceDatabase[[#This Row],[Customer]],CustomerList[],5,FALSE),
", ", -1)</f>
        <v>Sulawesi Utara</v>
      </c>
      <c r="P1164" s="68">
        <f ca="1">IF(InvoiceDatabase[[#This Row],[Aging]]&lt;&gt;"Within Due",InvoiceDatabase[[#This Row],[Balance Outstanding]],0)</f>
        <v>3062000</v>
      </c>
      <c r="Q1164" s="68">
        <f ca="1">IF(InvoiceDatabase[[#This Row],[Aging]]="Within Due",InvoiceDatabase[[#This Row],[Balance Outstanding]],0)</f>
        <v>0</v>
      </c>
      <c r="R1164" s="68" t="str">
        <f ca="1">IF(InvoiceDatabase[[#This Row],[Date Issued]] &gt;= TODAY()-30, "Yes", "No")</f>
        <v>No</v>
      </c>
      <c r="S1164" s="68" t="str">
        <f ca="1">IF(InvoiceDatabase[[#This Row],[IsOverdue?]]&lt;&gt;"Yes",InvoiceDatabase[[#This Row],[Status]],"Past Due")</f>
        <v>Past Due</v>
      </c>
      <c r="T1164" s="68" t="str">
        <f ca="1">IF(AND(InvoiceDatabase[[#This Row],[Date Due]]&lt;TODAY(),InvoiceDatabase[[#This Row],[Status]]&lt;&gt;"Paid"),"Yes","No")</f>
        <v>Yes</v>
      </c>
    </row>
    <row r="1165" spans="1:20">
      <c r="A1165">
        <v>1164</v>
      </c>
      <c r="C1165" t="s">
        <v>131</v>
      </c>
      <c r="D1165" s="68">
        <v>2612000</v>
      </c>
      <c r="E1165" s="23">
        <v>46155</v>
      </c>
      <c r="F1165" s="23">
        <v>46200</v>
      </c>
      <c r="G1165" t="s">
        <v>274</v>
      </c>
      <c r="H1165"/>
      <c r="I1165"/>
      <c r="K1165" t="s">
        <v>1465</v>
      </c>
      <c r="L1165" s="68">
        <v>2612000</v>
      </c>
      <c r="M1165" s="68">
        <f>InvoiceDatabase[[#This Row],[Amount]]-InvoiceDatabase[[#This Row],[Paid Amount]]</f>
        <v>0</v>
      </c>
      <c r="N1165" s="68" t="str" cm="1">
        <f t="array" aca="1" ref="N1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5" s="68" t="str">
        <f>_xlfn.TEXTAFTER(
VLOOKUP(InvoiceDatabase[[#This Row],[Customer]],CustomerList[],5,FALSE),
", ", -1)</f>
        <v>Jawa Barat</v>
      </c>
      <c r="P1165" s="68">
        <f ca="1">IF(InvoiceDatabase[[#This Row],[Aging]]&lt;&gt;"Within Due",InvoiceDatabase[[#This Row],[Balance Outstanding]],0)</f>
        <v>0</v>
      </c>
      <c r="Q1165" s="68">
        <f ca="1">IF(InvoiceDatabase[[#This Row],[Aging]]="Within Due",InvoiceDatabase[[#This Row],[Balance Outstanding]],0)</f>
        <v>0</v>
      </c>
      <c r="R1165" s="68" t="str">
        <f ca="1">IF(InvoiceDatabase[[#This Row],[Date Issued]] &gt;= TODAY()-30, "Yes", "No")</f>
        <v>No</v>
      </c>
      <c r="S1165" s="68" t="str">
        <f ca="1">IF(InvoiceDatabase[[#This Row],[IsOverdue?]]&lt;&gt;"Yes",InvoiceDatabase[[#This Row],[Status]],"Past Due")</f>
        <v>Paid</v>
      </c>
      <c r="T1165" s="68" t="str">
        <f ca="1">IF(AND(InvoiceDatabase[[#This Row],[Date Due]]&lt;TODAY(),InvoiceDatabase[[#This Row],[Status]]&lt;&gt;"Paid"),"Yes","No")</f>
        <v>No</v>
      </c>
    </row>
    <row r="1166" spans="1:20">
      <c r="A1166">
        <v>1165</v>
      </c>
      <c r="C1166" t="s">
        <v>184</v>
      </c>
      <c r="D1166" s="68">
        <v>2236000</v>
      </c>
      <c r="E1166" s="23">
        <v>46262</v>
      </c>
      <c r="F1166" s="23">
        <v>46276</v>
      </c>
      <c r="G1166" t="s">
        <v>274</v>
      </c>
      <c r="H1166"/>
      <c r="I1166"/>
      <c r="K1166" t="s">
        <v>1466</v>
      </c>
      <c r="L1166" s="68">
        <v>2236000</v>
      </c>
      <c r="M1166" s="68">
        <f>InvoiceDatabase[[#This Row],[Amount]]-InvoiceDatabase[[#This Row],[Paid Amount]]</f>
        <v>0</v>
      </c>
      <c r="N1166" s="68" t="str" cm="1">
        <f t="array" aca="1" ref="N1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6" s="68" t="str">
        <f>_xlfn.TEXTAFTER(
VLOOKUP(InvoiceDatabase[[#This Row],[Customer]],CustomerList[],5,FALSE),
", ", -1)</f>
        <v>Jawa Timur</v>
      </c>
      <c r="P1166" s="68">
        <f ca="1">IF(InvoiceDatabase[[#This Row],[Aging]]&lt;&gt;"Within Due",InvoiceDatabase[[#This Row],[Balance Outstanding]],0)</f>
        <v>0</v>
      </c>
      <c r="Q1166" s="68">
        <f ca="1">IF(InvoiceDatabase[[#This Row],[Aging]]="Within Due",InvoiceDatabase[[#This Row],[Balance Outstanding]],0)</f>
        <v>0</v>
      </c>
      <c r="R1166" s="68" t="str">
        <f ca="1">IF(InvoiceDatabase[[#This Row],[Date Issued]] &gt;= TODAY()-30, "Yes", "No")</f>
        <v>No</v>
      </c>
      <c r="S1166" s="68" t="str">
        <f ca="1">IF(InvoiceDatabase[[#This Row],[IsOverdue?]]&lt;&gt;"Yes",InvoiceDatabase[[#This Row],[Status]],"Past Due")</f>
        <v>Paid</v>
      </c>
      <c r="T1166" s="68" t="str">
        <f ca="1">IF(AND(InvoiceDatabase[[#This Row],[Date Due]]&lt;TODAY(),InvoiceDatabase[[#This Row],[Status]]&lt;&gt;"Paid"),"Yes","No")</f>
        <v>No</v>
      </c>
    </row>
    <row r="1167" spans="1:20">
      <c r="A1167">
        <v>1166</v>
      </c>
      <c r="C1167" t="s">
        <v>253</v>
      </c>
      <c r="D1167" s="68">
        <v>4034000</v>
      </c>
      <c r="E1167" s="23">
        <v>46195</v>
      </c>
      <c r="F1167" s="23">
        <v>46240</v>
      </c>
      <c r="G1167" t="s">
        <v>274</v>
      </c>
      <c r="H1167"/>
      <c r="I1167"/>
      <c r="K1167" t="s">
        <v>1467</v>
      </c>
      <c r="L1167" s="68">
        <v>4034000</v>
      </c>
      <c r="M1167" s="68">
        <f>InvoiceDatabase[[#This Row],[Amount]]-InvoiceDatabase[[#This Row],[Paid Amount]]</f>
        <v>0</v>
      </c>
      <c r="N1167" s="68" t="str" cm="1">
        <f t="array" aca="1" ref="N1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7" s="68" t="str">
        <f>_xlfn.TEXTAFTER(
VLOOKUP(InvoiceDatabase[[#This Row],[Customer]],CustomerList[],5,FALSE),
", ", -1)</f>
        <v>Kalimantan Barat</v>
      </c>
      <c r="P1167" s="68">
        <f ca="1">IF(InvoiceDatabase[[#This Row],[Aging]]&lt;&gt;"Within Due",InvoiceDatabase[[#This Row],[Balance Outstanding]],0)</f>
        <v>0</v>
      </c>
      <c r="Q1167" s="68">
        <f ca="1">IF(InvoiceDatabase[[#This Row],[Aging]]="Within Due",InvoiceDatabase[[#This Row],[Balance Outstanding]],0)</f>
        <v>0</v>
      </c>
      <c r="R1167" s="68" t="str">
        <f ca="1">IF(InvoiceDatabase[[#This Row],[Date Issued]] &gt;= TODAY()-30, "Yes", "No")</f>
        <v>No</v>
      </c>
      <c r="S1167" s="68" t="str">
        <f ca="1">IF(InvoiceDatabase[[#This Row],[IsOverdue?]]&lt;&gt;"Yes",InvoiceDatabase[[#This Row],[Status]],"Past Due")</f>
        <v>Paid</v>
      </c>
      <c r="T1167" s="68" t="str">
        <f ca="1">IF(AND(InvoiceDatabase[[#This Row],[Date Due]]&lt;TODAY(),InvoiceDatabase[[#This Row],[Status]]&lt;&gt;"Paid"),"Yes","No")</f>
        <v>No</v>
      </c>
    </row>
    <row r="1168" spans="1:20">
      <c r="A1168">
        <v>1167</v>
      </c>
      <c r="C1168" t="s">
        <v>253</v>
      </c>
      <c r="D1168" s="68">
        <v>1987000</v>
      </c>
      <c r="E1168" s="23">
        <v>46091</v>
      </c>
      <c r="F1168" s="23">
        <v>46105</v>
      </c>
      <c r="G1168" t="s">
        <v>274</v>
      </c>
      <c r="H1168"/>
      <c r="I1168"/>
      <c r="K1168" t="s">
        <v>1468</v>
      </c>
      <c r="L1168" s="68">
        <v>1987000</v>
      </c>
      <c r="M1168" s="68">
        <f>InvoiceDatabase[[#This Row],[Amount]]-InvoiceDatabase[[#This Row],[Paid Amount]]</f>
        <v>0</v>
      </c>
      <c r="N1168" s="68" t="str" cm="1">
        <f t="array" aca="1" ref="N1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68" s="68" t="str">
        <f>_xlfn.TEXTAFTER(
VLOOKUP(InvoiceDatabase[[#This Row],[Customer]],CustomerList[],5,FALSE),
", ", -1)</f>
        <v>Kalimantan Barat</v>
      </c>
      <c r="P1168" s="68">
        <f ca="1">IF(InvoiceDatabase[[#This Row],[Aging]]&lt;&gt;"Within Due",InvoiceDatabase[[#This Row],[Balance Outstanding]],0)</f>
        <v>0</v>
      </c>
      <c r="Q1168" s="68">
        <f ca="1">IF(InvoiceDatabase[[#This Row],[Aging]]="Within Due",InvoiceDatabase[[#This Row],[Balance Outstanding]],0)</f>
        <v>0</v>
      </c>
      <c r="R1168" s="68" t="str">
        <f ca="1">IF(InvoiceDatabase[[#This Row],[Date Issued]] &gt;= TODAY()-30, "Yes", "No")</f>
        <v>No</v>
      </c>
      <c r="S1168" s="68" t="str">
        <f ca="1">IF(InvoiceDatabase[[#This Row],[IsOverdue?]]&lt;&gt;"Yes",InvoiceDatabase[[#This Row],[Status]],"Past Due")</f>
        <v>Paid</v>
      </c>
      <c r="T1168" s="68" t="str">
        <f ca="1">IF(AND(InvoiceDatabase[[#This Row],[Date Due]]&lt;TODAY(),InvoiceDatabase[[#This Row],[Status]]&lt;&gt;"Paid"),"Yes","No")</f>
        <v>No</v>
      </c>
    </row>
    <row r="1169" spans="1:20">
      <c r="A1169">
        <v>1168</v>
      </c>
      <c r="C1169" t="s">
        <v>211</v>
      </c>
      <c r="D1169" s="68">
        <v>4860000</v>
      </c>
      <c r="E1169" s="23">
        <v>46276</v>
      </c>
      <c r="F1169" s="23">
        <v>46306</v>
      </c>
      <c r="G1169" t="s">
        <v>51</v>
      </c>
      <c r="H1169"/>
      <c r="I1169"/>
      <c r="K1169" t="s">
        <v>1469</v>
      </c>
      <c r="L1169" s="68">
        <v>0</v>
      </c>
      <c r="M1169" s="68">
        <f>InvoiceDatabase[[#This Row],[Amount]]-InvoiceDatabase[[#This Row],[Paid Amount]]</f>
        <v>4860000</v>
      </c>
      <c r="N1169" s="68" t="str" cm="1">
        <f t="array" aca="1" ref="N1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169" s="68" t="str">
        <f>_xlfn.TEXTAFTER(
VLOOKUP(InvoiceDatabase[[#This Row],[Customer]],CustomerList[],5,FALSE),
", ", -1)</f>
        <v>Sulawesi Selatan</v>
      </c>
      <c r="P1169" s="68">
        <f ca="1">IF(InvoiceDatabase[[#This Row],[Aging]]&lt;&gt;"Within Due",InvoiceDatabase[[#This Row],[Balance Outstanding]],0)</f>
        <v>0</v>
      </c>
      <c r="Q1169" s="68">
        <f ca="1">IF(InvoiceDatabase[[#This Row],[Aging]]="Within Due",InvoiceDatabase[[#This Row],[Balance Outstanding]],0)</f>
        <v>4860000</v>
      </c>
      <c r="R1169" s="68" t="str">
        <f ca="1">IF(InvoiceDatabase[[#This Row],[Date Issued]] &gt;= TODAY()-30, "Yes", "No")</f>
        <v>Yes</v>
      </c>
      <c r="S1169" s="68" t="str">
        <f ca="1">IF(InvoiceDatabase[[#This Row],[IsOverdue?]]&lt;&gt;"Yes",InvoiceDatabase[[#This Row],[Status]],"Past Due")</f>
        <v>Unpaid</v>
      </c>
      <c r="T1169" s="68" t="str">
        <f ca="1">IF(AND(InvoiceDatabase[[#This Row],[Date Due]]&lt;TODAY(),InvoiceDatabase[[#This Row],[Status]]&lt;&gt;"Paid"),"Yes","No")</f>
        <v>No</v>
      </c>
    </row>
    <row r="1170" spans="1:20">
      <c r="A1170">
        <v>1169</v>
      </c>
      <c r="C1170" t="s">
        <v>177</v>
      </c>
      <c r="D1170" s="68">
        <v>1235000</v>
      </c>
      <c r="E1170" s="23">
        <v>46080</v>
      </c>
      <c r="F1170" s="23">
        <v>46110</v>
      </c>
      <c r="G1170" t="s">
        <v>51</v>
      </c>
      <c r="H1170"/>
      <c r="I1170"/>
      <c r="K1170" t="s">
        <v>1470</v>
      </c>
      <c r="L1170" s="68">
        <v>0</v>
      </c>
      <c r="M1170" s="68">
        <f>InvoiceDatabase[[#This Row],[Amount]]-InvoiceDatabase[[#This Row],[Paid Amount]]</f>
        <v>1235000</v>
      </c>
      <c r="N1170" s="68" t="str" cm="1">
        <f t="array" aca="1" ref="N1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0" s="68" t="str">
        <f>_xlfn.TEXTAFTER(
VLOOKUP(InvoiceDatabase[[#This Row],[Customer]],CustomerList[],5,FALSE),
", ", -1)</f>
        <v>Jawa Timur</v>
      </c>
      <c r="P1170" s="68">
        <f ca="1">IF(InvoiceDatabase[[#This Row],[Aging]]&lt;&gt;"Within Due",InvoiceDatabase[[#This Row],[Balance Outstanding]],0)</f>
        <v>1235000</v>
      </c>
      <c r="Q1170" s="68">
        <f ca="1">IF(InvoiceDatabase[[#This Row],[Aging]]="Within Due",InvoiceDatabase[[#This Row],[Balance Outstanding]],0)</f>
        <v>0</v>
      </c>
      <c r="R1170" s="68" t="str">
        <f ca="1">IF(InvoiceDatabase[[#This Row],[Date Issued]] &gt;= TODAY()-30, "Yes", "No")</f>
        <v>No</v>
      </c>
      <c r="S1170" s="68" t="str">
        <f ca="1">IF(InvoiceDatabase[[#This Row],[IsOverdue?]]&lt;&gt;"Yes",InvoiceDatabase[[#This Row],[Status]],"Past Due")</f>
        <v>Past Due</v>
      </c>
      <c r="T1170" s="68" t="str">
        <f ca="1">IF(AND(InvoiceDatabase[[#This Row],[Date Due]]&lt;TODAY(),InvoiceDatabase[[#This Row],[Status]]&lt;&gt;"Paid"),"Yes","No")</f>
        <v>Yes</v>
      </c>
    </row>
    <row r="1171" spans="1:20">
      <c r="A1171">
        <v>1170</v>
      </c>
      <c r="C1171" t="s">
        <v>184</v>
      </c>
      <c r="D1171" s="68">
        <v>1197000</v>
      </c>
      <c r="E1171" s="23">
        <v>46191</v>
      </c>
      <c r="F1171" s="23">
        <v>46221</v>
      </c>
      <c r="G1171" t="s">
        <v>274</v>
      </c>
      <c r="H1171"/>
      <c r="I1171"/>
      <c r="K1171" t="s">
        <v>1471</v>
      </c>
      <c r="L1171" s="68">
        <v>1197000</v>
      </c>
      <c r="M1171" s="68">
        <f>InvoiceDatabase[[#This Row],[Amount]]-InvoiceDatabase[[#This Row],[Paid Amount]]</f>
        <v>0</v>
      </c>
      <c r="N1171" s="68" t="str" cm="1">
        <f t="array" aca="1" ref="N1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1" s="68" t="str">
        <f>_xlfn.TEXTAFTER(
VLOOKUP(InvoiceDatabase[[#This Row],[Customer]],CustomerList[],5,FALSE),
", ", -1)</f>
        <v>Jawa Timur</v>
      </c>
      <c r="P1171" s="68">
        <f ca="1">IF(InvoiceDatabase[[#This Row],[Aging]]&lt;&gt;"Within Due",InvoiceDatabase[[#This Row],[Balance Outstanding]],0)</f>
        <v>0</v>
      </c>
      <c r="Q1171" s="68">
        <f ca="1">IF(InvoiceDatabase[[#This Row],[Aging]]="Within Due",InvoiceDatabase[[#This Row],[Balance Outstanding]],0)</f>
        <v>0</v>
      </c>
      <c r="R1171" s="68" t="str">
        <f ca="1">IF(InvoiceDatabase[[#This Row],[Date Issued]] &gt;= TODAY()-30, "Yes", "No")</f>
        <v>No</v>
      </c>
      <c r="S1171" s="68" t="str">
        <f ca="1">IF(InvoiceDatabase[[#This Row],[IsOverdue?]]&lt;&gt;"Yes",InvoiceDatabase[[#This Row],[Status]],"Past Due")</f>
        <v>Paid</v>
      </c>
      <c r="T1171" s="68" t="str">
        <f ca="1">IF(AND(InvoiceDatabase[[#This Row],[Date Due]]&lt;TODAY(),InvoiceDatabase[[#This Row],[Status]]&lt;&gt;"Paid"),"Yes","No")</f>
        <v>No</v>
      </c>
    </row>
    <row r="1172" spans="1:20">
      <c r="A1172">
        <v>1171</v>
      </c>
      <c r="C1172" t="s">
        <v>232</v>
      </c>
      <c r="D1172" s="68">
        <v>6044000</v>
      </c>
      <c r="E1172" s="23">
        <v>46118</v>
      </c>
      <c r="F1172" s="23">
        <v>46148</v>
      </c>
      <c r="G1172" t="s">
        <v>51</v>
      </c>
      <c r="H1172"/>
      <c r="I1172"/>
      <c r="K1172" t="s">
        <v>1472</v>
      </c>
      <c r="L1172" s="68">
        <v>0</v>
      </c>
      <c r="M1172" s="68">
        <f>InvoiceDatabase[[#This Row],[Amount]]-InvoiceDatabase[[#This Row],[Paid Amount]]</f>
        <v>6044000</v>
      </c>
      <c r="N1172" s="68" t="str" cm="1">
        <f t="array" aca="1" ref="N1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2" s="68" t="str">
        <f>_xlfn.TEXTAFTER(
VLOOKUP(InvoiceDatabase[[#This Row],[Customer]],CustomerList[],5,FALSE),
", ", -1)</f>
        <v>Riau</v>
      </c>
      <c r="P1172" s="68">
        <f ca="1">IF(InvoiceDatabase[[#This Row],[Aging]]&lt;&gt;"Within Due",InvoiceDatabase[[#This Row],[Balance Outstanding]],0)</f>
        <v>6044000</v>
      </c>
      <c r="Q1172" s="68">
        <f ca="1">IF(InvoiceDatabase[[#This Row],[Aging]]="Within Due",InvoiceDatabase[[#This Row],[Balance Outstanding]],0)</f>
        <v>0</v>
      </c>
      <c r="R1172" s="68" t="str">
        <f ca="1">IF(InvoiceDatabase[[#This Row],[Date Issued]] &gt;= TODAY()-30, "Yes", "No")</f>
        <v>No</v>
      </c>
      <c r="S1172" s="68" t="str">
        <f ca="1">IF(InvoiceDatabase[[#This Row],[IsOverdue?]]&lt;&gt;"Yes",InvoiceDatabase[[#This Row],[Status]],"Past Due")</f>
        <v>Past Due</v>
      </c>
      <c r="T1172" s="68" t="str">
        <f ca="1">IF(AND(InvoiceDatabase[[#This Row],[Date Due]]&lt;TODAY(),InvoiceDatabase[[#This Row],[Status]]&lt;&gt;"Paid"),"Yes","No")</f>
        <v>Yes</v>
      </c>
    </row>
    <row r="1173" spans="1:20">
      <c r="A1173">
        <v>1172</v>
      </c>
      <c r="C1173" t="s">
        <v>125</v>
      </c>
      <c r="D1173" s="68">
        <v>3084000</v>
      </c>
      <c r="E1173" s="23">
        <v>46120</v>
      </c>
      <c r="F1173" s="23">
        <v>46150</v>
      </c>
      <c r="G1173" t="s">
        <v>274</v>
      </c>
      <c r="H1173"/>
      <c r="I1173"/>
      <c r="K1173" t="s">
        <v>1473</v>
      </c>
      <c r="L1173" s="68">
        <v>3084000</v>
      </c>
      <c r="M1173" s="68">
        <f>InvoiceDatabase[[#This Row],[Amount]]-InvoiceDatabase[[#This Row],[Paid Amount]]</f>
        <v>0</v>
      </c>
      <c r="N1173" s="68" t="str" cm="1">
        <f t="array" aca="1" ref="N1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3" s="68" t="str">
        <f>_xlfn.TEXTAFTER(
VLOOKUP(InvoiceDatabase[[#This Row],[Customer]],CustomerList[],5,FALSE),
", ", -1)</f>
        <v>DKI Jakarta</v>
      </c>
      <c r="P1173" s="68">
        <f ca="1">IF(InvoiceDatabase[[#This Row],[Aging]]&lt;&gt;"Within Due",InvoiceDatabase[[#This Row],[Balance Outstanding]],0)</f>
        <v>0</v>
      </c>
      <c r="Q1173" s="68">
        <f ca="1">IF(InvoiceDatabase[[#This Row],[Aging]]="Within Due",InvoiceDatabase[[#This Row],[Balance Outstanding]],0)</f>
        <v>0</v>
      </c>
      <c r="R1173" s="68" t="str">
        <f ca="1">IF(InvoiceDatabase[[#This Row],[Date Issued]] &gt;= TODAY()-30, "Yes", "No")</f>
        <v>No</v>
      </c>
      <c r="S1173" s="68" t="str">
        <f ca="1">IF(InvoiceDatabase[[#This Row],[IsOverdue?]]&lt;&gt;"Yes",InvoiceDatabase[[#This Row],[Status]],"Past Due")</f>
        <v>Paid</v>
      </c>
      <c r="T1173" s="68" t="str">
        <f ca="1">IF(AND(InvoiceDatabase[[#This Row],[Date Due]]&lt;TODAY(),InvoiceDatabase[[#This Row],[Status]]&lt;&gt;"Paid"),"Yes","No")</f>
        <v>No</v>
      </c>
    </row>
    <row r="1174" spans="1:20">
      <c r="A1174">
        <v>1173</v>
      </c>
      <c r="C1174" t="s">
        <v>144</v>
      </c>
      <c r="D1174" s="68">
        <v>2778000</v>
      </c>
      <c r="E1174" s="23">
        <v>46063</v>
      </c>
      <c r="F1174" s="23">
        <v>46093</v>
      </c>
      <c r="G1174" t="s">
        <v>2802</v>
      </c>
      <c r="H1174"/>
      <c r="I1174"/>
      <c r="K1174" t="s">
        <v>1474</v>
      </c>
      <c r="L1174" s="68">
        <v>1389000</v>
      </c>
      <c r="M1174" s="68">
        <f>InvoiceDatabase[[#This Row],[Amount]]-InvoiceDatabase[[#This Row],[Paid Amount]]</f>
        <v>1389000</v>
      </c>
      <c r="N1174" s="68" t="str" cm="1">
        <f t="array" aca="1" ref="N1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74" s="68" t="str">
        <f>_xlfn.TEXTAFTER(
VLOOKUP(InvoiceDatabase[[#This Row],[Customer]],CustomerList[],5,FALSE),
", ", -1)</f>
        <v>Banten</v>
      </c>
      <c r="P1174" s="68">
        <f ca="1">IF(InvoiceDatabase[[#This Row],[Aging]]&lt;&gt;"Within Due",InvoiceDatabase[[#This Row],[Balance Outstanding]],0)</f>
        <v>1389000</v>
      </c>
      <c r="Q1174" s="68">
        <f ca="1">IF(InvoiceDatabase[[#This Row],[Aging]]="Within Due",InvoiceDatabase[[#This Row],[Balance Outstanding]],0)</f>
        <v>0</v>
      </c>
      <c r="R1174" s="68" t="str">
        <f ca="1">IF(InvoiceDatabase[[#This Row],[Date Issued]] &gt;= TODAY()-30, "Yes", "No")</f>
        <v>No</v>
      </c>
      <c r="S1174" s="68" t="str">
        <f ca="1">IF(InvoiceDatabase[[#This Row],[IsOverdue?]]&lt;&gt;"Yes",InvoiceDatabase[[#This Row],[Status]],"Past Due")</f>
        <v>Past Due</v>
      </c>
      <c r="T1174" s="68" t="str">
        <f ca="1">IF(AND(InvoiceDatabase[[#This Row],[Date Due]]&lt;TODAY(),InvoiceDatabase[[#This Row],[Status]]&lt;&gt;"Paid"),"Yes","No")</f>
        <v>Yes</v>
      </c>
    </row>
    <row r="1175" spans="1:20">
      <c r="A1175">
        <v>1174</v>
      </c>
      <c r="C1175" t="s">
        <v>131</v>
      </c>
      <c r="D1175" s="68">
        <v>5404000</v>
      </c>
      <c r="E1175" s="23">
        <v>46203</v>
      </c>
      <c r="F1175" s="23">
        <v>46248</v>
      </c>
      <c r="G1175" t="s">
        <v>51</v>
      </c>
      <c r="H1175"/>
      <c r="I1175"/>
      <c r="K1175" t="s">
        <v>1475</v>
      </c>
      <c r="L1175" s="68">
        <v>0</v>
      </c>
      <c r="M1175" s="68">
        <f>InvoiceDatabase[[#This Row],[Amount]]-InvoiceDatabase[[#This Row],[Paid Amount]]</f>
        <v>5404000</v>
      </c>
      <c r="N1175" s="68" t="str" cm="1">
        <f t="array" aca="1" ref="N1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5" s="68" t="str">
        <f>_xlfn.TEXTAFTER(
VLOOKUP(InvoiceDatabase[[#This Row],[Customer]],CustomerList[],5,FALSE),
", ", -1)</f>
        <v>Jawa Barat</v>
      </c>
      <c r="P1175" s="68">
        <f ca="1">IF(InvoiceDatabase[[#This Row],[Aging]]&lt;&gt;"Within Due",InvoiceDatabase[[#This Row],[Balance Outstanding]],0)</f>
        <v>5404000</v>
      </c>
      <c r="Q1175" s="68">
        <f ca="1">IF(InvoiceDatabase[[#This Row],[Aging]]="Within Due",InvoiceDatabase[[#This Row],[Balance Outstanding]],0)</f>
        <v>0</v>
      </c>
      <c r="R1175" s="68" t="str">
        <f ca="1">IF(InvoiceDatabase[[#This Row],[Date Issued]] &gt;= TODAY()-30, "Yes", "No")</f>
        <v>No</v>
      </c>
      <c r="S1175" s="68" t="str">
        <f ca="1">IF(InvoiceDatabase[[#This Row],[IsOverdue?]]&lt;&gt;"Yes",InvoiceDatabase[[#This Row],[Status]],"Past Due")</f>
        <v>Past Due</v>
      </c>
      <c r="T1175" s="68" t="str">
        <f ca="1">IF(AND(InvoiceDatabase[[#This Row],[Date Due]]&lt;TODAY(),InvoiceDatabase[[#This Row],[Status]]&lt;&gt;"Paid"),"Yes","No")</f>
        <v>Yes</v>
      </c>
    </row>
    <row r="1176" spans="1:20">
      <c r="A1176">
        <v>1175</v>
      </c>
      <c r="C1176" t="s">
        <v>105</v>
      </c>
      <c r="D1176" s="68">
        <v>2627000</v>
      </c>
      <c r="E1176" s="23">
        <v>46142</v>
      </c>
      <c r="F1176" s="23">
        <v>46172</v>
      </c>
      <c r="G1176" t="s">
        <v>274</v>
      </c>
      <c r="H1176"/>
      <c r="I1176"/>
      <c r="K1176" t="s">
        <v>1476</v>
      </c>
      <c r="L1176" s="68">
        <v>2627000</v>
      </c>
      <c r="M1176" s="68">
        <f>InvoiceDatabase[[#This Row],[Amount]]-InvoiceDatabase[[#This Row],[Paid Amount]]</f>
        <v>0</v>
      </c>
      <c r="N1176" s="68" t="str" cm="1">
        <f t="array" aca="1" ref="N1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6" s="68" t="str">
        <f>_xlfn.TEXTAFTER(
VLOOKUP(InvoiceDatabase[[#This Row],[Customer]],CustomerList[],5,FALSE),
", ", -1)</f>
        <v>DKI Jakarta</v>
      </c>
      <c r="P1176" s="68">
        <f ca="1">IF(InvoiceDatabase[[#This Row],[Aging]]&lt;&gt;"Within Due",InvoiceDatabase[[#This Row],[Balance Outstanding]],0)</f>
        <v>0</v>
      </c>
      <c r="Q1176" s="68">
        <f ca="1">IF(InvoiceDatabase[[#This Row],[Aging]]="Within Due",InvoiceDatabase[[#This Row],[Balance Outstanding]],0)</f>
        <v>0</v>
      </c>
      <c r="R1176" s="68" t="str">
        <f ca="1">IF(InvoiceDatabase[[#This Row],[Date Issued]] &gt;= TODAY()-30, "Yes", "No")</f>
        <v>No</v>
      </c>
      <c r="S1176" s="68" t="str">
        <f ca="1">IF(InvoiceDatabase[[#This Row],[IsOverdue?]]&lt;&gt;"Yes",InvoiceDatabase[[#This Row],[Status]],"Past Due")</f>
        <v>Paid</v>
      </c>
      <c r="T1176" s="68" t="str">
        <f ca="1">IF(AND(InvoiceDatabase[[#This Row],[Date Due]]&lt;TODAY(),InvoiceDatabase[[#This Row],[Status]]&lt;&gt;"Paid"),"Yes","No")</f>
        <v>No</v>
      </c>
    </row>
    <row r="1177" spans="1:20">
      <c r="A1177">
        <v>1176</v>
      </c>
      <c r="C1177" t="s">
        <v>32</v>
      </c>
      <c r="D1177" s="68">
        <v>3734000</v>
      </c>
      <c r="E1177" s="23">
        <v>46244</v>
      </c>
      <c r="F1177" s="23">
        <v>46258</v>
      </c>
      <c r="G1177" t="s">
        <v>51</v>
      </c>
      <c r="H1177"/>
      <c r="I1177"/>
      <c r="K1177" t="s">
        <v>1477</v>
      </c>
      <c r="L1177" s="68">
        <v>0</v>
      </c>
      <c r="M1177" s="68">
        <f>InvoiceDatabase[[#This Row],[Amount]]-InvoiceDatabase[[#This Row],[Paid Amount]]</f>
        <v>3734000</v>
      </c>
      <c r="N1177" s="68" t="str" cm="1">
        <f t="array" aca="1" ref="N1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77" s="68" t="str">
        <f>_xlfn.TEXTAFTER(
VLOOKUP(InvoiceDatabase[[#This Row],[Customer]],CustomerList[],5,FALSE),
", ", -1)</f>
        <v>DKI Jakarta</v>
      </c>
      <c r="P1177" s="68">
        <f ca="1">IF(InvoiceDatabase[[#This Row],[Aging]]&lt;&gt;"Within Due",InvoiceDatabase[[#This Row],[Balance Outstanding]],0)</f>
        <v>3734000</v>
      </c>
      <c r="Q1177" s="68">
        <f ca="1">IF(InvoiceDatabase[[#This Row],[Aging]]="Within Due",InvoiceDatabase[[#This Row],[Balance Outstanding]],0)</f>
        <v>0</v>
      </c>
      <c r="R1177" s="68" t="str">
        <f ca="1">IF(InvoiceDatabase[[#This Row],[Date Issued]] &gt;= TODAY()-30, "Yes", "No")</f>
        <v>No</v>
      </c>
      <c r="S1177" s="68" t="str">
        <f ca="1">IF(InvoiceDatabase[[#This Row],[IsOverdue?]]&lt;&gt;"Yes",InvoiceDatabase[[#This Row],[Status]],"Past Due")</f>
        <v>Past Due</v>
      </c>
      <c r="T1177" s="68" t="str">
        <f ca="1">IF(AND(InvoiceDatabase[[#This Row],[Date Due]]&lt;TODAY(),InvoiceDatabase[[#This Row],[Status]]&lt;&gt;"Paid"),"Yes","No")</f>
        <v>Yes</v>
      </c>
    </row>
    <row r="1178" spans="1:20">
      <c r="A1178">
        <v>1177</v>
      </c>
      <c r="C1178" t="s">
        <v>131</v>
      </c>
      <c r="D1178" s="68">
        <v>6348000</v>
      </c>
      <c r="E1178" s="23">
        <v>46177</v>
      </c>
      <c r="F1178" s="23">
        <v>46222</v>
      </c>
      <c r="G1178" t="s">
        <v>2802</v>
      </c>
      <c r="H1178"/>
      <c r="I1178"/>
      <c r="K1178" t="s">
        <v>1478</v>
      </c>
      <c r="L1178" s="68">
        <v>3174000</v>
      </c>
      <c r="M1178" s="68">
        <f>InvoiceDatabase[[#This Row],[Amount]]-InvoiceDatabase[[#This Row],[Paid Amount]]</f>
        <v>3174000</v>
      </c>
      <c r="N1178" s="68" t="str" cm="1">
        <f t="array" aca="1" ref="N1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78" s="68" t="str">
        <f>_xlfn.TEXTAFTER(
VLOOKUP(InvoiceDatabase[[#This Row],[Customer]],CustomerList[],5,FALSE),
", ", -1)</f>
        <v>Jawa Barat</v>
      </c>
      <c r="P1178" s="68">
        <f ca="1">IF(InvoiceDatabase[[#This Row],[Aging]]&lt;&gt;"Within Due",InvoiceDatabase[[#This Row],[Balance Outstanding]],0)</f>
        <v>3174000</v>
      </c>
      <c r="Q1178" s="68">
        <f ca="1">IF(InvoiceDatabase[[#This Row],[Aging]]="Within Due",InvoiceDatabase[[#This Row],[Balance Outstanding]],0)</f>
        <v>0</v>
      </c>
      <c r="R1178" s="68" t="str">
        <f ca="1">IF(InvoiceDatabase[[#This Row],[Date Issued]] &gt;= TODAY()-30, "Yes", "No")</f>
        <v>No</v>
      </c>
      <c r="S1178" s="68" t="str">
        <f ca="1">IF(InvoiceDatabase[[#This Row],[IsOverdue?]]&lt;&gt;"Yes",InvoiceDatabase[[#This Row],[Status]],"Past Due")</f>
        <v>Past Due</v>
      </c>
      <c r="T1178" s="68" t="str">
        <f ca="1">IF(AND(InvoiceDatabase[[#This Row],[Date Due]]&lt;TODAY(),InvoiceDatabase[[#This Row],[Status]]&lt;&gt;"Paid"),"Yes","No")</f>
        <v>Yes</v>
      </c>
    </row>
    <row r="1179" spans="1:20">
      <c r="A1179">
        <v>1178</v>
      </c>
      <c r="C1179" t="s">
        <v>260</v>
      </c>
      <c r="D1179" s="68">
        <v>5145000</v>
      </c>
      <c r="E1179" s="23">
        <v>46194</v>
      </c>
      <c r="F1179" s="23">
        <v>46224</v>
      </c>
      <c r="G1179" t="s">
        <v>274</v>
      </c>
      <c r="H1179"/>
      <c r="I1179"/>
      <c r="K1179" t="s">
        <v>1479</v>
      </c>
      <c r="L1179" s="68">
        <v>5145000</v>
      </c>
      <c r="M1179" s="68">
        <f>InvoiceDatabase[[#This Row],[Amount]]-InvoiceDatabase[[#This Row],[Paid Amount]]</f>
        <v>0</v>
      </c>
      <c r="N1179" s="68" t="str" cm="1">
        <f t="array" aca="1" ref="N1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79" s="68" t="str">
        <f>_xlfn.TEXTAFTER(
VLOOKUP(InvoiceDatabase[[#This Row],[Customer]],CustomerList[],5,FALSE),
", ", -1)</f>
        <v>Sulawesi Utara</v>
      </c>
      <c r="P1179" s="68">
        <f ca="1">IF(InvoiceDatabase[[#This Row],[Aging]]&lt;&gt;"Within Due",InvoiceDatabase[[#This Row],[Balance Outstanding]],0)</f>
        <v>0</v>
      </c>
      <c r="Q1179" s="68">
        <f ca="1">IF(InvoiceDatabase[[#This Row],[Aging]]="Within Due",InvoiceDatabase[[#This Row],[Balance Outstanding]],0)</f>
        <v>0</v>
      </c>
      <c r="R1179" s="68" t="str">
        <f ca="1">IF(InvoiceDatabase[[#This Row],[Date Issued]] &gt;= TODAY()-30, "Yes", "No")</f>
        <v>No</v>
      </c>
      <c r="S1179" s="68" t="str">
        <f ca="1">IF(InvoiceDatabase[[#This Row],[IsOverdue?]]&lt;&gt;"Yes",InvoiceDatabase[[#This Row],[Status]],"Past Due")</f>
        <v>Paid</v>
      </c>
      <c r="T1179" s="68" t="str">
        <f ca="1">IF(AND(InvoiceDatabase[[#This Row],[Date Due]]&lt;TODAY(),InvoiceDatabase[[#This Row],[Status]]&lt;&gt;"Paid"),"Yes","No")</f>
        <v>No</v>
      </c>
    </row>
    <row r="1180" spans="1:20">
      <c r="A1180">
        <v>1179</v>
      </c>
      <c r="C1180" t="s">
        <v>118</v>
      </c>
      <c r="D1180" s="68">
        <v>2646000</v>
      </c>
      <c r="E1180" s="23">
        <v>46216</v>
      </c>
      <c r="F1180" s="23">
        <v>46246</v>
      </c>
      <c r="G1180" t="s">
        <v>274</v>
      </c>
      <c r="H1180"/>
      <c r="I1180"/>
      <c r="K1180" t="s">
        <v>1480</v>
      </c>
      <c r="L1180" s="68">
        <v>2646000</v>
      </c>
      <c r="M1180" s="68">
        <f>InvoiceDatabase[[#This Row],[Amount]]-InvoiceDatabase[[#This Row],[Paid Amount]]</f>
        <v>0</v>
      </c>
      <c r="N1180" s="68" t="str" cm="1">
        <f t="array" aca="1" ref="N1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0" s="68" t="str">
        <f>_xlfn.TEXTAFTER(
VLOOKUP(InvoiceDatabase[[#This Row],[Customer]],CustomerList[],5,FALSE),
", ", -1)</f>
        <v>DKI Jakarta</v>
      </c>
      <c r="P1180" s="68">
        <f ca="1">IF(InvoiceDatabase[[#This Row],[Aging]]&lt;&gt;"Within Due",InvoiceDatabase[[#This Row],[Balance Outstanding]],0)</f>
        <v>0</v>
      </c>
      <c r="Q1180" s="68">
        <f ca="1">IF(InvoiceDatabase[[#This Row],[Aging]]="Within Due",InvoiceDatabase[[#This Row],[Balance Outstanding]],0)</f>
        <v>0</v>
      </c>
      <c r="R1180" s="68" t="str">
        <f ca="1">IF(InvoiceDatabase[[#This Row],[Date Issued]] &gt;= TODAY()-30, "Yes", "No")</f>
        <v>No</v>
      </c>
      <c r="S1180" s="68" t="str">
        <f ca="1">IF(InvoiceDatabase[[#This Row],[IsOverdue?]]&lt;&gt;"Yes",InvoiceDatabase[[#This Row],[Status]],"Past Due")</f>
        <v>Paid</v>
      </c>
      <c r="T1180" s="68" t="str">
        <f ca="1">IF(AND(InvoiceDatabase[[#This Row],[Date Due]]&lt;TODAY(),InvoiceDatabase[[#This Row],[Status]]&lt;&gt;"Paid"),"Yes","No")</f>
        <v>No</v>
      </c>
    </row>
    <row r="1181" spans="1:20">
      <c r="A1181">
        <v>1180</v>
      </c>
      <c r="C1181" t="s">
        <v>158</v>
      </c>
      <c r="D1181" s="68">
        <v>3859000</v>
      </c>
      <c r="E1181" s="23">
        <v>46147</v>
      </c>
      <c r="F1181" s="23">
        <v>46177</v>
      </c>
      <c r="G1181" t="s">
        <v>51</v>
      </c>
      <c r="H1181"/>
      <c r="I1181"/>
      <c r="K1181" t="s">
        <v>1481</v>
      </c>
      <c r="L1181" s="68">
        <v>0</v>
      </c>
      <c r="M1181" s="68">
        <f>InvoiceDatabase[[#This Row],[Amount]]-InvoiceDatabase[[#This Row],[Paid Amount]]</f>
        <v>3859000</v>
      </c>
      <c r="N1181" s="68" t="str" cm="1">
        <f t="array" aca="1" ref="N1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1" s="68" t="str">
        <f>_xlfn.TEXTAFTER(
VLOOKUP(InvoiceDatabase[[#This Row],[Customer]],CustomerList[],5,FALSE),
", ", -1)</f>
        <v>DKI Jakarta</v>
      </c>
      <c r="P1181" s="68">
        <f ca="1">IF(InvoiceDatabase[[#This Row],[Aging]]&lt;&gt;"Within Due",InvoiceDatabase[[#This Row],[Balance Outstanding]],0)</f>
        <v>3859000</v>
      </c>
      <c r="Q1181" s="68">
        <f ca="1">IF(InvoiceDatabase[[#This Row],[Aging]]="Within Due",InvoiceDatabase[[#This Row],[Balance Outstanding]],0)</f>
        <v>0</v>
      </c>
      <c r="R1181" s="68" t="str">
        <f ca="1">IF(InvoiceDatabase[[#This Row],[Date Issued]] &gt;= TODAY()-30, "Yes", "No")</f>
        <v>No</v>
      </c>
      <c r="S1181" s="68" t="str">
        <f ca="1">IF(InvoiceDatabase[[#This Row],[IsOverdue?]]&lt;&gt;"Yes",InvoiceDatabase[[#This Row],[Status]],"Past Due")</f>
        <v>Past Due</v>
      </c>
      <c r="T1181" s="68" t="str">
        <f ca="1">IF(AND(InvoiceDatabase[[#This Row],[Date Due]]&lt;TODAY(),InvoiceDatabase[[#This Row],[Status]]&lt;&gt;"Paid"),"Yes","No")</f>
        <v>Yes</v>
      </c>
    </row>
    <row r="1182" spans="1:20">
      <c r="A1182">
        <v>1181</v>
      </c>
      <c r="C1182" t="s">
        <v>177</v>
      </c>
      <c r="D1182" s="68">
        <v>5064000</v>
      </c>
      <c r="E1182" s="23">
        <v>46055</v>
      </c>
      <c r="F1182" s="23">
        <v>46085</v>
      </c>
      <c r="G1182" t="s">
        <v>2802</v>
      </c>
      <c r="H1182"/>
      <c r="I1182"/>
      <c r="K1182" t="s">
        <v>1482</v>
      </c>
      <c r="L1182" s="68">
        <v>3798000</v>
      </c>
      <c r="M1182" s="68">
        <f>InvoiceDatabase[[#This Row],[Amount]]-InvoiceDatabase[[#This Row],[Paid Amount]]</f>
        <v>1266000</v>
      </c>
      <c r="N1182" s="68" t="str" cm="1">
        <f t="array" aca="1" ref="N1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2" s="68" t="str">
        <f>_xlfn.TEXTAFTER(
VLOOKUP(InvoiceDatabase[[#This Row],[Customer]],CustomerList[],5,FALSE),
", ", -1)</f>
        <v>Jawa Timur</v>
      </c>
      <c r="P1182" s="68">
        <f ca="1">IF(InvoiceDatabase[[#This Row],[Aging]]&lt;&gt;"Within Due",InvoiceDatabase[[#This Row],[Balance Outstanding]],0)</f>
        <v>1266000</v>
      </c>
      <c r="Q1182" s="68">
        <f ca="1">IF(InvoiceDatabase[[#This Row],[Aging]]="Within Due",InvoiceDatabase[[#This Row],[Balance Outstanding]],0)</f>
        <v>0</v>
      </c>
      <c r="R1182" s="68" t="str">
        <f ca="1">IF(InvoiceDatabase[[#This Row],[Date Issued]] &gt;= TODAY()-30, "Yes", "No")</f>
        <v>No</v>
      </c>
      <c r="S1182" s="68" t="str">
        <f ca="1">IF(InvoiceDatabase[[#This Row],[IsOverdue?]]&lt;&gt;"Yes",InvoiceDatabase[[#This Row],[Status]],"Past Due")</f>
        <v>Past Due</v>
      </c>
      <c r="T1182" s="68" t="str">
        <f ca="1">IF(AND(InvoiceDatabase[[#This Row],[Date Due]]&lt;TODAY(),InvoiceDatabase[[#This Row],[Status]]&lt;&gt;"Paid"),"Yes","No")</f>
        <v>Yes</v>
      </c>
    </row>
    <row r="1183" spans="1:20">
      <c r="A1183">
        <v>1182</v>
      </c>
      <c r="C1183" t="s">
        <v>111</v>
      </c>
      <c r="D1183" s="68">
        <v>3651000</v>
      </c>
      <c r="E1183" s="23">
        <v>46233</v>
      </c>
      <c r="F1183" s="23">
        <v>46263</v>
      </c>
      <c r="G1183" t="s">
        <v>274</v>
      </c>
      <c r="H1183"/>
      <c r="I1183"/>
      <c r="K1183" t="s">
        <v>1483</v>
      </c>
      <c r="L1183" s="68">
        <v>3651000</v>
      </c>
      <c r="M1183" s="68">
        <f>InvoiceDatabase[[#This Row],[Amount]]-InvoiceDatabase[[#This Row],[Paid Amount]]</f>
        <v>0</v>
      </c>
      <c r="N1183" s="68" t="str" cm="1">
        <f t="array" aca="1" ref="N1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3" s="68" t="str">
        <f>_xlfn.TEXTAFTER(
VLOOKUP(InvoiceDatabase[[#This Row],[Customer]],CustomerList[],5,FALSE),
", ", -1)</f>
        <v>DKI Jakarta</v>
      </c>
      <c r="P1183" s="68">
        <f ca="1">IF(InvoiceDatabase[[#This Row],[Aging]]&lt;&gt;"Within Due",InvoiceDatabase[[#This Row],[Balance Outstanding]],0)</f>
        <v>0</v>
      </c>
      <c r="Q1183" s="68">
        <f ca="1">IF(InvoiceDatabase[[#This Row],[Aging]]="Within Due",InvoiceDatabase[[#This Row],[Balance Outstanding]],0)</f>
        <v>0</v>
      </c>
      <c r="R1183" s="68" t="str">
        <f ca="1">IF(InvoiceDatabase[[#This Row],[Date Issued]] &gt;= TODAY()-30, "Yes", "No")</f>
        <v>No</v>
      </c>
      <c r="S1183" s="68" t="str">
        <f ca="1">IF(InvoiceDatabase[[#This Row],[IsOverdue?]]&lt;&gt;"Yes",InvoiceDatabase[[#This Row],[Status]],"Past Due")</f>
        <v>Paid</v>
      </c>
      <c r="T1183" s="68" t="str">
        <f ca="1">IF(AND(InvoiceDatabase[[#This Row],[Date Due]]&lt;TODAY(),InvoiceDatabase[[#This Row],[Status]]&lt;&gt;"Paid"),"Yes","No")</f>
        <v>No</v>
      </c>
    </row>
    <row r="1184" spans="1:20">
      <c r="A1184">
        <v>1183</v>
      </c>
      <c r="C1184" t="s">
        <v>232</v>
      </c>
      <c r="D1184" s="68">
        <v>4884000</v>
      </c>
      <c r="E1184" s="23">
        <v>46072</v>
      </c>
      <c r="F1184" s="23">
        <v>46102</v>
      </c>
      <c r="G1184" t="s">
        <v>51</v>
      </c>
      <c r="H1184"/>
      <c r="I1184"/>
      <c r="K1184" t="s">
        <v>1484</v>
      </c>
      <c r="L1184" s="68">
        <v>0</v>
      </c>
      <c r="M1184" s="68">
        <f>InvoiceDatabase[[#This Row],[Amount]]-InvoiceDatabase[[#This Row],[Paid Amount]]</f>
        <v>4884000</v>
      </c>
      <c r="N1184" s="68" t="str" cm="1">
        <f t="array" aca="1" ref="N1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4" s="68" t="str">
        <f>_xlfn.TEXTAFTER(
VLOOKUP(InvoiceDatabase[[#This Row],[Customer]],CustomerList[],5,FALSE),
", ", -1)</f>
        <v>Riau</v>
      </c>
      <c r="P1184" s="68">
        <f ca="1">IF(InvoiceDatabase[[#This Row],[Aging]]&lt;&gt;"Within Due",InvoiceDatabase[[#This Row],[Balance Outstanding]],0)</f>
        <v>4884000</v>
      </c>
      <c r="Q1184" s="68">
        <f ca="1">IF(InvoiceDatabase[[#This Row],[Aging]]="Within Due",InvoiceDatabase[[#This Row],[Balance Outstanding]],0)</f>
        <v>0</v>
      </c>
      <c r="R1184" s="68" t="str">
        <f ca="1">IF(InvoiceDatabase[[#This Row],[Date Issued]] &gt;= TODAY()-30, "Yes", "No")</f>
        <v>No</v>
      </c>
      <c r="S1184" s="68" t="str">
        <f ca="1">IF(InvoiceDatabase[[#This Row],[IsOverdue?]]&lt;&gt;"Yes",InvoiceDatabase[[#This Row],[Status]],"Past Due")</f>
        <v>Past Due</v>
      </c>
      <c r="T1184" s="68" t="str">
        <f ca="1">IF(AND(InvoiceDatabase[[#This Row],[Date Due]]&lt;TODAY(),InvoiceDatabase[[#This Row],[Status]]&lt;&gt;"Paid"),"Yes","No")</f>
        <v>Yes</v>
      </c>
    </row>
    <row r="1185" spans="1:20">
      <c r="A1185">
        <v>1184</v>
      </c>
      <c r="C1185" t="s">
        <v>118</v>
      </c>
      <c r="D1185" s="68">
        <v>6511000</v>
      </c>
      <c r="E1185" s="23">
        <v>46041</v>
      </c>
      <c r="F1185" s="23">
        <v>46086</v>
      </c>
      <c r="G1185" t="s">
        <v>51</v>
      </c>
      <c r="H1185"/>
      <c r="I1185"/>
      <c r="K1185" t="s">
        <v>1485</v>
      </c>
      <c r="L1185" s="68">
        <v>0</v>
      </c>
      <c r="M1185" s="68">
        <f>InvoiceDatabase[[#This Row],[Amount]]-InvoiceDatabase[[#This Row],[Paid Amount]]</f>
        <v>6511000</v>
      </c>
      <c r="N1185" s="68" t="str" cm="1">
        <f t="array" aca="1" ref="N1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5" s="68" t="str">
        <f>_xlfn.TEXTAFTER(
VLOOKUP(InvoiceDatabase[[#This Row],[Customer]],CustomerList[],5,FALSE),
", ", -1)</f>
        <v>DKI Jakarta</v>
      </c>
      <c r="P1185" s="68">
        <f ca="1">IF(InvoiceDatabase[[#This Row],[Aging]]&lt;&gt;"Within Due",InvoiceDatabase[[#This Row],[Balance Outstanding]],0)</f>
        <v>6511000</v>
      </c>
      <c r="Q1185" s="68">
        <f ca="1">IF(InvoiceDatabase[[#This Row],[Aging]]="Within Due",InvoiceDatabase[[#This Row],[Balance Outstanding]],0)</f>
        <v>0</v>
      </c>
      <c r="R1185" s="68" t="str">
        <f ca="1">IF(InvoiceDatabase[[#This Row],[Date Issued]] &gt;= TODAY()-30, "Yes", "No")</f>
        <v>No</v>
      </c>
      <c r="S1185" s="68" t="str">
        <f ca="1">IF(InvoiceDatabase[[#This Row],[IsOverdue?]]&lt;&gt;"Yes",InvoiceDatabase[[#This Row],[Status]],"Past Due")</f>
        <v>Past Due</v>
      </c>
      <c r="T1185" s="68" t="str">
        <f ca="1">IF(AND(InvoiceDatabase[[#This Row],[Date Due]]&lt;TODAY(),InvoiceDatabase[[#This Row],[Status]]&lt;&gt;"Paid"),"Yes","No")</f>
        <v>Yes</v>
      </c>
    </row>
    <row r="1186" spans="1:20">
      <c r="A1186">
        <v>1185</v>
      </c>
      <c r="C1186" t="s">
        <v>218</v>
      </c>
      <c r="D1186" s="68">
        <v>3385000</v>
      </c>
      <c r="E1186" s="23">
        <v>46094</v>
      </c>
      <c r="F1186" s="23">
        <v>46124</v>
      </c>
      <c r="G1186" t="s">
        <v>2802</v>
      </c>
      <c r="H1186"/>
      <c r="I1186"/>
      <c r="K1186" t="s">
        <v>1486</v>
      </c>
      <c r="L1186" s="68">
        <v>1692000</v>
      </c>
      <c r="M1186" s="68">
        <f>InvoiceDatabase[[#This Row],[Amount]]-InvoiceDatabase[[#This Row],[Paid Amount]]</f>
        <v>1693000</v>
      </c>
      <c r="N1186" s="68" t="str" cm="1">
        <f t="array" aca="1" ref="N1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6" s="68" t="str">
        <f>_xlfn.TEXTAFTER(
VLOOKUP(InvoiceDatabase[[#This Row],[Customer]],CustomerList[],5,FALSE),
", ", -1)</f>
        <v>Sumatera Utara</v>
      </c>
      <c r="P1186" s="68">
        <f ca="1">IF(InvoiceDatabase[[#This Row],[Aging]]&lt;&gt;"Within Due",InvoiceDatabase[[#This Row],[Balance Outstanding]],0)</f>
        <v>1693000</v>
      </c>
      <c r="Q1186" s="68">
        <f ca="1">IF(InvoiceDatabase[[#This Row],[Aging]]="Within Due",InvoiceDatabase[[#This Row],[Balance Outstanding]],0)</f>
        <v>0</v>
      </c>
      <c r="R1186" s="68" t="str">
        <f ca="1">IF(InvoiceDatabase[[#This Row],[Date Issued]] &gt;= TODAY()-30, "Yes", "No")</f>
        <v>No</v>
      </c>
      <c r="S1186" s="68" t="str">
        <f ca="1">IF(InvoiceDatabase[[#This Row],[IsOverdue?]]&lt;&gt;"Yes",InvoiceDatabase[[#This Row],[Status]],"Past Due")</f>
        <v>Past Due</v>
      </c>
      <c r="T1186" s="68" t="str">
        <f ca="1">IF(AND(InvoiceDatabase[[#This Row],[Date Due]]&lt;TODAY(),InvoiceDatabase[[#This Row],[Status]]&lt;&gt;"Paid"),"Yes","No")</f>
        <v>Yes</v>
      </c>
    </row>
    <row r="1187" spans="1:20">
      <c r="A1187">
        <v>1186</v>
      </c>
      <c r="C1187" t="s">
        <v>105</v>
      </c>
      <c r="D1187" s="68">
        <v>4635000</v>
      </c>
      <c r="E1187" s="23">
        <v>46152</v>
      </c>
      <c r="F1187" s="23">
        <v>46182</v>
      </c>
      <c r="G1187" t="s">
        <v>51</v>
      </c>
      <c r="H1187"/>
      <c r="I1187"/>
      <c r="K1187" t="s">
        <v>1487</v>
      </c>
      <c r="L1187" s="68">
        <v>0</v>
      </c>
      <c r="M1187" s="68">
        <f>InvoiceDatabase[[#This Row],[Amount]]-InvoiceDatabase[[#This Row],[Paid Amount]]</f>
        <v>4635000</v>
      </c>
      <c r="N1187" s="68" t="str" cm="1">
        <f t="array" aca="1" ref="N1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87" s="68" t="str">
        <f>_xlfn.TEXTAFTER(
VLOOKUP(InvoiceDatabase[[#This Row],[Customer]],CustomerList[],5,FALSE),
", ", -1)</f>
        <v>DKI Jakarta</v>
      </c>
      <c r="P1187" s="68">
        <f ca="1">IF(InvoiceDatabase[[#This Row],[Aging]]&lt;&gt;"Within Due",InvoiceDatabase[[#This Row],[Balance Outstanding]],0)</f>
        <v>4635000</v>
      </c>
      <c r="Q1187" s="68">
        <f ca="1">IF(InvoiceDatabase[[#This Row],[Aging]]="Within Due",InvoiceDatabase[[#This Row],[Balance Outstanding]],0)</f>
        <v>0</v>
      </c>
      <c r="R1187" s="68" t="str">
        <f ca="1">IF(InvoiceDatabase[[#This Row],[Date Issued]] &gt;= TODAY()-30, "Yes", "No")</f>
        <v>No</v>
      </c>
      <c r="S1187" s="68" t="str">
        <f ca="1">IF(InvoiceDatabase[[#This Row],[IsOverdue?]]&lt;&gt;"Yes",InvoiceDatabase[[#This Row],[Status]],"Past Due")</f>
        <v>Past Due</v>
      </c>
      <c r="T1187" s="68" t="str">
        <f ca="1">IF(AND(InvoiceDatabase[[#This Row],[Date Due]]&lt;TODAY(),InvoiceDatabase[[#This Row],[Status]]&lt;&gt;"Paid"),"Yes","No")</f>
        <v>Yes</v>
      </c>
    </row>
    <row r="1188" spans="1:20">
      <c r="A1188">
        <v>1187</v>
      </c>
      <c r="C1188" t="s">
        <v>32</v>
      </c>
      <c r="D1188" s="68">
        <v>5130000</v>
      </c>
      <c r="E1188" s="23">
        <v>46245</v>
      </c>
      <c r="F1188" s="23">
        <v>46259</v>
      </c>
      <c r="G1188" t="s">
        <v>51</v>
      </c>
      <c r="H1188"/>
      <c r="I1188"/>
      <c r="K1188" t="s">
        <v>1488</v>
      </c>
      <c r="L1188" s="68">
        <v>0</v>
      </c>
      <c r="M1188" s="68">
        <f>InvoiceDatabase[[#This Row],[Amount]]-InvoiceDatabase[[#This Row],[Paid Amount]]</f>
        <v>5130000</v>
      </c>
      <c r="N1188" s="68" t="str" cm="1">
        <f t="array" aca="1" ref="N1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188" s="68" t="str">
        <f>_xlfn.TEXTAFTER(
VLOOKUP(InvoiceDatabase[[#This Row],[Customer]],CustomerList[],5,FALSE),
", ", -1)</f>
        <v>DKI Jakarta</v>
      </c>
      <c r="P1188" s="68">
        <f ca="1">IF(InvoiceDatabase[[#This Row],[Aging]]&lt;&gt;"Within Due",InvoiceDatabase[[#This Row],[Balance Outstanding]],0)</f>
        <v>5130000</v>
      </c>
      <c r="Q1188" s="68">
        <f ca="1">IF(InvoiceDatabase[[#This Row],[Aging]]="Within Due",InvoiceDatabase[[#This Row],[Balance Outstanding]],0)</f>
        <v>0</v>
      </c>
      <c r="R1188" s="68" t="str">
        <f ca="1">IF(InvoiceDatabase[[#This Row],[Date Issued]] &gt;= TODAY()-30, "Yes", "No")</f>
        <v>No</v>
      </c>
      <c r="S1188" s="68" t="str">
        <f ca="1">IF(InvoiceDatabase[[#This Row],[IsOverdue?]]&lt;&gt;"Yes",InvoiceDatabase[[#This Row],[Status]],"Past Due")</f>
        <v>Past Due</v>
      </c>
      <c r="T1188" s="68" t="str">
        <f ca="1">IF(AND(InvoiceDatabase[[#This Row],[Date Due]]&lt;TODAY(),InvoiceDatabase[[#This Row],[Status]]&lt;&gt;"Paid"),"Yes","No")</f>
        <v>Yes</v>
      </c>
    </row>
    <row r="1189" spans="1:20">
      <c r="A1189">
        <v>1188</v>
      </c>
      <c r="C1189" t="s">
        <v>232</v>
      </c>
      <c r="D1189" s="68">
        <v>831000</v>
      </c>
      <c r="E1189" s="23">
        <v>46270</v>
      </c>
      <c r="F1189" s="23">
        <v>46300</v>
      </c>
      <c r="G1189" t="s">
        <v>274</v>
      </c>
      <c r="H1189"/>
      <c r="I1189"/>
      <c r="K1189" t="s">
        <v>1489</v>
      </c>
      <c r="L1189" s="68">
        <v>831000</v>
      </c>
      <c r="M1189" s="68">
        <f>InvoiceDatabase[[#This Row],[Amount]]-InvoiceDatabase[[#This Row],[Paid Amount]]</f>
        <v>0</v>
      </c>
      <c r="N1189" s="68" t="str" cm="1">
        <f t="array" aca="1" ref="N1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89" s="68" t="str">
        <f>_xlfn.TEXTAFTER(
VLOOKUP(InvoiceDatabase[[#This Row],[Customer]],CustomerList[],5,FALSE),
", ", -1)</f>
        <v>Riau</v>
      </c>
      <c r="P1189" s="68">
        <f ca="1">IF(InvoiceDatabase[[#This Row],[Aging]]&lt;&gt;"Within Due",InvoiceDatabase[[#This Row],[Balance Outstanding]],0)</f>
        <v>0</v>
      </c>
      <c r="Q1189" s="68">
        <f ca="1">IF(InvoiceDatabase[[#This Row],[Aging]]="Within Due",InvoiceDatabase[[#This Row],[Balance Outstanding]],0)</f>
        <v>0</v>
      </c>
      <c r="R1189" s="68" t="str">
        <f ca="1">IF(InvoiceDatabase[[#This Row],[Date Issued]] &gt;= TODAY()-30, "Yes", "No")</f>
        <v>Yes</v>
      </c>
      <c r="S1189" s="68" t="str">
        <f ca="1">IF(InvoiceDatabase[[#This Row],[IsOverdue?]]&lt;&gt;"Yes",InvoiceDatabase[[#This Row],[Status]],"Past Due")</f>
        <v>Paid</v>
      </c>
      <c r="T1189" s="68" t="str">
        <f ca="1">IF(AND(InvoiceDatabase[[#This Row],[Date Due]]&lt;TODAY(),InvoiceDatabase[[#This Row],[Status]]&lt;&gt;"Paid"),"Yes","No")</f>
        <v>No</v>
      </c>
    </row>
    <row r="1190" spans="1:20">
      <c r="A1190">
        <v>1189</v>
      </c>
      <c r="C1190" t="s">
        <v>211</v>
      </c>
      <c r="D1190" s="68">
        <v>1189000</v>
      </c>
      <c r="E1190" s="23">
        <v>46200</v>
      </c>
      <c r="F1190" s="23">
        <v>46230</v>
      </c>
      <c r="G1190" t="s">
        <v>2802</v>
      </c>
      <c r="H1190"/>
      <c r="I1190"/>
      <c r="K1190" t="s">
        <v>1490</v>
      </c>
      <c r="L1190" s="68">
        <v>832000</v>
      </c>
      <c r="M1190" s="68">
        <f>InvoiceDatabase[[#This Row],[Amount]]-InvoiceDatabase[[#This Row],[Paid Amount]]</f>
        <v>357000</v>
      </c>
      <c r="N1190" s="68" t="str" cm="1">
        <f t="array" aca="1" ref="N1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190" s="68" t="str">
        <f>_xlfn.TEXTAFTER(
VLOOKUP(InvoiceDatabase[[#This Row],[Customer]],CustomerList[],5,FALSE),
", ", -1)</f>
        <v>Sulawesi Selatan</v>
      </c>
      <c r="P1190" s="68">
        <f ca="1">IF(InvoiceDatabase[[#This Row],[Aging]]&lt;&gt;"Within Due",InvoiceDatabase[[#This Row],[Balance Outstanding]],0)</f>
        <v>357000</v>
      </c>
      <c r="Q1190" s="68">
        <f ca="1">IF(InvoiceDatabase[[#This Row],[Aging]]="Within Due",InvoiceDatabase[[#This Row],[Balance Outstanding]],0)</f>
        <v>0</v>
      </c>
      <c r="R1190" s="68" t="str">
        <f ca="1">IF(InvoiceDatabase[[#This Row],[Date Issued]] &gt;= TODAY()-30, "Yes", "No")</f>
        <v>No</v>
      </c>
      <c r="S1190" s="68" t="str">
        <f ca="1">IF(InvoiceDatabase[[#This Row],[IsOverdue?]]&lt;&gt;"Yes",InvoiceDatabase[[#This Row],[Status]],"Past Due")</f>
        <v>Past Due</v>
      </c>
      <c r="T1190" s="68" t="str">
        <f ca="1">IF(AND(InvoiceDatabase[[#This Row],[Date Due]]&lt;TODAY(),InvoiceDatabase[[#This Row],[Status]]&lt;&gt;"Paid"),"Yes","No")</f>
        <v>Yes</v>
      </c>
    </row>
    <row r="1191" spans="1:20">
      <c r="A1191">
        <v>1190</v>
      </c>
      <c r="C1191" t="s">
        <v>111</v>
      </c>
      <c r="D1191" s="68">
        <v>4829000</v>
      </c>
      <c r="E1191" s="23">
        <v>46061</v>
      </c>
      <c r="F1191" s="23">
        <v>46091</v>
      </c>
      <c r="G1191" t="s">
        <v>2802</v>
      </c>
      <c r="H1191"/>
      <c r="I1191"/>
      <c r="K1191" t="s">
        <v>1491</v>
      </c>
      <c r="L1191" s="68">
        <v>1932000</v>
      </c>
      <c r="M1191" s="68">
        <f>InvoiceDatabase[[#This Row],[Amount]]-InvoiceDatabase[[#This Row],[Paid Amount]]</f>
        <v>2897000</v>
      </c>
      <c r="N1191" s="68" t="str" cm="1">
        <f t="array" aca="1" ref="N1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1" s="68" t="str">
        <f>_xlfn.TEXTAFTER(
VLOOKUP(InvoiceDatabase[[#This Row],[Customer]],CustomerList[],5,FALSE),
", ", -1)</f>
        <v>DKI Jakarta</v>
      </c>
      <c r="P1191" s="68">
        <f ca="1">IF(InvoiceDatabase[[#This Row],[Aging]]&lt;&gt;"Within Due",InvoiceDatabase[[#This Row],[Balance Outstanding]],0)</f>
        <v>2897000</v>
      </c>
      <c r="Q1191" s="68">
        <f ca="1">IF(InvoiceDatabase[[#This Row],[Aging]]="Within Due",InvoiceDatabase[[#This Row],[Balance Outstanding]],0)</f>
        <v>0</v>
      </c>
      <c r="R1191" s="68" t="str">
        <f ca="1">IF(InvoiceDatabase[[#This Row],[Date Issued]] &gt;= TODAY()-30, "Yes", "No")</f>
        <v>No</v>
      </c>
      <c r="S1191" s="68" t="str">
        <f ca="1">IF(InvoiceDatabase[[#This Row],[IsOverdue?]]&lt;&gt;"Yes",InvoiceDatabase[[#This Row],[Status]],"Past Due")</f>
        <v>Past Due</v>
      </c>
      <c r="T1191" s="68" t="str">
        <f ca="1">IF(AND(InvoiceDatabase[[#This Row],[Date Due]]&lt;TODAY(),InvoiceDatabase[[#This Row],[Status]]&lt;&gt;"Paid"),"Yes","No")</f>
        <v>Yes</v>
      </c>
    </row>
    <row r="1192" spans="1:20">
      <c r="A1192">
        <v>1191</v>
      </c>
      <c r="C1192" t="s">
        <v>225</v>
      </c>
      <c r="D1192" s="68">
        <v>4427000</v>
      </c>
      <c r="E1192" s="23">
        <v>46102</v>
      </c>
      <c r="F1192" s="23">
        <v>46147</v>
      </c>
      <c r="G1192" t="s">
        <v>2802</v>
      </c>
      <c r="H1192"/>
      <c r="I1192"/>
      <c r="K1192" t="s">
        <v>1492</v>
      </c>
      <c r="L1192" s="68">
        <v>2214000</v>
      </c>
      <c r="M1192" s="68">
        <f>InvoiceDatabase[[#This Row],[Amount]]-InvoiceDatabase[[#This Row],[Paid Amount]]</f>
        <v>2213000</v>
      </c>
      <c r="N1192" s="68" t="str" cm="1">
        <f t="array" aca="1" ref="N1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2" s="68" t="str">
        <f>_xlfn.TEXTAFTER(
VLOOKUP(InvoiceDatabase[[#This Row],[Customer]],CustomerList[],5,FALSE),
", ", -1)</f>
        <v>Sumatera Selatan</v>
      </c>
      <c r="P1192" s="68">
        <f ca="1">IF(InvoiceDatabase[[#This Row],[Aging]]&lt;&gt;"Within Due",InvoiceDatabase[[#This Row],[Balance Outstanding]],0)</f>
        <v>2213000</v>
      </c>
      <c r="Q1192" s="68">
        <f ca="1">IF(InvoiceDatabase[[#This Row],[Aging]]="Within Due",InvoiceDatabase[[#This Row],[Balance Outstanding]],0)</f>
        <v>0</v>
      </c>
      <c r="R1192" s="68" t="str">
        <f ca="1">IF(InvoiceDatabase[[#This Row],[Date Issued]] &gt;= TODAY()-30, "Yes", "No")</f>
        <v>No</v>
      </c>
      <c r="S1192" s="68" t="str">
        <f ca="1">IF(InvoiceDatabase[[#This Row],[IsOverdue?]]&lt;&gt;"Yes",InvoiceDatabase[[#This Row],[Status]],"Past Due")</f>
        <v>Past Due</v>
      </c>
      <c r="T1192" s="68" t="str">
        <f ca="1">IF(AND(InvoiceDatabase[[#This Row],[Date Due]]&lt;TODAY(),InvoiceDatabase[[#This Row],[Status]]&lt;&gt;"Paid"),"Yes","No")</f>
        <v>Yes</v>
      </c>
    </row>
    <row r="1193" spans="1:20">
      <c r="A1193">
        <v>1192</v>
      </c>
      <c r="C1193" t="s">
        <v>105</v>
      </c>
      <c r="D1193" s="68">
        <v>7380000</v>
      </c>
      <c r="E1193" s="23">
        <v>46141</v>
      </c>
      <c r="F1193" s="23">
        <v>46171</v>
      </c>
      <c r="G1193" t="s">
        <v>274</v>
      </c>
      <c r="H1193"/>
      <c r="I1193"/>
      <c r="K1193" t="s">
        <v>1493</v>
      </c>
      <c r="L1193" s="68">
        <v>7380000</v>
      </c>
      <c r="M1193" s="68">
        <f>InvoiceDatabase[[#This Row],[Amount]]-InvoiceDatabase[[#This Row],[Paid Amount]]</f>
        <v>0</v>
      </c>
      <c r="N1193" s="68" t="str" cm="1">
        <f t="array" aca="1" ref="N1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3" s="68" t="str">
        <f>_xlfn.TEXTAFTER(
VLOOKUP(InvoiceDatabase[[#This Row],[Customer]],CustomerList[],5,FALSE),
", ", -1)</f>
        <v>DKI Jakarta</v>
      </c>
      <c r="P1193" s="68">
        <f ca="1">IF(InvoiceDatabase[[#This Row],[Aging]]&lt;&gt;"Within Due",InvoiceDatabase[[#This Row],[Balance Outstanding]],0)</f>
        <v>0</v>
      </c>
      <c r="Q1193" s="68">
        <f ca="1">IF(InvoiceDatabase[[#This Row],[Aging]]="Within Due",InvoiceDatabase[[#This Row],[Balance Outstanding]],0)</f>
        <v>0</v>
      </c>
      <c r="R1193" s="68" t="str">
        <f ca="1">IF(InvoiceDatabase[[#This Row],[Date Issued]] &gt;= TODAY()-30, "Yes", "No")</f>
        <v>No</v>
      </c>
      <c r="S1193" s="68" t="str">
        <f ca="1">IF(InvoiceDatabase[[#This Row],[IsOverdue?]]&lt;&gt;"Yes",InvoiceDatabase[[#This Row],[Status]],"Past Due")</f>
        <v>Paid</v>
      </c>
      <c r="T1193" s="68" t="str">
        <f ca="1">IF(AND(InvoiceDatabase[[#This Row],[Date Due]]&lt;TODAY(),InvoiceDatabase[[#This Row],[Status]]&lt;&gt;"Paid"),"Yes","No")</f>
        <v>No</v>
      </c>
    </row>
    <row r="1194" spans="1:20">
      <c r="A1194">
        <v>1193</v>
      </c>
      <c r="C1194" t="s">
        <v>204</v>
      </c>
      <c r="D1194" s="68">
        <v>2686000</v>
      </c>
      <c r="E1194" s="23">
        <v>46243</v>
      </c>
      <c r="F1194" s="23">
        <v>46273</v>
      </c>
      <c r="G1194" t="s">
        <v>274</v>
      </c>
      <c r="H1194"/>
      <c r="I1194"/>
      <c r="K1194" t="s">
        <v>1494</v>
      </c>
      <c r="L1194" s="68">
        <v>2686000</v>
      </c>
      <c r="M1194" s="68">
        <f>InvoiceDatabase[[#This Row],[Amount]]-InvoiceDatabase[[#This Row],[Paid Amount]]</f>
        <v>0</v>
      </c>
      <c r="N1194" s="68" t="str" cm="1">
        <f t="array" aca="1" ref="N1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4" s="68" t="str">
        <f>_xlfn.TEXTAFTER(
VLOOKUP(InvoiceDatabase[[#This Row],[Customer]],CustomerList[],5,FALSE),
", ", -1)</f>
        <v>Bali</v>
      </c>
      <c r="P1194" s="68">
        <f ca="1">IF(InvoiceDatabase[[#This Row],[Aging]]&lt;&gt;"Within Due",InvoiceDatabase[[#This Row],[Balance Outstanding]],0)</f>
        <v>0</v>
      </c>
      <c r="Q1194" s="68">
        <f ca="1">IF(InvoiceDatabase[[#This Row],[Aging]]="Within Due",InvoiceDatabase[[#This Row],[Balance Outstanding]],0)</f>
        <v>0</v>
      </c>
      <c r="R1194" s="68" t="str">
        <f ca="1">IF(InvoiceDatabase[[#This Row],[Date Issued]] &gt;= TODAY()-30, "Yes", "No")</f>
        <v>No</v>
      </c>
      <c r="S1194" s="68" t="str">
        <f ca="1">IF(InvoiceDatabase[[#This Row],[IsOverdue?]]&lt;&gt;"Yes",InvoiceDatabase[[#This Row],[Status]],"Past Due")</f>
        <v>Paid</v>
      </c>
      <c r="T1194" s="68" t="str">
        <f ca="1">IF(AND(InvoiceDatabase[[#This Row],[Date Due]]&lt;TODAY(),InvoiceDatabase[[#This Row],[Status]]&lt;&gt;"Paid"),"Yes","No")</f>
        <v>No</v>
      </c>
    </row>
    <row r="1195" spans="1:20">
      <c r="A1195">
        <v>1194</v>
      </c>
      <c r="C1195" t="s">
        <v>204</v>
      </c>
      <c r="D1195" s="68">
        <v>5971000</v>
      </c>
      <c r="E1195" s="23">
        <v>46029</v>
      </c>
      <c r="F1195" s="23">
        <v>46059</v>
      </c>
      <c r="G1195" t="s">
        <v>274</v>
      </c>
      <c r="H1195"/>
      <c r="I1195"/>
      <c r="K1195" t="s">
        <v>1495</v>
      </c>
      <c r="L1195" s="68">
        <v>5971000</v>
      </c>
      <c r="M1195" s="68">
        <f>InvoiceDatabase[[#This Row],[Amount]]-InvoiceDatabase[[#This Row],[Paid Amount]]</f>
        <v>0</v>
      </c>
      <c r="N1195" s="68" t="str" cm="1">
        <f t="array" aca="1" ref="N1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5" s="68" t="str">
        <f>_xlfn.TEXTAFTER(
VLOOKUP(InvoiceDatabase[[#This Row],[Customer]],CustomerList[],5,FALSE),
", ", -1)</f>
        <v>Bali</v>
      </c>
      <c r="P1195" s="68">
        <f ca="1">IF(InvoiceDatabase[[#This Row],[Aging]]&lt;&gt;"Within Due",InvoiceDatabase[[#This Row],[Balance Outstanding]],0)</f>
        <v>0</v>
      </c>
      <c r="Q1195" s="68">
        <f ca="1">IF(InvoiceDatabase[[#This Row],[Aging]]="Within Due",InvoiceDatabase[[#This Row],[Balance Outstanding]],0)</f>
        <v>0</v>
      </c>
      <c r="R1195" s="68" t="str">
        <f ca="1">IF(InvoiceDatabase[[#This Row],[Date Issued]] &gt;= TODAY()-30, "Yes", "No")</f>
        <v>No</v>
      </c>
      <c r="S1195" s="68" t="str">
        <f ca="1">IF(InvoiceDatabase[[#This Row],[IsOverdue?]]&lt;&gt;"Yes",InvoiceDatabase[[#This Row],[Status]],"Past Due")</f>
        <v>Paid</v>
      </c>
      <c r="T1195" s="68" t="str">
        <f ca="1">IF(AND(InvoiceDatabase[[#This Row],[Date Due]]&lt;TODAY(),InvoiceDatabase[[#This Row],[Status]]&lt;&gt;"Paid"),"Yes","No")</f>
        <v>No</v>
      </c>
    </row>
    <row r="1196" spans="1:20">
      <c r="A1196">
        <v>1195</v>
      </c>
      <c r="C1196" t="s">
        <v>158</v>
      </c>
      <c r="D1196" s="68">
        <v>2714000</v>
      </c>
      <c r="E1196" s="23">
        <v>46189</v>
      </c>
      <c r="F1196" s="23">
        <v>46234</v>
      </c>
      <c r="G1196" t="s">
        <v>274</v>
      </c>
      <c r="H1196"/>
      <c r="I1196"/>
      <c r="K1196" t="s">
        <v>1496</v>
      </c>
      <c r="L1196" s="68">
        <v>2714000</v>
      </c>
      <c r="M1196" s="68">
        <f>InvoiceDatabase[[#This Row],[Amount]]-InvoiceDatabase[[#This Row],[Paid Amount]]</f>
        <v>0</v>
      </c>
      <c r="N1196" s="68" t="str" cm="1">
        <f t="array" aca="1" ref="N1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6" s="68" t="str">
        <f>_xlfn.TEXTAFTER(
VLOOKUP(InvoiceDatabase[[#This Row],[Customer]],CustomerList[],5,FALSE),
", ", -1)</f>
        <v>DKI Jakarta</v>
      </c>
      <c r="P1196" s="68">
        <f ca="1">IF(InvoiceDatabase[[#This Row],[Aging]]&lt;&gt;"Within Due",InvoiceDatabase[[#This Row],[Balance Outstanding]],0)</f>
        <v>0</v>
      </c>
      <c r="Q1196" s="68">
        <f ca="1">IF(InvoiceDatabase[[#This Row],[Aging]]="Within Due",InvoiceDatabase[[#This Row],[Balance Outstanding]],0)</f>
        <v>0</v>
      </c>
      <c r="R1196" s="68" t="str">
        <f ca="1">IF(InvoiceDatabase[[#This Row],[Date Issued]] &gt;= TODAY()-30, "Yes", "No")</f>
        <v>No</v>
      </c>
      <c r="S1196" s="68" t="str">
        <f ca="1">IF(InvoiceDatabase[[#This Row],[IsOverdue?]]&lt;&gt;"Yes",InvoiceDatabase[[#This Row],[Status]],"Past Due")</f>
        <v>Paid</v>
      </c>
      <c r="T1196" s="68" t="str">
        <f ca="1">IF(AND(InvoiceDatabase[[#This Row],[Date Due]]&lt;TODAY(),InvoiceDatabase[[#This Row],[Status]]&lt;&gt;"Paid"),"Yes","No")</f>
        <v>No</v>
      </c>
    </row>
    <row r="1197" spans="1:20">
      <c r="A1197">
        <v>1196</v>
      </c>
      <c r="C1197" t="s">
        <v>105</v>
      </c>
      <c r="D1197" s="68">
        <v>4486000</v>
      </c>
      <c r="E1197" s="23">
        <v>46251</v>
      </c>
      <c r="F1197" s="23">
        <v>46296</v>
      </c>
      <c r="G1197" t="s">
        <v>51</v>
      </c>
      <c r="H1197"/>
      <c r="I1197"/>
      <c r="K1197" t="s">
        <v>1497</v>
      </c>
      <c r="L1197" s="68">
        <v>0</v>
      </c>
      <c r="M1197" s="68">
        <f>InvoiceDatabase[[#This Row],[Amount]]-InvoiceDatabase[[#This Row],[Paid Amount]]</f>
        <v>4486000</v>
      </c>
      <c r="N1197" s="68" t="str" cm="1">
        <f t="array" aca="1" ref="N1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197" s="68" t="str">
        <f>_xlfn.TEXTAFTER(
VLOOKUP(InvoiceDatabase[[#This Row],[Customer]],CustomerList[],5,FALSE),
", ", -1)</f>
        <v>DKI Jakarta</v>
      </c>
      <c r="P1197" s="68">
        <f ca="1">IF(InvoiceDatabase[[#This Row],[Aging]]&lt;&gt;"Within Due",InvoiceDatabase[[#This Row],[Balance Outstanding]],0)</f>
        <v>4486000</v>
      </c>
      <c r="Q1197" s="68">
        <f ca="1">IF(InvoiceDatabase[[#This Row],[Aging]]="Within Due",InvoiceDatabase[[#This Row],[Balance Outstanding]],0)</f>
        <v>0</v>
      </c>
      <c r="R1197" s="68" t="str">
        <f ca="1">IF(InvoiceDatabase[[#This Row],[Date Issued]] &gt;= TODAY()-30, "Yes", "No")</f>
        <v>No</v>
      </c>
      <c r="S1197" s="68" t="str">
        <f ca="1">IF(InvoiceDatabase[[#This Row],[IsOverdue?]]&lt;&gt;"Yes",InvoiceDatabase[[#This Row],[Status]],"Past Due")</f>
        <v>Past Due</v>
      </c>
      <c r="T1197" s="68" t="str">
        <f ca="1">IF(AND(InvoiceDatabase[[#This Row],[Date Due]]&lt;TODAY(),InvoiceDatabase[[#This Row],[Status]]&lt;&gt;"Paid"),"Yes","No")</f>
        <v>Yes</v>
      </c>
    </row>
    <row r="1198" spans="1:20">
      <c r="A1198">
        <v>1197</v>
      </c>
      <c r="C1198" t="s">
        <v>177</v>
      </c>
      <c r="D1198" s="68">
        <v>6869000</v>
      </c>
      <c r="E1198" s="23">
        <v>46062</v>
      </c>
      <c r="F1198" s="23">
        <v>46092</v>
      </c>
      <c r="G1198" t="s">
        <v>274</v>
      </c>
      <c r="H1198"/>
      <c r="I1198"/>
      <c r="K1198" t="s">
        <v>1498</v>
      </c>
      <c r="L1198" s="68">
        <v>6869000</v>
      </c>
      <c r="M1198" s="68">
        <f>InvoiceDatabase[[#This Row],[Amount]]-InvoiceDatabase[[#This Row],[Paid Amount]]</f>
        <v>0</v>
      </c>
      <c r="N1198" s="68" t="str" cm="1">
        <f t="array" aca="1" ref="N1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198" s="68" t="str">
        <f>_xlfn.TEXTAFTER(
VLOOKUP(InvoiceDatabase[[#This Row],[Customer]],CustomerList[],5,FALSE),
", ", -1)</f>
        <v>Jawa Timur</v>
      </c>
      <c r="P1198" s="68">
        <f ca="1">IF(InvoiceDatabase[[#This Row],[Aging]]&lt;&gt;"Within Due",InvoiceDatabase[[#This Row],[Balance Outstanding]],0)</f>
        <v>0</v>
      </c>
      <c r="Q1198" s="68">
        <f ca="1">IF(InvoiceDatabase[[#This Row],[Aging]]="Within Due",InvoiceDatabase[[#This Row],[Balance Outstanding]],0)</f>
        <v>0</v>
      </c>
      <c r="R1198" s="68" t="str">
        <f ca="1">IF(InvoiceDatabase[[#This Row],[Date Issued]] &gt;= TODAY()-30, "Yes", "No")</f>
        <v>No</v>
      </c>
      <c r="S1198" s="68" t="str">
        <f ca="1">IF(InvoiceDatabase[[#This Row],[IsOverdue?]]&lt;&gt;"Yes",InvoiceDatabase[[#This Row],[Status]],"Past Due")</f>
        <v>Paid</v>
      </c>
      <c r="T1198" s="68" t="str">
        <f ca="1">IF(AND(InvoiceDatabase[[#This Row],[Date Due]]&lt;TODAY(),InvoiceDatabase[[#This Row],[Status]]&lt;&gt;"Paid"),"Yes","No")</f>
        <v>No</v>
      </c>
    </row>
    <row r="1199" spans="1:20">
      <c r="A1199">
        <v>1198</v>
      </c>
      <c r="C1199" t="s">
        <v>125</v>
      </c>
      <c r="D1199" s="68">
        <v>3486000</v>
      </c>
      <c r="E1199" s="23">
        <v>46191</v>
      </c>
      <c r="F1199" s="23">
        <v>46205</v>
      </c>
      <c r="G1199" t="s">
        <v>51</v>
      </c>
      <c r="H1199"/>
      <c r="I1199"/>
      <c r="K1199" t="s">
        <v>1499</v>
      </c>
      <c r="L1199" s="68">
        <v>0</v>
      </c>
      <c r="M1199" s="68">
        <f>InvoiceDatabase[[#This Row],[Amount]]-InvoiceDatabase[[#This Row],[Paid Amount]]</f>
        <v>3486000</v>
      </c>
      <c r="N1199" s="68" t="str" cm="1">
        <f t="array" aca="1" ref="N1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199" s="68" t="str">
        <f>_xlfn.TEXTAFTER(
VLOOKUP(InvoiceDatabase[[#This Row],[Customer]],CustomerList[],5,FALSE),
", ", -1)</f>
        <v>DKI Jakarta</v>
      </c>
      <c r="P1199" s="68">
        <f ca="1">IF(InvoiceDatabase[[#This Row],[Aging]]&lt;&gt;"Within Due",InvoiceDatabase[[#This Row],[Balance Outstanding]],0)</f>
        <v>3486000</v>
      </c>
      <c r="Q1199" s="68">
        <f ca="1">IF(InvoiceDatabase[[#This Row],[Aging]]="Within Due",InvoiceDatabase[[#This Row],[Balance Outstanding]],0)</f>
        <v>0</v>
      </c>
      <c r="R1199" s="68" t="str">
        <f ca="1">IF(InvoiceDatabase[[#This Row],[Date Issued]] &gt;= TODAY()-30, "Yes", "No")</f>
        <v>No</v>
      </c>
      <c r="S1199" s="68" t="str">
        <f ca="1">IF(InvoiceDatabase[[#This Row],[IsOverdue?]]&lt;&gt;"Yes",InvoiceDatabase[[#This Row],[Status]],"Past Due")</f>
        <v>Past Due</v>
      </c>
      <c r="T1199" s="68" t="str">
        <f ca="1">IF(AND(InvoiceDatabase[[#This Row],[Date Due]]&lt;TODAY(),InvoiceDatabase[[#This Row],[Status]]&lt;&gt;"Paid"),"Yes","No")</f>
        <v>Yes</v>
      </c>
    </row>
    <row r="1200" spans="1:20">
      <c r="A1200">
        <v>1199</v>
      </c>
      <c r="C1200" t="s">
        <v>253</v>
      </c>
      <c r="D1200" s="68">
        <v>9520000</v>
      </c>
      <c r="E1200" s="23">
        <v>46040</v>
      </c>
      <c r="F1200" s="23">
        <v>46085</v>
      </c>
      <c r="G1200" t="s">
        <v>274</v>
      </c>
      <c r="H1200"/>
      <c r="I1200"/>
      <c r="K1200" t="s">
        <v>1500</v>
      </c>
      <c r="L1200" s="68">
        <v>9520000</v>
      </c>
      <c r="M1200" s="68">
        <f>InvoiceDatabase[[#This Row],[Amount]]-InvoiceDatabase[[#This Row],[Paid Amount]]</f>
        <v>0</v>
      </c>
      <c r="N1200" s="68" t="str" cm="1">
        <f t="array" aca="1" ref="N1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0" s="68" t="str">
        <f>_xlfn.TEXTAFTER(
VLOOKUP(InvoiceDatabase[[#This Row],[Customer]],CustomerList[],5,FALSE),
", ", -1)</f>
        <v>Kalimantan Barat</v>
      </c>
      <c r="P1200" s="68">
        <f ca="1">IF(InvoiceDatabase[[#This Row],[Aging]]&lt;&gt;"Within Due",InvoiceDatabase[[#This Row],[Balance Outstanding]],0)</f>
        <v>0</v>
      </c>
      <c r="Q1200" s="68">
        <f ca="1">IF(InvoiceDatabase[[#This Row],[Aging]]="Within Due",InvoiceDatabase[[#This Row],[Balance Outstanding]],0)</f>
        <v>0</v>
      </c>
      <c r="R1200" s="68" t="str">
        <f ca="1">IF(InvoiceDatabase[[#This Row],[Date Issued]] &gt;= TODAY()-30, "Yes", "No")</f>
        <v>No</v>
      </c>
      <c r="S1200" s="68" t="str">
        <f ca="1">IF(InvoiceDatabase[[#This Row],[IsOverdue?]]&lt;&gt;"Yes",InvoiceDatabase[[#This Row],[Status]],"Past Due")</f>
        <v>Paid</v>
      </c>
      <c r="T1200" s="68" t="str">
        <f ca="1">IF(AND(InvoiceDatabase[[#This Row],[Date Due]]&lt;TODAY(),InvoiceDatabase[[#This Row],[Status]]&lt;&gt;"Paid"),"Yes","No")</f>
        <v>No</v>
      </c>
    </row>
    <row r="1201" spans="1:20">
      <c r="A1201">
        <v>1200</v>
      </c>
      <c r="C1201" t="s">
        <v>151</v>
      </c>
      <c r="D1201" s="68">
        <v>1420000</v>
      </c>
      <c r="E1201" s="23">
        <v>46090</v>
      </c>
      <c r="F1201" s="23">
        <v>46104</v>
      </c>
      <c r="G1201" t="s">
        <v>274</v>
      </c>
      <c r="H1201"/>
      <c r="I1201"/>
      <c r="K1201" t="s">
        <v>1501</v>
      </c>
      <c r="L1201" s="68">
        <v>1420000</v>
      </c>
      <c r="M1201" s="68">
        <f>InvoiceDatabase[[#This Row],[Amount]]-InvoiceDatabase[[#This Row],[Paid Amount]]</f>
        <v>0</v>
      </c>
      <c r="N1201" s="68" t="str" cm="1">
        <f t="array" aca="1" ref="N1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1" s="68" t="str">
        <f>_xlfn.TEXTAFTER(
VLOOKUP(InvoiceDatabase[[#This Row],[Customer]],CustomerList[],5,FALSE),
", ", -1)</f>
        <v>Banten</v>
      </c>
      <c r="P1201" s="68">
        <f ca="1">IF(InvoiceDatabase[[#This Row],[Aging]]&lt;&gt;"Within Due",InvoiceDatabase[[#This Row],[Balance Outstanding]],0)</f>
        <v>0</v>
      </c>
      <c r="Q1201" s="68">
        <f ca="1">IF(InvoiceDatabase[[#This Row],[Aging]]="Within Due",InvoiceDatabase[[#This Row],[Balance Outstanding]],0)</f>
        <v>0</v>
      </c>
      <c r="R1201" s="68" t="str">
        <f ca="1">IF(InvoiceDatabase[[#This Row],[Date Issued]] &gt;= TODAY()-30, "Yes", "No")</f>
        <v>No</v>
      </c>
      <c r="S1201" s="68" t="str">
        <f ca="1">IF(InvoiceDatabase[[#This Row],[IsOverdue?]]&lt;&gt;"Yes",InvoiceDatabase[[#This Row],[Status]],"Past Due")</f>
        <v>Paid</v>
      </c>
      <c r="T1201" s="68" t="str">
        <f ca="1">IF(AND(InvoiceDatabase[[#This Row],[Date Due]]&lt;TODAY(),InvoiceDatabase[[#This Row],[Status]]&lt;&gt;"Paid"),"Yes","No")</f>
        <v>No</v>
      </c>
    </row>
    <row r="1202" spans="1:20">
      <c r="A1202">
        <v>1201</v>
      </c>
      <c r="C1202" t="s">
        <v>190</v>
      </c>
      <c r="D1202" s="68">
        <v>3219000</v>
      </c>
      <c r="E1202" s="23">
        <v>46255</v>
      </c>
      <c r="F1202" s="23">
        <v>46285</v>
      </c>
      <c r="G1202" t="s">
        <v>51</v>
      </c>
      <c r="H1202"/>
      <c r="I1202"/>
      <c r="K1202" t="s">
        <v>1502</v>
      </c>
      <c r="L1202" s="68">
        <v>0</v>
      </c>
      <c r="M1202" s="68">
        <f>InvoiceDatabase[[#This Row],[Amount]]-InvoiceDatabase[[#This Row],[Paid Amount]]</f>
        <v>3219000</v>
      </c>
      <c r="N1202" s="68" t="str" cm="1">
        <f t="array" aca="1" ref="N1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02" s="68" t="str">
        <f>_xlfn.TEXTAFTER(
VLOOKUP(InvoiceDatabase[[#This Row],[Customer]],CustomerList[],5,FALSE),
", ", -1)</f>
        <v>Jawa Tengah</v>
      </c>
      <c r="P1202" s="68">
        <f ca="1">IF(InvoiceDatabase[[#This Row],[Aging]]&lt;&gt;"Within Due",InvoiceDatabase[[#This Row],[Balance Outstanding]],0)</f>
        <v>3219000</v>
      </c>
      <c r="Q1202" s="68">
        <f ca="1">IF(InvoiceDatabase[[#This Row],[Aging]]="Within Due",InvoiceDatabase[[#This Row],[Balance Outstanding]],0)</f>
        <v>0</v>
      </c>
      <c r="R1202" s="68" t="str">
        <f ca="1">IF(InvoiceDatabase[[#This Row],[Date Issued]] &gt;= TODAY()-30, "Yes", "No")</f>
        <v>No</v>
      </c>
      <c r="S1202" s="68" t="str">
        <f ca="1">IF(InvoiceDatabase[[#This Row],[IsOverdue?]]&lt;&gt;"Yes",InvoiceDatabase[[#This Row],[Status]],"Past Due")</f>
        <v>Past Due</v>
      </c>
      <c r="T1202" s="68" t="str">
        <f ca="1">IF(AND(InvoiceDatabase[[#This Row],[Date Due]]&lt;TODAY(),InvoiceDatabase[[#This Row],[Status]]&lt;&gt;"Paid"),"Yes","No")</f>
        <v>Yes</v>
      </c>
    </row>
    <row r="1203" spans="1:20">
      <c r="A1203">
        <v>1202</v>
      </c>
      <c r="C1203" t="s">
        <v>165</v>
      </c>
      <c r="D1203" s="68">
        <v>4006000</v>
      </c>
      <c r="E1203" s="23">
        <v>46055</v>
      </c>
      <c r="F1203" s="23">
        <v>46085</v>
      </c>
      <c r="G1203" t="s">
        <v>2802</v>
      </c>
      <c r="H1203"/>
      <c r="I1203"/>
      <c r="K1203" t="s">
        <v>1503</v>
      </c>
      <c r="L1203" s="68">
        <v>2003000</v>
      </c>
      <c r="M1203" s="68">
        <f>InvoiceDatabase[[#This Row],[Amount]]-InvoiceDatabase[[#This Row],[Paid Amount]]</f>
        <v>2003000</v>
      </c>
      <c r="N1203" s="68" t="str" cm="1">
        <f t="array" aca="1" ref="N1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3" s="68" t="str">
        <f>_xlfn.TEXTAFTER(
VLOOKUP(InvoiceDatabase[[#This Row],[Customer]],CustomerList[],5,FALSE),
", ", -1)</f>
        <v>Jawa Barat</v>
      </c>
      <c r="P1203" s="68">
        <f ca="1">IF(InvoiceDatabase[[#This Row],[Aging]]&lt;&gt;"Within Due",InvoiceDatabase[[#This Row],[Balance Outstanding]],0)</f>
        <v>2003000</v>
      </c>
      <c r="Q1203" s="68">
        <f ca="1">IF(InvoiceDatabase[[#This Row],[Aging]]="Within Due",InvoiceDatabase[[#This Row],[Balance Outstanding]],0)</f>
        <v>0</v>
      </c>
      <c r="R1203" s="68" t="str">
        <f ca="1">IF(InvoiceDatabase[[#This Row],[Date Issued]] &gt;= TODAY()-30, "Yes", "No")</f>
        <v>No</v>
      </c>
      <c r="S1203" s="68" t="str">
        <f ca="1">IF(InvoiceDatabase[[#This Row],[IsOverdue?]]&lt;&gt;"Yes",InvoiceDatabase[[#This Row],[Status]],"Past Due")</f>
        <v>Past Due</v>
      </c>
      <c r="T1203" s="68" t="str">
        <f ca="1">IF(AND(InvoiceDatabase[[#This Row],[Date Due]]&lt;TODAY(),InvoiceDatabase[[#This Row],[Status]]&lt;&gt;"Paid"),"Yes","No")</f>
        <v>Yes</v>
      </c>
    </row>
    <row r="1204" spans="1:20">
      <c r="A1204">
        <v>1203</v>
      </c>
      <c r="C1204" t="s">
        <v>125</v>
      </c>
      <c r="D1204" s="68">
        <v>6178000</v>
      </c>
      <c r="E1204" s="23">
        <v>46106</v>
      </c>
      <c r="F1204" s="23">
        <v>46151</v>
      </c>
      <c r="G1204" t="s">
        <v>274</v>
      </c>
      <c r="H1204"/>
      <c r="I1204"/>
      <c r="K1204" t="s">
        <v>1504</v>
      </c>
      <c r="L1204" s="68">
        <v>6178000</v>
      </c>
      <c r="M1204" s="68">
        <f>InvoiceDatabase[[#This Row],[Amount]]-InvoiceDatabase[[#This Row],[Paid Amount]]</f>
        <v>0</v>
      </c>
      <c r="N1204" s="68" t="str" cm="1">
        <f t="array" aca="1" ref="N1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4" s="68" t="str">
        <f>_xlfn.TEXTAFTER(
VLOOKUP(InvoiceDatabase[[#This Row],[Customer]],CustomerList[],5,FALSE),
", ", -1)</f>
        <v>DKI Jakarta</v>
      </c>
      <c r="P1204" s="68">
        <f ca="1">IF(InvoiceDatabase[[#This Row],[Aging]]&lt;&gt;"Within Due",InvoiceDatabase[[#This Row],[Balance Outstanding]],0)</f>
        <v>0</v>
      </c>
      <c r="Q1204" s="68">
        <f ca="1">IF(InvoiceDatabase[[#This Row],[Aging]]="Within Due",InvoiceDatabase[[#This Row],[Balance Outstanding]],0)</f>
        <v>0</v>
      </c>
      <c r="R1204" s="68" t="str">
        <f ca="1">IF(InvoiceDatabase[[#This Row],[Date Issued]] &gt;= TODAY()-30, "Yes", "No")</f>
        <v>No</v>
      </c>
      <c r="S1204" s="68" t="str">
        <f ca="1">IF(InvoiceDatabase[[#This Row],[IsOverdue?]]&lt;&gt;"Yes",InvoiceDatabase[[#This Row],[Status]],"Past Due")</f>
        <v>Paid</v>
      </c>
      <c r="T1204" s="68" t="str">
        <f ca="1">IF(AND(InvoiceDatabase[[#This Row],[Date Due]]&lt;TODAY(),InvoiceDatabase[[#This Row],[Status]]&lt;&gt;"Paid"),"Yes","No")</f>
        <v>No</v>
      </c>
    </row>
    <row r="1205" spans="1:20">
      <c r="A1205">
        <v>1204</v>
      </c>
      <c r="C1205" t="s">
        <v>165</v>
      </c>
      <c r="D1205" s="68">
        <v>5299000</v>
      </c>
      <c r="E1205" s="23">
        <v>46078</v>
      </c>
      <c r="F1205" s="23">
        <v>46123</v>
      </c>
      <c r="G1205" t="s">
        <v>274</v>
      </c>
      <c r="H1205"/>
      <c r="I1205"/>
      <c r="K1205" t="s">
        <v>1505</v>
      </c>
      <c r="L1205" s="68">
        <v>5299000</v>
      </c>
      <c r="M1205" s="68">
        <f>InvoiceDatabase[[#This Row],[Amount]]-InvoiceDatabase[[#This Row],[Paid Amount]]</f>
        <v>0</v>
      </c>
      <c r="N1205" s="68" t="str" cm="1">
        <f t="array" aca="1" ref="N1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5" s="68" t="str">
        <f>_xlfn.TEXTAFTER(
VLOOKUP(InvoiceDatabase[[#This Row],[Customer]],CustomerList[],5,FALSE),
", ", -1)</f>
        <v>Jawa Barat</v>
      </c>
      <c r="P1205" s="68">
        <f ca="1">IF(InvoiceDatabase[[#This Row],[Aging]]&lt;&gt;"Within Due",InvoiceDatabase[[#This Row],[Balance Outstanding]],0)</f>
        <v>0</v>
      </c>
      <c r="Q1205" s="68">
        <f ca="1">IF(InvoiceDatabase[[#This Row],[Aging]]="Within Due",InvoiceDatabase[[#This Row],[Balance Outstanding]],0)</f>
        <v>0</v>
      </c>
      <c r="R1205" s="68" t="str">
        <f ca="1">IF(InvoiceDatabase[[#This Row],[Date Issued]] &gt;= TODAY()-30, "Yes", "No")</f>
        <v>No</v>
      </c>
      <c r="S1205" s="68" t="str">
        <f ca="1">IF(InvoiceDatabase[[#This Row],[IsOverdue?]]&lt;&gt;"Yes",InvoiceDatabase[[#This Row],[Status]],"Past Due")</f>
        <v>Paid</v>
      </c>
      <c r="T1205" s="68" t="str">
        <f ca="1">IF(AND(InvoiceDatabase[[#This Row],[Date Due]]&lt;TODAY(),InvoiceDatabase[[#This Row],[Status]]&lt;&gt;"Paid"),"Yes","No")</f>
        <v>No</v>
      </c>
    </row>
    <row r="1206" spans="1:20">
      <c r="A1206">
        <v>1205</v>
      </c>
      <c r="C1206" t="s">
        <v>211</v>
      </c>
      <c r="D1206" s="68">
        <v>5307000</v>
      </c>
      <c r="E1206" s="23">
        <v>46083</v>
      </c>
      <c r="F1206" s="23">
        <v>46097</v>
      </c>
      <c r="G1206" t="s">
        <v>2802</v>
      </c>
      <c r="H1206"/>
      <c r="I1206"/>
      <c r="K1206" t="s">
        <v>1506</v>
      </c>
      <c r="L1206" s="68">
        <v>3980000</v>
      </c>
      <c r="M1206" s="68">
        <f>InvoiceDatabase[[#This Row],[Amount]]-InvoiceDatabase[[#This Row],[Paid Amount]]</f>
        <v>1327000</v>
      </c>
      <c r="N1206" s="68" t="str" cm="1">
        <f t="array" aca="1" ref="N1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06" s="68" t="str">
        <f>_xlfn.TEXTAFTER(
VLOOKUP(InvoiceDatabase[[#This Row],[Customer]],CustomerList[],5,FALSE),
", ", -1)</f>
        <v>Sulawesi Selatan</v>
      </c>
      <c r="P1206" s="68">
        <f ca="1">IF(InvoiceDatabase[[#This Row],[Aging]]&lt;&gt;"Within Due",InvoiceDatabase[[#This Row],[Balance Outstanding]],0)</f>
        <v>1327000</v>
      </c>
      <c r="Q1206" s="68">
        <f ca="1">IF(InvoiceDatabase[[#This Row],[Aging]]="Within Due",InvoiceDatabase[[#This Row],[Balance Outstanding]],0)</f>
        <v>0</v>
      </c>
      <c r="R1206" s="68" t="str">
        <f ca="1">IF(InvoiceDatabase[[#This Row],[Date Issued]] &gt;= TODAY()-30, "Yes", "No")</f>
        <v>No</v>
      </c>
      <c r="S1206" s="68" t="str">
        <f ca="1">IF(InvoiceDatabase[[#This Row],[IsOverdue?]]&lt;&gt;"Yes",InvoiceDatabase[[#This Row],[Status]],"Past Due")</f>
        <v>Past Due</v>
      </c>
      <c r="T1206" s="68" t="str">
        <f ca="1">IF(AND(InvoiceDatabase[[#This Row],[Date Due]]&lt;TODAY(),InvoiceDatabase[[#This Row],[Status]]&lt;&gt;"Paid"),"Yes","No")</f>
        <v>Yes</v>
      </c>
    </row>
    <row r="1207" spans="1:20">
      <c r="A1207">
        <v>1206</v>
      </c>
      <c r="C1207" t="s">
        <v>204</v>
      </c>
      <c r="D1207" s="68">
        <v>2831000</v>
      </c>
      <c r="E1207" s="23">
        <v>46184</v>
      </c>
      <c r="F1207" s="23">
        <v>46214</v>
      </c>
      <c r="G1207" t="s">
        <v>51</v>
      </c>
      <c r="H1207"/>
      <c r="I1207"/>
      <c r="K1207" t="s">
        <v>1507</v>
      </c>
      <c r="L1207" s="68">
        <v>0</v>
      </c>
      <c r="M1207" s="68">
        <f>InvoiceDatabase[[#This Row],[Amount]]-InvoiceDatabase[[#This Row],[Paid Amount]]</f>
        <v>2831000</v>
      </c>
      <c r="N1207" s="68" t="str" cm="1">
        <f t="array" aca="1" ref="N1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07" s="68" t="str">
        <f>_xlfn.TEXTAFTER(
VLOOKUP(InvoiceDatabase[[#This Row],[Customer]],CustomerList[],5,FALSE),
", ", -1)</f>
        <v>Bali</v>
      </c>
      <c r="P1207" s="68">
        <f ca="1">IF(InvoiceDatabase[[#This Row],[Aging]]&lt;&gt;"Within Due",InvoiceDatabase[[#This Row],[Balance Outstanding]],0)</f>
        <v>2831000</v>
      </c>
      <c r="Q1207" s="68">
        <f ca="1">IF(InvoiceDatabase[[#This Row],[Aging]]="Within Due",InvoiceDatabase[[#This Row],[Balance Outstanding]],0)</f>
        <v>0</v>
      </c>
      <c r="R1207" s="68" t="str">
        <f ca="1">IF(InvoiceDatabase[[#This Row],[Date Issued]] &gt;= TODAY()-30, "Yes", "No")</f>
        <v>No</v>
      </c>
      <c r="S1207" s="68" t="str">
        <f ca="1">IF(InvoiceDatabase[[#This Row],[IsOverdue?]]&lt;&gt;"Yes",InvoiceDatabase[[#This Row],[Status]],"Past Due")</f>
        <v>Past Due</v>
      </c>
      <c r="T1207" s="68" t="str">
        <f ca="1">IF(AND(InvoiceDatabase[[#This Row],[Date Due]]&lt;TODAY(),InvoiceDatabase[[#This Row],[Status]]&lt;&gt;"Paid"),"Yes","No")</f>
        <v>Yes</v>
      </c>
    </row>
    <row r="1208" spans="1:20">
      <c r="A1208">
        <v>1207</v>
      </c>
      <c r="C1208" t="s">
        <v>253</v>
      </c>
      <c r="D1208" s="68">
        <v>2617000</v>
      </c>
      <c r="E1208" s="23">
        <v>46213</v>
      </c>
      <c r="F1208" s="23">
        <v>46243</v>
      </c>
      <c r="G1208" t="s">
        <v>274</v>
      </c>
      <c r="H1208"/>
      <c r="I1208"/>
      <c r="K1208" t="s">
        <v>1508</v>
      </c>
      <c r="L1208" s="68">
        <v>2617000</v>
      </c>
      <c r="M1208" s="68">
        <f>InvoiceDatabase[[#This Row],[Amount]]-InvoiceDatabase[[#This Row],[Paid Amount]]</f>
        <v>0</v>
      </c>
      <c r="N1208" s="68" t="str" cm="1">
        <f t="array" aca="1" ref="N1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8" s="68" t="str">
        <f>_xlfn.TEXTAFTER(
VLOOKUP(InvoiceDatabase[[#This Row],[Customer]],CustomerList[],5,FALSE),
", ", -1)</f>
        <v>Kalimantan Barat</v>
      </c>
      <c r="P1208" s="68">
        <f ca="1">IF(InvoiceDatabase[[#This Row],[Aging]]&lt;&gt;"Within Due",InvoiceDatabase[[#This Row],[Balance Outstanding]],0)</f>
        <v>0</v>
      </c>
      <c r="Q1208" s="68">
        <f ca="1">IF(InvoiceDatabase[[#This Row],[Aging]]="Within Due",InvoiceDatabase[[#This Row],[Balance Outstanding]],0)</f>
        <v>0</v>
      </c>
      <c r="R1208" s="68" t="str">
        <f ca="1">IF(InvoiceDatabase[[#This Row],[Date Issued]] &gt;= TODAY()-30, "Yes", "No")</f>
        <v>No</v>
      </c>
      <c r="S1208" s="68" t="str">
        <f ca="1">IF(InvoiceDatabase[[#This Row],[IsOverdue?]]&lt;&gt;"Yes",InvoiceDatabase[[#This Row],[Status]],"Past Due")</f>
        <v>Paid</v>
      </c>
      <c r="T1208" s="68" t="str">
        <f ca="1">IF(AND(InvoiceDatabase[[#This Row],[Date Due]]&lt;TODAY(),InvoiceDatabase[[#This Row],[Status]]&lt;&gt;"Paid"),"Yes","No")</f>
        <v>No</v>
      </c>
    </row>
    <row r="1209" spans="1:20">
      <c r="A1209">
        <v>1208</v>
      </c>
      <c r="C1209" t="s">
        <v>151</v>
      </c>
      <c r="D1209" s="68">
        <v>5697000</v>
      </c>
      <c r="E1209" s="23">
        <v>46088</v>
      </c>
      <c r="F1209" s="23">
        <v>46118</v>
      </c>
      <c r="G1209" t="s">
        <v>274</v>
      </c>
      <c r="H1209"/>
      <c r="I1209"/>
      <c r="K1209" t="s">
        <v>1509</v>
      </c>
      <c r="L1209" s="68">
        <v>5697000</v>
      </c>
      <c r="M1209" s="68">
        <f>InvoiceDatabase[[#This Row],[Amount]]-InvoiceDatabase[[#This Row],[Paid Amount]]</f>
        <v>0</v>
      </c>
      <c r="N1209" s="68" t="str" cm="1">
        <f t="array" aca="1" ref="N1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09" s="68" t="str">
        <f>_xlfn.TEXTAFTER(
VLOOKUP(InvoiceDatabase[[#This Row],[Customer]],CustomerList[],5,FALSE),
", ", -1)</f>
        <v>Banten</v>
      </c>
      <c r="P1209" s="68">
        <f ca="1">IF(InvoiceDatabase[[#This Row],[Aging]]&lt;&gt;"Within Due",InvoiceDatabase[[#This Row],[Balance Outstanding]],0)</f>
        <v>0</v>
      </c>
      <c r="Q1209" s="68">
        <f ca="1">IF(InvoiceDatabase[[#This Row],[Aging]]="Within Due",InvoiceDatabase[[#This Row],[Balance Outstanding]],0)</f>
        <v>0</v>
      </c>
      <c r="R1209" s="68" t="str">
        <f ca="1">IF(InvoiceDatabase[[#This Row],[Date Issued]] &gt;= TODAY()-30, "Yes", "No")</f>
        <v>No</v>
      </c>
      <c r="S1209" s="68" t="str">
        <f ca="1">IF(InvoiceDatabase[[#This Row],[IsOverdue?]]&lt;&gt;"Yes",InvoiceDatabase[[#This Row],[Status]],"Past Due")</f>
        <v>Paid</v>
      </c>
      <c r="T1209" s="68" t="str">
        <f ca="1">IF(AND(InvoiceDatabase[[#This Row],[Date Due]]&lt;TODAY(),InvoiceDatabase[[#This Row],[Status]]&lt;&gt;"Paid"),"Yes","No")</f>
        <v>No</v>
      </c>
    </row>
    <row r="1210" spans="1:20">
      <c r="A1210">
        <v>1209</v>
      </c>
      <c r="C1210" t="s">
        <v>225</v>
      </c>
      <c r="D1210" s="68">
        <v>2647000</v>
      </c>
      <c r="E1210" s="23">
        <v>46148</v>
      </c>
      <c r="F1210" s="23">
        <v>46162</v>
      </c>
      <c r="G1210" t="s">
        <v>51</v>
      </c>
      <c r="H1210"/>
      <c r="I1210"/>
      <c r="K1210" t="s">
        <v>1510</v>
      </c>
      <c r="L1210" s="68">
        <v>0</v>
      </c>
      <c r="M1210" s="68">
        <f>InvoiceDatabase[[#This Row],[Amount]]-InvoiceDatabase[[#This Row],[Paid Amount]]</f>
        <v>2647000</v>
      </c>
      <c r="N1210" s="68" t="str" cm="1">
        <f t="array" aca="1" ref="N1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0" s="68" t="str">
        <f>_xlfn.TEXTAFTER(
VLOOKUP(InvoiceDatabase[[#This Row],[Customer]],CustomerList[],5,FALSE),
", ", -1)</f>
        <v>Sumatera Selatan</v>
      </c>
      <c r="P1210" s="68">
        <f ca="1">IF(InvoiceDatabase[[#This Row],[Aging]]&lt;&gt;"Within Due",InvoiceDatabase[[#This Row],[Balance Outstanding]],0)</f>
        <v>2647000</v>
      </c>
      <c r="Q1210" s="68">
        <f ca="1">IF(InvoiceDatabase[[#This Row],[Aging]]="Within Due",InvoiceDatabase[[#This Row],[Balance Outstanding]],0)</f>
        <v>0</v>
      </c>
      <c r="R1210" s="68" t="str">
        <f ca="1">IF(InvoiceDatabase[[#This Row],[Date Issued]] &gt;= TODAY()-30, "Yes", "No")</f>
        <v>No</v>
      </c>
      <c r="S1210" s="68" t="str">
        <f ca="1">IF(InvoiceDatabase[[#This Row],[IsOverdue?]]&lt;&gt;"Yes",InvoiceDatabase[[#This Row],[Status]],"Past Due")</f>
        <v>Past Due</v>
      </c>
      <c r="T1210" s="68" t="str">
        <f ca="1">IF(AND(InvoiceDatabase[[#This Row],[Date Due]]&lt;TODAY(),InvoiceDatabase[[#This Row],[Status]]&lt;&gt;"Paid"),"Yes","No")</f>
        <v>Yes</v>
      </c>
    </row>
    <row r="1211" spans="1:20">
      <c r="A1211">
        <v>1210</v>
      </c>
      <c r="C1211" t="s">
        <v>197</v>
      </c>
      <c r="D1211" s="68">
        <v>3298000</v>
      </c>
      <c r="E1211" s="23">
        <v>46106</v>
      </c>
      <c r="F1211" s="23">
        <v>46136</v>
      </c>
      <c r="G1211" t="s">
        <v>274</v>
      </c>
      <c r="H1211"/>
      <c r="I1211"/>
      <c r="K1211" t="s">
        <v>1511</v>
      </c>
      <c r="L1211" s="68">
        <v>3298000</v>
      </c>
      <c r="M1211" s="68">
        <f>InvoiceDatabase[[#This Row],[Amount]]-InvoiceDatabase[[#This Row],[Paid Amount]]</f>
        <v>0</v>
      </c>
      <c r="N1211" s="68" t="str" cm="1">
        <f t="array" aca="1" ref="N1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1" s="68" t="str">
        <f>_xlfn.TEXTAFTER(
VLOOKUP(InvoiceDatabase[[#This Row],[Customer]],CustomerList[],5,FALSE),
", ", -1)</f>
        <v>DI Yogyakarta</v>
      </c>
      <c r="P1211" s="68">
        <f ca="1">IF(InvoiceDatabase[[#This Row],[Aging]]&lt;&gt;"Within Due",InvoiceDatabase[[#This Row],[Balance Outstanding]],0)</f>
        <v>0</v>
      </c>
      <c r="Q1211" s="68">
        <f ca="1">IF(InvoiceDatabase[[#This Row],[Aging]]="Within Due",InvoiceDatabase[[#This Row],[Balance Outstanding]],0)</f>
        <v>0</v>
      </c>
      <c r="R1211" s="68" t="str">
        <f ca="1">IF(InvoiceDatabase[[#This Row],[Date Issued]] &gt;= TODAY()-30, "Yes", "No")</f>
        <v>No</v>
      </c>
      <c r="S1211" s="68" t="str">
        <f ca="1">IF(InvoiceDatabase[[#This Row],[IsOverdue?]]&lt;&gt;"Yes",InvoiceDatabase[[#This Row],[Status]],"Past Due")</f>
        <v>Paid</v>
      </c>
      <c r="T1211" s="68" t="str">
        <f ca="1">IF(AND(InvoiceDatabase[[#This Row],[Date Due]]&lt;TODAY(),InvoiceDatabase[[#This Row],[Status]]&lt;&gt;"Paid"),"Yes","No")</f>
        <v>No</v>
      </c>
    </row>
    <row r="1212" spans="1:20">
      <c r="A1212">
        <v>1211</v>
      </c>
      <c r="C1212" t="s">
        <v>184</v>
      </c>
      <c r="D1212" s="68">
        <v>4564000</v>
      </c>
      <c r="E1212" s="23">
        <v>46042</v>
      </c>
      <c r="F1212" s="23">
        <v>46072</v>
      </c>
      <c r="G1212" t="s">
        <v>2802</v>
      </c>
      <c r="H1212"/>
      <c r="I1212"/>
      <c r="K1212" t="s">
        <v>1512</v>
      </c>
      <c r="L1212" s="68">
        <v>3423000</v>
      </c>
      <c r="M1212" s="68">
        <f>InvoiceDatabase[[#This Row],[Amount]]-InvoiceDatabase[[#This Row],[Paid Amount]]</f>
        <v>1141000</v>
      </c>
      <c r="N1212" s="68" t="str" cm="1">
        <f t="array" aca="1" ref="N1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2" s="68" t="str">
        <f>_xlfn.TEXTAFTER(
VLOOKUP(InvoiceDatabase[[#This Row],[Customer]],CustomerList[],5,FALSE),
", ", -1)</f>
        <v>Jawa Timur</v>
      </c>
      <c r="P1212" s="68">
        <f ca="1">IF(InvoiceDatabase[[#This Row],[Aging]]&lt;&gt;"Within Due",InvoiceDatabase[[#This Row],[Balance Outstanding]],0)</f>
        <v>1141000</v>
      </c>
      <c r="Q1212" s="68">
        <f ca="1">IF(InvoiceDatabase[[#This Row],[Aging]]="Within Due",InvoiceDatabase[[#This Row],[Balance Outstanding]],0)</f>
        <v>0</v>
      </c>
      <c r="R1212" s="68" t="str">
        <f ca="1">IF(InvoiceDatabase[[#This Row],[Date Issued]] &gt;= TODAY()-30, "Yes", "No")</f>
        <v>No</v>
      </c>
      <c r="S1212" s="68" t="str">
        <f ca="1">IF(InvoiceDatabase[[#This Row],[IsOverdue?]]&lt;&gt;"Yes",InvoiceDatabase[[#This Row],[Status]],"Past Due")</f>
        <v>Past Due</v>
      </c>
      <c r="T1212" s="68" t="str">
        <f ca="1">IF(AND(InvoiceDatabase[[#This Row],[Date Due]]&lt;TODAY(),InvoiceDatabase[[#This Row],[Status]]&lt;&gt;"Paid"),"Yes","No")</f>
        <v>Yes</v>
      </c>
    </row>
    <row r="1213" spans="1:20">
      <c r="A1213">
        <v>1212</v>
      </c>
      <c r="C1213" t="s">
        <v>144</v>
      </c>
      <c r="D1213" s="68">
        <v>129000</v>
      </c>
      <c r="E1213" s="23">
        <v>46167</v>
      </c>
      <c r="F1213" s="23">
        <v>46197</v>
      </c>
      <c r="G1213" t="s">
        <v>274</v>
      </c>
      <c r="H1213"/>
      <c r="I1213"/>
      <c r="K1213" t="s">
        <v>1513</v>
      </c>
      <c r="L1213" s="68">
        <v>129000</v>
      </c>
      <c r="M1213" s="68">
        <f>InvoiceDatabase[[#This Row],[Amount]]-InvoiceDatabase[[#This Row],[Paid Amount]]</f>
        <v>0</v>
      </c>
      <c r="N1213" s="68" t="str" cm="1">
        <f t="array" aca="1" ref="N1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3" s="68" t="str">
        <f>_xlfn.TEXTAFTER(
VLOOKUP(InvoiceDatabase[[#This Row],[Customer]],CustomerList[],5,FALSE),
", ", -1)</f>
        <v>Banten</v>
      </c>
      <c r="P1213" s="68">
        <f ca="1">IF(InvoiceDatabase[[#This Row],[Aging]]&lt;&gt;"Within Due",InvoiceDatabase[[#This Row],[Balance Outstanding]],0)</f>
        <v>0</v>
      </c>
      <c r="Q1213" s="68">
        <f ca="1">IF(InvoiceDatabase[[#This Row],[Aging]]="Within Due",InvoiceDatabase[[#This Row],[Balance Outstanding]],0)</f>
        <v>0</v>
      </c>
      <c r="R1213" s="68" t="str">
        <f ca="1">IF(InvoiceDatabase[[#This Row],[Date Issued]] &gt;= TODAY()-30, "Yes", "No")</f>
        <v>No</v>
      </c>
      <c r="S1213" s="68" t="str">
        <f ca="1">IF(InvoiceDatabase[[#This Row],[IsOverdue?]]&lt;&gt;"Yes",InvoiceDatabase[[#This Row],[Status]],"Past Due")</f>
        <v>Paid</v>
      </c>
      <c r="T1213" s="68" t="str">
        <f ca="1">IF(AND(InvoiceDatabase[[#This Row],[Date Due]]&lt;TODAY(),InvoiceDatabase[[#This Row],[Status]]&lt;&gt;"Paid"),"Yes","No")</f>
        <v>No</v>
      </c>
    </row>
    <row r="1214" spans="1:20">
      <c r="A1214">
        <v>1213</v>
      </c>
      <c r="C1214" t="s">
        <v>232</v>
      </c>
      <c r="D1214" s="68">
        <v>3663000</v>
      </c>
      <c r="E1214" s="23">
        <v>46109</v>
      </c>
      <c r="F1214" s="23">
        <v>46139</v>
      </c>
      <c r="G1214" t="s">
        <v>51</v>
      </c>
      <c r="H1214"/>
      <c r="I1214"/>
      <c r="K1214" t="s">
        <v>1514</v>
      </c>
      <c r="L1214" s="68">
        <v>0</v>
      </c>
      <c r="M1214" s="68">
        <f>InvoiceDatabase[[#This Row],[Amount]]-InvoiceDatabase[[#This Row],[Paid Amount]]</f>
        <v>3663000</v>
      </c>
      <c r="N1214" s="68" t="str" cm="1">
        <f t="array" aca="1" ref="N1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4" s="68" t="str">
        <f>_xlfn.TEXTAFTER(
VLOOKUP(InvoiceDatabase[[#This Row],[Customer]],CustomerList[],5,FALSE),
", ", -1)</f>
        <v>Riau</v>
      </c>
      <c r="P1214" s="68">
        <f ca="1">IF(InvoiceDatabase[[#This Row],[Aging]]&lt;&gt;"Within Due",InvoiceDatabase[[#This Row],[Balance Outstanding]],0)</f>
        <v>3663000</v>
      </c>
      <c r="Q1214" s="68">
        <f ca="1">IF(InvoiceDatabase[[#This Row],[Aging]]="Within Due",InvoiceDatabase[[#This Row],[Balance Outstanding]],0)</f>
        <v>0</v>
      </c>
      <c r="R1214" s="68" t="str">
        <f ca="1">IF(InvoiceDatabase[[#This Row],[Date Issued]] &gt;= TODAY()-30, "Yes", "No")</f>
        <v>No</v>
      </c>
      <c r="S1214" s="68" t="str">
        <f ca="1">IF(InvoiceDatabase[[#This Row],[IsOverdue?]]&lt;&gt;"Yes",InvoiceDatabase[[#This Row],[Status]],"Past Due")</f>
        <v>Past Due</v>
      </c>
      <c r="T1214" s="68" t="str">
        <f ca="1">IF(AND(InvoiceDatabase[[#This Row],[Date Due]]&lt;TODAY(),InvoiceDatabase[[#This Row],[Status]]&lt;&gt;"Paid"),"Yes","No")</f>
        <v>Yes</v>
      </c>
    </row>
    <row r="1215" spans="1:20">
      <c r="A1215">
        <v>1214</v>
      </c>
      <c r="C1215" t="s">
        <v>204</v>
      </c>
      <c r="D1215" s="68">
        <v>4984000</v>
      </c>
      <c r="E1215" s="23">
        <v>46252</v>
      </c>
      <c r="F1215" s="23">
        <v>46297</v>
      </c>
      <c r="G1215" t="s">
        <v>274</v>
      </c>
      <c r="H1215"/>
      <c r="I1215"/>
      <c r="K1215" t="s">
        <v>1515</v>
      </c>
      <c r="L1215" s="68">
        <v>4984000</v>
      </c>
      <c r="M1215" s="68">
        <f>InvoiceDatabase[[#This Row],[Amount]]-InvoiceDatabase[[#This Row],[Paid Amount]]</f>
        <v>0</v>
      </c>
      <c r="N1215" s="68" t="str" cm="1">
        <f t="array" aca="1" ref="N1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5" s="68" t="str">
        <f>_xlfn.TEXTAFTER(
VLOOKUP(InvoiceDatabase[[#This Row],[Customer]],CustomerList[],5,FALSE),
", ", -1)</f>
        <v>Bali</v>
      </c>
      <c r="P1215" s="68">
        <f ca="1">IF(InvoiceDatabase[[#This Row],[Aging]]&lt;&gt;"Within Due",InvoiceDatabase[[#This Row],[Balance Outstanding]],0)</f>
        <v>0</v>
      </c>
      <c r="Q1215" s="68">
        <f ca="1">IF(InvoiceDatabase[[#This Row],[Aging]]="Within Due",InvoiceDatabase[[#This Row],[Balance Outstanding]],0)</f>
        <v>0</v>
      </c>
      <c r="R1215" s="68" t="str">
        <f ca="1">IF(InvoiceDatabase[[#This Row],[Date Issued]] &gt;= TODAY()-30, "Yes", "No")</f>
        <v>No</v>
      </c>
      <c r="S1215" s="68" t="str">
        <f ca="1">IF(InvoiceDatabase[[#This Row],[IsOverdue?]]&lt;&gt;"Yes",InvoiceDatabase[[#This Row],[Status]],"Past Due")</f>
        <v>Paid</v>
      </c>
      <c r="T1215" s="68" t="str">
        <f ca="1">IF(AND(InvoiceDatabase[[#This Row],[Date Due]]&lt;TODAY(),InvoiceDatabase[[#This Row],[Status]]&lt;&gt;"Paid"),"Yes","No")</f>
        <v>No</v>
      </c>
    </row>
    <row r="1216" spans="1:20">
      <c r="A1216">
        <v>1215</v>
      </c>
      <c r="C1216" t="s">
        <v>260</v>
      </c>
      <c r="D1216" s="68">
        <v>6025000</v>
      </c>
      <c r="E1216" s="23">
        <v>46268</v>
      </c>
      <c r="F1216" s="23">
        <v>46282</v>
      </c>
      <c r="G1216" t="s">
        <v>2802</v>
      </c>
      <c r="H1216"/>
      <c r="I1216"/>
      <c r="K1216" t="s">
        <v>1516</v>
      </c>
      <c r="L1216" s="68">
        <v>4218000</v>
      </c>
      <c r="M1216" s="68">
        <f>InvoiceDatabase[[#This Row],[Amount]]-InvoiceDatabase[[#This Row],[Paid Amount]]</f>
        <v>1807000</v>
      </c>
      <c r="N1216" s="68" t="str" cm="1">
        <f t="array" aca="1" ref="N1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6" s="68" t="str">
        <f>_xlfn.TEXTAFTER(
VLOOKUP(InvoiceDatabase[[#This Row],[Customer]],CustomerList[],5,FALSE),
", ", -1)</f>
        <v>Sulawesi Utara</v>
      </c>
      <c r="P1216" s="68">
        <f ca="1">IF(InvoiceDatabase[[#This Row],[Aging]]&lt;&gt;"Within Due",InvoiceDatabase[[#This Row],[Balance Outstanding]],0)</f>
        <v>1807000</v>
      </c>
      <c r="Q1216" s="68">
        <f ca="1">IF(InvoiceDatabase[[#This Row],[Aging]]="Within Due",InvoiceDatabase[[#This Row],[Balance Outstanding]],0)</f>
        <v>0</v>
      </c>
      <c r="R1216" s="68" t="str">
        <f ca="1">IF(InvoiceDatabase[[#This Row],[Date Issued]] &gt;= TODAY()-30, "Yes", "No")</f>
        <v>No</v>
      </c>
      <c r="S1216" s="68" t="str">
        <f ca="1">IF(InvoiceDatabase[[#This Row],[IsOverdue?]]&lt;&gt;"Yes",InvoiceDatabase[[#This Row],[Status]],"Past Due")</f>
        <v>Past Due</v>
      </c>
      <c r="T1216" s="68" t="str">
        <f ca="1">IF(AND(InvoiceDatabase[[#This Row],[Date Due]]&lt;TODAY(),InvoiceDatabase[[#This Row],[Status]]&lt;&gt;"Paid"),"Yes","No")</f>
        <v>Yes</v>
      </c>
    </row>
    <row r="1217" spans="1:20">
      <c r="A1217">
        <v>1216</v>
      </c>
      <c r="C1217" t="s">
        <v>190</v>
      </c>
      <c r="D1217" s="68">
        <v>4837000</v>
      </c>
      <c r="E1217" s="23">
        <v>46253</v>
      </c>
      <c r="F1217" s="23">
        <v>46283</v>
      </c>
      <c r="G1217" t="s">
        <v>2802</v>
      </c>
      <c r="H1217"/>
      <c r="I1217"/>
      <c r="K1217" t="s">
        <v>1517</v>
      </c>
      <c r="L1217" s="68">
        <v>3628000</v>
      </c>
      <c r="M1217" s="68">
        <f>InvoiceDatabase[[#This Row],[Amount]]-InvoiceDatabase[[#This Row],[Paid Amount]]</f>
        <v>1209000</v>
      </c>
      <c r="N1217" s="68" t="str" cm="1">
        <f t="array" aca="1" ref="N1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17" s="68" t="str">
        <f>_xlfn.TEXTAFTER(
VLOOKUP(InvoiceDatabase[[#This Row],[Customer]],CustomerList[],5,FALSE),
", ", -1)</f>
        <v>Jawa Tengah</v>
      </c>
      <c r="P1217" s="68">
        <f ca="1">IF(InvoiceDatabase[[#This Row],[Aging]]&lt;&gt;"Within Due",InvoiceDatabase[[#This Row],[Balance Outstanding]],0)</f>
        <v>1209000</v>
      </c>
      <c r="Q1217" s="68">
        <f ca="1">IF(InvoiceDatabase[[#This Row],[Aging]]="Within Due",InvoiceDatabase[[#This Row],[Balance Outstanding]],0)</f>
        <v>0</v>
      </c>
      <c r="R1217" s="68" t="str">
        <f ca="1">IF(InvoiceDatabase[[#This Row],[Date Issued]] &gt;= TODAY()-30, "Yes", "No")</f>
        <v>No</v>
      </c>
      <c r="S1217" s="68" t="str">
        <f ca="1">IF(InvoiceDatabase[[#This Row],[IsOverdue?]]&lt;&gt;"Yes",InvoiceDatabase[[#This Row],[Status]],"Past Due")</f>
        <v>Past Due</v>
      </c>
      <c r="T1217" s="68" t="str">
        <f ca="1">IF(AND(InvoiceDatabase[[#This Row],[Date Due]]&lt;TODAY(),InvoiceDatabase[[#This Row],[Status]]&lt;&gt;"Paid"),"Yes","No")</f>
        <v>Yes</v>
      </c>
    </row>
    <row r="1218" spans="1:20">
      <c r="A1218">
        <v>1217</v>
      </c>
      <c r="C1218" t="s">
        <v>246</v>
      </c>
      <c r="D1218" s="68">
        <v>5062000</v>
      </c>
      <c r="E1218" s="23">
        <v>46235</v>
      </c>
      <c r="F1218" s="23">
        <v>46265</v>
      </c>
      <c r="G1218" t="s">
        <v>274</v>
      </c>
      <c r="H1218"/>
      <c r="I1218"/>
      <c r="K1218" t="s">
        <v>1518</v>
      </c>
      <c r="L1218" s="68">
        <v>5062000</v>
      </c>
      <c r="M1218" s="68">
        <f>InvoiceDatabase[[#This Row],[Amount]]-InvoiceDatabase[[#This Row],[Paid Amount]]</f>
        <v>0</v>
      </c>
      <c r="N1218" s="68" t="str" cm="1">
        <f t="array" aca="1" ref="N1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18" s="68" t="str">
        <f>_xlfn.TEXTAFTER(
VLOOKUP(InvoiceDatabase[[#This Row],[Customer]],CustomerList[],5,FALSE),
", ", -1)</f>
        <v>Kalimantan Timur</v>
      </c>
      <c r="P1218" s="68">
        <f ca="1">IF(InvoiceDatabase[[#This Row],[Aging]]&lt;&gt;"Within Due",InvoiceDatabase[[#This Row],[Balance Outstanding]],0)</f>
        <v>0</v>
      </c>
      <c r="Q1218" s="68">
        <f ca="1">IF(InvoiceDatabase[[#This Row],[Aging]]="Within Due",InvoiceDatabase[[#This Row],[Balance Outstanding]],0)</f>
        <v>0</v>
      </c>
      <c r="R1218" s="68" t="str">
        <f ca="1">IF(InvoiceDatabase[[#This Row],[Date Issued]] &gt;= TODAY()-30, "Yes", "No")</f>
        <v>No</v>
      </c>
      <c r="S1218" s="68" t="str">
        <f ca="1">IF(InvoiceDatabase[[#This Row],[IsOverdue?]]&lt;&gt;"Yes",InvoiceDatabase[[#This Row],[Status]],"Past Due")</f>
        <v>Paid</v>
      </c>
      <c r="T1218" s="68" t="str">
        <f ca="1">IF(AND(InvoiceDatabase[[#This Row],[Date Due]]&lt;TODAY(),InvoiceDatabase[[#This Row],[Status]]&lt;&gt;"Paid"),"Yes","No")</f>
        <v>No</v>
      </c>
    </row>
    <row r="1219" spans="1:20">
      <c r="A1219">
        <v>1218</v>
      </c>
      <c r="C1219" t="s">
        <v>225</v>
      </c>
      <c r="D1219" s="68">
        <v>4106000</v>
      </c>
      <c r="E1219" s="23">
        <v>46085</v>
      </c>
      <c r="F1219" s="23">
        <v>46130</v>
      </c>
      <c r="G1219" t="s">
        <v>2802</v>
      </c>
      <c r="H1219"/>
      <c r="I1219"/>
      <c r="K1219" t="s">
        <v>1519</v>
      </c>
      <c r="L1219" s="68">
        <v>2874000</v>
      </c>
      <c r="M1219" s="68">
        <f>InvoiceDatabase[[#This Row],[Amount]]-InvoiceDatabase[[#This Row],[Paid Amount]]</f>
        <v>1232000</v>
      </c>
      <c r="N1219" s="68" t="str" cm="1">
        <f t="array" aca="1" ref="N1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19" s="68" t="str">
        <f>_xlfn.TEXTAFTER(
VLOOKUP(InvoiceDatabase[[#This Row],[Customer]],CustomerList[],5,FALSE),
", ", -1)</f>
        <v>Sumatera Selatan</v>
      </c>
      <c r="P1219" s="68">
        <f ca="1">IF(InvoiceDatabase[[#This Row],[Aging]]&lt;&gt;"Within Due",InvoiceDatabase[[#This Row],[Balance Outstanding]],0)</f>
        <v>1232000</v>
      </c>
      <c r="Q1219" s="68">
        <f ca="1">IF(InvoiceDatabase[[#This Row],[Aging]]="Within Due",InvoiceDatabase[[#This Row],[Balance Outstanding]],0)</f>
        <v>0</v>
      </c>
      <c r="R1219" s="68" t="str">
        <f ca="1">IF(InvoiceDatabase[[#This Row],[Date Issued]] &gt;= TODAY()-30, "Yes", "No")</f>
        <v>No</v>
      </c>
      <c r="S1219" s="68" t="str">
        <f ca="1">IF(InvoiceDatabase[[#This Row],[IsOverdue?]]&lt;&gt;"Yes",InvoiceDatabase[[#This Row],[Status]],"Past Due")</f>
        <v>Past Due</v>
      </c>
      <c r="T1219" s="68" t="str">
        <f ca="1">IF(AND(InvoiceDatabase[[#This Row],[Date Due]]&lt;TODAY(),InvoiceDatabase[[#This Row],[Status]]&lt;&gt;"Paid"),"Yes","No")</f>
        <v>Yes</v>
      </c>
    </row>
    <row r="1220" spans="1:20">
      <c r="A1220">
        <v>1219</v>
      </c>
      <c r="C1220" t="s">
        <v>32</v>
      </c>
      <c r="D1220" s="68">
        <v>1511000</v>
      </c>
      <c r="E1220" s="23">
        <v>46173</v>
      </c>
      <c r="F1220" s="23">
        <v>46187</v>
      </c>
      <c r="G1220" t="s">
        <v>274</v>
      </c>
      <c r="H1220"/>
      <c r="I1220"/>
      <c r="K1220" t="s">
        <v>1520</v>
      </c>
      <c r="L1220" s="68">
        <v>1511000</v>
      </c>
      <c r="M1220" s="68">
        <f>InvoiceDatabase[[#This Row],[Amount]]-InvoiceDatabase[[#This Row],[Paid Amount]]</f>
        <v>0</v>
      </c>
      <c r="N1220" s="68" t="str" cm="1">
        <f t="array" aca="1" ref="N1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0" s="68" t="str">
        <f>_xlfn.TEXTAFTER(
VLOOKUP(InvoiceDatabase[[#This Row],[Customer]],CustomerList[],5,FALSE),
", ", -1)</f>
        <v>DKI Jakarta</v>
      </c>
      <c r="P1220" s="68">
        <f ca="1">IF(InvoiceDatabase[[#This Row],[Aging]]&lt;&gt;"Within Due",InvoiceDatabase[[#This Row],[Balance Outstanding]],0)</f>
        <v>0</v>
      </c>
      <c r="Q1220" s="68">
        <f ca="1">IF(InvoiceDatabase[[#This Row],[Aging]]="Within Due",InvoiceDatabase[[#This Row],[Balance Outstanding]],0)</f>
        <v>0</v>
      </c>
      <c r="R1220" s="68" t="str">
        <f ca="1">IF(InvoiceDatabase[[#This Row],[Date Issued]] &gt;= TODAY()-30, "Yes", "No")</f>
        <v>No</v>
      </c>
      <c r="S1220" s="68" t="str">
        <f ca="1">IF(InvoiceDatabase[[#This Row],[IsOverdue?]]&lt;&gt;"Yes",InvoiceDatabase[[#This Row],[Status]],"Past Due")</f>
        <v>Paid</v>
      </c>
      <c r="T1220" s="68" t="str">
        <f ca="1">IF(AND(InvoiceDatabase[[#This Row],[Date Due]]&lt;TODAY(),InvoiceDatabase[[#This Row],[Status]]&lt;&gt;"Paid"),"Yes","No")</f>
        <v>No</v>
      </c>
    </row>
    <row r="1221" spans="1:20">
      <c r="A1221">
        <v>1220</v>
      </c>
      <c r="C1221" t="s">
        <v>246</v>
      </c>
      <c r="D1221" s="68">
        <v>2312000</v>
      </c>
      <c r="E1221" s="23">
        <v>46192</v>
      </c>
      <c r="F1221" s="23">
        <v>46206</v>
      </c>
      <c r="G1221" t="s">
        <v>2802</v>
      </c>
      <c r="H1221"/>
      <c r="I1221"/>
      <c r="K1221" t="s">
        <v>1521</v>
      </c>
      <c r="L1221" s="68">
        <v>694000</v>
      </c>
      <c r="M1221" s="68">
        <f>InvoiceDatabase[[#This Row],[Amount]]-InvoiceDatabase[[#This Row],[Paid Amount]]</f>
        <v>1618000</v>
      </c>
      <c r="N1221" s="68" t="str" cm="1">
        <f t="array" aca="1" ref="N1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1" s="68" t="str">
        <f>_xlfn.TEXTAFTER(
VLOOKUP(InvoiceDatabase[[#This Row],[Customer]],CustomerList[],5,FALSE),
", ", -1)</f>
        <v>Kalimantan Timur</v>
      </c>
      <c r="P1221" s="68">
        <f ca="1">IF(InvoiceDatabase[[#This Row],[Aging]]&lt;&gt;"Within Due",InvoiceDatabase[[#This Row],[Balance Outstanding]],0)</f>
        <v>1618000</v>
      </c>
      <c r="Q1221" s="68">
        <f ca="1">IF(InvoiceDatabase[[#This Row],[Aging]]="Within Due",InvoiceDatabase[[#This Row],[Balance Outstanding]],0)</f>
        <v>0</v>
      </c>
      <c r="R1221" s="68" t="str">
        <f ca="1">IF(InvoiceDatabase[[#This Row],[Date Issued]] &gt;= TODAY()-30, "Yes", "No")</f>
        <v>No</v>
      </c>
      <c r="S1221" s="68" t="str">
        <f ca="1">IF(InvoiceDatabase[[#This Row],[IsOverdue?]]&lt;&gt;"Yes",InvoiceDatabase[[#This Row],[Status]],"Past Due")</f>
        <v>Past Due</v>
      </c>
      <c r="T1221" s="68" t="str">
        <f ca="1">IF(AND(InvoiceDatabase[[#This Row],[Date Due]]&lt;TODAY(),InvoiceDatabase[[#This Row],[Status]]&lt;&gt;"Paid"),"Yes","No")</f>
        <v>Yes</v>
      </c>
    </row>
    <row r="1222" spans="1:20">
      <c r="A1222">
        <v>1221</v>
      </c>
      <c r="C1222" t="s">
        <v>131</v>
      </c>
      <c r="D1222" s="68">
        <v>5612000</v>
      </c>
      <c r="E1222" s="23">
        <v>46042</v>
      </c>
      <c r="F1222" s="23">
        <v>46056</v>
      </c>
      <c r="G1222" t="s">
        <v>274</v>
      </c>
      <c r="H1222"/>
      <c r="I1222"/>
      <c r="K1222" t="s">
        <v>1522</v>
      </c>
      <c r="L1222" s="68">
        <v>5612000</v>
      </c>
      <c r="M1222" s="68">
        <f>InvoiceDatabase[[#This Row],[Amount]]-InvoiceDatabase[[#This Row],[Paid Amount]]</f>
        <v>0</v>
      </c>
      <c r="N1222" s="68" t="str" cm="1">
        <f t="array" aca="1" ref="N1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2" s="68" t="str">
        <f>_xlfn.TEXTAFTER(
VLOOKUP(InvoiceDatabase[[#This Row],[Customer]],CustomerList[],5,FALSE),
", ", -1)</f>
        <v>Jawa Barat</v>
      </c>
      <c r="P1222" s="68">
        <f ca="1">IF(InvoiceDatabase[[#This Row],[Aging]]&lt;&gt;"Within Due",InvoiceDatabase[[#This Row],[Balance Outstanding]],0)</f>
        <v>0</v>
      </c>
      <c r="Q1222" s="68">
        <f ca="1">IF(InvoiceDatabase[[#This Row],[Aging]]="Within Due",InvoiceDatabase[[#This Row],[Balance Outstanding]],0)</f>
        <v>0</v>
      </c>
      <c r="R1222" s="68" t="str">
        <f ca="1">IF(InvoiceDatabase[[#This Row],[Date Issued]] &gt;= TODAY()-30, "Yes", "No")</f>
        <v>No</v>
      </c>
      <c r="S1222" s="68" t="str">
        <f ca="1">IF(InvoiceDatabase[[#This Row],[IsOverdue?]]&lt;&gt;"Yes",InvoiceDatabase[[#This Row],[Status]],"Past Due")</f>
        <v>Paid</v>
      </c>
      <c r="T1222" s="68" t="str">
        <f ca="1">IF(AND(InvoiceDatabase[[#This Row],[Date Due]]&lt;TODAY(),InvoiceDatabase[[#This Row],[Status]]&lt;&gt;"Paid"),"Yes","No")</f>
        <v>No</v>
      </c>
    </row>
    <row r="1223" spans="1:20">
      <c r="A1223">
        <v>1222</v>
      </c>
      <c r="C1223" t="s">
        <v>158</v>
      </c>
      <c r="D1223" s="68">
        <v>4584000</v>
      </c>
      <c r="E1223" s="23">
        <v>46209</v>
      </c>
      <c r="F1223" s="23">
        <v>46239</v>
      </c>
      <c r="G1223" t="s">
        <v>274</v>
      </c>
      <c r="H1223"/>
      <c r="I1223"/>
      <c r="K1223" t="s">
        <v>1523</v>
      </c>
      <c r="L1223" s="68">
        <v>4584000</v>
      </c>
      <c r="M1223" s="68">
        <f>InvoiceDatabase[[#This Row],[Amount]]-InvoiceDatabase[[#This Row],[Paid Amount]]</f>
        <v>0</v>
      </c>
      <c r="N1223" s="68" t="str" cm="1">
        <f t="array" aca="1" ref="N1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3" s="68" t="str">
        <f>_xlfn.TEXTAFTER(
VLOOKUP(InvoiceDatabase[[#This Row],[Customer]],CustomerList[],5,FALSE),
", ", -1)</f>
        <v>DKI Jakarta</v>
      </c>
      <c r="P1223" s="68">
        <f ca="1">IF(InvoiceDatabase[[#This Row],[Aging]]&lt;&gt;"Within Due",InvoiceDatabase[[#This Row],[Balance Outstanding]],0)</f>
        <v>0</v>
      </c>
      <c r="Q1223" s="68">
        <f ca="1">IF(InvoiceDatabase[[#This Row],[Aging]]="Within Due",InvoiceDatabase[[#This Row],[Balance Outstanding]],0)</f>
        <v>0</v>
      </c>
      <c r="R1223" s="68" t="str">
        <f ca="1">IF(InvoiceDatabase[[#This Row],[Date Issued]] &gt;= TODAY()-30, "Yes", "No")</f>
        <v>No</v>
      </c>
      <c r="S1223" s="68" t="str">
        <f ca="1">IF(InvoiceDatabase[[#This Row],[IsOverdue?]]&lt;&gt;"Yes",InvoiceDatabase[[#This Row],[Status]],"Past Due")</f>
        <v>Paid</v>
      </c>
      <c r="T1223" s="68" t="str">
        <f ca="1">IF(AND(InvoiceDatabase[[#This Row],[Date Due]]&lt;TODAY(),InvoiceDatabase[[#This Row],[Status]]&lt;&gt;"Paid"),"Yes","No")</f>
        <v>No</v>
      </c>
    </row>
    <row r="1224" spans="1:20">
      <c r="A1224">
        <v>1223</v>
      </c>
      <c r="C1224" t="s">
        <v>158</v>
      </c>
      <c r="D1224" s="68">
        <v>2453000</v>
      </c>
      <c r="E1224" s="23">
        <v>46033</v>
      </c>
      <c r="F1224" s="23">
        <v>46063</v>
      </c>
      <c r="G1224" t="s">
        <v>274</v>
      </c>
      <c r="H1224"/>
      <c r="I1224"/>
      <c r="K1224" t="s">
        <v>1524</v>
      </c>
      <c r="L1224" s="68">
        <v>2453000</v>
      </c>
      <c r="M1224" s="68">
        <f>InvoiceDatabase[[#This Row],[Amount]]-InvoiceDatabase[[#This Row],[Paid Amount]]</f>
        <v>0</v>
      </c>
      <c r="N1224" s="68" t="str" cm="1">
        <f t="array" aca="1" ref="N1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4" s="68" t="str">
        <f>_xlfn.TEXTAFTER(
VLOOKUP(InvoiceDatabase[[#This Row],[Customer]],CustomerList[],5,FALSE),
", ", -1)</f>
        <v>DKI Jakarta</v>
      </c>
      <c r="P1224" s="68">
        <f ca="1">IF(InvoiceDatabase[[#This Row],[Aging]]&lt;&gt;"Within Due",InvoiceDatabase[[#This Row],[Balance Outstanding]],0)</f>
        <v>0</v>
      </c>
      <c r="Q1224" s="68">
        <f ca="1">IF(InvoiceDatabase[[#This Row],[Aging]]="Within Due",InvoiceDatabase[[#This Row],[Balance Outstanding]],0)</f>
        <v>0</v>
      </c>
      <c r="R1224" s="68" t="str">
        <f ca="1">IF(InvoiceDatabase[[#This Row],[Date Issued]] &gt;= TODAY()-30, "Yes", "No")</f>
        <v>No</v>
      </c>
      <c r="S1224" s="68" t="str">
        <f ca="1">IF(InvoiceDatabase[[#This Row],[IsOverdue?]]&lt;&gt;"Yes",InvoiceDatabase[[#This Row],[Status]],"Past Due")</f>
        <v>Paid</v>
      </c>
      <c r="T1224" s="68" t="str">
        <f ca="1">IF(AND(InvoiceDatabase[[#This Row],[Date Due]]&lt;TODAY(),InvoiceDatabase[[#This Row],[Status]]&lt;&gt;"Paid"),"Yes","No")</f>
        <v>No</v>
      </c>
    </row>
    <row r="1225" spans="1:20">
      <c r="A1225">
        <v>1224</v>
      </c>
      <c r="C1225" t="s">
        <v>125</v>
      </c>
      <c r="D1225" s="68">
        <v>4298000</v>
      </c>
      <c r="E1225" s="23">
        <v>46090</v>
      </c>
      <c r="F1225" s="23">
        <v>46135</v>
      </c>
      <c r="G1225" t="s">
        <v>51</v>
      </c>
      <c r="H1225"/>
      <c r="I1225"/>
      <c r="K1225" t="s">
        <v>1525</v>
      </c>
      <c r="L1225" s="68">
        <v>0</v>
      </c>
      <c r="M1225" s="68">
        <f>InvoiceDatabase[[#This Row],[Amount]]-InvoiceDatabase[[#This Row],[Paid Amount]]</f>
        <v>4298000</v>
      </c>
      <c r="N1225" s="68" t="str" cm="1">
        <f t="array" aca="1" ref="N1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25" s="68" t="str">
        <f>_xlfn.TEXTAFTER(
VLOOKUP(InvoiceDatabase[[#This Row],[Customer]],CustomerList[],5,FALSE),
", ", -1)</f>
        <v>DKI Jakarta</v>
      </c>
      <c r="P1225" s="68">
        <f ca="1">IF(InvoiceDatabase[[#This Row],[Aging]]&lt;&gt;"Within Due",InvoiceDatabase[[#This Row],[Balance Outstanding]],0)</f>
        <v>4298000</v>
      </c>
      <c r="Q1225" s="68">
        <f ca="1">IF(InvoiceDatabase[[#This Row],[Aging]]="Within Due",InvoiceDatabase[[#This Row],[Balance Outstanding]],0)</f>
        <v>0</v>
      </c>
      <c r="R1225" s="68" t="str">
        <f ca="1">IF(InvoiceDatabase[[#This Row],[Date Issued]] &gt;= TODAY()-30, "Yes", "No")</f>
        <v>No</v>
      </c>
      <c r="S1225" s="68" t="str">
        <f ca="1">IF(InvoiceDatabase[[#This Row],[IsOverdue?]]&lt;&gt;"Yes",InvoiceDatabase[[#This Row],[Status]],"Past Due")</f>
        <v>Past Due</v>
      </c>
      <c r="T1225" s="68" t="str">
        <f ca="1">IF(AND(InvoiceDatabase[[#This Row],[Date Due]]&lt;TODAY(),InvoiceDatabase[[#This Row],[Status]]&lt;&gt;"Paid"),"Yes","No")</f>
        <v>Yes</v>
      </c>
    </row>
    <row r="1226" spans="1:20">
      <c r="A1226">
        <v>1225</v>
      </c>
      <c r="C1226" t="s">
        <v>246</v>
      </c>
      <c r="D1226" s="68">
        <v>5475000</v>
      </c>
      <c r="E1226" s="23">
        <v>46227</v>
      </c>
      <c r="F1226" s="23">
        <v>46257</v>
      </c>
      <c r="G1226" t="s">
        <v>274</v>
      </c>
      <c r="H1226"/>
      <c r="I1226"/>
      <c r="K1226" t="s">
        <v>1526</v>
      </c>
      <c r="L1226" s="68">
        <v>5475000</v>
      </c>
      <c r="M1226" s="68">
        <f>InvoiceDatabase[[#This Row],[Amount]]-InvoiceDatabase[[#This Row],[Paid Amount]]</f>
        <v>0</v>
      </c>
      <c r="N1226" s="68" t="str" cm="1">
        <f t="array" aca="1" ref="N1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6" s="68" t="str">
        <f>_xlfn.TEXTAFTER(
VLOOKUP(InvoiceDatabase[[#This Row],[Customer]],CustomerList[],5,FALSE),
", ", -1)</f>
        <v>Kalimantan Timur</v>
      </c>
      <c r="P1226" s="68">
        <f ca="1">IF(InvoiceDatabase[[#This Row],[Aging]]&lt;&gt;"Within Due",InvoiceDatabase[[#This Row],[Balance Outstanding]],0)</f>
        <v>0</v>
      </c>
      <c r="Q1226" s="68">
        <f ca="1">IF(InvoiceDatabase[[#This Row],[Aging]]="Within Due",InvoiceDatabase[[#This Row],[Balance Outstanding]],0)</f>
        <v>0</v>
      </c>
      <c r="R1226" s="68" t="str">
        <f ca="1">IF(InvoiceDatabase[[#This Row],[Date Issued]] &gt;= TODAY()-30, "Yes", "No")</f>
        <v>No</v>
      </c>
      <c r="S1226" s="68" t="str">
        <f ca="1">IF(InvoiceDatabase[[#This Row],[IsOverdue?]]&lt;&gt;"Yes",InvoiceDatabase[[#This Row],[Status]],"Past Due")</f>
        <v>Paid</v>
      </c>
      <c r="T1226" s="68" t="str">
        <f ca="1">IF(AND(InvoiceDatabase[[#This Row],[Date Due]]&lt;TODAY(),InvoiceDatabase[[#This Row],[Status]]&lt;&gt;"Paid"),"Yes","No")</f>
        <v>No</v>
      </c>
    </row>
    <row r="1227" spans="1:20">
      <c r="A1227">
        <v>1226</v>
      </c>
      <c r="C1227" t="s">
        <v>211</v>
      </c>
      <c r="D1227" s="68">
        <v>2909000</v>
      </c>
      <c r="E1227" s="23">
        <v>46134</v>
      </c>
      <c r="F1227" s="23">
        <v>46148</v>
      </c>
      <c r="G1227" t="s">
        <v>274</v>
      </c>
      <c r="H1227"/>
      <c r="I1227"/>
      <c r="K1227" t="s">
        <v>1527</v>
      </c>
      <c r="L1227" s="68">
        <v>2909000</v>
      </c>
      <c r="M1227" s="68">
        <f>InvoiceDatabase[[#This Row],[Amount]]-InvoiceDatabase[[#This Row],[Paid Amount]]</f>
        <v>0</v>
      </c>
      <c r="N1227" s="68" t="str" cm="1">
        <f t="array" aca="1" ref="N1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7" s="68" t="str">
        <f>_xlfn.TEXTAFTER(
VLOOKUP(InvoiceDatabase[[#This Row],[Customer]],CustomerList[],5,FALSE),
", ", -1)</f>
        <v>Sulawesi Selatan</v>
      </c>
      <c r="P1227" s="68">
        <f ca="1">IF(InvoiceDatabase[[#This Row],[Aging]]&lt;&gt;"Within Due",InvoiceDatabase[[#This Row],[Balance Outstanding]],0)</f>
        <v>0</v>
      </c>
      <c r="Q1227" s="68">
        <f ca="1">IF(InvoiceDatabase[[#This Row],[Aging]]="Within Due",InvoiceDatabase[[#This Row],[Balance Outstanding]],0)</f>
        <v>0</v>
      </c>
      <c r="R1227" s="68" t="str">
        <f ca="1">IF(InvoiceDatabase[[#This Row],[Date Issued]] &gt;= TODAY()-30, "Yes", "No")</f>
        <v>No</v>
      </c>
      <c r="S1227" s="68" t="str">
        <f ca="1">IF(InvoiceDatabase[[#This Row],[IsOverdue?]]&lt;&gt;"Yes",InvoiceDatabase[[#This Row],[Status]],"Past Due")</f>
        <v>Paid</v>
      </c>
      <c r="T1227" s="68" t="str">
        <f ca="1">IF(AND(InvoiceDatabase[[#This Row],[Date Due]]&lt;TODAY(),InvoiceDatabase[[#This Row],[Status]]&lt;&gt;"Paid"),"Yes","No")</f>
        <v>No</v>
      </c>
    </row>
    <row r="1228" spans="1:20">
      <c r="A1228">
        <v>1227</v>
      </c>
      <c r="C1228" t="s">
        <v>171</v>
      </c>
      <c r="D1228" s="68">
        <v>3908000</v>
      </c>
      <c r="E1228" s="23">
        <v>46164</v>
      </c>
      <c r="F1228" s="23">
        <v>46194</v>
      </c>
      <c r="G1228" t="s">
        <v>274</v>
      </c>
      <c r="H1228"/>
      <c r="I1228"/>
      <c r="K1228" t="s">
        <v>1528</v>
      </c>
      <c r="L1228" s="68">
        <v>3908000</v>
      </c>
      <c r="M1228" s="68">
        <f>InvoiceDatabase[[#This Row],[Amount]]-InvoiceDatabase[[#This Row],[Paid Amount]]</f>
        <v>0</v>
      </c>
      <c r="N1228" s="68" t="str" cm="1">
        <f t="array" aca="1" ref="N1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8" s="68" t="str">
        <f>_xlfn.TEXTAFTER(
VLOOKUP(InvoiceDatabase[[#This Row],[Customer]],CustomerList[],5,FALSE),
", ", -1)</f>
        <v>Jawa Barat</v>
      </c>
      <c r="P1228" s="68">
        <f ca="1">IF(InvoiceDatabase[[#This Row],[Aging]]&lt;&gt;"Within Due",InvoiceDatabase[[#This Row],[Balance Outstanding]],0)</f>
        <v>0</v>
      </c>
      <c r="Q1228" s="68">
        <f ca="1">IF(InvoiceDatabase[[#This Row],[Aging]]="Within Due",InvoiceDatabase[[#This Row],[Balance Outstanding]],0)</f>
        <v>0</v>
      </c>
      <c r="R1228" s="68" t="str">
        <f ca="1">IF(InvoiceDatabase[[#This Row],[Date Issued]] &gt;= TODAY()-30, "Yes", "No")</f>
        <v>No</v>
      </c>
      <c r="S1228" s="68" t="str">
        <f ca="1">IF(InvoiceDatabase[[#This Row],[IsOverdue?]]&lt;&gt;"Yes",InvoiceDatabase[[#This Row],[Status]],"Past Due")</f>
        <v>Paid</v>
      </c>
      <c r="T1228" s="68" t="str">
        <f ca="1">IF(AND(InvoiceDatabase[[#This Row],[Date Due]]&lt;TODAY(),InvoiceDatabase[[#This Row],[Status]]&lt;&gt;"Paid"),"Yes","No")</f>
        <v>No</v>
      </c>
    </row>
    <row r="1229" spans="1:20">
      <c r="A1229">
        <v>1228</v>
      </c>
      <c r="C1229" t="s">
        <v>111</v>
      </c>
      <c r="D1229" s="68">
        <v>7137000</v>
      </c>
      <c r="E1229" s="23">
        <v>46147</v>
      </c>
      <c r="F1229" s="23">
        <v>46177</v>
      </c>
      <c r="G1229" t="s">
        <v>274</v>
      </c>
      <c r="H1229"/>
      <c r="I1229"/>
      <c r="K1229" t="s">
        <v>1529</v>
      </c>
      <c r="L1229" s="68">
        <v>7137000</v>
      </c>
      <c r="M1229" s="68">
        <f>InvoiceDatabase[[#This Row],[Amount]]-InvoiceDatabase[[#This Row],[Paid Amount]]</f>
        <v>0</v>
      </c>
      <c r="N1229" s="68" t="str" cm="1">
        <f t="array" aca="1" ref="N1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29" s="68" t="str">
        <f>_xlfn.TEXTAFTER(
VLOOKUP(InvoiceDatabase[[#This Row],[Customer]],CustomerList[],5,FALSE),
", ", -1)</f>
        <v>DKI Jakarta</v>
      </c>
      <c r="P1229" s="68">
        <f ca="1">IF(InvoiceDatabase[[#This Row],[Aging]]&lt;&gt;"Within Due",InvoiceDatabase[[#This Row],[Balance Outstanding]],0)</f>
        <v>0</v>
      </c>
      <c r="Q1229" s="68">
        <f ca="1">IF(InvoiceDatabase[[#This Row],[Aging]]="Within Due",InvoiceDatabase[[#This Row],[Balance Outstanding]],0)</f>
        <v>0</v>
      </c>
      <c r="R1229" s="68" t="str">
        <f ca="1">IF(InvoiceDatabase[[#This Row],[Date Issued]] &gt;= TODAY()-30, "Yes", "No")</f>
        <v>No</v>
      </c>
      <c r="S1229" s="68" t="str">
        <f ca="1">IF(InvoiceDatabase[[#This Row],[IsOverdue?]]&lt;&gt;"Yes",InvoiceDatabase[[#This Row],[Status]],"Past Due")</f>
        <v>Paid</v>
      </c>
      <c r="T1229" s="68" t="str">
        <f ca="1">IF(AND(InvoiceDatabase[[#This Row],[Date Due]]&lt;TODAY(),InvoiceDatabase[[#This Row],[Status]]&lt;&gt;"Paid"),"Yes","No")</f>
        <v>No</v>
      </c>
    </row>
    <row r="1230" spans="1:20">
      <c r="A1230">
        <v>1229</v>
      </c>
      <c r="C1230" t="s">
        <v>225</v>
      </c>
      <c r="D1230" s="68">
        <v>3644000</v>
      </c>
      <c r="E1230" s="23">
        <v>46157</v>
      </c>
      <c r="F1230" s="23">
        <v>46171</v>
      </c>
      <c r="G1230" t="s">
        <v>274</v>
      </c>
      <c r="H1230"/>
      <c r="I1230"/>
      <c r="K1230" t="s">
        <v>1530</v>
      </c>
      <c r="L1230" s="68">
        <v>3644000</v>
      </c>
      <c r="M1230" s="68">
        <f>InvoiceDatabase[[#This Row],[Amount]]-InvoiceDatabase[[#This Row],[Paid Amount]]</f>
        <v>0</v>
      </c>
      <c r="N1230" s="68" t="str" cm="1">
        <f t="array" aca="1" ref="N1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0" s="68" t="str">
        <f>_xlfn.TEXTAFTER(
VLOOKUP(InvoiceDatabase[[#This Row],[Customer]],CustomerList[],5,FALSE),
", ", -1)</f>
        <v>Sumatera Selatan</v>
      </c>
      <c r="P1230" s="68">
        <f ca="1">IF(InvoiceDatabase[[#This Row],[Aging]]&lt;&gt;"Within Due",InvoiceDatabase[[#This Row],[Balance Outstanding]],0)</f>
        <v>0</v>
      </c>
      <c r="Q1230" s="68">
        <f ca="1">IF(InvoiceDatabase[[#This Row],[Aging]]="Within Due",InvoiceDatabase[[#This Row],[Balance Outstanding]],0)</f>
        <v>0</v>
      </c>
      <c r="R1230" s="68" t="str">
        <f ca="1">IF(InvoiceDatabase[[#This Row],[Date Issued]] &gt;= TODAY()-30, "Yes", "No")</f>
        <v>No</v>
      </c>
      <c r="S1230" s="68" t="str">
        <f ca="1">IF(InvoiceDatabase[[#This Row],[IsOverdue?]]&lt;&gt;"Yes",InvoiceDatabase[[#This Row],[Status]],"Past Due")</f>
        <v>Paid</v>
      </c>
      <c r="T1230" s="68" t="str">
        <f ca="1">IF(AND(InvoiceDatabase[[#This Row],[Date Due]]&lt;TODAY(),InvoiceDatabase[[#This Row],[Status]]&lt;&gt;"Paid"),"Yes","No")</f>
        <v>No</v>
      </c>
    </row>
    <row r="1231" spans="1:20">
      <c r="A1231">
        <v>1230</v>
      </c>
      <c r="C1231" t="s">
        <v>111</v>
      </c>
      <c r="D1231" s="68">
        <v>1668000</v>
      </c>
      <c r="E1231" s="23">
        <v>46088</v>
      </c>
      <c r="F1231" s="23">
        <v>46102</v>
      </c>
      <c r="G1231" t="s">
        <v>2802</v>
      </c>
      <c r="H1231"/>
      <c r="I1231"/>
      <c r="K1231" t="s">
        <v>1531</v>
      </c>
      <c r="L1231" s="68">
        <v>417000</v>
      </c>
      <c r="M1231" s="68">
        <f>InvoiceDatabase[[#This Row],[Amount]]-InvoiceDatabase[[#This Row],[Paid Amount]]</f>
        <v>1251000</v>
      </c>
      <c r="N1231" s="68" t="str" cm="1">
        <f t="array" aca="1" ref="N1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1" s="68" t="str">
        <f>_xlfn.TEXTAFTER(
VLOOKUP(InvoiceDatabase[[#This Row],[Customer]],CustomerList[],5,FALSE),
", ", -1)</f>
        <v>DKI Jakarta</v>
      </c>
      <c r="P1231" s="68">
        <f ca="1">IF(InvoiceDatabase[[#This Row],[Aging]]&lt;&gt;"Within Due",InvoiceDatabase[[#This Row],[Balance Outstanding]],0)</f>
        <v>1251000</v>
      </c>
      <c r="Q1231" s="68">
        <f ca="1">IF(InvoiceDatabase[[#This Row],[Aging]]="Within Due",InvoiceDatabase[[#This Row],[Balance Outstanding]],0)</f>
        <v>0</v>
      </c>
      <c r="R1231" s="68" t="str">
        <f ca="1">IF(InvoiceDatabase[[#This Row],[Date Issued]] &gt;= TODAY()-30, "Yes", "No")</f>
        <v>No</v>
      </c>
      <c r="S1231" s="68" t="str">
        <f ca="1">IF(InvoiceDatabase[[#This Row],[IsOverdue?]]&lt;&gt;"Yes",InvoiceDatabase[[#This Row],[Status]],"Past Due")</f>
        <v>Past Due</v>
      </c>
      <c r="T1231" s="68" t="str">
        <f ca="1">IF(AND(InvoiceDatabase[[#This Row],[Date Due]]&lt;TODAY(),InvoiceDatabase[[#This Row],[Status]]&lt;&gt;"Paid"),"Yes","No")</f>
        <v>Yes</v>
      </c>
    </row>
    <row r="1232" spans="1:20">
      <c r="A1232">
        <v>1231</v>
      </c>
      <c r="C1232" t="s">
        <v>177</v>
      </c>
      <c r="D1232" s="68">
        <v>6401000</v>
      </c>
      <c r="E1232" s="23">
        <v>46043</v>
      </c>
      <c r="F1232" s="23">
        <v>46088</v>
      </c>
      <c r="G1232" t="s">
        <v>2802</v>
      </c>
      <c r="H1232"/>
      <c r="I1232"/>
      <c r="K1232" t="s">
        <v>1532</v>
      </c>
      <c r="L1232" s="68">
        <v>1600000</v>
      </c>
      <c r="M1232" s="68">
        <f>InvoiceDatabase[[#This Row],[Amount]]-InvoiceDatabase[[#This Row],[Paid Amount]]</f>
        <v>4801000</v>
      </c>
      <c r="N1232" s="68" t="str" cm="1">
        <f t="array" aca="1" ref="N1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32" s="68" t="str">
        <f>_xlfn.TEXTAFTER(
VLOOKUP(InvoiceDatabase[[#This Row],[Customer]],CustomerList[],5,FALSE),
", ", -1)</f>
        <v>Jawa Timur</v>
      </c>
      <c r="P1232" s="68">
        <f ca="1">IF(InvoiceDatabase[[#This Row],[Aging]]&lt;&gt;"Within Due",InvoiceDatabase[[#This Row],[Balance Outstanding]],0)</f>
        <v>4801000</v>
      </c>
      <c r="Q1232" s="68">
        <f ca="1">IF(InvoiceDatabase[[#This Row],[Aging]]="Within Due",InvoiceDatabase[[#This Row],[Balance Outstanding]],0)</f>
        <v>0</v>
      </c>
      <c r="R1232" s="68" t="str">
        <f ca="1">IF(InvoiceDatabase[[#This Row],[Date Issued]] &gt;= TODAY()-30, "Yes", "No")</f>
        <v>No</v>
      </c>
      <c r="S1232" s="68" t="str">
        <f ca="1">IF(InvoiceDatabase[[#This Row],[IsOverdue?]]&lt;&gt;"Yes",InvoiceDatabase[[#This Row],[Status]],"Past Due")</f>
        <v>Past Due</v>
      </c>
      <c r="T1232" s="68" t="str">
        <f ca="1">IF(AND(InvoiceDatabase[[#This Row],[Date Due]]&lt;TODAY(),InvoiceDatabase[[#This Row],[Status]]&lt;&gt;"Paid"),"Yes","No")</f>
        <v>Yes</v>
      </c>
    </row>
    <row r="1233" spans="1:20">
      <c r="A1233">
        <v>1232</v>
      </c>
      <c r="C1233" t="s">
        <v>239</v>
      </c>
      <c r="D1233" s="68">
        <v>4211000</v>
      </c>
      <c r="E1233" s="23">
        <v>46264</v>
      </c>
      <c r="F1233" s="23">
        <v>46294</v>
      </c>
      <c r="G1233" t="s">
        <v>274</v>
      </c>
      <c r="H1233"/>
      <c r="I1233"/>
      <c r="K1233" t="s">
        <v>1533</v>
      </c>
      <c r="L1233" s="68">
        <v>4211000</v>
      </c>
      <c r="M1233" s="68">
        <f>InvoiceDatabase[[#This Row],[Amount]]-InvoiceDatabase[[#This Row],[Paid Amount]]</f>
        <v>0</v>
      </c>
      <c r="N1233" s="68" t="str" cm="1">
        <f t="array" aca="1" ref="N1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3" s="68" t="str">
        <f>_xlfn.TEXTAFTER(
VLOOKUP(InvoiceDatabase[[#This Row],[Customer]],CustomerList[],5,FALSE),
", ", -1)</f>
        <v>Kepulauan Riau</v>
      </c>
      <c r="P1233" s="68">
        <f ca="1">IF(InvoiceDatabase[[#This Row],[Aging]]&lt;&gt;"Within Due",InvoiceDatabase[[#This Row],[Balance Outstanding]],0)</f>
        <v>0</v>
      </c>
      <c r="Q1233" s="68">
        <f ca="1">IF(InvoiceDatabase[[#This Row],[Aging]]="Within Due",InvoiceDatabase[[#This Row],[Balance Outstanding]],0)</f>
        <v>0</v>
      </c>
      <c r="R1233" s="68" t="str">
        <f ca="1">IF(InvoiceDatabase[[#This Row],[Date Issued]] &gt;= TODAY()-30, "Yes", "No")</f>
        <v>No</v>
      </c>
      <c r="S1233" s="68" t="str">
        <f ca="1">IF(InvoiceDatabase[[#This Row],[IsOverdue?]]&lt;&gt;"Yes",InvoiceDatabase[[#This Row],[Status]],"Past Due")</f>
        <v>Paid</v>
      </c>
      <c r="T1233" s="68" t="str">
        <f ca="1">IF(AND(InvoiceDatabase[[#This Row],[Date Due]]&lt;TODAY(),InvoiceDatabase[[#This Row],[Status]]&lt;&gt;"Paid"),"Yes","No")</f>
        <v>No</v>
      </c>
    </row>
    <row r="1234" spans="1:20">
      <c r="A1234">
        <v>1233</v>
      </c>
      <c r="C1234" t="s">
        <v>125</v>
      </c>
      <c r="D1234" s="68">
        <v>1110000</v>
      </c>
      <c r="E1234" s="23">
        <v>46208</v>
      </c>
      <c r="F1234" s="23">
        <v>46238</v>
      </c>
      <c r="G1234" t="s">
        <v>274</v>
      </c>
      <c r="H1234"/>
      <c r="I1234"/>
      <c r="K1234" t="s">
        <v>1534</v>
      </c>
      <c r="L1234" s="68">
        <v>1110000</v>
      </c>
      <c r="M1234" s="68">
        <f>InvoiceDatabase[[#This Row],[Amount]]-InvoiceDatabase[[#This Row],[Paid Amount]]</f>
        <v>0</v>
      </c>
      <c r="N1234" s="68" t="str" cm="1">
        <f t="array" aca="1" ref="N1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4" s="68" t="str">
        <f>_xlfn.TEXTAFTER(
VLOOKUP(InvoiceDatabase[[#This Row],[Customer]],CustomerList[],5,FALSE),
", ", -1)</f>
        <v>DKI Jakarta</v>
      </c>
      <c r="P1234" s="68">
        <f ca="1">IF(InvoiceDatabase[[#This Row],[Aging]]&lt;&gt;"Within Due",InvoiceDatabase[[#This Row],[Balance Outstanding]],0)</f>
        <v>0</v>
      </c>
      <c r="Q1234" s="68">
        <f ca="1">IF(InvoiceDatabase[[#This Row],[Aging]]="Within Due",InvoiceDatabase[[#This Row],[Balance Outstanding]],0)</f>
        <v>0</v>
      </c>
      <c r="R1234" s="68" t="str">
        <f ca="1">IF(InvoiceDatabase[[#This Row],[Date Issued]] &gt;= TODAY()-30, "Yes", "No")</f>
        <v>No</v>
      </c>
      <c r="S1234" s="68" t="str">
        <f ca="1">IF(InvoiceDatabase[[#This Row],[IsOverdue?]]&lt;&gt;"Yes",InvoiceDatabase[[#This Row],[Status]],"Past Due")</f>
        <v>Paid</v>
      </c>
      <c r="T1234" s="68" t="str">
        <f ca="1">IF(AND(InvoiceDatabase[[#This Row],[Date Due]]&lt;TODAY(),InvoiceDatabase[[#This Row],[Status]]&lt;&gt;"Paid"),"Yes","No")</f>
        <v>No</v>
      </c>
    </row>
    <row r="1235" spans="1:20">
      <c r="A1235">
        <v>1234</v>
      </c>
      <c r="C1235" t="s">
        <v>218</v>
      </c>
      <c r="D1235" s="68">
        <v>7993000</v>
      </c>
      <c r="E1235" s="23">
        <v>46174</v>
      </c>
      <c r="F1235" s="23">
        <v>46188</v>
      </c>
      <c r="G1235" t="s">
        <v>274</v>
      </c>
      <c r="H1235"/>
      <c r="I1235"/>
      <c r="K1235" t="s">
        <v>1535</v>
      </c>
      <c r="L1235" s="68">
        <v>7993000</v>
      </c>
      <c r="M1235" s="68">
        <f>InvoiceDatabase[[#This Row],[Amount]]-InvoiceDatabase[[#This Row],[Paid Amount]]</f>
        <v>0</v>
      </c>
      <c r="N1235" s="68" t="str" cm="1">
        <f t="array" aca="1" ref="N1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5" s="68" t="str">
        <f>_xlfn.TEXTAFTER(
VLOOKUP(InvoiceDatabase[[#This Row],[Customer]],CustomerList[],5,FALSE),
", ", -1)</f>
        <v>Sumatera Utara</v>
      </c>
      <c r="P1235" s="68">
        <f ca="1">IF(InvoiceDatabase[[#This Row],[Aging]]&lt;&gt;"Within Due",InvoiceDatabase[[#This Row],[Balance Outstanding]],0)</f>
        <v>0</v>
      </c>
      <c r="Q1235" s="68">
        <f ca="1">IF(InvoiceDatabase[[#This Row],[Aging]]="Within Due",InvoiceDatabase[[#This Row],[Balance Outstanding]],0)</f>
        <v>0</v>
      </c>
      <c r="R1235" s="68" t="str">
        <f ca="1">IF(InvoiceDatabase[[#This Row],[Date Issued]] &gt;= TODAY()-30, "Yes", "No")</f>
        <v>No</v>
      </c>
      <c r="S1235" s="68" t="str">
        <f ca="1">IF(InvoiceDatabase[[#This Row],[IsOverdue?]]&lt;&gt;"Yes",InvoiceDatabase[[#This Row],[Status]],"Past Due")</f>
        <v>Paid</v>
      </c>
      <c r="T1235" s="68" t="str">
        <f ca="1">IF(AND(InvoiceDatabase[[#This Row],[Date Due]]&lt;TODAY(),InvoiceDatabase[[#This Row],[Status]]&lt;&gt;"Paid"),"Yes","No")</f>
        <v>No</v>
      </c>
    </row>
    <row r="1236" spans="1:20">
      <c r="A1236">
        <v>1235</v>
      </c>
      <c r="C1236" t="s">
        <v>218</v>
      </c>
      <c r="D1236" s="68">
        <v>3425000</v>
      </c>
      <c r="E1236" s="23">
        <v>46226</v>
      </c>
      <c r="F1236" s="23">
        <v>46271</v>
      </c>
      <c r="G1236" t="s">
        <v>51</v>
      </c>
      <c r="H1236"/>
      <c r="I1236"/>
      <c r="K1236" t="s">
        <v>1536</v>
      </c>
      <c r="L1236" s="68">
        <v>0</v>
      </c>
      <c r="M1236" s="68">
        <f>InvoiceDatabase[[#This Row],[Amount]]-InvoiceDatabase[[#This Row],[Paid Amount]]</f>
        <v>3425000</v>
      </c>
      <c r="N1236" s="68" t="str" cm="1">
        <f t="array" aca="1" ref="N1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36" s="68" t="str">
        <f>_xlfn.TEXTAFTER(
VLOOKUP(InvoiceDatabase[[#This Row],[Customer]],CustomerList[],5,FALSE),
", ", -1)</f>
        <v>Sumatera Utara</v>
      </c>
      <c r="P1236" s="68">
        <f ca="1">IF(InvoiceDatabase[[#This Row],[Aging]]&lt;&gt;"Within Due",InvoiceDatabase[[#This Row],[Balance Outstanding]],0)</f>
        <v>3425000</v>
      </c>
      <c r="Q1236" s="68">
        <f ca="1">IF(InvoiceDatabase[[#This Row],[Aging]]="Within Due",InvoiceDatabase[[#This Row],[Balance Outstanding]],0)</f>
        <v>0</v>
      </c>
      <c r="R1236" s="68" t="str">
        <f ca="1">IF(InvoiceDatabase[[#This Row],[Date Issued]] &gt;= TODAY()-30, "Yes", "No")</f>
        <v>No</v>
      </c>
      <c r="S1236" s="68" t="str">
        <f ca="1">IF(InvoiceDatabase[[#This Row],[IsOverdue?]]&lt;&gt;"Yes",InvoiceDatabase[[#This Row],[Status]],"Past Due")</f>
        <v>Past Due</v>
      </c>
      <c r="T1236" s="68" t="str">
        <f ca="1">IF(AND(InvoiceDatabase[[#This Row],[Date Due]]&lt;TODAY(),InvoiceDatabase[[#This Row],[Status]]&lt;&gt;"Paid"),"Yes","No")</f>
        <v>Yes</v>
      </c>
    </row>
    <row r="1237" spans="1:20">
      <c r="A1237">
        <v>1236</v>
      </c>
      <c r="C1237" t="s">
        <v>246</v>
      </c>
      <c r="D1237" s="68">
        <v>4343000</v>
      </c>
      <c r="E1237" s="23">
        <v>46115</v>
      </c>
      <c r="F1237" s="23">
        <v>46145</v>
      </c>
      <c r="G1237" t="s">
        <v>274</v>
      </c>
      <c r="H1237"/>
      <c r="I1237"/>
      <c r="K1237" t="s">
        <v>1537</v>
      </c>
      <c r="L1237" s="68">
        <v>4343000</v>
      </c>
      <c r="M1237" s="68">
        <f>InvoiceDatabase[[#This Row],[Amount]]-InvoiceDatabase[[#This Row],[Paid Amount]]</f>
        <v>0</v>
      </c>
      <c r="N1237" s="68" t="str" cm="1">
        <f t="array" aca="1" ref="N1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7" s="68" t="str">
        <f>_xlfn.TEXTAFTER(
VLOOKUP(InvoiceDatabase[[#This Row],[Customer]],CustomerList[],5,FALSE),
", ", -1)</f>
        <v>Kalimantan Timur</v>
      </c>
      <c r="P1237" s="68">
        <f ca="1">IF(InvoiceDatabase[[#This Row],[Aging]]&lt;&gt;"Within Due",InvoiceDatabase[[#This Row],[Balance Outstanding]],0)</f>
        <v>0</v>
      </c>
      <c r="Q1237" s="68">
        <f ca="1">IF(InvoiceDatabase[[#This Row],[Aging]]="Within Due",InvoiceDatabase[[#This Row],[Balance Outstanding]],0)</f>
        <v>0</v>
      </c>
      <c r="R1237" s="68" t="str">
        <f ca="1">IF(InvoiceDatabase[[#This Row],[Date Issued]] &gt;= TODAY()-30, "Yes", "No")</f>
        <v>No</v>
      </c>
      <c r="S1237" s="68" t="str">
        <f ca="1">IF(InvoiceDatabase[[#This Row],[IsOverdue?]]&lt;&gt;"Yes",InvoiceDatabase[[#This Row],[Status]],"Past Due")</f>
        <v>Paid</v>
      </c>
      <c r="T1237" s="68" t="str">
        <f ca="1">IF(AND(InvoiceDatabase[[#This Row],[Date Due]]&lt;TODAY(),InvoiceDatabase[[#This Row],[Status]]&lt;&gt;"Paid"),"Yes","No")</f>
        <v>No</v>
      </c>
    </row>
    <row r="1238" spans="1:20">
      <c r="A1238">
        <v>1237</v>
      </c>
      <c r="C1238" t="s">
        <v>171</v>
      </c>
      <c r="D1238" s="68">
        <v>2658000</v>
      </c>
      <c r="E1238" s="23">
        <v>46225</v>
      </c>
      <c r="F1238" s="23">
        <v>46255</v>
      </c>
      <c r="G1238" t="s">
        <v>274</v>
      </c>
      <c r="H1238"/>
      <c r="I1238"/>
      <c r="K1238" t="s">
        <v>1538</v>
      </c>
      <c r="L1238" s="68">
        <v>2658000</v>
      </c>
      <c r="M1238" s="68">
        <f>InvoiceDatabase[[#This Row],[Amount]]-InvoiceDatabase[[#This Row],[Paid Amount]]</f>
        <v>0</v>
      </c>
      <c r="N1238" s="68" t="str" cm="1">
        <f t="array" aca="1" ref="N1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8" s="68" t="str">
        <f>_xlfn.TEXTAFTER(
VLOOKUP(InvoiceDatabase[[#This Row],[Customer]],CustomerList[],5,FALSE),
", ", -1)</f>
        <v>Jawa Barat</v>
      </c>
      <c r="P1238" s="68">
        <f ca="1">IF(InvoiceDatabase[[#This Row],[Aging]]&lt;&gt;"Within Due",InvoiceDatabase[[#This Row],[Balance Outstanding]],0)</f>
        <v>0</v>
      </c>
      <c r="Q1238" s="68">
        <f ca="1">IF(InvoiceDatabase[[#This Row],[Aging]]="Within Due",InvoiceDatabase[[#This Row],[Balance Outstanding]],0)</f>
        <v>0</v>
      </c>
      <c r="R1238" s="68" t="str">
        <f ca="1">IF(InvoiceDatabase[[#This Row],[Date Issued]] &gt;= TODAY()-30, "Yes", "No")</f>
        <v>No</v>
      </c>
      <c r="S1238" s="68" t="str">
        <f ca="1">IF(InvoiceDatabase[[#This Row],[IsOverdue?]]&lt;&gt;"Yes",InvoiceDatabase[[#This Row],[Status]],"Past Due")</f>
        <v>Paid</v>
      </c>
      <c r="T1238" s="68" t="str">
        <f ca="1">IF(AND(InvoiceDatabase[[#This Row],[Date Due]]&lt;TODAY(),InvoiceDatabase[[#This Row],[Status]]&lt;&gt;"Paid"),"Yes","No")</f>
        <v>No</v>
      </c>
    </row>
    <row r="1239" spans="1:20">
      <c r="A1239">
        <v>1238</v>
      </c>
      <c r="C1239" t="s">
        <v>260</v>
      </c>
      <c r="D1239" s="68">
        <v>3628000</v>
      </c>
      <c r="E1239" s="23">
        <v>46216</v>
      </c>
      <c r="F1239" s="23">
        <v>46246</v>
      </c>
      <c r="G1239" t="s">
        <v>274</v>
      </c>
      <c r="H1239"/>
      <c r="I1239"/>
      <c r="K1239" t="s">
        <v>1539</v>
      </c>
      <c r="L1239" s="68">
        <v>3628000</v>
      </c>
      <c r="M1239" s="68">
        <f>InvoiceDatabase[[#This Row],[Amount]]-InvoiceDatabase[[#This Row],[Paid Amount]]</f>
        <v>0</v>
      </c>
      <c r="N1239" s="68" t="str" cm="1">
        <f t="array" aca="1" ref="N1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39" s="68" t="str">
        <f>_xlfn.TEXTAFTER(
VLOOKUP(InvoiceDatabase[[#This Row],[Customer]],CustomerList[],5,FALSE),
", ", -1)</f>
        <v>Sulawesi Utara</v>
      </c>
      <c r="P1239" s="68">
        <f ca="1">IF(InvoiceDatabase[[#This Row],[Aging]]&lt;&gt;"Within Due",InvoiceDatabase[[#This Row],[Balance Outstanding]],0)</f>
        <v>0</v>
      </c>
      <c r="Q1239" s="68">
        <f ca="1">IF(InvoiceDatabase[[#This Row],[Aging]]="Within Due",InvoiceDatabase[[#This Row],[Balance Outstanding]],0)</f>
        <v>0</v>
      </c>
      <c r="R1239" s="68" t="str">
        <f ca="1">IF(InvoiceDatabase[[#This Row],[Date Issued]] &gt;= TODAY()-30, "Yes", "No")</f>
        <v>No</v>
      </c>
      <c r="S1239" s="68" t="str">
        <f ca="1">IF(InvoiceDatabase[[#This Row],[IsOverdue?]]&lt;&gt;"Yes",InvoiceDatabase[[#This Row],[Status]],"Past Due")</f>
        <v>Paid</v>
      </c>
      <c r="T1239" s="68" t="str">
        <f ca="1">IF(AND(InvoiceDatabase[[#This Row],[Date Due]]&lt;TODAY(),InvoiceDatabase[[#This Row],[Status]]&lt;&gt;"Paid"),"Yes","No")</f>
        <v>No</v>
      </c>
    </row>
    <row r="1240" spans="1:20">
      <c r="A1240">
        <v>1239</v>
      </c>
      <c r="C1240" t="s">
        <v>239</v>
      </c>
      <c r="D1240" s="68">
        <v>2189000</v>
      </c>
      <c r="E1240" s="23">
        <v>46260</v>
      </c>
      <c r="F1240" s="23">
        <v>46305</v>
      </c>
      <c r="G1240" t="s">
        <v>51</v>
      </c>
      <c r="H1240"/>
      <c r="I1240"/>
      <c r="K1240" t="s">
        <v>1540</v>
      </c>
      <c r="L1240" s="68">
        <v>0</v>
      </c>
      <c r="M1240" s="68">
        <f>InvoiceDatabase[[#This Row],[Amount]]-InvoiceDatabase[[#This Row],[Paid Amount]]</f>
        <v>2189000</v>
      </c>
      <c r="N1240" s="68" t="str" cm="1">
        <f t="array" aca="1" ref="N1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240" s="68" t="str">
        <f>_xlfn.TEXTAFTER(
VLOOKUP(InvoiceDatabase[[#This Row],[Customer]],CustomerList[],5,FALSE),
", ", -1)</f>
        <v>Kepulauan Riau</v>
      </c>
      <c r="P1240" s="68">
        <f ca="1">IF(InvoiceDatabase[[#This Row],[Aging]]&lt;&gt;"Within Due",InvoiceDatabase[[#This Row],[Balance Outstanding]],0)</f>
        <v>0</v>
      </c>
      <c r="Q1240" s="68">
        <f ca="1">IF(InvoiceDatabase[[#This Row],[Aging]]="Within Due",InvoiceDatabase[[#This Row],[Balance Outstanding]],0)</f>
        <v>2189000</v>
      </c>
      <c r="R1240" s="68" t="str">
        <f ca="1">IF(InvoiceDatabase[[#This Row],[Date Issued]] &gt;= TODAY()-30, "Yes", "No")</f>
        <v>No</v>
      </c>
      <c r="S1240" s="68" t="str">
        <f ca="1">IF(InvoiceDatabase[[#This Row],[IsOverdue?]]&lt;&gt;"Yes",InvoiceDatabase[[#This Row],[Status]],"Past Due")</f>
        <v>Unpaid</v>
      </c>
      <c r="T1240" s="68" t="str">
        <f ca="1">IF(AND(InvoiceDatabase[[#This Row],[Date Due]]&lt;TODAY(),InvoiceDatabase[[#This Row],[Status]]&lt;&gt;"Paid"),"Yes","No")</f>
        <v>No</v>
      </c>
    </row>
    <row r="1241" spans="1:20">
      <c r="A1241">
        <v>1240</v>
      </c>
      <c r="C1241" t="s">
        <v>158</v>
      </c>
      <c r="D1241" s="68">
        <v>2042000</v>
      </c>
      <c r="E1241" s="23">
        <v>46064</v>
      </c>
      <c r="F1241" s="23">
        <v>46094</v>
      </c>
      <c r="G1241" t="s">
        <v>51</v>
      </c>
      <c r="H1241"/>
      <c r="I1241"/>
      <c r="K1241" t="s">
        <v>1541</v>
      </c>
      <c r="L1241" s="68">
        <v>0</v>
      </c>
      <c r="M1241" s="68">
        <f>InvoiceDatabase[[#This Row],[Amount]]-InvoiceDatabase[[#This Row],[Paid Amount]]</f>
        <v>2042000</v>
      </c>
      <c r="N1241" s="68" t="str" cm="1">
        <f t="array" aca="1" ref="N1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41" s="68" t="str">
        <f>_xlfn.TEXTAFTER(
VLOOKUP(InvoiceDatabase[[#This Row],[Customer]],CustomerList[],5,FALSE),
", ", -1)</f>
        <v>DKI Jakarta</v>
      </c>
      <c r="P1241" s="68">
        <f ca="1">IF(InvoiceDatabase[[#This Row],[Aging]]&lt;&gt;"Within Due",InvoiceDatabase[[#This Row],[Balance Outstanding]],0)</f>
        <v>2042000</v>
      </c>
      <c r="Q1241" s="68">
        <f ca="1">IF(InvoiceDatabase[[#This Row],[Aging]]="Within Due",InvoiceDatabase[[#This Row],[Balance Outstanding]],0)</f>
        <v>0</v>
      </c>
      <c r="R1241" s="68" t="str">
        <f ca="1">IF(InvoiceDatabase[[#This Row],[Date Issued]] &gt;= TODAY()-30, "Yes", "No")</f>
        <v>No</v>
      </c>
      <c r="S1241" s="68" t="str">
        <f ca="1">IF(InvoiceDatabase[[#This Row],[IsOverdue?]]&lt;&gt;"Yes",InvoiceDatabase[[#This Row],[Status]],"Past Due")</f>
        <v>Past Due</v>
      </c>
      <c r="T1241" s="68" t="str">
        <f ca="1">IF(AND(InvoiceDatabase[[#This Row],[Date Due]]&lt;TODAY(),InvoiceDatabase[[#This Row],[Status]]&lt;&gt;"Paid"),"Yes","No")</f>
        <v>Yes</v>
      </c>
    </row>
    <row r="1242" spans="1:20">
      <c r="A1242">
        <v>1241</v>
      </c>
      <c r="C1242" t="s">
        <v>144</v>
      </c>
      <c r="D1242" s="68">
        <v>2545000</v>
      </c>
      <c r="E1242" s="23">
        <v>46108</v>
      </c>
      <c r="F1242" s="23">
        <v>46122</v>
      </c>
      <c r="G1242" t="s">
        <v>274</v>
      </c>
      <c r="H1242"/>
      <c r="I1242"/>
      <c r="K1242" t="s">
        <v>1542</v>
      </c>
      <c r="L1242" s="68">
        <v>2545000</v>
      </c>
      <c r="M1242" s="68">
        <f>InvoiceDatabase[[#This Row],[Amount]]-InvoiceDatabase[[#This Row],[Paid Amount]]</f>
        <v>0</v>
      </c>
      <c r="N1242" s="68" t="str" cm="1">
        <f t="array" aca="1" ref="N1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2" s="68" t="str">
        <f>_xlfn.TEXTAFTER(
VLOOKUP(InvoiceDatabase[[#This Row],[Customer]],CustomerList[],5,FALSE),
", ", -1)</f>
        <v>Banten</v>
      </c>
      <c r="P1242" s="68">
        <f ca="1">IF(InvoiceDatabase[[#This Row],[Aging]]&lt;&gt;"Within Due",InvoiceDatabase[[#This Row],[Balance Outstanding]],0)</f>
        <v>0</v>
      </c>
      <c r="Q1242" s="68">
        <f ca="1">IF(InvoiceDatabase[[#This Row],[Aging]]="Within Due",InvoiceDatabase[[#This Row],[Balance Outstanding]],0)</f>
        <v>0</v>
      </c>
      <c r="R1242" s="68" t="str">
        <f ca="1">IF(InvoiceDatabase[[#This Row],[Date Issued]] &gt;= TODAY()-30, "Yes", "No")</f>
        <v>No</v>
      </c>
      <c r="S1242" s="68" t="str">
        <f ca="1">IF(InvoiceDatabase[[#This Row],[IsOverdue?]]&lt;&gt;"Yes",InvoiceDatabase[[#This Row],[Status]],"Past Due")</f>
        <v>Paid</v>
      </c>
      <c r="T1242" s="68" t="str">
        <f ca="1">IF(AND(InvoiceDatabase[[#This Row],[Date Due]]&lt;TODAY(),InvoiceDatabase[[#This Row],[Status]]&lt;&gt;"Paid"),"Yes","No")</f>
        <v>No</v>
      </c>
    </row>
    <row r="1243" spans="1:20">
      <c r="A1243">
        <v>1242</v>
      </c>
      <c r="C1243" t="s">
        <v>177</v>
      </c>
      <c r="D1243" s="68">
        <v>3422000</v>
      </c>
      <c r="E1243" s="23">
        <v>46036</v>
      </c>
      <c r="F1243" s="23">
        <v>46050</v>
      </c>
      <c r="G1243" t="s">
        <v>274</v>
      </c>
      <c r="H1243"/>
      <c r="I1243"/>
      <c r="K1243" t="s">
        <v>1543</v>
      </c>
      <c r="L1243" s="68">
        <v>3422000</v>
      </c>
      <c r="M1243" s="68">
        <f>InvoiceDatabase[[#This Row],[Amount]]-InvoiceDatabase[[#This Row],[Paid Amount]]</f>
        <v>0</v>
      </c>
      <c r="N1243" s="68" t="str" cm="1">
        <f t="array" aca="1" ref="N1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3" s="68" t="str">
        <f>_xlfn.TEXTAFTER(
VLOOKUP(InvoiceDatabase[[#This Row],[Customer]],CustomerList[],5,FALSE),
", ", -1)</f>
        <v>Jawa Timur</v>
      </c>
      <c r="P1243" s="68">
        <f ca="1">IF(InvoiceDatabase[[#This Row],[Aging]]&lt;&gt;"Within Due",InvoiceDatabase[[#This Row],[Balance Outstanding]],0)</f>
        <v>0</v>
      </c>
      <c r="Q1243" s="68">
        <f ca="1">IF(InvoiceDatabase[[#This Row],[Aging]]="Within Due",InvoiceDatabase[[#This Row],[Balance Outstanding]],0)</f>
        <v>0</v>
      </c>
      <c r="R1243" s="68" t="str">
        <f ca="1">IF(InvoiceDatabase[[#This Row],[Date Issued]] &gt;= TODAY()-30, "Yes", "No")</f>
        <v>No</v>
      </c>
      <c r="S1243" s="68" t="str">
        <f ca="1">IF(InvoiceDatabase[[#This Row],[IsOverdue?]]&lt;&gt;"Yes",InvoiceDatabase[[#This Row],[Status]],"Past Due")</f>
        <v>Paid</v>
      </c>
      <c r="T1243" s="68" t="str">
        <f ca="1">IF(AND(InvoiceDatabase[[#This Row],[Date Due]]&lt;TODAY(),InvoiceDatabase[[#This Row],[Status]]&lt;&gt;"Paid"),"Yes","No")</f>
        <v>No</v>
      </c>
    </row>
    <row r="1244" spans="1:20">
      <c r="A1244">
        <v>1243</v>
      </c>
      <c r="C1244" t="s">
        <v>197</v>
      </c>
      <c r="D1244" s="68">
        <v>2751000</v>
      </c>
      <c r="E1244" s="23">
        <v>46079</v>
      </c>
      <c r="F1244" s="23">
        <v>46109</v>
      </c>
      <c r="G1244" t="s">
        <v>274</v>
      </c>
      <c r="H1244"/>
      <c r="I1244"/>
      <c r="K1244" t="s">
        <v>1544</v>
      </c>
      <c r="L1244" s="68">
        <v>2751000</v>
      </c>
      <c r="M1244" s="68">
        <f>InvoiceDatabase[[#This Row],[Amount]]-InvoiceDatabase[[#This Row],[Paid Amount]]</f>
        <v>0</v>
      </c>
      <c r="N1244" s="68" t="str" cm="1">
        <f t="array" aca="1" ref="N1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4" s="68" t="str">
        <f>_xlfn.TEXTAFTER(
VLOOKUP(InvoiceDatabase[[#This Row],[Customer]],CustomerList[],5,FALSE),
", ", -1)</f>
        <v>DI Yogyakarta</v>
      </c>
      <c r="P1244" s="68">
        <f ca="1">IF(InvoiceDatabase[[#This Row],[Aging]]&lt;&gt;"Within Due",InvoiceDatabase[[#This Row],[Balance Outstanding]],0)</f>
        <v>0</v>
      </c>
      <c r="Q1244" s="68">
        <f ca="1">IF(InvoiceDatabase[[#This Row],[Aging]]="Within Due",InvoiceDatabase[[#This Row],[Balance Outstanding]],0)</f>
        <v>0</v>
      </c>
      <c r="R1244" s="68" t="str">
        <f ca="1">IF(InvoiceDatabase[[#This Row],[Date Issued]] &gt;= TODAY()-30, "Yes", "No")</f>
        <v>No</v>
      </c>
      <c r="S1244" s="68" t="str">
        <f ca="1">IF(InvoiceDatabase[[#This Row],[IsOverdue?]]&lt;&gt;"Yes",InvoiceDatabase[[#This Row],[Status]],"Past Due")</f>
        <v>Paid</v>
      </c>
      <c r="T1244" s="68" t="str">
        <f ca="1">IF(AND(InvoiceDatabase[[#This Row],[Date Due]]&lt;TODAY(),InvoiceDatabase[[#This Row],[Status]]&lt;&gt;"Paid"),"Yes","No")</f>
        <v>No</v>
      </c>
    </row>
    <row r="1245" spans="1:20">
      <c r="A1245">
        <v>1244</v>
      </c>
      <c r="C1245" t="s">
        <v>105</v>
      </c>
      <c r="D1245" s="68">
        <v>4224000</v>
      </c>
      <c r="E1245" s="23">
        <v>46220</v>
      </c>
      <c r="F1245" s="23">
        <v>46265</v>
      </c>
      <c r="G1245" t="s">
        <v>274</v>
      </c>
      <c r="H1245"/>
      <c r="I1245"/>
      <c r="K1245" t="s">
        <v>1545</v>
      </c>
      <c r="L1245" s="68">
        <v>4224000</v>
      </c>
      <c r="M1245" s="68">
        <f>InvoiceDatabase[[#This Row],[Amount]]-InvoiceDatabase[[#This Row],[Paid Amount]]</f>
        <v>0</v>
      </c>
      <c r="N1245" s="68" t="str" cm="1">
        <f t="array" aca="1" ref="N1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5" s="68" t="str">
        <f>_xlfn.TEXTAFTER(
VLOOKUP(InvoiceDatabase[[#This Row],[Customer]],CustomerList[],5,FALSE),
", ", -1)</f>
        <v>DKI Jakarta</v>
      </c>
      <c r="P1245" s="68">
        <f ca="1">IF(InvoiceDatabase[[#This Row],[Aging]]&lt;&gt;"Within Due",InvoiceDatabase[[#This Row],[Balance Outstanding]],0)</f>
        <v>0</v>
      </c>
      <c r="Q1245" s="68">
        <f ca="1">IF(InvoiceDatabase[[#This Row],[Aging]]="Within Due",InvoiceDatabase[[#This Row],[Balance Outstanding]],0)</f>
        <v>0</v>
      </c>
      <c r="R1245" s="68" t="str">
        <f ca="1">IF(InvoiceDatabase[[#This Row],[Date Issued]] &gt;= TODAY()-30, "Yes", "No")</f>
        <v>No</v>
      </c>
      <c r="S1245" s="68" t="str">
        <f ca="1">IF(InvoiceDatabase[[#This Row],[IsOverdue?]]&lt;&gt;"Yes",InvoiceDatabase[[#This Row],[Status]],"Past Due")</f>
        <v>Paid</v>
      </c>
      <c r="T1245" s="68" t="str">
        <f ca="1">IF(AND(InvoiceDatabase[[#This Row],[Date Due]]&lt;TODAY(),InvoiceDatabase[[#This Row],[Status]]&lt;&gt;"Paid"),"Yes","No")</f>
        <v>No</v>
      </c>
    </row>
    <row r="1246" spans="1:20">
      <c r="A1246">
        <v>1245</v>
      </c>
      <c r="C1246" t="s">
        <v>151</v>
      </c>
      <c r="D1246" s="68">
        <v>299000</v>
      </c>
      <c r="E1246" s="23">
        <v>46092</v>
      </c>
      <c r="F1246" s="23">
        <v>46137</v>
      </c>
      <c r="G1246" t="s">
        <v>274</v>
      </c>
      <c r="H1246"/>
      <c r="I1246"/>
      <c r="K1246" t="s">
        <v>1546</v>
      </c>
      <c r="L1246" s="68">
        <v>299000</v>
      </c>
      <c r="M1246" s="68">
        <f>InvoiceDatabase[[#This Row],[Amount]]-InvoiceDatabase[[#This Row],[Paid Amount]]</f>
        <v>0</v>
      </c>
      <c r="N1246" s="68" t="str" cm="1">
        <f t="array" aca="1" ref="N1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6" s="68" t="str">
        <f>_xlfn.TEXTAFTER(
VLOOKUP(InvoiceDatabase[[#This Row],[Customer]],CustomerList[],5,FALSE),
", ", -1)</f>
        <v>Banten</v>
      </c>
      <c r="P1246" s="68">
        <f ca="1">IF(InvoiceDatabase[[#This Row],[Aging]]&lt;&gt;"Within Due",InvoiceDatabase[[#This Row],[Balance Outstanding]],0)</f>
        <v>0</v>
      </c>
      <c r="Q1246" s="68">
        <f ca="1">IF(InvoiceDatabase[[#This Row],[Aging]]="Within Due",InvoiceDatabase[[#This Row],[Balance Outstanding]],0)</f>
        <v>0</v>
      </c>
      <c r="R1246" s="68" t="str">
        <f ca="1">IF(InvoiceDatabase[[#This Row],[Date Issued]] &gt;= TODAY()-30, "Yes", "No")</f>
        <v>No</v>
      </c>
      <c r="S1246" s="68" t="str">
        <f ca="1">IF(InvoiceDatabase[[#This Row],[IsOverdue?]]&lt;&gt;"Yes",InvoiceDatabase[[#This Row],[Status]],"Past Due")</f>
        <v>Paid</v>
      </c>
      <c r="T1246" s="68" t="str">
        <f ca="1">IF(AND(InvoiceDatabase[[#This Row],[Date Due]]&lt;TODAY(),InvoiceDatabase[[#This Row],[Status]]&lt;&gt;"Paid"),"Yes","No")</f>
        <v>No</v>
      </c>
    </row>
    <row r="1247" spans="1:20">
      <c r="A1247">
        <v>1246</v>
      </c>
      <c r="C1247" t="s">
        <v>253</v>
      </c>
      <c r="D1247" s="68">
        <v>6524000</v>
      </c>
      <c r="E1247" s="23">
        <v>46194</v>
      </c>
      <c r="F1247" s="23">
        <v>46224</v>
      </c>
      <c r="G1247" t="s">
        <v>274</v>
      </c>
      <c r="H1247"/>
      <c r="I1247"/>
      <c r="K1247" t="s">
        <v>1547</v>
      </c>
      <c r="L1247" s="68">
        <v>6524000</v>
      </c>
      <c r="M1247" s="68">
        <f>InvoiceDatabase[[#This Row],[Amount]]-InvoiceDatabase[[#This Row],[Paid Amount]]</f>
        <v>0</v>
      </c>
      <c r="N1247" s="68" t="str" cm="1">
        <f t="array" aca="1" ref="N1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7" s="68" t="str">
        <f>_xlfn.TEXTAFTER(
VLOOKUP(InvoiceDatabase[[#This Row],[Customer]],CustomerList[],5,FALSE),
", ", -1)</f>
        <v>Kalimantan Barat</v>
      </c>
      <c r="P1247" s="68">
        <f ca="1">IF(InvoiceDatabase[[#This Row],[Aging]]&lt;&gt;"Within Due",InvoiceDatabase[[#This Row],[Balance Outstanding]],0)</f>
        <v>0</v>
      </c>
      <c r="Q1247" s="68">
        <f ca="1">IF(InvoiceDatabase[[#This Row],[Aging]]="Within Due",InvoiceDatabase[[#This Row],[Balance Outstanding]],0)</f>
        <v>0</v>
      </c>
      <c r="R1247" s="68" t="str">
        <f ca="1">IF(InvoiceDatabase[[#This Row],[Date Issued]] &gt;= TODAY()-30, "Yes", "No")</f>
        <v>No</v>
      </c>
      <c r="S1247" s="68" t="str">
        <f ca="1">IF(InvoiceDatabase[[#This Row],[IsOverdue?]]&lt;&gt;"Yes",InvoiceDatabase[[#This Row],[Status]],"Past Due")</f>
        <v>Paid</v>
      </c>
      <c r="T1247" s="68" t="str">
        <f ca="1">IF(AND(InvoiceDatabase[[#This Row],[Date Due]]&lt;TODAY(),InvoiceDatabase[[#This Row],[Status]]&lt;&gt;"Paid"),"Yes","No")</f>
        <v>No</v>
      </c>
    </row>
    <row r="1248" spans="1:20">
      <c r="A1248">
        <v>1247</v>
      </c>
      <c r="C1248" t="s">
        <v>138</v>
      </c>
      <c r="D1248" s="68">
        <v>2992000</v>
      </c>
      <c r="E1248" s="23">
        <v>46166</v>
      </c>
      <c r="F1248" s="23">
        <v>46196</v>
      </c>
      <c r="G1248" t="s">
        <v>274</v>
      </c>
      <c r="H1248"/>
      <c r="I1248"/>
      <c r="K1248" t="s">
        <v>1548</v>
      </c>
      <c r="L1248" s="68">
        <v>2992000</v>
      </c>
      <c r="M1248" s="68">
        <f>InvoiceDatabase[[#This Row],[Amount]]-InvoiceDatabase[[#This Row],[Paid Amount]]</f>
        <v>0</v>
      </c>
      <c r="N1248" s="68" t="str" cm="1">
        <f t="array" aca="1" ref="N1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8" s="68" t="str">
        <f>_xlfn.TEXTAFTER(
VLOOKUP(InvoiceDatabase[[#This Row],[Customer]],CustomerList[],5,FALSE),
", ", -1)</f>
        <v>Jawa Barat</v>
      </c>
      <c r="P1248" s="68">
        <f ca="1">IF(InvoiceDatabase[[#This Row],[Aging]]&lt;&gt;"Within Due",InvoiceDatabase[[#This Row],[Balance Outstanding]],0)</f>
        <v>0</v>
      </c>
      <c r="Q1248" s="68">
        <f ca="1">IF(InvoiceDatabase[[#This Row],[Aging]]="Within Due",InvoiceDatabase[[#This Row],[Balance Outstanding]],0)</f>
        <v>0</v>
      </c>
      <c r="R1248" s="68" t="str">
        <f ca="1">IF(InvoiceDatabase[[#This Row],[Date Issued]] &gt;= TODAY()-30, "Yes", "No")</f>
        <v>No</v>
      </c>
      <c r="S1248" s="68" t="str">
        <f ca="1">IF(InvoiceDatabase[[#This Row],[IsOverdue?]]&lt;&gt;"Yes",InvoiceDatabase[[#This Row],[Status]],"Past Due")</f>
        <v>Paid</v>
      </c>
      <c r="T1248" s="68" t="str">
        <f ca="1">IF(AND(InvoiceDatabase[[#This Row],[Date Due]]&lt;TODAY(),InvoiceDatabase[[#This Row],[Status]]&lt;&gt;"Paid"),"Yes","No")</f>
        <v>No</v>
      </c>
    </row>
    <row r="1249" spans="1:20">
      <c r="A1249">
        <v>1248</v>
      </c>
      <c r="C1249" t="s">
        <v>118</v>
      </c>
      <c r="D1249" s="68">
        <v>4073000</v>
      </c>
      <c r="E1249" s="23">
        <v>46223</v>
      </c>
      <c r="F1249" s="23">
        <v>46253</v>
      </c>
      <c r="G1249" t="s">
        <v>274</v>
      </c>
      <c r="H1249"/>
      <c r="I1249"/>
      <c r="K1249" t="s">
        <v>1549</v>
      </c>
      <c r="L1249" s="68">
        <v>4073000</v>
      </c>
      <c r="M1249" s="68">
        <f>InvoiceDatabase[[#This Row],[Amount]]-InvoiceDatabase[[#This Row],[Paid Amount]]</f>
        <v>0</v>
      </c>
      <c r="N1249" s="68" t="str" cm="1">
        <f t="array" aca="1" ref="N1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49" s="68" t="str">
        <f>_xlfn.TEXTAFTER(
VLOOKUP(InvoiceDatabase[[#This Row],[Customer]],CustomerList[],5,FALSE),
", ", -1)</f>
        <v>DKI Jakarta</v>
      </c>
      <c r="P1249" s="68">
        <f ca="1">IF(InvoiceDatabase[[#This Row],[Aging]]&lt;&gt;"Within Due",InvoiceDatabase[[#This Row],[Balance Outstanding]],0)</f>
        <v>0</v>
      </c>
      <c r="Q1249" s="68">
        <f ca="1">IF(InvoiceDatabase[[#This Row],[Aging]]="Within Due",InvoiceDatabase[[#This Row],[Balance Outstanding]],0)</f>
        <v>0</v>
      </c>
      <c r="R1249" s="68" t="str">
        <f ca="1">IF(InvoiceDatabase[[#This Row],[Date Issued]] &gt;= TODAY()-30, "Yes", "No")</f>
        <v>No</v>
      </c>
      <c r="S1249" s="68" t="str">
        <f ca="1">IF(InvoiceDatabase[[#This Row],[IsOverdue?]]&lt;&gt;"Yes",InvoiceDatabase[[#This Row],[Status]],"Past Due")</f>
        <v>Paid</v>
      </c>
      <c r="T1249" s="68" t="str">
        <f ca="1">IF(AND(InvoiceDatabase[[#This Row],[Date Due]]&lt;TODAY(),InvoiceDatabase[[#This Row],[Status]]&lt;&gt;"Paid"),"Yes","No")</f>
        <v>No</v>
      </c>
    </row>
    <row r="1250" spans="1:20">
      <c r="A1250">
        <v>1249</v>
      </c>
      <c r="C1250" t="s">
        <v>32</v>
      </c>
      <c r="D1250" s="68">
        <v>3406000</v>
      </c>
      <c r="E1250" s="23">
        <v>46265</v>
      </c>
      <c r="F1250" s="23">
        <v>46295</v>
      </c>
      <c r="G1250" t="s">
        <v>274</v>
      </c>
      <c r="H1250"/>
      <c r="I1250"/>
      <c r="K1250" t="s">
        <v>1550</v>
      </c>
      <c r="L1250" s="68">
        <v>3406000</v>
      </c>
      <c r="M1250" s="68">
        <f>InvoiceDatabase[[#This Row],[Amount]]-InvoiceDatabase[[#This Row],[Paid Amount]]</f>
        <v>0</v>
      </c>
      <c r="N1250" s="68" t="str" cm="1">
        <f t="array" aca="1" ref="N1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0" s="68" t="str">
        <f>_xlfn.TEXTAFTER(
VLOOKUP(InvoiceDatabase[[#This Row],[Customer]],CustomerList[],5,FALSE),
", ", -1)</f>
        <v>DKI Jakarta</v>
      </c>
      <c r="P1250" s="68">
        <f ca="1">IF(InvoiceDatabase[[#This Row],[Aging]]&lt;&gt;"Within Due",InvoiceDatabase[[#This Row],[Balance Outstanding]],0)</f>
        <v>0</v>
      </c>
      <c r="Q1250" s="68">
        <f ca="1">IF(InvoiceDatabase[[#This Row],[Aging]]="Within Due",InvoiceDatabase[[#This Row],[Balance Outstanding]],0)</f>
        <v>0</v>
      </c>
      <c r="R1250" s="68" t="str">
        <f ca="1">IF(InvoiceDatabase[[#This Row],[Date Issued]] &gt;= TODAY()-30, "Yes", "No")</f>
        <v>No</v>
      </c>
      <c r="S1250" s="68" t="str">
        <f ca="1">IF(InvoiceDatabase[[#This Row],[IsOverdue?]]&lt;&gt;"Yes",InvoiceDatabase[[#This Row],[Status]],"Past Due")</f>
        <v>Paid</v>
      </c>
      <c r="T1250" s="68" t="str">
        <f ca="1">IF(AND(InvoiceDatabase[[#This Row],[Date Due]]&lt;TODAY(),InvoiceDatabase[[#This Row],[Status]]&lt;&gt;"Paid"),"Yes","No")</f>
        <v>No</v>
      </c>
    </row>
    <row r="1251" spans="1:20">
      <c r="A1251">
        <v>1250</v>
      </c>
      <c r="C1251" t="s">
        <v>105</v>
      </c>
      <c r="D1251" s="68">
        <v>2991000</v>
      </c>
      <c r="E1251" s="23">
        <v>46085</v>
      </c>
      <c r="F1251" s="23">
        <v>46115</v>
      </c>
      <c r="G1251" t="s">
        <v>274</v>
      </c>
      <c r="H1251"/>
      <c r="I1251"/>
      <c r="K1251" t="s">
        <v>1551</v>
      </c>
      <c r="L1251" s="68">
        <v>2991000</v>
      </c>
      <c r="M1251" s="68">
        <f>InvoiceDatabase[[#This Row],[Amount]]-InvoiceDatabase[[#This Row],[Paid Amount]]</f>
        <v>0</v>
      </c>
      <c r="N1251" s="68" t="str" cm="1">
        <f t="array" aca="1" ref="N1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1" s="68" t="str">
        <f>_xlfn.TEXTAFTER(
VLOOKUP(InvoiceDatabase[[#This Row],[Customer]],CustomerList[],5,FALSE),
", ", -1)</f>
        <v>DKI Jakarta</v>
      </c>
      <c r="P1251" s="68">
        <f ca="1">IF(InvoiceDatabase[[#This Row],[Aging]]&lt;&gt;"Within Due",InvoiceDatabase[[#This Row],[Balance Outstanding]],0)</f>
        <v>0</v>
      </c>
      <c r="Q1251" s="68">
        <f ca="1">IF(InvoiceDatabase[[#This Row],[Aging]]="Within Due",InvoiceDatabase[[#This Row],[Balance Outstanding]],0)</f>
        <v>0</v>
      </c>
      <c r="R1251" s="68" t="str">
        <f ca="1">IF(InvoiceDatabase[[#This Row],[Date Issued]] &gt;= TODAY()-30, "Yes", "No")</f>
        <v>No</v>
      </c>
      <c r="S1251" s="68" t="str">
        <f ca="1">IF(InvoiceDatabase[[#This Row],[IsOverdue?]]&lt;&gt;"Yes",InvoiceDatabase[[#This Row],[Status]],"Past Due")</f>
        <v>Paid</v>
      </c>
      <c r="T1251" s="68" t="str">
        <f ca="1">IF(AND(InvoiceDatabase[[#This Row],[Date Due]]&lt;TODAY(),InvoiceDatabase[[#This Row],[Status]]&lt;&gt;"Paid"),"Yes","No")</f>
        <v>No</v>
      </c>
    </row>
    <row r="1252" spans="1:20">
      <c r="A1252">
        <v>1251</v>
      </c>
      <c r="C1252" t="s">
        <v>177</v>
      </c>
      <c r="D1252" s="68">
        <v>5854000</v>
      </c>
      <c r="E1252" s="23">
        <v>46151</v>
      </c>
      <c r="F1252" s="23">
        <v>46165</v>
      </c>
      <c r="G1252" t="s">
        <v>2802</v>
      </c>
      <c r="H1252"/>
      <c r="I1252"/>
      <c r="K1252" t="s">
        <v>1552</v>
      </c>
      <c r="L1252" s="68">
        <v>1464000</v>
      </c>
      <c r="M1252" s="68">
        <f>InvoiceDatabase[[#This Row],[Amount]]-InvoiceDatabase[[#This Row],[Paid Amount]]</f>
        <v>4390000</v>
      </c>
      <c r="N1252" s="68" t="str" cm="1">
        <f t="array" aca="1" ref="N1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2" s="68" t="str">
        <f>_xlfn.TEXTAFTER(
VLOOKUP(InvoiceDatabase[[#This Row],[Customer]],CustomerList[],5,FALSE),
", ", -1)</f>
        <v>Jawa Timur</v>
      </c>
      <c r="P1252" s="68">
        <f ca="1">IF(InvoiceDatabase[[#This Row],[Aging]]&lt;&gt;"Within Due",InvoiceDatabase[[#This Row],[Balance Outstanding]],0)</f>
        <v>4390000</v>
      </c>
      <c r="Q1252" s="68">
        <f ca="1">IF(InvoiceDatabase[[#This Row],[Aging]]="Within Due",InvoiceDatabase[[#This Row],[Balance Outstanding]],0)</f>
        <v>0</v>
      </c>
      <c r="R1252" s="68" t="str">
        <f ca="1">IF(InvoiceDatabase[[#This Row],[Date Issued]] &gt;= TODAY()-30, "Yes", "No")</f>
        <v>No</v>
      </c>
      <c r="S1252" s="68" t="str">
        <f ca="1">IF(InvoiceDatabase[[#This Row],[IsOverdue?]]&lt;&gt;"Yes",InvoiceDatabase[[#This Row],[Status]],"Past Due")</f>
        <v>Past Due</v>
      </c>
      <c r="T1252" s="68" t="str">
        <f ca="1">IF(AND(InvoiceDatabase[[#This Row],[Date Due]]&lt;TODAY(),InvoiceDatabase[[#This Row],[Status]]&lt;&gt;"Paid"),"Yes","No")</f>
        <v>Yes</v>
      </c>
    </row>
    <row r="1253" spans="1:20">
      <c r="A1253">
        <v>1252</v>
      </c>
      <c r="C1253" t="s">
        <v>225</v>
      </c>
      <c r="D1253" s="68">
        <v>2745000</v>
      </c>
      <c r="E1253" s="23">
        <v>46225</v>
      </c>
      <c r="F1253" s="23">
        <v>46239</v>
      </c>
      <c r="G1253" t="s">
        <v>274</v>
      </c>
      <c r="H1253"/>
      <c r="I1253"/>
      <c r="K1253" t="s">
        <v>1553</v>
      </c>
      <c r="L1253" s="68">
        <v>2745000</v>
      </c>
      <c r="M1253" s="68">
        <f>InvoiceDatabase[[#This Row],[Amount]]-InvoiceDatabase[[#This Row],[Paid Amount]]</f>
        <v>0</v>
      </c>
      <c r="N1253" s="68" t="str" cm="1">
        <f t="array" aca="1" ref="N1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3" s="68" t="str">
        <f>_xlfn.TEXTAFTER(
VLOOKUP(InvoiceDatabase[[#This Row],[Customer]],CustomerList[],5,FALSE),
", ", -1)</f>
        <v>Sumatera Selatan</v>
      </c>
      <c r="P1253" s="68">
        <f ca="1">IF(InvoiceDatabase[[#This Row],[Aging]]&lt;&gt;"Within Due",InvoiceDatabase[[#This Row],[Balance Outstanding]],0)</f>
        <v>0</v>
      </c>
      <c r="Q1253" s="68">
        <f ca="1">IF(InvoiceDatabase[[#This Row],[Aging]]="Within Due",InvoiceDatabase[[#This Row],[Balance Outstanding]],0)</f>
        <v>0</v>
      </c>
      <c r="R1253" s="68" t="str">
        <f ca="1">IF(InvoiceDatabase[[#This Row],[Date Issued]] &gt;= TODAY()-30, "Yes", "No")</f>
        <v>No</v>
      </c>
      <c r="S1253" s="68" t="str">
        <f ca="1">IF(InvoiceDatabase[[#This Row],[IsOverdue?]]&lt;&gt;"Yes",InvoiceDatabase[[#This Row],[Status]],"Past Due")</f>
        <v>Paid</v>
      </c>
      <c r="T1253" s="68" t="str">
        <f ca="1">IF(AND(InvoiceDatabase[[#This Row],[Date Due]]&lt;TODAY(),InvoiceDatabase[[#This Row],[Status]]&lt;&gt;"Paid"),"Yes","No")</f>
        <v>No</v>
      </c>
    </row>
    <row r="1254" spans="1:20">
      <c r="A1254">
        <v>1253</v>
      </c>
      <c r="C1254" t="s">
        <v>253</v>
      </c>
      <c r="D1254" s="68">
        <v>4449000</v>
      </c>
      <c r="E1254" s="23">
        <v>46220</v>
      </c>
      <c r="F1254" s="23">
        <v>46234</v>
      </c>
      <c r="G1254" t="s">
        <v>274</v>
      </c>
      <c r="H1254"/>
      <c r="I1254"/>
      <c r="K1254" t="s">
        <v>1554</v>
      </c>
      <c r="L1254" s="68">
        <v>4449000</v>
      </c>
      <c r="M1254" s="68">
        <f>InvoiceDatabase[[#This Row],[Amount]]-InvoiceDatabase[[#This Row],[Paid Amount]]</f>
        <v>0</v>
      </c>
      <c r="N1254" s="68" t="str" cm="1">
        <f t="array" aca="1" ref="N1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4" s="68" t="str">
        <f>_xlfn.TEXTAFTER(
VLOOKUP(InvoiceDatabase[[#This Row],[Customer]],CustomerList[],5,FALSE),
", ", -1)</f>
        <v>Kalimantan Barat</v>
      </c>
      <c r="P1254" s="68">
        <f ca="1">IF(InvoiceDatabase[[#This Row],[Aging]]&lt;&gt;"Within Due",InvoiceDatabase[[#This Row],[Balance Outstanding]],0)</f>
        <v>0</v>
      </c>
      <c r="Q1254" s="68">
        <f ca="1">IF(InvoiceDatabase[[#This Row],[Aging]]="Within Due",InvoiceDatabase[[#This Row],[Balance Outstanding]],0)</f>
        <v>0</v>
      </c>
      <c r="R1254" s="68" t="str">
        <f ca="1">IF(InvoiceDatabase[[#This Row],[Date Issued]] &gt;= TODAY()-30, "Yes", "No")</f>
        <v>No</v>
      </c>
      <c r="S1254" s="68" t="str">
        <f ca="1">IF(InvoiceDatabase[[#This Row],[IsOverdue?]]&lt;&gt;"Yes",InvoiceDatabase[[#This Row],[Status]],"Past Due")</f>
        <v>Paid</v>
      </c>
      <c r="T1254" s="68" t="str">
        <f ca="1">IF(AND(InvoiceDatabase[[#This Row],[Date Due]]&lt;TODAY(),InvoiceDatabase[[#This Row],[Status]]&lt;&gt;"Paid"),"Yes","No")</f>
        <v>No</v>
      </c>
    </row>
    <row r="1255" spans="1:20">
      <c r="A1255">
        <v>1254</v>
      </c>
      <c r="C1255" t="s">
        <v>111</v>
      </c>
      <c r="D1255" s="68">
        <v>4550000</v>
      </c>
      <c r="E1255" s="23">
        <v>46051</v>
      </c>
      <c r="F1255" s="23">
        <v>46096</v>
      </c>
      <c r="G1255" t="s">
        <v>274</v>
      </c>
      <c r="H1255"/>
      <c r="I1255"/>
      <c r="K1255" t="s">
        <v>1555</v>
      </c>
      <c r="L1255" s="68">
        <v>4550000</v>
      </c>
      <c r="M1255" s="68">
        <f>InvoiceDatabase[[#This Row],[Amount]]-InvoiceDatabase[[#This Row],[Paid Amount]]</f>
        <v>0</v>
      </c>
      <c r="N1255" s="68" t="str" cm="1">
        <f t="array" aca="1" ref="N1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5" s="68" t="str">
        <f>_xlfn.TEXTAFTER(
VLOOKUP(InvoiceDatabase[[#This Row],[Customer]],CustomerList[],5,FALSE),
", ", -1)</f>
        <v>DKI Jakarta</v>
      </c>
      <c r="P1255" s="68">
        <f ca="1">IF(InvoiceDatabase[[#This Row],[Aging]]&lt;&gt;"Within Due",InvoiceDatabase[[#This Row],[Balance Outstanding]],0)</f>
        <v>0</v>
      </c>
      <c r="Q1255" s="68">
        <f ca="1">IF(InvoiceDatabase[[#This Row],[Aging]]="Within Due",InvoiceDatabase[[#This Row],[Balance Outstanding]],0)</f>
        <v>0</v>
      </c>
      <c r="R1255" s="68" t="str">
        <f ca="1">IF(InvoiceDatabase[[#This Row],[Date Issued]] &gt;= TODAY()-30, "Yes", "No")</f>
        <v>No</v>
      </c>
      <c r="S1255" s="68" t="str">
        <f ca="1">IF(InvoiceDatabase[[#This Row],[IsOverdue?]]&lt;&gt;"Yes",InvoiceDatabase[[#This Row],[Status]],"Past Due")</f>
        <v>Paid</v>
      </c>
      <c r="T1255" s="68" t="str">
        <f ca="1">IF(AND(InvoiceDatabase[[#This Row],[Date Due]]&lt;TODAY(),InvoiceDatabase[[#This Row],[Status]]&lt;&gt;"Paid"),"Yes","No")</f>
        <v>No</v>
      </c>
    </row>
    <row r="1256" spans="1:20">
      <c r="A1256">
        <v>1255</v>
      </c>
      <c r="C1256" t="s">
        <v>131</v>
      </c>
      <c r="D1256" s="68">
        <v>3877000</v>
      </c>
      <c r="E1256" s="23">
        <v>46037</v>
      </c>
      <c r="F1256" s="23">
        <v>46067</v>
      </c>
      <c r="G1256" t="s">
        <v>274</v>
      </c>
      <c r="H1256"/>
      <c r="I1256"/>
      <c r="K1256" t="s">
        <v>1556</v>
      </c>
      <c r="L1256" s="68">
        <v>3877000</v>
      </c>
      <c r="M1256" s="68">
        <f>InvoiceDatabase[[#This Row],[Amount]]-InvoiceDatabase[[#This Row],[Paid Amount]]</f>
        <v>0</v>
      </c>
      <c r="N1256" s="68" t="str" cm="1">
        <f t="array" aca="1" ref="N1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6" s="68" t="str">
        <f>_xlfn.TEXTAFTER(
VLOOKUP(InvoiceDatabase[[#This Row],[Customer]],CustomerList[],5,FALSE),
", ", -1)</f>
        <v>Jawa Barat</v>
      </c>
      <c r="P1256" s="68">
        <f ca="1">IF(InvoiceDatabase[[#This Row],[Aging]]&lt;&gt;"Within Due",InvoiceDatabase[[#This Row],[Balance Outstanding]],0)</f>
        <v>0</v>
      </c>
      <c r="Q1256" s="68">
        <f ca="1">IF(InvoiceDatabase[[#This Row],[Aging]]="Within Due",InvoiceDatabase[[#This Row],[Balance Outstanding]],0)</f>
        <v>0</v>
      </c>
      <c r="R1256" s="68" t="str">
        <f ca="1">IF(InvoiceDatabase[[#This Row],[Date Issued]] &gt;= TODAY()-30, "Yes", "No")</f>
        <v>No</v>
      </c>
      <c r="S1256" s="68" t="str">
        <f ca="1">IF(InvoiceDatabase[[#This Row],[IsOverdue?]]&lt;&gt;"Yes",InvoiceDatabase[[#This Row],[Status]],"Past Due")</f>
        <v>Paid</v>
      </c>
      <c r="T1256" s="68" t="str">
        <f ca="1">IF(AND(InvoiceDatabase[[#This Row],[Date Due]]&lt;TODAY(),InvoiceDatabase[[#This Row],[Status]]&lt;&gt;"Paid"),"Yes","No")</f>
        <v>No</v>
      </c>
    </row>
    <row r="1257" spans="1:20">
      <c r="A1257">
        <v>1256</v>
      </c>
      <c r="C1257" t="s">
        <v>260</v>
      </c>
      <c r="D1257" s="68">
        <v>6265000</v>
      </c>
      <c r="E1257" s="23">
        <v>46144</v>
      </c>
      <c r="F1257" s="23">
        <v>46174</v>
      </c>
      <c r="G1257" t="s">
        <v>51</v>
      </c>
      <c r="H1257"/>
      <c r="I1257"/>
      <c r="K1257" t="s">
        <v>1557</v>
      </c>
      <c r="L1257" s="68">
        <v>0</v>
      </c>
      <c r="M1257" s="68">
        <f>InvoiceDatabase[[#This Row],[Amount]]-InvoiceDatabase[[#This Row],[Paid Amount]]</f>
        <v>6265000</v>
      </c>
      <c r="N1257" s="68" t="str" cm="1">
        <f t="array" aca="1" ref="N1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57" s="68" t="str">
        <f>_xlfn.TEXTAFTER(
VLOOKUP(InvoiceDatabase[[#This Row],[Customer]],CustomerList[],5,FALSE),
", ", -1)</f>
        <v>Sulawesi Utara</v>
      </c>
      <c r="P1257" s="68">
        <f ca="1">IF(InvoiceDatabase[[#This Row],[Aging]]&lt;&gt;"Within Due",InvoiceDatabase[[#This Row],[Balance Outstanding]],0)</f>
        <v>6265000</v>
      </c>
      <c r="Q1257" s="68">
        <f ca="1">IF(InvoiceDatabase[[#This Row],[Aging]]="Within Due",InvoiceDatabase[[#This Row],[Balance Outstanding]],0)</f>
        <v>0</v>
      </c>
      <c r="R1257" s="68" t="str">
        <f ca="1">IF(InvoiceDatabase[[#This Row],[Date Issued]] &gt;= TODAY()-30, "Yes", "No")</f>
        <v>No</v>
      </c>
      <c r="S1257" s="68" t="str">
        <f ca="1">IF(InvoiceDatabase[[#This Row],[IsOverdue?]]&lt;&gt;"Yes",InvoiceDatabase[[#This Row],[Status]],"Past Due")</f>
        <v>Past Due</v>
      </c>
      <c r="T1257" s="68" t="str">
        <f ca="1">IF(AND(InvoiceDatabase[[#This Row],[Date Due]]&lt;TODAY(),InvoiceDatabase[[#This Row],[Status]]&lt;&gt;"Paid"),"Yes","No")</f>
        <v>Yes</v>
      </c>
    </row>
    <row r="1258" spans="1:20">
      <c r="A1258">
        <v>1257</v>
      </c>
      <c r="C1258" t="s">
        <v>111</v>
      </c>
      <c r="D1258" s="68">
        <v>5263000</v>
      </c>
      <c r="E1258" s="23">
        <v>46192</v>
      </c>
      <c r="F1258" s="23">
        <v>46206</v>
      </c>
      <c r="G1258" t="s">
        <v>274</v>
      </c>
      <c r="H1258"/>
      <c r="I1258"/>
      <c r="K1258" t="s">
        <v>1558</v>
      </c>
      <c r="L1258" s="68">
        <v>5263000</v>
      </c>
      <c r="M1258" s="68">
        <f>InvoiceDatabase[[#This Row],[Amount]]-InvoiceDatabase[[#This Row],[Paid Amount]]</f>
        <v>0</v>
      </c>
      <c r="N1258" s="68" t="str" cm="1">
        <f t="array" aca="1" ref="N1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58" s="68" t="str">
        <f>_xlfn.TEXTAFTER(
VLOOKUP(InvoiceDatabase[[#This Row],[Customer]],CustomerList[],5,FALSE),
", ", -1)</f>
        <v>DKI Jakarta</v>
      </c>
      <c r="P1258" s="68">
        <f ca="1">IF(InvoiceDatabase[[#This Row],[Aging]]&lt;&gt;"Within Due",InvoiceDatabase[[#This Row],[Balance Outstanding]],0)</f>
        <v>0</v>
      </c>
      <c r="Q1258" s="68">
        <f ca="1">IF(InvoiceDatabase[[#This Row],[Aging]]="Within Due",InvoiceDatabase[[#This Row],[Balance Outstanding]],0)</f>
        <v>0</v>
      </c>
      <c r="R1258" s="68" t="str">
        <f ca="1">IF(InvoiceDatabase[[#This Row],[Date Issued]] &gt;= TODAY()-30, "Yes", "No")</f>
        <v>No</v>
      </c>
      <c r="S1258" s="68" t="str">
        <f ca="1">IF(InvoiceDatabase[[#This Row],[IsOverdue?]]&lt;&gt;"Yes",InvoiceDatabase[[#This Row],[Status]],"Past Due")</f>
        <v>Paid</v>
      </c>
      <c r="T1258" s="68" t="str">
        <f ca="1">IF(AND(InvoiceDatabase[[#This Row],[Date Due]]&lt;TODAY(),InvoiceDatabase[[#This Row],[Status]]&lt;&gt;"Paid"),"Yes","No")</f>
        <v>No</v>
      </c>
    </row>
    <row r="1259" spans="1:20">
      <c r="A1259">
        <v>1258</v>
      </c>
      <c r="C1259" t="s">
        <v>260</v>
      </c>
      <c r="D1259" s="68">
        <v>1463000</v>
      </c>
      <c r="E1259" s="23">
        <v>46204</v>
      </c>
      <c r="F1259" s="23">
        <v>46234</v>
      </c>
      <c r="G1259" t="s">
        <v>2802</v>
      </c>
      <c r="H1259"/>
      <c r="I1259"/>
      <c r="K1259" t="s">
        <v>1559</v>
      </c>
      <c r="L1259" s="68">
        <v>1097000</v>
      </c>
      <c r="M1259" s="68">
        <f>InvoiceDatabase[[#This Row],[Amount]]-InvoiceDatabase[[#This Row],[Paid Amount]]</f>
        <v>366000</v>
      </c>
      <c r="N1259" s="68" t="str" cm="1">
        <f t="array" aca="1" ref="N1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59" s="68" t="str">
        <f>_xlfn.TEXTAFTER(
VLOOKUP(InvoiceDatabase[[#This Row],[Customer]],CustomerList[],5,FALSE),
", ", -1)</f>
        <v>Sulawesi Utara</v>
      </c>
      <c r="P1259" s="68">
        <f ca="1">IF(InvoiceDatabase[[#This Row],[Aging]]&lt;&gt;"Within Due",InvoiceDatabase[[#This Row],[Balance Outstanding]],0)</f>
        <v>366000</v>
      </c>
      <c r="Q1259" s="68">
        <f ca="1">IF(InvoiceDatabase[[#This Row],[Aging]]="Within Due",InvoiceDatabase[[#This Row],[Balance Outstanding]],0)</f>
        <v>0</v>
      </c>
      <c r="R1259" s="68" t="str">
        <f ca="1">IF(InvoiceDatabase[[#This Row],[Date Issued]] &gt;= TODAY()-30, "Yes", "No")</f>
        <v>No</v>
      </c>
      <c r="S1259" s="68" t="str">
        <f ca="1">IF(InvoiceDatabase[[#This Row],[IsOverdue?]]&lt;&gt;"Yes",InvoiceDatabase[[#This Row],[Status]],"Past Due")</f>
        <v>Past Due</v>
      </c>
      <c r="T1259" s="68" t="str">
        <f ca="1">IF(AND(InvoiceDatabase[[#This Row],[Date Due]]&lt;TODAY(),InvoiceDatabase[[#This Row],[Status]]&lt;&gt;"Paid"),"Yes","No")</f>
        <v>Yes</v>
      </c>
    </row>
    <row r="1260" spans="1:20">
      <c r="A1260">
        <v>1259</v>
      </c>
      <c r="C1260" t="s">
        <v>105</v>
      </c>
      <c r="D1260" s="68">
        <v>6272000</v>
      </c>
      <c r="E1260" s="23">
        <v>46094</v>
      </c>
      <c r="F1260" s="23">
        <v>46108</v>
      </c>
      <c r="G1260" t="s">
        <v>2802</v>
      </c>
      <c r="H1260"/>
      <c r="I1260"/>
      <c r="K1260" t="s">
        <v>1560</v>
      </c>
      <c r="L1260" s="68">
        <v>3763000</v>
      </c>
      <c r="M1260" s="68">
        <f>InvoiceDatabase[[#This Row],[Amount]]-InvoiceDatabase[[#This Row],[Paid Amount]]</f>
        <v>2509000</v>
      </c>
      <c r="N1260" s="68" t="str" cm="1">
        <f t="array" aca="1" ref="N1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0" s="68" t="str">
        <f>_xlfn.TEXTAFTER(
VLOOKUP(InvoiceDatabase[[#This Row],[Customer]],CustomerList[],5,FALSE),
", ", -1)</f>
        <v>DKI Jakarta</v>
      </c>
      <c r="P1260" s="68">
        <f ca="1">IF(InvoiceDatabase[[#This Row],[Aging]]&lt;&gt;"Within Due",InvoiceDatabase[[#This Row],[Balance Outstanding]],0)</f>
        <v>2509000</v>
      </c>
      <c r="Q1260" s="68">
        <f ca="1">IF(InvoiceDatabase[[#This Row],[Aging]]="Within Due",InvoiceDatabase[[#This Row],[Balance Outstanding]],0)</f>
        <v>0</v>
      </c>
      <c r="R1260" s="68" t="str">
        <f ca="1">IF(InvoiceDatabase[[#This Row],[Date Issued]] &gt;= TODAY()-30, "Yes", "No")</f>
        <v>No</v>
      </c>
      <c r="S1260" s="68" t="str">
        <f ca="1">IF(InvoiceDatabase[[#This Row],[IsOverdue?]]&lt;&gt;"Yes",InvoiceDatabase[[#This Row],[Status]],"Past Due")</f>
        <v>Past Due</v>
      </c>
      <c r="T1260" s="68" t="str">
        <f ca="1">IF(AND(InvoiceDatabase[[#This Row],[Date Due]]&lt;TODAY(),InvoiceDatabase[[#This Row],[Status]]&lt;&gt;"Paid"),"Yes","No")</f>
        <v>Yes</v>
      </c>
    </row>
    <row r="1261" spans="1:20">
      <c r="A1261">
        <v>1260</v>
      </c>
      <c r="C1261" t="s">
        <v>171</v>
      </c>
      <c r="D1261" s="68">
        <v>3760000</v>
      </c>
      <c r="E1261" s="23">
        <v>46124</v>
      </c>
      <c r="F1261" s="23">
        <v>46154</v>
      </c>
      <c r="G1261" t="s">
        <v>274</v>
      </c>
      <c r="H1261"/>
      <c r="I1261"/>
      <c r="K1261" t="s">
        <v>1561</v>
      </c>
      <c r="L1261" s="68">
        <v>3760000</v>
      </c>
      <c r="M1261" s="68">
        <f>InvoiceDatabase[[#This Row],[Amount]]-InvoiceDatabase[[#This Row],[Paid Amount]]</f>
        <v>0</v>
      </c>
      <c r="N1261" s="68" t="str" cm="1">
        <f t="array" aca="1" ref="N1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1" s="68" t="str">
        <f>_xlfn.TEXTAFTER(
VLOOKUP(InvoiceDatabase[[#This Row],[Customer]],CustomerList[],5,FALSE),
", ", -1)</f>
        <v>Jawa Barat</v>
      </c>
      <c r="P1261" s="68">
        <f ca="1">IF(InvoiceDatabase[[#This Row],[Aging]]&lt;&gt;"Within Due",InvoiceDatabase[[#This Row],[Balance Outstanding]],0)</f>
        <v>0</v>
      </c>
      <c r="Q1261" s="68">
        <f ca="1">IF(InvoiceDatabase[[#This Row],[Aging]]="Within Due",InvoiceDatabase[[#This Row],[Balance Outstanding]],0)</f>
        <v>0</v>
      </c>
      <c r="R1261" s="68" t="str">
        <f ca="1">IF(InvoiceDatabase[[#This Row],[Date Issued]] &gt;= TODAY()-30, "Yes", "No")</f>
        <v>No</v>
      </c>
      <c r="S1261" s="68" t="str">
        <f ca="1">IF(InvoiceDatabase[[#This Row],[IsOverdue?]]&lt;&gt;"Yes",InvoiceDatabase[[#This Row],[Status]],"Past Due")</f>
        <v>Paid</v>
      </c>
      <c r="T1261" s="68" t="str">
        <f ca="1">IF(AND(InvoiceDatabase[[#This Row],[Date Due]]&lt;TODAY(),InvoiceDatabase[[#This Row],[Status]]&lt;&gt;"Paid"),"Yes","No")</f>
        <v>No</v>
      </c>
    </row>
    <row r="1262" spans="1:20">
      <c r="A1262">
        <v>1261</v>
      </c>
      <c r="C1262" t="s">
        <v>138</v>
      </c>
      <c r="D1262" s="68">
        <v>5833000</v>
      </c>
      <c r="E1262" s="23">
        <v>46064</v>
      </c>
      <c r="F1262" s="23">
        <v>46094</v>
      </c>
      <c r="G1262" t="s">
        <v>51</v>
      </c>
      <c r="H1262"/>
      <c r="I1262"/>
      <c r="K1262" t="s">
        <v>1562</v>
      </c>
      <c r="L1262" s="68">
        <v>0</v>
      </c>
      <c r="M1262" s="68">
        <f>InvoiceDatabase[[#This Row],[Amount]]-InvoiceDatabase[[#This Row],[Paid Amount]]</f>
        <v>5833000</v>
      </c>
      <c r="N1262" s="68" t="str" cm="1">
        <f t="array" aca="1" ref="N1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2" s="68" t="str">
        <f>_xlfn.TEXTAFTER(
VLOOKUP(InvoiceDatabase[[#This Row],[Customer]],CustomerList[],5,FALSE),
", ", -1)</f>
        <v>Jawa Barat</v>
      </c>
      <c r="P1262" s="68">
        <f ca="1">IF(InvoiceDatabase[[#This Row],[Aging]]&lt;&gt;"Within Due",InvoiceDatabase[[#This Row],[Balance Outstanding]],0)</f>
        <v>5833000</v>
      </c>
      <c r="Q1262" s="68">
        <f ca="1">IF(InvoiceDatabase[[#This Row],[Aging]]="Within Due",InvoiceDatabase[[#This Row],[Balance Outstanding]],0)</f>
        <v>0</v>
      </c>
      <c r="R1262" s="68" t="str">
        <f ca="1">IF(InvoiceDatabase[[#This Row],[Date Issued]] &gt;= TODAY()-30, "Yes", "No")</f>
        <v>No</v>
      </c>
      <c r="S1262" s="68" t="str">
        <f ca="1">IF(InvoiceDatabase[[#This Row],[IsOverdue?]]&lt;&gt;"Yes",InvoiceDatabase[[#This Row],[Status]],"Past Due")</f>
        <v>Past Due</v>
      </c>
      <c r="T1262" s="68" t="str">
        <f ca="1">IF(AND(InvoiceDatabase[[#This Row],[Date Due]]&lt;TODAY(),InvoiceDatabase[[#This Row],[Status]]&lt;&gt;"Paid"),"Yes","No")</f>
        <v>Yes</v>
      </c>
    </row>
    <row r="1263" spans="1:20">
      <c r="A1263">
        <v>1262</v>
      </c>
      <c r="C1263" t="s">
        <v>105</v>
      </c>
      <c r="D1263" s="68">
        <v>847000</v>
      </c>
      <c r="E1263" s="23">
        <v>46218</v>
      </c>
      <c r="F1263" s="23">
        <v>46248</v>
      </c>
      <c r="G1263" t="s">
        <v>274</v>
      </c>
      <c r="H1263"/>
      <c r="I1263"/>
      <c r="K1263" t="s">
        <v>1563</v>
      </c>
      <c r="L1263" s="68">
        <v>847000</v>
      </c>
      <c r="M1263" s="68">
        <f>InvoiceDatabase[[#This Row],[Amount]]-InvoiceDatabase[[#This Row],[Paid Amount]]</f>
        <v>0</v>
      </c>
      <c r="N1263" s="68" t="str" cm="1">
        <f t="array" aca="1" ref="N1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3" s="68" t="str">
        <f>_xlfn.TEXTAFTER(
VLOOKUP(InvoiceDatabase[[#This Row],[Customer]],CustomerList[],5,FALSE),
", ", -1)</f>
        <v>DKI Jakarta</v>
      </c>
      <c r="P1263" s="68">
        <f ca="1">IF(InvoiceDatabase[[#This Row],[Aging]]&lt;&gt;"Within Due",InvoiceDatabase[[#This Row],[Balance Outstanding]],0)</f>
        <v>0</v>
      </c>
      <c r="Q1263" s="68">
        <f ca="1">IF(InvoiceDatabase[[#This Row],[Aging]]="Within Due",InvoiceDatabase[[#This Row],[Balance Outstanding]],0)</f>
        <v>0</v>
      </c>
      <c r="R1263" s="68" t="str">
        <f ca="1">IF(InvoiceDatabase[[#This Row],[Date Issued]] &gt;= TODAY()-30, "Yes", "No")</f>
        <v>No</v>
      </c>
      <c r="S1263" s="68" t="str">
        <f ca="1">IF(InvoiceDatabase[[#This Row],[IsOverdue?]]&lt;&gt;"Yes",InvoiceDatabase[[#This Row],[Status]],"Past Due")</f>
        <v>Paid</v>
      </c>
      <c r="T1263" s="68" t="str">
        <f ca="1">IF(AND(InvoiceDatabase[[#This Row],[Date Due]]&lt;TODAY(),InvoiceDatabase[[#This Row],[Status]]&lt;&gt;"Paid"),"Yes","No")</f>
        <v>No</v>
      </c>
    </row>
    <row r="1264" spans="1:20">
      <c r="A1264">
        <v>1263</v>
      </c>
      <c r="C1264" t="s">
        <v>32</v>
      </c>
      <c r="D1264" s="68">
        <v>5924000</v>
      </c>
      <c r="E1264" s="23">
        <v>46203</v>
      </c>
      <c r="F1264" s="23">
        <v>46248</v>
      </c>
      <c r="G1264" t="s">
        <v>274</v>
      </c>
      <c r="H1264"/>
      <c r="I1264"/>
      <c r="K1264" t="s">
        <v>1564</v>
      </c>
      <c r="L1264" s="68">
        <v>5924000</v>
      </c>
      <c r="M1264" s="68">
        <f>InvoiceDatabase[[#This Row],[Amount]]-InvoiceDatabase[[#This Row],[Paid Amount]]</f>
        <v>0</v>
      </c>
      <c r="N1264" s="68" t="str" cm="1">
        <f t="array" aca="1" ref="N1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4" s="68" t="str">
        <f>_xlfn.TEXTAFTER(
VLOOKUP(InvoiceDatabase[[#This Row],[Customer]],CustomerList[],5,FALSE),
", ", -1)</f>
        <v>DKI Jakarta</v>
      </c>
      <c r="P1264" s="68">
        <f ca="1">IF(InvoiceDatabase[[#This Row],[Aging]]&lt;&gt;"Within Due",InvoiceDatabase[[#This Row],[Balance Outstanding]],0)</f>
        <v>0</v>
      </c>
      <c r="Q1264" s="68">
        <f ca="1">IF(InvoiceDatabase[[#This Row],[Aging]]="Within Due",InvoiceDatabase[[#This Row],[Balance Outstanding]],0)</f>
        <v>0</v>
      </c>
      <c r="R1264" s="68" t="str">
        <f ca="1">IF(InvoiceDatabase[[#This Row],[Date Issued]] &gt;= TODAY()-30, "Yes", "No")</f>
        <v>No</v>
      </c>
      <c r="S1264" s="68" t="str">
        <f ca="1">IF(InvoiceDatabase[[#This Row],[IsOverdue?]]&lt;&gt;"Yes",InvoiceDatabase[[#This Row],[Status]],"Past Due")</f>
        <v>Paid</v>
      </c>
      <c r="T1264" s="68" t="str">
        <f ca="1">IF(AND(InvoiceDatabase[[#This Row],[Date Due]]&lt;TODAY(),InvoiceDatabase[[#This Row],[Status]]&lt;&gt;"Paid"),"Yes","No")</f>
        <v>No</v>
      </c>
    </row>
    <row r="1265" spans="1:20">
      <c r="A1265">
        <v>1264</v>
      </c>
      <c r="C1265" t="s">
        <v>218</v>
      </c>
      <c r="D1265" s="68">
        <v>2745000</v>
      </c>
      <c r="E1265" s="23">
        <v>46086</v>
      </c>
      <c r="F1265" s="23">
        <v>46116</v>
      </c>
      <c r="G1265" t="s">
        <v>274</v>
      </c>
      <c r="H1265"/>
      <c r="I1265"/>
      <c r="K1265" t="s">
        <v>1565</v>
      </c>
      <c r="L1265" s="68">
        <v>2745000</v>
      </c>
      <c r="M1265" s="68">
        <f>InvoiceDatabase[[#This Row],[Amount]]-InvoiceDatabase[[#This Row],[Paid Amount]]</f>
        <v>0</v>
      </c>
      <c r="N1265" s="68" t="str" cm="1">
        <f t="array" aca="1" ref="N1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5" s="68" t="str">
        <f>_xlfn.TEXTAFTER(
VLOOKUP(InvoiceDatabase[[#This Row],[Customer]],CustomerList[],5,FALSE),
", ", -1)</f>
        <v>Sumatera Utara</v>
      </c>
      <c r="P1265" s="68">
        <f ca="1">IF(InvoiceDatabase[[#This Row],[Aging]]&lt;&gt;"Within Due",InvoiceDatabase[[#This Row],[Balance Outstanding]],0)</f>
        <v>0</v>
      </c>
      <c r="Q1265" s="68">
        <f ca="1">IF(InvoiceDatabase[[#This Row],[Aging]]="Within Due",InvoiceDatabase[[#This Row],[Balance Outstanding]],0)</f>
        <v>0</v>
      </c>
      <c r="R1265" s="68" t="str">
        <f ca="1">IF(InvoiceDatabase[[#This Row],[Date Issued]] &gt;= TODAY()-30, "Yes", "No")</f>
        <v>No</v>
      </c>
      <c r="S1265" s="68" t="str">
        <f ca="1">IF(InvoiceDatabase[[#This Row],[IsOverdue?]]&lt;&gt;"Yes",InvoiceDatabase[[#This Row],[Status]],"Past Due")</f>
        <v>Paid</v>
      </c>
      <c r="T1265" s="68" t="str">
        <f ca="1">IF(AND(InvoiceDatabase[[#This Row],[Date Due]]&lt;TODAY(),InvoiceDatabase[[#This Row],[Status]]&lt;&gt;"Paid"),"Yes","No")</f>
        <v>No</v>
      </c>
    </row>
    <row r="1266" spans="1:20">
      <c r="A1266">
        <v>1265</v>
      </c>
      <c r="C1266" t="s">
        <v>138</v>
      </c>
      <c r="D1266" s="68">
        <v>4248000</v>
      </c>
      <c r="E1266" s="23">
        <v>46149</v>
      </c>
      <c r="F1266" s="23">
        <v>46179</v>
      </c>
      <c r="G1266" t="s">
        <v>274</v>
      </c>
      <c r="H1266"/>
      <c r="I1266"/>
      <c r="K1266" t="s">
        <v>1566</v>
      </c>
      <c r="L1266" s="68">
        <v>4248000</v>
      </c>
      <c r="M1266" s="68">
        <f>InvoiceDatabase[[#This Row],[Amount]]-InvoiceDatabase[[#This Row],[Paid Amount]]</f>
        <v>0</v>
      </c>
      <c r="N1266" s="68" t="str" cm="1">
        <f t="array" aca="1" ref="N1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6" s="68" t="str">
        <f>_xlfn.TEXTAFTER(
VLOOKUP(InvoiceDatabase[[#This Row],[Customer]],CustomerList[],5,FALSE),
", ", -1)</f>
        <v>Jawa Barat</v>
      </c>
      <c r="P1266" s="68">
        <f ca="1">IF(InvoiceDatabase[[#This Row],[Aging]]&lt;&gt;"Within Due",InvoiceDatabase[[#This Row],[Balance Outstanding]],0)</f>
        <v>0</v>
      </c>
      <c r="Q1266" s="68">
        <f ca="1">IF(InvoiceDatabase[[#This Row],[Aging]]="Within Due",InvoiceDatabase[[#This Row],[Balance Outstanding]],0)</f>
        <v>0</v>
      </c>
      <c r="R1266" s="68" t="str">
        <f ca="1">IF(InvoiceDatabase[[#This Row],[Date Issued]] &gt;= TODAY()-30, "Yes", "No")</f>
        <v>No</v>
      </c>
      <c r="S1266" s="68" t="str">
        <f ca="1">IF(InvoiceDatabase[[#This Row],[IsOverdue?]]&lt;&gt;"Yes",InvoiceDatabase[[#This Row],[Status]],"Past Due")</f>
        <v>Paid</v>
      </c>
      <c r="T1266" s="68" t="str">
        <f ca="1">IF(AND(InvoiceDatabase[[#This Row],[Date Due]]&lt;TODAY(),InvoiceDatabase[[#This Row],[Status]]&lt;&gt;"Paid"),"Yes","No")</f>
        <v>No</v>
      </c>
    </row>
    <row r="1267" spans="1:20">
      <c r="A1267">
        <v>1266</v>
      </c>
      <c r="C1267" t="s">
        <v>131</v>
      </c>
      <c r="D1267" s="68">
        <v>2437000</v>
      </c>
      <c r="E1267" s="23">
        <v>46115</v>
      </c>
      <c r="F1267" s="23">
        <v>46145</v>
      </c>
      <c r="G1267" t="s">
        <v>274</v>
      </c>
      <c r="H1267"/>
      <c r="I1267"/>
      <c r="K1267" t="s">
        <v>1567</v>
      </c>
      <c r="L1267" s="68">
        <v>2437000</v>
      </c>
      <c r="M1267" s="68">
        <f>InvoiceDatabase[[#This Row],[Amount]]-InvoiceDatabase[[#This Row],[Paid Amount]]</f>
        <v>0</v>
      </c>
      <c r="N1267" s="68" t="str" cm="1">
        <f t="array" aca="1" ref="N1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7" s="68" t="str">
        <f>_xlfn.TEXTAFTER(
VLOOKUP(InvoiceDatabase[[#This Row],[Customer]],CustomerList[],5,FALSE),
", ", -1)</f>
        <v>Jawa Barat</v>
      </c>
      <c r="P1267" s="68">
        <f ca="1">IF(InvoiceDatabase[[#This Row],[Aging]]&lt;&gt;"Within Due",InvoiceDatabase[[#This Row],[Balance Outstanding]],0)</f>
        <v>0</v>
      </c>
      <c r="Q1267" s="68">
        <f ca="1">IF(InvoiceDatabase[[#This Row],[Aging]]="Within Due",InvoiceDatabase[[#This Row],[Balance Outstanding]],0)</f>
        <v>0</v>
      </c>
      <c r="R1267" s="68" t="str">
        <f ca="1">IF(InvoiceDatabase[[#This Row],[Date Issued]] &gt;= TODAY()-30, "Yes", "No")</f>
        <v>No</v>
      </c>
      <c r="S1267" s="68" t="str">
        <f ca="1">IF(InvoiceDatabase[[#This Row],[IsOverdue?]]&lt;&gt;"Yes",InvoiceDatabase[[#This Row],[Status]],"Past Due")</f>
        <v>Paid</v>
      </c>
      <c r="T1267" s="68" t="str">
        <f ca="1">IF(AND(InvoiceDatabase[[#This Row],[Date Due]]&lt;TODAY(),InvoiceDatabase[[#This Row],[Status]]&lt;&gt;"Paid"),"Yes","No")</f>
        <v>No</v>
      </c>
    </row>
    <row r="1268" spans="1:20">
      <c r="A1268">
        <v>1267</v>
      </c>
      <c r="C1268" t="s">
        <v>144</v>
      </c>
      <c r="D1268" s="68">
        <v>238000</v>
      </c>
      <c r="E1268" s="23">
        <v>46104</v>
      </c>
      <c r="F1268" s="23">
        <v>46134</v>
      </c>
      <c r="G1268" t="s">
        <v>51</v>
      </c>
      <c r="H1268"/>
      <c r="I1268"/>
      <c r="K1268" t="s">
        <v>1568</v>
      </c>
      <c r="L1268" s="68">
        <v>0</v>
      </c>
      <c r="M1268" s="68">
        <f>InvoiceDatabase[[#This Row],[Amount]]-InvoiceDatabase[[#This Row],[Paid Amount]]</f>
        <v>238000</v>
      </c>
      <c r="N1268" s="68" t="str" cm="1">
        <f t="array" aca="1" ref="N1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68" s="68" t="str">
        <f>_xlfn.TEXTAFTER(
VLOOKUP(InvoiceDatabase[[#This Row],[Customer]],CustomerList[],5,FALSE),
", ", -1)</f>
        <v>Banten</v>
      </c>
      <c r="P1268" s="68">
        <f ca="1">IF(InvoiceDatabase[[#This Row],[Aging]]&lt;&gt;"Within Due",InvoiceDatabase[[#This Row],[Balance Outstanding]],0)</f>
        <v>238000</v>
      </c>
      <c r="Q1268" s="68">
        <f ca="1">IF(InvoiceDatabase[[#This Row],[Aging]]="Within Due",InvoiceDatabase[[#This Row],[Balance Outstanding]],0)</f>
        <v>0</v>
      </c>
      <c r="R1268" s="68" t="str">
        <f ca="1">IF(InvoiceDatabase[[#This Row],[Date Issued]] &gt;= TODAY()-30, "Yes", "No")</f>
        <v>No</v>
      </c>
      <c r="S1268" s="68" t="str">
        <f ca="1">IF(InvoiceDatabase[[#This Row],[IsOverdue?]]&lt;&gt;"Yes",InvoiceDatabase[[#This Row],[Status]],"Past Due")</f>
        <v>Past Due</v>
      </c>
      <c r="T1268" s="68" t="str">
        <f ca="1">IF(AND(InvoiceDatabase[[#This Row],[Date Due]]&lt;TODAY(),InvoiceDatabase[[#This Row],[Status]]&lt;&gt;"Paid"),"Yes","No")</f>
        <v>Yes</v>
      </c>
    </row>
    <row r="1269" spans="1:20">
      <c r="A1269">
        <v>1268</v>
      </c>
      <c r="C1269" t="s">
        <v>171</v>
      </c>
      <c r="D1269" s="68">
        <v>5836000</v>
      </c>
      <c r="E1269" s="23">
        <v>46152</v>
      </c>
      <c r="F1269" s="23">
        <v>46182</v>
      </c>
      <c r="G1269" t="s">
        <v>274</v>
      </c>
      <c r="H1269"/>
      <c r="I1269"/>
      <c r="K1269" t="s">
        <v>1569</v>
      </c>
      <c r="L1269" s="68">
        <v>5836000</v>
      </c>
      <c r="M1269" s="68">
        <f>InvoiceDatabase[[#This Row],[Amount]]-InvoiceDatabase[[#This Row],[Paid Amount]]</f>
        <v>0</v>
      </c>
      <c r="N1269" s="68" t="str" cm="1">
        <f t="array" aca="1" ref="N1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69" s="68" t="str">
        <f>_xlfn.TEXTAFTER(
VLOOKUP(InvoiceDatabase[[#This Row],[Customer]],CustomerList[],5,FALSE),
", ", -1)</f>
        <v>Jawa Barat</v>
      </c>
      <c r="P1269" s="68">
        <f ca="1">IF(InvoiceDatabase[[#This Row],[Aging]]&lt;&gt;"Within Due",InvoiceDatabase[[#This Row],[Balance Outstanding]],0)</f>
        <v>0</v>
      </c>
      <c r="Q1269" s="68">
        <f ca="1">IF(InvoiceDatabase[[#This Row],[Aging]]="Within Due",InvoiceDatabase[[#This Row],[Balance Outstanding]],0)</f>
        <v>0</v>
      </c>
      <c r="R1269" s="68" t="str">
        <f ca="1">IF(InvoiceDatabase[[#This Row],[Date Issued]] &gt;= TODAY()-30, "Yes", "No")</f>
        <v>No</v>
      </c>
      <c r="S1269" s="68" t="str">
        <f ca="1">IF(InvoiceDatabase[[#This Row],[IsOverdue?]]&lt;&gt;"Yes",InvoiceDatabase[[#This Row],[Status]],"Past Due")</f>
        <v>Paid</v>
      </c>
      <c r="T1269" s="68" t="str">
        <f ca="1">IF(AND(InvoiceDatabase[[#This Row],[Date Due]]&lt;TODAY(),InvoiceDatabase[[#This Row],[Status]]&lt;&gt;"Paid"),"Yes","No")</f>
        <v>No</v>
      </c>
    </row>
    <row r="1270" spans="1:20">
      <c r="A1270">
        <v>1269</v>
      </c>
      <c r="C1270" t="s">
        <v>131</v>
      </c>
      <c r="D1270" s="68">
        <v>4799000</v>
      </c>
      <c r="E1270" s="23">
        <v>46076</v>
      </c>
      <c r="F1270" s="23">
        <v>46106</v>
      </c>
      <c r="G1270" t="s">
        <v>274</v>
      </c>
      <c r="H1270"/>
      <c r="I1270"/>
      <c r="K1270" t="s">
        <v>1570</v>
      </c>
      <c r="L1270" s="68">
        <v>4799000</v>
      </c>
      <c r="M1270" s="68">
        <f>InvoiceDatabase[[#This Row],[Amount]]-InvoiceDatabase[[#This Row],[Paid Amount]]</f>
        <v>0</v>
      </c>
      <c r="N1270" s="68" t="str" cm="1">
        <f t="array" aca="1" ref="N1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0" s="68" t="str">
        <f>_xlfn.TEXTAFTER(
VLOOKUP(InvoiceDatabase[[#This Row],[Customer]],CustomerList[],5,FALSE),
", ", -1)</f>
        <v>Jawa Barat</v>
      </c>
      <c r="P1270" s="68">
        <f ca="1">IF(InvoiceDatabase[[#This Row],[Aging]]&lt;&gt;"Within Due",InvoiceDatabase[[#This Row],[Balance Outstanding]],0)</f>
        <v>0</v>
      </c>
      <c r="Q1270" s="68">
        <f ca="1">IF(InvoiceDatabase[[#This Row],[Aging]]="Within Due",InvoiceDatabase[[#This Row],[Balance Outstanding]],0)</f>
        <v>0</v>
      </c>
      <c r="R1270" s="68" t="str">
        <f ca="1">IF(InvoiceDatabase[[#This Row],[Date Issued]] &gt;= TODAY()-30, "Yes", "No")</f>
        <v>No</v>
      </c>
      <c r="S1270" s="68" t="str">
        <f ca="1">IF(InvoiceDatabase[[#This Row],[IsOverdue?]]&lt;&gt;"Yes",InvoiceDatabase[[#This Row],[Status]],"Past Due")</f>
        <v>Paid</v>
      </c>
      <c r="T1270" s="68" t="str">
        <f ca="1">IF(AND(InvoiceDatabase[[#This Row],[Date Due]]&lt;TODAY(),InvoiceDatabase[[#This Row],[Status]]&lt;&gt;"Paid"),"Yes","No")</f>
        <v>No</v>
      </c>
    </row>
    <row r="1271" spans="1:20">
      <c r="A1271">
        <v>1270</v>
      </c>
      <c r="C1271" t="s">
        <v>111</v>
      </c>
      <c r="D1271" s="68">
        <v>1071000</v>
      </c>
      <c r="E1271" s="23">
        <v>46112</v>
      </c>
      <c r="F1271" s="23">
        <v>46142</v>
      </c>
      <c r="G1271" t="s">
        <v>51</v>
      </c>
      <c r="H1271"/>
      <c r="I1271"/>
      <c r="K1271" t="s">
        <v>1571</v>
      </c>
      <c r="L1271" s="68">
        <v>0</v>
      </c>
      <c r="M1271" s="68">
        <f>InvoiceDatabase[[#This Row],[Amount]]-InvoiceDatabase[[#This Row],[Paid Amount]]</f>
        <v>1071000</v>
      </c>
      <c r="N1271" s="68" t="str" cm="1">
        <f t="array" aca="1" ref="N1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1" s="68" t="str">
        <f>_xlfn.TEXTAFTER(
VLOOKUP(InvoiceDatabase[[#This Row],[Customer]],CustomerList[],5,FALSE),
", ", -1)</f>
        <v>DKI Jakarta</v>
      </c>
      <c r="P1271" s="68">
        <f ca="1">IF(InvoiceDatabase[[#This Row],[Aging]]&lt;&gt;"Within Due",InvoiceDatabase[[#This Row],[Balance Outstanding]],0)</f>
        <v>1071000</v>
      </c>
      <c r="Q1271" s="68">
        <f ca="1">IF(InvoiceDatabase[[#This Row],[Aging]]="Within Due",InvoiceDatabase[[#This Row],[Balance Outstanding]],0)</f>
        <v>0</v>
      </c>
      <c r="R1271" s="68" t="str">
        <f ca="1">IF(InvoiceDatabase[[#This Row],[Date Issued]] &gt;= TODAY()-30, "Yes", "No")</f>
        <v>No</v>
      </c>
      <c r="S1271" s="68" t="str">
        <f ca="1">IF(InvoiceDatabase[[#This Row],[IsOverdue?]]&lt;&gt;"Yes",InvoiceDatabase[[#This Row],[Status]],"Past Due")</f>
        <v>Past Due</v>
      </c>
      <c r="T1271" s="68" t="str">
        <f ca="1">IF(AND(InvoiceDatabase[[#This Row],[Date Due]]&lt;TODAY(),InvoiceDatabase[[#This Row],[Status]]&lt;&gt;"Paid"),"Yes","No")</f>
        <v>Yes</v>
      </c>
    </row>
    <row r="1272" spans="1:20">
      <c r="A1272">
        <v>1271</v>
      </c>
      <c r="C1272" t="s">
        <v>190</v>
      </c>
      <c r="D1272" s="68">
        <v>2145000</v>
      </c>
      <c r="E1272" s="23">
        <v>46232</v>
      </c>
      <c r="F1272" s="23">
        <v>46277</v>
      </c>
      <c r="G1272" t="s">
        <v>51</v>
      </c>
      <c r="H1272"/>
      <c r="I1272"/>
      <c r="K1272" t="s">
        <v>1572</v>
      </c>
      <c r="L1272" s="68">
        <v>0</v>
      </c>
      <c r="M1272" s="68">
        <f>InvoiceDatabase[[#This Row],[Amount]]-InvoiceDatabase[[#This Row],[Paid Amount]]</f>
        <v>2145000</v>
      </c>
      <c r="N1272" s="68" t="str" cm="1">
        <f t="array" aca="1" ref="N1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2" s="68" t="str">
        <f>_xlfn.TEXTAFTER(
VLOOKUP(InvoiceDatabase[[#This Row],[Customer]],CustomerList[],5,FALSE),
", ", -1)</f>
        <v>Jawa Tengah</v>
      </c>
      <c r="P1272" s="68">
        <f ca="1">IF(InvoiceDatabase[[#This Row],[Aging]]&lt;&gt;"Within Due",InvoiceDatabase[[#This Row],[Balance Outstanding]],0)</f>
        <v>2145000</v>
      </c>
      <c r="Q1272" s="68">
        <f ca="1">IF(InvoiceDatabase[[#This Row],[Aging]]="Within Due",InvoiceDatabase[[#This Row],[Balance Outstanding]],0)</f>
        <v>0</v>
      </c>
      <c r="R1272" s="68" t="str">
        <f ca="1">IF(InvoiceDatabase[[#This Row],[Date Issued]] &gt;= TODAY()-30, "Yes", "No")</f>
        <v>No</v>
      </c>
      <c r="S1272" s="68" t="str">
        <f ca="1">IF(InvoiceDatabase[[#This Row],[IsOverdue?]]&lt;&gt;"Yes",InvoiceDatabase[[#This Row],[Status]],"Past Due")</f>
        <v>Past Due</v>
      </c>
      <c r="T1272" s="68" t="str">
        <f ca="1">IF(AND(InvoiceDatabase[[#This Row],[Date Due]]&lt;TODAY(),InvoiceDatabase[[#This Row],[Status]]&lt;&gt;"Paid"),"Yes","No")</f>
        <v>Yes</v>
      </c>
    </row>
    <row r="1273" spans="1:20">
      <c r="A1273">
        <v>1272</v>
      </c>
      <c r="C1273" t="s">
        <v>177</v>
      </c>
      <c r="D1273" s="68">
        <v>2861000</v>
      </c>
      <c r="E1273" s="23">
        <v>46222</v>
      </c>
      <c r="F1273" s="23">
        <v>46252</v>
      </c>
      <c r="G1273" t="s">
        <v>274</v>
      </c>
      <c r="H1273"/>
      <c r="I1273"/>
      <c r="K1273" t="s">
        <v>1573</v>
      </c>
      <c r="L1273" s="68">
        <v>2861000</v>
      </c>
      <c r="M1273" s="68">
        <f>InvoiceDatabase[[#This Row],[Amount]]-InvoiceDatabase[[#This Row],[Paid Amount]]</f>
        <v>0</v>
      </c>
      <c r="N1273" s="68" t="str" cm="1">
        <f t="array" aca="1" ref="N1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3" s="68" t="str">
        <f>_xlfn.TEXTAFTER(
VLOOKUP(InvoiceDatabase[[#This Row],[Customer]],CustomerList[],5,FALSE),
", ", -1)</f>
        <v>Jawa Timur</v>
      </c>
      <c r="P1273" s="68">
        <f ca="1">IF(InvoiceDatabase[[#This Row],[Aging]]&lt;&gt;"Within Due",InvoiceDatabase[[#This Row],[Balance Outstanding]],0)</f>
        <v>0</v>
      </c>
      <c r="Q1273" s="68">
        <f ca="1">IF(InvoiceDatabase[[#This Row],[Aging]]="Within Due",InvoiceDatabase[[#This Row],[Balance Outstanding]],0)</f>
        <v>0</v>
      </c>
      <c r="R1273" s="68" t="str">
        <f ca="1">IF(InvoiceDatabase[[#This Row],[Date Issued]] &gt;= TODAY()-30, "Yes", "No")</f>
        <v>No</v>
      </c>
      <c r="S1273" s="68" t="str">
        <f ca="1">IF(InvoiceDatabase[[#This Row],[IsOverdue?]]&lt;&gt;"Yes",InvoiceDatabase[[#This Row],[Status]],"Past Due")</f>
        <v>Paid</v>
      </c>
      <c r="T1273" s="68" t="str">
        <f ca="1">IF(AND(InvoiceDatabase[[#This Row],[Date Due]]&lt;TODAY(),InvoiceDatabase[[#This Row],[Status]]&lt;&gt;"Paid"),"Yes","No")</f>
        <v>No</v>
      </c>
    </row>
    <row r="1274" spans="1:20">
      <c r="A1274">
        <v>1273</v>
      </c>
      <c r="C1274" t="s">
        <v>190</v>
      </c>
      <c r="D1274" s="68">
        <v>6089000</v>
      </c>
      <c r="E1274" s="23">
        <v>46145</v>
      </c>
      <c r="F1274" s="23">
        <v>46159</v>
      </c>
      <c r="G1274" t="s">
        <v>274</v>
      </c>
      <c r="H1274"/>
      <c r="I1274"/>
      <c r="K1274" t="s">
        <v>1574</v>
      </c>
      <c r="L1274" s="68">
        <v>6089000</v>
      </c>
      <c r="M1274" s="68">
        <f>InvoiceDatabase[[#This Row],[Amount]]-InvoiceDatabase[[#This Row],[Paid Amount]]</f>
        <v>0</v>
      </c>
      <c r="N1274" s="68" t="str" cm="1">
        <f t="array" aca="1" ref="N1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4" s="68" t="str">
        <f>_xlfn.TEXTAFTER(
VLOOKUP(InvoiceDatabase[[#This Row],[Customer]],CustomerList[],5,FALSE),
", ", -1)</f>
        <v>Jawa Tengah</v>
      </c>
      <c r="P1274" s="68">
        <f ca="1">IF(InvoiceDatabase[[#This Row],[Aging]]&lt;&gt;"Within Due",InvoiceDatabase[[#This Row],[Balance Outstanding]],0)</f>
        <v>0</v>
      </c>
      <c r="Q1274" s="68">
        <f ca="1">IF(InvoiceDatabase[[#This Row],[Aging]]="Within Due",InvoiceDatabase[[#This Row],[Balance Outstanding]],0)</f>
        <v>0</v>
      </c>
      <c r="R1274" s="68" t="str">
        <f ca="1">IF(InvoiceDatabase[[#This Row],[Date Issued]] &gt;= TODAY()-30, "Yes", "No")</f>
        <v>No</v>
      </c>
      <c r="S1274" s="68" t="str">
        <f ca="1">IF(InvoiceDatabase[[#This Row],[IsOverdue?]]&lt;&gt;"Yes",InvoiceDatabase[[#This Row],[Status]],"Past Due")</f>
        <v>Paid</v>
      </c>
      <c r="T1274" s="68" t="str">
        <f ca="1">IF(AND(InvoiceDatabase[[#This Row],[Date Due]]&lt;TODAY(),InvoiceDatabase[[#This Row],[Status]]&lt;&gt;"Paid"),"Yes","No")</f>
        <v>No</v>
      </c>
    </row>
    <row r="1275" spans="1:20">
      <c r="A1275">
        <v>1274</v>
      </c>
      <c r="C1275" t="s">
        <v>158</v>
      </c>
      <c r="D1275" s="68">
        <v>8264000</v>
      </c>
      <c r="E1275" s="23">
        <v>46259</v>
      </c>
      <c r="F1275" s="23">
        <v>46273</v>
      </c>
      <c r="G1275" t="s">
        <v>51</v>
      </c>
      <c r="H1275"/>
      <c r="I1275"/>
      <c r="K1275" t="s">
        <v>1575</v>
      </c>
      <c r="L1275" s="68">
        <v>0</v>
      </c>
      <c r="M1275" s="68">
        <f>InvoiceDatabase[[#This Row],[Amount]]-InvoiceDatabase[[#This Row],[Paid Amount]]</f>
        <v>8264000</v>
      </c>
      <c r="N1275" s="68" t="str" cm="1">
        <f t="array" aca="1" ref="N1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5" s="68" t="str">
        <f>_xlfn.TEXTAFTER(
VLOOKUP(InvoiceDatabase[[#This Row],[Customer]],CustomerList[],5,FALSE),
", ", -1)</f>
        <v>DKI Jakarta</v>
      </c>
      <c r="P1275" s="68">
        <f ca="1">IF(InvoiceDatabase[[#This Row],[Aging]]&lt;&gt;"Within Due",InvoiceDatabase[[#This Row],[Balance Outstanding]],0)</f>
        <v>8264000</v>
      </c>
      <c r="Q1275" s="68">
        <f ca="1">IF(InvoiceDatabase[[#This Row],[Aging]]="Within Due",InvoiceDatabase[[#This Row],[Balance Outstanding]],0)</f>
        <v>0</v>
      </c>
      <c r="R1275" s="68" t="str">
        <f ca="1">IF(InvoiceDatabase[[#This Row],[Date Issued]] &gt;= TODAY()-30, "Yes", "No")</f>
        <v>No</v>
      </c>
      <c r="S1275" s="68" t="str">
        <f ca="1">IF(InvoiceDatabase[[#This Row],[IsOverdue?]]&lt;&gt;"Yes",InvoiceDatabase[[#This Row],[Status]],"Past Due")</f>
        <v>Past Due</v>
      </c>
      <c r="T1275" s="68" t="str">
        <f ca="1">IF(AND(InvoiceDatabase[[#This Row],[Date Due]]&lt;TODAY(),InvoiceDatabase[[#This Row],[Status]]&lt;&gt;"Paid"),"Yes","No")</f>
        <v>Yes</v>
      </c>
    </row>
    <row r="1276" spans="1:20">
      <c r="A1276">
        <v>1275</v>
      </c>
      <c r="C1276" t="s">
        <v>131</v>
      </c>
      <c r="D1276" s="68">
        <v>5979000</v>
      </c>
      <c r="E1276" s="23">
        <v>46243</v>
      </c>
      <c r="F1276" s="23">
        <v>46257</v>
      </c>
      <c r="G1276" t="s">
        <v>274</v>
      </c>
      <c r="H1276"/>
      <c r="I1276"/>
      <c r="K1276" t="s">
        <v>1576</v>
      </c>
      <c r="L1276" s="68">
        <v>5979000</v>
      </c>
      <c r="M1276" s="68">
        <f>InvoiceDatabase[[#This Row],[Amount]]-InvoiceDatabase[[#This Row],[Paid Amount]]</f>
        <v>0</v>
      </c>
      <c r="N1276" s="68" t="str" cm="1">
        <f t="array" aca="1" ref="N1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6" s="68" t="str">
        <f>_xlfn.TEXTAFTER(
VLOOKUP(InvoiceDatabase[[#This Row],[Customer]],CustomerList[],5,FALSE),
", ", -1)</f>
        <v>Jawa Barat</v>
      </c>
      <c r="P1276" s="68">
        <f ca="1">IF(InvoiceDatabase[[#This Row],[Aging]]&lt;&gt;"Within Due",InvoiceDatabase[[#This Row],[Balance Outstanding]],0)</f>
        <v>0</v>
      </c>
      <c r="Q1276" s="68">
        <f ca="1">IF(InvoiceDatabase[[#This Row],[Aging]]="Within Due",InvoiceDatabase[[#This Row],[Balance Outstanding]],0)</f>
        <v>0</v>
      </c>
      <c r="R1276" s="68" t="str">
        <f ca="1">IF(InvoiceDatabase[[#This Row],[Date Issued]] &gt;= TODAY()-30, "Yes", "No")</f>
        <v>No</v>
      </c>
      <c r="S1276" s="68" t="str">
        <f ca="1">IF(InvoiceDatabase[[#This Row],[IsOverdue?]]&lt;&gt;"Yes",InvoiceDatabase[[#This Row],[Status]],"Past Due")</f>
        <v>Paid</v>
      </c>
      <c r="T1276" s="68" t="str">
        <f ca="1">IF(AND(InvoiceDatabase[[#This Row],[Date Due]]&lt;TODAY(),InvoiceDatabase[[#This Row],[Status]]&lt;&gt;"Paid"),"Yes","No")</f>
        <v>No</v>
      </c>
    </row>
    <row r="1277" spans="1:20">
      <c r="A1277">
        <v>1276</v>
      </c>
      <c r="C1277" t="s">
        <v>144</v>
      </c>
      <c r="D1277" s="68">
        <v>1113000</v>
      </c>
      <c r="E1277" s="23">
        <v>46142</v>
      </c>
      <c r="F1277" s="23">
        <v>46187</v>
      </c>
      <c r="G1277" t="s">
        <v>2802</v>
      </c>
      <c r="H1277"/>
      <c r="I1277"/>
      <c r="K1277" t="s">
        <v>1577</v>
      </c>
      <c r="L1277" s="68">
        <v>445000</v>
      </c>
      <c r="M1277" s="68">
        <f>InvoiceDatabase[[#This Row],[Amount]]-InvoiceDatabase[[#This Row],[Paid Amount]]</f>
        <v>668000</v>
      </c>
      <c r="N1277" s="68" t="str" cm="1">
        <f t="array" aca="1" ref="N1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77" s="68" t="str">
        <f>_xlfn.TEXTAFTER(
VLOOKUP(InvoiceDatabase[[#This Row],[Customer]],CustomerList[],5,FALSE),
", ", -1)</f>
        <v>Banten</v>
      </c>
      <c r="P1277" s="68">
        <f ca="1">IF(InvoiceDatabase[[#This Row],[Aging]]&lt;&gt;"Within Due",InvoiceDatabase[[#This Row],[Balance Outstanding]],0)</f>
        <v>668000</v>
      </c>
      <c r="Q1277" s="68">
        <f ca="1">IF(InvoiceDatabase[[#This Row],[Aging]]="Within Due",InvoiceDatabase[[#This Row],[Balance Outstanding]],0)</f>
        <v>0</v>
      </c>
      <c r="R1277" s="68" t="str">
        <f ca="1">IF(InvoiceDatabase[[#This Row],[Date Issued]] &gt;= TODAY()-30, "Yes", "No")</f>
        <v>No</v>
      </c>
      <c r="S1277" s="68" t="str">
        <f ca="1">IF(InvoiceDatabase[[#This Row],[IsOverdue?]]&lt;&gt;"Yes",InvoiceDatabase[[#This Row],[Status]],"Past Due")</f>
        <v>Past Due</v>
      </c>
      <c r="T1277" s="68" t="str">
        <f ca="1">IF(AND(InvoiceDatabase[[#This Row],[Date Due]]&lt;TODAY(),InvoiceDatabase[[#This Row],[Status]]&lt;&gt;"Paid"),"Yes","No")</f>
        <v>Yes</v>
      </c>
    </row>
    <row r="1278" spans="1:20">
      <c r="A1278">
        <v>1277</v>
      </c>
      <c r="C1278" t="s">
        <v>177</v>
      </c>
      <c r="D1278" s="68">
        <v>2985000</v>
      </c>
      <c r="E1278" s="23">
        <v>46262</v>
      </c>
      <c r="F1278" s="23">
        <v>46276</v>
      </c>
      <c r="G1278" t="s">
        <v>51</v>
      </c>
      <c r="H1278"/>
      <c r="I1278"/>
      <c r="K1278" t="s">
        <v>1578</v>
      </c>
      <c r="L1278" s="68">
        <v>0</v>
      </c>
      <c r="M1278" s="68">
        <f>InvoiceDatabase[[#This Row],[Amount]]-InvoiceDatabase[[#This Row],[Paid Amount]]</f>
        <v>2985000</v>
      </c>
      <c r="N1278" s="68" t="str" cm="1">
        <f t="array" aca="1" ref="N1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78" s="68" t="str">
        <f>_xlfn.TEXTAFTER(
VLOOKUP(InvoiceDatabase[[#This Row],[Customer]],CustomerList[],5,FALSE),
", ", -1)</f>
        <v>Jawa Timur</v>
      </c>
      <c r="P1278" s="68">
        <f ca="1">IF(InvoiceDatabase[[#This Row],[Aging]]&lt;&gt;"Within Due",InvoiceDatabase[[#This Row],[Balance Outstanding]],0)</f>
        <v>2985000</v>
      </c>
      <c r="Q1278" s="68">
        <f ca="1">IF(InvoiceDatabase[[#This Row],[Aging]]="Within Due",InvoiceDatabase[[#This Row],[Balance Outstanding]],0)</f>
        <v>0</v>
      </c>
      <c r="R1278" s="68" t="str">
        <f ca="1">IF(InvoiceDatabase[[#This Row],[Date Issued]] &gt;= TODAY()-30, "Yes", "No")</f>
        <v>No</v>
      </c>
      <c r="S1278" s="68" t="str">
        <f ca="1">IF(InvoiceDatabase[[#This Row],[IsOverdue?]]&lt;&gt;"Yes",InvoiceDatabase[[#This Row],[Status]],"Past Due")</f>
        <v>Past Due</v>
      </c>
      <c r="T1278" s="68" t="str">
        <f ca="1">IF(AND(InvoiceDatabase[[#This Row],[Date Due]]&lt;TODAY(),InvoiceDatabase[[#This Row],[Status]]&lt;&gt;"Paid"),"Yes","No")</f>
        <v>Yes</v>
      </c>
    </row>
    <row r="1279" spans="1:20">
      <c r="A1279">
        <v>1278</v>
      </c>
      <c r="C1279" t="s">
        <v>260</v>
      </c>
      <c r="D1279" s="68">
        <v>4803000</v>
      </c>
      <c r="E1279" s="23">
        <v>46175</v>
      </c>
      <c r="F1279" s="23">
        <v>46205</v>
      </c>
      <c r="G1279" t="s">
        <v>274</v>
      </c>
      <c r="H1279"/>
      <c r="I1279"/>
      <c r="K1279" t="s">
        <v>1579</v>
      </c>
      <c r="L1279" s="68">
        <v>4803000</v>
      </c>
      <c r="M1279" s="68">
        <f>InvoiceDatabase[[#This Row],[Amount]]-InvoiceDatabase[[#This Row],[Paid Amount]]</f>
        <v>0</v>
      </c>
      <c r="N1279" s="68" t="str" cm="1">
        <f t="array" aca="1" ref="N1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79" s="68" t="str">
        <f>_xlfn.TEXTAFTER(
VLOOKUP(InvoiceDatabase[[#This Row],[Customer]],CustomerList[],5,FALSE),
", ", -1)</f>
        <v>Sulawesi Utara</v>
      </c>
      <c r="P1279" s="68">
        <f ca="1">IF(InvoiceDatabase[[#This Row],[Aging]]&lt;&gt;"Within Due",InvoiceDatabase[[#This Row],[Balance Outstanding]],0)</f>
        <v>0</v>
      </c>
      <c r="Q1279" s="68">
        <f ca="1">IF(InvoiceDatabase[[#This Row],[Aging]]="Within Due",InvoiceDatabase[[#This Row],[Balance Outstanding]],0)</f>
        <v>0</v>
      </c>
      <c r="R1279" s="68" t="str">
        <f ca="1">IF(InvoiceDatabase[[#This Row],[Date Issued]] &gt;= TODAY()-30, "Yes", "No")</f>
        <v>No</v>
      </c>
      <c r="S1279" s="68" t="str">
        <f ca="1">IF(InvoiceDatabase[[#This Row],[IsOverdue?]]&lt;&gt;"Yes",InvoiceDatabase[[#This Row],[Status]],"Past Due")</f>
        <v>Paid</v>
      </c>
      <c r="T1279" s="68" t="str">
        <f ca="1">IF(AND(InvoiceDatabase[[#This Row],[Date Due]]&lt;TODAY(),InvoiceDatabase[[#This Row],[Status]]&lt;&gt;"Paid"),"Yes","No")</f>
        <v>No</v>
      </c>
    </row>
    <row r="1280" spans="1:20">
      <c r="A1280">
        <v>1279</v>
      </c>
      <c r="C1280" t="s">
        <v>260</v>
      </c>
      <c r="D1280" s="68">
        <v>6475000</v>
      </c>
      <c r="E1280" s="23">
        <v>46173</v>
      </c>
      <c r="F1280" s="23">
        <v>46187</v>
      </c>
      <c r="G1280" t="s">
        <v>274</v>
      </c>
      <c r="H1280"/>
      <c r="I1280"/>
      <c r="K1280" t="s">
        <v>1580</v>
      </c>
      <c r="L1280" s="68">
        <v>6475000</v>
      </c>
      <c r="M1280" s="68">
        <f>InvoiceDatabase[[#This Row],[Amount]]-InvoiceDatabase[[#This Row],[Paid Amount]]</f>
        <v>0</v>
      </c>
      <c r="N1280" s="68" t="str" cm="1">
        <f t="array" aca="1" ref="N1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0" s="68" t="str">
        <f>_xlfn.TEXTAFTER(
VLOOKUP(InvoiceDatabase[[#This Row],[Customer]],CustomerList[],5,FALSE),
", ", -1)</f>
        <v>Sulawesi Utara</v>
      </c>
      <c r="P1280" s="68">
        <f ca="1">IF(InvoiceDatabase[[#This Row],[Aging]]&lt;&gt;"Within Due",InvoiceDatabase[[#This Row],[Balance Outstanding]],0)</f>
        <v>0</v>
      </c>
      <c r="Q1280" s="68">
        <f ca="1">IF(InvoiceDatabase[[#This Row],[Aging]]="Within Due",InvoiceDatabase[[#This Row],[Balance Outstanding]],0)</f>
        <v>0</v>
      </c>
      <c r="R1280" s="68" t="str">
        <f ca="1">IF(InvoiceDatabase[[#This Row],[Date Issued]] &gt;= TODAY()-30, "Yes", "No")</f>
        <v>No</v>
      </c>
      <c r="S1280" s="68" t="str">
        <f ca="1">IF(InvoiceDatabase[[#This Row],[IsOverdue?]]&lt;&gt;"Yes",InvoiceDatabase[[#This Row],[Status]],"Past Due")</f>
        <v>Paid</v>
      </c>
      <c r="T1280" s="68" t="str">
        <f ca="1">IF(AND(InvoiceDatabase[[#This Row],[Date Due]]&lt;TODAY(),InvoiceDatabase[[#This Row],[Status]]&lt;&gt;"Paid"),"Yes","No")</f>
        <v>No</v>
      </c>
    </row>
    <row r="1281" spans="1:20">
      <c r="A1281">
        <v>1280</v>
      </c>
      <c r="C1281" t="s">
        <v>165</v>
      </c>
      <c r="D1281" s="68">
        <v>4586000</v>
      </c>
      <c r="E1281" s="23">
        <v>46216</v>
      </c>
      <c r="F1281" s="23">
        <v>46261</v>
      </c>
      <c r="G1281" t="s">
        <v>2802</v>
      </c>
      <c r="H1281"/>
      <c r="I1281"/>
      <c r="K1281" t="s">
        <v>1581</v>
      </c>
      <c r="L1281" s="68">
        <v>1834000</v>
      </c>
      <c r="M1281" s="68">
        <f>InvoiceDatabase[[#This Row],[Amount]]-InvoiceDatabase[[#This Row],[Paid Amount]]</f>
        <v>2752000</v>
      </c>
      <c r="N1281" s="68" t="str" cm="1">
        <f t="array" aca="1" ref="N1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1" s="68" t="str">
        <f>_xlfn.TEXTAFTER(
VLOOKUP(InvoiceDatabase[[#This Row],[Customer]],CustomerList[],5,FALSE),
", ", -1)</f>
        <v>Jawa Barat</v>
      </c>
      <c r="P1281" s="68">
        <f ca="1">IF(InvoiceDatabase[[#This Row],[Aging]]&lt;&gt;"Within Due",InvoiceDatabase[[#This Row],[Balance Outstanding]],0)</f>
        <v>2752000</v>
      </c>
      <c r="Q1281" s="68">
        <f ca="1">IF(InvoiceDatabase[[#This Row],[Aging]]="Within Due",InvoiceDatabase[[#This Row],[Balance Outstanding]],0)</f>
        <v>0</v>
      </c>
      <c r="R1281" s="68" t="str">
        <f ca="1">IF(InvoiceDatabase[[#This Row],[Date Issued]] &gt;= TODAY()-30, "Yes", "No")</f>
        <v>No</v>
      </c>
      <c r="S1281" s="68" t="str">
        <f ca="1">IF(InvoiceDatabase[[#This Row],[IsOverdue?]]&lt;&gt;"Yes",InvoiceDatabase[[#This Row],[Status]],"Past Due")</f>
        <v>Past Due</v>
      </c>
      <c r="T1281" s="68" t="str">
        <f ca="1">IF(AND(InvoiceDatabase[[#This Row],[Date Due]]&lt;TODAY(),InvoiceDatabase[[#This Row],[Status]]&lt;&gt;"Paid"),"Yes","No")</f>
        <v>Yes</v>
      </c>
    </row>
    <row r="1282" spans="1:20">
      <c r="A1282">
        <v>1281</v>
      </c>
      <c r="C1282" t="s">
        <v>239</v>
      </c>
      <c r="D1282" s="68">
        <v>3007000</v>
      </c>
      <c r="E1282" s="23">
        <v>46110</v>
      </c>
      <c r="F1282" s="23">
        <v>46140</v>
      </c>
      <c r="G1282" t="s">
        <v>274</v>
      </c>
      <c r="H1282"/>
      <c r="I1282"/>
      <c r="K1282" t="s">
        <v>1582</v>
      </c>
      <c r="L1282" s="68">
        <v>3007000</v>
      </c>
      <c r="M1282" s="68">
        <f>InvoiceDatabase[[#This Row],[Amount]]-InvoiceDatabase[[#This Row],[Paid Amount]]</f>
        <v>0</v>
      </c>
      <c r="N1282" s="68" t="str" cm="1">
        <f t="array" aca="1" ref="N1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2" s="68" t="str">
        <f>_xlfn.TEXTAFTER(
VLOOKUP(InvoiceDatabase[[#This Row],[Customer]],CustomerList[],5,FALSE),
", ", -1)</f>
        <v>Kepulauan Riau</v>
      </c>
      <c r="P1282" s="68">
        <f ca="1">IF(InvoiceDatabase[[#This Row],[Aging]]&lt;&gt;"Within Due",InvoiceDatabase[[#This Row],[Balance Outstanding]],0)</f>
        <v>0</v>
      </c>
      <c r="Q1282" s="68">
        <f ca="1">IF(InvoiceDatabase[[#This Row],[Aging]]="Within Due",InvoiceDatabase[[#This Row],[Balance Outstanding]],0)</f>
        <v>0</v>
      </c>
      <c r="R1282" s="68" t="str">
        <f ca="1">IF(InvoiceDatabase[[#This Row],[Date Issued]] &gt;= TODAY()-30, "Yes", "No")</f>
        <v>No</v>
      </c>
      <c r="S1282" s="68" t="str">
        <f ca="1">IF(InvoiceDatabase[[#This Row],[IsOverdue?]]&lt;&gt;"Yes",InvoiceDatabase[[#This Row],[Status]],"Past Due")</f>
        <v>Paid</v>
      </c>
      <c r="T1282" s="68" t="str">
        <f ca="1">IF(AND(InvoiceDatabase[[#This Row],[Date Due]]&lt;TODAY(),InvoiceDatabase[[#This Row],[Status]]&lt;&gt;"Paid"),"Yes","No")</f>
        <v>No</v>
      </c>
    </row>
    <row r="1283" spans="1:20">
      <c r="A1283">
        <v>1282</v>
      </c>
      <c r="C1283" t="s">
        <v>171</v>
      </c>
      <c r="D1283" s="68">
        <v>5108000</v>
      </c>
      <c r="E1283" s="23">
        <v>46245</v>
      </c>
      <c r="F1283" s="23">
        <v>46275</v>
      </c>
      <c r="G1283" t="s">
        <v>274</v>
      </c>
      <c r="H1283"/>
      <c r="I1283"/>
      <c r="K1283" t="s">
        <v>1583</v>
      </c>
      <c r="L1283" s="68">
        <v>5108000</v>
      </c>
      <c r="M1283" s="68">
        <f>InvoiceDatabase[[#This Row],[Amount]]-InvoiceDatabase[[#This Row],[Paid Amount]]</f>
        <v>0</v>
      </c>
      <c r="N1283" s="68" t="str" cm="1">
        <f t="array" aca="1" ref="N1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3" s="68" t="str">
        <f>_xlfn.TEXTAFTER(
VLOOKUP(InvoiceDatabase[[#This Row],[Customer]],CustomerList[],5,FALSE),
", ", -1)</f>
        <v>Jawa Barat</v>
      </c>
      <c r="P1283" s="68">
        <f ca="1">IF(InvoiceDatabase[[#This Row],[Aging]]&lt;&gt;"Within Due",InvoiceDatabase[[#This Row],[Balance Outstanding]],0)</f>
        <v>0</v>
      </c>
      <c r="Q1283" s="68">
        <f ca="1">IF(InvoiceDatabase[[#This Row],[Aging]]="Within Due",InvoiceDatabase[[#This Row],[Balance Outstanding]],0)</f>
        <v>0</v>
      </c>
      <c r="R1283" s="68" t="str">
        <f ca="1">IF(InvoiceDatabase[[#This Row],[Date Issued]] &gt;= TODAY()-30, "Yes", "No")</f>
        <v>No</v>
      </c>
      <c r="S1283" s="68" t="str">
        <f ca="1">IF(InvoiceDatabase[[#This Row],[IsOverdue?]]&lt;&gt;"Yes",InvoiceDatabase[[#This Row],[Status]],"Past Due")</f>
        <v>Paid</v>
      </c>
      <c r="T1283" s="68" t="str">
        <f ca="1">IF(AND(InvoiceDatabase[[#This Row],[Date Due]]&lt;TODAY(),InvoiceDatabase[[#This Row],[Status]]&lt;&gt;"Paid"),"Yes","No")</f>
        <v>No</v>
      </c>
    </row>
    <row r="1284" spans="1:20">
      <c r="A1284">
        <v>1283</v>
      </c>
      <c r="C1284" t="s">
        <v>125</v>
      </c>
      <c r="D1284" s="68">
        <v>4177000</v>
      </c>
      <c r="E1284" s="23">
        <v>46035</v>
      </c>
      <c r="F1284" s="23">
        <v>46065</v>
      </c>
      <c r="G1284" t="s">
        <v>51</v>
      </c>
      <c r="H1284"/>
      <c r="I1284"/>
      <c r="K1284" t="s">
        <v>1584</v>
      </c>
      <c r="L1284" s="68">
        <v>0</v>
      </c>
      <c r="M1284" s="68">
        <f>InvoiceDatabase[[#This Row],[Amount]]-InvoiceDatabase[[#This Row],[Paid Amount]]</f>
        <v>4177000</v>
      </c>
      <c r="N1284" s="68" t="str" cm="1">
        <f t="array" aca="1" ref="N1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84" s="68" t="str">
        <f>_xlfn.TEXTAFTER(
VLOOKUP(InvoiceDatabase[[#This Row],[Customer]],CustomerList[],5,FALSE),
", ", -1)</f>
        <v>DKI Jakarta</v>
      </c>
      <c r="P1284" s="68">
        <f ca="1">IF(InvoiceDatabase[[#This Row],[Aging]]&lt;&gt;"Within Due",InvoiceDatabase[[#This Row],[Balance Outstanding]],0)</f>
        <v>4177000</v>
      </c>
      <c r="Q1284" s="68">
        <f ca="1">IF(InvoiceDatabase[[#This Row],[Aging]]="Within Due",InvoiceDatabase[[#This Row],[Balance Outstanding]],0)</f>
        <v>0</v>
      </c>
      <c r="R1284" s="68" t="str">
        <f ca="1">IF(InvoiceDatabase[[#This Row],[Date Issued]] &gt;= TODAY()-30, "Yes", "No")</f>
        <v>No</v>
      </c>
      <c r="S1284" s="68" t="str">
        <f ca="1">IF(InvoiceDatabase[[#This Row],[IsOverdue?]]&lt;&gt;"Yes",InvoiceDatabase[[#This Row],[Status]],"Past Due")</f>
        <v>Past Due</v>
      </c>
      <c r="T1284" s="68" t="str">
        <f ca="1">IF(AND(InvoiceDatabase[[#This Row],[Date Due]]&lt;TODAY(),InvoiceDatabase[[#This Row],[Status]]&lt;&gt;"Paid"),"Yes","No")</f>
        <v>Yes</v>
      </c>
    </row>
    <row r="1285" spans="1:20">
      <c r="A1285">
        <v>1284</v>
      </c>
      <c r="C1285" t="s">
        <v>118</v>
      </c>
      <c r="D1285" s="68">
        <v>4098000</v>
      </c>
      <c r="E1285" s="23">
        <v>46236</v>
      </c>
      <c r="F1285" s="23">
        <v>46266</v>
      </c>
      <c r="G1285" t="s">
        <v>2802</v>
      </c>
      <c r="H1285"/>
      <c r="I1285"/>
      <c r="K1285" t="s">
        <v>1585</v>
      </c>
      <c r="L1285" s="68">
        <v>1024000</v>
      </c>
      <c r="M1285" s="68">
        <f>InvoiceDatabase[[#This Row],[Amount]]-InvoiceDatabase[[#This Row],[Paid Amount]]</f>
        <v>3074000</v>
      </c>
      <c r="N1285" s="68" t="str" cm="1">
        <f t="array" aca="1" ref="N1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5" s="68" t="str">
        <f>_xlfn.TEXTAFTER(
VLOOKUP(InvoiceDatabase[[#This Row],[Customer]],CustomerList[],5,FALSE),
", ", -1)</f>
        <v>DKI Jakarta</v>
      </c>
      <c r="P1285" s="68">
        <f ca="1">IF(InvoiceDatabase[[#This Row],[Aging]]&lt;&gt;"Within Due",InvoiceDatabase[[#This Row],[Balance Outstanding]],0)</f>
        <v>3074000</v>
      </c>
      <c r="Q1285" s="68">
        <f ca="1">IF(InvoiceDatabase[[#This Row],[Aging]]="Within Due",InvoiceDatabase[[#This Row],[Balance Outstanding]],0)</f>
        <v>0</v>
      </c>
      <c r="R1285" s="68" t="str">
        <f ca="1">IF(InvoiceDatabase[[#This Row],[Date Issued]] &gt;= TODAY()-30, "Yes", "No")</f>
        <v>No</v>
      </c>
      <c r="S1285" s="68" t="str">
        <f ca="1">IF(InvoiceDatabase[[#This Row],[IsOverdue?]]&lt;&gt;"Yes",InvoiceDatabase[[#This Row],[Status]],"Past Due")</f>
        <v>Past Due</v>
      </c>
      <c r="T1285" s="68" t="str">
        <f ca="1">IF(AND(InvoiceDatabase[[#This Row],[Date Due]]&lt;TODAY(),InvoiceDatabase[[#This Row],[Status]]&lt;&gt;"Paid"),"Yes","No")</f>
        <v>Yes</v>
      </c>
    </row>
    <row r="1286" spans="1:20">
      <c r="A1286">
        <v>1285</v>
      </c>
      <c r="C1286" t="s">
        <v>253</v>
      </c>
      <c r="D1286" s="68">
        <v>6268000</v>
      </c>
      <c r="E1286" s="23">
        <v>46219</v>
      </c>
      <c r="F1286" s="23">
        <v>46249</v>
      </c>
      <c r="G1286" t="s">
        <v>51</v>
      </c>
      <c r="H1286"/>
      <c r="I1286"/>
      <c r="K1286" t="s">
        <v>1586</v>
      </c>
      <c r="L1286" s="68">
        <v>0</v>
      </c>
      <c r="M1286" s="68">
        <f>InvoiceDatabase[[#This Row],[Amount]]-InvoiceDatabase[[#This Row],[Paid Amount]]</f>
        <v>6268000</v>
      </c>
      <c r="N1286" s="68" t="str" cm="1">
        <f t="array" aca="1" ref="N1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286" s="68" t="str">
        <f>_xlfn.TEXTAFTER(
VLOOKUP(InvoiceDatabase[[#This Row],[Customer]],CustomerList[],5,FALSE),
", ", -1)</f>
        <v>Kalimantan Barat</v>
      </c>
      <c r="P1286" s="68">
        <f ca="1">IF(InvoiceDatabase[[#This Row],[Aging]]&lt;&gt;"Within Due",InvoiceDatabase[[#This Row],[Balance Outstanding]],0)</f>
        <v>6268000</v>
      </c>
      <c r="Q1286" s="68">
        <f ca="1">IF(InvoiceDatabase[[#This Row],[Aging]]="Within Due",InvoiceDatabase[[#This Row],[Balance Outstanding]],0)</f>
        <v>0</v>
      </c>
      <c r="R1286" s="68" t="str">
        <f ca="1">IF(InvoiceDatabase[[#This Row],[Date Issued]] &gt;= TODAY()-30, "Yes", "No")</f>
        <v>No</v>
      </c>
      <c r="S1286" s="68" t="str">
        <f ca="1">IF(InvoiceDatabase[[#This Row],[IsOverdue?]]&lt;&gt;"Yes",InvoiceDatabase[[#This Row],[Status]],"Past Due")</f>
        <v>Past Due</v>
      </c>
      <c r="T1286" s="68" t="str">
        <f ca="1">IF(AND(InvoiceDatabase[[#This Row],[Date Due]]&lt;TODAY(),InvoiceDatabase[[#This Row],[Status]]&lt;&gt;"Paid"),"Yes","No")</f>
        <v>Yes</v>
      </c>
    </row>
    <row r="1287" spans="1:20">
      <c r="A1287">
        <v>1286</v>
      </c>
      <c r="C1287" t="s">
        <v>158</v>
      </c>
      <c r="D1287" s="68">
        <v>5131000</v>
      </c>
      <c r="E1287" s="23">
        <v>46232</v>
      </c>
      <c r="F1287" s="23">
        <v>46262</v>
      </c>
      <c r="G1287" t="s">
        <v>274</v>
      </c>
      <c r="H1287"/>
      <c r="I1287"/>
      <c r="K1287" t="s">
        <v>1587</v>
      </c>
      <c r="L1287" s="68">
        <v>5131000</v>
      </c>
      <c r="M1287" s="68">
        <f>InvoiceDatabase[[#This Row],[Amount]]-InvoiceDatabase[[#This Row],[Paid Amount]]</f>
        <v>0</v>
      </c>
      <c r="N1287" s="68" t="str" cm="1">
        <f t="array" aca="1" ref="N1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7" s="68" t="str">
        <f>_xlfn.TEXTAFTER(
VLOOKUP(InvoiceDatabase[[#This Row],[Customer]],CustomerList[],5,FALSE),
", ", -1)</f>
        <v>DKI Jakarta</v>
      </c>
      <c r="P1287" s="68">
        <f ca="1">IF(InvoiceDatabase[[#This Row],[Aging]]&lt;&gt;"Within Due",InvoiceDatabase[[#This Row],[Balance Outstanding]],0)</f>
        <v>0</v>
      </c>
      <c r="Q1287" s="68">
        <f ca="1">IF(InvoiceDatabase[[#This Row],[Aging]]="Within Due",InvoiceDatabase[[#This Row],[Balance Outstanding]],0)</f>
        <v>0</v>
      </c>
      <c r="R1287" s="68" t="str">
        <f ca="1">IF(InvoiceDatabase[[#This Row],[Date Issued]] &gt;= TODAY()-30, "Yes", "No")</f>
        <v>No</v>
      </c>
      <c r="S1287" s="68" t="str">
        <f ca="1">IF(InvoiceDatabase[[#This Row],[IsOverdue?]]&lt;&gt;"Yes",InvoiceDatabase[[#This Row],[Status]],"Past Due")</f>
        <v>Paid</v>
      </c>
      <c r="T1287" s="68" t="str">
        <f ca="1">IF(AND(InvoiceDatabase[[#This Row],[Date Due]]&lt;TODAY(),InvoiceDatabase[[#This Row],[Status]]&lt;&gt;"Paid"),"Yes","No")</f>
        <v>No</v>
      </c>
    </row>
    <row r="1288" spans="1:20">
      <c r="A1288">
        <v>1287</v>
      </c>
      <c r="C1288" t="s">
        <v>260</v>
      </c>
      <c r="D1288" s="68">
        <v>2245000</v>
      </c>
      <c r="E1288" s="23">
        <v>46085</v>
      </c>
      <c r="F1288" s="23">
        <v>46130</v>
      </c>
      <c r="G1288" t="s">
        <v>274</v>
      </c>
      <c r="H1288"/>
      <c r="I1288"/>
      <c r="K1288" t="s">
        <v>1588</v>
      </c>
      <c r="L1288" s="68">
        <v>2245000</v>
      </c>
      <c r="M1288" s="68">
        <f>InvoiceDatabase[[#This Row],[Amount]]-InvoiceDatabase[[#This Row],[Paid Amount]]</f>
        <v>0</v>
      </c>
      <c r="N1288" s="68" t="str" cm="1">
        <f t="array" aca="1" ref="N1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8" s="68" t="str">
        <f>_xlfn.TEXTAFTER(
VLOOKUP(InvoiceDatabase[[#This Row],[Customer]],CustomerList[],5,FALSE),
", ", -1)</f>
        <v>Sulawesi Utara</v>
      </c>
      <c r="P1288" s="68">
        <f ca="1">IF(InvoiceDatabase[[#This Row],[Aging]]&lt;&gt;"Within Due",InvoiceDatabase[[#This Row],[Balance Outstanding]],0)</f>
        <v>0</v>
      </c>
      <c r="Q1288" s="68">
        <f ca="1">IF(InvoiceDatabase[[#This Row],[Aging]]="Within Due",InvoiceDatabase[[#This Row],[Balance Outstanding]],0)</f>
        <v>0</v>
      </c>
      <c r="R1288" s="68" t="str">
        <f ca="1">IF(InvoiceDatabase[[#This Row],[Date Issued]] &gt;= TODAY()-30, "Yes", "No")</f>
        <v>No</v>
      </c>
      <c r="S1288" s="68" t="str">
        <f ca="1">IF(InvoiceDatabase[[#This Row],[IsOverdue?]]&lt;&gt;"Yes",InvoiceDatabase[[#This Row],[Status]],"Past Due")</f>
        <v>Paid</v>
      </c>
      <c r="T1288" s="68" t="str">
        <f ca="1">IF(AND(InvoiceDatabase[[#This Row],[Date Due]]&lt;TODAY(),InvoiceDatabase[[#This Row],[Status]]&lt;&gt;"Paid"),"Yes","No")</f>
        <v>No</v>
      </c>
    </row>
    <row r="1289" spans="1:20">
      <c r="A1289">
        <v>1288</v>
      </c>
      <c r="C1289" t="s">
        <v>232</v>
      </c>
      <c r="D1289" s="68">
        <v>1850000</v>
      </c>
      <c r="E1289" s="23">
        <v>46078</v>
      </c>
      <c r="F1289" s="23">
        <v>46108</v>
      </c>
      <c r="G1289" t="s">
        <v>274</v>
      </c>
      <c r="H1289"/>
      <c r="I1289"/>
      <c r="K1289" t="s">
        <v>1589</v>
      </c>
      <c r="L1289" s="68">
        <v>1850000</v>
      </c>
      <c r="M1289" s="68">
        <f>InvoiceDatabase[[#This Row],[Amount]]-InvoiceDatabase[[#This Row],[Paid Amount]]</f>
        <v>0</v>
      </c>
      <c r="N1289" s="68" t="str" cm="1">
        <f t="array" aca="1" ref="N1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89" s="68" t="str">
        <f>_xlfn.TEXTAFTER(
VLOOKUP(InvoiceDatabase[[#This Row],[Customer]],CustomerList[],5,FALSE),
", ", -1)</f>
        <v>Riau</v>
      </c>
      <c r="P1289" s="68">
        <f ca="1">IF(InvoiceDatabase[[#This Row],[Aging]]&lt;&gt;"Within Due",InvoiceDatabase[[#This Row],[Balance Outstanding]],0)</f>
        <v>0</v>
      </c>
      <c r="Q1289" s="68">
        <f ca="1">IF(InvoiceDatabase[[#This Row],[Aging]]="Within Due",InvoiceDatabase[[#This Row],[Balance Outstanding]],0)</f>
        <v>0</v>
      </c>
      <c r="R1289" s="68" t="str">
        <f ca="1">IF(InvoiceDatabase[[#This Row],[Date Issued]] &gt;= TODAY()-30, "Yes", "No")</f>
        <v>No</v>
      </c>
      <c r="S1289" s="68" t="str">
        <f ca="1">IF(InvoiceDatabase[[#This Row],[IsOverdue?]]&lt;&gt;"Yes",InvoiceDatabase[[#This Row],[Status]],"Past Due")</f>
        <v>Paid</v>
      </c>
      <c r="T1289" s="68" t="str">
        <f ca="1">IF(AND(InvoiceDatabase[[#This Row],[Date Due]]&lt;TODAY(),InvoiceDatabase[[#This Row],[Status]]&lt;&gt;"Paid"),"Yes","No")</f>
        <v>No</v>
      </c>
    </row>
    <row r="1290" spans="1:20">
      <c r="A1290">
        <v>1289</v>
      </c>
      <c r="C1290" t="s">
        <v>197</v>
      </c>
      <c r="D1290" s="68">
        <v>3691000</v>
      </c>
      <c r="E1290" s="23">
        <v>46197</v>
      </c>
      <c r="F1290" s="23">
        <v>46227</v>
      </c>
      <c r="G1290" t="s">
        <v>2802</v>
      </c>
      <c r="H1290"/>
      <c r="I1290"/>
      <c r="K1290" t="s">
        <v>1590</v>
      </c>
      <c r="L1290" s="68">
        <v>2768000</v>
      </c>
      <c r="M1290" s="68">
        <f>InvoiceDatabase[[#This Row],[Amount]]-InvoiceDatabase[[#This Row],[Paid Amount]]</f>
        <v>923000</v>
      </c>
      <c r="N1290" s="68" t="str" cm="1">
        <f t="array" aca="1" ref="N1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0" s="68" t="str">
        <f>_xlfn.TEXTAFTER(
VLOOKUP(InvoiceDatabase[[#This Row],[Customer]],CustomerList[],5,FALSE),
", ", -1)</f>
        <v>DI Yogyakarta</v>
      </c>
      <c r="P1290" s="68">
        <f ca="1">IF(InvoiceDatabase[[#This Row],[Aging]]&lt;&gt;"Within Due",InvoiceDatabase[[#This Row],[Balance Outstanding]],0)</f>
        <v>923000</v>
      </c>
      <c r="Q1290" s="68">
        <f ca="1">IF(InvoiceDatabase[[#This Row],[Aging]]="Within Due",InvoiceDatabase[[#This Row],[Balance Outstanding]],0)</f>
        <v>0</v>
      </c>
      <c r="R1290" s="68" t="str">
        <f ca="1">IF(InvoiceDatabase[[#This Row],[Date Issued]] &gt;= TODAY()-30, "Yes", "No")</f>
        <v>No</v>
      </c>
      <c r="S1290" s="68" t="str">
        <f ca="1">IF(InvoiceDatabase[[#This Row],[IsOverdue?]]&lt;&gt;"Yes",InvoiceDatabase[[#This Row],[Status]],"Past Due")</f>
        <v>Past Due</v>
      </c>
      <c r="T1290" s="68" t="str">
        <f ca="1">IF(AND(InvoiceDatabase[[#This Row],[Date Due]]&lt;TODAY(),InvoiceDatabase[[#This Row],[Status]]&lt;&gt;"Paid"),"Yes","No")</f>
        <v>Yes</v>
      </c>
    </row>
    <row r="1291" spans="1:20">
      <c r="A1291">
        <v>1290</v>
      </c>
      <c r="C1291" t="s">
        <v>204</v>
      </c>
      <c r="D1291" s="68">
        <v>7157000</v>
      </c>
      <c r="E1291" s="23">
        <v>46091</v>
      </c>
      <c r="F1291" s="23">
        <v>46121</v>
      </c>
      <c r="G1291" t="s">
        <v>51</v>
      </c>
      <c r="H1291"/>
      <c r="I1291"/>
      <c r="K1291" t="s">
        <v>1591</v>
      </c>
      <c r="L1291" s="68">
        <v>0</v>
      </c>
      <c r="M1291" s="68">
        <f>InvoiceDatabase[[#This Row],[Amount]]-InvoiceDatabase[[#This Row],[Paid Amount]]</f>
        <v>7157000</v>
      </c>
      <c r="N1291" s="68" t="str" cm="1">
        <f t="array" aca="1" ref="N1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1" s="68" t="str">
        <f>_xlfn.TEXTAFTER(
VLOOKUP(InvoiceDatabase[[#This Row],[Customer]],CustomerList[],5,FALSE),
", ", -1)</f>
        <v>Bali</v>
      </c>
      <c r="P1291" s="68">
        <f ca="1">IF(InvoiceDatabase[[#This Row],[Aging]]&lt;&gt;"Within Due",InvoiceDatabase[[#This Row],[Balance Outstanding]],0)</f>
        <v>7157000</v>
      </c>
      <c r="Q1291" s="68">
        <f ca="1">IF(InvoiceDatabase[[#This Row],[Aging]]="Within Due",InvoiceDatabase[[#This Row],[Balance Outstanding]],0)</f>
        <v>0</v>
      </c>
      <c r="R1291" s="68" t="str">
        <f ca="1">IF(InvoiceDatabase[[#This Row],[Date Issued]] &gt;= TODAY()-30, "Yes", "No")</f>
        <v>No</v>
      </c>
      <c r="S1291" s="68" t="str">
        <f ca="1">IF(InvoiceDatabase[[#This Row],[IsOverdue?]]&lt;&gt;"Yes",InvoiceDatabase[[#This Row],[Status]],"Past Due")</f>
        <v>Past Due</v>
      </c>
      <c r="T1291" s="68" t="str">
        <f ca="1">IF(AND(InvoiceDatabase[[#This Row],[Date Due]]&lt;TODAY(),InvoiceDatabase[[#This Row],[Status]]&lt;&gt;"Paid"),"Yes","No")</f>
        <v>Yes</v>
      </c>
    </row>
    <row r="1292" spans="1:20">
      <c r="A1292">
        <v>1291</v>
      </c>
      <c r="C1292" t="s">
        <v>138</v>
      </c>
      <c r="D1292" s="68">
        <v>1263000</v>
      </c>
      <c r="E1292" s="23">
        <v>46245</v>
      </c>
      <c r="F1292" s="23">
        <v>46275</v>
      </c>
      <c r="G1292" t="s">
        <v>51</v>
      </c>
      <c r="H1292"/>
      <c r="I1292"/>
      <c r="K1292" t="s">
        <v>1592</v>
      </c>
      <c r="L1292" s="68">
        <v>0</v>
      </c>
      <c r="M1292" s="68">
        <f>InvoiceDatabase[[#This Row],[Amount]]-InvoiceDatabase[[#This Row],[Paid Amount]]</f>
        <v>1263000</v>
      </c>
      <c r="N1292" s="68" t="str" cm="1">
        <f t="array" aca="1" ref="N1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292" s="68" t="str">
        <f>_xlfn.TEXTAFTER(
VLOOKUP(InvoiceDatabase[[#This Row],[Customer]],CustomerList[],5,FALSE),
", ", -1)</f>
        <v>Jawa Barat</v>
      </c>
      <c r="P1292" s="68">
        <f ca="1">IF(InvoiceDatabase[[#This Row],[Aging]]&lt;&gt;"Within Due",InvoiceDatabase[[#This Row],[Balance Outstanding]],0)</f>
        <v>1263000</v>
      </c>
      <c r="Q1292" s="68">
        <f ca="1">IF(InvoiceDatabase[[#This Row],[Aging]]="Within Due",InvoiceDatabase[[#This Row],[Balance Outstanding]],0)</f>
        <v>0</v>
      </c>
      <c r="R1292" s="68" t="str">
        <f ca="1">IF(InvoiceDatabase[[#This Row],[Date Issued]] &gt;= TODAY()-30, "Yes", "No")</f>
        <v>No</v>
      </c>
      <c r="S1292" s="68" t="str">
        <f ca="1">IF(InvoiceDatabase[[#This Row],[IsOverdue?]]&lt;&gt;"Yes",InvoiceDatabase[[#This Row],[Status]],"Past Due")</f>
        <v>Past Due</v>
      </c>
      <c r="T1292" s="68" t="str">
        <f ca="1">IF(AND(InvoiceDatabase[[#This Row],[Date Due]]&lt;TODAY(),InvoiceDatabase[[#This Row],[Status]]&lt;&gt;"Paid"),"Yes","No")</f>
        <v>Yes</v>
      </c>
    </row>
    <row r="1293" spans="1:20">
      <c r="A1293">
        <v>1292</v>
      </c>
      <c r="C1293" t="s">
        <v>131</v>
      </c>
      <c r="D1293" s="68">
        <v>2874000</v>
      </c>
      <c r="E1293" s="23">
        <v>46165</v>
      </c>
      <c r="F1293" s="23">
        <v>46179</v>
      </c>
      <c r="G1293" t="s">
        <v>274</v>
      </c>
      <c r="H1293"/>
      <c r="I1293"/>
      <c r="K1293" t="s">
        <v>1593</v>
      </c>
      <c r="L1293" s="68">
        <v>2874000</v>
      </c>
      <c r="M1293" s="68">
        <f>InvoiceDatabase[[#This Row],[Amount]]-InvoiceDatabase[[#This Row],[Paid Amount]]</f>
        <v>0</v>
      </c>
      <c r="N1293" s="68" t="str" cm="1">
        <f t="array" aca="1" ref="N1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3" s="68" t="str">
        <f>_xlfn.TEXTAFTER(
VLOOKUP(InvoiceDatabase[[#This Row],[Customer]],CustomerList[],5,FALSE),
", ", -1)</f>
        <v>Jawa Barat</v>
      </c>
      <c r="P1293" s="68">
        <f ca="1">IF(InvoiceDatabase[[#This Row],[Aging]]&lt;&gt;"Within Due",InvoiceDatabase[[#This Row],[Balance Outstanding]],0)</f>
        <v>0</v>
      </c>
      <c r="Q1293" s="68">
        <f ca="1">IF(InvoiceDatabase[[#This Row],[Aging]]="Within Due",InvoiceDatabase[[#This Row],[Balance Outstanding]],0)</f>
        <v>0</v>
      </c>
      <c r="R1293" s="68" t="str">
        <f ca="1">IF(InvoiceDatabase[[#This Row],[Date Issued]] &gt;= TODAY()-30, "Yes", "No")</f>
        <v>No</v>
      </c>
      <c r="S1293" s="68" t="str">
        <f ca="1">IF(InvoiceDatabase[[#This Row],[IsOverdue?]]&lt;&gt;"Yes",InvoiceDatabase[[#This Row],[Status]],"Past Due")</f>
        <v>Paid</v>
      </c>
      <c r="T1293" s="68" t="str">
        <f ca="1">IF(AND(InvoiceDatabase[[#This Row],[Date Due]]&lt;TODAY(),InvoiceDatabase[[#This Row],[Status]]&lt;&gt;"Paid"),"Yes","No")</f>
        <v>No</v>
      </c>
    </row>
    <row r="1294" spans="1:20">
      <c r="A1294">
        <v>1293</v>
      </c>
      <c r="C1294" t="s">
        <v>171</v>
      </c>
      <c r="D1294" s="68">
        <v>1622000</v>
      </c>
      <c r="E1294" s="23">
        <v>46112</v>
      </c>
      <c r="F1294" s="23">
        <v>46157</v>
      </c>
      <c r="G1294" t="s">
        <v>274</v>
      </c>
      <c r="H1294"/>
      <c r="I1294"/>
      <c r="K1294" t="s">
        <v>1594</v>
      </c>
      <c r="L1294" s="68">
        <v>1622000</v>
      </c>
      <c r="M1294" s="68">
        <f>InvoiceDatabase[[#This Row],[Amount]]-InvoiceDatabase[[#This Row],[Paid Amount]]</f>
        <v>0</v>
      </c>
      <c r="N1294" s="68" t="str" cm="1">
        <f t="array" aca="1" ref="N1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4" s="68" t="str">
        <f>_xlfn.TEXTAFTER(
VLOOKUP(InvoiceDatabase[[#This Row],[Customer]],CustomerList[],5,FALSE),
", ", -1)</f>
        <v>Jawa Barat</v>
      </c>
      <c r="P1294" s="68">
        <f ca="1">IF(InvoiceDatabase[[#This Row],[Aging]]&lt;&gt;"Within Due",InvoiceDatabase[[#This Row],[Balance Outstanding]],0)</f>
        <v>0</v>
      </c>
      <c r="Q1294" s="68">
        <f ca="1">IF(InvoiceDatabase[[#This Row],[Aging]]="Within Due",InvoiceDatabase[[#This Row],[Balance Outstanding]],0)</f>
        <v>0</v>
      </c>
      <c r="R1294" s="68" t="str">
        <f ca="1">IF(InvoiceDatabase[[#This Row],[Date Issued]] &gt;= TODAY()-30, "Yes", "No")</f>
        <v>No</v>
      </c>
      <c r="S1294" s="68" t="str">
        <f ca="1">IF(InvoiceDatabase[[#This Row],[IsOverdue?]]&lt;&gt;"Yes",InvoiceDatabase[[#This Row],[Status]],"Past Due")</f>
        <v>Paid</v>
      </c>
      <c r="T1294" s="68" t="str">
        <f ca="1">IF(AND(InvoiceDatabase[[#This Row],[Date Due]]&lt;TODAY(),InvoiceDatabase[[#This Row],[Status]]&lt;&gt;"Paid"),"Yes","No")</f>
        <v>No</v>
      </c>
    </row>
    <row r="1295" spans="1:20">
      <c r="A1295">
        <v>1294</v>
      </c>
      <c r="C1295" t="s">
        <v>118</v>
      </c>
      <c r="D1295" s="68">
        <v>4445000</v>
      </c>
      <c r="E1295" s="23">
        <v>46190</v>
      </c>
      <c r="F1295" s="23">
        <v>46220</v>
      </c>
      <c r="G1295" t="s">
        <v>51</v>
      </c>
      <c r="H1295"/>
      <c r="I1295"/>
      <c r="K1295" t="s">
        <v>1595</v>
      </c>
      <c r="L1295" s="68">
        <v>0</v>
      </c>
      <c r="M1295" s="68">
        <f>InvoiceDatabase[[#This Row],[Amount]]-InvoiceDatabase[[#This Row],[Paid Amount]]</f>
        <v>4445000</v>
      </c>
      <c r="N1295" s="68" t="str" cm="1">
        <f t="array" aca="1" ref="N1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295" s="68" t="str">
        <f>_xlfn.TEXTAFTER(
VLOOKUP(InvoiceDatabase[[#This Row],[Customer]],CustomerList[],5,FALSE),
", ", -1)</f>
        <v>DKI Jakarta</v>
      </c>
      <c r="P1295" s="68">
        <f ca="1">IF(InvoiceDatabase[[#This Row],[Aging]]&lt;&gt;"Within Due",InvoiceDatabase[[#This Row],[Balance Outstanding]],0)</f>
        <v>4445000</v>
      </c>
      <c r="Q1295" s="68">
        <f ca="1">IF(InvoiceDatabase[[#This Row],[Aging]]="Within Due",InvoiceDatabase[[#This Row],[Balance Outstanding]],0)</f>
        <v>0</v>
      </c>
      <c r="R1295" s="68" t="str">
        <f ca="1">IF(InvoiceDatabase[[#This Row],[Date Issued]] &gt;= TODAY()-30, "Yes", "No")</f>
        <v>No</v>
      </c>
      <c r="S1295" s="68" t="str">
        <f ca="1">IF(InvoiceDatabase[[#This Row],[IsOverdue?]]&lt;&gt;"Yes",InvoiceDatabase[[#This Row],[Status]],"Past Due")</f>
        <v>Past Due</v>
      </c>
      <c r="T1295" s="68" t="str">
        <f ca="1">IF(AND(InvoiceDatabase[[#This Row],[Date Due]]&lt;TODAY(),InvoiceDatabase[[#This Row],[Status]]&lt;&gt;"Paid"),"Yes","No")</f>
        <v>Yes</v>
      </c>
    </row>
    <row r="1296" spans="1:20">
      <c r="A1296">
        <v>1295</v>
      </c>
      <c r="C1296" t="s">
        <v>125</v>
      </c>
      <c r="D1296" s="68">
        <v>3282000</v>
      </c>
      <c r="E1296" s="23">
        <v>46130</v>
      </c>
      <c r="F1296" s="23">
        <v>46160</v>
      </c>
      <c r="G1296" t="s">
        <v>2802</v>
      </c>
      <c r="H1296"/>
      <c r="I1296"/>
      <c r="K1296" t="s">
        <v>1596</v>
      </c>
      <c r="L1296" s="68">
        <v>2462000</v>
      </c>
      <c r="M1296" s="68">
        <f>InvoiceDatabase[[#This Row],[Amount]]-InvoiceDatabase[[#This Row],[Paid Amount]]</f>
        <v>820000</v>
      </c>
      <c r="N1296" s="68" t="str" cm="1">
        <f t="array" aca="1" ref="N1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296" s="68" t="str">
        <f>_xlfn.TEXTAFTER(
VLOOKUP(InvoiceDatabase[[#This Row],[Customer]],CustomerList[],5,FALSE),
", ", -1)</f>
        <v>DKI Jakarta</v>
      </c>
      <c r="P1296" s="68">
        <f ca="1">IF(InvoiceDatabase[[#This Row],[Aging]]&lt;&gt;"Within Due",InvoiceDatabase[[#This Row],[Balance Outstanding]],0)</f>
        <v>820000</v>
      </c>
      <c r="Q1296" s="68">
        <f ca="1">IF(InvoiceDatabase[[#This Row],[Aging]]="Within Due",InvoiceDatabase[[#This Row],[Balance Outstanding]],0)</f>
        <v>0</v>
      </c>
      <c r="R1296" s="68" t="str">
        <f ca="1">IF(InvoiceDatabase[[#This Row],[Date Issued]] &gt;= TODAY()-30, "Yes", "No")</f>
        <v>No</v>
      </c>
      <c r="S1296" s="68" t="str">
        <f ca="1">IF(InvoiceDatabase[[#This Row],[IsOverdue?]]&lt;&gt;"Yes",InvoiceDatabase[[#This Row],[Status]],"Past Due")</f>
        <v>Past Due</v>
      </c>
      <c r="T1296" s="68" t="str">
        <f ca="1">IF(AND(InvoiceDatabase[[#This Row],[Date Due]]&lt;TODAY(),InvoiceDatabase[[#This Row],[Status]]&lt;&gt;"Paid"),"Yes","No")</f>
        <v>Yes</v>
      </c>
    </row>
    <row r="1297" spans="1:20">
      <c r="A1297">
        <v>1296</v>
      </c>
      <c r="C1297" t="s">
        <v>111</v>
      </c>
      <c r="D1297" s="68">
        <v>6140000</v>
      </c>
      <c r="E1297" s="23">
        <v>46219</v>
      </c>
      <c r="F1297" s="23">
        <v>46249</v>
      </c>
      <c r="G1297" t="s">
        <v>274</v>
      </c>
      <c r="H1297"/>
      <c r="I1297"/>
      <c r="K1297" t="s">
        <v>1597</v>
      </c>
      <c r="L1297" s="68">
        <v>6140000</v>
      </c>
      <c r="M1297" s="68">
        <f>InvoiceDatabase[[#This Row],[Amount]]-InvoiceDatabase[[#This Row],[Paid Amount]]</f>
        <v>0</v>
      </c>
      <c r="N1297" s="68" t="str" cm="1">
        <f t="array" aca="1" ref="N1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7" s="68" t="str">
        <f>_xlfn.TEXTAFTER(
VLOOKUP(InvoiceDatabase[[#This Row],[Customer]],CustomerList[],5,FALSE),
", ", -1)</f>
        <v>DKI Jakarta</v>
      </c>
      <c r="P1297" s="68">
        <f ca="1">IF(InvoiceDatabase[[#This Row],[Aging]]&lt;&gt;"Within Due",InvoiceDatabase[[#This Row],[Balance Outstanding]],0)</f>
        <v>0</v>
      </c>
      <c r="Q1297" s="68">
        <f ca="1">IF(InvoiceDatabase[[#This Row],[Aging]]="Within Due",InvoiceDatabase[[#This Row],[Balance Outstanding]],0)</f>
        <v>0</v>
      </c>
      <c r="R1297" s="68" t="str">
        <f ca="1">IF(InvoiceDatabase[[#This Row],[Date Issued]] &gt;= TODAY()-30, "Yes", "No")</f>
        <v>No</v>
      </c>
      <c r="S1297" s="68" t="str">
        <f ca="1">IF(InvoiceDatabase[[#This Row],[IsOverdue?]]&lt;&gt;"Yes",InvoiceDatabase[[#This Row],[Status]],"Past Due")</f>
        <v>Paid</v>
      </c>
      <c r="T1297" s="68" t="str">
        <f ca="1">IF(AND(InvoiceDatabase[[#This Row],[Date Due]]&lt;TODAY(),InvoiceDatabase[[#This Row],[Status]]&lt;&gt;"Paid"),"Yes","No")</f>
        <v>No</v>
      </c>
    </row>
    <row r="1298" spans="1:20">
      <c r="A1298">
        <v>1297</v>
      </c>
      <c r="C1298" t="s">
        <v>197</v>
      </c>
      <c r="D1298" s="68">
        <v>3624000</v>
      </c>
      <c r="E1298" s="23">
        <v>46133</v>
      </c>
      <c r="F1298" s="23">
        <v>46147</v>
      </c>
      <c r="G1298" t="s">
        <v>274</v>
      </c>
      <c r="H1298"/>
      <c r="I1298"/>
      <c r="K1298" t="s">
        <v>1598</v>
      </c>
      <c r="L1298" s="68">
        <v>3624000</v>
      </c>
      <c r="M1298" s="68">
        <f>InvoiceDatabase[[#This Row],[Amount]]-InvoiceDatabase[[#This Row],[Paid Amount]]</f>
        <v>0</v>
      </c>
      <c r="N1298" s="68" t="str" cm="1">
        <f t="array" aca="1" ref="N1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8" s="68" t="str">
        <f>_xlfn.TEXTAFTER(
VLOOKUP(InvoiceDatabase[[#This Row],[Customer]],CustomerList[],5,FALSE),
", ", -1)</f>
        <v>DI Yogyakarta</v>
      </c>
      <c r="P1298" s="68">
        <f ca="1">IF(InvoiceDatabase[[#This Row],[Aging]]&lt;&gt;"Within Due",InvoiceDatabase[[#This Row],[Balance Outstanding]],0)</f>
        <v>0</v>
      </c>
      <c r="Q1298" s="68">
        <f ca="1">IF(InvoiceDatabase[[#This Row],[Aging]]="Within Due",InvoiceDatabase[[#This Row],[Balance Outstanding]],0)</f>
        <v>0</v>
      </c>
      <c r="R1298" s="68" t="str">
        <f ca="1">IF(InvoiceDatabase[[#This Row],[Date Issued]] &gt;= TODAY()-30, "Yes", "No")</f>
        <v>No</v>
      </c>
      <c r="S1298" s="68" t="str">
        <f ca="1">IF(InvoiceDatabase[[#This Row],[IsOverdue?]]&lt;&gt;"Yes",InvoiceDatabase[[#This Row],[Status]],"Past Due")</f>
        <v>Paid</v>
      </c>
      <c r="T1298" s="68" t="str">
        <f ca="1">IF(AND(InvoiceDatabase[[#This Row],[Date Due]]&lt;TODAY(),InvoiceDatabase[[#This Row],[Status]]&lt;&gt;"Paid"),"Yes","No")</f>
        <v>No</v>
      </c>
    </row>
    <row r="1299" spans="1:20">
      <c r="A1299">
        <v>1298</v>
      </c>
      <c r="C1299" t="s">
        <v>171</v>
      </c>
      <c r="D1299" s="68">
        <v>4705000</v>
      </c>
      <c r="E1299" s="23">
        <v>46269</v>
      </c>
      <c r="F1299" s="23">
        <v>46299</v>
      </c>
      <c r="G1299" t="s">
        <v>274</v>
      </c>
      <c r="H1299"/>
      <c r="I1299"/>
      <c r="K1299" t="s">
        <v>1599</v>
      </c>
      <c r="L1299" s="68">
        <v>4705000</v>
      </c>
      <c r="M1299" s="68">
        <f>InvoiceDatabase[[#This Row],[Amount]]-InvoiceDatabase[[#This Row],[Paid Amount]]</f>
        <v>0</v>
      </c>
      <c r="N1299" s="68" t="str" cm="1">
        <f t="array" aca="1" ref="N1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299" s="68" t="str">
        <f>_xlfn.TEXTAFTER(
VLOOKUP(InvoiceDatabase[[#This Row],[Customer]],CustomerList[],5,FALSE),
", ", -1)</f>
        <v>Jawa Barat</v>
      </c>
      <c r="P1299" s="68">
        <f ca="1">IF(InvoiceDatabase[[#This Row],[Aging]]&lt;&gt;"Within Due",InvoiceDatabase[[#This Row],[Balance Outstanding]],0)</f>
        <v>0</v>
      </c>
      <c r="Q1299" s="68">
        <f ca="1">IF(InvoiceDatabase[[#This Row],[Aging]]="Within Due",InvoiceDatabase[[#This Row],[Balance Outstanding]],0)</f>
        <v>0</v>
      </c>
      <c r="R1299" s="68" t="str">
        <f ca="1">IF(InvoiceDatabase[[#This Row],[Date Issued]] &gt;= TODAY()-30, "Yes", "No")</f>
        <v>No</v>
      </c>
      <c r="S1299" s="68" t="str">
        <f ca="1">IF(InvoiceDatabase[[#This Row],[IsOverdue?]]&lt;&gt;"Yes",InvoiceDatabase[[#This Row],[Status]],"Past Due")</f>
        <v>Paid</v>
      </c>
      <c r="T1299" s="68" t="str">
        <f ca="1">IF(AND(InvoiceDatabase[[#This Row],[Date Due]]&lt;TODAY(),InvoiceDatabase[[#This Row],[Status]]&lt;&gt;"Paid"),"Yes","No")</f>
        <v>No</v>
      </c>
    </row>
    <row r="1300" spans="1:20">
      <c r="A1300">
        <v>1299</v>
      </c>
      <c r="C1300" t="s">
        <v>165</v>
      </c>
      <c r="D1300" s="68">
        <v>5320000</v>
      </c>
      <c r="E1300" s="23">
        <v>46206</v>
      </c>
      <c r="F1300" s="23">
        <v>46236</v>
      </c>
      <c r="G1300" t="s">
        <v>2802</v>
      </c>
      <c r="H1300"/>
      <c r="I1300"/>
      <c r="K1300" t="s">
        <v>1600</v>
      </c>
      <c r="L1300" s="68">
        <v>1596000</v>
      </c>
      <c r="M1300" s="68">
        <f>InvoiceDatabase[[#This Row],[Amount]]-InvoiceDatabase[[#This Row],[Paid Amount]]</f>
        <v>3724000</v>
      </c>
      <c r="N1300" s="68" t="str" cm="1">
        <f t="array" aca="1" ref="N1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0" s="68" t="str">
        <f>_xlfn.TEXTAFTER(
VLOOKUP(InvoiceDatabase[[#This Row],[Customer]],CustomerList[],5,FALSE),
", ", -1)</f>
        <v>Jawa Barat</v>
      </c>
      <c r="P1300" s="68">
        <f ca="1">IF(InvoiceDatabase[[#This Row],[Aging]]&lt;&gt;"Within Due",InvoiceDatabase[[#This Row],[Balance Outstanding]],0)</f>
        <v>3724000</v>
      </c>
      <c r="Q1300" s="68">
        <f ca="1">IF(InvoiceDatabase[[#This Row],[Aging]]="Within Due",InvoiceDatabase[[#This Row],[Balance Outstanding]],0)</f>
        <v>0</v>
      </c>
      <c r="R1300" s="68" t="str">
        <f ca="1">IF(InvoiceDatabase[[#This Row],[Date Issued]] &gt;= TODAY()-30, "Yes", "No")</f>
        <v>No</v>
      </c>
      <c r="S1300" s="68" t="str">
        <f ca="1">IF(InvoiceDatabase[[#This Row],[IsOverdue?]]&lt;&gt;"Yes",InvoiceDatabase[[#This Row],[Status]],"Past Due")</f>
        <v>Past Due</v>
      </c>
      <c r="T1300" s="68" t="str">
        <f ca="1">IF(AND(InvoiceDatabase[[#This Row],[Date Due]]&lt;TODAY(),InvoiceDatabase[[#This Row],[Status]]&lt;&gt;"Paid"),"Yes","No")</f>
        <v>Yes</v>
      </c>
    </row>
    <row r="1301" spans="1:20">
      <c r="A1301">
        <v>1300</v>
      </c>
      <c r="C1301" t="s">
        <v>158</v>
      </c>
      <c r="D1301" s="68">
        <v>6470000</v>
      </c>
      <c r="E1301" s="23">
        <v>46163</v>
      </c>
      <c r="F1301" s="23">
        <v>46193</v>
      </c>
      <c r="G1301" t="s">
        <v>274</v>
      </c>
      <c r="H1301"/>
      <c r="I1301"/>
      <c r="K1301" t="s">
        <v>1601</v>
      </c>
      <c r="L1301" s="68">
        <v>6470000</v>
      </c>
      <c r="M1301" s="68">
        <f>InvoiceDatabase[[#This Row],[Amount]]-InvoiceDatabase[[#This Row],[Paid Amount]]</f>
        <v>0</v>
      </c>
      <c r="N1301" s="68" t="str" cm="1">
        <f t="array" aca="1" ref="N1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1" s="68" t="str">
        <f>_xlfn.TEXTAFTER(
VLOOKUP(InvoiceDatabase[[#This Row],[Customer]],CustomerList[],5,FALSE),
", ", -1)</f>
        <v>DKI Jakarta</v>
      </c>
      <c r="P1301" s="68">
        <f ca="1">IF(InvoiceDatabase[[#This Row],[Aging]]&lt;&gt;"Within Due",InvoiceDatabase[[#This Row],[Balance Outstanding]],0)</f>
        <v>0</v>
      </c>
      <c r="Q1301" s="68">
        <f ca="1">IF(InvoiceDatabase[[#This Row],[Aging]]="Within Due",InvoiceDatabase[[#This Row],[Balance Outstanding]],0)</f>
        <v>0</v>
      </c>
      <c r="R1301" s="68" t="str">
        <f ca="1">IF(InvoiceDatabase[[#This Row],[Date Issued]] &gt;= TODAY()-30, "Yes", "No")</f>
        <v>No</v>
      </c>
      <c r="S1301" s="68" t="str">
        <f ca="1">IF(InvoiceDatabase[[#This Row],[IsOverdue?]]&lt;&gt;"Yes",InvoiceDatabase[[#This Row],[Status]],"Past Due")</f>
        <v>Paid</v>
      </c>
      <c r="T1301" s="68" t="str">
        <f ca="1">IF(AND(InvoiceDatabase[[#This Row],[Date Due]]&lt;TODAY(),InvoiceDatabase[[#This Row],[Status]]&lt;&gt;"Paid"),"Yes","No")</f>
        <v>No</v>
      </c>
    </row>
    <row r="1302" spans="1:20">
      <c r="A1302">
        <v>1301</v>
      </c>
      <c r="C1302" t="s">
        <v>239</v>
      </c>
      <c r="D1302" s="68">
        <v>2054000</v>
      </c>
      <c r="E1302" s="23">
        <v>46248</v>
      </c>
      <c r="F1302" s="23">
        <v>46278</v>
      </c>
      <c r="G1302" t="s">
        <v>51</v>
      </c>
      <c r="H1302"/>
      <c r="I1302"/>
      <c r="K1302" t="s">
        <v>1602</v>
      </c>
      <c r="L1302" s="68">
        <v>0</v>
      </c>
      <c r="M1302" s="68">
        <f>InvoiceDatabase[[#This Row],[Amount]]-InvoiceDatabase[[#This Row],[Paid Amount]]</f>
        <v>2054000</v>
      </c>
      <c r="N1302" s="68" t="str" cm="1">
        <f t="array" aca="1" ref="N1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02" s="68" t="str">
        <f>_xlfn.TEXTAFTER(
VLOOKUP(InvoiceDatabase[[#This Row],[Customer]],CustomerList[],5,FALSE),
", ", -1)</f>
        <v>Kepulauan Riau</v>
      </c>
      <c r="P1302" s="68">
        <f ca="1">IF(InvoiceDatabase[[#This Row],[Aging]]&lt;&gt;"Within Due",InvoiceDatabase[[#This Row],[Balance Outstanding]],0)</f>
        <v>2054000</v>
      </c>
      <c r="Q1302" s="68">
        <f ca="1">IF(InvoiceDatabase[[#This Row],[Aging]]="Within Due",InvoiceDatabase[[#This Row],[Balance Outstanding]],0)</f>
        <v>0</v>
      </c>
      <c r="R1302" s="68" t="str">
        <f ca="1">IF(InvoiceDatabase[[#This Row],[Date Issued]] &gt;= TODAY()-30, "Yes", "No")</f>
        <v>No</v>
      </c>
      <c r="S1302" s="68" t="str">
        <f ca="1">IF(InvoiceDatabase[[#This Row],[IsOverdue?]]&lt;&gt;"Yes",InvoiceDatabase[[#This Row],[Status]],"Past Due")</f>
        <v>Past Due</v>
      </c>
      <c r="T1302" s="68" t="str">
        <f ca="1">IF(AND(InvoiceDatabase[[#This Row],[Date Due]]&lt;TODAY(),InvoiceDatabase[[#This Row],[Status]]&lt;&gt;"Paid"),"Yes","No")</f>
        <v>Yes</v>
      </c>
    </row>
    <row r="1303" spans="1:20">
      <c r="A1303">
        <v>1302</v>
      </c>
      <c r="C1303" t="s">
        <v>225</v>
      </c>
      <c r="D1303" s="68">
        <v>4345000</v>
      </c>
      <c r="E1303" s="23">
        <v>46095</v>
      </c>
      <c r="F1303" s="23">
        <v>46140</v>
      </c>
      <c r="G1303" t="s">
        <v>51</v>
      </c>
      <c r="H1303"/>
      <c r="I1303"/>
      <c r="K1303" t="s">
        <v>1603</v>
      </c>
      <c r="L1303" s="68">
        <v>0</v>
      </c>
      <c r="M1303" s="68">
        <f>InvoiceDatabase[[#This Row],[Amount]]-InvoiceDatabase[[#This Row],[Paid Amount]]</f>
        <v>4345000</v>
      </c>
      <c r="N1303" s="68" t="str" cm="1">
        <f t="array" aca="1" ref="N1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03" s="68" t="str">
        <f>_xlfn.TEXTAFTER(
VLOOKUP(InvoiceDatabase[[#This Row],[Customer]],CustomerList[],5,FALSE),
", ", -1)</f>
        <v>Sumatera Selatan</v>
      </c>
      <c r="P1303" s="68">
        <f ca="1">IF(InvoiceDatabase[[#This Row],[Aging]]&lt;&gt;"Within Due",InvoiceDatabase[[#This Row],[Balance Outstanding]],0)</f>
        <v>4345000</v>
      </c>
      <c r="Q1303" s="68">
        <f ca="1">IF(InvoiceDatabase[[#This Row],[Aging]]="Within Due",InvoiceDatabase[[#This Row],[Balance Outstanding]],0)</f>
        <v>0</v>
      </c>
      <c r="R1303" s="68" t="str">
        <f ca="1">IF(InvoiceDatabase[[#This Row],[Date Issued]] &gt;= TODAY()-30, "Yes", "No")</f>
        <v>No</v>
      </c>
      <c r="S1303" s="68" t="str">
        <f ca="1">IF(InvoiceDatabase[[#This Row],[IsOverdue?]]&lt;&gt;"Yes",InvoiceDatabase[[#This Row],[Status]],"Past Due")</f>
        <v>Past Due</v>
      </c>
      <c r="T1303" s="68" t="str">
        <f ca="1">IF(AND(InvoiceDatabase[[#This Row],[Date Due]]&lt;TODAY(),InvoiceDatabase[[#This Row],[Status]]&lt;&gt;"Paid"),"Yes","No")</f>
        <v>Yes</v>
      </c>
    </row>
    <row r="1304" spans="1:20">
      <c r="A1304">
        <v>1303</v>
      </c>
      <c r="C1304" t="s">
        <v>260</v>
      </c>
      <c r="D1304" s="68">
        <v>2894000</v>
      </c>
      <c r="E1304" s="23">
        <v>46185</v>
      </c>
      <c r="F1304" s="23">
        <v>46230</v>
      </c>
      <c r="G1304" t="s">
        <v>274</v>
      </c>
      <c r="H1304"/>
      <c r="I1304"/>
      <c r="K1304" t="s">
        <v>1604</v>
      </c>
      <c r="L1304" s="68">
        <v>2894000</v>
      </c>
      <c r="M1304" s="68">
        <f>InvoiceDatabase[[#This Row],[Amount]]-InvoiceDatabase[[#This Row],[Paid Amount]]</f>
        <v>0</v>
      </c>
      <c r="N1304" s="68" t="str" cm="1">
        <f t="array" aca="1" ref="N1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4" s="68" t="str">
        <f>_xlfn.TEXTAFTER(
VLOOKUP(InvoiceDatabase[[#This Row],[Customer]],CustomerList[],5,FALSE),
", ", -1)</f>
        <v>Sulawesi Utara</v>
      </c>
      <c r="P1304" s="68">
        <f ca="1">IF(InvoiceDatabase[[#This Row],[Aging]]&lt;&gt;"Within Due",InvoiceDatabase[[#This Row],[Balance Outstanding]],0)</f>
        <v>0</v>
      </c>
      <c r="Q1304" s="68">
        <f ca="1">IF(InvoiceDatabase[[#This Row],[Aging]]="Within Due",InvoiceDatabase[[#This Row],[Balance Outstanding]],0)</f>
        <v>0</v>
      </c>
      <c r="R1304" s="68" t="str">
        <f ca="1">IF(InvoiceDatabase[[#This Row],[Date Issued]] &gt;= TODAY()-30, "Yes", "No")</f>
        <v>No</v>
      </c>
      <c r="S1304" s="68" t="str">
        <f ca="1">IF(InvoiceDatabase[[#This Row],[IsOverdue?]]&lt;&gt;"Yes",InvoiceDatabase[[#This Row],[Status]],"Past Due")</f>
        <v>Paid</v>
      </c>
      <c r="T1304" s="68" t="str">
        <f ca="1">IF(AND(InvoiceDatabase[[#This Row],[Date Due]]&lt;TODAY(),InvoiceDatabase[[#This Row],[Status]]&lt;&gt;"Paid"),"Yes","No")</f>
        <v>No</v>
      </c>
    </row>
    <row r="1305" spans="1:20">
      <c r="A1305">
        <v>1304</v>
      </c>
      <c r="C1305" t="s">
        <v>232</v>
      </c>
      <c r="D1305" s="68">
        <v>2949000</v>
      </c>
      <c r="E1305" s="23">
        <v>46182</v>
      </c>
      <c r="F1305" s="23">
        <v>46196</v>
      </c>
      <c r="G1305" t="s">
        <v>274</v>
      </c>
      <c r="H1305"/>
      <c r="I1305"/>
      <c r="K1305" t="s">
        <v>1605</v>
      </c>
      <c r="L1305" s="68">
        <v>2949000</v>
      </c>
      <c r="M1305" s="68">
        <f>InvoiceDatabase[[#This Row],[Amount]]-InvoiceDatabase[[#This Row],[Paid Amount]]</f>
        <v>0</v>
      </c>
      <c r="N1305" s="68" t="str" cm="1">
        <f t="array" aca="1" ref="N1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5" s="68" t="str">
        <f>_xlfn.TEXTAFTER(
VLOOKUP(InvoiceDatabase[[#This Row],[Customer]],CustomerList[],5,FALSE),
", ", -1)</f>
        <v>Riau</v>
      </c>
      <c r="P1305" s="68">
        <f ca="1">IF(InvoiceDatabase[[#This Row],[Aging]]&lt;&gt;"Within Due",InvoiceDatabase[[#This Row],[Balance Outstanding]],0)</f>
        <v>0</v>
      </c>
      <c r="Q1305" s="68">
        <f ca="1">IF(InvoiceDatabase[[#This Row],[Aging]]="Within Due",InvoiceDatabase[[#This Row],[Balance Outstanding]],0)</f>
        <v>0</v>
      </c>
      <c r="R1305" s="68" t="str">
        <f ca="1">IF(InvoiceDatabase[[#This Row],[Date Issued]] &gt;= TODAY()-30, "Yes", "No")</f>
        <v>No</v>
      </c>
      <c r="S1305" s="68" t="str">
        <f ca="1">IF(InvoiceDatabase[[#This Row],[IsOverdue?]]&lt;&gt;"Yes",InvoiceDatabase[[#This Row],[Status]],"Past Due")</f>
        <v>Paid</v>
      </c>
      <c r="T1305" s="68" t="str">
        <f ca="1">IF(AND(InvoiceDatabase[[#This Row],[Date Due]]&lt;TODAY(),InvoiceDatabase[[#This Row],[Status]]&lt;&gt;"Paid"),"Yes","No")</f>
        <v>No</v>
      </c>
    </row>
    <row r="1306" spans="1:20">
      <c r="A1306">
        <v>1305</v>
      </c>
      <c r="C1306" t="s">
        <v>138</v>
      </c>
      <c r="D1306" s="68">
        <v>5176000</v>
      </c>
      <c r="E1306" s="23">
        <v>46263</v>
      </c>
      <c r="F1306" s="23">
        <v>46293</v>
      </c>
      <c r="G1306" t="s">
        <v>274</v>
      </c>
      <c r="H1306"/>
      <c r="I1306"/>
      <c r="K1306" t="s">
        <v>1606</v>
      </c>
      <c r="L1306" s="68">
        <v>5176000</v>
      </c>
      <c r="M1306" s="68">
        <f>InvoiceDatabase[[#This Row],[Amount]]-InvoiceDatabase[[#This Row],[Paid Amount]]</f>
        <v>0</v>
      </c>
      <c r="N1306" s="68" t="str" cm="1">
        <f t="array" aca="1" ref="N1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6" s="68" t="str">
        <f>_xlfn.TEXTAFTER(
VLOOKUP(InvoiceDatabase[[#This Row],[Customer]],CustomerList[],5,FALSE),
", ", -1)</f>
        <v>Jawa Barat</v>
      </c>
      <c r="P1306" s="68">
        <f ca="1">IF(InvoiceDatabase[[#This Row],[Aging]]&lt;&gt;"Within Due",InvoiceDatabase[[#This Row],[Balance Outstanding]],0)</f>
        <v>0</v>
      </c>
      <c r="Q1306" s="68">
        <f ca="1">IF(InvoiceDatabase[[#This Row],[Aging]]="Within Due",InvoiceDatabase[[#This Row],[Balance Outstanding]],0)</f>
        <v>0</v>
      </c>
      <c r="R1306" s="68" t="str">
        <f ca="1">IF(InvoiceDatabase[[#This Row],[Date Issued]] &gt;= TODAY()-30, "Yes", "No")</f>
        <v>No</v>
      </c>
      <c r="S1306" s="68" t="str">
        <f ca="1">IF(InvoiceDatabase[[#This Row],[IsOverdue?]]&lt;&gt;"Yes",InvoiceDatabase[[#This Row],[Status]],"Past Due")</f>
        <v>Paid</v>
      </c>
      <c r="T1306" s="68" t="str">
        <f ca="1">IF(AND(InvoiceDatabase[[#This Row],[Date Due]]&lt;TODAY(),InvoiceDatabase[[#This Row],[Status]]&lt;&gt;"Paid"),"Yes","No")</f>
        <v>No</v>
      </c>
    </row>
    <row r="1307" spans="1:20">
      <c r="A1307">
        <v>1306</v>
      </c>
      <c r="C1307" t="s">
        <v>165</v>
      </c>
      <c r="D1307" s="68">
        <v>9409000</v>
      </c>
      <c r="E1307" s="23">
        <v>46209</v>
      </c>
      <c r="F1307" s="23">
        <v>46223</v>
      </c>
      <c r="G1307" t="s">
        <v>51</v>
      </c>
      <c r="H1307"/>
      <c r="I1307"/>
      <c r="K1307" t="s">
        <v>1607</v>
      </c>
      <c r="L1307" s="68">
        <v>0</v>
      </c>
      <c r="M1307" s="68">
        <f>InvoiceDatabase[[#This Row],[Amount]]-InvoiceDatabase[[#This Row],[Paid Amount]]</f>
        <v>9409000</v>
      </c>
      <c r="N1307" s="68" t="str" cm="1">
        <f t="array" aca="1" ref="N1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7" s="68" t="str">
        <f>_xlfn.TEXTAFTER(
VLOOKUP(InvoiceDatabase[[#This Row],[Customer]],CustomerList[],5,FALSE),
", ", -1)</f>
        <v>Jawa Barat</v>
      </c>
      <c r="P1307" s="68">
        <f ca="1">IF(InvoiceDatabase[[#This Row],[Aging]]&lt;&gt;"Within Due",InvoiceDatabase[[#This Row],[Balance Outstanding]],0)</f>
        <v>9409000</v>
      </c>
      <c r="Q1307" s="68">
        <f ca="1">IF(InvoiceDatabase[[#This Row],[Aging]]="Within Due",InvoiceDatabase[[#This Row],[Balance Outstanding]],0)</f>
        <v>0</v>
      </c>
      <c r="R1307" s="68" t="str">
        <f ca="1">IF(InvoiceDatabase[[#This Row],[Date Issued]] &gt;= TODAY()-30, "Yes", "No")</f>
        <v>No</v>
      </c>
      <c r="S1307" s="68" t="str">
        <f ca="1">IF(InvoiceDatabase[[#This Row],[IsOverdue?]]&lt;&gt;"Yes",InvoiceDatabase[[#This Row],[Status]],"Past Due")</f>
        <v>Past Due</v>
      </c>
      <c r="T1307" s="68" t="str">
        <f ca="1">IF(AND(InvoiceDatabase[[#This Row],[Date Due]]&lt;TODAY(),InvoiceDatabase[[#This Row],[Status]]&lt;&gt;"Paid"),"Yes","No")</f>
        <v>Yes</v>
      </c>
    </row>
    <row r="1308" spans="1:20">
      <c r="A1308">
        <v>1307</v>
      </c>
      <c r="C1308" t="s">
        <v>204</v>
      </c>
      <c r="D1308" s="68">
        <v>1760000</v>
      </c>
      <c r="E1308" s="23">
        <v>46256</v>
      </c>
      <c r="F1308" s="23">
        <v>46286</v>
      </c>
      <c r="G1308" t="s">
        <v>274</v>
      </c>
      <c r="H1308"/>
      <c r="I1308"/>
      <c r="K1308" t="s">
        <v>1608</v>
      </c>
      <c r="L1308" s="68">
        <v>1760000</v>
      </c>
      <c r="M1308" s="68">
        <f>InvoiceDatabase[[#This Row],[Amount]]-InvoiceDatabase[[#This Row],[Paid Amount]]</f>
        <v>0</v>
      </c>
      <c r="N1308" s="68" t="str" cm="1">
        <f t="array" aca="1" ref="N1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08" s="68" t="str">
        <f>_xlfn.TEXTAFTER(
VLOOKUP(InvoiceDatabase[[#This Row],[Customer]],CustomerList[],5,FALSE),
", ", -1)</f>
        <v>Bali</v>
      </c>
      <c r="P1308" s="68">
        <f ca="1">IF(InvoiceDatabase[[#This Row],[Aging]]&lt;&gt;"Within Due",InvoiceDatabase[[#This Row],[Balance Outstanding]],0)</f>
        <v>0</v>
      </c>
      <c r="Q1308" s="68">
        <f ca="1">IF(InvoiceDatabase[[#This Row],[Aging]]="Within Due",InvoiceDatabase[[#This Row],[Balance Outstanding]],0)</f>
        <v>0</v>
      </c>
      <c r="R1308" s="68" t="str">
        <f ca="1">IF(InvoiceDatabase[[#This Row],[Date Issued]] &gt;= TODAY()-30, "Yes", "No")</f>
        <v>No</v>
      </c>
      <c r="S1308" s="68" t="str">
        <f ca="1">IF(InvoiceDatabase[[#This Row],[IsOverdue?]]&lt;&gt;"Yes",InvoiceDatabase[[#This Row],[Status]],"Past Due")</f>
        <v>Paid</v>
      </c>
      <c r="T1308" s="68" t="str">
        <f ca="1">IF(AND(InvoiceDatabase[[#This Row],[Date Due]]&lt;TODAY(),InvoiceDatabase[[#This Row],[Status]]&lt;&gt;"Paid"),"Yes","No")</f>
        <v>No</v>
      </c>
    </row>
    <row r="1309" spans="1:20">
      <c r="A1309">
        <v>1308</v>
      </c>
      <c r="C1309" t="s">
        <v>125</v>
      </c>
      <c r="D1309" s="68">
        <v>4916000</v>
      </c>
      <c r="E1309" s="23">
        <v>46193</v>
      </c>
      <c r="F1309" s="23">
        <v>46238</v>
      </c>
      <c r="G1309" t="s">
        <v>51</v>
      </c>
      <c r="H1309"/>
      <c r="I1309"/>
      <c r="K1309" t="s">
        <v>1609</v>
      </c>
      <c r="L1309" s="68">
        <v>0</v>
      </c>
      <c r="M1309" s="68">
        <f>InvoiceDatabase[[#This Row],[Amount]]-InvoiceDatabase[[#This Row],[Paid Amount]]</f>
        <v>4916000</v>
      </c>
      <c r="N1309" s="68" t="str" cm="1">
        <f t="array" aca="1" ref="N1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09" s="68" t="str">
        <f>_xlfn.TEXTAFTER(
VLOOKUP(InvoiceDatabase[[#This Row],[Customer]],CustomerList[],5,FALSE),
", ", -1)</f>
        <v>DKI Jakarta</v>
      </c>
      <c r="P1309" s="68">
        <f ca="1">IF(InvoiceDatabase[[#This Row],[Aging]]&lt;&gt;"Within Due",InvoiceDatabase[[#This Row],[Balance Outstanding]],0)</f>
        <v>4916000</v>
      </c>
      <c r="Q1309" s="68">
        <f ca="1">IF(InvoiceDatabase[[#This Row],[Aging]]="Within Due",InvoiceDatabase[[#This Row],[Balance Outstanding]],0)</f>
        <v>0</v>
      </c>
      <c r="R1309" s="68" t="str">
        <f ca="1">IF(InvoiceDatabase[[#This Row],[Date Issued]] &gt;= TODAY()-30, "Yes", "No")</f>
        <v>No</v>
      </c>
      <c r="S1309" s="68" t="str">
        <f ca="1">IF(InvoiceDatabase[[#This Row],[IsOverdue?]]&lt;&gt;"Yes",InvoiceDatabase[[#This Row],[Status]],"Past Due")</f>
        <v>Past Due</v>
      </c>
      <c r="T1309" s="68" t="str">
        <f ca="1">IF(AND(InvoiceDatabase[[#This Row],[Date Due]]&lt;TODAY(),InvoiceDatabase[[#This Row],[Status]]&lt;&gt;"Paid"),"Yes","No")</f>
        <v>Yes</v>
      </c>
    </row>
    <row r="1310" spans="1:20">
      <c r="A1310">
        <v>1309</v>
      </c>
      <c r="C1310" t="s">
        <v>111</v>
      </c>
      <c r="D1310" s="68">
        <v>3415000</v>
      </c>
      <c r="E1310" s="23">
        <v>46223</v>
      </c>
      <c r="F1310" s="23">
        <v>46268</v>
      </c>
      <c r="G1310" t="s">
        <v>51</v>
      </c>
      <c r="H1310"/>
      <c r="I1310"/>
      <c r="K1310" t="s">
        <v>1610</v>
      </c>
      <c r="L1310" s="68">
        <v>0</v>
      </c>
      <c r="M1310" s="68">
        <f>InvoiceDatabase[[#This Row],[Amount]]-InvoiceDatabase[[#This Row],[Paid Amount]]</f>
        <v>3415000</v>
      </c>
      <c r="N1310" s="68" t="str" cm="1">
        <f t="array" aca="1" ref="N1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10" s="68" t="str">
        <f>_xlfn.TEXTAFTER(
VLOOKUP(InvoiceDatabase[[#This Row],[Customer]],CustomerList[],5,FALSE),
", ", -1)</f>
        <v>DKI Jakarta</v>
      </c>
      <c r="P1310" s="68">
        <f ca="1">IF(InvoiceDatabase[[#This Row],[Aging]]&lt;&gt;"Within Due",InvoiceDatabase[[#This Row],[Balance Outstanding]],0)</f>
        <v>3415000</v>
      </c>
      <c r="Q1310" s="68">
        <f ca="1">IF(InvoiceDatabase[[#This Row],[Aging]]="Within Due",InvoiceDatabase[[#This Row],[Balance Outstanding]],0)</f>
        <v>0</v>
      </c>
      <c r="R1310" s="68" t="str">
        <f ca="1">IF(InvoiceDatabase[[#This Row],[Date Issued]] &gt;= TODAY()-30, "Yes", "No")</f>
        <v>No</v>
      </c>
      <c r="S1310" s="68" t="str">
        <f ca="1">IF(InvoiceDatabase[[#This Row],[IsOverdue?]]&lt;&gt;"Yes",InvoiceDatabase[[#This Row],[Status]],"Past Due")</f>
        <v>Past Due</v>
      </c>
      <c r="T1310" s="68" t="str">
        <f ca="1">IF(AND(InvoiceDatabase[[#This Row],[Date Due]]&lt;TODAY(),InvoiceDatabase[[#This Row],[Status]]&lt;&gt;"Paid"),"Yes","No")</f>
        <v>Yes</v>
      </c>
    </row>
    <row r="1311" spans="1:20">
      <c r="A1311">
        <v>1310</v>
      </c>
      <c r="C1311" t="s">
        <v>253</v>
      </c>
      <c r="D1311" s="68">
        <v>4200000</v>
      </c>
      <c r="E1311" s="23">
        <v>46065</v>
      </c>
      <c r="F1311" s="23">
        <v>46095</v>
      </c>
      <c r="G1311" t="s">
        <v>274</v>
      </c>
      <c r="H1311"/>
      <c r="I1311"/>
      <c r="K1311" t="s">
        <v>1611</v>
      </c>
      <c r="L1311" s="68">
        <v>4200000</v>
      </c>
      <c r="M1311" s="68">
        <f>InvoiceDatabase[[#This Row],[Amount]]-InvoiceDatabase[[#This Row],[Paid Amount]]</f>
        <v>0</v>
      </c>
      <c r="N1311" s="68" t="str" cm="1">
        <f t="array" aca="1" ref="N1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1" s="68" t="str">
        <f>_xlfn.TEXTAFTER(
VLOOKUP(InvoiceDatabase[[#This Row],[Customer]],CustomerList[],5,FALSE),
", ", -1)</f>
        <v>Kalimantan Barat</v>
      </c>
      <c r="P1311" s="68">
        <f ca="1">IF(InvoiceDatabase[[#This Row],[Aging]]&lt;&gt;"Within Due",InvoiceDatabase[[#This Row],[Balance Outstanding]],0)</f>
        <v>0</v>
      </c>
      <c r="Q1311" s="68">
        <f ca="1">IF(InvoiceDatabase[[#This Row],[Aging]]="Within Due",InvoiceDatabase[[#This Row],[Balance Outstanding]],0)</f>
        <v>0</v>
      </c>
      <c r="R1311" s="68" t="str">
        <f ca="1">IF(InvoiceDatabase[[#This Row],[Date Issued]] &gt;= TODAY()-30, "Yes", "No")</f>
        <v>No</v>
      </c>
      <c r="S1311" s="68" t="str">
        <f ca="1">IF(InvoiceDatabase[[#This Row],[IsOverdue?]]&lt;&gt;"Yes",InvoiceDatabase[[#This Row],[Status]],"Past Due")</f>
        <v>Paid</v>
      </c>
      <c r="T1311" s="68" t="str">
        <f ca="1">IF(AND(InvoiceDatabase[[#This Row],[Date Due]]&lt;TODAY(),InvoiceDatabase[[#This Row],[Status]]&lt;&gt;"Paid"),"Yes","No")</f>
        <v>No</v>
      </c>
    </row>
    <row r="1312" spans="1:20">
      <c r="A1312">
        <v>1311</v>
      </c>
      <c r="C1312" t="s">
        <v>184</v>
      </c>
      <c r="D1312" s="68">
        <v>3390000</v>
      </c>
      <c r="E1312" s="23">
        <v>46254</v>
      </c>
      <c r="F1312" s="23">
        <v>46268</v>
      </c>
      <c r="G1312" t="s">
        <v>274</v>
      </c>
      <c r="H1312"/>
      <c r="I1312"/>
      <c r="K1312" t="s">
        <v>1612</v>
      </c>
      <c r="L1312" s="68">
        <v>3390000</v>
      </c>
      <c r="M1312" s="68">
        <f>InvoiceDatabase[[#This Row],[Amount]]-InvoiceDatabase[[#This Row],[Paid Amount]]</f>
        <v>0</v>
      </c>
      <c r="N1312" s="68" t="str" cm="1">
        <f t="array" aca="1" ref="N1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2" s="68" t="str">
        <f>_xlfn.TEXTAFTER(
VLOOKUP(InvoiceDatabase[[#This Row],[Customer]],CustomerList[],5,FALSE),
", ", -1)</f>
        <v>Jawa Timur</v>
      </c>
      <c r="P1312" s="68">
        <f ca="1">IF(InvoiceDatabase[[#This Row],[Aging]]&lt;&gt;"Within Due",InvoiceDatabase[[#This Row],[Balance Outstanding]],0)</f>
        <v>0</v>
      </c>
      <c r="Q1312" s="68">
        <f ca="1">IF(InvoiceDatabase[[#This Row],[Aging]]="Within Due",InvoiceDatabase[[#This Row],[Balance Outstanding]],0)</f>
        <v>0</v>
      </c>
      <c r="R1312" s="68" t="str">
        <f ca="1">IF(InvoiceDatabase[[#This Row],[Date Issued]] &gt;= TODAY()-30, "Yes", "No")</f>
        <v>No</v>
      </c>
      <c r="S1312" s="68" t="str">
        <f ca="1">IF(InvoiceDatabase[[#This Row],[IsOverdue?]]&lt;&gt;"Yes",InvoiceDatabase[[#This Row],[Status]],"Past Due")</f>
        <v>Paid</v>
      </c>
      <c r="T1312" s="68" t="str">
        <f ca="1">IF(AND(InvoiceDatabase[[#This Row],[Date Due]]&lt;TODAY(),InvoiceDatabase[[#This Row],[Status]]&lt;&gt;"Paid"),"Yes","No")</f>
        <v>No</v>
      </c>
    </row>
    <row r="1313" spans="1:20">
      <c r="A1313">
        <v>1312</v>
      </c>
      <c r="C1313" t="s">
        <v>138</v>
      </c>
      <c r="D1313" s="68">
        <v>6258000</v>
      </c>
      <c r="E1313" s="23">
        <v>46053</v>
      </c>
      <c r="F1313" s="23">
        <v>46098</v>
      </c>
      <c r="G1313" t="s">
        <v>274</v>
      </c>
      <c r="H1313"/>
      <c r="I1313"/>
      <c r="K1313" t="s">
        <v>1613</v>
      </c>
      <c r="L1313" s="68">
        <v>6258000</v>
      </c>
      <c r="M1313" s="68">
        <f>InvoiceDatabase[[#This Row],[Amount]]-InvoiceDatabase[[#This Row],[Paid Amount]]</f>
        <v>0</v>
      </c>
      <c r="N1313" s="68" t="str" cm="1">
        <f t="array" aca="1" ref="N1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3" s="68" t="str">
        <f>_xlfn.TEXTAFTER(
VLOOKUP(InvoiceDatabase[[#This Row],[Customer]],CustomerList[],5,FALSE),
", ", -1)</f>
        <v>Jawa Barat</v>
      </c>
      <c r="P1313" s="68">
        <f ca="1">IF(InvoiceDatabase[[#This Row],[Aging]]&lt;&gt;"Within Due",InvoiceDatabase[[#This Row],[Balance Outstanding]],0)</f>
        <v>0</v>
      </c>
      <c r="Q1313" s="68">
        <f ca="1">IF(InvoiceDatabase[[#This Row],[Aging]]="Within Due",InvoiceDatabase[[#This Row],[Balance Outstanding]],0)</f>
        <v>0</v>
      </c>
      <c r="R1313" s="68" t="str">
        <f ca="1">IF(InvoiceDatabase[[#This Row],[Date Issued]] &gt;= TODAY()-30, "Yes", "No")</f>
        <v>No</v>
      </c>
      <c r="S1313" s="68" t="str">
        <f ca="1">IF(InvoiceDatabase[[#This Row],[IsOverdue?]]&lt;&gt;"Yes",InvoiceDatabase[[#This Row],[Status]],"Past Due")</f>
        <v>Paid</v>
      </c>
      <c r="T1313" s="68" t="str">
        <f ca="1">IF(AND(InvoiceDatabase[[#This Row],[Date Due]]&lt;TODAY(),InvoiceDatabase[[#This Row],[Status]]&lt;&gt;"Paid"),"Yes","No")</f>
        <v>No</v>
      </c>
    </row>
    <row r="1314" spans="1:20">
      <c r="A1314">
        <v>1313</v>
      </c>
      <c r="C1314" t="s">
        <v>158</v>
      </c>
      <c r="D1314" s="68">
        <v>3942000</v>
      </c>
      <c r="E1314" s="23">
        <v>46268</v>
      </c>
      <c r="F1314" s="23">
        <v>46282</v>
      </c>
      <c r="G1314" t="s">
        <v>274</v>
      </c>
      <c r="H1314"/>
      <c r="I1314"/>
      <c r="K1314" t="s">
        <v>1614</v>
      </c>
      <c r="L1314" s="68">
        <v>3942000</v>
      </c>
      <c r="M1314" s="68">
        <f>InvoiceDatabase[[#This Row],[Amount]]-InvoiceDatabase[[#This Row],[Paid Amount]]</f>
        <v>0</v>
      </c>
      <c r="N1314" s="68" t="str" cm="1">
        <f t="array" aca="1" ref="N1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4" s="68" t="str">
        <f>_xlfn.TEXTAFTER(
VLOOKUP(InvoiceDatabase[[#This Row],[Customer]],CustomerList[],5,FALSE),
", ", -1)</f>
        <v>DKI Jakarta</v>
      </c>
      <c r="P1314" s="68">
        <f ca="1">IF(InvoiceDatabase[[#This Row],[Aging]]&lt;&gt;"Within Due",InvoiceDatabase[[#This Row],[Balance Outstanding]],0)</f>
        <v>0</v>
      </c>
      <c r="Q1314" s="68">
        <f ca="1">IF(InvoiceDatabase[[#This Row],[Aging]]="Within Due",InvoiceDatabase[[#This Row],[Balance Outstanding]],0)</f>
        <v>0</v>
      </c>
      <c r="R1314" s="68" t="str">
        <f ca="1">IF(InvoiceDatabase[[#This Row],[Date Issued]] &gt;= TODAY()-30, "Yes", "No")</f>
        <v>No</v>
      </c>
      <c r="S1314" s="68" t="str">
        <f ca="1">IF(InvoiceDatabase[[#This Row],[IsOverdue?]]&lt;&gt;"Yes",InvoiceDatabase[[#This Row],[Status]],"Past Due")</f>
        <v>Paid</v>
      </c>
      <c r="T1314" s="68" t="str">
        <f ca="1">IF(AND(InvoiceDatabase[[#This Row],[Date Due]]&lt;TODAY(),InvoiceDatabase[[#This Row],[Status]]&lt;&gt;"Paid"),"Yes","No")</f>
        <v>No</v>
      </c>
    </row>
    <row r="1315" spans="1:20">
      <c r="A1315">
        <v>1314</v>
      </c>
      <c r="C1315" t="s">
        <v>165</v>
      </c>
      <c r="D1315" s="68">
        <v>1882000</v>
      </c>
      <c r="E1315" s="23">
        <v>46045</v>
      </c>
      <c r="F1315" s="23">
        <v>46059</v>
      </c>
      <c r="G1315" t="s">
        <v>274</v>
      </c>
      <c r="H1315"/>
      <c r="I1315"/>
      <c r="K1315" t="s">
        <v>1615</v>
      </c>
      <c r="L1315" s="68">
        <v>1882000</v>
      </c>
      <c r="M1315" s="68">
        <f>InvoiceDatabase[[#This Row],[Amount]]-InvoiceDatabase[[#This Row],[Paid Amount]]</f>
        <v>0</v>
      </c>
      <c r="N1315" s="68" t="str" cm="1">
        <f t="array" aca="1" ref="N1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5" s="68" t="str">
        <f>_xlfn.TEXTAFTER(
VLOOKUP(InvoiceDatabase[[#This Row],[Customer]],CustomerList[],5,FALSE),
", ", -1)</f>
        <v>Jawa Barat</v>
      </c>
      <c r="P1315" s="68">
        <f ca="1">IF(InvoiceDatabase[[#This Row],[Aging]]&lt;&gt;"Within Due",InvoiceDatabase[[#This Row],[Balance Outstanding]],0)</f>
        <v>0</v>
      </c>
      <c r="Q1315" s="68">
        <f ca="1">IF(InvoiceDatabase[[#This Row],[Aging]]="Within Due",InvoiceDatabase[[#This Row],[Balance Outstanding]],0)</f>
        <v>0</v>
      </c>
      <c r="R1315" s="68" t="str">
        <f ca="1">IF(InvoiceDatabase[[#This Row],[Date Issued]] &gt;= TODAY()-30, "Yes", "No")</f>
        <v>No</v>
      </c>
      <c r="S1315" s="68" t="str">
        <f ca="1">IF(InvoiceDatabase[[#This Row],[IsOverdue?]]&lt;&gt;"Yes",InvoiceDatabase[[#This Row],[Status]],"Past Due")</f>
        <v>Paid</v>
      </c>
      <c r="T1315" s="68" t="str">
        <f ca="1">IF(AND(InvoiceDatabase[[#This Row],[Date Due]]&lt;TODAY(),InvoiceDatabase[[#This Row],[Status]]&lt;&gt;"Paid"),"Yes","No")</f>
        <v>No</v>
      </c>
    </row>
    <row r="1316" spans="1:20">
      <c r="A1316">
        <v>1315</v>
      </c>
      <c r="C1316" t="s">
        <v>253</v>
      </c>
      <c r="D1316" s="68">
        <v>1134000</v>
      </c>
      <c r="E1316" s="23">
        <v>46029</v>
      </c>
      <c r="F1316" s="23">
        <v>46043</v>
      </c>
      <c r="G1316" t="s">
        <v>274</v>
      </c>
      <c r="H1316"/>
      <c r="I1316"/>
      <c r="K1316" t="s">
        <v>1616</v>
      </c>
      <c r="L1316" s="68">
        <v>1134000</v>
      </c>
      <c r="M1316" s="68">
        <f>InvoiceDatabase[[#This Row],[Amount]]-InvoiceDatabase[[#This Row],[Paid Amount]]</f>
        <v>0</v>
      </c>
      <c r="N1316" s="68" t="str" cm="1">
        <f t="array" aca="1" ref="N1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6" s="68" t="str">
        <f>_xlfn.TEXTAFTER(
VLOOKUP(InvoiceDatabase[[#This Row],[Customer]],CustomerList[],5,FALSE),
", ", -1)</f>
        <v>Kalimantan Barat</v>
      </c>
      <c r="P1316" s="68">
        <f ca="1">IF(InvoiceDatabase[[#This Row],[Aging]]&lt;&gt;"Within Due",InvoiceDatabase[[#This Row],[Balance Outstanding]],0)</f>
        <v>0</v>
      </c>
      <c r="Q1316" s="68">
        <f ca="1">IF(InvoiceDatabase[[#This Row],[Aging]]="Within Due",InvoiceDatabase[[#This Row],[Balance Outstanding]],0)</f>
        <v>0</v>
      </c>
      <c r="R1316" s="68" t="str">
        <f ca="1">IF(InvoiceDatabase[[#This Row],[Date Issued]] &gt;= TODAY()-30, "Yes", "No")</f>
        <v>No</v>
      </c>
      <c r="S1316" s="68" t="str">
        <f ca="1">IF(InvoiceDatabase[[#This Row],[IsOverdue?]]&lt;&gt;"Yes",InvoiceDatabase[[#This Row],[Status]],"Past Due")</f>
        <v>Paid</v>
      </c>
      <c r="T1316" s="68" t="str">
        <f ca="1">IF(AND(InvoiceDatabase[[#This Row],[Date Due]]&lt;TODAY(),InvoiceDatabase[[#This Row],[Status]]&lt;&gt;"Paid"),"Yes","No")</f>
        <v>No</v>
      </c>
    </row>
    <row r="1317" spans="1:20">
      <c r="A1317">
        <v>1316</v>
      </c>
      <c r="C1317" t="s">
        <v>260</v>
      </c>
      <c r="D1317" s="68">
        <v>2177000</v>
      </c>
      <c r="E1317" s="23">
        <v>46059</v>
      </c>
      <c r="F1317" s="23">
        <v>46104</v>
      </c>
      <c r="G1317" t="s">
        <v>274</v>
      </c>
      <c r="H1317"/>
      <c r="I1317"/>
      <c r="K1317" t="s">
        <v>1617</v>
      </c>
      <c r="L1317" s="68">
        <v>2177000</v>
      </c>
      <c r="M1317" s="68">
        <f>InvoiceDatabase[[#This Row],[Amount]]-InvoiceDatabase[[#This Row],[Paid Amount]]</f>
        <v>0</v>
      </c>
      <c r="N1317" s="68" t="str" cm="1">
        <f t="array" aca="1" ref="N1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17" s="68" t="str">
        <f>_xlfn.TEXTAFTER(
VLOOKUP(InvoiceDatabase[[#This Row],[Customer]],CustomerList[],5,FALSE),
", ", -1)</f>
        <v>Sulawesi Utara</v>
      </c>
      <c r="P1317" s="68">
        <f ca="1">IF(InvoiceDatabase[[#This Row],[Aging]]&lt;&gt;"Within Due",InvoiceDatabase[[#This Row],[Balance Outstanding]],0)</f>
        <v>0</v>
      </c>
      <c r="Q1317" s="68">
        <f ca="1">IF(InvoiceDatabase[[#This Row],[Aging]]="Within Due",InvoiceDatabase[[#This Row],[Balance Outstanding]],0)</f>
        <v>0</v>
      </c>
      <c r="R1317" s="68" t="str">
        <f ca="1">IF(InvoiceDatabase[[#This Row],[Date Issued]] &gt;= TODAY()-30, "Yes", "No")</f>
        <v>No</v>
      </c>
      <c r="S1317" s="68" t="str">
        <f ca="1">IF(InvoiceDatabase[[#This Row],[IsOverdue?]]&lt;&gt;"Yes",InvoiceDatabase[[#This Row],[Status]],"Past Due")</f>
        <v>Paid</v>
      </c>
      <c r="T1317" s="68" t="str">
        <f ca="1">IF(AND(InvoiceDatabase[[#This Row],[Date Due]]&lt;TODAY(),InvoiceDatabase[[#This Row],[Status]]&lt;&gt;"Paid"),"Yes","No")</f>
        <v>No</v>
      </c>
    </row>
    <row r="1318" spans="1:20">
      <c r="A1318">
        <v>1317</v>
      </c>
      <c r="C1318" t="s">
        <v>151</v>
      </c>
      <c r="D1318" s="68">
        <v>5294000</v>
      </c>
      <c r="E1318" s="23">
        <v>46174</v>
      </c>
      <c r="F1318" s="23">
        <v>46188</v>
      </c>
      <c r="G1318" t="s">
        <v>2802</v>
      </c>
      <c r="H1318"/>
      <c r="I1318"/>
      <c r="K1318" t="s">
        <v>1618</v>
      </c>
      <c r="L1318" s="68">
        <v>1588000</v>
      </c>
      <c r="M1318" s="68">
        <f>InvoiceDatabase[[#This Row],[Amount]]-InvoiceDatabase[[#This Row],[Paid Amount]]</f>
        <v>3706000</v>
      </c>
      <c r="N1318" s="68" t="str" cm="1">
        <f t="array" aca="1" ref="N1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8" s="68" t="str">
        <f>_xlfn.TEXTAFTER(
VLOOKUP(InvoiceDatabase[[#This Row],[Customer]],CustomerList[],5,FALSE),
", ", -1)</f>
        <v>Banten</v>
      </c>
      <c r="P1318" s="68">
        <f ca="1">IF(InvoiceDatabase[[#This Row],[Aging]]&lt;&gt;"Within Due",InvoiceDatabase[[#This Row],[Balance Outstanding]],0)</f>
        <v>3706000</v>
      </c>
      <c r="Q1318" s="68">
        <f ca="1">IF(InvoiceDatabase[[#This Row],[Aging]]="Within Due",InvoiceDatabase[[#This Row],[Balance Outstanding]],0)</f>
        <v>0</v>
      </c>
      <c r="R1318" s="68" t="str">
        <f ca="1">IF(InvoiceDatabase[[#This Row],[Date Issued]] &gt;= TODAY()-30, "Yes", "No")</f>
        <v>No</v>
      </c>
      <c r="S1318" s="68" t="str">
        <f ca="1">IF(InvoiceDatabase[[#This Row],[IsOverdue?]]&lt;&gt;"Yes",InvoiceDatabase[[#This Row],[Status]],"Past Due")</f>
        <v>Past Due</v>
      </c>
      <c r="T1318" s="68" t="str">
        <f ca="1">IF(AND(InvoiceDatabase[[#This Row],[Date Due]]&lt;TODAY(),InvoiceDatabase[[#This Row],[Status]]&lt;&gt;"Paid"),"Yes","No")</f>
        <v>Yes</v>
      </c>
    </row>
    <row r="1319" spans="1:20">
      <c r="A1319">
        <v>1318</v>
      </c>
      <c r="C1319" t="s">
        <v>151</v>
      </c>
      <c r="D1319" s="68">
        <v>2660000</v>
      </c>
      <c r="E1319" s="23">
        <v>46099</v>
      </c>
      <c r="F1319" s="23">
        <v>46113</v>
      </c>
      <c r="G1319" t="s">
        <v>2802</v>
      </c>
      <c r="H1319"/>
      <c r="I1319"/>
      <c r="K1319" t="s">
        <v>1619</v>
      </c>
      <c r="L1319" s="68">
        <v>665000</v>
      </c>
      <c r="M1319" s="68">
        <f>InvoiceDatabase[[#This Row],[Amount]]-InvoiceDatabase[[#This Row],[Paid Amount]]</f>
        <v>1995000</v>
      </c>
      <c r="N1319" s="68" t="str" cm="1">
        <f t="array" aca="1" ref="N1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19" s="68" t="str">
        <f>_xlfn.TEXTAFTER(
VLOOKUP(InvoiceDatabase[[#This Row],[Customer]],CustomerList[],5,FALSE),
", ", -1)</f>
        <v>Banten</v>
      </c>
      <c r="P1319" s="68">
        <f ca="1">IF(InvoiceDatabase[[#This Row],[Aging]]&lt;&gt;"Within Due",InvoiceDatabase[[#This Row],[Balance Outstanding]],0)</f>
        <v>1995000</v>
      </c>
      <c r="Q1319" s="68">
        <f ca="1">IF(InvoiceDatabase[[#This Row],[Aging]]="Within Due",InvoiceDatabase[[#This Row],[Balance Outstanding]],0)</f>
        <v>0</v>
      </c>
      <c r="R1319" s="68" t="str">
        <f ca="1">IF(InvoiceDatabase[[#This Row],[Date Issued]] &gt;= TODAY()-30, "Yes", "No")</f>
        <v>No</v>
      </c>
      <c r="S1319" s="68" t="str">
        <f ca="1">IF(InvoiceDatabase[[#This Row],[IsOverdue?]]&lt;&gt;"Yes",InvoiceDatabase[[#This Row],[Status]],"Past Due")</f>
        <v>Past Due</v>
      </c>
      <c r="T1319" s="68" t="str">
        <f ca="1">IF(AND(InvoiceDatabase[[#This Row],[Date Due]]&lt;TODAY(),InvoiceDatabase[[#This Row],[Status]]&lt;&gt;"Paid"),"Yes","No")</f>
        <v>Yes</v>
      </c>
    </row>
    <row r="1320" spans="1:20">
      <c r="A1320">
        <v>1319</v>
      </c>
      <c r="C1320" t="s">
        <v>197</v>
      </c>
      <c r="D1320" s="68">
        <v>3867000</v>
      </c>
      <c r="E1320" s="23">
        <v>46268</v>
      </c>
      <c r="F1320" s="23">
        <v>46298</v>
      </c>
      <c r="G1320" t="s">
        <v>51</v>
      </c>
      <c r="H1320"/>
      <c r="I1320"/>
      <c r="K1320" t="s">
        <v>1620</v>
      </c>
      <c r="L1320" s="68">
        <v>0</v>
      </c>
      <c r="M1320" s="68">
        <f>InvoiceDatabase[[#This Row],[Amount]]-InvoiceDatabase[[#This Row],[Paid Amount]]</f>
        <v>3867000</v>
      </c>
      <c r="N1320" s="68" t="str" cm="1">
        <f t="array" aca="1" ref="N1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20" s="68" t="str">
        <f>_xlfn.TEXTAFTER(
VLOOKUP(InvoiceDatabase[[#This Row],[Customer]],CustomerList[],5,FALSE),
", ", -1)</f>
        <v>DI Yogyakarta</v>
      </c>
      <c r="P1320" s="68">
        <f ca="1">IF(InvoiceDatabase[[#This Row],[Aging]]&lt;&gt;"Within Due",InvoiceDatabase[[#This Row],[Balance Outstanding]],0)</f>
        <v>3867000</v>
      </c>
      <c r="Q1320" s="68">
        <f ca="1">IF(InvoiceDatabase[[#This Row],[Aging]]="Within Due",InvoiceDatabase[[#This Row],[Balance Outstanding]],0)</f>
        <v>0</v>
      </c>
      <c r="R1320" s="68" t="str">
        <f ca="1">IF(InvoiceDatabase[[#This Row],[Date Issued]] &gt;= TODAY()-30, "Yes", "No")</f>
        <v>No</v>
      </c>
      <c r="S1320" s="68" t="str">
        <f ca="1">IF(InvoiceDatabase[[#This Row],[IsOverdue?]]&lt;&gt;"Yes",InvoiceDatabase[[#This Row],[Status]],"Past Due")</f>
        <v>Past Due</v>
      </c>
      <c r="T1320" s="68" t="str">
        <f ca="1">IF(AND(InvoiceDatabase[[#This Row],[Date Due]]&lt;TODAY(),InvoiceDatabase[[#This Row],[Status]]&lt;&gt;"Paid"),"Yes","No")</f>
        <v>Yes</v>
      </c>
    </row>
    <row r="1321" spans="1:20">
      <c r="A1321">
        <v>1320</v>
      </c>
      <c r="C1321" t="s">
        <v>190</v>
      </c>
      <c r="D1321" s="68">
        <v>5143000</v>
      </c>
      <c r="E1321" s="23">
        <v>46046</v>
      </c>
      <c r="F1321" s="23">
        <v>46091</v>
      </c>
      <c r="G1321" t="s">
        <v>274</v>
      </c>
      <c r="H1321"/>
      <c r="I1321"/>
      <c r="K1321" t="s">
        <v>1621</v>
      </c>
      <c r="L1321" s="68">
        <v>5143000</v>
      </c>
      <c r="M1321" s="68">
        <f>InvoiceDatabase[[#This Row],[Amount]]-InvoiceDatabase[[#This Row],[Paid Amount]]</f>
        <v>0</v>
      </c>
      <c r="N1321" s="68" t="str" cm="1">
        <f t="array" aca="1" ref="N1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1" s="68" t="str">
        <f>_xlfn.TEXTAFTER(
VLOOKUP(InvoiceDatabase[[#This Row],[Customer]],CustomerList[],5,FALSE),
", ", -1)</f>
        <v>Jawa Tengah</v>
      </c>
      <c r="P1321" s="68">
        <f ca="1">IF(InvoiceDatabase[[#This Row],[Aging]]&lt;&gt;"Within Due",InvoiceDatabase[[#This Row],[Balance Outstanding]],0)</f>
        <v>0</v>
      </c>
      <c r="Q1321" s="68">
        <f ca="1">IF(InvoiceDatabase[[#This Row],[Aging]]="Within Due",InvoiceDatabase[[#This Row],[Balance Outstanding]],0)</f>
        <v>0</v>
      </c>
      <c r="R1321" s="68" t="str">
        <f ca="1">IF(InvoiceDatabase[[#This Row],[Date Issued]] &gt;= TODAY()-30, "Yes", "No")</f>
        <v>No</v>
      </c>
      <c r="S1321" s="68" t="str">
        <f ca="1">IF(InvoiceDatabase[[#This Row],[IsOverdue?]]&lt;&gt;"Yes",InvoiceDatabase[[#This Row],[Status]],"Past Due")</f>
        <v>Paid</v>
      </c>
      <c r="T1321" s="68" t="str">
        <f ca="1">IF(AND(InvoiceDatabase[[#This Row],[Date Due]]&lt;TODAY(),InvoiceDatabase[[#This Row],[Status]]&lt;&gt;"Paid"),"Yes","No")</f>
        <v>No</v>
      </c>
    </row>
    <row r="1322" spans="1:20">
      <c r="A1322">
        <v>1321</v>
      </c>
      <c r="C1322" t="s">
        <v>144</v>
      </c>
      <c r="D1322" s="68">
        <v>1968000</v>
      </c>
      <c r="E1322" s="23">
        <v>46108</v>
      </c>
      <c r="F1322" s="23">
        <v>46138</v>
      </c>
      <c r="G1322" t="s">
        <v>274</v>
      </c>
      <c r="H1322"/>
      <c r="I1322"/>
      <c r="K1322" t="s">
        <v>1622</v>
      </c>
      <c r="L1322" s="68">
        <v>1968000</v>
      </c>
      <c r="M1322" s="68">
        <f>InvoiceDatabase[[#This Row],[Amount]]-InvoiceDatabase[[#This Row],[Paid Amount]]</f>
        <v>0</v>
      </c>
      <c r="N1322" s="68" t="str" cm="1">
        <f t="array" aca="1" ref="N1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2" s="68" t="str">
        <f>_xlfn.TEXTAFTER(
VLOOKUP(InvoiceDatabase[[#This Row],[Customer]],CustomerList[],5,FALSE),
", ", -1)</f>
        <v>Banten</v>
      </c>
      <c r="P1322" s="68">
        <f ca="1">IF(InvoiceDatabase[[#This Row],[Aging]]&lt;&gt;"Within Due",InvoiceDatabase[[#This Row],[Balance Outstanding]],0)</f>
        <v>0</v>
      </c>
      <c r="Q1322" s="68">
        <f ca="1">IF(InvoiceDatabase[[#This Row],[Aging]]="Within Due",InvoiceDatabase[[#This Row],[Balance Outstanding]],0)</f>
        <v>0</v>
      </c>
      <c r="R1322" s="68" t="str">
        <f ca="1">IF(InvoiceDatabase[[#This Row],[Date Issued]] &gt;= TODAY()-30, "Yes", "No")</f>
        <v>No</v>
      </c>
      <c r="S1322" s="68" t="str">
        <f ca="1">IF(InvoiceDatabase[[#This Row],[IsOverdue?]]&lt;&gt;"Yes",InvoiceDatabase[[#This Row],[Status]],"Past Due")</f>
        <v>Paid</v>
      </c>
      <c r="T1322" s="68" t="str">
        <f ca="1">IF(AND(InvoiceDatabase[[#This Row],[Date Due]]&lt;TODAY(),InvoiceDatabase[[#This Row],[Status]]&lt;&gt;"Paid"),"Yes","No")</f>
        <v>No</v>
      </c>
    </row>
    <row r="1323" spans="1:20">
      <c r="A1323">
        <v>1322</v>
      </c>
      <c r="C1323" t="s">
        <v>260</v>
      </c>
      <c r="D1323" s="68">
        <v>4583000</v>
      </c>
      <c r="E1323" s="23">
        <v>46133</v>
      </c>
      <c r="F1323" s="23">
        <v>46147</v>
      </c>
      <c r="G1323" t="s">
        <v>2802</v>
      </c>
      <c r="H1323"/>
      <c r="I1323"/>
      <c r="K1323" t="s">
        <v>1623</v>
      </c>
      <c r="L1323" s="68">
        <v>1375000</v>
      </c>
      <c r="M1323" s="68">
        <f>InvoiceDatabase[[#This Row],[Amount]]-InvoiceDatabase[[#This Row],[Paid Amount]]</f>
        <v>3208000</v>
      </c>
      <c r="N1323" s="68" t="str" cm="1">
        <f t="array" aca="1" ref="N1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23" s="68" t="str">
        <f>_xlfn.TEXTAFTER(
VLOOKUP(InvoiceDatabase[[#This Row],[Customer]],CustomerList[],5,FALSE),
", ", -1)</f>
        <v>Sulawesi Utara</v>
      </c>
      <c r="P1323" s="68">
        <f ca="1">IF(InvoiceDatabase[[#This Row],[Aging]]&lt;&gt;"Within Due",InvoiceDatabase[[#This Row],[Balance Outstanding]],0)</f>
        <v>3208000</v>
      </c>
      <c r="Q1323" s="68">
        <f ca="1">IF(InvoiceDatabase[[#This Row],[Aging]]="Within Due",InvoiceDatabase[[#This Row],[Balance Outstanding]],0)</f>
        <v>0</v>
      </c>
      <c r="R1323" s="68" t="str">
        <f ca="1">IF(InvoiceDatabase[[#This Row],[Date Issued]] &gt;= TODAY()-30, "Yes", "No")</f>
        <v>No</v>
      </c>
      <c r="S1323" s="68" t="str">
        <f ca="1">IF(InvoiceDatabase[[#This Row],[IsOverdue?]]&lt;&gt;"Yes",InvoiceDatabase[[#This Row],[Status]],"Past Due")</f>
        <v>Past Due</v>
      </c>
      <c r="T1323" s="68" t="str">
        <f ca="1">IF(AND(InvoiceDatabase[[#This Row],[Date Due]]&lt;TODAY(),InvoiceDatabase[[#This Row],[Status]]&lt;&gt;"Paid"),"Yes","No")</f>
        <v>Yes</v>
      </c>
    </row>
    <row r="1324" spans="1:20">
      <c r="A1324">
        <v>1323</v>
      </c>
      <c r="C1324" t="s">
        <v>151</v>
      </c>
      <c r="D1324" s="68">
        <v>3620000</v>
      </c>
      <c r="E1324" s="23">
        <v>46098</v>
      </c>
      <c r="F1324" s="23">
        <v>46143</v>
      </c>
      <c r="G1324" t="s">
        <v>274</v>
      </c>
      <c r="H1324"/>
      <c r="I1324"/>
      <c r="K1324" t="s">
        <v>1624</v>
      </c>
      <c r="L1324" s="68">
        <v>3620000</v>
      </c>
      <c r="M1324" s="68">
        <f>InvoiceDatabase[[#This Row],[Amount]]-InvoiceDatabase[[#This Row],[Paid Amount]]</f>
        <v>0</v>
      </c>
      <c r="N1324" s="68" t="str" cm="1">
        <f t="array" aca="1" ref="N1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4" s="68" t="str">
        <f>_xlfn.TEXTAFTER(
VLOOKUP(InvoiceDatabase[[#This Row],[Customer]],CustomerList[],5,FALSE),
", ", -1)</f>
        <v>Banten</v>
      </c>
      <c r="P1324" s="68">
        <f ca="1">IF(InvoiceDatabase[[#This Row],[Aging]]&lt;&gt;"Within Due",InvoiceDatabase[[#This Row],[Balance Outstanding]],0)</f>
        <v>0</v>
      </c>
      <c r="Q1324" s="68">
        <f ca="1">IF(InvoiceDatabase[[#This Row],[Aging]]="Within Due",InvoiceDatabase[[#This Row],[Balance Outstanding]],0)</f>
        <v>0</v>
      </c>
      <c r="R1324" s="68" t="str">
        <f ca="1">IF(InvoiceDatabase[[#This Row],[Date Issued]] &gt;= TODAY()-30, "Yes", "No")</f>
        <v>No</v>
      </c>
      <c r="S1324" s="68" t="str">
        <f ca="1">IF(InvoiceDatabase[[#This Row],[IsOverdue?]]&lt;&gt;"Yes",InvoiceDatabase[[#This Row],[Status]],"Past Due")</f>
        <v>Paid</v>
      </c>
      <c r="T1324" s="68" t="str">
        <f ca="1">IF(AND(InvoiceDatabase[[#This Row],[Date Due]]&lt;TODAY(),InvoiceDatabase[[#This Row],[Status]]&lt;&gt;"Paid"),"Yes","No")</f>
        <v>No</v>
      </c>
    </row>
    <row r="1325" spans="1:20">
      <c r="A1325">
        <v>1324</v>
      </c>
      <c r="C1325" t="s">
        <v>190</v>
      </c>
      <c r="D1325" s="68">
        <v>2375000</v>
      </c>
      <c r="E1325" s="23">
        <v>46216</v>
      </c>
      <c r="F1325" s="23">
        <v>46261</v>
      </c>
      <c r="G1325" t="s">
        <v>274</v>
      </c>
      <c r="H1325"/>
      <c r="I1325"/>
      <c r="K1325" t="s">
        <v>1625</v>
      </c>
      <c r="L1325" s="68">
        <v>2375000</v>
      </c>
      <c r="M1325" s="68">
        <f>InvoiceDatabase[[#This Row],[Amount]]-InvoiceDatabase[[#This Row],[Paid Amount]]</f>
        <v>0</v>
      </c>
      <c r="N1325" s="68" t="str" cm="1">
        <f t="array" aca="1" ref="N1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5" s="68" t="str">
        <f>_xlfn.TEXTAFTER(
VLOOKUP(InvoiceDatabase[[#This Row],[Customer]],CustomerList[],5,FALSE),
", ", -1)</f>
        <v>Jawa Tengah</v>
      </c>
      <c r="P1325" s="68">
        <f ca="1">IF(InvoiceDatabase[[#This Row],[Aging]]&lt;&gt;"Within Due",InvoiceDatabase[[#This Row],[Balance Outstanding]],0)</f>
        <v>0</v>
      </c>
      <c r="Q1325" s="68">
        <f ca="1">IF(InvoiceDatabase[[#This Row],[Aging]]="Within Due",InvoiceDatabase[[#This Row],[Balance Outstanding]],0)</f>
        <v>0</v>
      </c>
      <c r="R1325" s="68" t="str">
        <f ca="1">IF(InvoiceDatabase[[#This Row],[Date Issued]] &gt;= TODAY()-30, "Yes", "No")</f>
        <v>No</v>
      </c>
      <c r="S1325" s="68" t="str">
        <f ca="1">IF(InvoiceDatabase[[#This Row],[IsOverdue?]]&lt;&gt;"Yes",InvoiceDatabase[[#This Row],[Status]],"Past Due")</f>
        <v>Paid</v>
      </c>
      <c r="T1325" s="68" t="str">
        <f ca="1">IF(AND(InvoiceDatabase[[#This Row],[Date Due]]&lt;TODAY(),InvoiceDatabase[[#This Row],[Status]]&lt;&gt;"Paid"),"Yes","No")</f>
        <v>No</v>
      </c>
    </row>
    <row r="1326" spans="1:20">
      <c r="A1326">
        <v>1325</v>
      </c>
      <c r="C1326" t="s">
        <v>260</v>
      </c>
      <c r="D1326" s="68">
        <v>1125000</v>
      </c>
      <c r="E1326" s="23">
        <v>46147</v>
      </c>
      <c r="F1326" s="23">
        <v>46177</v>
      </c>
      <c r="G1326" t="s">
        <v>274</v>
      </c>
      <c r="H1326"/>
      <c r="I1326"/>
      <c r="K1326" t="s">
        <v>1626</v>
      </c>
      <c r="L1326" s="68">
        <v>1125000</v>
      </c>
      <c r="M1326" s="68">
        <f>InvoiceDatabase[[#This Row],[Amount]]-InvoiceDatabase[[#This Row],[Paid Amount]]</f>
        <v>0</v>
      </c>
      <c r="N1326" s="68" t="str" cm="1">
        <f t="array" aca="1" ref="N1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6" s="68" t="str">
        <f>_xlfn.TEXTAFTER(
VLOOKUP(InvoiceDatabase[[#This Row],[Customer]],CustomerList[],5,FALSE),
", ", -1)</f>
        <v>Sulawesi Utara</v>
      </c>
      <c r="P1326" s="68">
        <f ca="1">IF(InvoiceDatabase[[#This Row],[Aging]]&lt;&gt;"Within Due",InvoiceDatabase[[#This Row],[Balance Outstanding]],0)</f>
        <v>0</v>
      </c>
      <c r="Q1326" s="68">
        <f ca="1">IF(InvoiceDatabase[[#This Row],[Aging]]="Within Due",InvoiceDatabase[[#This Row],[Balance Outstanding]],0)</f>
        <v>0</v>
      </c>
      <c r="R1326" s="68" t="str">
        <f ca="1">IF(InvoiceDatabase[[#This Row],[Date Issued]] &gt;= TODAY()-30, "Yes", "No")</f>
        <v>No</v>
      </c>
      <c r="S1326" s="68" t="str">
        <f ca="1">IF(InvoiceDatabase[[#This Row],[IsOverdue?]]&lt;&gt;"Yes",InvoiceDatabase[[#This Row],[Status]],"Past Due")</f>
        <v>Paid</v>
      </c>
      <c r="T1326" s="68" t="str">
        <f ca="1">IF(AND(InvoiceDatabase[[#This Row],[Date Due]]&lt;TODAY(),InvoiceDatabase[[#This Row],[Status]]&lt;&gt;"Paid"),"Yes","No")</f>
        <v>No</v>
      </c>
    </row>
    <row r="1327" spans="1:20">
      <c r="A1327">
        <v>1326</v>
      </c>
      <c r="C1327" t="s">
        <v>158</v>
      </c>
      <c r="D1327" s="68">
        <v>6311000</v>
      </c>
      <c r="E1327" s="23">
        <v>46134</v>
      </c>
      <c r="F1327" s="23">
        <v>46164</v>
      </c>
      <c r="G1327" t="s">
        <v>274</v>
      </c>
      <c r="H1327"/>
      <c r="I1327"/>
      <c r="K1327" t="s">
        <v>1627</v>
      </c>
      <c r="L1327" s="68">
        <v>6311000</v>
      </c>
      <c r="M1327" s="68">
        <f>InvoiceDatabase[[#This Row],[Amount]]-InvoiceDatabase[[#This Row],[Paid Amount]]</f>
        <v>0</v>
      </c>
      <c r="N1327" s="68" t="str" cm="1">
        <f t="array" aca="1" ref="N1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7" s="68" t="str">
        <f>_xlfn.TEXTAFTER(
VLOOKUP(InvoiceDatabase[[#This Row],[Customer]],CustomerList[],5,FALSE),
", ", -1)</f>
        <v>DKI Jakarta</v>
      </c>
      <c r="P1327" s="68">
        <f ca="1">IF(InvoiceDatabase[[#This Row],[Aging]]&lt;&gt;"Within Due",InvoiceDatabase[[#This Row],[Balance Outstanding]],0)</f>
        <v>0</v>
      </c>
      <c r="Q1327" s="68">
        <f ca="1">IF(InvoiceDatabase[[#This Row],[Aging]]="Within Due",InvoiceDatabase[[#This Row],[Balance Outstanding]],0)</f>
        <v>0</v>
      </c>
      <c r="R1327" s="68" t="str">
        <f ca="1">IF(InvoiceDatabase[[#This Row],[Date Issued]] &gt;= TODAY()-30, "Yes", "No")</f>
        <v>No</v>
      </c>
      <c r="S1327" s="68" t="str">
        <f ca="1">IF(InvoiceDatabase[[#This Row],[IsOverdue?]]&lt;&gt;"Yes",InvoiceDatabase[[#This Row],[Status]],"Past Due")</f>
        <v>Paid</v>
      </c>
      <c r="T1327" s="68" t="str">
        <f ca="1">IF(AND(InvoiceDatabase[[#This Row],[Date Due]]&lt;TODAY(),InvoiceDatabase[[#This Row],[Status]]&lt;&gt;"Paid"),"Yes","No")</f>
        <v>No</v>
      </c>
    </row>
    <row r="1328" spans="1:20">
      <c r="A1328">
        <v>1327</v>
      </c>
      <c r="C1328" t="s">
        <v>184</v>
      </c>
      <c r="D1328" s="68">
        <v>2826000</v>
      </c>
      <c r="E1328" s="23">
        <v>46115</v>
      </c>
      <c r="F1328" s="23">
        <v>46145</v>
      </c>
      <c r="G1328" t="s">
        <v>274</v>
      </c>
      <c r="H1328"/>
      <c r="I1328"/>
      <c r="K1328" t="s">
        <v>1628</v>
      </c>
      <c r="L1328" s="68">
        <v>2826000</v>
      </c>
      <c r="M1328" s="68">
        <f>InvoiceDatabase[[#This Row],[Amount]]-InvoiceDatabase[[#This Row],[Paid Amount]]</f>
        <v>0</v>
      </c>
      <c r="N1328" s="68" t="str" cm="1">
        <f t="array" aca="1" ref="N1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8" s="68" t="str">
        <f>_xlfn.TEXTAFTER(
VLOOKUP(InvoiceDatabase[[#This Row],[Customer]],CustomerList[],5,FALSE),
", ", -1)</f>
        <v>Jawa Timur</v>
      </c>
      <c r="P1328" s="68">
        <f ca="1">IF(InvoiceDatabase[[#This Row],[Aging]]&lt;&gt;"Within Due",InvoiceDatabase[[#This Row],[Balance Outstanding]],0)</f>
        <v>0</v>
      </c>
      <c r="Q1328" s="68">
        <f ca="1">IF(InvoiceDatabase[[#This Row],[Aging]]="Within Due",InvoiceDatabase[[#This Row],[Balance Outstanding]],0)</f>
        <v>0</v>
      </c>
      <c r="R1328" s="68" t="str">
        <f ca="1">IF(InvoiceDatabase[[#This Row],[Date Issued]] &gt;= TODAY()-30, "Yes", "No")</f>
        <v>No</v>
      </c>
      <c r="S1328" s="68" t="str">
        <f ca="1">IF(InvoiceDatabase[[#This Row],[IsOverdue?]]&lt;&gt;"Yes",InvoiceDatabase[[#This Row],[Status]],"Past Due")</f>
        <v>Paid</v>
      </c>
      <c r="T1328" s="68" t="str">
        <f ca="1">IF(AND(InvoiceDatabase[[#This Row],[Date Due]]&lt;TODAY(),InvoiceDatabase[[#This Row],[Status]]&lt;&gt;"Paid"),"Yes","No")</f>
        <v>No</v>
      </c>
    </row>
    <row r="1329" spans="1:20">
      <c r="A1329">
        <v>1328</v>
      </c>
      <c r="C1329" t="s">
        <v>111</v>
      </c>
      <c r="D1329" s="68">
        <v>4523000</v>
      </c>
      <c r="E1329" s="23">
        <v>46206</v>
      </c>
      <c r="F1329" s="23">
        <v>46236</v>
      </c>
      <c r="G1329" t="s">
        <v>274</v>
      </c>
      <c r="H1329"/>
      <c r="I1329"/>
      <c r="K1329" t="s">
        <v>1629</v>
      </c>
      <c r="L1329" s="68">
        <v>4523000</v>
      </c>
      <c r="M1329" s="68">
        <f>InvoiceDatabase[[#This Row],[Amount]]-InvoiceDatabase[[#This Row],[Paid Amount]]</f>
        <v>0</v>
      </c>
      <c r="N1329" s="68" t="str" cm="1">
        <f t="array" aca="1" ref="N1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29" s="68" t="str">
        <f>_xlfn.TEXTAFTER(
VLOOKUP(InvoiceDatabase[[#This Row],[Customer]],CustomerList[],5,FALSE),
", ", -1)</f>
        <v>DKI Jakarta</v>
      </c>
      <c r="P1329" s="68">
        <f ca="1">IF(InvoiceDatabase[[#This Row],[Aging]]&lt;&gt;"Within Due",InvoiceDatabase[[#This Row],[Balance Outstanding]],0)</f>
        <v>0</v>
      </c>
      <c r="Q1329" s="68">
        <f ca="1">IF(InvoiceDatabase[[#This Row],[Aging]]="Within Due",InvoiceDatabase[[#This Row],[Balance Outstanding]],0)</f>
        <v>0</v>
      </c>
      <c r="R1329" s="68" t="str">
        <f ca="1">IF(InvoiceDatabase[[#This Row],[Date Issued]] &gt;= TODAY()-30, "Yes", "No")</f>
        <v>No</v>
      </c>
      <c r="S1329" s="68" t="str">
        <f ca="1">IF(InvoiceDatabase[[#This Row],[IsOverdue?]]&lt;&gt;"Yes",InvoiceDatabase[[#This Row],[Status]],"Past Due")</f>
        <v>Paid</v>
      </c>
      <c r="T1329" s="68" t="str">
        <f ca="1">IF(AND(InvoiceDatabase[[#This Row],[Date Due]]&lt;TODAY(),InvoiceDatabase[[#This Row],[Status]]&lt;&gt;"Paid"),"Yes","No")</f>
        <v>No</v>
      </c>
    </row>
    <row r="1330" spans="1:20">
      <c r="A1330">
        <v>1329</v>
      </c>
      <c r="C1330" t="s">
        <v>260</v>
      </c>
      <c r="D1330" s="68">
        <v>867000</v>
      </c>
      <c r="E1330" s="23">
        <v>46196</v>
      </c>
      <c r="F1330" s="23">
        <v>46226</v>
      </c>
      <c r="G1330" t="s">
        <v>274</v>
      </c>
      <c r="H1330"/>
      <c r="I1330"/>
      <c r="K1330" t="s">
        <v>1630</v>
      </c>
      <c r="L1330" s="68">
        <v>867000</v>
      </c>
      <c r="M1330" s="68">
        <f>InvoiceDatabase[[#This Row],[Amount]]-InvoiceDatabase[[#This Row],[Paid Amount]]</f>
        <v>0</v>
      </c>
      <c r="N1330" s="68" t="str" cm="1">
        <f t="array" aca="1" ref="N1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0" s="68" t="str">
        <f>_xlfn.TEXTAFTER(
VLOOKUP(InvoiceDatabase[[#This Row],[Customer]],CustomerList[],5,FALSE),
", ", -1)</f>
        <v>Sulawesi Utara</v>
      </c>
      <c r="P1330" s="68">
        <f ca="1">IF(InvoiceDatabase[[#This Row],[Aging]]&lt;&gt;"Within Due",InvoiceDatabase[[#This Row],[Balance Outstanding]],0)</f>
        <v>0</v>
      </c>
      <c r="Q1330" s="68">
        <f ca="1">IF(InvoiceDatabase[[#This Row],[Aging]]="Within Due",InvoiceDatabase[[#This Row],[Balance Outstanding]],0)</f>
        <v>0</v>
      </c>
      <c r="R1330" s="68" t="str">
        <f ca="1">IF(InvoiceDatabase[[#This Row],[Date Issued]] &gt;= TODAY()-30, "Yes", "No")</f>
        <v>No</v>
      </c>
      <c r="S1330" s="68" t="str">
        <f ca="1">IF(InvoiceDatabase[[#This Row],[IsOverdue?]]&lt;&gt;"Yes",InvoiceDatabase[[#This Row],[Status]],"Past Due")</f>
        <v>Paid</v>
      </c>
      <c r="T1330" s="68" t="str">
        <f ca="1">IF(AND(InvoiceDatabase[[#This Row],[Date Due]]&lt;TODAY(),InvoiceDatabase[[#This Row],[Status]]&lt;&gt;"Paid"),"Yes","No")</f>
        <v>No</v>
      </c>
    </row>
    <row r="1331" spans="1:20">
      <c r="A1331">
        <v>1330</v>
      </c>
      <c r="C1331" t="s">
        <v>131</v>
      </c>
      <c r="D1331" s="68">
        <v>3868000</v>
      </c>
      <c r="E1331" s="23">
        <v>46043</v>
      </c>
      <c r="F1331" s="23">
        <v>46073</v>
      </c>
      <c r="G1331" t="s">
        <v>274</v>
      </c>
      <c r="H1331"/>
      <c r="I1331"/>
      <c r="K1331" t="s">
        <v>1631</v>
      </c>
      <c r="L1331" s="68">
        <v>3868000</v>
      </c>
      <c r="M1331" s="68">
        <f>InvoiceDatabase[[#This Row],[Amount]]-InvoiceDatabase[[#This Row],[Paid Amount]]</f>
        <v>0</v>
      </c>
      <c r="N1331" s="68" t="str" cm="1">
        <f t="array" aca="1" ref="N1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1" s="68" t="str">
        <f>_xlfn.TEXTAFTER(
VLOOKUP(InvoiceDatabase[[#This Row],[Customer]],CustomerList[],5,FALSE),
", ", -1)</f>
        <v>Jawa Barat</v>
      </c>
      <c r="P1331" s="68">
        <f ca="1">IF(InvoiceDatabase[[#This Row],[Aging]]&lt;&gt;"Within Due",InvoiceDatabase[[#This Row],[Balance Outstanding]],0)</f>
        <v>0</v>
      </c>
      <c r="Q1331" s="68">
        <f ca="1">IF(InvoiceDatabase[[#This Row],[Aging]]="Within Due",InvoiceDatabase[[#This Row],[Balance Outstanding]],0)</f>
        <v>0</v>
      </c>
      <c r="R1331" s="68" t="str">
        <f ca="1">IF(InvoiceDatabase[[#This Row],[Date Issued]] &gt;= TODAY()-30, "Yes", "No")</f>
        <v>No</v>
      </c>
      <c r="S1331" s="68" t="str">
        <f ca="1">IF(InvoiceDatabase[[#This Row],[IsOverdue?]]&lt;&gt;"Yes",InvoiceDatabase[[#This Row],[Status]],"Past Due")</f>
        <v>Paid</v>
      </c>
      <c r="T1331" s="68" t="str">
        <f ca="1">IF(AND(InvoiceDatabase[[#This Row],[Date Due]]&lt;TODAY(),InvoiceDatabase[[#This Row],[Status]]&lt;&gt;"Paid"),"Yes","No")</f>
        <v>No</v>
      </c>
    </row>
    <row r="1332" spans="1:20">
      <c r="A1332">
        <v>1331</v>
      </c>
      <c r="C1332" t="s">
        <v>131</v>
      </c>
      <c r="D1332" s="68">
        <v>9205000</v>
      </c>
      <c r="E1332" s="23">
        <v>46233</v>
      </c>
      <c r="F1332" s="23">
        <v>46263</v>
      </c>
      <c r="G1332" t="s">
        <v>2802</v>
      </c>
      <c r="H1332"/>
      <c r="I1332"/>
      <c r="K1332" t="s">
        <v>1632</v>
      </c>
      <c r="L1332" s="68">
        <v>2301000</v>
      </c>
      <c r="M1332" s="68">
        <f>InvoiceDatabase[[#This Row],[Amount]]-InvoiceDatabase[[#This Row],[Paid Amount]]</f>
        <v>6904000</v>
      </c>
      <c r="N1332" s="68" t="str" cm="1">
        <f t="array" aca="1" ref="N1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2" s="68" t="str">
        <f>_xlfn.TEXTAFTER(
VLOOKUP(InvoiceDatabase[[#This Row],[Customer]],CustomerList[],5,FALSE),
", ", -1)</f>
        <v>Jawa Barat</v>
      </c>
      <c r="P1332" s="68">
        <f ca="1">IF(InvoiceDatabase[[#This Row],[Aging]]&lt;&gt;"Within Due",InvoiceDatabase[[#This Row],[Balance Outstanding]],0)</f>
        <v>6904000</v>
      </c>
      <c r="Q1332" s="68">
        <f ca="1">IF(InvoiceDatabase[[#This Row],[Aging]]="Within Due",InvoiceDatabase[[#This Row],[Balance Outstanding]],0)</f>
        <v>0</v>
      </c>
      <c r="R1332" s="68" t="str">
        <f ca="1">IF(InvoiceDatabase[[#This Row],[Date Issued]] &gt;= TODAY()-30, "Yes", "No")</f>
        <v>No</v>
      </c>
      <c r="S1332" s="68" t="str">
        <f ca="1">IF(InvoiceDatabase[[#This Row],[IsOverdue?]]&lt;&gt;"Yes",InvoiceDatabase[[#This Row],[Status]],"Past Due")</f>
        <v>Past Due</v>
      </c>
      <c r="T1332" s="68" t="str">
        <f ca="1">IF(AND(InvoiceDatabase[[#This Row],[Date Due]]&lt;TODAY(),InvoiceDatabase[[#This Row],[Status]]&lt;&gt;"Paid"),"Yes","No")</f>
        <v>Yes</v>
      </c>
    </row>
    <row r="1333" spans="1:20">
      <c r="A1333">
        <v>1332</v>
      </c>
      <c r="C1333" t="s">
        <v>131</v>
      </c>
      <c r="D1333" s="68">
        <v>3612000</v>
      </c>
      <c r="E1333" s="23">
        <v>46152</v>
      </c>
      <c r="F1333" s="23">
        <v>46182</v>
      </c>
      <c r="G1333" t="s">
        <v>2802</v>
      </c>
      <c r="H1333"/>
      <c r="I1333"/>
      <c r="K1333" t="s">
        <v>1633</v>
      </c>
      <c r="L1333" s="68">
        <v>2167000</v>
      </c>
      <c r="M1333" s="68">
        <f>InvoiceDatabase[[#This Row],[Amount]]-InvoiceDatabase[[#This Row],[Paid Amount]]</f>
        <v>1445000</v>
      </c>
      <c r="N1333" s="68" t="str" cm="1">
        <f t="array" aca="1" ref="N1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3" s="68" t="str">
        <f>_xlfn.TEXTAFTER(
VLOOKUP(InvoiceDatabase[[#This Row],[Customer]],CustomerList[],5,FALSE),
", ", -1)</f>
        <v>Jawa Barat</v>
      </c>
      <c r="P1333" s="68">
        <f ca="1">IF(InvoiceDatabase[[#This Row],[Aging]]&lt;&gt;"Within Due",InvoiceDatabase[[#This Row],[Balance Outstanding]],0)</f>
        <v>1445000</v>
      </c>
      <c r="Q1333" s="68">
        <f ca="1">IF(InvoiceDatabase[[#This Row],[Aging]]="Within Due",InvoiceDatabase[[#This Row],[Balance Outstanding]],0)</f>
        <v>0</v>
      </c>
      <c r="R1333" s="68" t="str">
        <f ca="1">IF(InvoiceDatabase[[#This Row],[Date Issued]] &gt;= TODAY()-30, "Yes", "No")</f>
        <v>No</v>
      </c>
      <c r="S1333" s="68" t="str">
        <f ca="1">IF(InvoiceDatabase[[#This Row],[IsOverdue?]]&lt;&gt;"Yes",InvoiceDatabase[[#This Row],[Status]],"Past Due")</f>
        <v>Past Due</v>
      </c>
      <c r="T1333" s="68" t="str">
        <f ca="1">IF(AND(InvoiceDatabase[[#This Row],[Date Due]]&lt;TODAY(),InvoiceDatabase[[#This Row],[Status]]&lt;&gt;"Paid"),"Yes","No")</f>
        <v>Yes</v>
      </c>
    </row>
    <row r="1334" spans="1:20">
      <c r="A1334">
        <v>1333</v>
      </c>
      <c r="C1334" t="s">
        <v>144</v>
      </c>
      <c r="D1334" s="68">
        <v>2181000</v>
      </c>
      <c r="E1334" s="23">
        <v>46049</v>
      </c>
      <c r="F1334" s="23">
        <v>46079</v>
      </c>
      <c r="G1334" t="s">
        <v>2802</v>
      </c>
      <c r="H1334"/>
      <c r="I1334"/>
      <c r="K1334" t="s">
        <v>1634</v>
      </c>
      <c r="L1334" s="68">
        <v>545000</v>
      </c>
      <c r="M1334" s="68">
        <f>InvoiceDatabase[[#This Row],[Amount]]-InvoiceDatabase[[#This Row],[Paid Amount]]</f>
        <v>1636000</v>
      </c>
      <c r="N1334" s="68" t="str" cm="1">
        <f t="array" aca="1" ref="N1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34" s="68" t="str">
        <f>_xlfn.TEXTAFTER(
VLOOKUP(InvoiceDatabase[[#This Row],[Customer]],CustomerList[],5,FALSE),
", ", -1)</f>
        <v>Banten</v>
      </c>
      <c r="P1334" s="68">
        <f ca="1">IF(InvoiceDatabase[[#This Row],[Aging]]&lt;&gt;"Within Due",InvoiceDatabase[[#This Row],[Balance Outstanding]],0)</f>
        <v>1636000</v>
      </c>
      <c r="Q1334" s="68">
        <f ca="1">IF(InvoiceDatabase[[#This Row],[Aging]]="Within Due",InvoiceDatabase[[#This Row],[Balance Outstanding]],0)</f>
        <v>0</v>
      </c>
      <c r="R1334" s="68" t="str">
        <f ca="1">IF(InvoiceDatabase[[#This Row],[Date Issued]] &gt;= TODAY()-30, "Yes", "No")</f>
        <v>No</v>
      </c>
      <c r="S1334" s="68" t="str">
        <f ca="1">IF(InvoiceDatabase[[#This Row],[IsOverdue?]]&lt;&gt;"Yes",InvoiceDatabase[[#This Row],[Status]],"Past Due")</f>
        <v>Past Due</v>
      </c>
      <c r="T1334" s="68" t="str">
        <f ca="1">IF(AND(InvoiceDatabase[[#This Row],[Date Due]]&lt;TODAY(),InvoiceDatabase[[#This Row],[Status]]&lt;&gt;"Paid"),"Yes","No")</f>
        <v>Yes</v>
      </c>
    </row>
    <row r="1335" spans="1:20">
      <c r="A1335">
        <v>1334</v>
      </c>
      <c r="C1335" t="s">
        <v>232</v>
      </c>
      <c r="D1335" s="68">
        <v>3335000</v>
      </c>
      <c r="E1335" s="23">
        <v>46180</v>
      </c>
      <c r="F1335" s="23">
        <v>46210</v>
      </c>
      <c r="G1335" t="s">
        <v>274</v>
      </c>
      <c r="H1335"/>
      <c r="I1335"/>
      <c r="K1335" t="s">
        <v>1635</v>
      </c>
      <c r="L1335" s="68">
        <v>3335000</v>
      </c>
      <c r="M1335" s="68">
        <f>InvoiceDatabase[[#This Row],[Amount]]-InvoiceDatabase[[#This Row],[Paid Amount]]</f>
        <v>0</v>
      </c>
      <c r="N1335" s="68" t="str" cm="1">
        <f t="array" aca="1" ref="N1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5" s="68" t="str">
        <f>_xlfn.TEXTAFTER(
VLOOKUP(InvoiceDatabase[[#This Row],[Customer]],CustomerList[],5,FALSE),
", ", -1)</f>
        <v>Riau</v>
      </c>
      <c r="P1335" s="68">
        <f ca="1">IF(InvoiceDatabase[[#This Row],[Aging]]&lt;&gt;"Within Due",InvoiceDatabase[[#This Row],[Balance Outstanding]],0)</f>
        <v>0</v>
      </c>
      <c r="Q1335" s="68">
        <f ca="1">IF(InvoiceDatabase[[#This Row],[Aging]]="Within Due",InvoiceDatabase[[#This Row],[Balance Outstanding]],0)</f>
        <v>0</v>
      </c>
      <c r="R1335" s="68" t="str">
        <f ca="1">IF(InvoiceDatabase[[#This Row],[Date Issued]] &gt;= TODAY()-30, "Yes", "No")</f>
        <v>No</v>
      </c>
      <c r="S1335" s="68" t="str">
        <f ca="1">IF(InvoiceDatabase[[#This Row],[IsOverdue?]]&lt;&gt;"Yes",InvoiceDatabase[[#This Row],[Status]],"Past Due")</f>
        <v>Paid</v>
      </c>
      <c r="T1335" s="68" t="str">
        <f ca="1">IF(AND(InvoiceDatabase[[#This Row],[Date Due]]&lt;TODAY(),InvoiceDatabase[[#This Row],[Status]]&lt;&gt;"Paid"),"Yes","No")</f>
        <v>No</v>
      </c>
    </row>
    <row r="1336" spans="1:20">
      <c r="A1336">
        <v>1335</v>
      </c>
      <c r="C1336" t="s">
        <v>218</v>
      </c>
      <c r="D1336" s="68">
        <v>3369000</v>
      </c>
      <c r="E1336" s="23">
        <v>46183</v>
      </c>
      <c r="F1336" s="23">
        <v>46213</v>
      </c>
      <c r="G1336" t="s">
        <v>2802</v>
      </c>
      <c r="H1336"/>
      <c r="I1336"/>
      <c r="K1336" t="s">
        <v>1636</v>
      </c>
      <c r="L1336" s="68">
        <v>1348000</v>
      </c>
      <c r="M1336" s="68">
        <f>InvoiceDatabase[[#This Row],[Amount]]-InvoiceDatabase[[#This Row],[Paid Amount]]</f>
        <v>2021000</v>
      </c>
      <c r="N1336" s="68" t="str" cm="1">
        <f t="array" aca="1" ref="N1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36" s="68" t="str">
        <f>_xlfn.TEXTAFTER(
VLOOKUP(InvoiceDatabase[[#This Row],[Customer]],CustomerList[],5,FALSE),
", ", -1)</f>
        <v>Sumatera Utara</v>
      </c>
      <c r="P1336" s="68">
        <f ca="1">IF(InvoiceDatabase[[#This Row],[Aging]]&lt;&gt;"Within Due",InvoiceDatabase[[#This Row],[Balance Outstanding]],0)</f>
        <v>2021000</v>
      </c>
      <c r="Q1336" s="68">
        <f ca="1">IF(InvoiceDatabase[[#This Row],[Aging]]="Within Due",InvoiceDatabase[[#This Row],[Balance Outstanding]],0)</f>
        <v>0</v>
      </c>
      <c r="R1336" s="68" t="str">
        <f ca="1">IF(InvoiceDatabase[[#This Row],[Date Issued]] &gt;= TODAY()-30, "Yes", "No")</f>
        <v>No</v>
      </c>
      <c r="S1336" s="68" t="str">
        <f ca="1">IF(InvoiceDatabase[[#This Row],[IsOverdue?]]&lt;&gt;"Yes",InvoiceDatabase[[#This Row],[Status]],"Past Due")</f>
        <v>Past Due</v>
      </c>
      <c r="T1336" s="68" t="str">
        <f ca="1">IF(AND(InvoiceDatabase[[#This Row],[Date Due]]&lt;TODAY(),InvoiceDatabase[[#This Row],[Status]]&lt;&gt;"Paid"),"Yes","No")</f>
        <v>Yes</v>
      </c>
    </row>
    <row r="1337" spans="1:20">
      <c r="A1337">
        <v>1336</v>
      </c>
      <c r="C1337" t="s">
        <v>144</v>
      </c>
      <c r="D1337" s="68">
        <v>2406000</v>
      </c>
      <c r="E1337" s="23">
        <v>46203</v>
      </c>
      <c r="F1337" s="23">
        <v>46233</v>
      </c>
      <c r="G1337" t="s">
        <v>274</v>
      </c>
      <c r="H1337"/>
      <c r="I1337"/>
      <c r="K1337" t="s">
        <v>1637</v>
      </c>
      <c r="L1337" s="68">
        <v>2406000</v>
      </c>
      <c r="M1337" s="68">
        <f>InvoiceDatabase[[#This Row],[Amount]]-InvoiceDatabase[[#This Row],[Paid Amount]]</f>
        <v>0</v>
      </c>
      <c r="N1337" s="68" t="str" cm="1">
        <f t="array" aca="1" ref="N1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7" s="68" t="str">
        <f>_xlfn.TEXTAFTER(
VLOOKUP(InvoiceDatabase[[#This Row],[Customer]],CustomerList[],5,FALSE),
", ", -1)</f>
        <v>Banten</v>
      </c>
      <c r="P1337" s="68">
        <f ca="1">IF(InvoiceDatabase[[#This Row],[Aging]]&lt;&gt;"Within Due",InvoiceDatabase[[#This Row],[Balance Outstanding]],0)</f>
        <v>0</v>
      </c>
      <c r="Q1337" s="68">
        <f ca="1">IF(InvoiceDatabase[[#This Row],[Aging]]="Within Due",InvoiceDatabase[[#This Row],[Balance Outstanding]],0)</f>
        <v>0</v>
      </c>
      <c r="R1337" s="68" t="str">
        <f ca="1">IF(InvoiceDatabase[[#This Row],[Date Issued]] &gt;= TODAY()-30, "Yes", "No")</f>
        <v>No</v>
      </c>
      <c r="S1337" s="68" t="str">
        <f ca="1">IF(InvoiceDatabase[[#This Row],[IsOverdue?]]&lt;&gt;"Yes",InvoiceDatabase[[#This Row],[Status]],"Past Due")</f>
        <v>Paid</v>
      </c>
      <c r="T1337" s="68" t="str">
        <f ca="1">IF(AND(InvoiceDatabase[[#This Row],[Date Due]]&lt;TODAY(),InvoiceDatabase[[#This Row],[Status]]&lt;&gt;"Paid"),"Yes","No")</f>
        <v>No</v>
      </c>
    </row>
    <row r="1338" spans="1:20">
      <c r="A1338">
        <v>1337</v>
      </c>
      <c r="C1338" t="s">
        <v>232</v>
      </c>
      <c r="D1338" s="68">
        <v>2626000</v>
      </c>
      <c r="E1338" s="23">
        <v>46215</v>
      </c>
      <c r="F1338" s="23">
        <v>46245</v>
      </c>
      <c r="G1338" t="s">
        <v>51</v>
      </c>
      <c r="H1338"/>
      <c r="I1338"/>
      <c r="K1338" t="s">
        <v>1638</v>
      </c>
      <c r="L1338" s="68">
        <v>0</v>
      </c>
      <c r="M1338" s="68">
        <f>InvoiceDatabase[[#This Row],[Amount]]-InvoiceDatabase[[#This Row],[Paid Amount]]</f>
        <v>2626000</v>
      </c>
      <c r="N1338" s="68" t="str" cm="1">
        <f t="array" aca="1" ref="N1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38" s="68" t="str">
        <f>_xlfn.TEXTAFTER(
VLOOKUP(InvoiceDatabase[[#This Row],[Customer]],CustomerList[],5,FALSE),
", ", -1)</f>
        <v>Riau</v>
      </c>
      <c r="P1338" s="68">
        <f ca="1">IF(InvoiceDatabase[[#This Row],[Aging]]&lt;&gt;"Within Due",InvoiceDatabase[[#This Row],[Balance Outstanding]],0)</f>
        <v>2626000</v>
      </c>
      <c r="Q1338" s="68">
        <f ca="1">IF(InvoiceDatabase[[#This Row],[Aging]]="Within Due",InvoiceDatabase[[#This Row],[Balance Outstanding]],0)</f>
        <v>0</v>
      </c>
      <c r="R1338" s="68" t="str">
        <f ca="1">IF(InvoiceDatabase[[#This Row],[Date Issued]] &gt;= TODAY()-30, "Yes", "No")</f>
        <v>No</v>
      </c>
      <c r="S1338" s="68" t="str">
        <f ca="1">IF(InvoiceDatabase[[#This Row],[IsOverdue?]]&lt;&gt;"Yes",InvoiceDatabase[[#This Row],[Status]],"Past Due")</f>
        <v>Past Due</v>
      </c>
      <c r="T1338" s="68" t="str">
        <f ca="1">IF(AND(InvoiceDatabase[[#This Row],[Date Due]]&lt;TODAY(),InvoiceDatabase[[#This Row],[Status]]&lt;&gt;"Paid"),"Yes","No")</f>
        <v>Yes</v>
      </c>
    </row>
    <row r="1339" spans="1:20">
      <c r="A1339">
        <v>1338</v>
      </c>
      <c r="C1339" t="s">
        <v>253</v>
      </c>
      <c r="D1339" s="68">
        <v>3477000</v>
      </c>
      <c r="E1339" s="23">
        <v>46031</v>
      </c>
      <c r="F1339" s="23">
        <v>46061</v>
      </c>
      <c r="G1339" t="s">
        <v>274</v>
      </c>
      <c r="H1339"/>
      <c r="I1339"/>
      <c r="K1339" t="s">
        <v>1639</v>
      </c>
      <c r="L1339" s="68">
        <v>3477000</v>
      </c>
      <c r="M1339" s="68">
        <f>InvoiceDatabase[[#This Row],[Amount]]-InvoiceDatabase[[#This Row],[Paid Amount]]</f>
        <v>0</v>
      </c>
      <c r="N1339" s="68" t="str" cm="1">
        <f t="array" aca="1" ref="N1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39" s="68" t="str">
        <f>_xlfn.TEXTAFTER(
VLOOKUP(InvoiceDatabase[[#This Row],[Customer]],CustomerList[],5,FALSE),
", ", -1)</f>
        <v>Kalimantan Barat</v>
      </c>
      <c r="P1339" s="68">
        <f ca="1">IF(InvoiceDatabase[[#This Row],[Aging]]&lt;&gt;"Within Due",InvoiceDatabase[[#This Row],[Balance Outstanding]],0)</f>
        <v>0</v>
      </c>
      <c r="Q1339" s="68">
        <f ca="1">IF(InvoiceDatabase[[#This Row],[Aging]]="Within Due",InvoiceDatabase[[#This Row],[Balance Outstanding]],0)</f>
        <v>0</v>
      </c>
      <c r="R1339" s="68" t="str">
        <f ca="1">IF(InvoiceDatabase[[#This Row],[Date Issued]] &gt;= TODAY()-30, "Yes", "No")</f>
        <v>No</v>
      </c>
      <c r="S1339" s="68" t="str">
        <f ca="1">IF(InvoiceDatabase[[#This Row],[IsOverdue?]]&lt;&gt;"Yes",InvoiceDatabase[[#This Row],[Status]],"Past Due")</f>
        <v>Paid</v>
      </c>
      <c r="T1339" s="68" t="str">
        <f ca="1">IF(AND(InvoiceDatabase[[#This Row],[Date Due]]&lt;TODAY(),InvoiceDatabase[[#This Row],[Status]]&lt;&gt;"Paid"),"Yes","No")</f>
        <v>No</v>
      </c>
    </row>
    <row r="1340" spans="1:20">
      <c r="A1340">
        <v>1339</v>
      </c>
      <c r="C1340" t="s">
        <v>165</v>
      </c>
      <c r="D1340" s="68">
        <v>2814000</v>
      </c>
      <c r="E1340" s="23">
        <v>46144</v>
      </c>
      <c r="F1340" s="23">
        <v>46158</v>
      </c>
      <c r="G1340" t="s">
        <v>2802</v>
      </c>
      <c r="H1340"/>
      <c r="I1340"/>
      <c r="K1340" t="s">
        <v>1640</v>
      </c>
      <c r="L1340" s="68">
        <v>1126000</v>
      </c>
      <c r="M1340" s="68">
        <f>InvoiceDatabase[[#This Row],[Amount]]-InvoiceDatabase[[#This Row],[Paid Amount]]</f>
        <v>1688000</v>
      </c>
      <c r="N1340" s="68" t="str" cm="1">
        <f t="array" aca="1" ref="N1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0" s="68" t="str">
        <f>_xlfn.TEXTAFTER(
VLOOKUP(InvoiceDatabase[[#This Row],[Customer]],CustomerList[],5,FALSE),
", ", -1)</f>
        <v>Jawa Barat</v>
      </c>
      <c r="P1340" s="68">
        <f ca="1">IF(InvoiceDatabase[[#This Row],[Aging]]&lt;&gt;"Within Due",InvoiceDatabase[[#This Row],[Balance Outstanding]],0)</f>
        <v>1688000</v>
      </c>
      <c r="Q1340" s="68">
        <f ca="1">IF(InvoiceDatabase[[#This Row],[Aging]]="Within Due",InvoiceDatabase[[#This Row],[Balance Outstanding]],0)</f>
        <v>0</v>
      </c>
      <c r="R1340" s="68" t="str">
        <f ca="1">IF(InvoiceDatabase[[#This Row],[Date Issued]] &gt;= TODAY()-30, "Yes", "No")</f>
        <v>No</v>
      </c>
      <c r="S1340" s="68" t="str">
        <f ca="1">IF(InvoiceDatabase[[#This Row],[IsOverdue?]]&lt;&gt;"Yes",InvoiceDatabase[[#This Row],[Status]],"Past Due")</f>
        <v>Past Due</v>
      </c>
      <c r="T1340" s="68" t="str">
        <f ca="1">IF(AND(InvoiceDatabase[[#This Row],[Date Due]]&lt;TODAY(),InvoiceDatabase[[#This Row],[Status]]&lt;&gt;"Paid"),"Yes","No")</f>
        <v>Yes</v>
      </c>
    </row>
    <row r="1341" spans="1:20">
      <c r="A1341">
        <v>1340</v>
      </c>
      <c r="C1341" t="s">
        <v>177</v>
      </c>
      <c r="D1341" s="68">
        <v>3975000</v>
      </c>
      <c r="E1341" s="23">
        <v>46162</v>
      </c>
      <c r="F1341" s="23">
        <v>46192</v>
      </c>
      <c r="G1341" t="s">
        <v>274</v>
      </c>
      <c r="H1341"/>
      <c r="I1341"/>
      <c r="K1341" t="s">
        <v>1641</v>
      </c>
      <c r="L1341" s="68">
        <v>3975000</v>
      </c>
      <c r="M1341" s="68">
        <f>InvoiceDatabase[[#This Row],[Amount]]-InvoiceDatabase[[#This Row],[Paid Amount]]</f>
        <v>0</v>
      </c>
      <c r="N1341" s="68" t="str" cm="1">
        <f t="array" aca="1" ref="N1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1" s="68" t="str">
        <f>_xlfn.TEXTAFTER(
VLOOKUP(InvoiceDatabase[[#This Row],[Customer]],CustomerList[],5,FALSE),
", ", -1)</f>
        <v>Jawa Timur</v>
      </c>
      <c r="P1341" s="68">
        <f ca="1">IF(InvoiceDatabase[[#This Row],[Aging]]&lt;&gt;"Within Due",InvoiceDatabase[[#This Row],[Balance Outstanding]],0)</f>
        <v>0</v>
      </c>
      <c r="Q1341" s="68">
        <f ca="1">IF(InvoiceDatabase[[#This Row],[Aging]]="Within Due",InvoiceDatabase[[#This Row],[Balance Outstanding]],0)</f>
        <v>0</v>
      </c>
      <c r="R1341" s="68" t="str">
        <f ca="1">IF(InvoiceDatabase[[#This Row],[Date Issued]] &gt;= TODAY()-30, "Yes", "No")</f>
        <v>No</v>
      </c>
      <c r="S1341" s="68" t="str">
        <f ca="1">IF(InvoiceDatabase[[#This Row],[IsOverdue?]]&lt;&gt;"Yes",InvoiceDatabase[[#This Row],[Status]],"Past Due")</f>
        <v>Paid</v>
      </c>
      <c r="T1341" s="68" t="str">
        <f ca="1">IF(AND(InvoiceDatabase[[#This Row],[Date Due]]&lt;TODAY(),InvoiceDatabase[[#This Row],[Status]]&lt;&gt;"Paid"),"Yes","No")</f>
        <v>No</v>
      </c>
    </row>
    <row r="1342" spans="1:20">
      <c r="A1342">
        <v>1341</v>
      </c>
      <c r="C1342" t="s">
        <v>151</v>
      </c>
      <c r="D1342" s="68">
        <v>3456000</v>
      </c>
      <c r="E1342" s="23">
        <v>46200</v>
      </c>
      <c r="F1342" s="23">
        <v>46214</v>
      </c>
      <c r="G1342" t="s">
        <v>51</v>
      </c>
      <c r="H1342"/>
      <c r="I1342"/>
      <c r="K1342" t="s">
        <v>1642</v>
      </c>
      <c r="L1342" s="68">
        <v>0</v>
      </c>
      <c r="M1342" s="68">
        <f>InvoiceDatabase[[#This Row],[Amount]]-InvoiceDatabase[[#This Row],[Paid Amount]]</f>
        <v>3456000</v>
      </c>
      <c r="N1342" s="68" t="str" cm="1">
        <f t="array" aca="1" ref="N1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42" s="68" t="str">
        <f>_xlfn.TEXTAFTER(
VLOOKUP(InvoiceDatabase[[#This Row],[Customer]],CustomerList[],5,FALSE),
", ", -1)</f>
        <v>Banten</v>
      </c>
      <c r="P1342" s="68">
        <f ca="1">IF(InvoiceDatabase[[#This Row],[Aging]]&lt;&gt;"Within Due",InvoiceDatabase[[#This Row],[Balance Outstanding]],0)</f>
        <v>3456000</v>
      </c>
      <c r="Q1342" s="68">
        <f ca="1">IF(InvoiceDatabase[[#This Row],[Aging]]="Within Due",InvoiceDatabase[[#This Row],[Balance Outstanding]],0)</f>
        <v>0</v>
      </c>
      <c r="R1342" s="68" t="str">
        <f ca="1">IF(InvoiceDatabase[[#This Row],[Date Issued]] &gt;= TODAY()-30, "Yes", "No")</f>
        <v>No</v>
      </c>
      <c r="S1342" s="68" t="str">
        <f ca="1">IF(InvoiceDatabase[[#This Row],[IsOverdue?]]&lt;&gt;"Yes",InvoiceDatabase[[#This Row],[Status]],"Past Due")</f>
        <v>Past Due</v>
      </c>
      <c r="T1342" s="68" t="str">
        <f ca="1">IF(AND(InvoiceDatabase[[#This Row],[Date Due]]&lt;TODAY(),InvoiceDatabase[[#This Row],[Status]]&lt;&gt;"Paid"),"Yes","No")</f>
        <v>Yes</v>
      </c>
    </row>
    <row r="1343" spans="1:20">
      <c r="A1343">
        <v>1342</v>
      </c>
      <c r="C1343" t="s">
        <v>158</v>
      </c>
      <c r="D1343" s="68">
        <v>3163000</v>
      </c>
      <c r="E1343" s="23">
        <v>46244</v>
      </c>
      <c r="F1343" s="23">
        <v>46274</v>
      </c>
      <c r="G1343" t="s">
        <v>51</v>
      </c>
      <c r="H1343"/>
      <c r="I1343"/>
      <c r="K1343" t="s">
        <v>1643</v>
      </c>
      <c r="L1343" s="68">
        <v>0</v>
      </c>
      <c r="M1343" s="68">
        <f>InvoiceDatabase[[#This Row],[Amount]]-InvoiceDatabase[[#This Row],[Paid Amount]]</f>
        <v>3163000</v>
      </c>
      <c r="N1343" s="68" t="str" cm="1">
        <f t="array" aca="1" ref="N1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3" s="68" t="str">
        <f>_xlfn.TEXTAFTER(
VLOOKUP(InvoiceDatabase[[#This Row],[Customer]],CustomerList[],5,FALSE),
", ", -1)</f>
        <v>DKI Jakarta</v>
      </c>
      <c r="P1343" s="68">
        <f ca="1">IF(InvoiceDatabase[[#This Row],[Aging]]&lt;&gt;"Within Due",InvoiceDatabase[[#This Row],[Balance Outstanding]],0)</f>
        <v>3163000</v>
      </c>
      <c r="Q1343" s="68">
        <f ca="1">IF(InvoiceDatabase[[#This Row],[Aging]]="Within Due",InvoiceDatabase[[#This Row],[Balance Outstanding]],0)</f>
        <v>0</v>
      </c>
      <c r="R1343" s="68" t="str">
        <f ca="1">IF(InvoiceDatabase[[#This Row],[Date Issued]] &gt;= TODAY()-30, "Yes", "No")</f>
        <v>No</v>
      </c>
      <c r="S1343" s="68" t="str">
        <f ca="1">IF(InvoiceDatabase[[#This Row],[IsOverdue?]]&lt;&gt;"Yes",InvoiceDatabase[[#This Row],[Status]],"Past Due")</f>
        <v>Past Due</v>
      </c>
      <c r="T1343" s="68" t="str">
        <f ca="1">IF(AND(InvoiceDatabase[[#This Row],[Date Due]]&lt;TODAY(),InvoiceDatabase[[#This Row],[Status]]&lt;&gt;"Paid"),"Yes","No")</f>
        <v>Yes</v>
      </c>
    </row>
    <row r="1344" spans="1:20">
      <c r="A1344">
        <v>1343</v>
      </c>
      <c r="C1344" t="s">
        <v>260</v>
      </c>
      <c r="D1344" s="68">
        <v>1838000</v>
      </c>
      <c r="E1344" s="23">
        <v>46224</v>
      </c>
      <c r="F1344" s="23">
        <v>46254</v>
      </c>
      <c r="G1344" t="s">
        <v>274</v>
      </c>
      <c r="H1344"/>
      <c r="I1344"/>
      <c r="K1344" t="s">
        <v>1644</v>
      </c>
      <c r="L1344" s="68">
        <v>1838000</v>
      </c>
      <c r="M1344" s="68">
        <f>InvoiceDatabase[[#This Row],[Amount]]-InvoiceDatabase[[#This Row],[Paid Amount]]</f>
        <v>0</v>
      </c>
      <c r="N1344" s="68" t="str" cm="1">
        <f t="array" aca="1" ref="N1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4" s="68" t="str">
        <f>_xlfn.TEXTAFTER(
VLOOKUP(InvoiceDatabase[[#This Row],[Customer]],CustomerList[],5,FALSE),
", ", -1)</f>
        <v>Sulawesi Utara</v>
      </c>
      <c r="P1344" s="68">
        <f ca="1">IF(InvoiceDatabase[[#This Row],[Aging]]&lt;&gt;"Within Due",InvoiceDatabase[[#This Row],[Balance Outstanding]],0)</f>
        <v>0</v>
      </c>
      <c r="Q1344" s="68">
        <f ca="1">IF(InvoiceDatabase[[#This Row],[Aging]]="Within Due",InvoiceDatabase[[#This Row],[Balance Outstanding]],0)</f>
        <v>0</v>
      </c>
      <c r="R1344" s="68" t="str">
        <f ca="1">IF(InvoiceDatabase[[#This Row],[Date Issued]] &gt;= TODAY()-30, "Yes", "No")</f>
        <v>No</v>
      </c>
      <c r="S1344" s="68" t="str">
        <f ca="1">IF(InvoiceDatabase[[#This Row],[IsOverdue?]]&lt;&gt;"Yes",InvoiceDatabase[[#This Row],[Status]],"Past Due")</f>
        <v>Paid</v>
      </c>
      <c r="T1344" s="68" t="str">
        <f ca="1">IF(AND(InvoiceDatabase[[#This Row],[Date Due]]&lt;TODAY(),InvoiceDatabase[[#This Row],[Status]]&lt;&gt;"Paid"),"Yes","No")</f>
        <v>No</v>
      </c>
    </row>
    <row r="1345" spans="1:20">
      <c r="A1345">
        <v>1344</v>
      </c>
      <c r="C1345" t="s">
        <v>197</v>
      </c>
      <c r="D1345" s="68">
        <v>5771000</v>
      </c>
      <c r="E1345" s="23">
        <v>46252</v>
      </c>
      <c r="F1345" s="23">
        <v>46282</v>
      </c>
      <c r="G1345" t="s">
        <v>274</v>
      </c>
      <c r="H1345"/>
      <c r="I1345"/>
      <c r="K1345" t="s">
        <v>1645</v>
      </c>
      <c r="L1345" s="68">
        <v>5771000</v>
      </c>
      <c r="M1345" s="68">
        <f>InvoiceDatabase[[#This Row],[Amount]]-InvoiceDatabase[[#This Row],[Paid Amount]]</f>
        <v>0</v>
      </c>
      <c r="N1345" s="68" t="str" cm="1">
        <f t="array" aca="1" ref="N1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5" s="68" t="str">
        <f>_xlfn.TEXTAFTER(
VLOOKUP(InvoiceDatabase[[#This Row],[Customer]],CustomerList[],5,FALSE),
", ", -1)</f>
        <v>DI Yogyakarta</v>
      </c>
      <c r="P1345" s="68">
        <f ca="1">IF(InvoiceDatabase[[#This Row],[Aging]]&lt;&gt;"Within Due",InvoiceDatabase[[#This Row],[Balance Outstanding]],0)</f>
        <v>0</v>
      </c>
      <c r="Q1345" s="68">
        <f ca="1">IF(InvoiceDatabase[[#This Row],[Aging]]="Within Due",InvoiceDatabase[[#This Row],[Balance Outstanding]],0)</f>
        <v>0</v>
      </c>
      <c r="R1345" s="68" t="str">
        <f ca="1">IF(InvoiceDatabase[[#This Row],[Date Issued]] &gt;= TODAY()-30, "Yes", "No")</f>
        <v>No</v>
      </c>
      <c r="S1345" s="68" t="str">
        <f ca="1">IF(InvoiceDatabase[[#This Row],[IsOverdue?]]&lt;&gt;"Yes",InvoiceDatabase[[#This Row],[Status]],"Past Due")</f>
        <v>Paid</v>
      </c>
      <c r="T1345" s="68" t="str">
        <f ca="1">IF(AND(InvoiceDatabase[[#This Row],[Date Due]]&lt;TODAY(),InvoiceDatabase[[#This Row],[Status]]&lt;&gt;"Paid"),"Yes","No")</f>
        <v>No</v>
      </c>
    </row>
    <row r="1346" spans="1:20">
      <c r="A1346">
        <v>1345</v>
      </c>
      <c r="C1346" t="s">
        <v>260</v>
      </c>
      <c r="D1346" s="68">
        <v>2548000</v>
      </c>
      <c r="E1346" s="23">
        <v>46042</v>
      </c>
      <c r="F1346" s="23">
        <v>46072</v>
      </c>
      <c r="G1346" t="s">
        <v>274</v>
      </c>
      <c r="H1346"/>
      <c r="I1346"/>
      <c r="K1346" t="s">
        <v>1646</v>
      </c>
      <c r="L1346" s="68">
        <v>2548000</v>
      </c>
      <c r="M1346" s="68">
        <f>InvoiceDatabase[[#This Row],[Amount]]-InvoiceDatabase[[#This Row],[Paid Amount]]</f>
        <v>0</v>
      </c>
      <c r="N1346" s="68" t="str" cm="1">
        <f t="array" aca="1" ref="N1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6" s="68" t="str">
        <f>_xlfn.TEXTAFTER(
VLOOKUP(InvoiceDatabase[[#This Row],[Customer]],CustomerList[],5,FALSE),
", ", -1)</f>
        <v>Sulawesi Utara</v>
      </c>
      <c r="P1346" s="68">
        <f ca="1">IF(InvoiceDatabase[[#This Row],[Aging]]&lt;&gt;"Within Due",InvoiceDatabase[[#This Row],[Balance Outstanding]],0)</f>
        <v>0</v>
      </c>
      <c r="Q1346" s="68">
        <f ca="1">IF(InvoiceDatabase[[#This Row],[Aging]]="Within Due",InvoiceDatabase[[#This Row],[Balance Outstanding]],0)</f>
        <v>0</v>
      </c>
      <c r="R1346" s="68" t="str">
        <f ca="1">IF(InvoiceDatabase[[#This Row],[Date Issued]] &gt;= TODAY()-30, "Yes", "No")</f>
        <v>No</v>
      </c>
      <c r="S1346" s="68" t="str">
        <f ca="1">IF(InvoiceDatabase[[#This Row],[IsOverdue?]]&lt;&gt;"Yes",InvoiceDatabase[[#This Row],[Status]],"Past Due")</f>
        <v>Paid</v>
      </c>
      <c r="T1346" s="68" t="str">
        <f ca="1">IF(AND(InvoiceDatabase[[#This Row],[Date Due]]&lt;TODAY(),InvoiceDatabase[[#This Row],[Status]]&lt;&gt;"Paid"),"Yes","No")</f>
        <v>No</v>
      </c>
    </row>
    <row r="1347" spans="1:20">
      <c r="A1347">
        <v>1346</v>
      </c>
      <c r="C1347" t="s">
        <v>218</v>
      </c>
      <c r="D1347" s="68">
        <v>1824000</v>
      </c>
      <c r="E1347" s="23">
        <v>46027</v>
      </c>
      <c r="F1347" s="23">
        <v>46057</v>
      </c>
      <c r="G1347" t="s">
        <v>274</v>
      </c>
      <c r="H1347"/>
      <c r="I1347"/>
      <c r="K1347" t="s">
        <v>1647</v>
      </c>
      <c r="L1347" s="68">
        <v>1824000</v>
      </c>
      <c r="M1347" s="68">
        <f>InvoiceDatabase[[#This Row],[Amount]]-InvoiceDatabase[[#This Row],[Paid Amount]]</f>
        <v>0</v>
      </c>
      <c r="N1347" s="68" t="str" cm="1">
        <f t="array" aca="1" ref="N1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47" s="68" t="str">
        <f>_xlfn.TEXTAFTER(
VLOOKUP(InvoiceDatabase[[#This Row],[Customer]],CustomerList[],5,FALSE),
", ", -1)</f>
        <v>Sumatera Utara</v>
      </c>
      <c r="P1347" s="68">
        <f ca="1">IF(InvoiceDatabase[[#This Row],[Aging]]&lt;&gt;"Within Due",InvoiceDatabase[[#This Row],[Balance Outstanding]],0)</f>
        <v>0</v>
      </c>
      <c r="Q1347" s="68">
        <f ca="1">IF(InvoiceDatabase[[#This Row],[Aging]]="Within Due",InvoiceDatabase[[#This Row],[Balance Outstanding]],0)</f>
        <v>0</v>
      </c>
      <c r="R1347" s="68" t="str">
        <f ca="1">IF(InvoiceDatabase[[#This Row],[Date Issued]] &gt;= TODAY()-30, "Yes", "No")</f>
        <v>No</v>
      </c>
      <c r="S1347" s="68" t="str">
        <f ca="1">IF(InvoiceDatabase[[#This Row],[IsOverdue?]]&lt;&gt;"Yes",InvoiceDatabase[[#This Row],[Status]],"Past Due")</f>
        <v>Paid</v>
      </c>
      <c r="T1347" s="68" t="str">
        <f ca="1">IF(AND(InvoiceDatabase[[#This Row],[Date Due]]&lt;TODAY(),InvoiceDatabase[[#This Row],[Status]]&lt;&gt;"Paid"),"Yes","No")</f>
        <v>No</v>
      </c>
    </row>
    <row r="1348" spans="1:20">
      <c r="A1348">
        <v>1347</v>
      </c>
      <c r="C1348" t="s">
        <v>211</v>
      </c>
      <c r="D1348" s="68">
        <v>4127000</v>
      </c>
      <c r="E1348" s="23">
        <v>46127</v>
      </c>
      <c r="F1348" s="23">
        <v>46157</v>
      </c>
      <c r="G1348" t="s">
        <v>2802</v>
      </c>
      <c r="H1348"/>
      <c r="I1348"/>
      <c r="K1348" t="s">
        <v>1648</v>
      </c>
      <c r="L1348" s="68">
        <v>1238000</v>
      </c>
      <c r="M1348" s="68">
        <f>InvoiceDatabase[[#This Row],[Amount]]-InvoiceDatabase[[#This Row],[Paid Amount]]</f>
        <v>2889000</v>
      </c>
      <c r="N1348" s="68" t="str" cm="1">
        <f t="array" aca="1" ref="N1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48" s="68" t="str">
        <f>_xlfn.TEXTAFTER(
VLOOKUP(InvoiceDatabase[[#This Row],[Customer]],CustomerList[],5,FALSE),
", ", -1)</f>
        <v>Sulawesi Selatan</v>
      </c>
      <c r="P1348" s="68">
        <f ca="1">IF(InvoiceDatabase[[#This Row],[Aging]]&lt;&gt;"Within Due",InvoiceDatabase[[#This Row],[Balance Outstanding]],0)</f>
        <v>2889000</v>
      </c>
      <c r="Q1348" s="68">
        <f ca="1">IF(InvoiceDatabase[[#This Row],[Aging]]="Within Due",InvoiceDatabase[[#This Row],[Balance Outstanding]],0)</f>
        <v>0</v>
      </c>
      <c r="R1348" s="68" t="str">
        <f ca="1">IF(InvoiceDatabase[[#This Row],[Date Issued]] &gt;= TODAY()-30, "Yes", "No")</f>
        <v>No</v>
      </c>
      <c r="S1348" s="68" t="str">
        <f ca="1">IF(InvoiceDatabase[[#This Row],[IsOverdue?]]&lt;&gt;"Yes",InvoiceDatabase[[#This Row],[Status]],"Past Due")</f>
        <v>Past Due</v>
      </c>
      <c r="T1348" s="68" t="str">
        <f ca="1">IF(AND(InvoiceDatabase[[#This Row],[Date Due]]&lt;TODAY(),InvoiceDatabase[[#This Row],[Status]]&lt;&gt;"Paid"),"Yes","No")</f>
        <v>Yes</v>
      </c>
    </row>
    <row r="1349" spans="1:20">
      <c r="A1349">
        <v>1348</v>
      </c>
      <c r="C1349" t="s">
        <v>246</v>
      </c>
      <c r="D1349" s="68">
        <v>6751000</v>
      </c>
      <c r="E1349" s="23">
        <v>46237</v>
      </c>
      <c r="F1349" s="23">
        <v>46282</v>
      </c>
      <c r="G1349" t="s">
        <v>51</v>
      </c>
      <c r="H1349"/>
      <c r="I1349"/>
      <c r="K1349" t="s">
        <v>1649</v>
      </c>
      <c r="L1349" s="68">
        <v>0</v>
      </c>
      <c r="M1349" s="68">
        <f>InvoiceDatabase[[#This Row],[Amount]]-InvoiceDatabase[[#This Row],[Paid Amount]]</f>
        <v>6751000</v>
      </c>
      <c r="N1349" s="68" t="str" cm="1">
        <f t="array" aca="1" ref="N1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49" s="68" t="str">
        <f>_xlfn.TEXTAFTER(
VLOOKUP(InvoiceDatabase[[#This Row],[Customer]],CustomerList[],5,FALSE),
", ", -1)</f>
        <v>Kalimantan Timur</v>
      </c>
      <c r="P1349" s="68">
        <f ca="1">IF(InvoiceDatabase[[#This Row],[Aging]]&lt;&gt;"Within Due",InvoiceDatabase[[#This Row],[Balance Outstanding]],0)</f>
        <v>6751000</v>
      </c>
      <c r="Q1349" s="68">
        <f ca="1">IF(InvoiceDatabase[[#This Row],[Aging]]="Within Due",InvoiceDatabase[[#This Row],[Balance Outstanding]],0)</f>
        <v>0</v>
      </c>
      <c r="R1349" s="68" t="str">
        <f ca="1">IF(InvoiceDatabase[[#This Row],[Date Issued]] &gt;= TODAY()-30, "Yes", "No")</f>
        <v>No</v>
      </c>
      <c r="S1349" s="68" t="str">
        <f ca="1">IF(InvoiceDatabase[[#This Row],[IsOverdue?]]&lt;&gt;"Yes",InvoiceDatabase[[#This Row],[Status]],"Past Due")</f>
        <v>Past Due</v>
      </c>
      <c r="T1349" s="68" t="str">
        <f ca="1">IF(AND(InvoiceDatabase[[#This Row],[Date Due]]&lt;TODAY(),InvoiceDatabase[[#This Row],[Status]]&lt;&gt;"Paid"),"Yes","No")</f>
        <v>Yes</v>
      </c>
    </row>
    <row r="1350" spans="1:20">
      <c r="A1350">
        <v>1349</v>
      </c>
      <c r="C1350" t="s">
        <v>239</v>
      </c>
      <c r="D1350" s="68">
        <v>3336000</v>
      </c>
      <c r="E1350" s="23">
        <v>46066</v>
      </c>
      <c r="F1350" s="23">
        <v>46096</v>
      </c>
      <c r="G1350" t="s">
        <v>274</v>
      </c>
      <c r="H1350"/>
      <c r="I1350"/>
      <c r="K1350" t="s">
        <v>1650</v>
      </c>
      <c r="L1350" s="68">
        <v>3336000</v>
      </c>
      <c r="M1350" s="68">
        <f>InvoiceDatabase[[#This Row],[Amount]]-InvoiceDatabase[[#This Row],[Paid Amount]]</f>
        <v>0</v>
      </c>
      <c r="N1350" s="68" t="str" cm="1">
        <f t="array" aca="1" ref="N1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0" s="68" t="str">
        <f>_xlfn.TEXTAFTER(
VLOOKUP(InvoiceDatabase[[#This Row],[Customer]],CustomerList[],5,FALSE),
", ", -1)</f>
        <v>Kepulauan Riau</v>
      </c>
      <c r="P1350" s="68">
        <f ca="1">IF(InvoiceDatabase[[#This Row],[Aging]]&lt;&gt;"Within Due",InvoiceDatabase[[#This Row],[Balance Outstanding]],0)</f>
        <v>0</v>
      </c>
      <c r="Q1350" s="68">
        <f ca="1">IF(InvoiceDatabase[[#This Row],[Aging]]="Within Due",InvoiceDatabase[[#This Row],[Balance Outstanding]],0)</f>
        <v>0</v>
      </c>
      <c r="R1350" s="68" t="str">
        <f ca="1">IF(InvoiceDatabase[[#This Row],[Date Issued]] &gt;= TODAY()-30, "Yes", "No")</f>
        <v>No</v>
      </c>
      <c r="S1350" s="68" t="str">
        <f ca="1">IF(InvoiceDatabase[[#This Row],[IsOverdue?]]&lt;&gt;"Yes",InvoiceDatabase[[#This Row],[Status]],"Past Due")</f>
        <v>Paid</v>
      </c>
      <c r="T1350" s="68" t="str">
        <f ca="1">IF(AND(InvoiceDatabase[[#This Row],[Date Due]]&lt;TODAY(),InvoiceDatabase[[#This Row],[Status]]&lt;&gt;"Paid"),"Yes","No")</f>
        <v>No</v>
      </c>
    </row>
    <row r="1351" spans="1:20">
      <c r="A1351">
        <v>1350</v>
      </c>
      <c r="C1351" t="s">
        <v>125</v>
      </c>
      <c r="D1351" s="68">
        <v>5187000</v>
      </c>
      <c r="E1351" s="23">
        <v>46230</v>
      </c>
      <c r="F1351" s="23">
        <v>46275</v>
      </c>
      <c r="G1351" t="s">
        <v>274</v>
      </c>
      <c r="H1351"/>
      <c r="I1351"/>
      <c r="K1351" t="s">
        <v>1651</v>
      </c>
      <c r="L1351" s="68">
        <v>5187000</v>
      </c>
      <c r="M1351" s="68">
        <f>InvoiceDatabase[[#This Row],[Amount]]-InvoiceDatabase[[#This Row],[Paid Amount]]</f>
        <v>0</v>
      </c>
      <c r="N1351" s="68" t="str" cm="1">
        <f t="array" aca="1" ref="N1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1" s="68" t="str">
        <f>_xlfn.TEXTAFTER(
VLOOKUP(InvoiceDatabase[[#This Row],[Customer]],CustomerList[],5,FALSE),
", ", -1)</f>
        <v>DKI Jakarta</v>
      </c>
      <c r="P1351" s="68">
        <f ca="1">IF(InvoiceDatabase[[#This Row],[Aging]]&lt;&gt;"Within Due",InvoiceDatabase[[#This Row],[Balance Outstanding]],0)</f>
        <v>0</v>
      </c>
      <c r="Q1351" s="68">
        <f ca="1">IF(InvoiceDatabase[[#This Row],[Aging]]="Within Due",InvoiceDatabase[[#This Row],[Balance Outstanding]],0)</f>
        <v>0</v>
      </c>
      <c r="R1351" s="68" t="str">
        <f ca="1">IF(InvoiceDatabase[[#This Row],[Date Issued]] &gt;= TODAY()-30, "Yes", "No")</f>
        <v>No</v>
      </c>
      <c r="S1351" s="68" t="str">
        <f ca="1">IF(InvoiceDatabase[[#This Row],[IsOverdue?]]&lt;&gt;"Yes",InvoiceDatabase[[#This Row],[Status]],"Past Due")</f>
        <v>Paid</v>
      </c>
      <c r="T1351" s="68" t="str">
        <f ca="1">IF(AND(InvoiceDatabase[[#This Row],[Date Due]]&lt;TODAY(),InvoiceDatabase[[#This Row],[Status]]&lt;&gt;"Paid"),"Yes","No")</f>
        <v>No</v>
      </c>
    </row>
    <row r="1352" spans="1:20">
      <c r="A1352">
        <v>1351</v>
      </c>
      <c r="C1352" t="s">
        <v>144</v>
      </c>
      <c r="D1352" s="68">
        <v>2288000</v>
      </c>
      <c r="E1352" s="23">
        <v>46027</v>
      </c>
      <c r="F1352" s="23">
        <v>46057</v>
      </c>
      <c r="G1352" t="s">
        <v>274</v>
      </c>
      <c r="H1352"/>
      <c r="I1352"/>
      <c r="K1352" t="s">
        <v>1652</v>
      </c>
      <c r="L1352" s="68">
        <v>2288000</v>
      </c>
      <c r="M1352" s="68">
        <f>InvoiceDatabase[[#This Row],[Amount]]-InvoiceDatabase[[#This Row],[Paid Amount]]</f>
        <v>0</v>
      </c>
      <c r="N1352" s="68" t="str" cm="1">
        <f t="array" aca="1" ref="N1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2" s="68" t="str">
        <f>_xlfn.TEXTAFTER(
VLOOKUP(InvoiceDatabase[[#This Row],[Customer]],CustomerList[],5,FALSE),
", ", -1)</f>
        <v>Banten</v>
      </c>
      <c r="P1352" s="68">
        <f ca="1">IF(InvoiceDatabase[[#This Row],[Aging]]&lt;&gt;"Within Due",InvoiceDatabase[[#This Row],[Balance Outstanding]],0)</f>
        <v>0</v>
      </c>
      <c r="Q1352" s="68">
        <f ca="1">IF(InvoiceDatabase[[#This Row],[Aging]]="Within Due",InvoiceDatabase[[#This Row],[Balance Outstanding]],0)</f>
        <v>0</v>
      </c>
      <c r="R1352" s="68" t="str">
        <f ca="1">IF(InvoiceDatabase[[#This Row],[Date Issued]] &gt;= TODAY()-30, "Yes", "No")</f>
        <v>No</v>
      </c>
      <c r="S1352" s="68" t="str">
        <f ca="1">IF(InvoiceDatabase[[#This Row],[IsOverdue?]]&lt;&gt;"Yes",InvoiceDatabase[[#This Row],[Status]],"Past Due")</f>
        <v>Paid</v>
      </c>
      <c r="T1352" s="68" t="str">
        <f ca="1">IF(AND(InvoiceDatabase[[#This Row],[Date Due]]&lt;TODAY(),InvoiceDatabase[[#This Row],[Status]]&lt;&gt;"Paid"),"Yes","No")</f>
        <v>No</v>
      </c>
    </row>
    <row r="1353" spans="1:20">
      <c r="A1353">
        <v>1352</v>
      </c>
      <c r="C1353" t="s">
        <v>260</v>
      </c>
      <c r="D1353" s="68">
        <v>2395000</v>
      </c>
      <c r="E1353" s="23">
        <v>46220</v>
      </c>
      <c r="F1353" s="23">
        <v>46250</v>
      </c>
      <c r="G1353" t="s">
        <v>2802</v>
      </c>
      <c r="H1353"/>
      <c r="I1353"/>
      <c r="K1353" t="s">
        <v>1653</v>
      </c>
      <c r="L1353" s="68">
        <v>1198000</v>
      </c>
      <c r="M1353" s="68">
        <f>InvoiceDatabase[[#This Row],[Amount]]-InvoiceDatabase[[#This Row],[Paid Amount]]</f>
        <v>1197000</v>
      </c>
      <c r="N1353" s="68" t="str" cm="1">
        <f t="array" aca="1" ref="N1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53" s="68" t="str">
        <f>_xlfn.TEXTAFTER(
VLOOKUP(InvoiceDatabase[[#This Row],[Customer]],CustomerList[],5,FALSE),
", ", -1)</f>
        <v>Sulawesi Utara</v>
      </c>
      <c r="P1353" s="68">
        <f ca="1">IF(InvoiceDatabase[[#This Row],[Aging]]&lt;&gt;"Within Due",InvoiceDatabase[[#This Row],[Balance Outstanding]],0)</f>
        <v>1197000</v>
      </c>
      <c r="Q1353" s="68">
        <f ca="1">IF(InvoiceDatabase[[#This Row],[Aging]]="Within Due",InvoiceDatabase[[#This Row],[Balance Outstanding]],0)</f>
        <v>0</v>
      </c>
      <c r="R1353" s="68" t="str">
        <f ca="1">IF(InvoiceDatabase[[#This Row],[Date Issued]] &gt;= TODAY()-30, "Yes", "No")</f>
        <v>No</v>
      </c>
      <c r="S1353" s="68" t="str">
        <f ca="1">IF(InvoiceDatabase[[#This Row],[IsOverdue?]]&lt;&gt;"Yes",InvoiceDatabase[[#This Row],[Status]],"Past Due")</f>
        <v>Past Due</v>
      </c>
      <c r="T1353" s="68" t="str">
        <f ca="1">IF(AND(InvoiceDatabase[[#This Row],[Date Due]]&lt;TODAY(),InvoiceDatabase[[#This Row],[Status]]&lt;&gt;"Paid"),"Yes","No")</f>
        <v>Yes</v>
      </c>
    </row>
    <row r="1354" spans="1:20">
      <c r="A1354">
        <v>1353</v>
      </c>
      <c r="C1354" t="s">
        <v>204</v>
      </c>
      <c r="D1354" s="68">
        <v>6003000</v>
      </c>
      <c r="E1354" s="23">
        <v>46166</v>
      </c>
      <c r="F1354" s="23">
        <v>46180</v>
      </c>
      <c r="G1354" t="s">
        <v>51</v>
      </c>
      <c r="H1354"/>
      <c r="I1354"/>
      <c r="K1354" t="s">
        <v>1654</v>
      </c>
      <c r="L1354" s="68">
        <v>0</v>
      </c>
      <c r="M1354" s="68">
        <f>InvoiceDatabase[[#This Row],[Amount]]-InvoiceDatabase[[#This Row],[Paid Amount]]</f>
        <v>6003000</v>
      </c>
      <c r="N1354" s="68" t="str" cm="1">
        <f t="array" aca="1" ref="N1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54" s="68" t="str">
        <f>_xlfn.TEXTAFTER(
VLOOKUP(InvoiceDatabase[[#This Row],[Customer]],CustomerList[],5,FALSE),
", ", -1)</f>
        <v>Bali</v>
      </c>
      <c r="P1354" s="68">
        <f ca="1">IF(InvoiceDatabase[[#This Row],[Aging]]&lt;&gt;"Within Due",InvoiceDatabase[[#This Row],[Balance Outstanding]],0)</f>
        <v>6003000</v>
      </c>
      <c r="Q1354" s="68">
        <f ca="1">IF(InvoiceDatabase[[#This Row],[Aging]]="Within Due",InvoiceDatabase[[#This Row],[Balance Outstanding]],0)</f>
        <v>0</v>
      </c>
      <c r="R1354" s="68" t="str">
        <f ca="1">IF(InvoiceDatabase[[#This Row],[Date Issued]] &gt;= TODAY()-30, "Yes", "No")</f>
        <v>No</v>
      </c>
      <c r="S1354" s="68" t="str">
        <f ca="1">IF(InvoiceDatabase[[#This Row],[IsOverdue?]]&lt;&gt;"Yes",InvoiceDatabase[[#This Row],[Status]],"Past Due")</f>
        <v>Past Due</v>
      </c>
      <c r="T1354" s="68" t="str">
        <f ca="1">IF(AND(InvoiceDatabase[[#This Row],[Date Due]]&lt;TODAY(),InvoiceDatabase[[#This Row],[Status]]&lt;&gt;"Paid"),"Yes","No")</f>
        <v>Yes</v>
      </c>
    </row>
    <row r="1355" spans="1:20">
      <c r="A1355">
        <v>1354</v>
      </c>
      <c r="C1355" t="s">
        <v>204</v>
      </c>
      <c r="D1355" s="68">
        <v>3450000</v>
      </c>
      <c r="E1355" s="23">
        <v>46157</v>
      </c>
      <c r="F1355" s="23">
        <v>46171</v>
      </c>
      <c r="G1355" t="s">
        <v>274</v>
      </c>
      <c r="H1355"/>
      <c r="I1355"/>
      <c r="K1355" t="s">
        <v>1655</v>
      </c>
      <c r="L1355" s="68">
        <v>3450000</v>
      </c>
      <c r="M1355" s="68">
        <f>InvoiceDatabase[[#This Row],[Amount]]-InvoiceDatabase[[#This Row],[Paid Amount]]</f>
        <v>0</v>
      </c>
      <c r="N1355" s="68" t="str" cm="1">
        <f t="array" aca="1" ref="N1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5" s="68" t="str">
        <f>_xlfn.TEXTAFTER(
VLOOKUP(InvoiceDatabase[[#This Row],[Customer]],CustomerList[],5,FALSE),
", ", -1)</f>
        <v>Bali</v>
      </c>
      <c r="P1355" s="68">
        <f ca="1">IF(InvoiceDatabase[[#This Row],[Aging]]&lt;&gt;"Within Due",InvoiceDatabase[[#This Row],[Balance Outstanding]],0)</f>
        <v>0</v>
      </c>
      <c r="Q1355" s="68">
        <f ca="1">IF(InvoiceDatabase[[#This Row],[Aging]]="Within Due",InvoiceDatabase[[#This Row],[Balance Outstanding]],0)</f>
        <v>0</v>
      </c>
      <c r="R1355" s="68" t="str">
        <f ca="1">IF(InvoiceDatabase[[#This Row],[Date Issued]] &gt;= TODAY()-30, "Yes", "No")</f>
        <v>No</v>
      </c>
      <c r="S1355" s="68" t="str">
        <f ca="1">IF(InvoiceDatabase[[#This Row],[IsOverdue?]]&lt;&gt;"Yes",InvoiceDatabase[[#This Row],[Status]],"Past Due")</f>
        <v>Paid</v>
      </c>
      <c r="T1355" s="68" t="str">
        <f ca="1">IF(AND(InvoiceDatabase[[#This Row],[Date Due]]&lt;TODAY(),InvoiceDatabase[[#This Row],[Status]]&lt;&gt;"Paid"),"Yes","No")</f>
        <v>No</v>
      </c>
    </row>
    <row r="1356" spans="1:20">
      <c r="A1356">
        <v>1355</v>
      </c>
      <c r="C1356" t="s">
        <v>177</v>
      </c>
      <c r="D1356" s="68">
        <v>249000</v>
      </c>
      <c r="E1356" s="23">
        <v>46238</v>
      </c>
      <c r="F1356" s="23">
        <v>46268</v>
      </c>
      <c r="G1356" t="s">
        <v>274</v>
      </c>
      <c r="H1356"/>
      <c r="I1356"/>
      <c r="K1356" t="s">
        <v>1656</v>
      </c>
      <c r="L1356" s="68">
        <v>249000</v>
      </c>
      <c r="M1356" s="68">
        <f>InvoiceDatabase[[#This Row],[Amount]]-InvoiceDatabase[[#This Row],[Paid Amount]]</f>
        <v>0</v>
      </c>
      <c r="N1356" s="68" t="str" cm="1">
        <f t="array" aca="1" ref="N1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6" s="68" t="str">
        <f>_xlfn.TEXTAFTER(
VLOOKUP(InvoiceDatabase[[#This Row],[Customer]],CustomerList[],5,FALSE),
", ", -1)</f>
        <v>Jawa Timur</v>
      </c>
      <c r="P1356" s="68">
        <f ca="1">IF(InvoiceDatabase[[#This Row],[Aging]]&lt;&gt;"Within Due",InvoiceDatabase[[#This Row],[Balance Outstanding]],0)</f>
        <v>0</v>
      </c>
      <c r="Q1356" s="68">
        <f ca="1">IF(InvoiceDatabase[[#This Row],[Aging]]="Within Due",InvoiceDatabase[[#This Row],[Balance Outstanding]],0)</f>
        <v>0</v>
      </c>
      <c r="R1356" s="68" t="str">
        <f ca="1">IF(InvoiceDatabase[[#This Row],[Date Issued]] &gt;= TODAY()-30, "Yes", "No")</f>
        <v>No</v>
      </c>
      <c r="S1356" s="68" t="str">
        <f ca="1">IF(InvoiceDatabase[[#This Row],[IsOverdue?]]&lt;&gt;"Yes",InvoiceDatabase[[#This Row],[Status]],"Past Due")</f>
        <v>Paid</v>
      </c>
      <c r="T1356" s="68" t="str">
        <f ca="1">IF(AND(InvoiceDatabase[[#This Row],[Date Due]]&lt;TODAY(),InvoiceDatabase[[#This Row],[Status]]&lt;&gt;"Paid"),"Yes","No")</f>
        <v>No</v>
      </c>
    </row>
    <row r="1357" spans="1:20">
      <c r="A1357">
        <v>1356</v>
      </c>
      <c r="C1357" t="s">
        <v>105</v>
      </c>
      <c r="D1357" s="68">
        <v>2640000</v>
      </c>
      <c r="E1357" s="23">
        <v>46088</v>
      </c>
      <c r="F1357" s="23">
        <v>46133</v>
      </c>
      <c r="G1357" t="s">
        <v>274</v>
      </c>
      <c r="H1357"/>
      <c r="I1357"/>
      <c r="K1357" t="s">
        <v>1657</v>
      </c>
      <c r="L1357" s="68">
        <v>2640000</v>
      </c>
      <c r="M1357" s="68">
        <f>InvoiceDatabase[[#This Row],[Amount]]-InvoiceDatabase[[#This Row],[Paid Amount]]</f>
        <v>0</v>
      </c>
      <c r="N1357" s="68" t="str" cm="1">
        <f t="array" aca="1" ref="N1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7" s="68" t="str">
        <f>_xlfn.TEXTAFTER(
VLOOKUP(InvoiceDatabase[[#This Row],[Customer]],CustomerList[],5,FALSE),
", ", -1)</f>
        <v>DKI Jakarta</v>
      </c>
      <c r="P1357" s="68">
        <f ca="1">IF(InvoiceDatabase[[#This Row],[Aging]]&lt;&gt;"Within Due",InvoiceDatabase[[#This Row],[Balance Outstanding]],0)</f>
        <v>0</v>
      </c>
      <c r="Q1357" s="68">
        <f ca="1">IF(InvoiceDatabase[[#This Row],[Aging]]="Within Due",InvoiceDatabase[[#This Row],[Balance Outstanding]],0)</f>
        <v>0</v>
      </c>
      <c r="R1357" s="68" t="str">
        <f ca="1">IF(InvoiceDatabase[[#This Row],[Date Issued]] &gt;= TODAY()-30, "Yes", "No")</f>
        <v>No</v>
      </c>
      <c r="S1357" s="68" t="str">
        <f ca="1">IF(InvoiceDatabase[[#This Row],[IsOverdue?]]&lt;&gt;"Yes",InvoiceDatabase[[#This Row],[Status]],"Past Due")</f>
        <v>Paid</v>
      </c>
      <c r="T1357" s="68" t="str">
        <f ca="1">IF(AND(InvoiceDatabase[[#This Row],[Date Due]]&lt;TODAY(),InvoiceDatabase[[#This Row],[Status]]&lt;&gt;"Paid"),"Yes","No")</f>
        <v>No</v>
      </c>
    </row>
    <row r="1358" spans="1:20">
      <c r="A1358">
        <v>1357</v>
      </c>
      <c r="C1358" t="s">
        <v>131</v>
      </c>
      <c r="D1358" s="68">
        <v>4759000</v>
      </c>
      <c r="E1358" s="23">
        <v>46189</v>
      </c>
      <c r="F1358" s="23">
        <v>46219</v>
      </c>
      <c r="G1358" t="s">
        <v>51</v>
      </c>
      <c r="H1358"/>
      <c r="I1358"/>
      <c r="K1358" t="s">
        <v>1658</v>
      </c>
      <c r="L1358" s="68">
        <v>0</v>
      </c>
      <c r="M1358" s="68">
        <f>InvoiceDatabase[[#This Row],[Amount]]-InvoiceDatabase[[#This Row],[Paid Amount]]</f>
        <v>4759000</v>
      </c>
      <c r="N1358" s="68" t="str" cm="1">
        <f t="array" aca="1" ref="N1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58" s="68" t="str">
        <f>_xlfn.TEXTAFTER(
VLOOKUP(InvoiceDatabase[[#This Row],[Customer]],CustomerList[],5,FALSE),
", ", -1)</f>
        <v>Jawa Barat</v>
      </c>
      <c r="P1358" s="68">
        <f ca="1">IF(InvoiceDatabase[[#This Row],[Aging]]&lt;&gt;"Within Due",InvoiceDatabase[[#This Row],[Balance Outstanding]],0)</f>
        <v>4759000</v>
      </c>
      <c r="Q1358" s="68">
        <f ca="1">IF(InvoiceDatabase[[#This Row],[Aging]]="Within Due",InvoiceDatabase[[#This Row],[Balance Outstanding]],0)</f>
        <v>0</v>
      </c>
      <c r="R1358" s="68" t="str">
        <f ca="1">IF(InvoiceDatabase[[#This Row],[Date Issued]] &gt;= TODAY()-30, "Yes", "No")</f>
        <v>No</v>
      </c>
      <c r="S1358" s="68" t="str">
        <f ca="1">IF(InvoiceDatabase[[#This Row],[IsOverdue?]]&lt;&gt;"Yes",InvoiceDatabase[[#This Row],[Status]],"Past Due")</f>
        <v>Past Due</v>
      </c>
      <c r="T1358" s="68" t="str">
        <f ca="1">IF(AND(InvoiceDatabase[[#This Row],[Date Due]]&lt;TODAY(),InvoiceDatabase[[#This Row],[Status]]&lt;&gt;"Paid"),"Yes","No")</f>
        <v>Yes</v>
      </c>
    </row>
    <row r="1359" spans="1:20">
      <c r="A1359">
        <v>1358</v>
      </c>
      <c r="C1359" t="s">
        <v>211</v>
      </c>
      <c r="D1359" s="68">
        <v>1231000</v>
      </c>
      <c r="E1359" s="23">
        <v>46212</v>
      </c>
      <c r="F1359" s="23">
        <v>46257</v>
      </c>
      <c r="G1359" t="s">
        <v>274</v>
      </c>
      <c r="H1359"/>
      <c r="I1359"/>
      <c r="K1359" t="s">
        <v>1659</v>
      </c>
      <c r="L1359" s="68">
        <v>1231000</v>
      </c>
      <c r="M1359" s="68">
        <f>InvoiceDatabase[[#This Row],[Amount]]-InvoiceDatabase[[#This Row],[Paid Amount]]</f>
        <v>0</v>
      </c>
      <c r="N1359" s="68" t="str" cm="1">
        <f t="array" aca="1" ref="N1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59" s="68" t="str">
        <f>_xlfn.TEXTAFTER(
VLOOKUP(InvoiceDatabase[[#This Row],[Customer]],CustomerList[],5,FALSE),
", ", -1)</f>
        <v>Sulawesi Selatan</v>
      </c>
      <c r="P1359" s="68">
        <f ca="1">IF(InvoiceDatabase[[#This Row],[Aging]]&lt;&gt;"Within Due",InvoiceDatabase[[#This Row],[Balance Outstanding]],0)</f>
        <v>0</v>
      </c>
      <c r="Q1359" s="68">
        <f ca="1">IF(InvoiceDatabase[[#This Row],[Aging]]="Within Due",InvoiceDatabase[[#This Row],[Balance Outstanding]],0)</f>
        <v>0</v>
      </c>
      <c r="R1359" s="68" t="str">
        <f ca="1">IF(InvoiceDatabase[[#This Row],[Date Issued]] &gt;= TODAY()-30, "Yes", "No")</f>
        <v>No</v>
      </c>
      <c r="S1359" s="68" t="str">
        <f ca="1">IF(InvoiceDatabase[[#This Row],[IsOverdue?]]&lt;&gt;"Yes",InvoiceDatabase[[#This Row],[Status]],"Past Due")</f>
        <v>Paid</v>
      </c>
      <c r="T1359" s="68" t="str">
        <f ca="1">IF(AND(InvoiceDatabase[[#This Row],[Date Due]]&lt;TODAY(),InvoiceDatabase[[#This Row],[Status]]&lt;&gt;"Paid"),"Yes","No")</f>
        <v>No</v>
      </c>
    </row>
    <row r="1360" spans="1:20">
      <c r="A1360">
        <v>1359</v>
      </c>
      <c r="C1360" t="s">
        <v>32</v>
      </c>
      <c r="D1360" s="68">
        <v>4664000</v>
      </c>
      <c r="E1360" s="23">
        <v>46033</v>
      </c>
      <c r="F1360" s="23">
        <v>46063</v>
      </c>
      <c r="G1360" t="s">
        <v>274</v>
      </c>
      <c r="H1360"/>
      <c r="I1360"/>
      <c r="K1360" t="s">
        <v>1660</v>
      </c>
      <c r="L1360" s="68">
        <v>4664000</v>
      </c>
      <c r="M1360" s="68">
        <f>InvoiceDatabase[[#This Row],[Amount]]-InvoiceDatabase[[#This Row],[Paid Amount]]</f>
        <v>0</v>
      </c>
      <c r="N1360" s="68" t="str" cm="1">
        <f t="array" aca="1" ref="N1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0" s="68" t="str">
        <f>_xlfn.TEXTAFTER(
VLOOKUP(InvoiceDatabase[[#This Row],[Customer]],CustomerList[],5,FALSE),
", ", -1)</f>
        <v>DKI Jakarta</v>
      </c>
      <c r="P1360" s="68">
        <f ca="1">IF(InvoiceDatabase[[#This Row],[Aging]]&lt;&gt;"Within Due",InvoiceDatabase[[#This Row],[Balance Outstanding]],0)</f>
        <v>0</v>
      </c>
      <c r="Q1360" s="68">
        <f ca="1">IF(InvoiceDatabase[[#This Row],[Aging]]="Within Due",InvoiceDatabase[[#This Row],[Balance Outstanding]],0)</f>
        <v>0</v>
      </c>
      <c r="R1360" s="68" t="str">
        <f ca="1">IF(InvoiceDatabase[[#This Row],[Date Issued]] &gt;= TODAY()-30, "Yes", "No")</f>
        <v>No</v>
      </c>
      <c r="S1360" s="68" t="str">
        <f ca="1">IF(InvoiceDatabase[[#This Row],[IsOverdue?]]&lt;&gt;"Yes",InvoiceDatabase[[#This Row],[Status]],"Past Due")</f>
        <v>Paid</v>
      </c>
      <c r="T1360" s="68" t="str">
        <f ca="1">IF(AND(InvoiceDatabase[[#This Row],[Date Due]]&lt;TODAY(),InvoiceDatabase[[#This Row],[Status]]&lt;&gt;"Paid"),"Yes","No")</f>
        <v>No</v>
      </c>
    </row>
    <row r="1361" spans="1:20">
      <c r="A1361">
        <v>1360</v>
      </c>
      <c r="C1361" t="s">
        <v>131</v>
      </c>
      <c r="D1361" s="68">
        <v>3663000</v>
      </c>
      <c r="E1361" s="23">
        <v>46199</v>
      </c>
      <c r="F1361" s="23">
        <v>46229</v>
      </c>
      <c r="G1361" t="s">
        <v>51</v>
      </c>
      <c r="H1361"/>
      <c r="I1361"/>
      <c r="K1361" t="s">
        <v>1661</v>
      </c>
      <c r="L1361" s="68">
        <v>0</v>
      </c>
      <c r="M1361" s="68">
        <f>InvoiceDatabase[[#This Row],[Amount]]-InvoiceDatabase[[#This Row],[Paid Amount]]</f>
        <v>3663000</v>
      </c>
      <c r="N1361" s="68" t="str" cm="1">
        <f t="array" aca="1" ref="N1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361" s="68" t="str">
        <f>_xlfn.TEXTAFTER(
VLOOKUP(InvoiceDatabase[[#This Row],[Customer]],CustomerList[],5,FALSE),
", ", -1)</f>
        <v>Jawa Barat</v>
      </c>
      <c r="P1361" s="68">
        <f ca="1">IF(InvoiceDatabase[[#This Row],[Aging]]&lt;&gt;"Within Due",InvoiceDatabase[[#This Row],[Balance Outstanding]],0)</f>
        <v>3663000</v>
      </c>
      <c r="Q1361" s="68">
        <f ca="1">IF(InvoiceDatabase[[#This Row],[Aging]]="Within Due",InvoiceDatabase[[#This Row],[Balance Outstanding]],0)</f>
        <v>0</v>
      </c>
      <c r="R1361" s="68" t="str">
        <f ca="1">IF(InvoiceDatabase[[#This Row],[Date Issued]] &gt;= TODAY()-30, "Yes", "No")</f>
        <v>No</v>
      </c>
      <c r="S1361" s="68" t="str">
        <f ca="1">IF(InvoiceDatabase[[#This Row],[IsOverdue?]]&lt;&gt;"Yes",InvoiceDatabase[[#This Row],[Status]],"Past Due")</f>
        <v>Past Due</v>
      </c>
      <c r="T1361" s="68" t="str">
        <f ca="1">IF(AND(InvoiceDatabase[[#This Row],[Date Due]]&lt;TODAY(),InvoiceDatabase[[#This Row],[Status]]&lt;&gt;"Paid"),"Yes","No")</f>
        <v>Yes</v>
      </c>
    </row>
    <row r="1362" spans="1:20">
      <c r="A1362">
        <v>1361</v>
      </c>
      <c r="C1362" t="s">
        <v>158</v>
      </c>
      <c r="D1362" s="68">
        <v>4828000</v>
      </c>
      <c r="E1362" s="23">
        <v>46132</v>
      </c>
      <c r="F1362" s="23">
        <v>46162</v>
      </c>
      <c r="G1362" t="s">
        <v>274</v>
      </c>
      <c r="H1362"/>
      <c r="I1362"/>
      <c r="K1362" t="s">
        <v>1662</v>
      </c>
      <c r="L1362" s="68">
        <v>4828000</v>
      </c>
      <c r="M1362" s="68">
        <f>InvoiceDatabase[[#This Row],[Amount]]-InvoiceDatabase[[#This Row],[Paid Amount]]</f>
        <v>0</v>
      </c>
      <c r="N1362" s="68" t="str" cm="1">
        <f t="array" aca="1" ref="N1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2" s="68" t="str">
        <f>_xlfn.TEXTAFTER(
VLOOKUP(InvoiceDatabase[[#This Row],[Customer]],CustomerList[],5,FALSE),
", ", -1)</f>
        <v>DKI Jakarta</v>
      </c>
      <c r="P1362" s="68">
        <f ca="1">IF(InvoiceDatabase[[#This Row],[Aging]]&lt;&gt;"Within Due",InvoiceDatabase[[#This Row],[Balance Outstanding]],0)</f>
        <v>0</v>
      </c>
      <c r="Q1362" s="68">
        <f ca="1">IF(InvoiceDatabase[[#This Row],[Aging]]="Within Due",InvoiceDatabase[[#This Row],[Balance Outstanding]],0)</f>
        <v>0</v>
      </c>
      <c r="R1362" s="68" t="str">
        <f ca="1">IF(InvoiceDatabase[[#This Row],[Date Issued]] &gt;= TODAY()-30, "Yes", "No")</f>
        <v>No</v>
      </c>
      <c r="S1362" s="68" t="str">
        <f ca="1">IF(InvoiceDatabase[[#This Row],[IsOverdue?]]&lt;&gt;"Yes",InvoiceDatabase[[#This Row],[Status]],"Past Due")</f>
        <v>Paid</v>
      </c>
      <c r="T1362" s="68" t="str">
        <f ca="1">IF(AND(InvoiceDatabase[[#This Row],[Date Due]]&lt;TODAY(),InvoiceDatabase[[#This Row],[Status]]&lt;&gt;"Paid"),"Yes","No")</f>
        <v>No</v>
      </c>
    </row>
    <row r="1363" spans="1:20">
      <c r="A1363">
        <v>1362</v>
      </c>
      <c r="C1363" t="s">
        <v>225</v>
      </c>
      <c r="D1363" s="68">
        <v>1263000</v>
      </c>
      <c r="E1363" s="23">
        <v>46100</v>
      </c>
      <c r="F1363" s="23">
        <v>46145</v>
      </c>
      <c r="G1363" t="s">
        <v>2802</v>
      </c>
      <c r="H1363"/>
      <c r="I1363"/>
      <c r="K1363" t="s">
        <v>1663</v>
      </c>
      <c r="L1363" s="68">
        <v>884000</v>
      </c>
      <c r="M1363" s="68">
        <f>InvoiceDatabase[[#This Row],[Amount]]-InvoiceDatabase[[#This Row],[Paid Amount]]</f>
        <v>379000</v>
      </c>
      <c r="N1363" s="68" t="str" cm="1">
        <f t="array" aca="1" ref="N1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63" s="68" t="str">
        <f>_xlfn.TEXTAFTER(
VLOOKUP(InvoiceDatabase[[#This Row],[Customer]],CustomerList[],5,FALSE),
", ", -1)</f>
        <v>Sumatera Selatan</v>
      </c>
      <c r="P1363" s="68">
        <f ca="1">IF(InvoiceDatabase[[#This Row],[Aging]]&lt;&gt;"Within Due",InvoiceDatabase[[#This Row],[Balance Outstanding]],0)</f>
        <v>379000</v>
      </c>
      <c r="Q1363" s="68">
        <f ca="1">IF(InvoiceDatabase[[#This Row],[Aging]]="Within Due",InvoiceDatabase[[#This Row],[Balance Outstanding]],0)</f>
        <v>0</v>
      </c>
      <c r="R1363" s="68" t="str">
        <f ca="1">IF(InvoiceDatabase[[#This Row],[Date Issued]] &gt;= TODAY()-30, "Yes", "No")</f>
        <v>No</v>
      </c>
      <c r="S1363" s="68" t="str">
        <f ca="1">IF(InvoiceDatabase[[#This Row],[IsOverdue?]]&lt;&gt;"Yes",InvoiceDatabase[[#This Row],[Status]],"Past Due")</f>
        <v>Past Due</v>
      </c>
      <c r="T1363" s="68" t="str">
        <f ca="1">IF(AND(InvoiceDatabase[[#This Row],[Date Due]]&lt;TODAY(),InvoiceDatabase[[#This Row],[Status]]&lt;&gt;"Paid"),"Yes","No")</f>
        <v>Yes</v>
      </c>
    </row>
    <row r="1364" spans="1:20">
      <c r="A1364">
        <v>1363</v>
      </c>
      <c r="C1364" t="s">
        <v>204</v>
      </c>
      <c r="D1364" s="68">
        <v>3179000</v>
      </c>
      <c r="E1364" s="23">
        <v>46161</v>
      </c>
      <c r="F1364" s="23">
        <v>46191</v>
      </c>
      <c r="G1364" t="s">
        <v>274</v>
      </c>
      <c r="H1364"/>
      <c r="I1364"/>
      <c r="K1364" t="s">
        <v>1664</v>
      </c>
      <c r="L1364" s="68">
        <v>3179000</v>
      </c>
      <c r="M1364" s="68">
        <f>InvoiceDatabase[[#This Row],[Amount]]-InvoiceDatabase[[#This Row],[Paid Amount]]</f>
        <v>0</v>
      </c>
      <c r="N1364" s="68" t="str" cm="1">
        <f t="array" aca="1" ref="N1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4" s="68" t="str">
        <f>_xlfn.TEXTAFTER(
VLOOKUP(InvoiceDatabase[[#This Row],[Customer]],CustomerList[],5,FALSE),
", ", -1)</f>
        <v>Bali</v>
      </c>
      <c r="P1364" s="68">
        <f ca="1">IF(InvoiceDatabase[[#This Row],[Aging]]&lt;&gt;"Within Due",InvoiceDatabase[[#This Row],[Balance Outstanding]],0)</f>
        <v>0</v>
      </c>
      <c r="Q1364" s="68">
        <f ca="1">IF(InvoiceDatabase[[#This Row],[Aging]]="Within Due",InvoiceDatabase[[#This Row],[Balance Outstanding]],0)</f>
        <v>0</v>
      </c>
      <c r="R1364" s="68" t="str">
        <f ca="1">IF(InvoiceDatabase[[#This Row],[Date Issued]] &gt;= TODAY()-30, "Yes", "No")</f>
        <v>No</v>
      </c>
      <c r="S1364" s="68" t="str">
        <f ca="1">IF(InvoiceDatabase[[#This Row],[IsOverdue?]]&lt;&gt;"Yes",InvoiceDatabase[[#This Row],[Status]],"Past Due")</f>
        <v>Paid</v>
      </c>
      <c r="T1364" s="68" t="str">
        <f ca="1">IF(AND(InvoiceDatabase[[#This Row],[Date Due]]&lt;TODAY(),InvoiceDatabase[[#This Row],[Status]]&lt;&gt;"Paid"),"Yes","No")</f>
        <v>No</v>
      </c>
    </row>
    <row r="1365" spans="1:20">
      <c r="A1365">
        <v>1364</v>
      </c>
      <c r="C1365" t="s">
        <v>125</v>
      </c>
      <c r="D1365" s="68">
        <v>2541000</v>
      </c>
      <c r="E1365" s="23">
        <v>46091</v>
      </c>
      <c r="F1365" s="23">
        <v>46121</v>
      </c>
      <c r="G1365" t="s">
        <v>274</v>
      </c>
      <c r="H1365"/>
      <c r="I1365"/>
      <c r="K1365" t="s">
        <v>1665</v>
      </c>
      <c r="L1365" s="68">
        <v>2541000</v>
      </c>
      <c r="M1365" s="68">
        <f>InvoiceDatabase[[#This Row],[Amount]]-InvoiceDatabase[[#This Row],[Paid Amount]]</f>
        <v>0</v>
      </c>
      <c r="N1365" s="68" t="str" cm="1">
        <f t="array" aca="1" ref="N1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5" s="68" t="str">
        <f>_xlfn.TEXTAFTER(
VLOOKUP(InvoiceDatabase[[#This Row],[Customer]],CustomerList[],5,FALSE),
", ", -1)</f>
        <v>DKI Jakarta</v>
      </c>
      <c r="P1365" s="68">
        <f ca="1">IF(InvoiceDatabase[[#This Row],[Aging]]&lt;&gt;"Within Due",InvoiceDatabase[[#This Row],[Balance Outstanding]],0)</f>
        <v>0</v>
      </c>
      <c r="Q1365" s="68">
        <f ca="1">IF(InvoiceDatabase[[#This Row],[Aging]]="Within Due",InvoiceDatabase[[#This Row],[Balance Outstanding]],0)</f>
        <v>0</v>
      </c>
      <c r="R1365" s="68" t="str">
        <f ca="1">IF(InvoiceDatabase[[#This Row],[Date Issued]] &gt;= TODAY()-30, "Yes", "No")</f>
        <v>No</v>
      </c>
      <c r="S1365" s="68" t="str">
        <f ca="1">IF(InvoiceDatabase[[#This Row],[IsOverdue?]]&lt;&gt;"Yes",InvoiceDatabase[[#This Row],[Status]],"Past Due")</f>
        <v>Paid</v>
      </c>
      <c r="T1365" s="68" t="str">
        <f ca="1">IF(AND(InvoiceDatabase[[#This Row],[Date Due]]&lt;TODAY(),InvoiceDatabase[[#This Row],[Status]]&lt;&gt;"Paid"),"Yes","No")</f>
        <v>No</v>
      </c>
    </row>
    <row r="1366" spans="1:20">
      <c r="A1366">
        <v>1365</v>
      </c>
      <c r="C1366" t="s">
        <v>246</v>
      </c>
      <c r="D1366" s="68">
        <v>4155000</v>
      </c>
      <c r="E1366" s="23">
        <v>46233</v>
      </c>
      <c r="F1366" s="23">
        <v>46247</v>
      </c>
      <c r="G1366" t="s">
        <v>51</v>
      </c>
      <c r="H1366"/>
      <c r="I1366"/>
      <c r="K1366" t="s">
        <v>1666</v>
      </c>
      <c r="L1366" s="68">
        <v>0</v>
      </c>
      <c r="M1366" s="68">
        <f>InvoiceDatabase[[#This Row],[Amount]]-InvoiceDatabase[[#This Row],[Paid Amount]]</f>
        <v>4155000</v>
      </c>
      <c r="N1366" s="68" t="str" cm="1">
        <f t="array" aca="1" ref="N1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66" s="68" t="str">
        <f>_xlfn.TEXTAFTER(
VLOOKUP(InvoiceDatabase[[#This Row],[Customer]],CustomerList[],5,FALSE),
", ", -1)</f>
        <v>Kalimantan Timur</v>
      </c>
      <c r="P1366" s="68">
        <f ca="1">IF(InvoiceDatabase[[#This Row],[Aging]]&lt;&gt;"Within Due",InvoiceDatabase[[#This Row],[Balance Outstanding]],0)</f>
        <v>4155000</v>
      </c>
      <c r="Q1366" s="68">
        <f ca="1">IF(InvoiceDatabase[[#This Row],[Aging]]="Within Due",InvoiceDatabase[[#This Row],[Balance Outstanding]],0)</f>
        <v>0</v>
      </c>
      <c r="R1366" s="68" t="str">
        <f ca="1">IF(InvoiceDatabase[[#This Row],[Date Issued]] &gt;= TODAY()-30, "Yes", "No")</f>
        <v>No</v>
      </c>
      <c r="S1366" s="68" t="str">
        <f ca="1">IF(InvoiceDatabase[[#This Row],[IsOverdue?]]&lt;&gt;"Yes",InvoiceDatabase[[#This Row],[Status]],"Past Due")</f>
        <v>Past Due</v>
      </c>
      <c r="T1366" s="68" t="str">
        <f ca="1">IF(AND(InvoiceDatabase[[#This Row],[Date Due]]&lt;TODAY(),InvoiceDatabase[[#This Row],[Status]]&lt;&gt;"Paid"),"Yes","No")</f>
        <v>Yes</v>
      </c>
    </row>
    <row r="1367" spans="1:20">
      <c r="A1367">
        <v>1366</v>
      </c>
      <c r="C1367" t="s">
        <v>138</v>
      </c>
      <c r="D1367" s="68">
        <v>9192000</v>
      </c>
      <c r="E1367" s="23">
        <v>46086</v>
      </c>
      <c r="F1367" s="23">
        <v>46116</v>
      </c>
      <c r="G1367" t="s">
        <v>274</v>
      </c>
      <c r="H1367"/>
      <c r="I1367"/>
      <c r="K1367" t="s">
        <v>1667</v>
      </c>
      <c r="L1367" s="68">
        <v>9192000</v>
      </c>
      <c r="M1367" s="68">
        <f>InvoiceDatabase[[#This Row],[Amount]]-InvoiceDatabase[[#This Row],[Paid Amount]]</f>
        <v>0</v>
      </c>
      <c r="N1367" s="68" t="str" cm="1">
        <f t="array" aca="1" ref="N1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7" s="68" t="str">
        <f>_xlfn.TEXTAFTER(
VLOOKUP(InvoiceDatabase[[#This Row],[Customer]],CustomerList[],5,FALSE),
", ", -1)</f>
        <v>Jawa Barat</v>
      </c>
      <c r="P1367" s="68">
        <f ca="1">IF(InvoiceDatabase[[#This Row],[Aging]]&lt;&gt;"Within Due",InvoiceDatabase[[#This Row],[Balance Outstanding]],0)</f>
        <v>0</v>
      </c>
      <c r="Q1367" s="68">
        <f ca="1">IF(InvoiceDatabase[[#This Row],[Aging]]="Within Due",InvoiceDatabase[[#This Row],[Balance Outstanding]],0)</f>
        <v>0</v>
      </c>
      <c r="R1367" s="68" t="str">
        <f ca="1">IF(InvoiceDatabase[[#This Row],[Date Issued]] &gt;= TODAY()-30, "Yes", "No")</f>
        <v>No</v>
      </c>
      <c r="S1367" s="68" t="str">
        <f ca="1">IF(InvoiceDatabase[[#This Row],[IsOverdue?]]&lt;&gt;"Yes",InvoiceDatabase[[#This Row],[Status]],"Past Due")</f>
        <v>Paid</v>
      </c>
      <c r="T1367" s="68" t="str">
        <f ca="1">IF(AND(InvoiceDatabase[[#This Row],[Date Due]]&lt;TODAY(),InvoiceDatabase[[#This Row],[Status]]&lt;&gt;"Paid"),"Yes","No")</f>
        <v>No</v>
      </c>
    </row>
    <row r="1368" spans="1:20">
      <c r="A1368">
        <v>1367</v>
      </c>
      <c r="C1368" t="s">
        <v>131</v>
      </c>
      <c r="D1368" s="68">
        <v>3359000</v>
      </c>
      <c r="E1368" s="23">
        <v>46272</v>
      </c>
      <c r="F1368" s="23">
        <v>46302</v>
      </c>
      <c r="G1368" t="s">
        <v>51</v>
      </c>
      <c r="H1368"/>
      <c r="I1368"/>
      <c r="K1368" t="s">
        <v>1668</v>
      </c>
      <c r="L1368" s="68">
        <v>0</v>
      </c>
      <c r="M1368" s="68">
        <f>InvoiceDatabase[[#This Row],[Amount]]-InvoiceDatabase[[#This Row],[Paid Amount]]</f>
        <v>3359000</v>
      </c>
      <c r="N1368" s="68" t="str" cm="1">
        <f t="array" aca="1" ref="N1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68" s="68" t="str">
        <f>_xlfn.TEXTAFTER(
VLOOKUP(InvoiceDatabase[[#This Row],[Customer]],CustomerList[],5,FALSE),
", ", -1)</f>
        <v>Jawa Barat</v>
      </c>
      <c r="P1368" s="68">
        <f ca="1">IF(InvoiceDatabase[[#This Row],[Aging]]&lt;&gt;"Within Due",InvoiceDatabase[[#This Row],[Balance Outstanding]],0)</f>
        <v>0</v>
      </c>
      <c r="Q1368" s="68">
        <f ca="1">IF(InvoiceDatabase[[#This Row],[Aging]]="Within Due",InvoiceDatabase[[#This Row],[Balance Outstanding]],0)</f>
        <v>3359000</v>
      </c>
      <c r="R1368" s="68" t="str">
        <f ca="1">IF(InvoiceDatabase[[#This Row],[Date Issued]] &gt;= TODAY()-30, "Yes", "No")</f>
        <v>Yes</v>
      </c>
      <c r="S1368" s="68" t="str">
        <f ca="1">IF(InvoiceDatabase[[#This Row],[IsOverdue?]]&lt;&gt;"Yes",InvoiceDatabase[[#This Row],[Status]],"Past Due")</f>
        <v>Unpaid</v>
      </c>
      <c r="T1368" s="68" t="str">
        <f ca="1">IF(AND(InvoiceDatabase[[#This Row],[Date Due]]&lt;TODAY(),InvoiceDatabase[[#This Row],[Status]]&lt;&gt;"Paid"),"Yes","No")</f>
        <v>No</v>
      </c>
    </row>
    <row r="1369" spans="1:20">
      <c r="A1369">
        <v>1368</v>
      </c>
      <c r="C1369" t="s">
        <v>131</v>
      </c>
      <c r="D1369" s="68">
        <v>3639000</v>
      </c>
      <c r="E1369" s="23">
        <v>46038</v>
      </c>
      <c r="F1369" s="23">
        <v>46068</v>
      </c>
      <c r="G1369" t="s">
        <v>274</v>
      </c>
      <c r="H1369"/>
      <c r="I1369"/>
      <c r="K1369" t="s">
        <v>1669</v>
      </c>
      <c r="L1369" s="68">
        <v>3639000</v>
      </c>
      <c r="M1369" s="68">
        <f>InvoiceDatabase[[#This Row],[Amount]]-InvoiceDatabase[[#This Row],[Paid Amount]]</f>
        <v>0</v>
      </c>
      <c r="N1369" s="68" t="str" cm="1">
        <f t="array" aca="1" ref="N1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69" s="68" t="str">
        <f>_xlfn.TEXTAFTER(
VLOOKUP(InvoiceDatabase[[#This Row],[Customer]],CustomerList[],5,FALSE),
", ", -1)</f>
        <v>Jawa Barat</v>
      </c>
      <c r="P1369" s="68">
        <f ca="1">IF(InvoiceDatabase[[#This Row],[Aging]]&lt;&gt;"Within Due",InvoiceDatabase[[#This Row],[Balance Outstanding]],0)</f>
        <v>0</v>
      </c>
      <c r="Q1369" s="68">
        <f ca="1">IF(InvoiceDatabase[[#This Row],[Aging]]="Within Due",InvoiceDatabase[[#This Row],[Balance Outstanding]],0)</f>
        <v>0</v>
      </c>
      <c r="R1369" s="68" t="str">
        <f ca="1">IF(InvoiceDatabase[[#This Row],[Date Issued]] &gt;= TODAY()-30, "Yes", "No")</f>
        <v>No</v>
      </c>
      <c r="S1369" s="68" t="str">
        <f ca="1">IF(InvoiceDatabase[[#This Row],[IsOverdue?]]&lt;&gt;"Yes",InvoiceDatabase[[#This Row],[Status]],"Past Due")</f>
        <v>Paid</v>
      </c>
      <c r="T1369" s="68" t="str">
        <f ca="1">IF(AND(InvoiceDatabase[[#This Row],[Date Due]]&lt;TODAY(),InvoiceDatabase[[#This Row],[Status]]&lt;&gt;"Paid"),"Yes","No")</f>
        <v>No</v>
      </c>
    </row>
    <row r="1370" spans="1:20">
      <c r="A1370">
        <v>1369</v>
      </c>
      <c r="C1370" t="s">
        <v>32</v>
      </c>
      <c r="D1370" s="68">
        <v>2103000</v>
      </c>
      <c r="E1370" s="23">
        <v>46213</v>
      </c>
      <c r="F1370" s="23">
        <v>46243</v>
      </c>
      <c r="G1370" t="s">
        <v>274</v>
      </c>
      <c r="H1370"/>
      <c r="I1370"/>
      <c r="K1370" t="s">
        <v>1670</v>
      </c>
      <c r="L1370" s="68">
        <v>2103000</v>
      </c>
      <c r="M1370" s="68">
        <f>InvoiceDatabase[[#This Row],[Amount]]-InvoiceDatabase[[#This Row],[Paid Amount]]</f>
        <v>0</v>
      </c>
      <c r="N1370" s="68" t="str" cm="1">
        <f t="array" aca="1" ref="N1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0" s="68" t="str">
        <f>_xlfn.TEXTAFTER(
VLOOKUP(InvoiceDatabase[[#This Row],[Customer]],CustomerList[],5,FALSE),
", ", -1)</f>
        <v>DKI Jakarta</v>
      </c>
      <c r="P1370" s="68">
        <f ca="1">IF(InvoiceDatabase[[#This Row],[Aging]]&lt;&gt;"Within Due",InvoiceDatabase[[#This Row],[Balance Outstanding]],0)</f>
        <v>0</v>
      </c>
      <c r="Q1370" s="68">
        <f ca="1">IF(InvoiceDatabase[[#This Row],[Aging]]="Within Due",InvoiceDatabase[[#This Row],[Balance Outstanding]],0)</f>
        <v>0</v>
      </c>
      <c r="R1370" s="68" t="str">
        <f ca="1">IF(InvoiceDatabase[[#This Row],[Date Issued]] &gt;= TODAY()-30, "Yes", "No")</f>
        <v>No</v>
      </c>
      <c r="S1370" s="68" t="str">
        <f ca="1">IF(InvoiceDatabase[[#This Row],[IsOverdue?]]&lt;&gt;"Yes",InvoiceDatabase[[#This Row],[Status]],"Past Due")</f>
        <v>Paid</v>
      </c>
      <c r="T1370" s="68" t="str">
        <f ca="1">IF(AND(InvoiceDatabase[[#This Row],[Date Due]]&lt;TODAY(),InvoiceDatabase[[#This Row],[Status]]&lt;&gt;"Paid"),"Yes","No")</f>
        <v>No</v>
      </c>
    </row>
    <row r="1371" spans="1:20">
      <c r="A1371">
        <v>1370</v>
      </c>
      <c r="C1371" t="s">
        <v>138</v>
      </c>
      <c r="D1371" s="68">
        <v>2798000</v>
      </c>
      <c r="E1371" s="23">
        <v>46129</v>
      </c>
      <c r="F1371" s="23">
        <v>46174</v>
      </c>
      <c r="G1371" t="s">
        <v>2802</v>
      </c>
      <c r="H1371"/>
      <c r="I1371"/>
      <c r="K1371" t="s">
        <v>1671</v>
      </c>
      <c r="L1371" s="68">
        <v>1119000</v>
      </c>
      <c r="M1371" s="68">
        <f>InvoiceDatabase[[#This Row],[Amount]]-InvoiceDatabase[[#This Row],[Paid Amount]]</f>
        <v>1679000</v>
      </c>
      <c r="N1371" s="68" t="str" cm="1">
        <f t="array" aca="1" ref="N1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1" s="68" t="str">
        <f>_xlfn.TEXTAFTER(
VLOOKUP(InvoiceDatabase[[#This Row],[Customer]],CustomerList[],5,FALSE),
", ", -1)</f>
        <v>Jawa Barat</v>
      </c>
      <c r="P1371" s="68">
        <f ca="1">IF(InvoiceDatabase[[#This Row],[Aging]]&lt;&gt;"Within Due",InvoiceDatabase[[#This Row],[Balance Outstanding]],0)</f>
        <v>1679000</v>
      </c>
      <c r="Q1371" s="68">
        <f ca="1">IF(InvoiceDatabase[[#This Row],[Aging]]="Within Due",InvoiceDatabase[[#This Row],[Balance Outstanding]],0)</f>
        <v>0</v>
      </c>
      <c r="R1371" s="68" t="str">
        <f ca="1">IF(InvoiceDatabase[[#This Row],[Date Issued]] &gt;= TODAY()-30, "Yes", "No")</f>
        <v>No</v>
      </c>
      <c r="S1371" s="68" t="str">
        <f ca="1">IF(InvoiceDatabase[[#This Row],[IsOverdue?]]&lt;&gt;"Yes",InvoiceDatabase[[#This Row],[Status]],"Past Due")</f>
        <v>Past Due</v>
      </c>
      <c r="T1371" s="68" t="str">
        <f ca="1">IF(AND(InvoiceDatabase[[#This Row],[Date Due]]&lt;TODAY(),InvoiceDatabase[[#This Row],[Status]]&lt;&gt;"Paid"),"Yes","No")</f>
        <v>Yes</v>
      </c>
    </row>
    <row r="1372" spans="1:20">
      <c r="A1372">
        <v>1371</v>
      </c>
      <c r="C1372" t="s">
        <v>131</v>
      </c>
      <c r="D1372" s="68">
        <v>2892000</v>
      </c>
      <c r="E1372" s="23">
        <v>46197</v>
      </c>
      <c r="F1372" s="23">
        <v>46227</v>
      </c>
      <c r="G1372" t="s">
        <v>274</v>
      </c>
      <c r="H1372"/>
      <c r="I1372"/>
      <c r="K1372" t="s">
        <v>1672</v>
      </c>
      <c r="L1372" s="68">
        <v>2892000</v>
      </c>
      <c r="M1372" s="68">
        <f>InvoiceDatabase[[#This Row],[Amount]]-InvoiceDatabase[[#This Row],[Paid Amount]]</f>
        <v>0</v>
      </c>
      <c r="N1372" s="68" t="str" cm="1">
        <f t="array" aca="1" ref="N1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2" s="68" t="str">
        <f>_xlfn.TEXTAFTER(
VLOOKUP(InvoiceDatabase[[#This Row],[Customer]],CustomerList[],5,FALSE),
", ", -1)</f>
        <v>Jawa Barat</v>
      </c>
      <c r="P1372" s="68">
        <f ca="1">IF(InvoiceDatabase[[#This Row],[Aging]]&lt;&gt;"Within Due",InvoiceDatabase[[#This Row],[Balance Outstanding]],0)</f>
        <v>0</v>
      </c>
      <c r="Q1372" s="68">
        <f ca="1">IF(InvoiceDatabase[[#This Row],[Aging]]="Within Due",InvoiceDatabase[[#This Row],[Balance Outstanding]],0)</f>
        <v>0</v>
      </c>
      <c r="R1372" s="68" t="str">
        <f ca="1">IF(InvoiceDatabase[[#This Row],[Date Issued]] &gt;= TODAY()-30, "Yes", "No")</f>
        <v>No</v>
      </c>
      <c r="S1372" s="68" t="str">
        <f ca="1">IF(InvoiceDatabase[[#This Row],[IsOverdue?]]&lt;&gt;"Yes",InvoiceDatabase[[#This Row],[Status]],"Past Due")</f>
        <v>Paid</v>
      </c>
      <c r="T1372" s="68" t="str">
        <f ca="1">IF(AND(InvoiceDatabase[[#This Row],[Date Due]]&lt;TODAY(),InvoiceDatabase[[#This Row],[Status]]&lt;&gt;"Paid"),"Yes","No")</f>
        <v>No</v>
      </c>
    </row>
    <row r="1373" spans="1:20">
      <c r="A1373">
        <v>1372</v>
      </c>
      <c r="C1373" t="s">
        <v>177</v>
      </c>
      <c r="D1373" s="68">
        <v>6456000</v>
      </c>
      <c r="E1373" s="23">
        <v>46174</v>
      </c>
      <c r="F1373" s="23">
        <v>46188</v>
      </c>
      <c r="G1373" t="s">
        <v>2802</v>
      </c>
      <c r="H1373"/>
      <c r="I1373"/>
      <c r="K1373" t="s">
        <v>1673</v>
      </c>
      <c r="L1373" s="68">
        <v>4842000</v>
      </c>
      <c r="M1373" s="68">
        <f>InvoiceDatabase[[#This Row],[Amount]]-InvoiceDatabase[[#This Row],[Paid Amount]]</f>
        <v>1614000</v>
      </c>
      <c r="N1373" s="68" t="str" cm="1">
        <f t="array" aca="1" ref="N1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3" s="68" t="str">
        <f>_xlfn.TEXTAFTER(
VLOOKUP(InvoiceDatabase[[#This Row],[Customer]],CustomerList[],5,FALSE),
", ", -1)</f>
        <v>Jawa Timur</v>
      </c>
      <c r="P1373" s="68">
        <f ca="1">IF(InvoiceDatabase[[#This Row],[Aging]]&lt;&gt;"Within Due",InvoiceDatabase[[#This Row],[Balance Outstanding]],0)</f>
        <v>1614000</v>
      </c>
      <c r="Q1373" s="68">
        <f ca="1">IF(InvoiceDatabase[[#This Row],[Aging]]="Within Due",InvoiceDatabase[[#This Row],[Balance Outstanding]],0)</f>
        <v>0</v>
      </c>
      <c r="R1373" s="68" t="str">
        <f ca="1">IF(InvoiceDatabase[[#This Row],[Date Issued]] &gt;= TODAY()-30, "Yes", "No")</f>
        <v>No</v>
      </c>
      <c r="S1373" s="68" t="str">
        <f ca="1">IF(InvoiceDatabase[[#This Row],[IsOverdue?]]&lt;&gt;"Yes",InvoiceDatabase[[#This Row],[Status]],"Past Due")</f>
        <v>Past Due</v>
      </c>
      <c r="T1373" s="68" t="str">
        <f ca="1">IF(AND(InvoiceDatabase[[#This Row],[Date Due]]&lt;TODAY(),InvoiceDatabase[[#This Row],[Status]]&lt;&gt;"Paid"),"Yes","No")</f>
        <v>Yes</v>
      </c>
    </row>
    <row r="1374" spans="1:20">
      <c r="A1374">
        <v>1373</v>
      </c>
      <c r="C1374" t="s">
        <v>246</v>
      </c>
      <c r="D1374" s="68">
        <v>2324000</v>
      </c>
      <c r="E1374" s="23">
        <v>46214</v>
      </c>
      <c r="F1374" s="23">
        <v>46259</v>
      </c>
      <c r="G1374" t="s">
        <v>51</v>
      </c>
      <c r="H1374"/>
      <c r="I1374"/>
      <c r="K1374" t="s">
        <v>1674</v>
      </c>
      <c r="L1374" s="68">
        <v>0</v>
      </c>
      <c r="M1374" s="68">
        <f>InvoiceDatabase[[#This Row],[Amount]]-InvoiceDatabase[[#This Row],[Paid Amount]]</f>
        <v>2324000</v>
      </c>
      <c r="N1374" s="68" t="str" cm="1">
        <f t="array" aca="1" ref="N1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74" s="68" t="str">
        <f>_xlfn.TEXTAFTER(
VLOOKUP(InvoiceDatabase[[#This Row],[Customer]],CustomerList[],5,FALSE),
", ", -1)</f>
        <v>Kalimantan Timur</v>
      </c>
      <c r="P1374" s="68">
        <f ca="1">IF(InvoiceDatabase[[#This Row],[Aging]]&lt;&gt;"Within Due",InvoiceDatabase[[#This Row],[Balance Outstanding]],0)</f>
        <v>2324000</v>
      </c>
      <c r="Q1374" s="68">
        <f ca="1">IF(InvoiceDatabase[[#This Row],[Aging]]="Within Due",InvoiceDatabase[[#This Row],[Balance Outstanding]],0)</f>
        <v>0</v>
      </c>
      <c r="R1374" s="68" t="str">
        <f ca="1">IF(InvoiceDatabase[[#This Row],[Date Issued]] &gt;= TODAY()-30, "Yes", "No")</f>
        <v>No</v>
      </c>
      <c r="S1374" s="68" t="str">
        <f ca="1">IF(InvoiceDatabase[[#This Row],[IsOverdue?]]&lt;&gt;"Yes",InvoiceDatabase[[#This Row],[Status]],"Past Due")</f>
        <v>Past Due</v>
      </c>
      <c r="T1374" s="68" t="str">
        <f ca="1">IF(AND(InvoiceDatabase[[#This Row],[Date Due]]&lt;TODAY(),InvoiceDatabase[[#This Row],[Status]]&lt;&gt;"Paid"),"Yes","No")</f>
        <v>Yes</v>
      </c>
    </row>
    <row r="1375" spans="1:20">
      <c r="A1375">
        <v>1374</v>
      </c>
      <c r="C1375" t="s">
        <v>125</v>
      </c>
      <c r="D1375" s="68">
        <v>6153000</v>
      </c>
      <c r="E1375" s="23">
        <v>46070</v>
      </c>
      <c r="F1375" s="23">
        <v>46100</v>
      </c>
      <c r="G1375" t="s">
        <v>274</v>
      </c>
      <c r="H1375"/>
      <c r="I1375"/>
      <c r="K1375" t="s">
        <v>1675</v>
      </c>
      <c r="L1375" s="68">
        <v>6153000</v>
      </c>
      <c r="M1375" s="68">
        <f>InvoiceDatabase[[#This Row],[Amount]]-InvoiceDatabase[[#This Row],[Paid Amount]]</f>
        <v>0</v>
      </c>
      <c r="N1375" s="68" t="str" cm="1">
        <f t="array" aca="1" ref="N1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5" s="68" t="str">
        <f>_xlfn.TEXTAFTER(
VLOOKUP(InvoiceDatabase[[#This Row],[Customer]],CustomerList[],5,FALSE),
", ", -1)</f>
        <v>DKI Jakarta</v>
      </c>
      <c r="P1375" s="68">
        <f ca="1">IF(InvoiceDatabase[[#This Row],[Aging]]&lt;&gt;"Within Due",InvoiceDatabase[[#This Row],[Balance Outstanding]],0)</f>
        <v>0</v>
      </c>
      <c r="Q1375" s="68">
        <f ca="1">IF(InvoiceDatabase[[#This Row],[Aging]]="Within Due",InvoiceDatabase[[#This Row],[Balance Outstanding]],0)</f>
        <v>0</v>
      </c>
      <c r="R1375" s="68" t="str">
        <f ca="1">IF(InvoiceDatabase[[#This Row],[Date Issued]] &gt;= TODAY()-30, "Yes", "No")</f>
        <v>No</v>
      </c>
      <c r="S1375" s="68" t="str">
        <f ca="1">IF(InvoiceDatabase[[#This Row],[IsOverdue?]]&lt;&gt;"Yes",InvoiceDatabase[[#This Row],[Status]],"Past Due")</f>
        <v>Paid</v>
      </c>
      <c r="T1375" s="68" t="str">
        <f ca="1">IF(AND(InvoiceDatabase[[#This Row],[Date Due]]&lt;TODAY(),InvoiceDatabase[[#This Row],[Status]]&lt;&gt;"Paid"),"Yes","No")</f>
        <v>No</v>
      </c>
    </row>
    <row r="1376" spans="1:20">
      <c r="A1376">
        <v>1375</v>
      </c>
      <c r="C1376" t="s">
        <v>105</v>
      </c>
      <c r="D1376" s="68">
        <v>4428000</v>
      </c>
      <c r="E1376" s="23">
        <v>46269</v>
      </c>
      <c r="F1376" s="23">
        <v>46314</v>
      </c>
      <c r="G1376" t="s">
        <v>274</v>
      </c>
      <c r="H1376"/>
      <c r="I1376"/>
      <c r="K1376" t="s">
        <v>1676</v>
      </c>
      <c r="L1376" s="68">
        <v>4428000</v>
      </c>
      <c r="M1376" s="68">
        <f>InvoiceDatabase[[#This Row],[Amount]]-InvoiceDatabase[[#This Row],[Paid Amount]]</f>
        <v>0</v>
      </c>
      <c r="N1376" s="68" t="str" cm="1">
        <f t="array" aca="1" ref="N1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6" s="68" t="str">
        <f>_xlfn.TEXTAFTER(
VLOOKUP(InvoiceDatabase[[#This Row],[Customer]],CustomerList[],5,FALSE),
", ", -1)</f>
        <v>DKI Jakarta</v>
      </c>
      <c r="P1376" s="68">
        <f ca="1">IF(InvoiceDatabase[[#This Row],[Aging]]&lt;&gt;"Within Due",InvoiceDatabase[[#This Row],[Balance Outstanding]],0)</f>
        <v>0</v>
      </c>
      <c r="Q1376" s="68">
        <f ca="1">IF(InvoiceDatabase[[#This Row],[Aging]]="Within Due",InvoiceDatabase[[#This Row],[Balance Outstanding]],0)</f>
        <v>0</v>
      </c>
      <c r="R1376" s="68" t="str">
        <f ca="1">IF(InvoiceDatabase[[#This Row],[Date Issued]] &gt;= TODAY()-30, "Yes", "No")</f>
        <v>No</v>
      </c>
      <c r="S1376" s="68" t="str">
        <f ca="1">IF(InvoiceDatabase[[#This Row],[IsOverdue?]]&lt;&gt;"Yes",InvoiceDatabase[[#This Row],[Status]],"Past Due")</f>
        <v>Paid</v>
      </c>
      <c r="T1376" s="68" t="str">
        <f ca="1">IF(AND(InvoiceDatabase[[#This Row],[Date Due]]&lt;TODAY(),InvoiceDatabase[[#This Row],[Status]]&lt;&gt;"Paid"),"Yes","No")</f>
        <v>No</v>
      </c>
    </row>
    <row r="1377" spans="1:20">
      <c r="A1377">
        <v>1376</v>
      </c>
      <c r="C1377" t="s">
        <v>260</v>
      </c>
      <c r="D1377" s="68">
        <v>4219000</v>
      </c>
      <c r="E1377" s="23">
        <v>46112</v>
      </c>
      <c r="F1377" s="23">
        <v>46157</v>
      </c>
      <c r="G1377" t="s">
        <v>51</v>
      </c>
      <c r="H1377"/>
      <c r="I1377"/>
      <c r="K1377" t="s">
        <v>1677</v>
      </c>
      <c r="L1377" s="68">
        <v>0</v>
      </c>
      <c r="M1377" s="68">
        <f>InvoiceDatabase[[#This Row],[Amount]]-InvoiceDatabase[[#This Row],[Paid Amount]]</f>
        <v>4219000</v>
      </c>
      <c r="N1377" s="68" t="str" cm="1">
        <f t="array" aca="1" ref="N1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77" s="68" t="str">
        <f>_xlfn.TEXTAFTER(
VLOOKUP(InvoiceDatabase[[#This Row],[Customer]],CustomerList[],5,FALSE),
", ", -1)</f>
        <v>Sulawesi Utara</v>
      </c>
      <c r="P1377" s="68">
        <f ca="1">IF(InvoiceDatabase[[#This Row],[Aging]]&lt;&gt;"Within Due",InvoiceDatabase[[#This Row],[Balance Outstanding]],0)</f>
        <v>4219000</v>
      </c>
      <c r="Q1377" s="68">
        <f ca="1">IF(InvoiceDatabase[[#This Row],[Aging]]="Within Due",InvoiceDatabase[[#This Row],[Balance Outstanding]],0)</f>
        <v>0</v>
      </c>
      <c r="R1377" s="68" t="str">
        <f ca="1">IF(InvoiceDatabase[[#This Row],[Date Issued]] &gt;= TODAY()-30, "Yes", "No")</f>
        <v>No</v>
      </c>
      <c r="S1377" s="68" t="str">
        <f ca="1">IF(InvoiceDatabase[[#This Row],[IsOverdue?]]&lt;&gt;"Yes",InvoiceDatabase[[#This Row],[Status]],"Past Due")</f>
        <v>Past Due</v>
      </c>
      <c r="T1377" s="68" t="str">
        <f ca="1">IF(AND(InvoiceDatabase[[#This Row],[Date Due]]&lt;TODAY(),InvoiceDatabase[[#This Row],[Status]]&lt;&gt;"Paid"),"Yes","No")</f>
        <v>Yes</v>
      </c>
    </row>
    <row r="1378" spans="1:20">
      <c r="A1378">
        <v>1377</v>
      </c>
      <c r="C1378" t="s">
        <v>246</v>
      </c>
      <c r="D1378" s="68">
        <v>2322000</v>
      </c>
      <c r="E1378" s="23">
        <v>46037</v>
      </c>
      <c r="F1378" s="23">
        <v>46067</v>
      </c>
      <c r="G1378" t="s">
        <v>274</v>
      </c>
      <c r="H1378"/>
      <c r="I1378"/>
      <c r="K1378" t="s">
        <v>1678</v>
      </c>
      <c r="L1378" s="68">
        <v>2322000</v>
      </c>
      <c r="M1378" s="68">
        <f>InvoiceDatabase[[#This Row],[Amount]]-InvoiceDatabase[[#This Row],[Paid Amount]]</f>
        <v>0</v>
      </c>
      <c r="N1378" s="68" t="str" cm="1">
        <f t="array" aca="1" ref="N1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8" s="68" t="str">
        <f>_xlfn.TEXTAFTER(
VLOOKUP(InvoiceDatabase[[#This Row],[Customer]],CustomerList[],5,FALSE),
", ", -1)</f>
        <v>Kalimantan Timur</v>
      </c>
      <c r="P1378" s="68">
        <f ca="1">IF(InvoiceDatabase[[#This Row],[Aging]]&lt;&gt;"Within Due",InvoiceDatabase[[#This Row],[Balance Outstanding]],0)</f>
        <v>0</v>
      </c>
      <c r="Q1378" s="68">
        <f ca="1">IF(InvoiceDatabase[[#This Row],[Aging]]="Within Due",InvoiceDatabase[[#This Row],[Balance Outstanding]],0)</f>
        <v>0</v>
      </c>
      <c r="R1378" s="68" t="str">
        <f ca="1">IF(InvoiceDatabase[[#This Row],[Date Issued]] &gt;= TODAY()-30, "Yes", "No")</f>
        <v>No</v>
      </c>
      <c r="S1378" s="68" t="str">
        <f ca="1">IF(InvoiceDatabase[[#This Row],[IsOverdue?]]&lt;&gt;"Yes",InvoiceDatabase[[#This Row],[Status]],"Past Due")</f>
        <v>Paid</v>
      </c>
      <c r="T1378" s="68" t="str">
        <f ca="1">IF(AND(InvoiceDatabase[[#This Row],[Date Due]]&lt;TODAY(),InvoiceDatabase[[#This Row],[Status]]&lt;&gt;"Paid"),"Yes","No")</f>
        <v>No</v>
      </c>
    </row>
    <row r="1379" spans="1:20">
      <c r="A1379">
        <v>1378</v>
      </c>
      <c r="C1379" t="s">
        <v>151</v>
      </c>
      <c r="D1379" s="68">
        <v>952000</v>
      </c>
      <c r="E1379" s="23">
        <v>46111</v>
      </c>
      <c r="F1379" s="23">
        <v>46125</v>
      </c>
      <c r="G1379" t="s">
        <v>274</v>
      </c>
      <c r="H1379"/>
      <c r="I1379"/>
      <c r="K1379" t="s">
        <v>1679</v>
      </c>
      <c r="L1379" s="68">
        <v>952000</v>
      </c>
      <c r="M1379" s="68">
        <f>InvoiceDatabase[[#This Row],[Amount]]-InvoiceDatabase[[#This Row],[Paid Amount]]</f>
        <v>0</v>
      </c>
      <c r="N1379" s="68" t="str" cm="1">
        <f t="array" aca="1" ref="N1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79" s="68" t="str">
        <f>_xlfn.TEXTAFTER(
VLOOKUP(InvoiceDatabase[[#This Row],[Customer]],CustomerList[],5,FALSE),
", ", -1)</f>
        <v>Banten</v>
      </c>
      <c r="P1379" s="68">
        <f ca="1">IF(InvoiceDatabase[[#This Row],[Aging]]&lt;&gt;"Within Due",InvoiceDatabase[[#This Row],[Balance Outstanding]],0)</f>
        <v>0</v>
      </c>
      <c r="Q1379" s="68">
        <f ca="1">IF(InvoiceDatabase[[#This Row],[Aging]]="Within Due",InvoiceDatabase[[#This Row],[Balance Outstanding]],0)</f>
        <v>0</v>
      </c>
      <c r="R1379" s="68" t="str">
        <f ca="1">IF(InvoiceDatabase[[#This Row],[Date Issued]] &gt;= TODAY()-30, "Yes", "No")</f>
        <v>No</v>
      </c>
      <c r="S1379" s="68" t="str">
        <f ca="1">IF(InvoiceDatabase[[#This Row],[IsOverdue?]]&lt;&gt;"Yes",InvoiceDatabase[[#This Row],[Status]],"Past Due")</f>
        <v>Paid</v>
      </c>
      <c r="T1379" s="68" t="str">
        <f ca="1">IF(AND(InvoiceDatabase[[#This Row],[Date Due]]&lt;TODAY(),InvoiceDatabase[[#This Row],[Status]]&lt;&gt;"Paid"),"Yes","No")</f>
        <v>No</v>
      </c>
    </row>
    <row r="1380" spans="1:20">
      <c r="A1380">
        <v>1379</v>
      </c>
      <c r="C1380" t="s">
        <v>190</v>
      </c>
      <c r="D1380" s="68">
        <v>1340000</v>
      </c>
      <c r="E1380" s="23">
        <v>46155</v>
      </c>
      <c r="F1380" s="23">
        <v>46169</v>
      </c>
      <c r="G1380" t="s">
        <v>274</v>
      </c>
      <c r="H1380"/>
      <c r="I1380"/>
      <c r="K1380" t="s">
        <v>1680</v>
      </c>
      <c r="L1380" s="68">
        <v>1340000</v>
      </c>
      <c r="M1380" s="68">
        <f>InvoiceDatabase[[#This Row],[Amount]]-InvoiceDatabase[[#This Row],[Paid Amount]]</f>
        <v>0</v>
      </c>
      <c r="N1380" s="68" t="str" cm="1">
        <f t="array" aca="1" ref="N1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0" s="68" t="str">
        <f>_xlfn.TEXTAFTER(
VLOOKUP(InvoiceDatabase[[#This Row],[Customer]],CustomerList[],5,FALSE),
", ", -1)</f>
        <v>Jawa Tengah</v>
      </c>
      <c r="P1380" s="68">
        <f ca="1">IF(InvoiceDatabase[[#This Row],[Aging]]&lt;&gt;"Within Due",InvoiceDatabase[[#This Row],[Balance Outstanding]],0)</f>
        <v>0</v>
      </c>
      <c r="Q1380" s="68">
        <f ca="1">IF(InvoiceDatabase[[#This Row],[Aging]]="Within Due",InvoiceDatabase[[#This Row],[Balance Outstanding]],0)</f>
        <v>0</v>
      </c>
      <c r="R1380" s="68" t="str">
        <f ca="1">IF(InvoiceDatabase[[#This Row],[Date Issued]] &gt;= TODAY()-30, "Yes", "No")</f>
        <v>No</v>
      </c>
      <c r="S1380" s="68" t="str">
        <f ca="1">IF(InvoiceDatabase[[#This Row],[IsOverdue?]]&lt;&gt;"Yes",InvoiceDatabase[[#This Row],[Status]],"Past Due")</f>
        <v>Paid</v>
      </c>
      <c r="T1380" s="68" t="str">
        <f ca="1">IF(AND(InvoiceDatabase[[#This Row],[Date Due]]&lt;TODAY(),InvoiceDatabase[[#This Row],[Status]]&lt;&gt;"Paid"),"Yes","No")</f>
        <v>No</v>
      </c>
    </row>
    <row r="1381" spans="1:20">
      <c r="A1381">
        <v>1380</v>
      </c>
      <c r="C1381" t="s">
        <v>158</v>
      </c>
      <c r="D1381" s="68">
        <v>3381000</v>
      </c>
      <c r="E1381" s="23">
        <v>46061</v>
      </c>
      <c r="F1381" s="23">
        <v>46091</v>
      </c>
      <c r="G1381" t="s">
        <v>274</v>
      </c>
      <c r="H1381"/>
      <c r="I1381"/>
      <c r="K1381" t="s">
        <v>1681</v>
      </c>
      <c r="L1381" s="68">
        <v>3381000</v>
      </c>
      <c r="M1381" s="68">
        <f>InvoiceDatabase[[#This Row],[Amount]]-InvoiceDatabase[[#This Row],[Paid Amount]]</f>
        <v>0</v>
      </c>
      <c r="N1381" s="68" t="str" cm="1">
        <f t="array" aca="1" ref="N1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1" s="68" t="str">
        <f>_xlfn.TEXTAFTER(
VLOOKUP(InvoiceDatabase[[#This Row],[Customer]],CustomerList[],5,FALSE),
", ", -1)</f>
        <v>DKI Jakarta</v>
      </c>
      <c r="P1381" s="68">
        <f ca="1">IF(InvoiceDatabase[[#This Row],[Aging]]&lt;&gt;"Within Due",InvoiceDatabase[[#This Row],[Balance Outstanding]],0)</f>
        <v>0</v>
      </c>
      <c r="Q1381" s="68">
        <f ca="1">IF(InvoiceDatabase[[#This Row],[Aging]]="Within Due",InvoiceDatabase[[#This Row],[Balance Outstanding]],0)</f>
        <v>0</v>
      </c>
      <c r="R1381" s="68" t="str">
        <f ca="1">IF(InvoiceDatabase[[#This Row],[Date Issued]] &gt;= TODAY()-30, "Yes", "No")</f>
        <v>No</v>
      </c>
      <c r="S1381" s="68" t="str">
        <f ca="1">IF(InvoiceDatabase[[#This Row],[IsOverdue?]]&lt;&gt;"Yes",InvoiceDatabase[[#This Row],[Status]],"Past Due")</f>
        <v>Paid</v>
      </c>
      <c r="T1381" s="68" t="str">
        <f ca="1">IF(AND(InvoiceDatabase[[#This Row],[Date Due]]&lt;TODAY(),InvoiceDatabase[[#This Row],[Status]]&lt;&gt;"Paid"),"Yes","No")</f>
        <v>No</v>
      </c>
    </row>
    <row r="1382" spans="1:20">
      <c r="A1382">
        <v>1381</v>
      </c>
      <c r="C1382" t="s">
        <v>131</v>
      </c>
      <c r="D1382" s="68">
        <v>4683000</v>
      </c>
      <c r="E1382" s="23">
        <v>46230</v>
      </c>
      <c r="F1382" s="23">
        <v>46275</v>
      </c>
      <c r="G1382" t="s">
        <v>274</v>
      </c>
      <c r="H1382"/>
      <c r="I1382"/>
      <c r="K1382" t="s">
        <v>1682</v>
      </c>
      <c r="L1382" s="68">
        <v>4683000</v>
      </c>
      <c r="M1382" s="68">
        <f>InvoiceDatabase[[#This Row],[Amount]]-InvoiceDatabase[[#This Row],[Paid Amount]]</f>
        <v>0</v>
      </c>
      <c r="N1382" s="68" t="str" cm="1">
        <f t="array" aca="1" ref="N1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2" s="68" t="str">
        <f>_xlfn.TEXTAFTER(
VLOOKUP(InvoiceDatabase[[#This Row],[Customer]],CustomerList[],5,FALSE),
", ", -1)</f>
        <v>Jawa Barat</v>
      </c>
      <c r="P1382" s="68">
        <f ca="1">IF(InvoiceDatabase[[#This Row],[Aging]]&lt;&gt;"Within Due",InvoiceDatabase[[#This Row],[Balance Outstanding]],0)</f>
        <v>0</v>
      </c>
      <c r="Q1382" s="68">
        <f ca="1">IF(InvoiceDatabase[[#This Row],[Aging]]="Within Due",InvoiceDatabase[[#This Row],[Balance Outstanding]],0)</f>
        <v>0</v>
      </c>
      <c r="R1382" s="68" t="str">
        <f ca="1">IF(InvoiceDatabase[[#This Row],[Date Issued]] &gt;= TODAY()-30, "Yes", "No")</f>
        <v>No</v>
      </c>
      <c r="S1382" s="68" t="str">
        <f ca="1">IF(InvoiceDatabase[[#This Row],[IsOverdue?]]&lt;&gt;"Yes",InvoiceDatabase[[#This Row],[Status]],"Past Due")</f>
        <v>Paid</v>
      </c>
      <c r="T1382" s="68" t="str">
        <f ca="1">IF(AND(InvoiceDatabase[[#This Row],[Date Due]]&lt;TODAY(),InvoiceDatabase[[#This Row],[Status]]&lt;&gt;"Paid"),"Yes","No")</f>
        <v>No</v>
      </c>
    </row>
    <row r="1383" spans="1:20">
      <c r="A1383">
        <v>1382</v>
      </c>
      <c r="C1383" t="s">
        <v>125</v>
      </c>
      <c r="D1383" s="68">
        <v>6951000</v>
      </c>
      <c r="E1383" s="23">
        <v>46171</v>
      </c>
      <c r="F1383" s="23">
        <v>46201</v>
      </c>
      <c r="G1383" t="s">
        <v>274</v>
      </c>
      <c r="H1383"/>
      <c r="I1383"/>
      <c r="K1383" t="s">
        <v>1683</v>
      </c>
      <c r="L1383" s="68">
        <v>6951000</v>
      </c>
      <c r="M1383" s="68">
        <f>InvoiceDatabase[[#This Row],[Amount]]-InvoiceDatabase[[#This Row],[Paid Amount]]</f>
        <v>0</v>
      </c>
      <c r="N1383" s="68" t="str" cm="1">
        <f t="array" aca="1" ref="N1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3" s="68" t="str">
        <f>_xlfn.TEXTAFTER(
VLOOKUP(InvoiceDatabase[[#This Row],[Customer]],CustomerList[],5,FALSE),
", ", -1)</f>
        <v>DKI Jakarta</v>
      </c>
      <c r="P1383" s="68">
        <f ca="1">IF(InvoiceDatabase[[#This Row],[Aging]]&lt;&gt;"Within Due",InvoiceDatabase[[#This Row],[Balance Outstanding]],0)</f>
        <v>0</v>
      </c>
      <c r="Q1383" s="68">
        <f ca="1">IF(InvoiceDatabase[[#This Row],[Aging]]="Within Due",InvoiceDatabase[[#This Row],[Balance Outstanding]],0)</f>
        <v>0</v>
      </c>
      <c r="R1383" s="68" t="str">
        <f ca="1">IF(InvoiceDatabase[[#This Row],[Date Issued]] &gt;= TODAY()-30, "Yes", "No")</f>
        <v>No</v>
      </c>
      <c r="S1383" s="68" t="str">
        <f ca="1">IF(InvoiceDatabase[[#This Row],[IsOverdue?]]&lt;&gt;"Yes",InvoiceDatabase[[#This Row],[Status]],"Past Due")</f>
        <v>Paid</v>
      </c>
      <c r="T1383" s="68" t="str">
        <f ca="1">IF(AND(InvoiceDatabase[[#This Row],[Date Due]]&lt;TODAY(),InvoiceDatabase[[#This Row],[Status]]&lt;&gt;"Paid"),"Yes","No")</f>
        <v>No</v>
      </c>
    </row>
    <row r="1384" spans="1:20">
      <c r="A1384">
        <v>1383</v>
      </c>
      <c r="C1384" t="s">
        <v>32</v>
      </c>
      <c r="D1384" s="68">
        <v>4073000</v>
      </c>
      <c r="E1384" s="23">
        <v>46228</v>
      </c>
      <c r="F1384" s="23">
        <v>46258</v>
      </c>
      <c r="G1384" t="s">
        <v>2802</v>
      </c>
      <c r="H1384"/>
      <c r="I1384"/>
      <c r="K1384" t="s">
        <v>1684</v>
      </c>
      <c r="L1384" s="68">
        <v>2444000</v>
      </c>
      <c r="M1384" s="68">
        <f>InvoiceDatabase[[#This Row],[Amount]]-InvoiceDatabase[[#This Row],[Paid Amount]]</f>
        <v>1629000</v>
      </c>
      <c r="N1384" s="68" t="str" cm="1">
        <f t="array" aca="1" ref="N1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4" s="68" t="str">
        <f>_xlfn.TEXTAFTER(
VLOOKUP(InvoiceDatabase[[#This Row],[Customer]],CustomerList[],5,FALSE),
", ", -1)</f>
        <v>DKI Jakarta</v>
      </c>
      <c r="P1384" s="68">
        <f ca="1">IF(InvoiceDatabase[[#This Row],[Aging]]&lt;&gt;"Within Due",InvoiceDatabase[[#This Row],[Balance Outstanding]],0)</f>
        <v>1629000</v>
      </c>
      <c r="Q1384" s="68">
        <f ca="1">IF(InvoiceDatabase[[#This Row],[Aging]]="Within Due",InvoiceDatabase[[#This Row],[Balance Outstanding]],0)</f>
        <v>0</v>
      </c>
      <c r="R1384" s="68" t="str">
        <f ca="1">IF(InvoiceDatabase[[#This Row],[Date Issued]] &gt;= TODAY()-30, "Yes", "No")</f>
        <v>No</v>
      </c>
      <c r="S1384" s="68" t="str">
        <f ca="1">IF(InvoiceDatabase[[#This Row],[IsOverdue?]]&lt;&gt;"Yes",InvoiceDatabase[[#This Row],[Status]],"Past Due")</f>
        <v>Past Due</v>
      </c>
      <c r="T1384" s="68" t="str">
        <f ca="1">IF(AND(InvoiceDatabase[[#This Row],[Date Due]]&lt;TODAY(),InvoiceDatabase[[#This Row],[Status]]&lt;&gt;"Paid"),"Yes","No")</f>
        <v>Yes</v>
      </c>
    </row>
    <row r="1385" spans="1:20">
      <c r="A1385">
        <v>1384</v>
      </c>
      <c r="C1385" t="s">
        <v>260</v>
      </c>
      <c r="D1385" s="68">
        <v>3232000</v>
      </c>
      <c r="E1385" s="23">
        <v>46276</v>
      </c>
      <c r="F1385" s="23">
        <v>46306</v>
      </c>
      <c r="G1385" t="s">
        <v>2802</v>
      </c>
      <c r="H1385"/>
      <c r="I1385"/>
      <c r="K1385" t="s">
        <v>1685</v>
      </c>
      <c r="L1385" s="68">
        <v>1293000</v>
      </c>
      <c r="M1385" s="68">
        <f>InvoiceDatabase[[#This Row],[Amount]]-InvoiceDatabase[[#This Row],[Paid Amount]]</f>
        <v>1939000</v>
      </c>
      <c r="N1385" s="68" t="str" cm="1">
        <f t="array" aca="1" ref="N1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385" s="68" t="str">
        <f>_xlfn.TEXTAFTER(
VLOOKUP(InvoiceDatabase[[#This Row],[Customer]],CustomerList[],5,FALSE),
", ", -1)</f>
        <v>Sulawesi Utara</v>
      </c>
      <c r="P1385" s="68">
        <f ca="1">IF(InvoiceDatabase[[#This Row],[Aging]]&lt;&gt;"Within Due",InvoiceDatabase[[#This Row],[Balance Outstanding]],0)</f>
        <v>0</v>
      </c>
      <c r="Q1385" s="68">
        <f ca="1">IF(InvoiceDatabase[[#This Row],[Aging]]="Within Due",InvoiceDatabase[[#This Row],[Balance Outstanding]],0)</f>
        <v>1939000</v>
      </c>
      <c r="R1385" s="68" t="str">
        <f ca="1">IF(InvoiceDatabase[[#This Row],[Date Issued]] &gt;= TODAY()-30, "Yes", "No")</f>
        <v>Yes</v>
      </c>
      <c r="S1385" s="68" t="str">
        <f ca="1">IF(InvoiceDatabase[[#This Row],[IsOverdue?]]&lt;&gt;"Yes",InvoiceDatabase[[#This Row],[Status]],"Past Due")</f>
        <v>Partial</v>
      </c>
      <c r="T1385" s="68" t="str">
        <f ca="1">IF(AND(InvoiceDatabase[[#This Row],[Date Due]]&lt;TODAY(),InvoiceDatabase[[#This Row],[Status]]&lt;&gt;"Paid"),"Yes","No")</f>
        <v>No</v>
      </c>
    </row>
    <row r="1386" spans="1:20">
      <c r="A1386">
        <v>1385</v>
      </c>
      <c r="C1386" t="s">
        <v>211</v>
      </c>
      <c r="D1386" s="68">
        <v>5884000</v>
      </c>
      <c r="E1386" s="23">
        <v>46030</v>
      </c>
      <c r="F1386" s="23">
        <v>46075</v>
      </c>
      <c r="G1386" t="s">
        <v>274</v>
      </c>
      <c r="H1386"/>
      <c r="I1386"/>
      <c r="K1386" t="s">
        <v>1686</v>
      </c>
      <c r="L1386" s="68">
        <v>5884000</v>
      </c>
      <c r="M1386" s="68">
        <f>InvoiceDatabase[[#This Row],[Amount]]-InvoiceDatabase[[#This Row],[Paid Amount]]</f>
        <v>0</v>
      </c>
      <c r="N1386" s="68" t="str" cm="1">
        <f t="array" aca="1" ref="N1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6" s="68" t="str">
        <f>_xlfn.TEXTAFTER(
VLOOKUP(InvoiceDatabase[[#This Row],[Customer]],CustomerList[],5,FALSE),
", ", -1)</f>
        <v>Sulawesi Selatan</v>
      </c>
      <c r="P1386" s="68">
        <f ca="1">IF(InvoiceDatabase[[#This Row],[Aging]]&lt;&gt;"Within Due",InvoiceDatabase[[#This Row],[Balance Outstanding]],0)</f>
        <v>0</v>
      </c>
      <c r="Q1386" s="68">
        <f ca="1">IF(InvoiceDatabase[[#This Row],[Aging]]="Within Due",InvoiceDatabase[[#This Row],[Balance Outstanding]],0)</f>
        <v>0</v>
      </c>
      <c r="R1386" s="68" t="str">
        <f ca="1">IF(InvoiceDatabase[[#This Row],[Date Issued]] &gt;= TODAY()-30, "Yes", "No")</f>
        <v>No</v>
      </c>
      <c r="S1386" s="68" t="str">
        <f ca="1">IF(InvoiceDatabase[[#This Row],[IsOverdue?]]&lt;&gt;"Yes",InvoiceDatabase[[#This Row],[Status]],"Past Due")</f>
        <v>Paid</v>
      </c>
      <c r="T1386" s="68" t="str">
        <f ca="1">IF(AND(InvoiceDatabase[[#This Row],[Date Due]]&lt;TODAY(),InvoiceDatabase[[#This Row],[Status]]&lt;&gt;"Paid"),"Yes","No")</f>
        <v>No</v>
      </c>
    </row>
    <row r="1387" spans="1:20">
      <c r="A1387">
        <v>1386</v>
      </c>
      <c r="C1387" t="s">
        <v>204</v>
      </c>
      <c r="D1387" s="68">
        <v>5786000</v>
      </c>
      <c r="E1387" s="23">
        <v>46272</v>
      </c>
      <c r="F1387" s="23">
        <v>46286</v>
      </c>
      <c r="G1387" t="s">
        <v>274</v>
      </c>
      <c r="H1387"/>
      <c r="I1387"/>
      <c r="K1387" t="s">
        <v>1687</v>
      </c>
      <c r="L1387" s="68">
        <v>5786000</v>
      </c>
      <c r="M1387" s="68">
        <f>InvoiceDatabase[[#This Row],[Amount]]-InvoiceDatabase[[#This Row],[Paid Amount]]</f>
        <v>0</v>
      </c>
      <c r="N1387" s="68" t="str" cm="1">
        <f t="array" aca="1" ref="N1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87" s="68" t="str">
        <f>_xlfn.TEXTAFTER(
VLOOKUP(InvoiceDatabase[[#This Row],[Customer]],CustomerList[],5,FALSE),
", ", -1)</f>
        <v>Bali</v>
      </c>
      <c r="P1387" s="68">
        <f ca="1">IF(InvoiceDatabase[[#This Row],[Aging]]&lt;&gt;"Within Due",InvoiceDatabase[[#This Row],[Balance Outstanding]],0)</f>
        <v>0</v>
      </c>
      <c r="Q1387" s="68">
        <f ca="1">IF(InvoiceDatabase[[#This Row],[Aging]]="Within Due",InvoiceDatabase[[#This Row],[Balance Outstanding]],0)</f>
        <v>0</v>
      </c>
      <c r="R1387" s="68" t="str">
        <f ca="1">IF(InvoiceDatabase[[#This Row],[Date Issued]] &gt;= TODAY()-30, "Yes", "No")</f>
        <v>Yes</v>
      </c>
      <c r="S1387" s="68" t="str">
        <f ca="1">IF(InvoiceDatabase[[#This Row],[IsOverdue?]]&lt;&gt;"Yes",InvoiceDatabase[[#This Row],[Status]],"Past Due")</f>
        <v>Paid</v>
      </c>
      <c r="T1387" s="68" t="str">
        <f ca="1">IF(AND(InvoiceDatabase[[#This Row],[Date Due]]&lt;TODAY(),InvoiceDatabase[[#This Row],[Status]]&lt;&gt;"Paid"),"Yes","No")</f>
        <v>No</v>
      </c>
    </row>
    <row r="1388" spans="1:20">
      <c r="A1388">
        <v>1387</v>
      </c>
      <c r="C1388" t="s">
        <v>177</v>
      </c>
      <c r="D1388" s="68">
        <v>2267000</v>
      </c>
      <c r="E1388" s="23">
        <v>46238</v>
      </c>
      <c r="F1388" s="23">
        <v>46252</v>
      </c>
      <c r="G1388" t="s">
        <v>2802</v>
      </c>
      <c r="H1388"/>
      <c r="I1388"/>
      <c r="K1388" t="s">
        <v>1688</v>
      </c>
      <c r="L1388" s="68">
        <v>1360000</v>
      </c>
      <c r="M1388" s="68">
        <f>InvoiceDatabase[[#This Row],[Amount]]-InvoiceDatabase[[#This Row],[Paid Amount]]</f>
        <v>907000</v>
      </c>
      <c r="N1388" s="68" t="str" cm="1">
        <f t="array" aca="1" ref="N1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88" s="68" t="str">
        <f>_xlfn.TEXTAFTER(
VLOOKUP(InvoiceDatabase[[#This Row],[Customer]],CustomerList[],5,FALSE),
", ", -1)</f>
        <v>Jawa Timur</v>
      </c>
      <c r="P1388" s="68">
        <f ca="1">IF(InvoiceDatabase[[#This Row],[Aging]]&lt;&gt;"Within Due",InvoiceDatabase[[#This Row],[Balance Outstanding]],0)</f>
        <v>907000</v>
      </c>
      <c r="Q1388" s="68">
        <f ca="1">IF(InvoiceDatabase[[#This Row],[Aging]]="Within Due",InvoiceDatabase[[#This Row],[Balance Outstanding]],0)</f>
        <v>0</v>
      </c>
      <c r="R1388" s="68" t="str">
        <f ca="1">IF(InvoiceDatabase[[#This Row],[Date Issued]] &gt;= TODAY()-30, "Yes", "No")</f>
        <v>No</v>
      </c>
      <c r="S1388" s="68" t="str">
        <f ca="1">IF(InvoiceDatabase[[#This Row],[IsOverdue?]]&lt;&gt;"Yes",InvoiceDatabase[[#This Row],[Status]],"Past Due")</f>
        <v>Past Due</v>
      </c>
      <c r="T1388" s="68" t="str">
        <f ca="1">IF(AND(InvoiceDatabase[[#This Row],[Date Due]]&lt;TODAY(),InvoiceDatabase[[#This Row],[Status]]&lt;&gt;"Paid"),"Yes","No")</f>
        <v>Yes</v>
      </c>
    </row>
    <row r="1389" spans="1:20">
      <c r="A1389">
        <v>1388</v>
      </c>
      <c r="C1389" t="s">
        <v>246</v>
      </c>
      <c r="D1389" s="68">
        <v>3951000</v>
      </c>
      <c r="E1389" s="23">
        <v>46060</v>
      </c>
      <c r="F1389" s="23">
        <v>46090</v>
      </c>
      <c r="G1389" t="s">
        <v>2802</v>
      </c>
      <c r="H1389"/>
      <c r="I1389"/>
      <c r="K1389" t="s">
        <v>1689</v>
      </c>
      <c r="L1389" s="68">
        <v>2963000</v>
      </c>
      <c r="M1389" s="68">
        <f>InvoiceDatabase[[#This Row],[Amount]]-InvoiceDatabase[[#This Row],[Paid Amount]]</f>
        <v>988000</v>
      </c>
      <c r="N1389" s="68" t="str" cm="1">
        <f t="array" aca="1" ref="N1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89" s="68" t="str">
        <f>_xlfn.TEXTAFTER(
VLOOKUP(InvoiceDatabase[[#This Row],[Customer]],CustomerList[],5,FALSE),
", ", -1)</f>
        <v>Kalimantan Timur</v>
      </c>
      <c r="P1389" s="68">
        <f ca="1">IF(InvoiceDatabase[[#This Row],[Aging]]&lt;&gt;"Within Due",InvoiceDatabase[[#This Row],[Balance Outstanding]],0)</f>
        <v>988000</v>
      </c>
      <c r="Q1389" s="68">
        <f ca="1">IF(InvoiceDatabase[[#This Row],[Aging]]="Within Due",InvoiceDatabase[[#This Row],[Balance Outstanding]],0)</f>
        <v>0</v>
      </c>
      <c r="R1389" s="68" t="str">
        <f ca="1">IF(InvoiceDatabase[[#This Row],[Date Issued]] &gt;= TODAY()-30, "Yes", "No")</f>
        <v>No</v>
      </c>
      <c r="S1389" s="68" t="str">
        <f ca="1">IF(InvoiceDatabase[[#This Row],[IsOverdue?]]&lt;&gt;"Yes",InvoiceDatabase[[#This Row],[Status]],"Past Due")</f>
        <v>Past Due</v>
      </c>
      <c r="T1389" s="68" t="str">
        <f ca="1">IF(AND(InvoiceDatabase[[#This Row],[Date Due]]&lt;TODAY(),InvoiceDatabase[[#This Row],[Status]]&lt;&gt;"Paid"),"Yes","No")</f>
        <v>Yes</v>
      </c>
    </row>
    <row r="1390" spans="1:20">
      <c r="A1390">
        <v>1389</v>
      </c>
      <c r="C1390" t="s">
        <v>184</v>
      </c>
      <c r="D1390" s="68">
        <v>1401000</v>
      </c>
      <c r="E1390" s="23">
        <v>46134</v>
      </c>
      <c r="F1390" s="23">
        <v>46164</v>
      </c>
      <c r="G1390" t="s">
        <v>2802</v>
      </c>
      <c r="H1390"/>
      <c r="I1390"/>
      <c r="K1390" t="s">
        <v>1690</v>
      </c>
      <c r="L1390" s="68">
        <v>420000</v>
      </c>
      <c r="M1390" s="68">
        <f>InvoiceDatabase[[#This Row],[Amount]]-InvoiceDatabase[[#This Row],[Paid Amount]]</f>
        <v>981000</v>
      </c>
      <c r="N1390" s="68" t="str" cm="1">
        <f t="array" aca="1" ref="N1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0" s="68" t="str">
        <f>_xlfn.TEXTAFTER(
VLOOKUP(InvoiceDatabase[[#This Row],[Customer]],CustomerList[],5,FALSE),
", ", -1)</f>
        <v>Jawa Timur</v>
      </c>
      <c r="P1390" s="68">
        <f ca="1">IF(InvoiceDatabase[[#This Row],[Aging]]&lt;&gt;"Within Due",InvoiceDatabase[[#This Row],[Balance Outstanding]],0)</f>
        <v>981000</v>
      </c>
      <c r="Q1390" s="68">
        <f ca="1">IF(InvoiceDatabase[[#This Row],[Aging]]="Within Due",InvoiceDatabase[[#This Row],[Balance Outstanding]],0)</f>
        <v>0</v>
      </c>
      <c r="R1390" s="68" t="str">
        <f ca="1">IF(InvoiceDatabase[[#This Row],[Date Issued]] &gt;= TODAY()-30, "Yes", "No")</f>
        <v>No</v>
      </c>
      <c r="S1390" s="68" t="str">
        <f ca="1">IF(InvoiceDatabase[[#This Row],[IsOverdue?]]&lt;&gt;"Yes",InvoiceDatabase[[#This Row],[Status]],"Past Due")</f>
        <v>Past Due</v>
      </c>
      <c r="T1390" s="68" t="str">
        <f ca="1">IF(AND(InvoiceDatabase[[#This Row],[Date Due]]&lt;TODAY(),InvoiceDatabase[[#This Row],[Status]]&lt;&gt;"Paid"),"Yes","No")</f>
        <v>Yes</v>
      </c>
    </row>
    <row r="1391" spans="1:20">
      <c r="A1391">
        <v>1390</v>
      </c>
      <c r="C1391" t="s">
        <v>32</v>
      </c>
      <c r="D1391" s="68">
        <v>3697000</v>
      </c>
      <c r="E1391" s="23">
        <v>46221</v>
      </c>
      <c r="F1391" s="23">
        <v>46251</v>
      </c>
      <c r="G1391" t="s">
        <v>2802</v>
      </c>
      <c r="H1391"/>
      <c r="I1391"/>
      <c r="K1391" t="s">
        <v>1691</v>
      </c>
      <c r="L1391" s="68">
        <v>1848000</v>
      </c>
      <c r="M1391" s="68">
        <f>InvoiceDatabase[[#This Row],[Amount]]-InvoiceDatabase[[#This Row],[Paid Amount]]</f>
        <v>1849000</v>
      </c>
      <c r="N1391" s="68" t="str" cm="1">
        <f t="array" aca="1" ref="N1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1" s="68" t="str">
        <f>_xlfn.TEXTAFTER(
VLOOKUP(InvoiceDatabase[[#This Row],[Customer]],CustomerList[],5,FALSE),
", ", -1)</f>
        <v>DKI Jakarta</v>
      </c>
      <c r="P1391" s="68">
        <f ca="1">IF(InvoiceDatabase[[#This Row],[Aging]]&lt;&gt;"Within Due",InvoiceDatabase[[#This Row],[Balance Outstanding]],0)</f>
        <v>1849000</v>
      </c>
      <c r="Q1391" s="68">
        <f ca="1">IF(InvoiceDatabase[[#This Row],[Aging]]="Within Due",InvoiceDatabase[[#This Row],[Balance Outstanding]],0)</f>
        <v>0</v>
      </c>
      <c r="R1391" s="68" t="str">
        <f ca="1">IF(InvoiceDatabase[[#This Row],[Date Issued]] &gt;= TODAY()-30, "Yes", "No")</f>
        <v>No</v>
      </c>
      <c r="S1391" s="68" t="str">
        <f ca="1">IF(InvoiceDatabase[[#This Row],[IsOverdue?]]&lt;&gt;"Yes",InvoiceDatabase[[#This Row],[Status]],"Past Due")</f>
        <v>Past Due</v>
      </c>
      <c r="T1391" s="68" t="str">
        <f ca="1">IF(AND(InvoiceDatabase[[#This Row],[Date Due]]&lt;TODAY(),InvoiceDatabase[[#This Row],[Status]]&lt;&gt;"Paid"),"Yes","No")</f>
        <v>Yes</v>
      </c>
    </row>
    <row r="1392" spans="1:20">
      <c r="A1392">
        <v>1391</v>
      </c>
      <c r="C1392" t="s">
        <v>118</v>
      </c>
      <c r="D1392" s="68">
        <v>1311000</v>
      </c>
      <c r="E1392" s="23">
        <v>46210</v>
      </c>
      <c r="F1392" s="23">
        <v>46240</v>
      </c>
      <c r="G1392" t="s">
        <v>51</v>
      </c>
      <c r="H1392"/>
      <c r="I1392"/>
      <c r="K1392" t="s">
        <v>1692</v>
      </c>
      <c r="L1392" s="68">
        <v>0</v>
      </c>
      <c r="M1392" s="68">
        <f>InvoiceDatabase[[#This Row],[Amount]]-InvoiceDatabase[[#This Row],[Paid Amount]]</f>
        <v>1311000</v>
      </c>
      <c r="N1392" s="68" t="str" cm="1">
        <f t="array" aca="1" ref="N1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392" s="68" t="str">
        <f>_xlfn.TEXTAFTER(
VLOOKUP(InvoiceDatabase[[#This Row],[Customer]],CustomerList[],5,FALSE),
", ", -1)</f>
        <v>DKI Jakarta</v>
      </c>
      <c r="P1392" s="68">
        <f ca="1">IF(InvoiceDatabase[[#This Row],[Aging]]&lt;&gt;"Within Due",InvoiceDatabase[[#This Row],[Balance Outstanding]],0)</f>
        <v>1311000</v>
      </c>
      <c r="Q1392" s="68">
        <f ca="1">IF(InvoiceDatabase[[#This Row],[Aging]]="Within Due",InvoiceDatabase[[#This Row],[Balance Outstanding]],0)</f>
        <v>0</v>
      </c>
      <c r="R1392" s="68" t="str">
        <f ca="1">IF(InvoiceDatabase[[#This Row],[Date Issued]] &gt;= TODAY()-30, "Yes", "No")</f>
        <v>No</v>
      </c>
      <c r="S1392" s="68" t="str">
        <f ca="1">IF(InvoiceDatabase[[#This Row],[IsOverdue?]]&lt;&gt;"Yes",InvoiceDatabase[[#This Row],[Status]],"Past Due")</f>
        <v>Past Due</v>
      </c>
      <c r="T1392" s="68" t="str">
        <f ca="1">IF(AND(InvoiceDatabase[[#This Row],[Date Due]]&lt;TODAY(),InvoiceDatabase[[#This Row],[Status]]&lt;&gt;"Paid"),"Yes","No")</f>
        <v>Yes</v>
      </c>
    </row>
    <row r="1393" spans="1:20">
      <c r="A1393">
        <v>1392</v>
      </c>
      <c r="C1393" t="s">
        <v>118</v>
      </c>
      <c r="D1393" s="68">
        <v>5734000</v>
      </c>
      <c r="E1393" s="23">
        <v>46224</v>
      </c>
      <c r="F1393" s="23">
        <v>46254</v>
      </c>
      <c r="G1393" t="s">
        <v>274</v>
      </c>
      <c r="H1393"/>
      <c r="I1393"/>
      <c r="K1393" t="s">
        <v>1693</v>
      </c>
      <c r="L1393" s="68">
        <v>5734000</v>
      </c>
      <c r="M1393" s="68">
        <f>InvoiceDatabase[[#This Row],[Amount]]-InvoiceDatabase[[#This Row],[Paid Amount]]</f>
        <v>0</v>
      </c>
      <c r="N1393" s="68" t="str" cm="1">
        <f t="array" aca="1" ref="N1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3" s="68" t="str">
        <f>_xlfn.TEXTAFTER(
VLOOKUP(InvoiceDatabase[[#This Row],[Customer]],CustomerList[],5,FALSE),
", ", -1)</f>
        <v>DKI Jakarta</v>
      </c>
      <c r="P1393" s="68">
        <f ca="1">IF(InvoiceDatabase[[#This Row],[Aging]]&lt;&gt;"Within Due",InvoiceDatabase[[#This Row],[Balance Outstanding]],0)</f>
        <v>0</v>
      </c>
      <c r="Q1393" s="68">
        <f ca="1">IF(InvoiceDatabase[[#This Row],[Aging]]="Within Due",InvoiceDatabase[[#This Row],[Balance Outstanding]],0)</f>
        <v>0</v>
      </c>
      <c r="R1393" s="68" t="str">
        <f ca="1">IF(InvoiceDatabase[[#This Row],[Date Issued]] &gt;= TODAY()-30, "Yes", "No")</f>
        <v>No</v>
      </c>
      <c r="S1393" s="68" t="str">
        <f ca="1">IF(InvoiceDatabase[[#This Row],[IsOverdue?]]&lt;&gt;"Yes",InvoiceDatabase[[#This Row],[Status]],"Past Due")</f>
        <v>Paid</v>
      </c>
      <c r="T1393" s="68" t="str">
        <f ca="1">IF(AND(InvoiceDatabase[[#This Row],[Date Due]]&lt;TODAY(),InvoiceDatabase[[#This Row],[Status]]&lt;&gt;"Paid"),"Yes","No")</f>
        <v>No</v>
      </c>
    </row>
    <row r="1394" spans="1:20">
      <c r="A1394">
        <v>1393</v>
      </c>
      <c r="C1394" t="s">
        <v>111</v>
      </c>
      <c r="D1394" s="68">
        <v>2298000</v>
      </c>
      <c r="E1394" s="23">
        <v>46111</v>
      </c>
      <c r="F1394" s="23">
        <v>46141</v>
      </c>
      <c r="G1394" t="s">
        <v>2802</v>
      </c>
      <c r="H1394"/>
      <c r="I1394"/>
      <c r="K1394" t="s">
        <v>1694</v>
      </c>
      <c r="L1394" s="68">
        <v>1149000</v>
      </c>
      <c r="M1394" s="68">
        <f>InvoiceDatabase[[#This Row],[Amount]]-InvoiceDatabase[[#This Row],[Paid Amount]]</f>
        <v>1149000</v>
      </c>
      <c r="N1394" s="68" t="str" cm="1">
        <f t="array" aca="1" ref="N1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394" s="68" t="str">
        <f>_xlfn.TEXTAFTER(
VLOOKUP(InvoiceDatabase[[#This Row],[Customer]],CustomerList[],5,FALSE),
", ", -1)</f>
        <v>DKI Jakarta</v>
      </c>
      <c r="P1394" s="68">
        <f ca="1">IF(InvoiceDatabase[[#This Row],[Aging]]&lt;&gt;"Within Due",InvoiceDatabase[[#This Row],[Balance Outstanding]],0)</f>
        <v>1149000</v>
      </c>
      <c r="Q1394" s="68">
        <f ca="1">IF(InvoiceDatabase[[#This Row],[Aging]]="Within Due",InvoiceDatabase[[#This Row],[Balance Outstanding]],0)</f>
        <v>0</v>
      </c>
      <c r="R1394" s="68" t="str">
        <f ca="1">IF(InvoiceDatabase[[#This Row],[Date Issued]] &gt;= TODAY()-30, "Yes", "No")</f>
        <v>No</v>
      </c>
      <c r="S1394" s="68" t="str">
        <f ca="1">IF(InvoiceDatabase[[#This Row],[IsOverdue?]]&lt;&gt;"Yes",InvoiceDatabase[[#This Row],[Status]],"Past Due")</f>
        <v>Past Due</v>
      </c>
      <c r="T1394" s="68" t="str">
        <f ca="1">IF(AND(InvoiceDatabase[[#This Row],[Date Due]]&lt;TODAY(),InvoiceDatabase[[#This Row],[Status]]&lt;&gt;"Paid"),"Yes","No")</f>
        <v>Yes</v>
      </c>
    </row>
    <row r="1395" spans="1:20">
      <c r="A1395">
        <v>1394</v>
      </c>
      <c r="C1395" t="s">
        <v>197</v>
      </c>
      <c r="D1395" s="68">
        <v>6077000</v>
      </c>
      <c r="E1395" s="23">
        <v>46192</v>
      </c>
      <c r="F1395" s="23">
        <v>46222</v>
      </c>
      <c r="G1395" t="s">
        <v>274</v>
      </c>
      <c r="H1395"/>
      <c r="I1395"/>
      <c r="K1395" t="s">
        <v>1695</v>
      </c>
      <c r="L1395" s="68">
        <v>6077000</v>
      </c>
      <c r="M1395" s="68">
        <f>InvoiceDatabase[[#This Row],[Amount]]-InvoiceDatabase[[#This Row],[Paid Amount]]</f>
        <v>0</v>
      </c>
      <c r="N1395" s="68" t="str" cm="1">
        <f t="array" aca="1" ref="N1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5" s="68" t="str">
        <f>_xlfn.TEXTAFTER(
VLOOKUP(InvoiceDatabase[[#This Row],[Customer]],CustomerList[],5,FALSE),
", ", -1)</f>
        <v>DI Yogyakarta</v>
      </c>
      <c r="P1395" s="68">
        <f ca="1">IF(InvoiceDatabase[[#This Row],[Aging]]&lt;&gt;"Within Due",InvoiceDatabase[[#This Row],[Balance Outstanding]],0)</f>
        <v>0</v>
      </c>
      <c r="Q1395" s="68">
        <f ca="1">IF(InvoiceDatabase[[#This Row],[Aging]]="Within Due",InvoiceDatabase[[#This Row],[Balance Outstanding]],0)</f>
        <v>0</v>
      </c>
      <c r="R1395" s="68" t="str">
        <f ca="1">IF(InvoiceDatabase[[#This Row],[Date Issued]] &gt;= TODAY()-30, "Yes", "No")</f>
        <v>No</v>
      </c>
      <c r="S1395" s="68" t="str">
        <f ca="1">IF(InvoiceDatabase[[#This Row],[IsOverdue?]]&lt;&gt;"Yes",InvoiceDatabase[[#This Row],[Status]],"Past Due")</f>
        <v>Paid</v>
      </c>
      <c r="T1395" s="68" t="str">
        <f ca="1">IF(AND(InvoiceDatabase[[#This Row],[Date Due]]&lt;TODAY(),InvoiceDatabase[[#This Row],[Status]]&lt;&gt;"Paid"),"Yes","No")</f>
        <v>No</v>
      </c>
    </row>
    <row r="1396" spans="1:20">
      <c r="A1396">
        <v>1395</v>
      </c>
      <c r="C1396" t="s">
        <v>204</v>
      </c>
      <c r="D1396" s="68">
        <v>2924000</v>
      </c>
      <c r="E1396" s="23">
        <v>46250</v>
      </c>
      <c r="F1396" s="23">
        <v>46264</v>
      </c>
      <c r="G1396" t="s">
        <v>274</v>
      </c>
      <c r="H1396"/>
      <c r="I1396"/>
      <c r="K1396" t="s">
        <v>1696</v>
      </c>
      <c r="L1396" s="68">
        <v>2924000</v>
      </c>
      <c r="M1396" s="68">
        <f>InvoiceDatabase[[#This Row],[Amount]]-InvoiceDatabase[[#This Row],[Paid Amount]]</f>
        <v>0</v>
      </c>
      <c r="N1396" s="68" t="str" cm="1">
        <f t="array" aca="1" ref="N1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6" s="68" t="str">
        <f>_xlfn.TEXTAFTER(
VLOOKUP(InvoiceDatabase[[#This Row],[Customer]],CustomerList[],5,FALSE),
", ", -1)</f>
        <v>Bali</v>
      </c>
      <c r="P1396" s="68">
        <f ca="1">IF(InvoiceDatabase[[#This Row],[Aging]]&lt;&gt;"Within Due",InvoiceDatabase[[#This Row],[Balance Outstanding]],0)</f>
        <v>0</v>
      </c>
      <c r="Q1396" s="68">
        <f ca="1">IF(InvoiceDatabase[[#This Row],[Aging]]="Within Due",InvoiceDatabase[[#This Row],[Balance Outstanding]],0)</f>
        <v>0</v>
      </c>
      <c r="R1396" s="68" t="str">
        <f ca="1">IF(InvoiceDatabase[[#This Row],[Date Issued]] &gt;= TODAY()-30, "Yes", "No")</f>
        <v>No</v>
      </c>
      <c r="S1396" s="68" t="str">
        <f ca="1">IF(InvoiceDatabase[[#This Row],[IsOverdue?]]&lt;&gt;"Yes",InvoiceDatabase[[#This Row],[Status]],"Past Due")</f>
        <v>Paid</v>
      </c>
      <c r="T1396" s="68" t="str">
        <f ca="1">IF(AND(InvoiceDatabase[[#This Row],[Date Due]]&lt;TODAY(),InvoiceDatabase[[#This Row],[Status]]&lt;&gt;"Paid"),"Yes","No")</f>
        <v>No</v>
      </c>
    </row>
    <row r="1397" spans="1:20">
      <c r="A1397">
        <v>1396</v>
      </c>
      <c r="C1397" t="s">
        <v>211</v>
      </c>
      <c r="D1397" s="68">
        <v>3379000</v>
      </c>
      <c r="E1397" s="23">
        <v>46206</v>
      </c>
      <c r="F1397" s="23">
        <v>46236</v>
      </c>
      <c r="G1397" t="s">
        <v>274</v>
      </c>
      <c r="H1397"/>
      <c r="I1397"/>
      <c r="K1397" t="s">
        <v>1697</v>
      </c>
      <c r="L1397" s="68">
        <v>3379000</v>
      </c>
      <c r="M1397" s="68">
        <f>InvoiceDatabase[[#This Row],[Amount]]-InvoiceDatabase[[#This Row],[Paid Amount]]</f>
        <v>0</v>
      </c>
      <c r="N1397" s="68" t="str" cm="1">
        <f t="array" aca="1" ref="N1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7" s="68" t="str">
        <f>_xlfn.TEXTAFTER(
VLOOKUP(InvoiceDatabase[[#This Row],[Customer]],CustomerList[],5,FALSE),
", ", -1)</f>
        <v>Sulawesi Selatan</v>
      </c>
      <c r="P1397" s="68">
        <f ca="1">IF(InvoiceDatabase[[#This Row],[Aging]]&lt;&gt;"Within Due",InvoiceDatabase[[#This Row],[Balance Outstanding]],0)</f>
        <v>0</v>
      </c>
      <c r="Q1397" s="68">
        <f ca="1">IF(InvoiceDatabase[[#This Row],[Aging]]="Within Due",InvoiceDatabase[[#This Row],[Balance Outstanding]],0)</f>
        <v>0</v>
      </c>
      <c r="R1397" s="68" t="str">
        <f ca="1">IF(InvoiceDatabase[[#This Row],[Date Issued]] &gt;= TODAY()-30, "Yes", "No")</f>
        <v>No</v>
      </c>
      <c r="S1397" s="68" t="str">
        <f ca="1">IF(InvoiceDatabase[[#This Row],[IsOverdue?]]&lt;&gt;"Yes",InvoiceDatabase[[#This Row],[Status]],"Past Due")</f>
        <v>Paid</v>
      </c>
      <c r="T1397" s="68" t="str">
        <f ca="1">IF(AND(InvoiceDatabase[[#This Row],[Date Due]]&lt;TODAY(),InvoiceDatabase[[#This Row],[Status]]&lt;&gt;"Paid"),"Yes","No")</f>
        <v>No</v>
      </c>
    </row>
    <row r="1398" spans="1:20">
      <c r="A1398">
        <v>1397</v>
      </c>
      <c r="C1398" t="s">
        <v>177</v>
      </c>
      <c r="D1398" s="68">
        <v>3224000</v>
      </c>
      <c r="E1398" s="23">
        <v>46258</v>
      </c>
      <c r="F1398" s="23">
        <v>46272</v>
      </c>
      <c r="G1398" t="s">
        <v>274</v>
      </c>
      <c r="H1398"/>
      <c r="I1398"/>
      <c r="K1398" t="s">
        <v>1698</v>
      </c>
      <c r="L1398" s="68">
        <v>3224000</v>
      </c>
      <c r="M1398" s="68">
        <f>InvoiceDatabase[[#This Row],[Amount]]-InvoiceDatabase[[#This Row],[Paid Amount]]</f>
        <v>0</v>
      </c>
      <c r="N1398" s="68" t="str" cm="1">
        <f t="array" aca="1" ref="N1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398" s="68" t="str">
        <f>_xlfn.TEXTAFTER(
VLOOKUP(InvoiceDatabase[[#This Row],[Customer]],CustomerList[],5,FALSE),
", ", -1)</f>
        <v>Jawa Timur</v>
      </c>
      <c r="P1398" s="68">
        <f ca="1">IF(InvoiceDatabase[[#This Row],[Aging]]&lt;&gt;"Within Due",InvoiceDatabase[[#This Row],[Balance Outstanding]],0)</f>
        <v>0</v>
      </c>
      <c r="Q1398" s="68">
        <f ca="1">IF(InvoiceDatabase[[#This Row],[Aging]]="Within Due",InvoiceDatabase[[#This Row],[Balance Outstanding]],0)</f>
        <v>0</v>
      </c>
      <c r="R1398" s="68" t="str">
        <f ca="1">IF(InvoiceDatabase[[#This Row],[Date Issued]] &gt;= TODAY()-30, "Yes", "No")</f>
        <v>No</v>
      </c>
      <c r="S1398" s="68" t="str">
        <f ca="1">IF(InvoiceDatabase[[#This Row],[IsOverdue?]]&lt;&gt;"Yes",InvoiceDatabase[[#This Row],[Status]],"Past Due")</f>
        <v>Paid</v>
      </c>
      <c r="T1398" s="68" t="str">
        <f ca="1">IF(AND(InvoiceDatabase[[#This Row],[Date Due]]&lt;TODAY(),InvoiceDatabase[[#This Row],[Status]]&lt;&gt;"Paid"),"Yes","No")</f>
        <v>No</v>
      </c>
    </row>
    <row r="1399" spans="1:20">
      <c r="A1399">
        <v>1398</v>
      </c>
      <c r="C1399" t="s">
        <v>232</v>
      </c>
      <c r="D1399" s="68">
        <v>4269000</v>
      </c>
      <c r="E1399" s="23">
        <v>46257</v>
      </c>
      <c r="F1399" s="23">
        <v>46287</v>
      </c>
      <c r="G1399" t="s">
        <v>2802</v>
      </c>
      <c r="H1399"/>
      <c r="I1399"/>
      <c r="K1399" t="s">
        <v>1699</v>
      </c>
      <c r="L1399" s="68">
        <v>1708000</v>
      </c>
      <c r="M1399" s="68">
        <f>InvoiceDatabase[[#This Row],[Amount]]-InvoiceDatabase[[#This Row],[Paid Amount]]</f>
        <v>2561000</v>
      </c>
      <c r="N1399" s="68" t="str" cm="1">
        <f t="array" aca="1" ref="N1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399" s="68" t="str">
        <f>_xlfn.TEXTAFTER(
VLOOKUP(InvoiceDatabase[[#This Row],[Customer]],CustomerList[],5,FALSE),
", ", -1)</f>
        <v>Riau</v>
      </c>
      <c r="P1399" s="68">
        <f ca="1">IF(InvoiceDatabase[[#This Row],[Aging]]&lt;&gt;"Within Due",InvoiceDatabase[[#This Row],[Balance Outstanding]],0)</f>
        <v>2561000</v>
      </c>
      <c r="Q1399" s="68">
        <f ca="1">IF(InvoiceDatabase[[#This Row],[Aging]]="Within Due",InvoiceDatabase[[#This Row],[Balance Outstanding]],0)</f>
        <v>0</v>
      </c>
      <c r="R1399" s="68" t="str">
        <f ca="1">IF(InvoiceDatabase[[#This Row],[Date Issued]] &gt;= TODAY()-30, "Yes", "No")</f>
        <v>No</v>
      </c>
      <c r="S1399" s="68" t="str">
        <f ca="1">IF(InvoiceDatabase[[#This Row],[IsOverdue?]]&lt;&gt;"Yes",InvoiceDatabase[[#This Row],[Status]],"Past Due")</f>
        <v>Past Due</v>
      </c>
      <c r="T1399" s="68" t="str">
        <f ca="1">IF(AND(InvoiceDatabase[[#This Row],[Date Due]]&lt;TODAY(),InvoiceDatabase[[#This Row],[Status]]&lt;&gt;"Paid"),"Yes","No")</f>
        <v>Yes</v>
      </c>
    </row>
    <row r="1400" spans="1:20">
      <c r="A1400">
        <v>1399</v>
      </c>
      <c r="C1400" t="s">
        <v>125</v>
      </c>
      <c r="D1400" s="68">
        <v>4850000</v>
      </c>
      <c r="E1400" s="23">
        <v>46176</v>
      </c>
      <c r="F1400" s="23">
        <v>46221</v>
      </c>
      <c r="G1400" t="s">
        <v>274</v>
      </c>
      <c r="H1400"/>
      <c r="I1400"/>
      <c r="K1400" t="s">
        <v>1700</v>
      </c>
      <c r="L1400" s="68">
        <v>4850000</v>
      </c>
      <c r="M1400" s="68">
        <f>InvoiceDatabase[[#This Row],[Amount]]-InvoiceDatabase[[#This Row],[Paid Amount]]</f>
        <v>0</v>
      </c>
      <c r="N1400" s="68" t="str" cm="1">
        <f t="array" aca="1" ref="N1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0" s="68" t="str">
        <f>_xlfn.TEXTAFTER(
VLOOKUP(InvoiceDatabase[[#This Row],[Customer]],CustomerList[],5,FALSE),
", ", -1)</f>
        <v>DKI Jakarta</v>
      </c>
      <c r="P1400" s="68">
        <f ca="1">IF(InvoiceDatabase[[#This Row],[Aging]]&lt;&gt;"Within Due",InvoiceDatabase[[#This Row],[Balance Outstanding]],0)</f>
        <v>0</v>
      </c>
      <c r="Q1400" s="68">
        <f ca="1">IF(InvoiceDatabase[[#This Row],[Aging]]="Within Due",InvoiceDatabase[[#This Row],[Balance Outstanding]],0)</f>
        <v>0</v>
      </c>
      <c r="R1400" s="68" t="str">
        <f ca="1">IF(InvoiceDatabase[[#This Row],[Date Issued]] &gt;= TODAY()-30, "Yes", "No")</f>
        <v>No</v>
      </c>
      <c r="S1400" s="68" t="str">
        <f ca="1">IF(InvoiceDatabase[[#This Row],[IsOverdue?]]&lt;&gt;"Yes",InvoiceDatabase[[#This Row],[Status]],"Past Due")</f>
        <v>Paid</v>
      </c>
      <c r="T1400" s="68" t="str">
        <f ca="1">IF(AND(InvoiceDatabase[[#This Row],[Date Due]]&lt;TODAY(),InvoiceDatabase[[#This Row],[Status]]&lt;&gt;"Paid"),"Yes","No")</f>
        <v>No</v>
      </c>
    </row>
    <row r="1401" spans="1:20">
      <c r="A1401">
        <v>1400</v>
      </c>
      <c r="C1401" t="s">
        <v>111</v>
      </c>
      <c r="D1401" s="68">
        <v>898000</v>
      </c>
      <c r="E1401" s="23">
        <v>46111</v>
      </c>
      <c r="F1401" s="23">
        <v>46141</v>
      </c>
      <c r="G1401" t="s">
        <v>274</v>
      </c>
      <c r="H1401"/>
      <c r="I1401"/>
      <c r="K1401" t="s">
        <v>1701</v>
      </c>
      <c r="L1401" s="68">
        <v>898000</v>
      </c>
      <c r="M1401" s="68">
        <f>InvoiceDatabase[[#This Row],[Amount]]-InvoiceDatabase[[#This Row],[Paid Amount]]</f>
        <v>0</v>
      </c>
      <c r="N1401" s="68" t="str" cm="1">
        <f t="array" aca="1" ref="N1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1" s="68" t="str">
        <f>_xlfn.TEXTAFTER(
VLOOKUP(InvoiceDatabase[[#This Row],[Customer]],CustomerList[],5,FALSE),
", ", -1)</f>
        <v>DKI Jakarta</v>
      </c>
      <c r="P1401" s="68">
        <f ca="1">IF(InvoiceDatabase[[#This Row],[Aging]]&lt;&gt;"Within Due",InvoiceDatabase[[#This Row],[Balance Outstanding]],0)</f>
        <v>0</v>
      </c>
      <c r="Q1401" s="68">
        <f ca="1">IF(InvoiceDatabase[[#This Row],[Aging]]="Within Due",InvoiceDatabase[[#This Row],[Balance Outstanding]],0)</f>
        <v>0</v>
      </c>
      <c r="R1401" s="68" t="str">
        <f ca="1">IF(InvoiceDatabase[[#This Row],[Date Issued]] &gt;= TODAY()-30, "Yes", "No")</f>
        <v>No</v>
      </c>
      <c r="S1401" s="68" t="str">
        <f ca="1">IF(InvoiceDatabase[[#This Row],[IsOverdue?]]&lt;&gt;"Yes",InvoiceDatabase[[#This Row],[Status]],"Past Due")</f>
        <v>Paid</v>
      </c>
      <c r="T1401" s="68" t="str">
        <f ca="1">IF(AND(InvoiceDatabase[[#This Row],[Date Due]]&lt;TODAY(),InvoiceDatabase[[#This Row],[Status]]&lt;&gt;"Paid"),"Yes","No")</f>
        <v>No</v>
      </c>
    </row>
    <row r="1402" spans="1:20">
      <c r="A1402">
        <v>1401</v>
      </c>
      <c r="C1402" t="s">
        <v>253</v>
      </c>
      <c r="D1402" s="68">
        <v>3822000</v>
      </c>
      <c r="E1402" s="23">
        <v>46220</v>
      </c>
      <c r="F1402" s="23">
        <v>46250</v>
      </c>
      <c r="G1402" t="s">
        <v>51</v>
      </c>
      <c r="H1402"/>
      <c r="I1402"/>
      <c r="K1402" t="s">
        <v>1702</v>
      </c>
      <c r="L1402" s="68">
        <v>0</v>
      </c>
      <c r="M1402" s="68">
        <f>InvoiceDatabase[[#This Row],[Amount]]-InvoiceDatabase[[#This Row],[Paid Amount]]</f>
        <v>3822000</v>
      </c>
      <c r="N1402" s="68" t="str" cm="1">
        <f t="array" aca="1" ref="N1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02" s="68" t="str">
        <f>_xlfn.TEXTAFTER(
VLOOKUP(InvoiceDatabase[[#This Row],[Customer]],CustomerList[],5,FALSE),
", ", -1)</f>
        <v>Kalimantan Barat</v>
      </c>
      <c r="P1402" s="68">
        <f ca="1">IF(InvoiceDatabase[[#This Row],[Aging]]&lt;&gt;"Within Due",InvoiceDatabase[[#This Row],[Balance Outstanding]],0)</f>
        <v>3822000</v>
      </c>
      <c r="Q1402" s="68">
        <f ca="1">IF(InvoiceDatabase[[#This Row],[Aging]]="Within Due",InvoiceDatabase[[#This Row],[Balance Outstanding]],0)</f>
        <v>0</v>
      </c>
      <c r="R1402" s="68" t="str">
        <f ca="1">IF(InvoiceDatabase[[#This Row],[Date Issued]] &gt;= TODAY()-30, "Yes", "No")</f>
        <v>No</v>
      </c>
      <c r="S1402" s="68" t="str">
        <f ca="1">IF(InvoiceDatabase[[#This Row],[IsOverdue?]]&lt;&gt;"Yes",InvoiceDatabase[[#This Row],[Status]],"Past Due")</f>
        <v>Past Due</v>
      </c>
      <c r="T1402" s="68" t="str">
        <f ca="1">IF(AND(InvoiceDatabase[[#This Row],[Date Due]]&lt;TODAY(),InvoiceDatabase[[#This Row],[Status]]&lt;&gt;"Paid"),"Yes","No")</f>
        <v>Yes</v>
      </c>
    </row>
    <row r="1403" spans="1:20">
      <c r="A1403">
        <v>1402</v>
      </c>
      <c r="C1403" t="s">
        <v>118</v>
      </c>
      <c r="D1403" s="68">
        <v>3780000</v>
      </c>
      <c r="E1403" s="23">
        <v>46097</v>
      </c>
      <c r="F1403" s="23">
        <v>46111</v>
      </c>
      <c r="G1403" t="s">
        <v>51</v>
      </c>
      <c r="H1403"/>
      <c r="I1403"/>
      <c r="K1403" t="s">
        <v>1703</v>
      </c>
      <c r="L1403" s="68">
        <v>0</v>
      </c>
      <c r="M1403" s="68">
        <f>InvoiceDatabase[[#This Row],[Amount]]-InvoiceDatabase[[#This Row],[Paid Amount]]</f>
        <v>3780000</v>
      </c>
      <c r="N1403" s="68" t="str" cm="1">
        <f t="array" aca="1" ref="N1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03" s="68" t="str">
        <f>_xlfn.TEXTAFTER(
VLOOKUP(InvoiceDatabase[[#This Row],[Customer]],CustomerList[],5,FALSE),
", ", -1)</f>
        <v>DKI Jakarta</v>
      </c>
      <c r="P1403" s="68">
        <f ca="1">IF(InvoiceDatabase[[#This Row],[Aging]]&lt;&gt;"Within Due",InvoiceDatabase[[#This Row],[Balance Outstanding]],0)</f>
        <v>3780000</v>
      </c>
      <c r="Q1403" s="68">
        <f ca="1">IF(InvoiceDatabase[[#This Row],[Aging]]="Within Due",InvoiceDatabase[[#This Row],[Balance Outstanding]],0)</f>
        <v>0</v>
      </c>
      <c r="R1403" s="68" t="str">
        <f ca="1">IF(InvoiceDatabase[[#This Row],[Date Issued]] &gt;= TODAY()-30, "Yes", "No")</f>
        <v>No</v>
      </c>
      <c r="S1403" s="68" t="str">
        <f ca="1">IF(InvoiceDatabase[[#This Row],[IsOverdue?]]&lt;&gt;"Yes",InvoiceDatabase[[#This Row],[Status]],"Past Due")</f>
        <v>Past Due</v>
      </c>
      <c r="T1403" s="68" t="str">
        <f ca="1">IF(AND(InvoiceDatabase[[#This Row],[Date Due]]&lt;TODAY(),InvoiceDatabase[[#This Row],[Status]]&lt;&gt;"Paid"),"Yes","No")</f>
        <v>Yes</v>
      </c>
    </row>
    <row r="1404" spans="1:20">
      <c r="A1404">
        <v>1403</v>
      </c>
      <c r="C1404" t="s">
        <v>246</v>
      </c>
      <c r="D1404" s="68">
        <v>5336000</v>
      </c>
      <c r="E1404" s="23">
        <v>46170</v>
      </c>
      <c r="F1404" s="23">
        <v>46200</v>
      </c>
      <c r="G1404" t="s">
        <v>274</v>
      </c>
      <c r="H1404"/>
      <c r="I1404"/>
      <c r="K1404" t="s">
        <v>1704</v>
      </c>
      <c r="L1404" s="68">
        <v>5336000</v>
      </c>
      <c r="M1404" s="68">
        <f>InvoiceDatabase[[#This Row],[Amount]]-InvoiceDatabase[[#This Row],[Paid Amount]]</f>
        <v>0</v>
      </c>
      <c r="N1404" s="68" t="str" cm="1">
        <f t="array" aca="1" ref="N1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4" s="68" t="str">
        <f>_xlfn.TEXTAFTER(
VLOOKUP(InvoiceDatabase[[#This Row],[Customer]],CustomerList[],5,FALSE),
", ", -1)</f>
        <v>Kalimantan Timur</v>
      </c>
      <c r="P1404" s="68">
        <f ca="1">IF(InvoiceDatabase[[#This Row],[Aging]]&lt;&gt;"Within Due",InvoiceDatabase[[#This Row],[Balance Outstanding]],0)</f>
        <v>0</v>
      </c>
      <c r="Q1404" s="68">
        <f ca="1">IF(InvoiceDatabase[[#This Row],[Aging]]="Within Due",InvoiceDatabase[[#This Row],[Balance Outstanding]],0)</f>
        <v>0</v>
      </c>
      <c r="R1404" s="68" t="str">
        <f ca="1">IF(InvoiceDatabase[[#This Row],[Date Issued]] &gt;= TODAY()-30, "Yes", "No")</f>
        <v>No</v>
      </c>
      <c r="S1404" s="68" t="str">
        <f ca="1">IF(InvoiceDatabase[[#This Row],[IsOverdue?]]&lt;&gt;"Yes",InvoiceDatabase[[#This Row],[Status]],"Past Due")</f>
        <v>Paid</v>
      </c>
      <c r="T1404" s="68" t="str">
        <f ca="1">IF(AND(InvoiceDatabase[[#This Row],[Date Due]]&lt;TODAY(),InvoiceDatabase[[#This Row],[Status]]&lt;&gt;"Paid"),"Yes","No")</f>
        <v>No</v>
      </c>
    </row>
    <row r="1405" spans="1:20">
      <c r="A1405">
        <v>1404</v>
      </c>
      <c r="C1405" t="s">
        <v>239</v>
      </c>
      <c r="D1405" s="68">
        <v>1794000</v>
      </c>
      <c r="E1405" s="23">
        <v>46124</v>
      </c>
      <c r="F1405" s="23">
        <v>46154</v>
      </c>
      <c r="G1405" t="s">
        <v>274</v>
      </c>
      <c r="H1405"/>
      <c r="I1405"/>
      <c r="K1405" t="s">
        <v>1705</v>
      </c>
      <c r="L1405" s="68">
        <v>1794000</v>
      </c>
      <c r="M1405" s="68">
        <f>InvoiceDatabase[[#This Row],[Amount]]-InvoiceDatabase[[#This Row],[Paid Amount]]</f>
        <v>0</v>
      </c>
      <c r="N1405" s="68" t="str" cm="1">
        <f t="array" aca="1" ref="N1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5" s="68" t="str">
        <f>_xlfn.TEXTAFTER(
VLOOKUP(InvoiceDatabase[[#This Row],[Customer]],CustomerList[],5,FALSE),
", ", -1)</f>
        <v>Kepulauan Riau</v>
      </c>
      <c r="P1405" s="68">
        <f ca="1">IF(InvoiceDatabase[[#This Row],[Aging]]&lt;&gt;"Within Due",InvoiceDatabase[[#This Row],[Balance Outstanding]],0)</f>
        <v>0</v>
      </c>
      <c r="Q1405" s="68">
        <f ca="1">IF(InvoiceDatabase[[#This Row],[Aging]]="Within Due",InvoiceDatabase[[#This Row],[Balance Outstanding]],0)</f>
        <v>0</v>
      </c>
      <c r="R1405" s="68" t="str">
        <f ca="1">IF(InvoiceDatabase[[#This Row],[Date Issued]] &gt;= TODAY()-30, "Yes", "No")</f>
        <v>No</v>
      </c>
      <c r="S1405" s="68" t="str">
        <f ca="1">IF(InvoiceDatabase[[#This Row],[IsOverdue?]]&lt;&gt;"Yes",InvoiceDatabase[[#This Row],[Status]],"Past Due")</f>
        <v>Paid</v>
      </c>
      <c r="T1405" s="68" t="str">
        <f ca="1">IF(AND(InvoiceDatabase[[#This Row],[Date Due]]&lt;TODAY(),InvoiceDatabase[[#This Row],[Status]]&lt;&gt;"Paid"),"Yes","No")</f>
        <v>No</v>
      </c>
    </row>
    <row r="1406" spans="1:20">
      <c r="A1406">
        <v>1405</v>
      </c>
      <c r="C1406" t="s">
        <v>111</v>
      </c>
      <c r="D1406" s="68">
        <v>6243000</v>
      </c>
      <c r="E1406" s="23">
        <v>46077</v>
      </c>
      <c r="F1406" s="23">
        <v>46122</v>
      </c>
      <c r="G1406" t="s">
        <v>274</v>
      </c>
      <c r="H1406"/>
      <c r="I1406"/>
      <c r="K1406" t="s">
        <v>1706</v>
      </c>
      <c r="L1406" s="68">
        <v>6243000</v>
      </c>
      <c r="M1406" s="68">
        <f>InvoiceDatabase[[#This Row],[Amount]]-InvoiceDatabase[[#This Row],[Paid Amount]]</f>
        <v>0</v>
      </c>
      <c r="N1406" s="68" t="str" cm="1">
        <f t="array" aca="1" ref="N1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6" s="68" t="str">
        <f>_xlfn.TEXTAFTER(
VLOOKUP(InvoiceDatabase[[#This Row],[Customer]],CustomerList[],5,FALSE),
", ", -1)</f>
        <v>DKI Jakarta</v>
      </c>
      <c r="P1406" s="68">
        <f ca="1">IF(InvoiceDatabase[[#This Row],[Aging]]&lt;&gt;"Within Due",InvoiceDatabase[[#This Row],[Balance Outstanding]],0)</f>
        <v>0</v>
      </c>
      <c r="Q1406" s="68">
        <f ca="1">IF(InvoiceDatabase[[#This Row],[Aging]]="Within Due",InvoiceDatabase[[#This Row],[Balance Outstanding]],0)</f>
        <v>0</v>
      </c>
      <c r="R1406" s="68" t="str">
        <f ca="1">IF(InvoiceDatabase[[#This Row],[Date Issued]] &gt;= TODAY()-30, "Yes", "No")</f>
        <v>No</v>
      </c>
      <c r="S1406" s="68" t="str">
        <f ca="1">IF(InvoiceDatabase[[#This Row],[IsOverdue?]]&lt;&gt;"Yes",InvoiceDatabase[[#This Row],[Status]],"Past Due")</f>
        <v>Paid</v>
      </c>
      <c r="T1406" s="68" t="str">
        <f ca="1">IF(AND(InvoiceDatabase[[#This Row],[Date Due]]&lt;TODAY(),InvoiceDatabase[[#This Row],[Status]]&lt;&gt;"Paid"),"Yes","No")</f>
        <v>No</v>
      </c>
    </row>
    <row r="1407" spans="1:20">
      <c r="A1407">
        <v>1406</v>
      </c>
      <c r="C1407" t="s">
        <v>144</v>
      </c>
      <c r="D1407" s="68">
        <v>3259000</v>
      </c>
      <c r="E1407" s="23">
        <v>46277</v>
      </c>
      <c r="F1407" s="23">
        <v>46307</v>
      </c>
      <c r="G1407" t="s">
        <v>274</v>
      </c>
      <c r="H1407"/>
      <c r="I1407"/>
      <c r="K1407" t="s">
        <v>1707</v>
      </c>
      <c r="L1407" s="68">
        <v>3259000</v>
      </c>
      <c r="M1407" s="68">
        <f>InvoiceDatabase[[#This Row],[Amount]]-InvoiceDatabase[[#This Row],[Paid Amount]]</f>
        <v>0</v>
      </c>
      <c r="N1407" s="68" t="str" cm="1">
        <f t="array" aca="1" ref="N1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7" s="68" t="str">
        <f>_xlfn.TEXTAFTER(
VLOOKUP(InvoiceDatabase[[#This Row],[Customer]],CustomerList[],5,FALSE),
", ", -1)</f>
        <v>Banten</v>
      </c>
      <c r="P1407" s="68">
        <f ca="1">IF(InvoiceDatabase[[#This Row],[Aging]]&lt;&gt;"Within Due",InvoiceDatabase[[#This Row],[Balance Outstanding]],0)</f>
        <v>0</v>
      </c>
      <c r="Q1407" s="68">
        <f ca="1">IF(InvoiceDatabase[[#This Row],[Aging]]="Within Due",InvoiceDatabase[[#This Row],[Balance Outstanding]],0)</f>
        <v>0</v>
      </c>
      <c r="R1407" s="68" t="str">
        <f ca="1">IF(InvoiceDatabase[[#This Row],[Date Issued]] &gt;= TODAY()-30, "Yes", "No")</f>
        <v>Yes</v>
      </c>
      <c r="S1407" s="68" t="str">
        <f ca="1">IF(InvoiceDatabase[[#This Row],[IsOverdue?]]&lt;&gt;"Yes",InvoiceDatabase[[#This Row],[Status]],"Past Due")</f>
        <v>Paid</v>
      </c>
      <c r="T1407" s="68" t="str">
        <f ca="1">IF(AND(InvoiceDatabase[[#This Row],[Date Due]]&lt;TODAY(),InvoiceDatabase[[#This Row],[Status]]&lt;&gt;"Paid"),"Yes","No")</f>
        <v>No</v>
      </c>
    </row>
    <row r="1408" spans="1:20">
      <c r="A1408">
        <v>1407</v>
      </c>
      <c r="C1408" t="s">
        <v>125</v>
      </c>
      <c r="D1408" s="68">
        <v>3180000</v>
      </c>
      <c r="E1408" s="23">
        <v>46242</v>
      </c>
      <c r="F1408" s="23">
        <v>46272</v>
      </c>
      <c r="G1408" t="s">
        <v>274</v>
      </c>
      <c r="H1408"/>
      <c r="I1408"/>
      <c r="K1408" t="s">
        <v>1708</v>
      </c>
      <c r="L1408" s="68">
        <v>3180000</v>
      </c>
      <c r="M1408" s="68">
        <f>InvoiceDatabase[[#This Row],[Amount]]-InvoiceDatabase[[#This Row],[Paid Amount]]</f>
        <v>0</v>
      </c>
      <c r="N1408" s="68" t="str" cm="1">
        <f t="array" aca="1" ref="N1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08" s="68" t="str">
        <f>_xlfn.TEXTAFTER(
VLOOKUP(InvoiceDatabase[[#This Row],[Customer]],CustomerList[],5,FALSE),
", ", -1)</f>
        <v>DKI Jakarta</v>
      </c>
      <c r="P1408" s="68">
        <f ca="1">IF(InvoiceDatabase[[#This Row],[Aging]]&lt;&gt;"Within Due",InvoiceDatabase[[#This Row],[Balance Outstanding]],0)</f>
        <v>0</v>
      </c>
      <c r="Q1408" s="68">
        <f ca="1">IF(InvoiceDatabase[[#This Row],[Aging]]="Within Due",InvoiceDatabase[[#This Row],[Balance Outstanding]],0)</f>
        <v>0</v>
      </c>
      <c r="R1408" s="68" t="str">
        <f ca="1">IF(InvoiceDatabase[[#This Row],[Date Issued]] &gt;= TODAY()-30, "Yes", "No")</f>
        <v>No</v>
      </c>
      <c r="S1408" s="68" t="str">
        <f ca="1">IF(InvoiceDatabase[[#This Row],[IsOverdue?]]&lt;&gt;"Yes",InvoiceDatabase[[#This Row],[Status]],"Past Due")</f>
        <v>Paid</v>
      </c>
      <c r="T1408" s="68" t="str">
        <f ca="1">IF(AND(InvoiceDatabase[[#This Row],[Date Due]]&lt;TODAY(),InvoiceDatabase[[#This Row],[Status]]&lt;&gt;"Paid"),"Yes","No")</f>
        <v>No</v>
      </c>
    </row>
    <row r="1409" spans="1:20">
      <c r="A1409">
        <v>1408</v>
      </c>
      <c r="C1409" t="s">
        <v>111</v>
      </c>
      <c r="D1409" s="68">
        <v>1919000</v>
      </c>
      <c r="E1409" s="23">
        <v>46278</v>
      </c>
      <c r="F1409" s="23">
        <v>46308</v>
      </c>
      <c r="G1409" t="s">
        <v>51</v>
      </c>
      <c r="H1409"/>
      <c r="I1409"/>
      <c r="K1409" t="s">
        <v>1709</v>
      </c>
      <c r="L1409" s="68">
        <v>0</v>
      </c>
      <c r="M1409" s="68">
        <f>InvoiceDatabase[[#This Row],[Amount]]-InvoiceDatabase[[#This Row],[Paid Amount]]</f>
        <v>1919000</v>
      </c>
      <c r="N1409" s="68" t="str" cm="1">
        <f t="array" aca="1" ref="N1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09" s="68" t="str">
        <f>_xlfn.TEXTAFTER(
VLOOKUP(InvoiceDatabase[[#This Row],[Customer]],CustomerList[],5,FALSE),
", ", -1)</f>
        <v>DKI Jakarta</v>
      </c>
      <c r="P1409" s="68">
        <f ca="1">IF(InvoiceDatabase[[#This Row],[Aging]]&lt;&gt;"Within Due",InvoiceDatabase[[#This Row],[Balance Outstanding]],0)</f>
        <v>0</v>
      </c>
      <c r="Q1409" s="68">
        <f ca="1">IF(InvoiceDatabase[[#This Row],[Aging]]="Within Due",InvoiceDatabase[[#This Row],[Balance Outstanding]],0)</f>
        <v>1919000</v>
      </c>
      <c r="R1409" s="68" t="str">
        <f ca="1">IF(InvoiceDatabase[[#This Row],[Date Issued]] &gt;= TODAY()-30, "Yes", "No")</f>
        <v>Yes</v>
      </c>
      <c r="S1409" s="68" t="str">
        <f ca="1">IF(InvoiceDatabase[[#This Row],[IsOverdue?]]&lt;&gt;"Yes",InvoiceDatabase[[#This Row],[Status]],"Past Due")</f>
        <v>Unpaid</v>
      </c>
      <c r="T1409" s="68" t="str">
        <f ca="1">IF(AND(InvoiceDatabase[[#This Row],[Date Due]]&lt;TODAY(),InvoiceDatabase[[#This Row],[Status]]&lt;&gt;"Paid"),"Yes","No")</f>
        <v>No</v>
      </c>
    </row>
    <row r="1410" spans="1:20">
      <c r="A1410">
        <v>1409</v>
      </c>
      <c r="C1410" t="s">
        <v>151</v>
      </c>
      <c r="D1410" s="68">
        <v>4457000</v>
      </c>
      <c r="E1410" s="23">
        <v>46182</v>
      </c>
      <c r="F1410" s="23">
        <v>46196</v>
      </c>
      <c r="G1410" t="s">
        <v>274</v>
      </c>
      <c r="H1410"/>
      <c r="I1410"/>
      <c r="K1410" t="s">
        <v>1710</v>
      </c>
      <c r="L1410" s="68">
        <v>4457000</v>
      </c>
      <c r="M1410" s="68">
        <f>InvoiceDatabase[[#This Row],[Amount]]-InvoiceDatabase[[#This Row],[Paid Amount]]</f>
        <v>0</v>
      </c>
      <c r="N1410" s="68" t="str" cm="1">
        <f t="array" aca="1" ref="N1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0" s="68" t="str">
        <f>_xlfn.TEXTAFTER(
VLOOKUP(InvoiceDatabase[[#This Row],[Customer]],CustomerList[],5,FALSE),
", ", -1)</f>
        <v>Banten</v>
      </c>
      <c r="P1410" s="68">
        <f ca="1">IF(InvoiceDatabase[[#This Row],[Aging]]&lt;&gt;"Within Due",InvoiceDatabase[[#This Row],[Balance Outstanding]],0)</f>
        <v>0</v>
      </c>
      <c r="Q1410" s="68">
        <f ca="1">IF(InvoiceDatabase[[#This Row],[Aging]]="Within Due",InvoiceDatabase[[#This Row],[Balance Outstanding]],0)</f>
        <v>0</v>
      </c>
      <c r="R1410" s="68" t="str">
        <f ca="1">IF(InvoiceDatabase[[#This Row],[Date Issued]] &gt;= TODAY()-30, "Yes", "No")</f>
        <v>No</v>
      </c>
      <c r="S1410" s="68" t="str">
        <f ca="1">IF(InvoiceDatabase[[#This Row],[IsOverdue?]]&lt;&gt;"Yes",InvoiceDatabase[[#This Row],[Status]],"Past Due")</f>
        <v>Paid</v>
      </c>
      <c r="T1410" s="68" t="str">
        <f ca="1">IF(AND(InvoiceDatabase[[#This Row],[Date Due]]&lt;TODAY(),InvoiceDatabase[[#This Row],[Status]]&lt;&gt;"Paid"),"Yes","No")</f>
        <v>No</v>
      </c>
    </row>
    <row r="1411" spans="1:20">
      <c r="A1411">
        <v>1410</v>
      </c>
      <c r="C1411" t="s">
        <v>171</v>
      </c>
      <c r="D1411" s="68">
        <v>3639000</v>
      </c>
      <c r="E1411" s="23">
        <v>46043</v>
      </c>
      <c r="F1411" s="23">
        <v>46073</v>
      </c>
      <c r="G1411" t="s">
        <v>274</v>
      </c>
      <c r="H1411"/>
      <c r="I1411"/>
      <c r="K1411" t="s">
        <v>1711</v>
      </c>
      <c r="L1411" s="68">
        <v>3639000</v>
      </c>
      <c r="M1411" s="68">
        <f>InvoiceDatabase[[#This Row],[Amount]]-InvoiceDatabase[[#This Row],[Paid Amount]]</f>
        <v>0</v>
      </c>
      <c r="N1411" s="68" t="str" cm="1">
        <f t="array" aca="1" ref="N1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1" s="68" t="str">
        <f>_xlfn.TEXTAFTER(
VLOOKUP(InvoiceDatabase[[#This Row],[Customer]],CustomerList[],5,FALSE),
", ", -1)</f>
        <v>Jawa Barat</v>
      </c>
      <c r="P1411" s="68">
        <f ca="1">IF(InvoiceDatabase[[#This Row],[Aging]]&lt;&gt;"Within Due",InvoiceDatabase[[#This Row],[Balance Outstanding]],0)</f>
        <v>0</v>
      </c>
      <c r="Q1411" s="68">
        <f ca="1">IF(InvoiceDatabase[[#This Row],[Aging]]="Within Due",InvoiceDatabase[[#This Row],[Balance Outstanding]],0)</f>
        <v>0</v>
      </c>
      <c r="R1411" s="68" t="str">
        <f ca="1">IF(InvoiceDatabase[[#This Row],[Date Issued]] &gt;= TODAY()-30, "Yes", "No")</f>
        <v>No</v>
      </c>
      <c r="S1411" s="68" t="str">
        <f ca="1">IF(InvoiceDatabase[[#This Row],[IsOverdue?]]&lt;&gt;"Yes",InvoiceDatabase[[#This Row],[Status]],"Past Due")</f>
        <v>Paid</v>
      </c>
      <c r="T1411" s="68" t="str">
        <f ca="1">IF(AND(InvoiceDatabase[[#This Row],[Date Due]]&lt;TODAY(),InvoiceDatabase[[#This Row],[Status]]&lt;&gt;"Paid"),"Yes","No")</f>
        <v>No</v>
      </c>
    </row>
    <row r="1412" spans="1:20">
      <c r="A1412">
        <v>1411</v>
      </c>
      <c r="C1412" t="s">
        <v>225</v>
      </c>
      <c r="D1412" s="68">
        <v>3338000</v>
      </c>
      <c r="E1412" s="23">
        <v>46058</v>
      </c>
      <c r="F1412" s="23">
        <v>46088</v>
      </c>
      <c r="G1412" t="s">
        <v>2802</v>
      </c>
      <c r="H1412"/>
      <c r="I1412"/>
      <c r="K1412" t="s">
        <v>1712</v>
      </c>
      <c r="L1412" s="68">
        <v>1669000</v>
      </c>
      <c r="M1412" s="68">
        <f>InvoiceDatabase[[#This Row],[Amount]]-InvoiceDatabase[[#This Row],[Paid Amount]]</f>
        <v>1669000</v>
      </c>
      <c r="N1412" s="68" t="str" cm="1">
        <f t="array" aca="1" ref="N1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12" s="68" t="str">
        <f>_xlfn.TEXTAFTER(
VLOOKUP(InvoiceDatabase[[#This Row],[Customer]],CustomerList[],5,FALSE),
", ", -1)</f>
        <v>Sumatera Selatan</v>
      </c>
      <c r="P1412" s="68">
        <f ca="1">IF(InvoiceDatabase[[#This Row],[Aging]]&lt;&gt;"Within Due",InvoiceDatabase[[#This Row],[Balance Outstanding]],0)</f>
        <v>1669000</v>
      </c>
      <c r="Q1412" s="68">
        <f ca="1">IF(InvoiceDatabase[[#This Row],[Aging]]="Within Due",InvoiceDatabase[[#This Row],[Balance Outstanding]],0)</f>
        <v>0</v>
      </c>
      <c r="R1412" s="68" t="str">
        <f ca="1">IF(InvoiceDatabase[[#This Row],[Date Issued]] &gt;= TODAY()-30, "Yes", "No")</f>
        <v>No</v>
      </c>
      <c r="S1412" s="68" t="str">
        <f ca="1">IF(InvoiceDatabase[[#This Row],[IsOverdue?]]&lt;&gt;"Yes",InvoiceDatabase[[#This Row],[Status]],"Past Due")</f>
        <v>Past Due</v>
      </c>
      <c r="T1412" s="68" t="str">
        <f ca="1">IF(AND(InvoiceDatabase[[#This Row],[Date Due]]&lt;TODAY(),InvoiceDatabase[[#This Row],[Status]]&lt;&gt;"Paid"),"Yes","No")</f>
        <v>Yes</v>
      </c>
    </row>
    <row r="1413" spans="1:20">
      <c r="A1413">
        <v>1412</v>
      </c>
      <c r="C1413" t="s">
        <v>197</v>
      </c>
      <c r="D1413" s="68">
        <v>4841000</v>
      </c>
      <c r="E1413" s="23">
        <v>46086</v>
      </c>
      <c r="F1413" s="23">
        <v>46116</v>
      </c>
      <c r="G1413" t="s">
        <v>274</v>
      </c>
      <c r="H1413"/>
      <c r="I1413"/>
      <c r="K1413" t="s">
        <v>1713</v>
      </c>
      <c r="L1413" s="68">
        <v>4841000</v>
      </c>
      <c r="M1413" s="68">
        <f>InvoiceDatabase[[#This Row],[Amount]]-InvoiceDatabase[[#This Row],[Paid Amount]]</f>
        <v>0</v>
      </c>
      <c r="N1413" s="68" t="str" cm="1">
        <f t="array" aca="1" ref="N1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3" s="68" t="str">
        <f>_xlfn.TEXTAFTER(
VLOOKUP(InvoiceDatabase[[#This Row],[Customer]],CustomerList[],5,FALSE),
", ", -1)</f>
        <v>DI Yogyakarta</v>
      </c>
      <c r="P1413" s="68">
        <f ca="1">IF(InvoiceDatabase[[#This Row],[Aging]]&lt;&gt;"Within Due",InvoiceDatabase[[#This Row],[Balance Outstanding]],0)</f>
        <v>0</v>
      </c>
      <c r="Q1413" s="68">
        <f ca="1">IF(InvoiceDatabase[[#This Row],[Aging]]="Within Due",InvoiceDatabase[[#This Row],[Balance Outstanding]],0)</f>
        <v>0</v>
      </c>
      <c r="R1413" s="68" t="str">
        <f ca="1">IF(InvoiceDatabase[[#This Row],[Date Issued]] &gt;= TODAY()-30, "Yes", "No")</f>
        <v>No</v>
      </c>
      <c r="S1413" s="68" t="str">
        <f ca="1">IF(InvoiceDatabase[[#This Row],[IsOverdue?]]&lt;&gt;"Yes",InvoiceDatabase[[#This Row],[Status]],"Past Due")</f>
        <v>Paid</v>
      </c>
      <c r="T1413" s="68" t="str">
        <f ca="1">IF(AND(InvoiceDatabase[[#This Row],[Date Due]]&lt;TODAY(),InvoiceDatabase[[#This Row],[Status]]&lt;&gt;"Paid"),"Yes","No")</f>
        <v>No</v>
      </c>
    </row>
    <row r="1414" spans="1:20">
      <c r="A1414">
        <v>1413</v>
      </c>
      <c r="C1414" t="s">
        <v>184</v>
      </c>
      <c r="D1414" s="68">
        <v>3903000</v>
      </c>
      <c r="E1414" s="23">
        <v>46223</v>
      </c>
      <c r="F1414" s="23">
        <v>46268</v>
      </c>
      <c r="G1414" t="s">
        <v>274</v>
      </c>
      <c r="H1414"/>
      <c r="I1414"/>
      <c r="K1414" t="s">
        <v>1714</v>
      </c>
      <c r="L1414" s="68">
        <v>3903000</v>
      </c>
      <c r="M1414" s="68">
        <f>InvoiceDatabase[[#This Row],[Amount]]-InvoiceDatabase[[#This Row],[Paid Amount]]</f>
        <v>0</v>
      </c>
      <c r="N1414" s="68" t="str" cm="1">
        <f t="array" aca="1" ref="N1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4" s="68" t="str">
        <f>_xlfn.TEXTAFTER(
VLOOKUP(InvoiceDatabase[[#This Row],[Customer]],CustomerList[],5,FALSE),
", ", -1)</f>
        <v>Jawa Timur</v>
      </c>
      <c r="P1414" s="68">
        <f ca="1">IF(InvoiceDatabase[[#This Row],[Aging]]&lt;&gt;"Within Due",InvoiceDatabase[[#This Row],[Balance Outstanding]],0)</f>
        <v>0</v>
      </c>
      <c r="Q1414" s="68">
        <f ca="1">IF(InvoiceDatabase[[#This Row],[Aging]]="Within Due",InvoiceDatabase[[#This Row],[Balance Outstanding]],0)</f>
        <v>0</v>
      </c>
      <c r="R1414" s="68" t="str">
        <f ca="1">IF(InvoiceDatabase[[#This Row],[Date Issued]] &gt;= TODAY()-30, "Yes", "No")</f>
        <v>No</v>
      </c>
      <c r="S1414" s="68" t="str">
        <f ca="1">IF(InvoiceDatabase[[#This Row],[IsOverdue?]]&lt;&gt;"Yes",InvoiceDatabase[[#This Row],[Status]],"Past Due")</f>
        <v>Paid</v>
      </c>
      <c r="T1414" s="68" t="str">
        <f ca="1">IF(AND(InvoiceDatabase[[#This Row],[Date Due]]&lt;TODAY(),InvoiceDatabase[[#This Row],[Status]]&lt;&gt;"Paid"),"Yes","No")</f>
        <v>No</v>
      </c>
    </row>
    <row r="1415" spans="1:20">
      <c r="A1415">
        <v>1414</v>
      </c>
      <c r="C1415" t="s">
        <v>211</v>
      </c>
      <c r="D1415" s="68">
        <v>7765000</v>
      </c>
      <c r="E1415" s="23">
        <v>46194</v>
      </c>
      <c r="F1415" s="23">
        <v>46224</v>
      </c>
      <c r="G1415" t="s">
        <v>2802</v>
      </c>
      <c r="H1415"/>
      <c r="I1415"/>
      <c r="K1415" t="s">
        <v>1715</v>
      </c>
      <c r="L1415" s="68">
        <v>5824000</v>
      </c>
      <c r="M1415" s="68">
        <f>InvoiceDatabase[[#This Row],[Amount]]-InvoiceDatabase[[#This Row],[Paid Amount]]</f>
        <v>1941000</v>
      </c>
      <c r="N1415" s="68" t="str" cm="1">
        <f t="array" aca="1" ref="N1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15" s="68" t="str">
        <f>_xlfn.TEXTAFTER(
VLOOKUP(InvoiceDatabase[[#This Row],[Customer]],CustomerList[],5,FALSE),
", ", -1)</f>
        <v>Sulawesi Selatan</v>
      </c>
      <c r="P1415" s="68">
        <f ca="1">IF(InvoiceDatabase[[#This Row],[Aging]]&lt;&gt;"Within Due",InvoiceDatabase[[#This Row],[Balance Outstanding]],0)</f>
        <v>1941000</v>
      </c>
      <c r="Q1415" s="68">
        <f ca="1">IF(InvoiceDatabase[[#This Row],[Aging]]="Within Due",InvoiceDatabase[[#This Row],[Balance Outstanding]],0)</f>
        <v>0</v>
      </c>
      <c r="R1415" s="68" t="str">
        <f ca="1">IF(InvoiceDatabase[[#This Row],[Date Issued]] &gt;= TODAY()-30, "Yes", "No")</f>
        <v>No</v>
      </c>
      <c r="S1415" s="68" t="str">
        <f ca="1">IF(InvoiceDatabase[[#This Row],[IsOverdue?]]&lt;&gt;"Yes",InvoiceDatabase[[#This Row],[Status]],"Past Due")</f>
        <v>Past Due</v>
      </c>
      <c r="T1415" s="68" t="str">
        <f ca="1">IF(AND(InvoiceDatabase[[#This Row],[Date Due]]&lt;TODAY(),InvoiceDatabase[[#This Row],[Status]]&lt;&gt;"Paid"),"Yes","No")</f>
        <v>Yes</v>
      </c>
    </row>
    <row r="1416" spans="1:20">
      <c r="A1416">
        <v>1415</v>
      </c>
      <c r="C1416" t="s">
        <v>190</v>
      </c>
      <c r="D1416" s="68">
        <v>6652000</v>
      </c>
      <c r="E1416" s="23">
        <v>46166</v>
      </c>
      <c r="F1416" s="23">
        <v>46180</v>
      </c>
      <c r="G1416" t="s">
        <v>274</v>
      </c>
      <c r="H1416"/>
      <c r="I1416"/>
      <c r="K1416" t="s">
        <v>1716</v>
      </c>
      <c r="L1416" s="68">
        <v>6652000</v>
      </c>
      <c r="M1416" s="68">
        <f>InvoiceDatabase[[#This Row],[Amount]]-InvoiceDatabase[[#This Row],[Paid Amount]]</f>
        <v>0</v>
      </c>
      <c r="N1416" s="68" t="str" cm="1">
        <f t="array" aca="1" ref="N1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6" s="68" t="str">
        <f>_xlfn.TEXTAFTER(
VLOOKUP(InvoiceDatabase[[#This Row],[Customer]],CustomerList[],5,FALSE),
", ", -1)</f>
        <v>Jawa Tengah</v>
      </c>
      <c r="P1416" s="68">
        <f ca="1">IF(InvoiceDatabase[[#This Row],[Aging]]&lt;&gt;"Within Due",InvoiceDatabase[[#This Row],[Balance Outstanding]],0)</f>
        <v>0</v>
      </c>
      <c r="Q1416" s="68">
        <f ca="1">IF(InvoiceDatabase[[#This Row],[Aging]]="Within Due",InvoiceDatabase[[#This Row],[Balance Outstanding]],0)</f>
        <v>0</v>
      </c>
      <c r="R1416" s="68" t="str">
        <f ca="1">IF(InvoiceDatabase[[#This Row],[Date Issued]] &gt;= TODAY()-30, "Yes", "No")</f>
        <v>No</v>
      </c>
      <c r="S1416" s="68" t="str">
        <f ca="1">IF(InvoiceDatabase[[#This Row],[IsOverdue?]]&lt;&gt;"Yes",InvoiceDatabase[[#This Row],[Status]],"Past Due")</f>
        <v>Paid</v>
      </c>
      <c r="T1416" s="68" t="str">
        <f ca="1">IF(AND(InvoiceDatabase[[#This Row],[Date Due]]&lt;TODAY(),InvoiceDatabase[[#This Row],[Status]]&lt;&gt;"Paid"),"Yes","No")</f>
        <v>No</v>
      </c>
    </row>
    <row r="1417" spans="1:20">
      <c r="A1417">
        <v>1416</v>
      </c>
      <c r="C1417" t="s">
        <v>184</v>
      </c>
      <c r="D1417" s="68">
        <v>1185000</v>
      </c>
      <c r="E1417" s="23">
        <v>46064</v>
      </c>
      <c r="F1417" s="23">
        <v>46094</v>
      </c>
      <c r="G1417" t="s">
        <v>274</v>
      </c>
      <c r="H1417"/>
      <c r="I1417"/>
      <c r="K1417" t="s">
        <v>1717</v>
      </c>
      <c r="L1417" s="68">
        <v>1185000</v>
      </c>
      <c r="M1417" s="68">
        <f>InvoiceDatabase[[#This Row],[Amount]]-InvoiceDatabase[[#This Row],[Paid Amount]]</f>
        <v>0</v>
      </c>
      <c r="N1417" s="68" t="str" cm="1">
        <f t="array" aca="1" ref="N1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7" s="68" t="str">
        <f>_xlfn.TEXTAFTER(
VLOOKUP(InvoiceDatabase[[#This Row],[Customer]],CustomerList[],5,FALSE),
", ", -1)</f>
        <v>Jawa Timur</v>
      </c>
      <c r="P1417" s="68">
        <f ca="1">IF(InvoiceDatabase[[#This Row],[Aging]]&lt;&gt;"Within Due",InvoiceDatabase[[#This Row],[Balance Outstanding]],0)</f>
        <v>0</v>
      </c>
      <c r="Q1417" s="68">
        <f ca="1">IF(InvoiceDatabase[[#This Row],[Aging]]="Within Due",InvoiceDatabase[[#This Row],[Balance Outstanding]],0)</f>
        <v>0</v>
      </c>
      <c r="R1417" s="68" t="str">
        <f ca="1">IF(InvoiceDatabase[[#This Row],[Date Issued]] &gt;= TODAY()-30, "Yes", "No")</f>
        <v>No</v>
      </c>
      <c r="S1417" s="68" t="str">
        <f ca="1">IF(InvoiceDatabase[[#This Row],[IsOverdue?]]&lt;&gt;"Yes",InvoiceDatabase[[#This Row],[Status]],"Past Due")</f>
        <v>Paid</v>
      </c>
      <c r="T1417" s="68" t="str">
        <f ca="1">IF(AND(InvoiceDatabase[[#This Row],[Date Due]]&lt;TODAY(),InvoiceDatabase[[#This Row],[Status]]&lt;&gt;"Paid"),"Yes","No")</f>
        <v>No</v>
      </c>
    </row>
    <row r="1418" spans="1:20">
      <c r="A1418">
        <v>1417</v>
      </c>
      <c r="C1418" t="s">
        <v>125</v>
      </c>
      <c r="D1418" s="68">
        <v>3816000</v>
      </c>
      <c r="E1418" s="23">
        <v>46162</v>
      </c>
      <c r="F1418" s="23">
        <v>46192</v>
      </c>
      <c r="G1418" t="s">
        <v>274</v>
      </c>
      <c r="H1418"/>
      <c r="I1418"/>
      <c r="K1418" t="s">
        <v>1718</v>
      </c>
      <c r="L1418" s="68">
        <v>3816000</v>
      </c>
      <c r="M1418" s="68">
        <f>InvoiceDatabase[[#This Row],[Amount]]-InvoiceDatabase[[#This Row],[Paid Amount]]</f>
        <v>0</v>
      </c>
      <c r="N1418" s="68" t="str" cm="1">
        <f t="array" aca="1" ref="N1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8" s="68" t="str">
        <f>_xlfn.TEXTAFTER(
VLOOKUP(InvoiceDatabase[[#This Row],[Customer]],CustomerList[],5,FALSE),
", ", -1)</f>
        <v>DKI Jakarta</v>
      </c>
      <c r="P1418" s="68">
        <f ca="1">IF(InvoiceDatabase[[#This Row],[Aging]]&lt;&gt;"Within Due",InvoiceDatabase[[#This Row],[Balance Outstanding]],0)</f>
        <v>0</v>
      </c>
      <c r="Q1418" s="68">
        <f ca="1">IF(InvoiceDatabase[[#This Row],[Aging]]="Within Due",InvoiceDatabase[[#This Row],[Balance Outstanding]],0)</f>
        <v>0</v>
      </c>
      <c r="R1418" s="68" t="str">
        <f ca="1">IF(InvoiceDatabase[[#This Row],[Date Issued]] &gt;= TODAY()-30, "Yes", "No")</f>
        <v>No</v>
      </c>
      <c r="S1418" s="68" t="str">
        <f ca="1">IF(InvoiceDatabase[[#This Row],[IsOverdue?]]&lt;&gt;"Yes",InvoiceDatabase[[#This Row],[Status]],"Past Due")</f>
        <v>Paid</v>
      </c>
      <c r="T1418" s="68" t="str">
        <f ca="1">IF(AND(InvoiceDatabase[[#This Row],[Date Due]]&lt;TODAY(),InvoiceDatabase[[#This Row],[Status]]&lt;&gt;"Paid"),"Yes","No")</f>
        <v>No</v>
      </c>
    </row>
    <row r="1419" spans="1:20">
      <c r="A1419">
        <v>1418</v>
      </c>
      <c r="C1419" t="s">
        <v>197</v>
      </c>
      <c r="D1419" s="68">
        <v>5566000</v>
      </c>
      <c r="E1419" s="23">
        <v>46075</v>
      </c>
      <c r="F1419" s="23">
        <v>46105</v>
      </c>
      <c r="G1419" t="s">
        <v>274</v>
      </c>
      <c r="H1419"/>
      <c r="I1419"/>
      <c r="K1419" t="s">
        <v>1719</v>
      </c>
      <c r="L1419" s="68">
        <v>5566000</v>
      </c>
      <c r="M1419" s="68">
        <f>InvoiceDatabase[[#This Row],[Amount]]-InvoiceDatabase[[#This Row],[Paid Amount]]</f>
        <v>0</v>
      </c>
      <c r="N1419" s="68" t="str" cm="1">
        <f t="array" aca="1" ref="N1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19" s="68" t="str">
        <f>_xlfn.TEXTAFTER(
VLOOKUP(InvoiceDatabase[[#This Row],[Customer]],CustomerList[],5,FALSE),
", ", -1)</f>
        <v>DI Yogyakarta</v>
      </c>
      <c r="P1419" s="68">
        <f ca="1">IF(InvoiceDatabase[[#This Row],[Aging]]&lt;&gt;"Within Due",InvoiceDatabase[[#This Row],[Balance Outstanding]],0)</f>
        <v>0</v>
      </c>
      <c r="Q1419" s="68">
        <f ca="1">IF(InvoiceDatabase[[#This Row],[Aging]]="Within Due",InvoiceDatabase[[#This Row],[Balance Outstanding]],0)</f>
        <v>0</v>
      </c>
      <c r="R1419" s="68" t="str">
        <f ca="1">IF(InvoiceDatabase[[#This Row],[Date Issued]] &gt;= TODAY()-30, "Yes", "No")</f>
        <v>No</v>
      </c>
      <c r="S1419" s="68" t="str">
        <f ca="1">IF(InvoiceDatabase[[#This Row],[IsOverdue?]]&lt;&gt;"Yes",InvoiceDatabase[[#This Row],[Status]],"Past Due")</f>
        <v>Paid</v>
      </c>
      <c r="T1419" s="68" t="str">
        <f ca="1">IF(AND(InvoiceDatabase[[#This Row],[Date Due]]&lt;TODAY(),InvoiceDatabase[[#This Row],[Status]]&lt;&gt;"Paid"),"Yes","No")</f>
        <v>No</v>
      </c>
    </row>
    <row r="1420" spans="1:20">
      <c r="A1420">
        <v>1419</v>
      </c>
      <c r="C1420" t="s">
        <v>158</v>
      </c>
      <c r="D1420" s="68">
        <v>2601000</v>
      </c>
      <c r="E1420" s="23">
        <v>46035</v>
      </c>
      <c r="F1420" s="23">
        <v>46065</v>
      </c>
      <c r="G1420" t="s">
        <v>274</v>
      </c>
      <c r="H1420"/>
      <c r="I1420"/>
      <c r="K1420" t="s">
        <v>1720</v>
      </c>
      <c r="L1420" s="68">
        <v>2601000</v>
      </c>
      <c r="M1420" s="68">
        <f>InvoiceDatabase[[#This Row],[Amount]]-InvoiceDatabase[[#This Row],[Paid Amount]]</f>
        <v>0</v>
      </c>
      <c r="N1420" s="68" t="str" cm="1">
        <f t="array" aca="1" ref="N1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0" s="68" t="str">
        <f>_xlfn.TEXTAFTER(
VLOOKUP(InvoiceDatabase[[#This Row],[Customer]],CustomerList[],5,FALSE),
", ", -1)</f>
        <v>DKI Jakarta</v>
      </c>
      <c r="P1420" s="68">
        <f ca="1">IF(InvoiceDatabase[[#This Row],[Aging]]&lt;&gt;"Within Due",InvoiceDatabase[[#This Row],[Balance Outstanding]],0)</f>
        <v>0</v>
      </c>
      <c r="Q1420" s="68">
        <f ca="1">IF(InvoiceDatabase[[#This Row],[Aging]]="Within Due",InvoiceDatabase[[#This Row],[Balance Outstanding]],0)</f>
        <v>0</v>
      </c>
      <c r="R1420" s="68" t="str">
        <f ca="1">IF(InvoiceDatabase[[#This Row],[Date Issued]] &gt;= TODAY()-30, "Yes", "No")</f>
        <v>No</v>
      </c>
      <c r="S1420" s="68" t="str">
        <f ca="1">IF(InvoiceDatabase[[#This Row],[IsOverdue?]]&lt;&gt;"Yes",InvoiceDatabase[[#This Row],[Status]],"Past Due")</f>
        <v>Paid</v>
      </c>
      <c r="T1420" s="68" t="str">
        <f ca="1">IF(AND(InvoiceDatabase[[#This Row],[Date Due]]&lt;TODAY(),InvoiceDatabase[[#This Row],[Status]]&lt;&gt;"Paid"),"Yes","No")</f>
        <v>No</v>
      </c>
    </row>
    <row r="1421" spans="1:20">
      <c r="A1421">
        <v>1420</v>
      </c>
      <c r="C1421" t="s">
        <v>105</v>
      </c>
      <c r="D1421" s="68">
        <v>3950000</v>
      </c>
      <c r="E1421" s="23">
        <v>46267</v>
      </c>
      <c r="F1421" s="23">
        <v>46297</v>
      </c>
      <c r="G1421" t="s">
        <v>274</v>
      </c>
      <c r="H1421"/>
      <c r="I1421"/>
      <c r="K1421" t="s">
        <v>1721</v>
      </c>
      <c r="L1421" s="68">
        <v>3950000</v>
      </c>
      <c r="M1421" s="68">
        <f>InvoiceDatabase[[#This Row],[Amount]]-InvoiceDatabase[[#This Row],[Paid Amount]]</f>
        <v>0</v>
      </c>
      <c r="N1421" s="68" t="str" cm="1">
        <f t="array" aca="1" ref="N1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1" s="68" t="str">
        <f>_xlfn.TEXTAFTER(
VLOOKUP(InvoiceDatabase[[#This Row],[Customer]],CustomerList[],5,FALSE),
", ", -1)</f>
        <v>DKI Jakarta</v>
      </c>
      <c r="P1421" s="68">
        <f ca="1">IF(InvoiceDatabase[[#This Row],[Aging]]&lt;&gt;"Within Due",InvoiceDatabase[[#This Row],[Balance Outstanding]],0)</f>
        <v>0</v>
      </c>
      <c r="Q1421" s="68">
        <f ca="1">IF(InvoiceDatabase[[#This Row],[Aging]]="Within Due",InvoiceDatabase[[#This Row],[Balance Outstanding]],0)</f>
        <v>0</v>
      </c>
      <c r="R1421" s="68" t="str">
        <f ca="1">IF(InvoiceDatabase[[#This Row],[Date Issued]] &gt;= TODAY()-30, "Yes", "No")</f>
        <v>No</v>
      </c>
      <c r="S1421" s="68" t="str">
        <f ca="1">IF(InvoiceDatabase[[#This Row],[IsOverdue?]]&lt;&gt;"Yes",InvoiceDatabase[[#This Row],[Status]],"Past Due")</f>
        <v>Paid</v>
      </c>
      <c r="T1421" s="68" t="str">
        <f ca="1">IF(AND(InvoiceDatabase[[#This Row],[Date Due]]&lt;TODAY(),InvoiceDatabase[[#This Row],[Status]]&lt;&gt;"Paid"),"Yes","No")</f>
        <v>No</v>
      </c>
    </row>
    <row r="1422" spans="1:20">
      <c r="A1422">
        <v>1421</v>
      </c>
      <c r="C1422" t="s">
        <v>232</v>
      </c>
      <c r="D1422" s="68">
        <v>2745000</v>
      </c>
      <c r="E1422" s="23">
        <v>46197</v>
      </c>
      <c r="F1422" s="23">
        <v>46242</v>
      </c>
      <c r="G1422" t="s">
        <v>274</v>
      </c>
      <c r="H1422"/>
      <c r="I1422"/>
      <c r="K1422" t="s">
        <v>1722</v>
      </c>
      <c r="L1422" s="68">
        <v>2745000</v>
      </c>
      <c r="M1422" s="68">
        <f>InvoiceDatabase[[#This Row],[Amount]]-InvoiceDatabase[[#This Row],[Paid Amount]]</f>
        <v>0</v>
      </c>
      <c r="N1422" s="68" t="str" cm="1">
        <f t="array" aca="1" ref="N1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2" s="68" t="str">
        <f>_xlfn.TEXTAFTER(
VLOOKUP(InvoiceDatabase[[#This Row],[Customer]],CustomerList[],5,FALSE),
", ", -1)</f>
        <v>Riau</v>
      </c>
      <c r="P1422" s="68">
        <f ca="1">IF(InvoiceDatabase[[#This Row],[Aging]]&lt;&gt;"Within Due",InvoiceDatabase[[#This Row],[Balance Outstanding]],0)</f>
        <v>0</v>
      </c>
      <c r="Q1422" s="68">
        <f ca="1">IF(InvoiceDatabase[[#This Row],[Aging]]="Within Due",InvoiceDatabase[[#This Row],[Balance Outstanding]],0)</f>
        <v>0</v>
      </c>
      <c r="R1422" s="68" t="str">
        <f ca="1">IF(InvoiceDatabase[[#This Row],[Date Issued]] &gt;= TODAY()-30, "Yes", "No")</f>
        <v>No</v>
      </c>
      <c r="S1422" s="68" t="str">
        <f ca="1">IF(InvoiceDatabase[[#This Row],[IsOverdue?]]&lt;&gt;"Yes",InvoiceDatabase[[#This Row],[Status]],"Past Due")</f>
        <v>Paid</v>
      </c>
      <c r="T1422" s="68" t="str">
        <f ca="1">IF(AND(InvoiceDatabase[[#This Row],[Date Due]]&lt;TODAY(),InvoiceDatabase[[#This Row],[Status]]&lt;&gt;"Paid"),"Yes","No")</f>
        <v>No</v>
      </c>
    </row>
    <row r="1423" spans="1:20">
      <c r="A1423">
        <v>1422</v>
      </c>
      <c r="C1423" t="s">
        <v>151</v>
      </c>
      <c r="D1423" s="68">
        <v>5341000</v>
      </c>
      <c r="E1423" s="23">
        <v>46276</v>
      </c>
      <c r="F1423" s="23">
        <v>46290</v>
      </c>
      <c r="G1423" t="s">
        <v>51</v>
      </c>
      <c r="H1423"/>
      <c r="I1423"/>
      <c r="K1423" t="s">
        <v>1723</v>
      </c>
      <c r="L1423" s="68">
        <v>0</v>
      </c>
      <c r="M1423" s="68">
        <f>InvoiceDatabase[[#This Row],[Amount]]-InvoiceDatabase[[#This Row],[Paid Amount]]</f>
        <v>5341000</v>
      </c>
      <c r="N1423" s="68" t="str" cm="1">
        <f t="array" aca="1" ref="N1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23" s="68" t="str">
        <f>_xlfn.TEXTAFTER(
VLOOKUP(InvoiceDatabase[[#This Row],[Customer]],CustomerList[],5,FALSE),
", ", -1)</f>
        <v>Banten</v>
      </c>
      <c r="P1423" s="68">
        <f ca="1">IF(InvoiceDatabase[[#This Row],[Aging]]&lt;&gt;"Within Due",InvoiceDatabase[[#This Row],[Balance Outstanding]],0)</f>
        <v>5341000</v>
      </c>
      <c r="Q1423" s="68">
        <f ca="1">IF(InvoiceDatabase[[#This Row],[Aging]]="Within Due",InvoiceDatabase[[#This Row],[Balance Outstanding]],0)</f>
        <v>0</v>
      </c>
      <c r="R1423" s="68" t="str">
        <f ca="1">IF(InvoiceDatabase[[#This Row],[Date Issued]] &gt;= TODAY()-30, "Yes", "No")</f>
        <v>Yes</v>
      </c>
      <c r="S1423" s="68" t="str">
        <f ca="1">IF(InvoiceDatabase[[#This Row],[IsOverdue?]]&lt;&gt;"Yes",InvoiceDatabase[[#This Row],[Status]],"Past Due")</f>
        <v>Past Due</v>
      </c>
      <c r="T1423" s="68" t="str">
        <f ca="1">IF(AND(InvoiceDatabase[[#This Row],[Date Due]]&lt;TODAY(),InvoiceDatabase[[#This Row],[Status]]&lt;&gt;"Paid"),"Yes","No")</f>
        <v>Yes</v>
      </c>
    </row>
    <row r="1424" spans="1:20">
      <c r="A1424">
        <v>1423</v>
      </c>
      <c r="C1424" t="s">
        <v>118</v>
      </c>
      <c r="D1424" s="68">
        <v>3115000</v>
      </c>
      <c r="E1424" s="23">
        <v>46274</v>
      </c>
      <c r="F1424" s="23">
        <v>46319</v>
      </c>
      <c r="G1424" t="s">
        <v>274</v>
      </c>
      <c r="H1424"/>
      <c r="I1424"/>
      <c r="K1424" t="s">
        <v>1724</v>
      </c>
      <c r="L1424" s="68">
        <v>3115000</v>
      </c>
      <c r="M1424" s="68">
        <f>InvoiceDatabase[[#This Row],[Amount]]-InvoiceDatabase[[#This Row],[Paid Amount]]</f>
        <v>0</v>
      </c>
      <c r="N1424" s="68" t="str" cm="1">
        <f t="array" aca="1" ref="N1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4" s="68" t="str">
        <f>_xlfn.TEXTAFTER(
VLOOKUP(InvoiceDatabase[[#This Row],[Customer]],CustomerList[],5,FALSE),
", ", -1)</f>
        <v>DKI Jakarta</v>
      </c>
      <c r="P1424" s="68">
        <f ca="1">IF(InvoiceDatabase[[#This Row],[Aging]]&lt;&gt;"Within Due",InvoiceDatabase[[#This Row],[Balance Outstanding]],0)</f>
        <v>0</v>
      </c>
      <c r="Q1424" s="68">
        <f ca="1">IF(InvoiceDatabase[[#This Row],[Aging]]="Within Due",InvoiceDatabase[[#This Row],[Balance Outstanding]],0)</f>
        <v>0</v>
      </c>
      <c r="R1424" s="68" t="str">
        <f ca="1">IF(InvoiceDatabase[[#This Row],[Date Issued]] &gt;= TODAY()-30, "Yes", "No")</f>
        <v>Yes</v>
      </c>
      <c r="S1424" s="68" t="str">
        <f ca="1">IF(InvoiceDatabase[[#This Row],[IsOverdue?]]&lt;&gt;"Yes",InvoiceDatabase[[#This Row],[Status]],"Past Due")</f>
        <v>Paid</v>
      </c>
      <c r="T1424" s="68" t="str">
        <f ca="1">IF(AND(InvoiceDatabase[[#This Row],[Date Due]]&lt;TODAY(),InvoiceDatabase[[#This Row],[Status]]&lt;&gt;"Paid"),"Yes","No")</f>
        <v>No</v>
      </c>
    </row>
    <row r="1425" spans="1:20">
      <c r="A1425">
        <v>1424</v>
      </c>
      <c r="C1425" t="s">
        <v>239</v>
      </c>
      <c r="D1425" s="68">
        <v>4536000</v>
      </c>
      <c r="E1425" s="23">
        <v>46092</v>
      </c>
      <c r="F1425" s="23">
        <v>46122</v>
      </c>
      <c r="G1425" t="s">
        <v>51</v>
      </c>
      <c r="H1425"/>
      <c r="I1425"/>
      <c r="K1425" t="s">
        <v>1725</v>
      </c>
      <c r="L1425" s="68">
        <v>0</v>
      </c>
      <c r="M1425" s="68">
        <f>InvoiceDatabase[[#This Row],[Amount]]-InvoiceDatabase[[#This Row],[Paid Amount]]</f>
        <v>4536000</v>
      </c>
      <c r="N1425" s="68" t="str" cm="1">
        <f t="array" aca="1" ref="N1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25" s="68" t="str">
        <f>_xlfn.TEXTAFTER(
VLOOKUP(InvoiceDatabase[[#This Row],[Customer]],CustomerList[],5,FALSE),
", ", -1)</f>
        <v>Kepulauan Riau</v>
      </c>
      <c r="P1425" s="68">
        <f ca="1">IF(InvoiceDatabase[[#This Row],[Aging]]&lt;&gt;"Within Due",InvoiceDatabase[[#This Row],[Balance Outstanding]],0)</f>
        <v>4536000</v>
      </c>
      <c r="Q1425" s="68">
        <f ca="1">IF(InvoiceDatabase[[#This Row],[Aging]]="Within Due",InvoiceDatabase[[#This Row],[Balance Outstanding]],0)</f>
        <v>0</v>
      </c>
      <c r="R1425" s="68" t="str">
        <f ca="1">IF(InvoiceDatabase[[#This Row],[Date Issued]] &gt;= TODAY()-30, "Yes", "No")</f>
        <v>No</v>
      </c>
      <c r="S1425" s="68" t="str">
        <f ca="1">IF(InvoiceDatabase[[#This Row],[IsOverdue?]]&lt;&gt;"Yes",InvoiceDatabase[[#This Row],[Status]],"Past Due")</f>
        <v>Past Due</v>
      </c>
      <c r="T1425" s="68" t="str">
        <f ca="1">IF(AND(InvoiceDatabase[[#This Row],[Date Due]]&lt;TODAY(),InvoiceDatabase[[#This Row],[Status]]&lt;&gt;"Paid"),"Yes","No")</f>
        <v>Yes</v>
      </c>
    </row>
    <row r="1426" spans="1:20">
      <c r="A1426">
        <v>1425</v>
      </c>
      <c r="C1426" t="s">
        <v>144</v>
      </c>
      <c r="D1426" s="68">
        <v>9183000</v>
      </c>
      <c r="E1426" s="23">
        <v>46235</v>
      </c>
      <c r="F1426" s="23">
        <v>46265</v>
      </c>
      <c r="G1426" t="s">
        <v>274</v>
      </c>
      <c r="H1426"/>
      <c r="I1426"/>
      <c r="K1426" t="s">
        <v>1726</v>
      </c>
      <c r="L1426" s="68">
        <v>9183000</v>
      </c>
      <c r="M1426" s="68">
        <f>InvoiceDatabase[[#This Row],[Amount]]-InvoiceDatabase[[#This Row],[Paid Amount]]</f>
        <v>0</v>
      </c>
      <c r="N1426" s="68" t="str" cm="1">
        <f t="array" aca="1" ref="N1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6" s="68" t="str">
        <f>_xlfn.TEXTAFTER(
VLOOKUP(InvoiceDatabase[[#This Row],[Customer]],CustomerList[],5,FALSE),
", ", -1)</f>
        <v>Banten</v>
      </c>
      <c r="P1426" s="68">
        <f ca="1">IF(InvoiceDatabase[[#This Row],[Aging]]&lt;&gt;"Within Due",InvoiceDatabase[[#This Row],[Balance Outstanding]],0)</f>
        <v>0</v>
      </c>
      <c r="Q1426" s="68">
        <f ca="1">IF(InvoiceDatabase[[#This Row],[Aging]]="Within Due",InvoiceDatabase[[#This Row],[Balance Outstanding]],0)</f>
        <v>0</v>
      </c>
      <c r="R1426" s="68" t="str">
        <f ca="1">IF(InvoiceDatabase[[#This Row],[Date Issued]] &gt;= TODAY()-30, "Yes", "No")</f>
        <v>No</v>
      </c>
      <c r="S1426" s="68" t="str">
        <f ca="1">IF(InvoiceDatabase[[#This Row],[IsOverdue?]]&lt;&gt;"Yes",InvoiceDatabase[[#This Row],[Status]],"Past Due")</f>
        <v>Paid</v>
      </c>
      <c r="T1426" s="68" t="str">
        <f ca="1">IF(AND(InvoiceDatabase[[#This Row],[Date Due]]&lt;TODAY(),InvoiceDatabase[[#This Row],[Status]]&lt;&gt;"Paid"),"Yes","No")</f>
        <v>No</v>
      </c>
    </row>
    <row r="1427" spans="1:20">
      <c r="A1427">
        <v>1426</v>
      </c>
      <c r="C1427" t="s">
        <v>211</v>
      </c>
      <c r="D1427" s="68">
        <v>2017000</v>
      </c>
      <c r="E1427" s="23">
        <v>46275</v>
      </c>
      <c r="F1427" s="23">
        <v>46305</v>
      </c>
      <c r="G1427" t="s">
        <v>51</v>
      </c>
      <c r="H1427"/>
      <c r="I1427"/>
      <c r="K1427" t="s">
        <v>1727</v>
      </c>
      <c r="L1427" s="68">
        <v>0</v>
      </c>
      <c r="M1427" s="68">
        <f>InvoiceDatabase[[#This Row],[Amount]]-InvoiceDatabase[[#This Row],[Paid Amount]]</f>
        <v>2017000</v>
      </c>
      <c r="N1427" s="68" t="str" cm="1">
        <f t="array" aca="1" ref="N1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27" s="68" t="str">
        <f>_xlfn.TEXTAFTER(
VLOOKUP(InvoiceDatabase[[#This Row],[Customer]],CustomerList[],5,FALSE),
", ", -1)</f>
        <v>Sulawesi Selatan</v>
      </c>
      <c r="P1427" s="68">
        <f ca="1">IF(InvoiceDatabase[[#This Row],[Aging]]&lt;&gt;"Within Due",InvoiceDatabase[[#This Row],[Balance Outstanding]],0)</f>
        <v>0</v>
      </c>
      <c r="Q1427" s="68">
        <f ca="1">IF(InvoiceDatabase[[#This Row],[Aging]]="Within Due",InvoiceDatabase[[#This Row],[Balance Outstanding]],0)</f>
        <v>2017000</v>
      </c>
      <c r="R1427" s="68" t="str">
        <f ca="1">IF(InvoiceDatabase[[#This Row],[Date Issued]] &gt;= TODAY()-30, "Yes", "No")</f>
        <v>Yes</v>
      </c>
      <c r="S1427" s="68" t="str">
        <f ca="1">IF(InvoiceDatabase[[#This Row],[IsOverdue?]]&lt;&gt;"Yes",InvoiceDatabase[[#This Row],[Status]],"Past Due")</f>
        <v>Unpaid</v>
      </c>
      <c r="T1427" s="68" t="str">
        <f ca="1">IF(AND(InvoiceDatabase[[#This Row],[Date Due]]&lt;TODAY(),InvoiceDatabase[[#This Row],[Status]]&lt;&gt;"Paid"),"Yes","No")</f>
        <v>No</v>
      </c>
    </row>
    <row r="1428" spans="1:20">
      <c r="A1428">
        <v>1427</v>
      </c>
      <c r="C1428" t="s">
        <v>131</v>
      </c>
      <c r="D1428" s="68">
        <v>5520000</v>
      </c>
      <c r="E1428" s="23">
        <v>46034</v>
      </c>
      <c r="F1428" s="23">
        <v>46079</v>
      </c>
      <c r="G1428" t="s">
        <v>274</v>
      </c>
      <c r="H1428"/>
      <c r="I1428"/>
      <c r="K1428" t="s">
        <v>1728</v>
      </c>
      <c r="L1428" s="68">
        <v>5520000</v>
      </c>
      <c r="M1428" s="68">
        <f>InvoiceDatabase[[#This Row],[Amount]]-InvoiceDatabase[[#This Row],[Paid Amount]]</f>
        <v>0</v>
      </c>
      <c r="N1428" s="68" t="str" cm="1">
        <f t="array" aca="1" ref="N1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8" s="68" t="str">
        <f>_xlfn.TEXTAFTER(
VLOOKUP(InvoiceDatabase[[#This Row],[Customer]],CustomerList[],5,FALSE),
", ", -1)</f>
        <v>Jawa Barat</v>
      </c>
      <c r="P1428" s="68">
        <f ca="1">IF(InvoiceDatabase[[#This Row],[Aging]]&lt;&gt;"Within Due",InvoiceDatabase[[#This Row],[Balance Outstanding]],0)</f>
        <v>0</v>
      </c>
      <c r="Q1428" s="68">
        <f ca="1">IF(InvoiceDatabase[[#This Row],[Aging]]="Within Due",InvoiceDatabase[[#This Row],[Balance Outstanding]],0)</f>
        <v>0</v>
      </c>
      <c r="R1428" s="68" t="str">
        <f ca="1">IF(InvoiceDatabase[[#This Row],[Date Issued]] &gt;= TODAY()-30, "Yes", "No")</f>
        <v>No</v>
      </c>
      <c r="S1428" s="68" t="str">
        <f ca="1">IF(InvoiceDatabase[[#This Row],[IsOverdue?]]&lt;&gt;"Yes",InvoiceDatabase[[#This Row],[Status]],"Past Due")</f>
        <v>Paid</v>
      </c>
      <c r="T1428" s="68" t="str">
        <f ca="1">IF(AND(InvoiceDatabase[[#This Row],[Date Due]]&lt;TODAY(),InvoiceDatabase[[#This Row],[Status]]&lt;&gt;"Paid"),"Yes","No")</f>
        <v>No</v>
      </c>
    </row>
    <row r="1429" spans="1:20">
      <c r="A1429">
        <v>1428</v>
      </c>
      <c r="C1429" t="s">
        <v>184</v>
      </c>
      <c r="D1429" s="68">
        <v>2890000</v>
      </c>
      <c r="E1429" s="23">
        <v>46091</v>
      </c>
      <c r="F1429" s="23">
        <v>46121</v>
      </c>
      <c r="G1429" t="s">
        <v>274</v>
      </c>
      <c r="H1429"/>
      <c r="I1429"/>
      <c r="K1429" t="s">
        <v>1729</v>
      </c>
      <c r="L1429" s="68">
        <v>2890000</v>
      </c>
      <c r="M1429" s="68">
        <f>InvoiceDatabase[[#This Row],[Amount]]-InvoiceDatabase[[#This Row],[Paid Amount]]</f>
        <v>0</v>
      </c>
      <c r="N1429" s="68" t="str" cm="1">
        <f t="array" aca="1" ref="N1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29" s="68" t="str">
        <f>_xlfn.TEXTAFTER(
VLOOKUP(InvoiceDatabase[[#This Row],[Customer]],CustomerList[],5,FALSE),
", ", -1)</f>
        <v>Jawa Timur</v>
      </c>
      <c r="P1429" s="68">
        <f ca="1">IF(InvoiceDatabase[[#This Row],[Aging]]&lt;&gt;"Within Due",InvoiceDatabase[[#This Row],[Balance Outstanding]],0)</f>
        <v>0</v>
      </c>
      <c r="Q1429" s="68">
        <f ca="1">IF(InvoiceDatabase[[#This Row],[Aging]]="Within Due",InvoiceDatabase[[#This Row],[Balance Outstanding]],0)</f>
        <v>0</v>
      </c>
      <c r="R1429" s="68" t="str">
        <f ca="1">IF(InvoiceDatabase[[#This Row],[Date Issued]] &gt;= TODAY()-30, "Yes", "No")</f>
        <v>No</v>
      </c>
      <c r="S1429" s="68" t="str">
        <f ca="1">IF(InvoiceDatabase[[#This Row],[IsOverdue?]]&lt;&gt;"Yes",InvoiceDatabase[[#This Row],[Status]],"Past Due")</f>
        <v>Paid</v>
      </c>
      <c r="T1429" s="68" t="str">
        <f ca="1">IF(AND(InvoiceDatabase[[#This Row],[Date Due]]&lt;TODAY(),InvoiceDatabase[[#This Row],[Status]]&lt;&gt;"Paid"),"Yes","No")</f>
        <v>No</v>
      </c>
    </row>
    <row r="1430" spans="1:20">
      <c r="A1430">
        <v>1429</v>
      </c>
      <c r="C1430" t="s">
        <v>105</v>
      </c>
      <c r="D1430" s="68">
        <v>2563000</v>
      </c>
      <c r="E1430" s="23">
        <v>46247</v>
      </c>
      <c r="F1430" s="23">
        <v>46292</v>
      </c>
      <c r="G1430" t="s">
        <v>51</v>
      </c>
      <c r="H1430"/>
      <c r="I1430"/>
      <c r="K1430" t="s">
        <v>1730</v>
      </c>
      <c r="L1430" s="68">
        <v>0</v>
      </c>
      <c r="M1430" s="68">
        <f>InvoiceDatabase[[#This Row],[Amount]]-InvoiceDatabase[[#This Row],[Paid Amount]]</f>
        <v>2563000</v>
      </c>
      <c r="N1430" s="68" t="str" cm="1">
        <f t="array" aca="1" ref="N1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0" s="68" t="str">
        <f>_xlfn.TEXTAFTER(
VLOOKUP(InvoiceDatabase[[#This Row],[Customer]],CustomerList[],5,FALSE),
", ", -1)</f>
        <v>DKI Jakarta</v>
      </c>
      <c r="P1430" s="68">
        <f ca="1">IF(InvoiceDatabase[[#This Row],[Aging]]&lt;&gt;"Within Due",InvoiceDatabase[[#This Row],[Balance Outstanding]],0)</f>
        <v>2563000</v>
      </c>
      <c r="Q1430" s="68">
        <f ca="1">IF(InvoiceDatabase[[#This Row],[Aging]]="Within Due",InvoiceDatabase[[#This Row],[Balance Outstanding]],0)</f>
        <v>0</v>
      </c>
      <c r="R1430" s="68" t="str">
        <f ca="1">IF(InvoiceDatabase[[#This Row],[Date Issued]] &gt;= TODAY()-30, "Yes", "No")</f>
        <v>No</v>
      </c>
      <c r="S1430" s="68" t="str">
        <f ca="1">IF(InvoiceDatabase[[#This Row],[IsOverdue?]]&lt;&gt;"Yes",InvoiceDatabase[[#This Row],[Status]],"Past Due")</f>
        <v>Past Due</v>
      </c>
      <c r="T1430" s="68" t="str">
        <f ca="1">IF(AND(InvoiceDatabase[[#This Row],[Date Due]]&lt;TODAY(),InvoiceDatabase[[#This Row],[Status]]&lt;&gt;"Paid"),"Yes","No")</f>
        <v>Yes</v>
      </c>
    </row>
    <row r="1431" spans="1:20">
      <c r="A1431">
        <v>1430</v>
      </c>
      <c r="C1431" t="s">
        <v>118</v>
      </c>
      <c r="D1431" s="68">
        <v>3873000</v>
      </c>
      <c r="E1431" s="23">
        <v>46219</v>
      </c>
      <c r="F1431" s="23">
        <v>46249</v>
      </c>
      <c r="G1431" t="s">
        <v>274</v>
      </c>
      <c r="H1431"/>
      <c r="I1431"/>
      <c r="K1431" t="s">
        <v>1731</v>
      </c>
      <c r="L1431" s="68">
        <v>3873000</v>
      </c>
      <c r="M1431" s="68">
        <f>InvoiceDatabase[[#This Row],[Amount]]-InvoiceDatabase[[#This Row],[Paid Amount]]</f>
        <v>0</v>
      </c>
      <c r="N1431" s="68" t="str" cm="1">
        <f t="array" aca="1" ref="N1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1" s="68" t="str">
        <f>_xlfn.TEXTAFTER(
VLOOKUP(InvoiceDatabase[[#This Row],[Customer]],CustomerList[],5,FALSE),
", ", -1)</f>
        <v>DKI Jakarta</v>
      </c>
      <c r="P1431" s="68">
        <f ca="1">IF(InvoiceDatabase[[#This Row],[Aging]]&lt;&gt;"Within Due",InvoiceDatabase[[#This Row],[Balance Outstanding]],0)</f>
        <v>0</v>
      </c>
      <c r="Q1431" s="68">
        <f ca="1">IF(InvoiceDatabase[[#This Row],[Aging]]="Within Due",InvoiceDatabase[[#This Row],[Balance Outstanding]],0)</f>
        <v>0</v>
      </c>
      <c r="R1431" s="68" t="str">
        <f ca="1">IF(InvoiceDatabase[[#This Row],[Date Issued]] &gt;= TODAY()-30, "Yes", "No")</f>
        <v>No</v>
      </c>
      <c r="S1431" s="68" t="str">
        <f ca="1">IF(InvoiceDatabase[[#This Row],[IsOverdue?]]&lt;&gt;"Yes",InvoiceDatabase[[#This Row],[Status]],"Past Due")</f>
        <v>Paid</v>
      </c>
      <c r="T1431" s="68" t="str">
        <f ca="1">IF(AND(InvoiceDatabase[[#This Row],[Date Due]]&lt;TODAY(),InvoiceDatabase[[#This Row],[Status]]&lt;&gt;"Paid"),"Yes","No")</f>
        <v>No</v>
      </c>
    </row>
    <row r="1432" spans="1:20">
      <c r="A1432">
        <v>1431</v>
      </c>
      <c r="C1432" t="s">
        <v>111</v>
      </c>
      <c r="D1432" s="68">
        <v>4161000</v>
      </c>
      <c r="E1432" s="23">
        <v>46243</v>
      </c>
      <c r="F1432" s="23">
        <v>46273</v>
      </c>
      <c r="G1432" t="s">
        <v>51</v>
      </c>
      <c r="H1432"/>
      <c r="I1432"/>
      <c r="K1432" t="s">
        <v>1732</v>
      </c>
      <c r="L1432" s="68">
        <v>0</v>
      </c>
      <c r="M1432" s="68">
        <f>InvoiceDatabase[[#This Row],[Amount]]-InvoiceDatabase[[#This Row],[Paid Amount]]</f>
        <v>4161000</v>
      </c>
      <c r="N1432" s="68" t="str" cm="1">
        <f t="array" aca="1" ref="N1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32" s="68" t="str">
        <f>_xlfn.TEXTAFTER(
VLOOKUP(InvoiceDatabase[[#This Row],[Customer]],CustomerList[],5,FALSE),
", ", -1)</f>
        <v>DKI Jakarta</v>
      </c>
      <c r="P1432" s="68">
        <f ca="1">IF(InvoiceDatabase[[#This Row],[Aging]]&lt;&gt;"Within Due",InvoiceDatabase[[#This Row],[Balance Outstanding]],0)</f>
        <v>4161000</v>
      </c>
      <c r="Q1432" s="68">
        <f ca="1">IF(InvoiceDatabase[[#This Row],[Aging]]="Within Due",InvoiceDatabase[[#This Row],[Balance Outstanding]],0)</f>
        <v>0</v>
      </c>
      <c r="R1432" s="68" t="str">
        <f ca="1">IF(InvoiceDatabase[[#This Row],[Date Issued]] &gt;= TODAY()-30, "Yes", "No")</f>
        <v>No</v>
      </c>
      <c r="S1432" s="68" t="str">
        <f ca="1">IF(InvoiceDatabase[[#This Row],[IsOverdue?]]&lt;&gt;"Yes",InvoiceDatabase[[#This Row],[Status]],"Past Due")</f>
        <v>Past Due</v>
      </c>
      <c r="T1432" s="68" t="str">
        <f ca="1">IF(AND(InvoiceDatabase[[#This Row],[Date Due]]&lt;TODAY(),InvoiceDatabase[[#This Row],[Status]]&lt;&gt;"Paid"),"Yes","No")</f>
        <v>Yes</v>
      </c>
    </row>
    <row r="1433" spans="1:20">
      <c r="A1433">
        <v>1432</v>
      </c>
      <c r="C1433" t="s">
        <v>218</v>
      </c>
      <c r="D1433" s="68">
        <v>3577000</v>
      </c>
      <c r="E1433" s="23">
        <v>46206</v>
      </c>
      <c r="F1433" s="23">
        <v>46236</v>
      </c>
      <c r="G1433" t="s">
        <v>274</v>
      </c>
      <c r="H1433"/>
      <c r="I1433"/>
      <c r="K1433" t="s">
        <v>1733</v>
      </c>
      <c r="L1433" s="68">
        <v>3577000</v>
      </c>
      <c r="M1433" s="68">
        <f>InvoiceDatabase[[#This Row],[Amount]]-InvoiceDatabase[[#This Row],[Paid Amount]]</f>
        <v>0</v>
      </c>
      <c r="N1433" s="68" t="str" cm="1">
        <f t="array" aca="1" ref="N1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3" s="68" t="str">
        <f>_xlfn.TEXTAFTER(
VLOOKUP(InvoiceDatabase[[#This Row],[Customer]],CustomerList[],5,FALSE),
", ", -1)</f>
        <v>Sumatera Utara</v>
      </c>
      <c r="P1433" s="68">
        <f ca="1">IF(InvoiceDatabase[[#This Row],[Aging]]&lt;&gt;"Within Due",InvoiceDatabase[[#This Row],[Balance Outstanding]],0)</f>
        <v>0</v>
      </c>
      <c r="Q1433" s="68">
        <f ca="1">IF(InvoiceDatabase[[#This Row],[Aging]]="Within Due",InvoiceDatabase[[#This Row],[Balance Outstanding]],0)</f>
        <v>0</v>
      </c>
      <c r="R1433" s="68" t="str">
        <f ca="1">IF(InvoiceDatabase[[#This Row],[Date Issued]] &gt;= TODAY()-30, "Yes", "No")</f>
        <v>No</v>
      </c>
      <c r="S1433" s="68" t="str">
        <f ca="1">IF(InvoiceDatabase[[#This Row],[IsOverdue?]]&lt;&gt;"Yes",InvoiceDatabase[[#This Row],[Status]],"Past Due")</f>
        <v>Paid</v>
      </c>
      <c r="T1433" s="68" t="str">
        <f ca="1">IF(AND(InvoiceDatabase[[#This Row],[Date Due]]&lt;TODAY(),InvoiceDatabase[[#This Row],[Status]]&lt;&gt;"Paid"),"Yes","No")</f>
        <v>No</v>
      </c>
    </row>
    <row r="1434" spans="1:20">
      <c r="A1434">
        <v>1433</v>
      </c>
      <c r="C1434" t="s">
        <v>138</v>
      </c>
      <c r="D1434" s="68">
        <v>3012000</v>
      </c>
      <c r="E1434" s="23">
        <v>46068</v>
      </c>
      <c r="F1434" s="23">
        <v>46098</v>
      </c>
      <c r="G1434" t="s">
        <v>51</v>
      </c>
      <c r="H1434"/>
      <c r="I1434"/>
      <c r="K1434" t="s">
        <v>1734</v>
      </c>
      <c r="L1434" s="68">
        <v>0</v>
      </c>
      <c r="M1434" s="68">
        <f>InvoiceDatabase[[#This Row],[Amount]]-InvoiceDatabase[[#This Row],[Paid Amount]]</f>
        <v>3012000</v>
      </c>
      <c r="N1434" s="68" t="str" cm="1">
        <f t="array" aca="1" ref="N1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4" s="68" t="str">
        <f>_xlfn.TEXTAFTER(
VLOOKUP(InvoiceDatabase[[#This Row],[Customer]],CustomerList[],5,FALSE),
", ", -1)</f>
        <v>Jawa Barat</v>
      </c>
      <c r="P1434" s="68">
        <f ca="1">IF(InvoiceDatabase[[#This Row],[Aging]]&lt;&gt;"Within Due",InvoiceDatabase[[#This Row],[Balance Outstanding]],0)</f>
        <v>3012000</v>
      </c>
      <c r="Q1434" s="68">
        <f ca="1">IF(InvoiceDatabase[[#This Row],[Aging]]="Within Due",InvoiceDatabase[[#This Row],[Balance Outstanding]],0)</f>
        <v>0</v>
      </c>
      <c r="R1434" s="68" t="str">
        <f ca="1">IF(InvoiceDatabase[[#This Row],[Date Issued]] &gt;= TODAY()-30, "Yes", "No")</f>
        <v>No</v>
      </c>
      <c r="S1434" s="68" t="str">
        <f ca="1">IF(InvoiceDatabase[[#This Row],[IsOverdue?]]&lt;&gt;"Yes",InvoiceDatabase[[#This Row],[Status]],"Past Due")</f>
        <v>Past Due</v>
      </c>
      <c r="T1434" s="68" t="str">
        <f ca="1">IF(AND(InvoiceDatabase[[#This Row],[Date Due]]&lt;TODAY(),InvoiceDatabase[[#This Row],[Status]]&lt;&gt;"Paid"),"Yes","No")</f>
        <v>Yes</v>
      </c>
    </row>
    <row r="1435" spans="1:20">
      <c r="A1435">
        <v>1434</v>
      </c>
      <c r="C1435" t="s">
        <v>131</v>
      </c>
      <c r="D1435" s="68">
        <v>1382000</v>
      </c>
      <c r="E1435" s="23">
        <v>46204</v>
      </c>
      <c r="F1435" s="23">
        <v>46249</v>
      </c>
      <c r="G1435" t="s">
        <v>2802</v>
      </c>
      <c r="H1435"/>
      <c r="I1435"/>
      <c r="K1435" t="s">
        <v>1735</v>
      </c>
      <c r="L1435" s="68">
        <v>346000</v>
      </c>
      <c r="M1435" s="68">
        <f>InvoiceDatabase[[#This Row],[Amount]]-InvoiceDatabase[[#This Row],[Paid Amount]]</f>
        <v>1036000</v>
      </c>
      <c r="N1435" s="68" t="str" cm="1">
        <f t="array" aca="1" ref="N1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35" s="68" t="str">
        <f>_xlfn.TEXTAFTER(
VLOOKUP(InvoiceDatabase[[#This Row],[Customer]],CustomerList[],5,FALSE),
", ", -1)</f>
        <v>Jawa Barat</v>
      </c>
      <c r="P1435" s="68">
        <f ca="1">IF(InvoiceDatabase[[#This Row],[Aging]]&lt;&gt;"Within Due",InvoiceDatabase[[#This Row],[Balance Outstanding]],0)</f>
        <v>1036000</v>
      </c>
      <c r="Q1435" s="68">
        <f ca="1">IF(InvoiceDatabase[[#This Row],[Aging]]="Within Due",InvoiceDatabase[[#This Row],[Balance Outstanding]],0)</f>
        <v>0</v>
      </c>
      <c r="R1435" s="68" t="str">
        <f ca="1">IF(InvoiceDatabase[[#This Row],[Date Issued]] &gt;= TODAY()-30, "Yes", "No")</f>
        <v>No</v>
      </c>
      <c r="S1435" s="68" t="str">
        <f ca="1">IF(InvoiceDatabase[[#This Row],[IsOverdue?]]&lt;&gt;"Yes",InvoiceDatabase[[#This Row],[Status]],"Past Due")</f>
        <v>Past Due</v>
      </c>
      <c r="T1435" s="68" t="str">
        <f ca="1">IF(AND(InvoiceDatabase[[#This Row],[Date Due]]&lt;TODAY(),InvoiceDatabase[[#This Row],[Status]]&lt;&gt;"Paid"),"Yes","No")</f>
        <v>Yes</v>
      </c>
    </row>
    <row r="1436" spans="1:20">
      <c r="A1436">
        <v>1435</v>
      </c>
      <c r="C1436" t="s">
        <v>171</v>
      </c>
      <c r="D1436" s="68">
        <v>2373000</v>
      </c>
      <c r="E1436" s="23">
        <v>46183</v>
      </c>
      <c r="F1436" s="23">
        <v>46228</v>
      </c>
      <c r="G1436" t="s">
        <v>51</v>
      </c>
      <c r="H1436"/>
      <c r="I1436"/>
      <c r="K1436" t="s">
        <v>1736</v>
      </c>
      <c r="L1436" s="68">
        <v>0</v>
      </c>
      <c r="M1436" s="68">
        <f>InvoiceDatabase[[#This Row],[Amount]]-InvoiceDatabase[[#This Row],[Paid Amount]]</f>
        <v>2373000</v>
      </c>
      <c r="N1436" s="68" t="str" cm="1">
        <f t="array" aca="1" ref="N1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36" s="68" t="str">
        <f>_xlfn.TEXTAFTER(
VLOOKUP(InvoiceDatabase[[#This Row],[Customer]],CustomerList[],5,FALSE),
", ", -1)</f>
        <v>Jawa Barat</v>
      </c>
      <c r="P1436" s="68">
        <f ca="1">IF(InvoiceDatabase[[#This Row],[Aging]]&lt;&gt;"Within Due",InvoiceDatabase[[#This Row],[Balance Outstanding]],0)</f>
        <v>2373000</v>
      </c>
      <c r="Q1436" s="68">
        <f ca="1">IF(InvoiceDatabase[[#This Row],[Aging]]="Within Due",InvoiceDatabase[[#This Row],[Balance Outstanding]],0)</f>
        <v>0</v>
      </c>
      <c r="R1436" s="68" t="str">
        <f ca="1">IF(InvoiceDatabase[[#This Row],[Date Issued]] &gt;= TODAY()-30, "Yes", "No")</f>
        <v>No</v>
      </c>
      <c r="S1436" s="68" t="str">
        <f ca="1">IF(InvoiceDatabase[[#This Row],[IsOverdue?]]&lt;&gt;"Yes",InvoiceDatabase[[#This Row],[Status]],"Past Due")</f>
        <v>Past Due</v>
      </c>
      <c r="T1436" s="68" t="str">
        <f ca="1">IF(AND(InvoiceDatabase[[#This Row],[Date Due]]&lt;TODAY(),InvoiceDatabase[[#This Row],[Status]]&lt;&gt;"Paid"),"Yes","No")</f>
        <v>Yes</v>
      </c>
    </row>
    <row r="1437" spans="1:20">
      <c r="A1437">
        <v>1436</v>
      </c>
      <c r="C1437" t="s">
        <v>204</v>
      </c>
      <c r="D1437" s="68">
        <v>1495000</v>
      </c>
      <c r="E1437" s="23">
        <v>46162</v>
      </c>
      <c r="F1437" s="23">
        <v>46207</v>
      </c>
      <c r="G1437" t="s">
        <v>274</v>
      </c>
      <c r="H1437"/>
      <c r="I1437"/>
      <c r="K1437" t="s">
        <v>1737</v>
      </c>
      <c r="L1437" s="68">
        <v>1495000</v>
      </c>
      <c r="M1437" s="68">
        <f>InvoiceDatabase[[#This Row],[Amount]]-InvoiceDatabase[[#This Row],[Paid Amount]]</f>
        <v>0</v>
      </c>
      <c r="N1437" s="68" t="str" cm="1">
        <f t="array" aca="1" ref="N1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7" s="68" t="str">
        <f>_xlfn.TEXTAFTER(
VLOOKUP(InvoiceDatabase[[#This Row],[Customer]],CustomerList[],5,FALSE),
", ", -1)</f>
        <v>Bali</v>
      </c>
      <c r="P1437" s="68">
        <f ca="1">IF(InvoiceDatabase[[#This Row],[Aging]]&lt;&gt;"Within Due",InvoiceDatabase[[#This Row],[Balance Outstanding]],0)</f>
        <v>0</v>
      </c>
      <c r="Q1437" s="68">
        <f ca="1">IF(InvoiceDatabase[[#This Row],[Aging]]="Within Due",InvoiceDatabase[[#This Row],[Balance Outstanding]],0)</f>
        <v>0</v>
      </c>
      <c r="R1437" s="68" t="str">
        <f ca="1">IF(InvoiceDatabase[[#This Row],[Date Issued]] &gt;= TODAY()-30, "Yes", "No")</f>
        <v>No</v>
      </c>
      <c r="S1437" s="68" t="str">
        <f ca="1">IF(InvoiceDatabase[[#This Row],[IsOverdue?]]&lt;&gt;"Yes",InvoiceDatabase[[#This Row],[Status]],"Past Due")</f>
        <v>Paid</v>
      </c>
      <c r="T1437" s="68" t="str">
        <f ca="1">IF(AND(InvoiceDatabase[[#This Row],[Date Due]]&lt;TODAY(),InvoiceDatabase[[#This Row],[Status]]&lt;&gt;"Paid"),"Yes","No")</f>
        <v>No</v>
      </c>
    </row>
    <row r="1438" spans="1:20">
      <c r="A1438">
        <v>1437</v>
      </c>
      <c r="C1438" t="s">
        <v>184</v>
      </c>
      <c r="D1438" s="68">
        <v>5049000</v>
      </c>
      <c r="E1438" s="23">
        <v>46226</v>
      </c>
      <c r="F1438" s="23">
        <v>46256</v>
      </c>
      <c r="G1438" t="s">
        <v>274</v>
      </c>
      <c r="H1438"/>
      <c r="I1438"/>
      <c r="K1438" t="s">
        <v>1738</v>
      </c>
      <c r="L1438" s="68">
        <v>5049000</v>
      </c>
      <c r="M1438" s="68">
        <f>InvoiceDatabase[[#This Row],[Amount]]-InvoiceDatabase[[#This Row],[Paid Amount]]</f>
        <v>0</v>
      </c>
      <c r="N1438" s="68" t="str" cm="1">
        <f t="array" aca="1" ref="N1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38" s="68" t="str">
        <f>_xlfn.TEXTAFTER(
VLOOKUP(InvoiceDatabase[[#This Row],[Customer]],CustomerList[],5,FALSE),
", ", -1)</f>
        <v>Jawa Timur</v>
      </c>
      <c r="P1438" s="68">
        <f ca="1">IF(InvoiceDatabase[[#This Row],[Aging]]&lt;&gt;"Within Due",InvoiceDatabase[[#This Row],[Balance Outstanding]],0)</f>
        <v>0</v>
      </c>
      <c r="Q1438" s="68">
        <f ca="1">IF(InvoiceDatabase[[#This Row],[Aging]]="Within Due",InvoiceDatabase[[#This Row],[Balance Outstanding]],0)</f>
        <v>0</v>
      </c>
      <c r="R1438" s="68" t="str">
        <f ca="1">IF(InvoiceDatabase[[#This Row],[Date Issued]] &gt;= TODAY()-30, "Yes", "No")</f>
        <v>No</v>
      </c>
      <c r="S1438" s="68" t="str">
        <f ca="1">IF(InvoiceDatabase[[#This Row],[IsOverdue?]]&lt;&gt;"Yes",InvoiceDatabase[[#This Row],[Status]],"Past Due")</f>
        <v>Paid</v>
      </c>
      <c r="T1438" s="68" t="str">
        <f ca="1">IF(AND(InvoiceDatabase[[#This Row],[Date Due]]&lt;TODAY(),InvoiceDatabase[[#This Row],[Status]]&lt;&gt;"Paid"),"Yes","No")</f>
        <v>No</v>
      </c>
    </row>
    <row r="1439" spans="1:20">
      <c r="A1439">
        <v>1438</v>
      </c>
      <c r="C1439" t="s">
        <v>184</v>
      </c>
      <c r="D1439" s="68">
        <v>4855000</v>
      </c>
      <c r="E1439" s="23">
        <v>46080</v>
      </c>
      <c r="F1439" s="23">
        <v>46110</v>
      </c>
      <c r="G1439" t="s">
        <v>51</v>
      </c>
      <c r="H1439"/>
      <c r="I1439"/>
      <c r="K1439" t="s">
        <v>1739</v>
      </c>
      <c r="L1439" s="68">
        <v>0</v>
      </c>
      <c r="M1439" s="68">
        <f>InvoiceDatabase[[#This Row],[Amount]]-InvoiceDatabase[[#This Row],[Paid Amount]]</f>
        <v>4855000</v>
      </c>
      <c r="N1439" s="68" t="str" cm="1">
        <f t="array" aca="1" ref="N1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39" s="68" t="str">
        <f>_xlfn.TEXTAFTER(
VLOOKUP(InvoiceDatabase[[#This Row],[Customer]],CustomerList[],5,FALSE),
", ", -1)</f>
        <v>Jawa Timur</v>
      </c>
      <c r="P1439" s="68">
        <f ca="1">IF(InvoiceDatabase[[#This Row],[Aging]]&lt;&gt;"Within Due",InvoiceDatabase[[#This Row],[Balance Outstanding]],0)</f>
        <v>4855000</v>
      </c>
      <c r="Q1439" s="68">
        <f ca="1">IF(InvoiceDatabase[[#This Row],[Aging]]="Within Due",InvoiceDatabase[[#This Row],[Balance Outstanding]],0)</f>
        <v>0</v>
      </c>
      <c r="R1439" s="68" t="str">
        <f ca="1">IF(InvoiceDatabase[[#This Row],[Date Issued]] &gt;= TODAY()-30, "Yes", "No")</f>
        <v>No</v>
      </c>
      <c r="S1439" s="68" t="str">
        <f ca="1">IF(InvoiceDatabase[[#This Row],[IsOverdue?]]&lt;&gt;"Yes",InvoiceDatabase[[#This Row],[Status]],"Past Due")</f>
        <v>Past Due</v>
      </c>
      <c r="T1439" s="68" t="str">
        <f ca="1">IF(AND(InvoiceDatabase[[#This Row],[Date Due]]&lt;TODAY(),InvoiceDatabase[[#This Row],[Status]]&lt;&gt;"Paid"),"Yes","No")</f>
        <v>Yes</v>
      </c>
    </row>
    <row r="1440" spans="1:20">
      <c r="A1440">
        <v>1439</v>
      </c>
      <c r="C1440" t="s">
        <v>232</v>
      </c>
      <c r="D1440" s="68">
        <v>1341000</v>
      </c>
      <c r="E1440" s="23">
        <v>46260</v>
      </c>
      <c r="F1440" s="23">
        <v>46290</v>
      </c>
      <c r="G1440" t="s">
        <v>2802</v>
      </c>
      <c r="H1440"/>
      <c r="I1440"/>
      <c r="K1440" t="s">
        <v>1740</v>
      </c>
      <c r="L1440" s="68">
        <v>1006000</v>
      </c>
      <c r="M1440" s="68">
        <f>InvoiceDatabase[[#This Row],[Amount]]-InvoiceDatabase[[#This Row],[Paid Amount]]</f>
        <v>335000</v>
      </c>
      <c r="N1440" s="68" t="str" cm="1">
        <f t="array" aca="1" ref="N1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0" s="68" t="str">
        <f>_xlfn.TEXTAFTER(
VLOOKUP(InvoiceDatabase[[#This Row],[Customer]],CustomerList[],5,FALSE),
", ", -1)</f>
        <v>Riau</v>
      </c>
      <c r="P1440" s="68">
        <f ca="1">IF(InvoiceDatabase[[#This Row],[Aging]]&lt;&gt;"Within Due",InvoiceDatabase[[#This Row],[Balance Outstanding]],0)</f>
        <v>335000</v>
      </c>
      <c r="Q1440" s="68">
        <f ca="1">IF(InvoiceDatabase[[#This Row],[Aging]]="Within Due",InvoiceDatabase[[#This Row],[Balance Outstanding]],0)</f>
        <v>0</v>
      </c>
      <c r="R1440" s="68" t="str">
        <f ca="1">IF(InvoiceDatabase[[#This Row],[Date Issued]] &gt;= TODAY()-30, "Yes", "No")</f>
        <v>No</v>
      </c>
      <c r="S1440" s="68" t="str">
        <f ca="1">IF(InvoiceDatabase[[#This Row],[IsOverdue?]]&lt;&gt;"Yes",InvoiceDatabase[[#This Row],[Status]],"Past Due")</f>
        <v>Past Due</v>
      </c>
      <c r="T1440" s="68" t="str">
        <f ca="1">IF(AND(InvoiceDatabase[[#This Row],[Date Due]]&lt;TODAY(),InvoiceDatabase[[#This Row],[Status]]&lt;&gt;"Paid"),"Yes","No")</f>
        <v>Yes</v>
      </c>
    </row>
    <row r="1441" spans="1:20">
      <c r="A1441">
        <v>1440</v>
      </c>
      <c r="C1441" t="s">
        <v>111</v>
      </c>
      <c r="D1441" s="68">
        <v>7488000</v>
      </c>
      <c r="E1441" s="23">
        <v>46143</v>
      </c>
      <c r="F1441" s="23">
        <v>46157</v>
      </c>
      <c r="G1441" t="s">
        <v>274</v>
      </c>
      <c r="H1441"/>
      <c r="I1441"/>
      <c r="K1441" t="s">
        <v>1741</v>
      </c>
      <c r="L1441" s="68">
        <v>7488000</v>
      </c>
      <c r="M1441" s="68">
        <f>InvoiceDatabase[[#This Row],[Amount]]-InvoiceDatabase[[#This Row],[Paid Amount]]</f>
        <v>0</v>
      </c>
      <c r="N1441" s="68" t="str" cm="1">
        <f t="array" aca="1" ref="N1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1" s="68" t="str">
        <f>_xlfn.TEXTAFTER(
VLOOKUP(InvoiceDatabase[[#This Row],[Customer]],CustomerList[],5,FALSE),
", ", -1)</f>
        <v>DKI Jakarta</v>
      </c>
      <c r="P1441" s="68">
        <f ca="1">IF(InvoiceDatabase[[#This Row],[Aging]]&lt;&gt;"Within Due",InvoiceDatabase[[#This Row],[Balance Outstanding]],0)</f>
        <v>0</v>
      </c>
      <c r="Q1441" s="68">
        <f ca="1">IF(InvoiceDatabase[[#This Row],[Aging]]="Within Due",InvoiceDatabase[[#This Row],[Balance Outstanding]],0)</f>
        <v>0</v>
      </c>
      <c r="R1441" s="68" t="str">
        <f ca="1">IF(InvoiceDatabase[[#This Row],[Date Issued]] &gt;= TODAY()-30, "Yes", "No")</f>
        <v>No</v>
      </c>
      <c r="S1441" s="68" t="str">
        <f ca="1">IF(InvoiceDatabase[[#This Row],[IsOverdue?]]&lt;&gt;"Yes",InvoiceDatabase[[#This Row],[Status]],"Past Due")</f>
        <v>Paid</v>
      </c>
      <c r="T1441" s="68" t="str">
        <f ca="1">IF(AND(InvoiceDatabase[[#This Row],[Date Due]]&lt;TODAY(),InvoiceDatabase[[#This Row],[Status]]&lt;&gt;"Paid"),"Yes","No")</f>
        <v>No</v>
      </c>
    </row>
    <row r="1442" spans="1:20">
      <c r="A1442">
        <v>1441</v>
      </c>
      <c r="C1442" t="s">
        <v>232</v>
      </c>
      <c r="D1442" s="68">
        <v>2532000</v>
      </c>
      <c r="E1442" s="23">
        <v>46254</v>
      </c>
      <c r="F1442" s="23">
        <v>46284</v>
      </c>
      <c r="G1442" t="s">
        <v>51</v>
      </c>
      <c r="H1442"/>
      <c r="I1442"/>
      <c r="K1442" t="s">
        <v>1742</v>
      </c>
      <c r="L1442" s="68">
        <v>0</v>
      </c>
      <c r="M1442" s="68">
        <f>InvoiceDatabase[[#This Row],[Amount]]-InvoiceDatabase[[#This Row],[Paid Amount]]</f>
        <v>2532000</v>
      </c>
      <c r="N1442" s="68" t="str" cm="1">
        <f t="array" aca="1" ref="N1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42" s="68" t="str">
        <f>_xlfn.TEXTAFTER(
VLOOKUP(InvoiceDatabase[[#This Row],[Customer]],CustomerList[],5,FALSE),
", ", -1)</f>
        <v>Riau</v>
      </c>
      <c r="P1442" s="68">
        <f ca="1">IF(InvoiceDatabase[[#This Row],[Aging]]&lt;&gt;"Within Due",InvoiceDatabase[[#This Row],[Balance Outstanding]],0)</f>
        <v>2532000</v>
      </c>
      <c r="Q1442" s="68">
        <f ca="1">IF(InvoiceDatabase[[#This Row],[Aging]]="Within Due",InvoiceDatabase[[#This Row],[Balance Outstanding]],0)</f>
        <v>0</v>
      </c>
      <c r="R1442" s="68" t="str">
        <f ca="1">IF(InvoiceDatabase[[#This Row],[Date Issued]] &gt;= TODAY()-30, "Yes", "No")</f>
        <v>No</v>
      </c>
      <c r="S1442" s="68" t="str">
        <f ca="1">IF(InvoiceDatabase[[#This Row],[IsOverdue?]]&lt;&gt;"Yes",InvoiceDatabase[[#This Row],[Status]],"Past Due")</f>
        <v>Past Due</v>
      </c>
      <c r="T1442" s="68" t="str">
        <f ca="1">IF(AND(InvoiceDatabase[[#This Row],[Date Due]]&lt;TODAY(),InvoiceDatabase[[#This Row],[Status]]&lt;&gt;"Paid"),"Yes","No")</f>
        <v>Yes</v>
      </c>
    </row>
    <row r="1443" spans="1:20">
      <c r="A1443">
        <v>1442</v>
      </c>
      <c r="C1443" t="s">
        <v>204</v>
      </c>
      <c r="D1443" s="68">
        <v>3513000</v>
      </c>
      <c r="E1443" s="23">
        <v>46194</v>
      </c>
      <c r="F1443" s="23">
        <v>46239</v>
      </c>
      <c r="G1443" t="s">
        <v>2802</v>
      </c>
      <c r="H1443"/>
      <c r="I1443"/>
      <c r="K1443" t="s">
        <v>1743</v>
      </c>
      <c r="L1443" s="68">
        <v>1756000</v>
      </c>
      <c r="M1443" s="68">
        <f>InvoiceDatabase[[#This Row],[Amount]]-InvoiceDatabase[[#This Row],[Paid Amount]]</f>
        <v>1757000</v>
      </c>
      <c r="N1443" s="68" t="str" cm="1">
        <f t="array" aca="1" ref="N1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443" s="68" t="str">
        <f>_xlfn.TEXTAFTER(
VLOOKUP(InvoiceDatabase[[#This Row],[Customer]],CustomerList[],5,FALSE),
", ", -1)</f>
        <v>Bali</v>
      </c>
      <c r="P1443" s="68">
        <f ca="1">IF(InvoiceDatabase[[#This Row],[Aging]]&lt;&gt;"Within Due",InvoiceDatabase[[#This Row],[Balance Outstanding]],0)</f>
        <v>1757000</v>
      </c>
      <c r="Q1443" s="68">
        <f ca="1">IF(InvoiceDatabase[[#This Row],[Aging]]="Within Due",InvoiceDatabase[[#This Row],[Balance Outstanding]],0)</f>
        <v>0</v>
      </c>
      <c r="R1443" s="68" t="str">
        <f ca="1">IF(InvoiceDatabase[[#This Row],[Date Issued]] &gt;= TODAY()-30, "Yes", "No")</f>
        <v>No</v>
      </c>
      <c r="S1443" s="68" t="str">
        <f ca="1">IF(InvoiceDatabase[[#This Row],[IsOverdue?]]&lt;&gt;"Yes",InvoiceDatabase[[#This Row],[Status]],"Past Due")</f>
        <v>Past Due</v>
      </c>
      <c r="T1443" s="68" t="str">
        <f ca="1">IF(AND(InvoiceDatabase[[#This Row],[Date Due]]&lt;TODAY(),InvoiceDatabase[[#This Row],[Status]]&lt;&gt;"Paid"),"Yes","No")</f>
        <v>Yes</v>
      </c>
    </row>
    <row r="1444" spans="1:20">
      <c r="A1444">
        <v>1443</v>
      </c>
      <c r="C1444" t="s">
        <v>204</v>
      </c>
      <c r="D1444" s="68">
        <v>1548000</v>
      </c>
      <c r="E1444" s="23">
        <v>46036</v>
      </c>
      <c r="F1444" s="23">
        <v>46066</v>
      </c>
      <c r="G1444" t="s">
        <v>51</v>
      </c>
      <c r="H1444"/>
      <c r="I1444"/>
      <c r="K1444" t="s">
        <v>1744</v>
      </c>
      <c r="L1444" s="68">
        <v>0</v>
      </c>
      <c r="M1444" s="68">
        <f>InvoiceDatabase[[#This Row],[Amount]]-InvoiceDatabase[[#This Row],[Paid Amount]]</f>
        <v>1548000</v>
      </c>
      <c r="N1444" s="68" t="str" cm="1">
        <f t="array" aca="1" ref="N1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4" s="68" t="str">
        <f>_xlfn.TEXTAFTER(
VLOOKUP(InvoiceDatabase[[#This Row],[Customer]],CustomerList[],5,FALSE),
", ", -1)</f>
        <v>Bali</v>
      </c>
      <c r="P1444" s="68">
        <f ca="1">IF(InvoiceDatabase[[#This Row],[Aging]]&lt;&gt;"Within Due",InvoiceDatabase[[#This Row],[Balance Outstanding]],0)</f>
        <v>1548000</v>
      </c>
      <c r="Q1444" s="68">
        <f ca="1">IF(InvoiceDatabase[[#This Row],[Aging]]="Within Due",InvoiceDatabase[[#This Row],[Balance Outstanding]],0)</f>
        <v>0</v>
      </c>
      <c r="R1444" s="68" t="str">
        <f ca="1">IF(InvoiceDatabase[[#This Row],[Date Issued]] &gt;= TODAY()-30, "Yes", "No")</f>
        <v>No</v>
      </c>
      <c r="S1444" s="68" t="str">
        <f ca="1">IF(InvoiceDatabase[[#This Row],[IsOverdue?]]&lt;&gt;"Yes",InvoiceDatabase[[#This Row],[Status]],"Past Due")</f>
        <v>Past Due</v>
      </c>
      <c r="T1444" s="68" t="str">
        <f ca="1">IF(AND(InvoiceDatabase[[#This Row],[Date Due]]&lt;TODAY(),InvoiceDatabase[[#This Row],[Status]]&lt;&gt;"Paid"),"Yes","No")</f>
        <v>Yes</v>
      </c>
    </row>
    <row r="1445" spans="1:20">
      <c r="A1445">
        <v>1444</v>
      </c>
      <c r="C1445" t="s">
        <v>239</v>
      </c>
      <c r="D1445" s="68">
        <v>7476000</v>
      </c>
      <c r="E1445" s="23">
        <v>46194</v>
      </c>
      <c r="F1445" s="23">
        <v>46224</v>
      </c>
      <c r="G1445" t="s">
        <v>274</v>
      </c>
      <c r="H1445"/>
      <c r="I1445"/>
      <c r="K1445" t="s">
        <v>1745</v>
      </c>
      <c r="L1445" s="68">
        <v>7476000</v>
      </c>
      <c r="M1445" s="68">
        <f>InvoiceDatabase[[#This Row],[Amount]]-InvoiceDatabase[[#This Row],[Paid Amount]]</f>
        <v>0</v>
      </c>
      <c r="N1445" s="68" t="str" cm="1">
        <f t="array" aca="1" ref="N1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5" s="68" t="str">
        <f>_xlfn.TEXTAFTER(
VLOOKUP(InvoiceDatabase[[#This Row],[Customer]],CustomerList[],5,FALSE),
", ", -1)</f>
        <v>Kepulauan Riau</v>
      </c>
      <c r="P1445" s="68">
        <f ca="1">IF(InvoiceDatabase[[#This Row],[Aging]]&lt;&gt;"Within Due",InvoiceDatabase[[#This Row],[Balance Outstanding]],0)</f>
        <v>0</v>
      </c>
      <c r="Q1445" s="68">
        <f ca="1">IF(InvoiceDatabase[[#This Row],[Aging]]="Within Due",InvoiceDatabase[[#This Row],[Balance Outstanding]],0)</f>
        <v>0</v>
      </c>
      <c r="R1445" s="68" t="str">
        <f ca="1">IF(InvoiceDatabase[[#This Row],[Date Issued]] &gt;= TODAY()-30, "Yes", "No")</f>
        <v>No</v>
      </c>
      <c r="S1445" s="68" t="str">
        <f ca="1">IF(InvoiceDatabase[[#This Row],[IsOverdue?]]&lt;&gt;"Yes",InvoiceDatabase[[#This Row],[Status]],"Past Due")</f>
        <v>Paid</v>
      </c>
      <c r="T1445" s="68" t="str">
        <f ca="1">IF(AND(InvoiceDatabase[[#This Row],[Date Due]]&lt;TODAY(),InvoiceDatabase[[#This Row],[Status]]&lt;&gt;"Paid"),"Yes","No")</f>
        <v>No</v>
      </c>
    </row>
    <row r="1446" spans="1:20">
      <c r="A1446">
        <v>1445</v>
      </c>
      <c r="C1446" t="s">
        <v>158</v>
      </c>
      <c r="D1446" s="68">
        <v>2621000</v>
      </c>
      <c r="E1446" s="23">
        <v>46264</v>
      </c>
      <c r="F1446" s="23">
        <v>46294</v>
      </c>
      <c r="G1446" t="s">
        <v>274</v>
      </c>
      <c r="H1446"/>
      <c r="I1446"/>
      <c r="K1446" t="s">
        <v>1746</v>
      </c>
      <c r="L1446" s="68">
        <v>2621000</v>
      </c>
      <c r="M1446" s="68">
        <f>InvoiceDatabase[[#This Row],[Amount]]-InvoiceDatabase[[#This Row],[Paid Amount]]</f>
        <v>0</v>
      </c>
      <c r="N1446" s="68" t="str" cm="1">
        <f t="array" aca="1" ref="N1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6" s="68" t="str">
        <f>_xlfn.TEXTAFTER(
VLOOKUP(InvoiceDatabase[[#This Row],[Customer]],CustomerList[],5,FALSE),
", ", -1)</f>
        <v>DKI Jakarta</v>
      </c>
      <c r="P1446" s="68">
        <f ca="1">IF(InvoiceDatabase[[#This Row],[Aging]]&lt;&gt;"Within Due",InvoiceDatabase[[#This Row],[Balance Outstanding]],0)</f>
        <v>0</v>
      </c>
      <c r="Q1446" s="68">
        <f ca="1">IF(InvoiceDatabase[[#This Row],[Aging]]="Within Due",InvoiceDatabase[[#This Row],[Balance Outstanding]],0)</f>
        <v>0</v>
      </c>
      <c r="R1446" s="68" t="str">
        <f ca="1">IF(InvoiceDatabase[[#This Row],[Date Issued]] &gt;= TODAY()-30, "Yes", "No")</f>
        <v>No</v>
      </c>
      <c r="S1446" s="68" t="str">
        <f ca="1">IF(InvoiceDatabase[[#This Row],[IsOverdue?]]&lt;&gt;"Yes",InvoiceDatabase[[#This Row],[Status]],"Past Due")</f>
        <v>Paid</v>
      </c>
      <c r="T1446" s="68" t="str">
        <f ca="1">IF(AND(InvoiceDatabase[[#This Row],[Date Due]]&lt;TODAY(),InvoiceDatabase[[#This Row],[Status]]&lt;&gt;"Paid"),"Yes","No")</f>
        <v>No</v>
      </c>
    </row>
    <row r="1447" spans="1:20">
      <c r="A1447">
        <v>1446</v>
      </c>
      <c r="C1447" t="s">
        <v>138</v>
      </c>
      <c r="D1447" s="68">
        <v>4386000</v>
      </c>
      <c r="E1447" s="23">
        <v>46026</v>
      </c>
      <c r="F1447" s="23">
        <v>46056</v>
      </c>
      <c r="G1447" t="s">
        <v>274</v>
      </c>
      <c r="H1447"/>
      <c r="I1447"/>
      <c r="K1447" t="s">
        <v>1747</v>
      </c>
      <c r="L1447" s="68">
        <v>4386000</v>
      </c>
      <c r="M1447" s="68">
        <f>InvoiceDatabase[[#This Row],[Amount]]-InvoiceDatabase[[#This Row],[Paid Amount]]</f>
        <v>0</v>
      </c>
      <c r="N1447" s="68" t="str" cm="1">
        <f t="array" aca="1" ref="N1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7" s="68" t="str">
        <f>_xlfn.TEXTAFTER(
VLOOKUP(InvoiceDatabase[[#This Row],[Customer]],CustomerList[],5,FALSE),
", ", -1)</f>
        <v>Jawa Barat</v>
      </c>
      <c r="P1447" s="68">
        <f ca="1">IF(InvoiceDatabase[[#This Row],[Aging]]&lt;&gt;"Within Due",InvoiceDatabase[[#This Row],[Balance Outstanding]],0)</f>
        <v>0</v>
      </c>
      <c r="Q1447" s="68">
        <f ca="1">IF(InvoiceDatabase[[#This Row],[Aging]]="Within Due",InvoiceDatabase[[#This Row],[Balance Outstanding]],0)</f>
        <v>0</v>
      </c>
      <c r="R1447" s="68" t="str">
        <f ca="1">IF(InvoiceDatabase[[#This Row],[Date Issued]] &gt;= TODAY()-30, "Yes", "No")</f>
        <v>No</v>
      </c>
      <c r="S1447" s="68" t="str">
        <f ca="1">IF(InvoiceDatabase[[#This Row],[IsOverdue?]]&lt;&gt;"Yes",InvoiceDatabase[[#This Row],[Status]],"Past Due")</f>
        <v>Paid</v>
      </c>
      <c r="T1447" s="68" t="str">
        <f ca="1">IF(AND(InvoiceDatabase[[#This Row],[Date Due]]&lt;TODAY(),InvoiceDatabase[[#This Row],[Status]]&lt;&gt;"Paid"),"Yes","No")</f>
        <v>No</v>
      </c>
    </row>
    <row r="1448" spans="1:20">
      <c r="A1448">
        <v>1447</v>
      </c>
      <c r="C1448" t="s">
        <v>118</v>
      </c>
      <c r="D1448" s="68">
        <v>3441000</v>
      </c>
      <c r="E1448" s="23">
        <v>46071</v>
      </c>
      <c r="F1448" s="23">
        <v>46085</v>
      </c>
      <c r="G1448" t="s">
        <v>274</v>
      </c>
      <c r="H1448"/>
      <c r="I1448"/>
      <c r="K1448" t="s">
        <v>1748</v>
      </c>
      <c r="L1448" s="68">
        <v>3441000</v>
      </c>
      <c r="M1448" s="68">
        <f>InvoiceDatabase[[#This Row],[Amount]]-InvoiceDatabase[[#This Row],[Paid Amount]]</f>
        <v>0</v>
      </c>
      <c r="N1448" s="68" t="str" cm="1">
        <f t="array" aca="1" ref="N1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48" s="68" t="str">
        <f>_xlfn.TEXTAFTER(
VLOOKUP(InvoiceDatabase[[#This Row],[Customer]],CustomerList[],5,FALSE),
", ", -1)</f>
        <v>DKI Jakarta</v>
      </c>
      <c r="P1448" s="68">
        <f ca="1">IF(InvoiceDatabase[[#This Row],[Aging]]&lt;&gt;"Within Due",InvoiceDatabase[[#This Row],[Balance Outstanding]],0)</f>
        <v>0</v>
      </c>
      <c r="Q1448" s="68">
        <f ca="1">IF(InvoiceDatabase[[#This Row],[Aging]]="Within Due",InvoiceDatabase[[#This Row],[Balance Outstanding]],0)</f>
        <v>0</v>
      </c>
      <c r="R1448" s="68" t="str">
        <f ca="1">IF(InvoiceDatabase[[#This Row],[Date Issued]] &gt;= TODAY()-30, "Yes", "No")</f>
        <v>No</v>
      </c>
      <c r="S1448" s="68" t="str">
        <f ca="1">IF(InvoiceDatabase[[#This Row],[IsOverdue?]]&lt;&gt;"Yes",InvoiceDatabase[[#This Row],[Status]],"Past Due")</f>
        <v>Paid</v>
      </c>
      <c r="T1448" s="68" t="str">
        <f ca="1">IF(AND(InvoiceDatabase[[#This Row],[Date Due]]&lt;TODAY(),InvoiceDatabase[[#This Row],[Status]]&lt;&gt;"Paid"),"Yes","No")</f>
        <v>No</v>
      </c>
    </row>
    <row r="1449" spans="1:20">
      <c r="A1449">
        <v>1448</v>
      </c>
      <c r="C1449" t="s">
        <v>232</v>
      </c>
      <c r="D1449" s="68">
        <v>1908000</v>
      </c>
      <c r="E1449" s="23">
        <v>46130</v>
      </c>
      <c r="F1449" s="23">
        <v>46144</v>
      </c>
      <c r="G1449" t="s">
        <v>51</v>
      </c>
      <c r="H1449"/>
      <c r="I1449"/>
      <c r="K1449" t="s">
        <v>1749</v>
      </c>
      <c r="L1449" s="68">
        <v>0</v>
      </c>
      <c r="M1449" s="68">
        <f>InvoiceDatabase[[#This Row],[Amount]]-InvoiceDatabase[[#This Row],[Paid Amount]]</f>
        <v>1908000</v>
      </c>
      <c r="N1449" s="68" t="str" cm="1">
        <f t="array" aca="1" ref="N1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49" s="68" t="str">
        <f>_xlfn.TEXTAFTER(
VLOOKUP(InvoiceDatabase[[#This Row],[Customer]],CustomerList[],5,FALSE),
", ", -1)</f>
        <v>Riau</v>
      </c>
      <c r="P1449" s="68">
        <f ca="1">IF(InvoiceDatabase[[#This Row],[Aging]]&lt;&gt;"Within Due",InvoiceDatabase[[#This Row],[Balance Outstanding]],0)</f>
        <v>1908000</v>
      </c>
      <c r="Q1449" s="68">
        <f ca="1">IF(InvoiceDatabase[[#This Row],[Aging]]="Within Due",InvoiceDatabase[[#This Row],[Balance Outstanding]],0)</f>
        <v>0</v>
      </c>
      <c r="R1449" s="68" t="str">
        <f ca="1">IF(InvoiceDatabase[[#This Row],[Date Issued]] &gt;= TODAY()-30, "Yes", "No")</f>
        <v>No</v>
      </c>
      <c r="S1449" s="68" t="str">
        <f ca="1">IF(InvoiceDatabase[[#This Row],[IsOverdue?]]&lt;&gt;"Yes",InvoiceDatabase[[#This Row],[Status]],"Past Due")</f>
        <v>Past Due</v>
      </c>
      <c r="T1449" s="68" t="str">
        <f ca="1">IF(AND(InvoiceDatabase[[#This Row],[Date Due]]&lt;TODAY(),InvoiceDatabase[[#This Row],[Status]]&lt;&gt;"Paid"),"Yes","No")</f>
        <v>Yes</v>
      </c>
    </row>
    <row r="1450" spans="1:20">
      <c r="A1450">
        <v>1449</v>
      </c>
      <c r="C1450" t="s">
        <v>131</v>
      </c>
      <c r="D1450" s="68">
        <v>4784000</v>
      </c>
      <c r="E1450" s="23">
        <v>46125</v>
      </c>
      <c r="F1450" s="23">
        <v>46155</v>
      </c>
      <c r="G1450" t="s">
        <v>51</v>
      </c>
      <c r="H1450"/>
      <c r="I1450"/>
      <c r="K1450" t="s">
        <v>1750</v>
      </c>
      <c r="L1450" s="68">
        <v>0</v>
      </c>
      <c r="M1450" s="68">
        <f>InvoiceDatabase[[#This Row],[Amount]]-InvoiceDatabase[[#This Row],[Paid Amount]]</f>
        <v>4784000</v>
      </c>
      <c r="N1450" s="68" t="str" cm="1">
        <f t="array" aca="1" ref="N1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0" s="68" t="str">
        <f>_xlfn.TEXTAFTER(
VLOOKUP(InvoiceDatabase[[#This Row],[Customer]],CustomerList[],5,FALSE),
", ", -1)</f>
        <v>Jawa Barat</v>
      </c>
      <c r="P1450" s="68">
        <f ca="1">IF(InvoiceDatabase[[#This Row],[Aging]]&lt;&gt;"Within Due",InvoiceDatabase[[#This Row],[Balance Outstanding]],0)</f>
        <v>4784000</v>
      </c>
      <c r="Q1450" s="68">
        <f ca="1">IF(InvoiceDatabase[[#This Row],[Aging]]="Within Due",InvoiceDatabase[[#This Row],[Balance Outstanding]],0)</f>
        <v>0</v>
      </c>
      <c r="R1450" s="68" t="str">
        <f ca="1">IF(InvoiceDatabase[[#This Row],[Date Issued]] &gt;= TODAY()-30, "Yes", "No")</f>
        <v>No</v>
      </c>
      <c r="S1450" s="68" t="str">
        <f ca="1">IF(InvoiceDatabase[[#This Row],[IsOverdue?]]&lt;&gt;"Yes",InvoiceDatabase[[#This Row],[Status]],"Past Due")</f>
        <v>Past Due</v>
      </c>
      <c r="T1450" s="68" t="str">
        <f ca="1">IF(AND(InvoiceDatabase[[#This Row],[Date Due]]&lt;TODAY(),InvoiceDatabase[[#This Row],[Status]]&lt;&gt;"Paid"),"Yes","No")</f>
        <v>Yes</v>
      </c>
    </row>
    <row r="1451" spans="1:20">
      <c r="A1451">
        <v>1450</v>
      </c>
      <c r="C1451" t="s">
        <v>184</v>
      </c>
      <c r="D1451" s="68">
        <v>1623000</v>
      </c>
      <c r="E1451" s="23">
        <v>46239</v>
      </c>
      <c r="F1451" s="23">
        <v>46284</v>
      </c>
      <c r="G1451" t="s">
        <v>51</v>
      </c>
      <c r="H1451"/>
      <c r="I1451"/>
      <c r="K1451" t="s">
        <v>1751</v>
      </c>
      <c r="L1451" s="68">
        <v>0</v>
      </c>
      <c r="M1451" s="68">
        <f>InvoiceDatabase[[#This Row],[Amount]]-InvoiceDatabase[[#This Row],[Paid Amount]]</f>
        <v>1623000</v>
      </c>
      <c r="N1451" s="68" t="str" cm="1">
        <f t="array" aca="1" ref="N1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51" s="68" t="str">
        <f>_xlfn.TEXTAFTER(
VLOOKUP(InvoiceDatabase[[#This Row],[Customer]],CustomerList[],5,FALSE),
", ", -1)</f>
        <v>Jawa Timur</v>
      </c>
      <c r="P1451" s="68">
        <f ca="1">IF(InvoiceDatabase[[#This Row],[Aging]]&lt;&gt;"Within Due",InvoiceDatabase[[#This Row],[Balance Outstanding]],0)</f>
        <v>1623000</v>
      </c>
      <c r="Q1451" s="68">
        <f ca="1">IF(InvoiceDatabase[[#This Row],[Aging]]="Within Due",InvoiceDatabase[[#This Row],[Balance Outstanding]],0)</f>
        <v>0</v>
      </c>
      <c r="R1451" s="68" t="str">
        <f ca="1">IF(InvoiceDatabase[[#This Row],[Date Issued]] &gt;= TODAY()-30, "Yes", "No")</f>
        <v>No</v>
      </c>
      <c r="S1451" s="68" t="str">
        <f ca="1">IF(InvoiceDatabase[[#This Row],[IsOverdue?]]&lt;&gt;"Yes",InvoiceDatabase[[#This Row],[Status]],"Past Due")</f>
        <v>Past Due</v>
      </c>
      <c r="T1451" s="68" t="str">
        <f ca="1">IF(AND(InvoiceDatabase[[#This Row],[Date Due]]&lt;TODAY(),InvoiceDatabase[[#This Row],[Status]]&lt;&gt;"Paid"),"Yes","No")</f>
        <v>Yes</v>
      </c>
    </row>
    <row r="1452" spans="1:20">
      <c r="A1452">
        <v>1451</v>
      </c>
      <c r="C1452" t="s">
        <v>105</v>
      </c>
      <c r="D1452" s="68">
        <v>5279000</v>
      </c>
      <c r="E1452" s="23">
        <v>46076</v>
      </c>
      <c r="F1452" s="23">
        <v>46090</v>
      </c>
      <c r="G1452" t="s">
        <v>51</v>
      </c>
      <c r="H1452"/>
      <c r="I1452"/>
      <c r="K1452" t="s">
        <v>1752</v>
      </c>
      <c r="L1452" s="68">
        <v>0</v>
      </c>
      <c r="M1452" s="68">
        <f>InvoiceDatabase[[#This Row],[Amount]]-InvoiceDatabase[[#This Row],[Paid Amount]]</f>
        <v>5279000</v>
      </c>
      <c r="N1452" s="68" t="str" cm="1">
        <f t="array" aca="1" ref="N1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2" s="68" t="str">
        <f>_xlfn.TEXTAFTER(
VLOOKUP(InvoiceDatabase[[#This Row],[Customer]],CustomerList[],5,FALSE),
", ", -1)</f>
        <v>DKI Jakarta</v>
      </c>
      <c r="P1452" s="68">
        <f ca="1">IF(InvoiceDatabase[[#This Row],[Aging]]&lt;&gt;"Within Due",InvoiceDatabase[[#This Row],[Balance Outstanding]],0)</f>
        <v>5279000</v>
      </c>
      <c r="Q1452" s="68">
        <f ca="1">IF(InvoiceDatabase[[#This Row],[Aging]]="Within Due",InvoiceDatabase[[#This Row],[Balance Outstanding]],0)</f>
        <v>0</v>
      </c>
      <c r="R1452" s="68" t="str">
        <f ca="1">IF(InvoiceDatabase[[#This Row],[Date Issued]] &gt;= TODAY()-30, "Yes", "No")</f>
        <v>No</v>
      </c>
      <c r="S1452" s="68" t="str">
        <f ca="1">IF(InvoiceDatabase[[#This Row],[IsOverdue?]]&lt;&gt;"Yes",InvoiceDatabase[[#This Row],[Status]],"Past Due")</f>
        <v>Past Due</v>
      </c>
      <c r="T1452" s="68" t="str">
        <f ca="1">IF(AND(InvoiceDatabase[[#This Row],[Date Due]]&lt;TODAY(),InvoiceDatabase[[#This Row],[Status]]&lt;&gt;"Paid"),"Yes","No")</f>
        <v>Yes</v>
      </c>
    </row>
    <row r="1453" spans="1:20">
      <c r="A1453">
        <v>1452</v>
      </c>
      <c r="C1453" t="s">
        <v>165</v>
      </c>
      <c r="D1453" s="68">
        <v>5822000</v>
      </c>
      <c r="E1453" s="23">
        <v>46092</v>
      </c>
      <c r="F1453" s="23">
        <v>46122</v>
      </c>
      <c r="G1453" t="s">
        <v>51</v>
      </c>
      <c r="H1453"/>
      <c r="I1453"/>
      <c r="K1453" t="s">
        <v>1753</v>
      </c>
      <c r="L1453" s="68">
        <v>0</v>
      </c>
      <c r="M1453" s="68">
        <f>InvoiceDatabase[[#This Row],[Amount]]-InvoiceDatabase[[#This Row],[Paid Amount]]</f>
        <v>5822000</v>
      </c>
      <c r="N1453" s="68" t="str" cm="1">
        <f t="array" aca="1" ref="N1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3" s="68" t="str">
        <f>_xlfn.TEXTAFTER(
VLOOKUP(InvoiceDatabase[[#This Row],[Customer]],CustomerList[],5,FALSE),
", ", -1)</f>
        <v>Jawa Barat</v>
      </c>
      <c r="P1453" s="68">
        <f ca="1">IF(InvoiceDatabase[[#This Row],[Aging]]&lt;&gt;"Within Due",InvoiceDatabase[[#This Row],[Balance Outstanding]],0)</f>
        <v>5822000</v>
      </c>
      <c r="Q1453" s="68">
        <f ca="1">IF(InvoiceDatabase[[#This Row],[Aging]]="Within Due",InvoiceDatabase[[#This Row],[Balance Outstanding]],0)</f>
        <v>0</v>
      </c>
      <c r="R1453" s="68" t="str">
        <f ca="1">IF(InvoiceDatabase[[#This Row],[Date Issued]] &gt;= TODAY()-30, "Yes", "No")</f>
        <v>No</v>
      </c>
      <c r="S1453" s="68" t="str">
        <f ca="1">IF(InvoiceDatabase[[#This Row],[IsOverdue?]]&lt;&gt;"Yes",InvoiceDatabase[[#This Row],[Status]],"Past Due")</f>
        <v>Past Due</v>
      </c>
      <c r="T1453" s="68" t="str">
        <f ca="1">IF(AND(InvoiceDatabase[[#This Row],[Date Due]]&lt;TODAY(),InvoiceDatabase[[#This Row],[Status]]&lt;&gt;"Paid"),"Yes","No")</f>
        <v>Yes</v>
      </c>
    </row>
    <row r="1454" spans="1:20">
      <c r="A1454">
        <v>1453</v>
      </c>
      <c r="C1454" t="s">
        <v>211</v>
      </c>
      <c r="D1454" s="68">
        <v>715000</v>
      </c>
      <c r="E1454" s="23">
        <v>46075</v>
      </c>
      <c r="F1454" s="23">
        <v>46105</v>
      </c>
      <c r="G1454" t="s">
        <v>51</v>
      </c>
      <c r="H1454"/>
      <c r="I1454"/>
      <c r="K1454" t="s">
        <v>1754</v>
      </c>
      <c r="L1454" s="68">
        <v>0</v>
      </c>
      <c r="M1454" s="68">
        <f>InvoiceDatabase[[#This Row],[Amount]]-InvoiceDatabase[[#This Row],[Paid Amount]]</f>
        <v>715000</v>
      </c>
      <c r="N1454" s="68" t="str" cm="1">
        <f t="array" aca="1" ref="N1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4" s="68" t="str">
        <f>_xlfn.TEXTAFTER(
VLOOKUP(InvoiceDatabase[[#This Row],[Customer]],CustomerList[],5,FALSE),
", ", -1)</f>
        <v>Sulawesi Selatan</v>
      </c>
      <c r="P1454" s="68">
        <f ca="1">IF(InvoiceDatabase[[#This Row],[Aging]]&lt;&gt;"Within Due",InvoiceDatabase[[#This Row],[Balance Outstanding]],0)</f>
        <v>715000</v>
      </c>
      <c r="Q1454" s="68">
        <f ca="1">IF(InvoiceDatabase[[#This Row],[Aging]]="Within Due",InvoiceDatabase[[#This Row],[Balance Outstanding]],0)</f>
        <v>0</v>
      </c>
      <c r="R1454" s="68" t="str">
        <f ca="1">IF(InvoiceDatabase[[#This Row],[Date Issued]] &gt;= TODAY()-30, "Yes", "No")</f>
        <v>No</v>
      </c>
      <c r="S1454" s="68" t="str">
        <f ca="1">IF(InvoiceDatabase[[#This Row],[IsOverdue?]]&lt;&gt;"Yes",InvoiceDatabase[[#This Row],[Status]],"Past Due")</f>
        <v>Past Due</v>
      </c>
      <c r="T1454" s="68" t="str">
        <f ca="1">IF(AND(InvoiceDatabase[[#This Row],[Date Due]]&lt;TODAY(),InvoiceDatabase[[#This Row],[Status]]&lt;&gt;"Paid"),"Yes","No")</f>
        <v>Yes</v>
      </c>
    </row>
    <row r="1455" spans="1:20">
      <c r="A1455">
        <v>1454</v>
      </c>
      <c r="C1455" t="s">
        <v>118</v>
      </c>
      <c r="D1455" s="68">
        <v>3181000</v>
      </c>
      <c r="E1455" s="23">
        <v>46198</v>
      </c>
      <c r="F1455" s="23">
        <v>46243</v>
      </c>
      <c r="G1455" t="s">
        <v>51</v>
      </c>
      <c r="H1455"/>
      <c r="I1455"/>
      <c r="K1455" t="s">
        <v>1755</v>
      </c>
      <c r="L1455" s="68">
        <v>0</v>
      </c>
      <c r="M1455" s="68">
        <f>InvoiceDatabase[[#This Row],[Amount]]-InvoiceDatabase[[#This Row],[Paid Amount]]</f>
        <v>3181000</v>
      </c>
      <c r="N1455" s="68" t="str" cm="1">
        <f t="array" aca="1" ref="N1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55" s="68" t="str">
        <f>_xlfn.TEXTAFTER(
VLOOKUP(InvoiceDatabase[[#This Row],[Customer]],CustomerList[],5,FALSE),
", ", -1)</f>
        <v>DKI Jakarta</v>
      </c>
      <c r="P1455" s="68">
        <f ca="1">IF(InvoiceDatabase[[#This Row],[Aging]]&lt;&gt;"Within Due",InvoiceDatabase[[#This Row],[Balance Outstanding]],0)</f>
        <v>3181000</v>
      </c>
      <c r="Q1455" s="68">
        <f ca="1">IF(InvoiceDatabase[[#This Row],[Aging]]="Within Due",InvoiceDatabase[[#This Row],[Balance Outstanding]],0)</f>
        <v>0</v>
      </c>
      <c r="R1455" s="68" t="str">
        <f ca="1">IF(InvoiceDatabase[[#This Row],[Date Issued]] &gt;= TODAY()-30, "Yes", "No")</f>
        <v>No</v>
      </c>
      <c r="S1455" s="68" t="str">
        <f ca="1">IF(InvoiceDatabase[[#This Row],[IsOverdue?]]&lt;&gt;"Yes",InvoiceDatabase[[#This Row],[Status]],"Past Due")</f>
        <v>Past Due</v>
      </c>
      <c r="T1455" s="68" t="str">
        <f ca="1">IF(AND(InvoiceDatabase[[#This Row],[Date Due]]&lt;TODAY(),InvoiceDatabase[[#This Row],[Status]]&lt;&gt;"Paid"),"Yes","No")</f>
        <v>Yes</v>
      </c>
    </row>
    <row r="1456" spans="1:20">
      <c r="A1456">
        <v>1455</v>
      </c>
      <c r="C1456" t="s">
        <v>131</v>
      </c>
      <c r="D1456" s="68">
        <v>945000</v>
      </c>
      <c r="E1456" s="23">
        <v>46086</v>
      </c>
      <c r="F1456" s="23">
        <v>46131</v>
      </c>
      <c r="G1456" t="s">
        <v>51</v>
      </c>
      <c r="H1456"/>
      <c r="I1456"/>
      <c r="K1456" t="s">
        <v>1756</v>
      </c>
      <c r="L1456" s="68">
        <v>0</v>
      </c>
      <c r="M1456" s="68">
        <f>InvoiceDatabase[[#This Row],[Amount]]-InvoiceDatabase[[#This Row],[Paid Amount]]</f>
        <v>945000</v>
      </c>
      <c r="N1456" s="68" t="str" cm="1">
        <f t="array" aca="1" ref="N1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56" s="68" t="str">
        <f>_xlfn.TEXTAFTER(
VLOOKUP(InvoiceDatabase[[#This Row],[Customer]],CustomerList[],5,FALSE),
", ", -1)</f>
        <v>Jawa Barat</v>
      </c>
      <c r="P1456" s="68">
        <f ca="1">IF(InvoiceDatabase[[#This Row],[Aging]]&lt;&gt;"Within Due",InvoiceDatabase[[#This Row],[Balance Outstanding]],0)</f>
        <v>945000</v>
      </c>
      <c r="Q1456" s="68">
        <f ca="1">IF(InvoiceDatabase[[#This Row],[Aging]]="Within Due",InvoiceDatabase[[#This Row],[Balance Outstanding]],0)</f>
        <v>0</v>
      </c>
      <c r="R1456" s="68" t="str">
        <f ca="1">IF(InvoiceDatabase[[#This Row],[Date Issued]] &gt;= TODAY()-30, "Yes", "No")</f>
        <v>No</v>
      </c>
      <c r="S1456" s="68" t="str">
        <f ca="1">IF(InvoiceDatabase[[#This Row],[IsOverdue?]]&lt;&gt;"Yes",InvoiceDatabase[[#This Row],[Status]],"Past Due")</f>
        <v>Past Due</v>
      </c>
      <c r="T1456" s="68" t="str">
        <f ca="1">IF(AND(InvoiceDatabase[[#This Row],[Date Due]]&lt;TODAY(),InvoiceDatabase[[#This Row],[Status]]&lt;&gt;"Paid"),"Yes","No")</f>
        <v>Yes</v>
      </c>
    </row>
    <row r="1457" spans="1:20">
      <c r="A1457">
        <v>1456</v>
      </c>
      <c r="C1457" t="s">
        <v>144</v>
      </c>
      <c r="D1457" s="68">
        <v>5375000</v>
      </c>
      <c r="E1457" s="23">
        <v>46115</v>
      </c>
      <c r="F1457" s="23">
        <v>46145</v>
      </c>
      <c r="G1457" t="s">
        <v>274</v>
      </c>
      <c r="H1457"/>
      <c r="I1457"/>
      <c r="K1457" t="s">
        <v>1757</v>
      </c>
      <c r="L1457" s="68">
        <v>5375000</v>
      </c>
      <c r="M1457" s="68">
        <f>InvoiceDatabase[[#This Row],[Amount]]-InvoiceDatabase[[#This Row],[Paid Amount]]</f>
        <v>0</v>
      </c>
      <c r="N1457" s="68" t="str" cm="1">
        <f t="array" aca="1" ref="N1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7" s="68" t="str">
        <f>_xlfn.TEXTAFTER(
VLOOKUP(InvoiceDatabase[[#This Row],[Customer]],CustomerList[],5,FALSE),
", ", -1)</f>
        <v>Banten</v>
      </c>
      <c r="P1457" s="68">
        <f ca="1">IF(InvoiceDatabase[[#This Row],[Aging]]&lt;&gt;"Within Due",InvoiceDatabase[[#This Row],[Balance Outstanding]],0)</f>
        <v>0</v>
      </c>
      <c r="Q1457" s="68">
        <f ca="1">IF(InvoiceDatabase[[#This Row],[Aging]]="Within Due",InvoiceDatabase[[#This Row],[Balance Outstanding]],0)</f>
        <v>0</v>
      </c>
      <c r="R1457" s="68" t="str">
        <f ca="1">IF(InvoiceDatabase[[#This Row],[Date Issued]] &gt;= TODAY()-30, "Yes", "No")</f>
        <v>No</v>
      </c>
      <c r="S1457" s="68" t="str">
        <f ca="1">IF(InvoiceDatabase[[#This Row],[IsOverdue?]]&lt;&gt;"Yes",InvoiceDatabase[[#This Row],[Status]],"Past Due")</f>
        <v>Paid</v>
      </c>
      <c r="T1457" s="68" t="str">
        <f ca="1">IF(AND(InvoiceDatabase[[#This Row],[Date Due]]&lt;TODAY(),InvoiceDatabase[[#This Row],[Status]]&lt;&gt;"Paid"),"Yes","No")</f>
        <v>No</v>
      </c>
    </row>
    <row r="1458" spans="1:20">
      <c r="A1458">
        <v>1457</v>
      </c>
      <c r="C1458" t="s">
        <v>158</v>
      </c>
      <c r="D1458" s="68">
        <v>4041000</v>
      </c>
      <c r="E1458" s="23">
        <v>46122</v>
      </c>
      <c r="F1458" s="23">
        <v>46136</v>
      </c>
      <c r="G1458" t="s">
        <v>274</v>
      </c>
      <c r="H1458"/>
      <c r="I1458"/>
      <c r="K1458" t="s">
        <v>1758</v>
      </c>
      <c r="L1458" s="68">
        <v>4041000</v>
      </c>
      <c r="M1458" s="68">
        <f>InvoiceDatabase[[#This Row],[Amount]]-InvoiceDatabase[[#This Row],[Paid Amount]]</f>
        <v>0</v>
      </c>
      <c r="N1458" s="68" t="str" cm="1">
        <f t="array" aca="1" ref="N1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8" s="68" t="str">
        <f>_xlfn.TEXTAFTER(
VLOOKUP(InvoiceDatabase[[#This Row],[Customer]],CustomerList[],5,FALSE),
", ", -1)</f>
        <v>DKI Jakarta</v>
      </c>
      <c r="P1458" s="68">
        <f ca="1">IF(InvoiceDatabase[[#This Row],[Aging]]&lt;&gt;"Within Due",InvoiceDatabase[[#This Row],[Balance Outstanding]],0)</f>
        <v>0</v>
      </c>
      <c r="Q1458" s="68">
        <f ca="1">IF(InvoiceDatabase[[#This Row],[Aging]]="Within Due",InvoiceDatabase[[#This Row],[Balance Outstanding]],0)</f>
        <v>0</v>
      </c>
      <c r="R1458" s="68" t="str">
        <f ca="1">IF(InvoiceDatabase[[#This Row],[Date Issued]] &gt;= TODAY()-30, "Yes", "No")</f>
        <v>No</v>
      </c>
      <c r="S1458" s="68" t="str">
        <f ca="1">IF(InvoiceDatabase[[#This Row],[IsOverdue?]]&lt;&gt;"Yes",InvoiceDatabase[[#This Row],[Status]],"Past Due")</f>
        <v>Paid</v>
      </c>
      <c r="T1458" s="68" t="str">
        <f ca="1">IF(AND(InvoiceDatabase[[#This Row],[Date Due]]&lt;TODAY(),InvoiceDatabase[[#This Row],[Status]]&lt;&gt;"Paid"),"Yes","No")</f>
        <v>No</v>
      </c>
    </row>
    <row r="1459" spans="1:20">
      <c r="A1459">
        <v>1458</v>
      </c>
      <c r="C1459" t="s">
        <v>131</v>
      </c>
      <c r="D1459" s="68">
        <v>4219000</v>
      </c>
      <c r="E1459" s="23">
        <v>46086</v>
      </c>
      <c r="F1459" s="23">
        <v>46116</v>
      </c>
      <c r="G1459" t="s">
        <v>274</v>
      </c>
      <c r="H1459"/>
      <c r="I1459"/>
      <c r="K1459" t="s">
        <v>1759</v>
      </c>
      <c r="L1459" s="68">
        <v>4219000</v>
      </c>
      <c r="M1459" s="68">
        <f>InvoiceDatabase[[#This Row],[Amount]]-InvoiceDatabase[[#This Row],[Paid Amount]]</f>
        <v>0</v>
      </c>
      <c r="N1459" s="68" t="str" cm="1">
        <f t="array" aca="1" ref="N1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59" s="68" t="str">
        <f>_xlfn.TEXTAFTER(
VLOOKUP(InvoiceDatabase[[#This Row],[Customer]],CustomerList[],5,FALSE),
", ", -1)</f>
        <v>Jawa Barat</v>
      </c>
      <c r="P1459" s="68">
        <f ca="1">IF(InvoiceDatabase[[#This Row],[Aging]]&lt;&gt;"Within Due",InvoiceDatabase[[#This Row],[Balance Outstanding]],0)</f>
        <v>0</v>
      </c>
      <c r="Q1459" s="68">
        <f ca="1">IF(InvoiceDatabase[[#This Row],[Aging]]="Within Due",InvoiceDatabase[[#This Row],[Balance Outstanding]],0)</f>
        <v>0</v>
      </c>
      <c r="R1459" s="68" t="str">
        <f ca="1">IF(InvoiceDatabase[[#This Row],[Date Issued]] &gt;= TODAY()-30, "Yes", "No")</f>
        <v>No</v>
      </c>
      <c r="S1459" s="68" t="str">
        <f ca="1">IF(InvoiceDatabase[[#This Row],[IsOverdue?]]&lt;&gt;"Yes",InvoiceDatabase[[#This Row],[Status]],"Past Due")</f>
        <v>Paid</v>
      </c>
      <c r="T1459" s="68" t="str">
        <f ca="1">IF(AND(InvoiceDatabase[[#This Row],[Date Due]]&lt;TODAY(),InvoiceDatabase[[#This Row],[Status]]&lt;&gt;"Paid"),"Yes","No")</f>
        <v>No</v>
      </c>
    </row>
    <row r="1460" spans="1:20">
      <c r="A1460">
        <v>1459</v>
      </c>
      <c r="C1460" t="s">
        <v>197</v>
      </c>
      <c r="D1460" s="68">
        <v>5129000</v>
      </c>
      <c r="E1460" s="23">
        <v>46215</v>
      </c>
      <c r="F1460" s="23">
        <v>46245</v>
      </c>
      <c r="G1460" t="s">
        <v>51</v>
      </c>
      <c r="H1460"/>
      <c r="I1460"/>
      <c r="K1460" t="s">
        <v>1760</v>
      </c>
      <c r="L1460" s="68">
        <v>0</v>
      </c>
      <c r="M1460" s="68">
        <f>InvoiceDatabase[[#This Row],[Amount]]-InvoiceDatabase[[#This Row],[Paid Amount]]</f>
        <v>5129000</v>
      </c>
      <c r="N1460" s="68" t="str" cm="1">
        <f t="array" aca="1" ref="N1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460" s="68" t="str">
        <f>_xlfn.TEXTAFTER(
VLOOKUP(InvoiceDatabase[[#This Row],[Customer]],CustomerList[],5,FALSE),
", ", -1)</f>
        <v>DI Yogyakarta</v>
      </c>
      <c r="P1460" s="68">
        <f ca="1">IF(InvoiceDatabase[[#This Row],[Aging]]&lt;&gt;"Within Due",InvoiceDatabase[[#This Row],[Balance Outstanding]],0)</f>
        <v>5129000</v>
      </c>
      <c r="Q1460" s="68">
        <f ca="1">IF(InvoiceDatabase[[#This Row],[Aging]]="Within Due",InvoiceDatabase[[#This Row],[Balance Outstanding]],0)</f>
        <v>0</v>
      </c>
      <c r="R1460" s="68" t="str">
        <f ca="1">IF(InvoiceDatabase[[#This Row],[Date Issued]] &gt;= TODAY()-30, "Yes", "No")</f>
        <v>No</v>
      </c>
      <c r="S1460" s="68" t="str">
        <f ca="1">IF(InvoiceDatabase[[#This Row],[IsOverdue?]]&lt;&gt;"Yes",InvoiceDatabase[[#This Row],[Status]],"Past Due")</f>
        <v>Past Due</v>
      </c>
      <c r="T1460" s="68" t="str">
        <f ca="1">IF(AND(InvoiceDatabase[[#This Row],[Date Due]]&lt;TODAY(),InvoiceDatabase[[#This Row],[Status]]&lt;&gt;"Paid"),"Yes","No")</f>
        <v>Yes</v>
      </c>
    </row>
    <row r="1461" spans="1:20">
      <c r="A1461">
        <v>1460</v>
      </c>
      <c r="C1461" t="s">
        <v>246</v>
      </c>
      <c r="D1461" s="68">
        <v>7917000</v>
      </c>
      <c r="E1461" s="23">
        <v>46160</v>
      </c>
      <c r="F1461" s="23">
        <v>46174</v>
      </c>
      <c r="G1461" t="s">
        <v>2802</v>
      </c>
      <c r="H1461"/>
      <c r="I1461"/>
      <c r="K1461" t="s">
        <v>1761</v>
      </c>
      <c r="L1461" s="68">
        <v>3958000</v>
      </c>
      <c r="M1461" s="68">
        <f>InvoiceDatabase[[#This Row],[Amount]]-InvoiceDatabase[[#This Row],[Paid Amount]]</f>
        <v>3959000</v>
      </c>
      <c r="N1461" s="68" t="str" cm="1">
        <f t="array" aca="1" ref="N1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1" s="68" t="str">
        <f>_xlfn.TEXTAFTER(
VLOOKUP(InvoiceDatabase[[#This Row],[Customer]],CustomerList[],5,FALSE),
", ", -1)</f>
        <v>Kalimantan Timur</v>
      </c>
      <c r="P1461" s="68">
        <f ca="1">IF(InvoiceDatabase[[#This Row],[Aging]]&lt;&gt;"Within Due",InvoiceDatabase[[#This Row],[Balance Outstanding]],0)</f>
        <v>3959000</v>
      </c>
      <c r="Q1461" s="68">
        <f ca="1">IF(InvoiceDatabase[[#This Row],[Aging]]="Within Due",InvoiceDatabase[[#This Row],[Balance Outstanding]],0)</f>
        <v>0</v>
      </c>
      <c r="R1461" s="68" t="str">
        <f ca="1">IF(InvoiceDatabase[[#This Row],[Date Issued]] &gt;= TODAY()-30, "Yes", "No")</f>
        <v>No</v>
      </c>
      <c r="S1461" s="68" t="str">
        <f ca="1">IF(InvoiceDatabase[[#This Row],[IsOverdue?]]&lt;&gt;"Yes",InvoiceDatabase[[#This Row],[Status]],"Past Due")</f>
        <v>Past Due</v>
      </c>
      <c r="T1461" s="68" t="str">
        <f ca="1">IF(AND(InvoiceDatabase[[#This Row],[Date Due]]&lt;TODAY(),InvoiceDatabase[[#This Row],[Status]]&lt;&gt;"Paid"),"Yes","No")</f>
        <v>Yes</v>
      </c>
    </row>
    <row r="1462" spans="1:20">
      <c r="A1462">
        <v>1461</v>
      </c>
      <c r="C1462" t="s">
        <v>225</v>
      </c>
      <c r="D1462" s="68">
        <v>4710000</v>
      </c>
      <c r="E1462" s="23">
        <v>46198</v>
      </c>
      <c r="F1462" s="23">
        <v>46243</v>
      </c>
      <c r="G1462" t="s">
        <v>274</v>
      </c>
      <c r="H1462"/>
      <c r="I1462"/>
      <c r="K1462" t="s">
        <v>1762</v>
      </c>
      <c r="L1462" s="68">
        <v>4710000</v>
      </c>
      <c r="M1462" s="68">
        <f>InvoiceDatabase[[#This Row],[Amount]]-InvoiceDatabase[[#This Row],[Paid Amount]]</f>
        <v>0</v>
      </c>
      <c r="N1462" s="68" t="str" cm="1">
        <f t="array" aca="1" ref="N1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2" s="68" t="str">
        <f>_xlfn.TEXTAFTER(
VLOOKUP(InvoiceDatabase[[#This Row],[Customer]],CustomerList[],5,FALSE),
", ", -1)</f>
        <v>Sumatera Selatan</v>
      </c>
      <c r="P1462" s="68">
        <f ca="1">IF(InvoiceDatabase[[#This Row],[Aging]]&lt;&gt;"Within Due",InvoiceDatabase[[#This Row],[Balance Outstanding]],0)</f>
        <v>0</v>
      </c>
      <c r="Q1462" s="68">
        <f ca="1">IF(InvoiceDatabase[[#This Row],[Aging]]="Within Due",InvoiceDatabase[[#This Row],[Balance Outstanding]],0)</f>
        <v>0</v>
      </c>
      <c r="R1462" s="68" t="str">
        <f ca="1">IF(InvoiceDatabase[[#This Row],[Date Issued]] &gt;= TODAY()-30, "Yes", "No")</f>
        <v>No</v>
      </c>
      <c r="S1462" s="68" t="str">
        <f ca="1">IF(InvoiceDatabase[[#This Row],[IsOverdue?]]&lt;&gt;"Yes",InvoiceDatabase[[#This Row],[Status]],"Past Due")</f>
        <v>Paid</v>
      </c>
      <c r="T1462" s="68" t="str">
        <f ca="1">IF(AND(InvoiceDatabase[[#This Row],[Date Due]]&lt;TODAY(),InvoiceDatabase[[#This Row],[Status]]&lt;&gt;"Paid"),"Yes","No")</f>
        <v>No</v>
      </c>
    </row>
    <row r="1463" spans="1:20">
      <c r="A1463">
        <v>1462</v>
      </c>
      <c r="C1463" t="s">
        <v>218</v>
      </c>
      <c r="D1463" s="68">
        <v>5035000</v>
      </c>
      <c r="E1463" s="23">
        <v>46139</v>
      </c>
      <c r="F1463" s="23">
        <v>46169</v>
      </c>
      <c r="G1463" t="s">
        <v>274</v>
      </c>
      <c r="H1463"/>
      <c r="I1463"/>
      <c r="K1463" t="s">
        <v>1763</v>
      </c>
      <c r="L1463" s="68">
        <v>5035000</v>
      </c>
      <c r="M1463" s="68">
        <f>InvoiceDatabase[[#This Row],[Amount]]-InvoiceDatabase[[#This Row],[Paid Amount]]</f>
        <v>0</v>
      </c>
      <c r="N1463" s="68" t="str" cm="1">
        <f t="array" aca="1" ref="N1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3" s="68" t="str">
        <f>_xlfn.TEXTAFTER(
VLOOKUP(InvoiceDatabase[[#This Row],[Customer]],CustomerList[],5,FALSE),
", ", -1)</f>
        <v>Sumatera Utara</v>
      </c>
      <c r="P1463" s="68">
        <f ca="1">IF(InvoiceDatabase[[#This Row],[Aging]]&lt;&gt;"Within Due",InvoiceDatabase[[#This Row],[Balance Outstanding]],0)</f>
        <v>0</v>
      </c>
      <c r="Q1463" s="68">
        <f ca="1">IF(InvoiceDatabase[[#This Row],[Aging]]="Within Due",InvoiceDatabase[[#This Row],[Balance Outstanding]],0)</f>
        <v>0</v>
      </c>
      <c r="R1463" s="68" t="str">
        <f ca="1">IF(InvoiceDatabase[[#This Row],[Date Issued]] &gt;= TODAY()-30, "Yes", "No")</f>
        <v>No</v>
      </c>
      <c r="S1463" s="68" t="str">
        <f ca="1">IF(InvoiceDatabase[[#This Row],[IsOverdue?]]&lt;&gt;"Yes",InvoiceDatabase[[#This Row],[Status]],"Past Due")</f>
        <v>Paid</v>
      </c>
      <c r="T1463" s="68" t="str">
        <f ca="1">IF(AND(InvoiceDatabase[[#This Row],[Date Due]]&lt;TODAY(),InvoiceDatabase[[#This Row],[Status]]&lt;&gt;"Paid"),"Yes","No")</f>
        <v>No</v>
      </c>
    </row>
    <row r="1464" spans="1:20">
      <c r="A1464">
        <v>1463</v>
      </c>
      <c r="C1464" t="s">
        <v>111</v>
      </c>
      <c r="D1464" s="68">
        <v>1589000</v>
      </c>
      <c r="E1464" s="23">
        <v>46129</v>
      </c>
      <c r="F1464" s="23">
        <v>46143</v>
      </c>
      <c r="G1464" t="s">
        <v>274</v>
      </c>
      <c r="H1464"/>
      <c r="I1464"/>
      <c r="K1464" t="s">
        <v>1764</v>
      </c>
      <c r="L1464" s="68">
        <v>1589000</v>
      </c>
      <c r="M1464" s="68">
        <f>InvoiceDatabase[[#This Row],[Amount]]-InvoiceDatabase[[#This Row],[Paid Amount]]</f>
        <v>0</v>
      </c>
      <c r="N1464" s="68" t="str" cm="1">
        <f t="array" aca="1" ref="N1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4" s="68" t="str">
        <f>_xlfn.TEXTAFTER(
VLOOKUP(InvoiceDatabase[[#This Row],[Customer]],CustomerList[],5,FALSE),
", ", -1)</f>
        <v>DKI Jakarta</v>
      </c>
      <c r="P1464" s="68">
        <f ca="1">IF(InvoiceDatabase[[#This Row],[Aging]]&lt;&gt;"Within Due",InvoiceDatabase[[#This Row],[Balance Outstanding]],0)</f>
        <v>0</v>
      </c>
      <c r="Q1464" s="68">
        <f ca="1">IF(InvoiceDatabase[[#This Row],[Aging]]="Within Due",InvoiceDatabase[[#This Row],[Balance Outstanding]],0)</f>
        <v>0</v>
      </c>
      <c r="R1464" s="68" t="str">
        <f ca="1">IF(InvoiceDatabase[[#This Row],[Date Issued]] &gt;= TODAY()-30, "Yes", "No")</f>
        <v>No</v>
      </c>
      <c r="S1464" s="68" t="str">
        <f ca="1">IF(InvoiceDatabase[[#This Row],[IsOverdue?]]&lt;&gt;"Yes",InvoiceDatabase[[#This Row],[Status]],"Past Due")</f>
        <v>Paid</v>
      </c>
      <c r="T1464" s="68" t="str">
        <f ca="1">IF(AND(InvoiceDatabase[[#This Row],[Date Due]]&lt;TODAY(),InvoiceDatabase[[#This Row],[Status]]&lt;&gt;"Paid"),"Yes","No")</f>
        <v>No</v>
      </c>
    </row>
    <row r="1465" spans="1:20">
      <c r="A1465">
        <v>1464</v>
      </c>
      <c r="C1465" t="s">
        <v>177</v>
      </c>
      <c r="D1465" s="68">
        <v>3545000</v>
      </c>
      <c r="E1465" s="23">
        <v>46151</v>
      </c>
      <c r="F1465" s="23">
        <v>46181</v>
      </c>
      <c r="G1465" t="s">
        <v>51</v>
      </c>
      <c r="H1465"/>
      <c r="I1465"/>
      <c r="K1465" t="s">
        <v>1765</v>
      </c>
      <c r="L1465" s="68">
        <v>0</v>
      </c>
      <c r="M1465" s="68">
        <f>InvoiceDatabase[[#This Row],[Amount]]-InvoiceDatabase[[#This Row],[Paid Amount]]</f>
        <v>3545000</v>
      </c>
      <c r="N1465" s="68" t="str" cm="1">
        <f t="array" aca="1" ref="N1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65" s="68" t="str">
        <f>_xlfn.TEXTAFTER(
VLOOKUP(InvoiceDatabase[[#This Row],[Customer]],CustomerList[],5,FALSE),
", ", -1)</f>
        <v>Jawa Timur</v>
      </c>
      <c r="P1465" s="68">
        <f ca="1">IF(InvoiceDatabase[[#This Row],[Aging]]&lt;&gt;"Within Due",InvoiceDatabase[[#This Row],[Balance Outstanding]],0)</f>
        <v>3545000</v>
      </c>
      <c r="Q1465" s="68">
        <f ca="1">IF(InvoiceDatabase[[#This Row],[Aging]]="Within Due",InvoiceDatabase[[#This Row],[Balance Outstanding]],0)</f>
        <v>0</v>
      </c>
      <c r="R1465" s="68" t="str">
        <f ca="1">IF(InvoiceDatabase[[#This Row],[Date Issued]] &gt;= TODAY()-30, "Yes", "No")</f>
        <v>No</v>
      </c>
      <c r="S1465" s="68" t="str">
        <f ca="1">IF(InvoiceDatabase[[#This Row],[IsOverdue?]]&lt;&gt;"Yes",InvoiceDatabase[[#This Row],[Status]],"Past Due")</f>
        <v>Past Due</v>
      </c>
      <c r="T1465" s="68" t="str">
        <f ca="1">IF(AND(InvoiceDatabase[[#This Row],[Date Due]]&lt;TODAY(),InvoiceDatabase[[#This Row],[Status]]&lt;&gt;"Paid"),"Yes","No")</f>
        <v>Yes</v>
      </c>
    </row>
    <row r="1466" spans="1:20">
      <c r="A1466">
        <v>1465</v>
      </c>
      <c r="C1466" t="s">
        <v>211</v>
      </c>
      <c r="D1466" s="68">
        <v>2039000</v>
      </c>
      <c r="E1466" s="23">
        <v>46034</v>
      </c>
      <c r="F1466" s="23">
        <v>46064</v>
      </c>
      <c r="G1466" t="s">
        <v>274</v>
      </c>
      <c r="H1466"/>
      <c r="I1466"/>
      <c r="K1466" t="s">
        <v>1766</v>
      </c>
      <c r="L1466" s="68">
        <v>2039000</v>
      </c>
      <c r="M1466" s="68">
        <f>InvoiceDatabase[[#This Row],[Amount]]-InvoiceDatabase[[#This Row],[Paid Amount]]</f>
        <v>0</v>
      </c>
      <c r="N1466" s="68" t="str" cm="1">
        <f t="array" aca="1" ref="N1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6" s="68" t="str">
        <f>_xlfn.TEXTAFTER(
VLOOKUP(InvoiceDatabase[[#This Row],[Customer]],CustomerList[],5,FALSE),
", ", -1)</f>
        <v>Sulawesi Selatan</v>
      </c>
      <c r="P1466" s="68">
        <f ca="1">IF(InvoiceDatabase[[#This Row],[Aging]]&lt;&gt;"Within Due",InvoiceDatabase[[#This Row],[Balance Outstanding]],0)</f>
        <v>0</v>
      </c>
      <c r="Q1466" s="68">
        <f ca="1">IF(InvoiceDatabase[[#This Row],[Aging]]="Within Due",InvoiceDatabase[[#This Row],[Balance Outstanding]],0)</f>
        <v>0</v>
      </c>
      <c r="R1466" s="68" t="str">
        <f ca="1">IF(InvoiceDatabase[[#This Row],[Date Issued]] &gt;= TODAY()-30, "Yes", "No")</f>
        <v>No</v>
      </c>
      <c r="S1466" s="68" t="str">
        <f ca="1">IF(InvoiceDatabase[[#This Row],[IsOverdue?]]&lt;&gt;"Yes",InvoiceDatabase[[#This Row],[Status]],"Past Due")</f>
        <v>Paid</v>
      </c>
      <c r="T1466" s="68" t="str">
        <f ca="1">IF(AND(InvoiceDatabase[[#This Row],[Date Due]]&lt;TODAY(),InvoiceDatabase[[#This Row],[Status]]&lt;&gt;"Paid"),"Yes","No")</f>
        <v>No</v>
      </c>
    </row>
    <row r="1467" spans="1:20">
      <c r="A1467">
        <v>1466</v>
      </c>
      <c r="C1467" t="s">
        <v>246</v>
      </c>
      <c r="D1467" s="68">
        <v>5860000</v>
      </c>
      <c r="E1467" s="23">
        <v>46268</v>
      </c>
      <c r="F1467" s="23">
        <v>46313</v>
      </c>
      <c r="G1467" t="s">
        <v>274</v>
      </c>
      <c r="H1467"/>
      <c r="I1467"/>
      <c r="K1467" t="s">
        <v>1767</v>
      </c>
      <c r="L1467" s="68">
        <v>5860000</v>
      </c>
      <c r="M1467" s="68">
        <f>InvoiceDatabase[[#This Row],[Amount]]-InvoiceDatabase[[#This Row],[Paid Amount]]</f>
        <v>0</v>
      </c>
      <c r="N1467" s="68" t="str" cm="1">
        <f t="array" aca="1" ref="N1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7" s="68" t="str">
        <f>_xlfn.TEXTAFTER(
VLOOKUP(InvoiceDatabase[[#This Row],[Customer]],CustomerList[],5,FALSE),
", ", -1)</f>
        <v>Kalimantan Timur</v>
      </c>
      <c r="P1467" s="68">
        <f ca="1">IF(InvoiceDatabase[[#This Row],[Aging]]&lt;&gt;"Within Due",InvoiceDatabase[[#This Row],[Balance Outstanding]],0)</f>
        <v>0</v>
      </c>
      <c r="Q1467" s="68">
        <f ca="1">IF(InvoiceDatabase[[#This Row],[Aging]]="Within Due",InvoiceDatabase[[#This Row],[Balance Outstanding]],0)</f>
        <v>0</v>
      </c>
      <c r="R1467" s="68" t="str">
        <f ca="1">IF(InvoiceDatabase[[#This Row],[Date Issued]] &gt;= TODAY()-30, "Yes", "No")</f>
        <v>No</v>
      </c>
      <c r="S1467" s="68" t="str">
        <f ca="1">IF(InvoiceDatabase[[#This Row],[IsOverdue?]]&lt;&gt;"Yes",InvoiceDatabase[[#This Row],[Status]],"Past Due")</f>
        <v>Paid</v>
      </c>
      <c r="T1467" s="68" t="str">
        <f ca="1">IF(AND(InvoiceDatabase[[#This Row],[Date Due]]&lt;TODAY(),InvoiceDatabase[[#This Row],[Status]]&lt;&gt;"Paid"),"Yes","No")</f>
        <v>No</v>
      </c>
    </row>
    <row r="1468" spans="1:20">
      <c r="A1468">
        <v>1467</v>
      </c>
      <c r="C1468" t="s">
        <v>105</v>
      </c>
      <c r="D1468" s="68">
        <v>1740000</v>
      </c>
      <c r="E1468" s="23">
        <v>46252</v>
      </c>
      <c r="F1468" s="23">
        <v>46282</v>
      </c>
      <c r="G1468" t="s">
        <v>2802</v>
      </c>
      <c r="H1468"/>
      <c r="I1468"/>
      <c r="K1468" t="s">
        <v>1768</v>
      </c>
      <c r="L1468" s="68">
        <v>1218000</v>
      </c>
      <c r="M1468" s="68">
        <f>InvoiceDatabase[[#This Row],[Amount]]-InvoiceDatabase[[#This Row],[Paid Amount]]</f>
        <v>522000</v>
      </c>
      <c r="N1468" s="68" t="str" cm="1">
        <f t="array" aca="1" ref="N1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68" s="68" t="str">
        <f>_xlfn.TEXTAFTER(
VLOOKUP(InvoiceDatabase[[#This Row],[Customer]],CustomerList[],5,FALSE),
", ", -1)</f>
        <v>DKI Jakarta</v>
      </c>
      <c r="P1468" s="68">
        <f ca="1">IF(InvoiceDatabase[[#This Row],[Aging]]&lt;&gt;"Within Due",InvoiceDatabase[[#This Row],[Balance Outstanding]],0)</f>
        <v>522000</v>
      </c>
      <c r="Q1468" s="68">
        <f ca="1">IF(InvoiceDatabase[[#This Row],[Aging]]="Within Due",InvoiceDatabase[[#This Row],[Balance Outstanding]],0)</f>
        <v>0</v>
      </c>
      <c r="R1468" s="68" t="str">
        <f ca="1">IF(InvoiceDatabase[[#This Row],[Date Issued]] &gt;= TODAY()-30, "Yes", "No")</f>
        <v>No</v>
      </c>
      <c r="S1468" s="68" t="str">
        <f ca="1">IF(InvoiceDatabase[[#This Row],[IsOverdue?]]&lt;&gt;"Yes",InvoiceDatabase[[#This Row],[Status]],"Past Due")</f>
        <v>Past Due</v>
      </c>
      <c r="T1468" s="68" t="str">
        <f ca="1">IF(AND(InvoiceDatabase[[#This Row],[Date Due]]&lt;TODAY(),InvoiceDatabase[[#This Row],[Status]]&lt;&gt;"Paid"),"Yes","No")</f>
        <v>Yes</v>
      </c>
    </row>
    <row r="1469" spans="1:20">
      <c r="A1469">
        <v>1468</v>
      </c>
      <c r="C1469" t="s">
        <v>111</v>
      </c>
      <c r="D1469" s="68">
        <v>3023000</v>
      </c>
      <c r="E1469" s="23">
        <v>46138</v>
      </c>
      <c r="F1469" s="23">
        <v>46168</v>
      </c>
      <c r="G1469" t="s">
        <v>274</v>
      </c>
      <c r="H1469"/>
      <c r="I1469"/>
      <c r="K1469" t="s">
        <v>1769</v>
      </c>
      <c r="L1469" s="68">
        <v>3023000</v>
      </c>
      <c r="M1469" s="68">
        <f>InvoiceDatabase[[#This Row],[Amount]]-InvoiceDatabase[[#This Row],[Paid Amount]]</f>
        <v>0</v>
      </c>
      <c r="N1469" s="68" t="str" cm="1">
        <f t="array" aca="1" ref="N1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69" s="68" t="str">
        <f>_xlfn.TEXTAFTER(
VLOOKUP(InvoiceDatabase[[#This Row],[Customer]],CustomerList[],5,FALSE),
", ", -1)</f>
        <v>DKI Jakarta</v>
      </c>
      <c r="P1469" s="68">
        <f ca="1">IF(InvoiceDatabase[[#This Row],[Aging]]&lt;&gt;"Within Due",InvoiceDatabase[[#This Row],[Balance Outstanding]],0)</f>
        <v>0</v>
      </c>
      <c r="Q1469" s="68">
        <f ca="1">IF(InvoiceDatabase[[#This Row],[Aging]]="Within Due",InvoiceDatabase[[#This Row],[Balance Outstanding]],0)</f>
        <v>0</v>
      </c>
      <c r="R1469" s="68" t="str">
        <f ca="1">IF(InvoiceDatabase[[#This Row],[Date Issued]] &gt;= TODAY()-30, "Yes", "No")</f>
        <v>No</v>
      </c>
      <c r="S1469" s="68" t="str">
        <f ca="1">IF(InvoiceDatabase[[#This Row],[IsOverdue?]]&lt;&gt;"Yes",InvoiceDatabase[[#This Row],[Status]],"Past Due")</f>
        <v>Paid</v>
      </c>
      <c r="T1469" s="68" t="str">
        <f ca="1">IF(AND(InvoiceDatabase[[#This Row],[Date Due]]&lt;TODAY(),InvoiceDatabase[[#This Row],[Status]]&lt;&gt;"Paid"),"Yes","No")</f>
        <v>No</v>
      </c>
    </row>
    <row r="1470" spans="1:20">
      <c r="A1470">
        <v>1469</v>
      </c>
      <c r="C1470" t="s">
        <v>105</v>
      </c>
      <c r="D1470" s="68">
        <v>3389000</v>
      </c>
      <c r="E1470" s="23">
        <v>46080</v>
      </c>
      <c r="F1470" s="23">
        <v>46110</v>
      </c>
      <c r="G1470" t="s">
        <v>274</v>
      </c>
      <c r="H1470"/>
      <c r="I1470"/>
      <c r="K1470" t="s">
        <v>1770</v>
      </c>
      <c r="L1470" s="68">
        <v>3389000</v>
      </c>
      <c r="M1470" s="68">
        <f>InvoiceDatabase[[#This Row],[Amount]]-InvoiceDatabase[[#This Row],[Paid Amount]]</f>
        <v>0</v>
      </c>
      <c r="N1470" s="68" t="str" cm="1">
        <f t="array" aca="1" ref="N1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0" s="68" t="str">
        <f>_xlfn.TEXTAFTER(
VLOOKUP(InvoiceDatabase[[#This Row],[Customer]],CustomerList[],5,FALSE),
", ", -1)</f>
        <v>DKI Jakarta</v>
      </c>
      <c r="P1470" s="68">
        <f ca="1">IF(InvoiceDatabase[[#This Row],[Aging]]&lt;&gt;"Within Due",InvoiceDatabase[[#This Row],[Balance Outstanding]],0)</f>
        <v>0</v>
      </c>
      <c r="Q1470" s="68">
        <f ca="1">IF(InvoiceDatabase[[#This Row],[Aging]]="Within Due",InvoiceDatabase[[#This Row],[Balance Outstanding]],0)</f>
        <v>0</v>
      </c>
      <c r="R1470" s="68" t="str">
        <f ca="1">IF(InvoiceDatabase[[#This Row],[Date Issued]] &gt;= TODAY()-30, "Yes", "No")</f>
        <v>No</v>
      </c>
      <c r="S1470" s="68" t="str">
        <f ca="1">IF(InvoiceDatabase[[#This Row],[IsOverdue?]]&lt;&gt;"Yes",InvoiceDatabase[[#This Row],[Status]],"Past Due")</f>
        <v>Paid</v>
      </c>
      <c r="T1470" s="68" t="str">
        <f ca="1">IF(AND(InvoiceDatabase[[#This Row],[Date Due]]&lt;TODAY(),InvoiceDatabase[[#This Row],[Status]]&lt;&gt;"Paid"),"Yes","No")</f>
        <v>No</v>
      </c>
    </row>
    <row r="1471" spans="1:20">
      <c r="A1471">
        <v>1470</v>
      </c>
      <c r="C1471" t="s">
        <v>165</v>
      </c>
      <c r="D1471" s="68">
        <v>299000</v>
      </c>
      <c r="E1471" s="23">
        <v>46123</v>
      </c>
      <c r="F1471" s="23">
        <v>46153</v>
      </c>
      <c r="G1471" t="s">
        <v>274</v>
      </c>
      <c r="H1471"/>
      <c r="I1471"/>
      <c r="K1471" t="s">
        <v>1771</v>
      </c>
      <c r="L1471" s="68">
        <v>299000</v>
      </c>
      <c r="M1471" s="68">
        <f>InvoiceDatabase[[#This Row],[Amount]]-InvoiceDatabase[[#This Row],[Paid Amount]]</f>
        <v>0</v>
      </c>
      <c r="N1471" s="68" t="str" cm="1">
        <f t="array" aca="1" ref="N1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1" s="68" t="str">
        <f>_xlfn.TEXTAFTER(
VLOOKUP(InvoiceDatabase[[#This Row],[Customer]],CustomerList[],5,FALSE),
", ", -1)</f>
        <v>Jawa Barat</v>
      </c>
      <c r="P1471" s="68">
        <f ca="1">IF(InvoiceDatabase[[#This Row],[Aging]]&lt;&gt;"Within Due",InvoiceDatabase[[#This Row],[Balance Outstanding]],0)</f>
        <v>0</v>
      </c>
      <c r="Q1471" s="68">
        <f ca="1">IF(InvoiceDatabase[[#This Row],[Aging]]="Within Due",InvoiceDatabase[[#This Row],[Balance Outstanding]],0)</f>
        <v>0</v>
      </c>
      <c r="R1471" s="68" t="str">
        <f ca="1">IF(InvoiceDatabase[[#This Row],[Date Issued]] &gt;= TODAY()-30, "Yes", "No")</f>
        <v>No</v>
      </c>
      <c r="S1471" s="68" t="str">
        <f ca="1">IF(InvoiceDatabase[[#This Row],[IsOverdue?]]&lt;&gt;"Yes",InvoiceDatabase[[#This Row],[Status]],"Past Due")</f>
        <v>Paid</v>
      </c>
      <c r="T1471" s="68" t="str">
        <f ca="1">IF(AND(InvoiceDatabase[[#This Row],[Date Due]]&lt;TODAY(),InvoiceDatabase[[#This Row],[Status]]&lt;&gt;"Paid"),"Yes","No")</f>
        <v>No</v>
      </c>
    </row>
    <row r="1472" spans="1:20">
      <c r="A1472">
        <v>1471</v>
      </c>
      <c r="C1472" t="s">
        <v>171</v>
      </c>
      <c r="D1472" s="68">
        <v>1147000</v>
      </c>
      <c r="E1472" s="23">
        <v>46108</v>
      </c>
      <c r="F1472" s="23">
        <v>46138</v>
      </c>
      <c r="G1472" t="s">
        <v>274</v>
      </c>
      <c r="H1472"/>
      <c r="I1472"/>
      <c r="K1472" t="s">
        <v>1772</v>
      </c>
      <c r="L1472" s="68">
        <v>1147000</v>
      </c>
      <c r="M1472" s="68">
        <f>InvoiceDatabase[[#This Row],[Amount]]-InvoiceDatabase[[#This Row],[Paid Amount]]</f>
        <v>0</v>
      </c>
      <c r="N1472" s="68" t="str" cm="1">
        <f t="array" aca="1" ref="N1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2" s="68" t="str">
        <f>_xlfn.TEXTAFTER(
VLOOKUP(InvoiceDatabase[[#This Row],[Customer]],CustomerList[],5,FALSE),
", ", -1)</f>
        <v>Jawa Barat</v>
      </c>
      <c r="P1472" s="68">
        <f ca="1">IF(InvoiceDatabase[[#This Row],[Aging]]&lt;&gt;"Within Due",InvoiceDatabase[[#This Row],[Balance Outstanding]],0)</f>
        <v>0</v>
      </c>
      <c r="Q1472" s="68">
        <f ca="1">IF(InvoiceDatabase[[#This Row],[Aging]]="Within Due",InvoiceDatabase[[#This Row],[Balance Outstanding]],0)</f>
        <v>0</v>
      </c>
      <c r="R1472" s="68" t="str">
        <f ca="1">IF(InvoiceDatabase[[#This Row],[Date Issued]] &gt;= TODAY()-30, "Yes", "No")</f>
        <v>No</v>
      </c>
      <c r="S1472" s="68" t="str">
        <f ca="1">IF(InvoiceDatabase[[#This Row],[IsOverdue?]]&lt;&gt;"Yes",InvoiceDatabase[[#This Row],[Status]],"Past Due")</f>
        <v>Paid</v>
      </c>
      <c r="T1472" s="68" t="str">
        <f ca="1">IF(AND(InvoiceDatabase[[#This Row],[Date Due]]&lt;TODAY(),InvoiceDatabase[[#This Row],[Status]]&lt;&gt;"Paid"),"Yes","No")</f>
        <v>No</v>
      </c>
    </row>
    <row r="1473" spans="1:20">
      <c r="A1473">
        <v>1472</v>
      </c>
      <c r="C1473" t="s">
        <v>190</v>
      </c>
      <c r="D1473" s="68">
        <v>3018000</v>
      </c>
      <c r="E1473" s="23">
        <v>46271</v>
      </c>
      <c r="F1473" s="23">
        <v>46301</v>
      </c>
      <c r="G1473" t="s">
        <v>51</v>
      </c>
      <c r="H1473"/>
      <c r="I1473"/>
      <c r="K1473" t="s">
        <v>1773</v>
      </c>
      <c r="L1473" s="68">
        <v>0</v>
      </c>
      <c r="M1473" s="68">
        <f>InvoiceDatabase[[#This Row],[Amount]]-InvoiceDatabase[[#This Row],[Paid Amount]]</f>
        <v>3018000</v>
      </c>
      <c r="N1473" s="68" t="str" cm="1">
        <f t="array" aca="1" ref="N1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473" s="68" t="str">
        <f>_xlfn.TEXTAFTER(
VLOOKUP(InvoiceDatabase[[#This Row],[Customer]],CustomerList[],5,FALSE),
", ", -1)</f>
        <v>Jawa Tengah</v>
      </c>
      <c r="P1473" s="68">
        <f ca="1">IF(InvoiceDatabase[[#This Row],[Aging]]&lt;&gt;"Within Due",InvoiceDatabase[[#This Row],[Balance Outstanding]],0)</f>
        <v>0</v>
      </c>
      <c r="Q1473" s="68">
        <f ca="1">IF(InvoiceDatabase[[#This Row],[Aging]]="Within Due",InvoiceDatabase[[#This Row],[Balance Outstanding]],0)</f>
        <v>3018000</v>
      </c>
      <c r="R1473" s="68" t="str">
        <f ca="1">IF(InvoiceDatabase[[#This Row],[Date Issued]] &gt;= TODAY()-30, "Yes", "No")</f>
        <v>Yes</v>
      </c>
      <c r="S1473" s="68" t="str">
        <f ca="1">IF(InvoiceDatabase[[#This Row],[IsOverdue?]]&lt;&gt;"Yes",InvoiceDatabase[[#This Row],[Status]],"Past Due")</f>
        <v>Unpaid</v>
      </c>
      <c r="T1473" s="68" t="str">
        <f ca="1">IF(AND(InvoiceDatabase[[#This Row],[Date Due]]&lt;TODAY(),InvoiceDatabase[[#This Row],[Status]]&lt;&gt;"Paid"),"Yes","No")</f>
        <v>No</v>
      </c>
    </row>
    <row r="1474" spans="1:20">
      <c r="A1474">
        <v>1473</v>
      </c>
      <c r="C1474" t="s">
        <v>246</v>
      </c>
      <c r="D1474" s="68">
        <v>1634000</v>
      </c>
      <c r="E1474" s="23">
        <v>46039</v>
      </c>
      <c r="F1474" s="23">
        <v>46069</v>
      </c>
      <c r="G1474" t="s">
        <v>274</v>
      </c>
      <c r="H1474"/>
      <c r="I1474"/>
      <c r="K1474" t="s">
        <v>1774</v>
      </c>
      <c r="L1474" s="68">
        <v>1634000</v>
      </c>
      <c r="M1474" s="68">
        <f>InvoiceDatabase[[#This Row],[Amount]]-InvoiceDatabase[[#This Row],[Paid Amount]]</f>
        <v>0</v>
      </c>
      <c r="N1474" s="68" t="str" cm="1">
        <f t="array" aca="1" ref="N1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4" s="68" t="str">
        <f>_xlfn.TEXTAFTER(
VLOOKUP(InvoiceDatabase[[#This Row],[Customer]],CustomerList[],5,FALSE),
", ", -1)</f>
        <v>Kalimantan Timur</v>
      </c>
      <c r="P1474" s="68">
        <f ca="1">IF(InvoiceDatabase[[#This Row],[Aging]]&lt;&gt;"Within Due",InvoiceDatabase[[#This Row],[Balance Outstanding]],0)</f>
        <v>0</v>
      </c>
      <c r="Q1474" s="68">
        <f ca="1">IF(InvoiceDatabase[[#This Row],[Aging]]="Within Due",InvoiceDatabase[[#This Row],[Balance Outstanding]],0)</f>
        <v>0</v>
      </c>
      <c r="R1474" s="68" t="str">
        <f ca="1">IF(InvoiceDatabase[[#This Row],[Date Issued]] &gt;= TODAY()-30, "Yes", "No")</f>
        <v>No</v>
      </c>
      <c r="S1474" s="68" t="str">
        <f ca="1">IF(InvoiceDatabase[[#This Row],[IsOverdue?]]&lt;&gt;"Yes",InvoiceDatabase[[#This Row],[Status]],"Past Due")</f>
        <v>Paid</v>
      </c>
      <c r="T1474" s="68" t="str">
        <f ca="1">IF(AND(InvoiceDatabase[[#This Row],[Date Due]]&lt;TODAY(),InvoiceDatabase[[#This Row],[Status]]&lt;&gt;"Paid"),"Yes","No")</f>
        <v>No</v>
      </c>
    </row>
    <row r="1475" spans="1:20">
      <c r="A1475">
        <v>1474</v>
      </c>
      <c r="C1475" t="s">
        <v>190</v>
      </c>
      <c r="D1475" s="68">
        <v>6027000</v>
      </c>
      <c r="E1475" s="23">
        <v>46037</v>
      </c>
      <c r="F1475" s="23">
        <v>46082</v>
      </c>
      <c r="G1475" t="s">
        <v>274</v>
      </c>
      <c r="H1475"/>
      <c r="I1475"/>
      <c r="K1475" t="s">
        <v>1775</v>
      </c>
      <c r="L1475" s="68">
        <v>6027000</v>
      </c>
      <c r="M1475" s="68">
        <f>InvoiceDatabase[[#This Row],[Amount]]-InvoiceDatabase[[#This Row],[Paid Amount]]</f>
        <v>0</v>
      </c>
      <c r="N1475" s="68" t="str" cm="1">
        <f t="array" aca="1" ref="N1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5" s="68" t="str">
        <f>_xlfn.TEXTAFTER(
VLOOKUP(InvoiceDatabase[[#This Row],[Customer]],CustomerList[],5,FALSE),
", ", -1)</f>
        <v>Jawa Tengah</v>
      </c>
      <c r="P1475" s="68">
        <f ca="1">IF(InvoiceDatabase[[#This Row],[Aging]]&lt;&gt;"Within Due",InvoiceDatabase[[#This Row],[Balance Outstanding]],0)</f>
        <v>0</v>
      </c>
      <c r="Q1475" s="68">
        <f ca="1">IF(InvoiceDatabase[[#This Row],[Aging]]="Within Due",InvoiceDatabase[[#This Row],[Balance Outstanding]],0)</f>
        <v>0</v>
      </c>
      <c r="R1475" s="68" t="str">
        <f ca="1">IF(InvoiceDatabase[[#This Row],[Date Issued]] &gt;= TODAY()-30, "Yes", "No")</f>
        <v>No</v>
      </c>
      <c r="S1475" s="68" t="str">
        <f ca="1">IF(InvoiceDatabase[[#This Row],[IsOverdue?]]&lt;&gt;"Yes",InvoiceDatabase[[#This Row],[Status]],"Past Due")</f>
        <v>Paid</v>
      </c>
      <c r="T1475" s="68" t="str">
        <f ca="1">IF(AND(InvoiceDatabase[[#This Row],[Date Due]]&lt;TODAY(),InvoiceDatabase[[#This Row],[Status]]&lt;&gt;"Paid"),"Yes","No")</f>
        <v>No</v>
      </c>
    </row>
    <row r="1476" spans="1:20">
      <c r="A1476">
        <v>1475</v>
      </c>
      <c r="C1476" t="s">
        <v>197</v>
      </c>
      <c r="D1476" s="68">
        <v>5176000</v>
      </c>
      <c r="E1476" s="23">
        <v>46040</v>
      </c>
      <c r="F1476" s="23">
        <v>46070</v>
      </c>
      <c r="G1476" t="s">
        <v>274</v>
      </c>
      <c r="H1476"/>
      <c r="I1476"/>
      <c r="K1476" t="s">
        <v>1776</v>
      </c>
      <c r="L1476" s="68">
        <v>5176000</v>
      </c>
      <c r="M1476" s="68">
        <f>InvoiceDatabase[[#This Row],[Amount]]-InvoiceDatabase[[#This Row],[Paid Amount]]</f>
        <v>0</v>
      </c>
      <c r="N1476" s="68" t="str" cm="1">
        <f t="array" aca="1" ref="N1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6" s="68" t="str">
        <f>_xlfn.TEXTAFTER(
VLOOKUP(InvoiceDatabase[[#This Row],[Customer]],CustomerList[],5,FALSE),
", ", -1)</f>
        <v>DI Yogyakarta</v>
      </c>
      <c r="P1476" s="68">
        <f ca="1">IF(InvoiceDatabase[[#This Row],[Aging]]&lt;&gt;"Within Due",InvoiceDatabase[[#This Row],[Balance Outstanding]],0)</f>
        <v>0</v>
      </c>
      <c r="Q1476" s="68">
        <f ca="1">IF(InvoiceDatabase[[#This Row],[Aging]]="Within Due",InvoiceDatabase[[#This Row],[Balance Outstanding]],0)</f>
        <v>0</v>
      </c>
      <c r="R1476" s="68" t="str">
        <f ca="1">IF(InvoiceDatabase[[#This Row],[Date Issued]] &gt;= TODAY()-30, "Yes", "No")</f>
        <v>No</v>
      </c>
      <c r="S1476" s="68" t="str">
        <f ca="1">IF(InvoiceDatabase[[#This Row],[IsOverdue?]]&lt;&gt;"Yes",InvoiceDatabase[[#This Row],[Status]],"Past Due")</f>
        <v>Paid</v>
      </c>
      <c r="T1476" s="68" t="str">
        <f ca="1">IF(AND(InvoiceDatabase[[#This Row],[Date Due]]&lt;TODAY(),InvoiceDatabase[[#This Row],[Status]]&lt;&gt;"Paid"),"Yes","No")</f>
        <v>No</v>
      </c>
    </row>
    <row r="1477" spans="1:20">
      <c r="A1477">
        <v>1476</v>
      </c>
      <c r="C1477" t="s">
        <v>144</v>
      </c>
      <c r="D1477" s="68">
        <v>3905000</v>
      </c>
      <c r="E1477" s="23">
        <v>46139</v>
      </c>
      <c r="F1477" s="23">
        <v>46169</v>
      </c>
      <c r="G1477" t="s">
        <v>274</v>
      </c>
      <c r="H1477"/>
      <c r="I1477"/>
      <c r="K1477" t="s">
        <v>1777</v>
      </c>
      <c r="L1477" s="68">
        <v>3905000</v>
      </c>
      <c r="M1477" s="68">
        <f>InvoiceDatabase[[#This Row],[Amount]]-InvoiceDatabase[[#This Row],[Paid Amount]]</f>
        <v>0</v>
      </c>
      <c r="N1477" s="68" t="str" cm="1">
        <f t="array" aca="1" ref="N1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7" s="68" t="str">
        <f>_xlfn.TEXTAFTER(
VLOOKUP(InvoiceDatabase[[#This Row],[Customer]],CustomerList[],5,FALSE),
", ", -1)</f>
        <v>Banten</v>
      </c>
      <c r="P1477" s="68">
        <f ca="1">IF(InvoiceDatabase[[#This Row],[Aging]]&lt;&gt;"Within Due",InvoiceDatabase[[#This Row],[Balance Outstanding]],0)</f>
        <v>0</v>
      </c>
      <c r="Q1477" s="68">
        <f ca="1">IF(InvoiceDatabase[[#This Row],[Aging]]="Within Due",InvoiceDatabase[[#This Row],[Balance Outstanding]],0)</f>
        <v>0</v>
      </c>
      <c r="R1477" s="68" t="str">
        <f ca="1">IF(InvoiceDatabase[[#This Row],[Date Issued]] &gt;= TODAY()-30, "Yes", "No")</f>
        <v>No</v>
      </c>
      <c r="S1477" s="68" t="str">
        <f ca="1">IF(InvoiceDatabase[[#This Row],[IsOverdue?]]&lt;&gt;"Yes",InvoiceDatabase[[#This Row],[Status]],"Past Due")</f>
        <v>Paid</v>
      </c>
      <c r="T1477" s="68" t="str">
        <f ca="1">IF(AND(InvoiceDatabase[[#This Row],[Date Due]]&lt;TODAY(),InvoiceDatabase[[#This Row],[Status]]&lt;&gt;"Paid"),"Yes","No")</f>
        <v>No</v>
      </c>
    </row>
    <row r="1478" spans="1:20">
      <c r="A1478">
        <v>1477</v>
      </c>
      <c r="C1478" t="s">
        <v>151</v>
      </c>
      <c r="D1478" s="68">
        <v>5635000</v>
      </c>
      <c r="E1478" s="23">
        <v>46145</v>
      </c>
      <c r="F1478" s="23">
        <v>46175</v>
      </c>
      <c r="G1478" t="s">
        <v>274</v>
      </c>
      <c r="H1478"/>
      <c r="I1478"/>
      <c r="K1478" t="s">
        <v>1778</v>
      </c>
      <c r="L1478" s="68">
        <v>5635000</v>
      </c>
      <c r="M1478" s="68">
        <f>InvoiceDatabase[[#This Row],[Amount]]-InvoiceDatabase[[#This Row],[Paid Amount]]</f>
        <v>0</v>
      </c>
      <c r="N1478" s="68" t="str" cm="1">
        <f t="array" aca="1" ref="N1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78" s="68" t="str">
        <f>_xlfn.TEXTAFTER(
VLOOKUP(InvoiceDatabase[[#This Row],[Customer]],CustomerList[],5,FALSE),
", ", -1)</f>
        <v>Banten</v>
      </c>
      <c r="P1478" s="68">
        <f ca="1">IF(InvoiceDatabase[[#This Row],[Aging]]&lt;&gt;"Within Due",InvoiceDatabase[[#This Row],[Balance Outstanding]],0)</f>
        <v>0</v>
      </c>
      <c r="Q1478" s="68">
        <f ca="1">IF(InvoiceDatabase[[#This Row],[Aging]]="Within Due",InvoiceDatabase[[#This Row],[Balance Outstanding]],0)</f>
        <v>0</v>
      </c>
      <c r="R1478" s="68" t="str">
        <f ca="1">IF(InvoiceDatabase[[#This Row],[Date Issued]] &gt;= TODAY()-30, "Yes", "No")</f>
        <v>No</v>
      </c>
      <c r="S1478" s="68" t="str">
        <f ca="1">IF(InvoiceDatabase[[#This Row],[IsOverdue?]]&lt;&gt;"Yes",InvoiceDatabase[[#This Row],[Status]],"Past Due")</f>
        <v>Paid</v>
      </c>
      <c r="T1478" s="68" t="str">
        <f ca="1">IF(AND(InvoiceDatabase[[#This Row],[Date Due]]&lt;TODAY(),InvoiceDatabase[[#This Row],[Status]]&lt;&gt;"Paid"),"Yes","No")</f>
        <v>No</v>
      </c>
    </row>
    <row r="1479" spans="1:20">
      <c r="A1479">
        <v>1478</v>
      </c>
      <c r="C1479" t="s">
        <v>211</v>
      </c>
      <c r="D1479" s="68">
        <v>2301000</v>
      </c>
      <c r="E1479" s="23">
        <v>46260</v>
      </c>
      <c r="F1479" s="23">
        <v>46290</v>
      </c>
      <c r="G1479" t="s">
        <v>51</v>
      </c>
      <c r="H1479"/>
      <c r="I1479"/>
      <c r="K1479" t="s">
        <v>1779</v>
      </c>
      <c r="L1479" s="68">
        <v>0</v>
      </c>
      <c r="M1479" s="68">
        <f>InvoiceDatabase[[#This Row],[Amount]]-InvoiceDatabase[[#This Row],[Paid Amount]]</f>
        <v>2301000</v>
      </c>
      <c r="N1479" s="68" t="str" cm="1">
        <f t="array" aca="1" ref="N1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79" s="68" t="str">
        <f>_xlfn.TEXTAFTER(
VLOOKUP(InvoiceDatabase[[#This Row],[Customer]],CustomerList[],5,FALSE),
", ", -1)</f>
        <v>Sulawesi Selatan</v>
      </c>
      <c r="P1479" s="68">
        <f ca="1">IF(InvoiceDatabase[[#This Row],[Aging]]&lt;&gt;"Within Due",InvoiceDatabase[[#This Row],[Balance Outstanding]],0)</f>
        <v>2301000</v>
      </c>
      <c r="Q1479" s="68">
        <f ca="1">IF(InvoiceDatabase[[#This Row],[Aging]]="Within Due",InvoiceDatabase[[#This Row],[Balance Outstanding]],0)</f>
        <v>0</v>
      </c>
      <c r="R1479" s="68" t="str">
        <f ca="1">IF(InvoiceDatabase[[#This Row],[Date Issued]] &gt;= TODAY()-30, "Yes", "No")</f>
        <v>No</v>
      </c>
      <c r="S1479" s="68" t="str">
        <f ca="1">IF(InvoiceDatabase[[#This Row],[IsOverdue?]]&lt;&gt;"Yes",InvoiceDatabase[[#This Row],[Status]],"Past Due")</f>
        <v>Past Due</v>
      </c>
      <c r="T1479" s="68" t="str">
        <f ca="1">IF(AND(InvoiceDatabase[[#This Row],[Date Due]]&lt;TODAY(),InvoiceDatabase[[#This Row],[Status]]&lt;&gt;"Paid"),"Yes","No")</f>
        <v>Yes</v>
      </c>
    </row>
    <row r="1480" spans="1:20">
      <c r="A1480">
        <v>1479</v>
      </c>
      <c r="C1480" t="s">
        <v>131</v>
      </c>
      <c r="D1480" s="68">
        <v>2292000</v>
      </c>
      <c r="E1480" s="23">
        <v>46055</v>
      </c>
      <c r="F1480" s="23">
        <v>46100</v>
      </c>
      <c r="G1480" t="s">
        <v>2802</v>
      </c>
      <c r="H1480"/>
      <c r="I1480"/>
      <c r="K1480" t="s">
        <v>1780</v>
      </c>
      <c r="L1480" s="68">
        <v>917000</v>
      </c>
      <c r="M1480" s="68">
        <f>InvoiceDatabase[[#This Row],[Amount]]-InvoiceDatabase[[#This Row],[Paid Amount]]</f>
        <v>1375000</v>
      </c>
      <c r="N1480" s="68" t="str" cm="1">
        <f t="array" aca="1" ref="N1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0" s="68" t="str">
        <f>_xlfn.TEXTAFTER(
VLOOKUP(InvoiceDatabase[[#This Row],[Customer]],CustomerList[],5,FALSE),
", ", -1)</f>
        <v>Jawa Barat</v>
      </c>
      <c r="P1480" s="68">
        <f ca="1">IF(InvoiceDatabase[[#This Row],[Aging]]&lt;&gt;"Within Due",InvoiceDatabase[[#This Row],[Balance Outstanding]],0)</f>
        <v>1375000</v>
      </c>
      <c r="Q1480" s="68">
        <f ca="1">IF(InvoiceDatabase[[#This Row],[Aging]]="Within Due",InvoiceDatabase[[#This Row],[Balance Outstanding]],0)</f>
        <v>0</v>
      </c>
      <c r="R1480" s="68" t="str">
        <f ca="1">IF(InvoiceDatabase[[#This Row],[Date Issued]] &gt;= TODAY()-30, "Yes", "No")</f>
        <v>No</v>
      </c>
      <c r="S1480" s="68" t="str">
        <f ca="1">IF(InvoiceDatabase[[#This Row],[IsOverdue?]]&lt;&gt;"Yes",InvoiceDatabase[[#This Row],[Status]],"Past Due")</f>
        <v>Past Due</v>
      </c>
      <c r="T1480" s="68" t="str">
        <f ca="1">IF(AND(InvoiceDatabase[[#This Row],[Date Due]]&lt;TODAY(),InvoiceDatabase[[#This Row],[Status]]&lt;&gt;"Paid"),"Yes","No")</f>
        <v>Yes</v>
      </c>
    </row>
    <row r="1481" spans="1:20">
      <c r="A1481">
        <v>1480</v>
      </c>
      <c r="C1481" t="s">
        <v>158</v>
      </c>
      <c r="D1481" s="68">
        <v>1690000</v>
      </c>
      <c r="E1481" s="23">
        <v>46089</v>
      </c>
      <c r="F1481" s="23">
        <v>46103</v>
      </c>
      <c r="G1481" t="s">
        <v>51</v>
      </c>
      <c r="H1481"/>
      <c r="I1481"/>
      <c r="K1481" t="s">
        <v>1781</v>
      </c>
      <c r="L1481" s="68">
        <v>0</v>
      </c>
      <c r="M1481" s="68">
        <f>InvoiceDatabase[[#This Row],[Amount]]-InvoiceDatabase[[#This Row],[Paid Amount]]</f>
        <v>1690000</v>
      </c>
      <c r="N1481" s="68" t="str" cm="1">
        <f t="array" aca="1" ref="N1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1" s="68" t="str">
        <f>_xlfn.TEXTAFTER(
VLOOKUP(InvoiceDatabase[[#This Row],[Customer]],CustomerList[],5,FALSE),
", ", -1)</f>
        <v>DKI Jakarta</v>
      </c>
      <c r="P1481" s="68">
        <f ca="1">IF(InvoiceDatabase[[#This Row],[Aging]]&lt;&gt;"Within Due",InvoiceDatabase[[#This Row],[Balance Outstanding]],0)</f>
        <v>1690000</v>
      </c>
      <c r="Q1481" s="68">
        <f ca="1">IF(InvoiceDatabase[[#This Row],[Aging]]="Within Due",InvoiceDatabase[[#This Row],[Balance Outstanding]],0)</f>
        <v>0</v>
      </c>
      <c r="R1481" s="68" t="str">
        <f ca="1">IF(InvoiceDatabase[[#This Row],[Date Issued]] &gt;= TODAY()-30, "Yes", "No")</f>
        <v>No</v>
      </c>
      <c r="S1481" s="68" t="str">
        <f ca="1">IF(InvoiceDatabase[[#This Row],[IsOverdue?]]&lt;&gt;"Yes",InvoiceDatabase[[#This Row],[Status]],"Past Due")</f>
        <v>Past Due</v>
      </c>
      <c r="T1481" s="68" t="str">
        <f ca="1">IF(AND(InvoiceDatabase[[#This Row],[Date Due]]&lt;TODAY(),InvoiceDatabase[[#This Row],[Status]]&lt;&gt;"Paid"),"Yes","No")</f>
        <v>Yes</v>
      </c>
    </row>
    <row r="1482" spans="1:20">
      <c r="A1482">
        <v>1481</v>
      </c>
      <c r="C1482" t="s">
        <v>118</v>
      </c>
      <c r="D1482" s="68">
        <v>3084000</v>
      </c>
      <c r="E1482" s="23">
        <v>46133</v>
      </c>
      <c r="F1482" s="23">
        <v>46163</v>
      </c>
      <c r="G1482" t="s">
        <v>274</v>
      </c>
      <c r="H1482"/>
      <c r="I1482"/>
      <c r="K1482" t="s">
        <v>1782</v>
      </c>
      <c r="L1482" s="68">
        <v>3084000</v>
      </c>
      <c r="M1482" s="68">
        <f>InvoiceDatabase[[#This Row],[Amount]]-InvoiceDatabase[[#This Row],[Paid Amount]]</f>
        <v>0</v>
      </c>
      <c r="N1482" s="68" t="str" cm="1">
        <f t="array" aca="1" ref="N1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2" s="68" t="str">
        <f>_xlfn.TEXTAFTER(
VLOOKUP(InvoiceDatabase[[#This Row],[Customer]],CustomerList[],5,FALSE),
", ", -1)</f>
        <v>DKI Jakarta</v>
      </c>
      <c r="P1482" s="68">
        <f ca="1">IF(InvoiceDatabase[[#This Row],[Aging]]&lt;&gt;"Within Due",InvoiceDatabase[[#This Row],[Balance Outstanding]],0)</f>
        <v>0</v>
      </c>
      <c r="Q1482" s="68">
        <f ca="1">IF(InvoiceDatabase[[#This Row],[Aging]]="Within Due",InvoiceDatabase[[#This Row],[Balance Outstanding]],0)</f>
        <v>0</v>
      </c>
      <c r="R1482" s="68" t="str">
        <f ca="1">IF(InvoiceDatabase[[#This Row],[Date Issued]] &gt;= TODAY()-30, "Yes", "No")</f>
        <v>No</v>
      </c>
      <c r="S1482" s="68" t="str">
        <f ca="1">IF(InvoiceDatabase[[#This Row],[IsOverdue?]]&lt;&gt;"Yes",InvoiceDatabase[[#This Row],[Status]],"Past Due")</f>
        <v>Paid</v>
      </c>
      <c r="T1482" s="68" t="str">
        <f ca="1">IF(AND(InvoiceDatabase[[#This Row],[Date Due]]&lt;TODAY(),InvoiceDatabase[[#This Row],[Status]]&lt;&gt;"Paid"),"Yes","No")</f>
        <v>No</v>
      </c>
    </row>
    <row r="1483" spans="1:20">
      <c r="A1483">
        <v>1482</v>
      </c>
      <c r="C1483" t="s">
        <v>204</v>
      </c>
      <c r="D1483" s="68">
        <v>7607000</v>
      </c>
      <c r="E1483" s="23">
        <v>46189</v>
      </c>
      <c r="F1483" s="23">
        <v>46219</v>
      </c>
      <c r="G1483" t="s">
        <v>274</v>
      </c>
      <c r="H1483"/>
      <c r="I1483"/>
      <c r="K1483" t="s">
        <v>1783</v>
      </c>
      <c r="L1483" s="68">
        <v>7607000</v>
      </c>
      <c r="M1483" s="68">
        <f>InvoiceDatabase[[#This Row],[Amount]]-InvoiceDatabase[[#This Row],[Paid Amount]]</f>
        <v>0</v>
      </c>
      <c r="N1483" s="68" t="str" cm="1">
        <f t="array" aca="1" ref="N1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3" s="68" t="str">
        <f>_xlfn.TEXTAFTER(
VLOOKUP(InvoiceDatabase[[#This Row],[Customer]],CustomerList[],5,FALSE),
", ", -1)</f>
        <v>Bali</v>
      </c>
      <c r="P1483" s="68">
        <f ca="1">IF(InvoiceDatabase[[#This Row],[Aging]]&lt;&gt;"Within Due",InvoiceDatabase[[#This Row],[Balance Outstanding]],0)</f>
        <v>0</v>
      </c>
      <c r="Q1483" s="68">
        <f ca="1">IF(InvoiceDatabase[[#This Row],[Aging]]="Within Due",InvoiceDatabase[[#This Row],[Balance Outstanding]],0)</f>
        <v>0</v>
      </c>
      <c r="R1483" s="68" t="str">
        <f ca="1">IF(InvoiceDatabase[[#This Row],[Date Issued]] &gt;= TODAY()-30, "Yes", "No")</f>
        <v>No</v>
      </c>
      <c r="S1483" s="68" t="str">
        <f ca="1">IF(InvoiceDatabase[[#This Row],[IsOverdue?]]&lt;&gt;"Yes",InvoiceDatabase[[#This Row],[Status]],"Past Due")</f>
        <v>Paid</v>
      </c>
      <c r="T1483" s="68" t="str">
        <f ca="1">IF(AND(InvoiceDatabase[[#This Row],[Date Due]]&lt;TODAY(),InvoiceDatabase[[#This Row],[Status]]&lt;&gt;"Paid"),"Yes","No")</f>
        <v>No</v>
      </c>
    </row>
    <row r="1484" spans="1:20">
      <c r="A1484">
        <v>1483</v>
      </c>
      <c r="C1484" t="s">
        <v>151</v>
      </c>
      <c r="D1484" s="68">
        <v>258000</v>
      </c>
      <c r="E1484" s="23">
        <v>46255</v>
      </c>
      <c r="F1484" s="23">
        <v>46285</v>
      </c>
      <c r="G1484" t="s">
        <v>51</v>
      </c>
      <c r="H1484"/>
      <c r="I1484"/>
      <c r="K1484" t="s">
        <v>1784</v>
      </c>
      <c r="L1484" s="68">
        <v>0</v>
      </c>
      <c r="M1484" s="68">
        <f>InvoiceDatabase[[#This Row],[Amount]]-InvoiceDatabase[[#This Row],[Paid Amount]]</f>
        <v>258000</v>
      </c>
      <c r="N1484" s="68" t="str" cm="1">
        <f t="array" aca="1" ref="N1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4" s="68" t="str">
        <f>_xlfn.TEXTAFTER(
VLOOKUP(InvoiceDatabase[[#This Row],[Customer]],CustomerList[],5,FALSE),
", ", -1)</f>
        <v>Banten</v>
      </c>
      <c r="P1484" s="68">
        <f ca="1">IF(InvoiceDatabase[[#This Row],[Aging]]&lt;&gt;"Within Due",InvoiceDatabase[[#This Row],[Balance Outstanding]],0)</f>
        <v>258000</v>
      </c>
      <c r="Q1484" s="68">
        <f ca="1">IF(InvoiceDatabase[[#This Row],[Aging]]="Within Due",InvoiceDatabase[[#This Row],[Balance Outstanding]],0)</f>
        <v>0</v>
      </c>
      <c r="R1484" s="68" t="str">
        <f ca="1">IF(InvoiceDatabase[[#This Row],[Date Issued]] &gt;= TODAY()-30, "Yes", "No")</f>
        <v>No</v>
      </c>
      <c r="S1484" s="68" t="str">
        <f ca="1">IF(InvoiceDatabase[[#This Row],[IsOverdue?]]&lt;&gt;"Yes",InvoiceDatabase[[#This Row],[Status]],"Past Due")</f>
        <v>Past Due</v>
      </c>
      <c r="T1484" s="68" t="str">
        <f ca="1">IF(AND(InvoiceDatabase[[#This Row],[Date Due]]&lt;TODAY(),InvoiceDatabase[[#This Row],[Status]]&lt;&gt;"Paid"),"Yes","No")</f>
        <v>Yes</v>
      </c>
    </row>
    <row r="1485" spans="1:20">
      <c r="A1485">
        <v>1484</v>
      </c>
      <c r="C1485" t="s">
        <v>151</v>
      </c>
      <c r="D1485" s="68">
        <v>4165000</v>
      </c>
      <c r="E1485" s="23">
        <v>46128</v>
      </c>
      <c r="F1485" s="23">
        <v>46142</v>
      </c>
      <c r="G1485" t="s">
        <v>2802</v>
      </c>
      <c r="H1485"/>
      <c r="I1485"/>
      <c r="K1485" t="s">
        <v>1785</v>
      </c>
      <c r="L1485" s="68">
        <v>2916000</v>
      </c>
      <c r="M1485" s="68">
        <f>InvoiceDatabase[[#This Row],[Amount]]-InvoiceDatabase[[#This Row],[Paid Amount]]</f>
        <v>1249000</v>
      </c>
      <c r="N1485" s="68" t="str" cm="1">
        <f t="array" aca="1" ref="N1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5" s="68" t="str">
        <f>_xlfn.TEXTAFTER(
VLOOKUP(InvoiceDatabase[[#This Row],[Customer]],CustomerList[],5,FALSE),
", ", -1)</f>
        <v>Banten</v>
      </c>
      <c r="P1485" s="68">
        <f ca="1">IF(InvoiceDatabase[[#This Row],[Aging]]&lt;&gt;"Within Due",InvoiceDatabase[[#This Row],[Balance Outstanding]],0)</f>
        <v>1249000</v>
      </c>
      <c r="Q1485" s="68">
        <f ca="1">IF(InvoiceDatabase[[#This Row],[Aging]]="Within Due",InvoiceDatabase[[#This Row],[Balance Outstanding]],0)</f>
        <v>0</v>
      </c>
      <c r="R1485" s="68" t="str">
        <f ca="1">IF(InvoiceDatabase[[#This Row],[Date Issued]] &gt;= TODAY()-30, "Yes", "No")</f>
        <v>No</v>
      </c>
      <c r="S1485" s="68" t="str">
        <f ca="1">IF(InvoiceDatabase[[#This Row],[IsOverdue?]]&lt;&gt;"Yes",InvoiceDatabase[[#This Row],[Status]],"Past Due")</f>
        <v>Past Due</v>
      </c>
      <c r="T1485" s="68" t="str">
        <f ca="1">IF(AND(InvoiceDatabase[[#This Row],[Date Due]]&lt;TODAY(),InvoiceDatabase[[#This Row],[Status]]&lt;&gt;"Paid"),"Yes","No")</f>
        <v>Yes</v>
      </c>
    </row>
    <row r="1486" spans="1:20">
      <c r="A1486">
        <v>1485</v>
      </c>
      <c r="C1486" t="s">
        <v>32</v>
      </c>
      <c r="D1486" s="68">
        <v>6131000</v>
      </c>
      <c r="E1486" s="23">
        <v>46114</v>
      </c>
      <c r="F1486" s="23">
        <v>46144</v>
      </c>
      <c r="G1486" t="s">
        <v>51</v>
      </c>
      <c r="H1486"/>
      <c r="I1486"/>
      <c r="K1486" t="s">
        <v>1786</v>
      </c>
      <c r="L1486" s="68">
        <v>0</v>
      </c>
      <c r="M1486" s="68">
        <f>InvoiceDatabase[[#This Row],[Amount]]-InvoiceDatabase[[#This Row],[Paid Amount]]</f>
        <v>6131000</v>
      </c>
      <c r="N1486" s="68" t="str" cm="1">
        <f t="array" aca="1" ref="N1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86" s="68" t="str">
        <f>_xlfn.TEXTAFTER(
VLOOKUP(InvoiceDatabase[[#This Row],[Customer]],CustomerList[],5,FALSE),
", ", -1)</f>
        <v>DKI Jakarta</v>
      </c>
      <c r="P1486" s="68">
        <f ca="1">IF(InvoiceDatabase[[#This Row],[Aging]]&lt;&gt;"Within Due",InvoiceDatabase[[#This Row],[Balance Outstanding]],0)</f>
        <v>6131000</v>
      </c>
      <c r="Q1486" s="68">
        <f ca="1">IF(InvoiceDatabase[[#This Row],[Aging]]="Within Due",InvoiceDatabase[[#This Row],[Balance Outstanding]],0)</f>
        <v>0</v>
      </c>
      <c r="R1486" s="68" t="str">
        <f ca="1">IF(InvoiceDatabase[[#This Row],[Date Issued]] &gt;= TODAY()-30, "Yes", "No")</f>
        <v>No</v>
      </c>
      <c r="S1486" s="68" t="str">
        <f ca="1">IF(InvoiceDatabase[[#This Row],[IsOverdue?]]&lt;&gt;"Yes",InvoiceDatabase[[#This Row],[Status]],"Past Due")</f>
        <v>Past Due</v>
      </c>
      <c r="T1486" s="68" t="str">
        <f ca="1">IF(AND(InvoiceDatabase[[#This Row],[Date Due]]&lt;TODAY(),InvoiceDatabase[[#This Row],[Status]]&lt;&gt;"Paid"),"Yes","No")</f>
        <v>Yes</v>
      </c>
    </row>
    <row r="1487" spans="1:20">
      <c r="A1487">
        <v>1486</v>
      </c>
      <c r="C1487" t="s">
        <v>32</v>
      </c>
      <c r="D1487" s="68">
        <v>1192000</v>
      </c>
      <c r="E1487" s="23">
        <v>46211</v>
      </c>
      <c r="F1487" s="23">
        <v>46241</v>
      </c>
      <c r="G1487" t="s">
        <v>274</v>
      </c>
      <c r="H1487"/>
      <c r="I1487"/>
      <c r="K1487" t="s">
        <v>1787</v>
      </c>
      <c r="L1487" s="68">
        <v>1192000</v>
      </c>
      <c r="M1487" s="68">
        <f>InvoiceDatabase[[#This Row],[Amount]]-InvoiceDatabase[[#This Row],[Paid Amount]]</f>
        <v>0</v>
      </c>
      <c r="N1487" s="68" t="str" cm="1">
        <f t="array" aca="1" ref="N1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7" s="68" t="str">
        <f>_xlfn.TEXTAFTER(
VLOOKUP(InvoiceDatabase[[#This Row],[Customer]],CustomerList[],5,FALSE),
", ", -1)</f>
        <v>DKI Jakarta</v>
      </c>
      <c r="P1487" s="68">
        <f ca="1">IF(InvoiceDatabase[[#This Row],[Aging]]&lt;&gt;"Within Due",InvoiceDatabase[[#This Row],[Balance Outstanding]],0)</f>
        <v>0</v>
      </c>
      <c r="Q1487" s="68">
        <f ca="1">IF(InvoiceDatabase[[#This Row],[Aging]]="Within Due",InvoiceDatabase[[#This Row],[Balance Outstanding]],0)</f>
        <v>0</v>
      </c>
      <c r="R1487" s="68" t="str">
        <f ca="1">IF(InvoiceDatabase[[#This Row],[Date Issued]] &gt;= TODAY()-30, "Yes", "No")</f>
        <v>No</v>
      </c>
      <c r="S1487" s="68" t="str">
        <f ca="1">IF(InvoiceDatabase[[#This Row],[IsOverdue?]]&lt;&gt;"Yes",InvoiceDatabase[[#This Row],[Status]],"Past Due")</f>
        <v>Paid</v>
      </c>
      <c r="T1487" s="68" t="str">
        <f ca="1">IF(AND(InvoiceDatabase[[#This Row],[Date Due]]&lt;TODAY(),InvoiceDatabase[[#This Row],[Status]]&lt;&gt;"Paid"),"Yes","No")</f>
        <v>No</v>
      </c>
    </row>
    <row r="1488" spans="1:20">
      <c r="A1488">
        <v>1487</v>
      </c>
      <c r="C1488" t="s">
        <v>158</v>
      </c>
      <c r="D1488" s="68">
        <v>3842000</v>
      </c>
      <c r="E1488" s="23">
        <v>46257</v>
      </c>
      <c r="F1488" s="23">
        <v>46287</v>
      </c>
      <c r="G1488" t="s">
        <v>51</v>
      </c>
      <c r="H1488"/>
      <c r="I1488"/>
      <c r="K1488" t="s">
        <v>1788</v>
      </c>
      <c r="L1488" s="68">
        <v>0</v>
      </c>
      <c r="M1488" s="68">
        <f>InvoiceDatabase[[#This Row],[Amount]]-InvoiceDatabase[[#This Row],[Paid Amount]]</f>
        <v>3842000</v>
      </c>
      <c r="N1488" s="68" t="str" cm="1">
        <f t="array" aca="1" ref="N1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488" s="68" t="str">
        <f>_xlfn.TEXTAFTER(
VLOOKUP(InvoiceDatabase[[#This Row],[Customer]],CustomerList[],5,FALSE),
", ", -1)</f>
        <v>DKI Jakarta</v>
      </c>
      <c r="P1488" s="68">
        <f ca="1">IF(InvoiceDatabase[[#This Row],[Aging]]&lt;&gt;"Within Due",InvoiceDatabase[[#This Row],[Balance Outstanding]],0)</f>
        <v>3842000</v>
      </c>
      <c r="Q1488" s="68">
        <f ca="1">IF(InvoiceDatabase[[#This Row],[Aging]]="Within Due",InvoiceDatabase[[#This Row],[Balance Outstanding]],0)</f>
        <v>0</v>
      </c>
      <c r="R1488" s="68" t="str">
        <f ca="1">IF(InvoiceDatabase[[#This Row],[Date Issued]] &gt;= TODAY()-30, "Yes", "No")</f>
        <v>No</v>
      </c>
      <c r="S1488" s="68" t="str">
        <f ca="1">IF(InvoiceDatabase[[#This Row],[IsOverdue?]]&lt;&gt;"Yes",InvoiceDatabase[[#This Row],[Status]],"Past Due")</f>
        <v>Past Due</v>
      </c>
      <c r="T1488" s="68" t="str">
        <f ca="1">IF(AND(InvoiceDatabase[[#This Row],[Date Due]]&lt;TODAY(),InvoiceDatabase[[#This Row],[Status]]&lt;&gt;"Paid"),"Yes","No")</f>
        <v>Yes</v>
      </c>
    </row>
    <row r="1489" spans="1:20">
      <c r="A1489">
        <v>1488</v>
      </c>
      <c r="C1489" t="s">
        <v>165</v>
      </c>
      <c r="D1489" s="68">
        <v>2308000</v>
      </c>
      <c r="E1489" s="23">
        <v>46173</v>
      </c>
      <c r="F1489" s="23">
        <v>46203</v>
      </c>
      <c r="G1489" t="s">
        <v>274</v>
      </c>
      <c r="H1489"/>
      <c r="I1489"/>
      <c r="K1489" t="s">
        <v>1789</v>
      </c>
      <c r="L1489" s="68">
        <v>2308000</v>
      </c>
      <c r="M1489" s="68">
        <f>InvoiceDatabase[[#This Row],[Amount]]-InvoiceDatabase[[#This Row],[Paid Amount]]</f>
        <v>0</v>
      </c>
      <c r="N1489" s="68" t="str" cm="1">
        <f t="array" aca="1" ref="N1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89" s="68" t="str">
        <f>_xlfn.TEXTAFTER(
VLOOKUP(InvoiceDatabase[[#This Row],[Customer]],CustomerList[],5,FALSE),
", ", -1)</f>
        <v>Jawa Barat</v>
      </c>
      <c r="P1489" s="68">
        <f ca="1">IF(InvoiceDatabase[[#This Row],[Aging]]&lt;&gt;"Within Due",InvoiceDatabase[[#This Row],[Balance Outstanding]],0)</f>
        <v>0</v>
      </c>
      <c r="Q1489" s="68">
        <f ca="1">IF(InvoiceDatabase[[#This Row],[Aging]]="Within Due",InvoiceDatabase[[#This Row],[Balance Outstanding]],0)</f>
        <v>0</v>
      </c>
      <c r="R1489" s="68" t="str">
        <f ca="1">IF(InvoiceDatabase[[#This Row],[Date Issued]] &gt;= TODAY()-30, "Yes", "No")</f>
        <v>No</v>
      </c>
      <c r="S1489" s="68" t="str">
        <f ca="1">IF(InvoiceDatabase[[#This Row],[IsOverdue?]]&lt;&gt;"Yes",InvoiceDatabase[[#This Row],[Status]],"Past Due")</f>
        <v>Paid</v>
      </c>
      <c r="T1489" s="68" t="str">
        <f ca="1">IF(AND(InvoiceDatabase[[#This Row],[Date Due]]&lt;TODAY(),InvoiceDatabase[[#This Row],[Status]]&lt;&gt;"Paid"),"Yes","No")</f>
        <v>No</v>
      </c>
    </row>
    <row r="1490" spans="1:20">
      <c r="A1490">
        <v>1489</v>
      </c>
      <c r="C1490" t="s">
        <v>246</v>
      </c>
      <c r="D1490" s="68">
        <v>4148000</v>
      </c>
      <c r="E1490" s="23">
        <v>46120</v>
      </c>
      <c r="F1490" s="23">
        <v>46150</v>
      </c>
      <c r="G1490" t="s">
        <v>51</v>
      </c>
      <c r="H1490"/>
      <c r="I1490"/>
      <c r="K1490" t="s">
        <v>1790</v>
      </c>
      <c r="L1490" s="68">
        <v>0</v>
      </c>
      <c r="M1490" s="68">
        <f>InvoiceDatabase[[#This Row],[Amount]]-InvoiceDatabase[[#This Row],[Paid Amount]]</f>
        <v>4148000</v>
      </c>
      <c r="N1490" s="68" t="str" cm="1">
        <f t="array" aca="1" ref="N1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490" s="68" t="str">
        <f>_xlfn.TEXTAFTER(
VLOOKUP(InvoiceDatabase[[#This Row],[Customer]],CustomerList[],5,FALSE),
", ", -1)</f>
        <v>Kalimantan Timur</v>
      </c>
      <c r="P1490" s="68">
        <f ca="1">IF(InvoiceDatabase[[#This Row],[Aging]]&lt;&gt;"Within Due",InvoiceDatabase[[#This Row],[Balance Outstanding]],0)</f>
        <v>4148000</v>
      </c>
      <c r="Q1490" s="68">
        <f ca="1">IF(InvoiceDatabase[[#This Row],[Aging]]="Within Due",InvoiceDatabase[[#This Row],[Balance Outstanding]],0)</f>
        <v>0</v>
      </c>
      <c r="R1490" s="68" t="str">
        <f ca="1">IF(InvoiceDatabase[[#This Row],[Date Issued]] &gt;= TODAY()-30, "Yes", "No")</f>
        <v>No</v>
      </c>
      <c r="S1490" s="68" t="str">
        <f ca="1">IF(InvoiceDatabase[[#This Row],[IsOverdue?]]&lt;&gt;"Yes",InvoiceDatabase[[#This Row],[Status]],"Past Due")</f>
        <v>Past Due</v>
      </c>
      <c r="T1490" s="68" t="str">
        <f ca="1">IF(AND(InvoiceDatabase[[#This Row],[Date Due]]&lt;TODAY(),InvoiceDatabase[[#This Row],[Status]]&lt;&gt;"Paid"),"Yes","No")</f>
        <v>Yes</v>
      </c>
    </row>
    <row r="1491" spans="1:20">
      <c r="A1491">
        <v>1490</v>
      </c>
      <c r="C1491" t="s">
        <v>144</v>
      </c>
      <c r="D1491" s="68">
        <v>4934000</v>
      </c>
      <c r="E1491" s="23">
        <v>46214</v>
      </c>
      <c r="F1491" s="23">
        <v>46244</v>
      </c>
      <c r="G1491" t="s">
        <v>274</v>
      </c>
      <c r="H1491"/>
      <c r="I1491"/>
      <c r="K1491" t="s">
        <v>1791</v>
      </c>
      <c r="L1491" s="68">
        <v>4934000</v>
      </c>
      <c r="M1491" s="68">
        <f>InvoiceDatabase[[#This Row],[Amount]]-InvoiceDatabase[[#This Row],[Paid Amount]]</f>
        <v>0</v>
      </c>
      <c r="N1491" s="68" t="str" cm="1">
        <f t="array" aca="1" ref="N1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1" s="68" t="str">
        <f>_xlfn.TEXTAFTER(
VLOOKUP(InvoiceDatabase[[#This Row],[Customer]],CustomerList[],5,FALSE),
", ", -1)</f>
        <v>Banten</v>
      </c>
      <c r="P1491" s="68">
        <f ca="1">IF(InvoiceDatabase[[#This Row],[Aging]]&lt;&gt;"Within Due",InvoiceDatabase[[#This Row],[Balance Outstanding]],0)</f>
        <v>0</v>
      </c>
      <c r="Q1491" s="68">
        <f ca="1">IF(InvoiceDatabase[[#This Row],[Aging]]="Within Due",InvoiceDatabase[[#This Row],[Balance Outstanding]],0)</f>
        <v>0</v>
      </c>
      <c r="R1491" s="68" t="str">
        <f ca="1">IF(InvoiceDatabase[[#This Row],[Date Issued]] &gt;= TODAY()-30, "Yes", "No")</f>
        <v>No</v>
      </c>
      <c r="S1491" s="68" t="str">
        <f ca="1">IF(InvoiceDatabase[[#This Row],[IsOverdue?]]&lt;&gt;"Yes",InvoiceDatabase[[#This Row],[Status]],"Past Due")</f>
        <v>Paid</v>
      </c>
      <c r="T1491" s="68" t="str">
        <f ca="1">IF(AND(InvoiceDatabase[[#This Row],[Date Due]]&lt;TODAY(),InvoiceDatabase[[#This Row],[Status]]&lt;&gt;"Paid"),"Yes","No")</f>
        <v>No</v>
      </c>
    </row>
    <row r="1492" spans="1:20">
      <c r="A1492">
        <v>1491</v>
      </c>
      <c r="C1492" t="s">
        <v>138</v>
      </c>
      <c r="D1492" s="68">
        <v>5797000</v>
      </c>
      <c r="E1492" s="23">
        <v>46029</v>
      </c>
      <c r="F1492" s="23">
        <v>46059</v>
      </c>
      <c r="G1492" t="s">
        <v>274</v>
      </c>
      <c r="H1492"/>
      <c r="I1492"/>
      <c r="K1492" t="s">
        <v>1792</v>
      </c>
      <c r="L1492" s="68">
        <v>5797000</v>
      </c>
      <c r="M1492" s="68">
        <f>InvoiceDatabase[[#This Row],[Amount]]-InvoiceDatabase[[#This Row],[Paid Amount]]</f>
        <v>0</v>
      </c>
      <c r="N1492" s="68" t="str" cm="1">
        <f t="array" aca="1" ref="N1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2" s="68" t="str">
        <f>_xlfn.TEXTAFTER(
VLOOKUP(InvoiceDatabase[[#This Row],[Customer]],CustomerList[],5,FALSE),
", ", -1)</f>
        <v>Jawa Barat</v>
      </c>
      <c r="P1492" s="68">
        <f ca="1">IF(InvoiceDatabase[[#This Row],[Aging]]&lt;&gt;"Within Due",InvoiceDatabase[[#This Row],[Balance Outstanding]],0)</f>
        <v>0</v>
      </c>
      <c r="Q1492" s="68">
        <f ca="1">IF(InvoiceDatabase[[#This Row],[Aging]]="Within Due",InvoiceDatabase[[#This Row],[Balance Outstanding]],0)</f>
        <v>0</v>
      </c>
      <c r="R1492" s="68" t="str">
        <f ca="1">IF(InvoiceDatabase[[#This Row],[Date Issued]] &gt;= TODAY()-30, "Yes", "No")</f>
        <v>No</v>
      </c>
      <c r="S1492" s="68" t="str">
        <f ca="1">IF(InvoiceDatabase[[#This Row],[IsOverdue?]]&lt;&gt;"Yes",InvoiceDatabase[[#This Row],[Status]],"Past Due")</f>
        <v>Paid</v>
      </c>
      <c r="T1492" s="68" t="str">
        <f ca="1">IF(AND(InvoiceDatabase[[#This Row],[Date Due]]&lt;TODAY(),InvoiceDatabase[[#This Row],[Status]]&lt;&gt;"Paid"),"Yes","No")</f>
        <v>No</v>
      </c>
    </row>
    <row r="1493" spans="1:20">
      <c r="A1493">
        <v>1492</v>
      </c>
      <c r="C1493" t="s">
        <v>197</v>
      </c>
      <c r="D1493" s="68">
        <v>5757000</v>
      </c>
      <c r="E1493" s="23">
        <v>46147</v>
      </c>
      <c r="F1493" s="23">
        <v>46192</v>
      </c>
      <c r="G1493" t="s">
        <v>274</v>
      </c>
      <c r="H1493"/>
      <c r="I1493"/>
      <c r="K1493" t="s">
        <v>1793</v>
      </c>
      <c r="L1493" s="68">
        <v>5757000</v>
      </c>
      <c r="M1493" s="68">
        <f>InvoiceDatabase[[#This Row],[Amount]]-InvoiceDatabase[[#This Row],[Paid Amount]]</f>
        <v>0</v>
      </c>
      <c r="N1493" s="68" t="str" cm="1">
        <f t="array" aca="1" ref="N1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3" s="68" t="str">
        <f>_xlfn.TEXTAFTER(
VLOOKUP(InvoiceDatabase[[#This Row],[Customer]],CustomerList[],5,FALSE),
", ", -1)</f>
        <v>DI Yogyakarta</v>
      </c>
      <c r="P1493" s="68">
        <f ca="1">IF(InvoiceDatabase[[#This Row],[Aging]]&lt;&gt;"Within Due",InvoiceDatabase[[#This Row],[Balance Outstanding]],0)</f>
        <v>0</v>
      </c>
      <c r="Q1493" s="68">
        <f ca="1">IF(InvoiceDatabase[[#This Row],[Aging]]="Within Due",InvoiceDatabase[[#This Row],[Balance Outstanding]],0)</f>
        <v>0</v>
      </c>
      <c r="R1493" s="68" t="str">
        <f ca="1">IF(InvoiceDatabase[[#This Row],[Date Issued]] &gt;= TODAY()-30, "Yes", "No")</f>
        <v>No</v>
      </c>
      <c r="S1493" s="68" t="str">
        <f ca="1">IF(InvoiceDatabase[[#This Row],[IsOverdue?]]&lt;&gt;"Yes",InvoiceDatabase[[#This Row],[Status]],"Past Due")</f>
        <v>Paid</v>
      </c>
      <c r="T1493" s="68" t="str">
        <f ca="1">IF(AND(InvoiceDatabase[[#This Row],[Date Due]]&lt;TODAY(),InvoiceDatabase[[#This Row],[Status]]&lt;&gt;"Paid"),"Yes","No")</f>
        <v>No</v>
      </c>
    </row>
    <row r="1494" spans="1:20">
      <c r="A1494">
        <v>1493</v>
      </c>
      <c r="C1494" t="s">
        <v>138</v>
      </c>
      <c r="D1494" s="68">
        <v>5192000</v>
      </c>
      <c r="E1494" s="23">
        <v>46274</v>
      </c>
      <c r="F1494" s="23">
        <v>46319</v>
      </c>
      <c r="G1494" t="s">
        <v>274</v>
      </c>
      <c r="H1494"/>
      <c r="I1494"/>
      <c r="K1494" t="s">
        <v>1794</v>
      </c>
      <c r="L1494" s="68">
        <v>5192000</v>
      </c>
      <c r="M1494" s="68">
        <f>InvoiceDatabase[[#This Row],[Amount]]-InvoiceDatabase[[#This Row],[Paid Amount]]</f>
        <v>0</v>
      </c>
      <c r="N1494" s="68" t="str" cm="1">
        <f t="array" aca="1" ref="N1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4" s="68" t="str">
        <f>_xlfn.TEXTAFTER(
VLOOKUP(InvoiceDatabase[[#This Row],[Customer]],CustomerList[],5,FALSE),
", ", -1)</f>
        <v>Jawa Barat</v>
      </c>
      <c r="P1494" s="68">
        <f ca="1">IF(InvoiceDatabase[[#This Row],[Aging]]&lt;&gt;"Within Due",InvoiceDatabase[[#This Row],[Balance Outstanding]],0)</f>
        <v>0</v>
      </c>
      <c r="Q1494" s="68">
        <f ca="1">IF(InvoiceDatabase[[#This Row],[Aging]]="Within Due",InvoiceDatabase[[#This Row],[Balance Outstanding]],0)</f>
        <v>0</v>
      </c>
      <c r="R1494" s="68" t="str">
        <f ca="1">IF(InvoiceDatabase[[#This Row],[Date Issued]] &gt;= TODAY()-30, "Yes", "No")</f>
        <v>Yes</v>
      </c>
      <c r="S1494" s="68" t="str">
        <f ca="1">IF(InvoiceDatabase[[#This Row],[IsOverdue?]]&lt;&gt;"Yes",InvoiceDatabase[[#This Row],[Status]],"Past Due")</f>
        <v>Paid</v>
      </c>
      <c r="T1494" s="68" t="str">
        <f ca="1">IF(AND(InvoiceDatabase[[#This Row],[Date Due]]&lt;TODAY(),InvoiceDatabase[[#This Row],[Status]]&lt;&gt;"Paid"),"Yes","No")</f>
        <v>No</v>
      </c>
    </row>
    <row r="1495" spans="1:20">
      <c r="A1495">
        <v>1494</v>
      </c>
      <c r="C1495" t="s">
        <v>239</v>
      </c>
      <c r="D1495" s="68">
        <v>8294000</v>
      </c>
      <c r="E1495" s="23">
        <v>46213</v>
      </c>
      <c r="F1495" s="23">
        <v>46243</v>
      </c>
      <c r="G1495" t="s">
        <v>274</v>
      </c>
      <c r="H1495"/>
      <c r="I1495"/>
      <c r="K1495" t="s">
        <v>1795</v>
      </c>
      <c r="L1495" s="68">
        <v>8294000</v>
      </c>
      <c r="M1495" s="68">
        <f>InvoiceDatabase[[#This Row],[Amount]]-InvoiceDatabase[[#This Row],[Paid Amount]]</f>
        <v>0</v>
      </c>
      <c r="N1495" s="68" t="str" cm="1">
        <f t="array" aca="1" ref="N1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5" s="68" t="str">
        <f>_xlfn.TEXTAFTER(
VLOOKUP(InvoiceDatabase[[#This Row],[Customer]],CustomerList[],5,FALSE),
", ", -1)</f>
        <v>Kepulauan Riau</v>
      </c>
      <c r="P1495" s="68">
        <f ca="1">IF(InvoiceDatabase[[#This Row],[Aging]]&lt;&gt;"Within Due",InvoiceDatabase[[#This Row],[Balance Outstanding]],0)</f>
        <v>0</v>
      </c>
      <c r="Q1495" s="68">
        <f ca="1">IF(InvoiceDatabase[[#This Row],[Aging]]="Within Due",InvoiceDatabase[[#This Row],[Balance Outstanding]],0)</f>
        <v>0</v>
      </c>
      <c r="R1495" s="68" t="str">
        <f ca="1">IF(InvoiceDatabase[[#This Row],[Date Issued]] &gt;= TODAY()-30, "Yes", "No")</f>
        <v>No</v>
      </c>
      <c r="S1495" s="68" t="str">
        <f ca="1">IF(InvoiceDatabase[[#This Row],[IsOverdue?]]&lt;&gt;"Yes",InvoiceDatabase[[#This Row],[Status]],"Past Due")</f>
        <v>Paid</v>
      </c>
      <c r="T1495" s="68" t="str">
        <f ca="1">IF(AND(InvoiceDatabase[[#This Row],[Date Due]]&lt;TODAY(),InvoiceDatabase[[#This Row],[Status]]&lt;&gt;"Paid"),"Yes","No")</f>
        <v>No</v>
      </c>
    </row>
    <row r="1496" spans="1:20">
      <c r="A1496">
        <v>1495</v>
      </c>
      <c r="C1496" t="s">
        <v>190</v>
      </c>
      <c r="D1496" s="68">
        <v>7882000</v>
      </c>
      <c r="E1496" s="23">
        <v>46203</v>
      </c>
      <c r="F1496" s="23">
        <v>46233</v>
      </c>
      <c r="G1496" t="s">
        <v>274</v>
      </c>
      <c r="H1496"/>
      <c r="I1496"/>
      <c r="K1496" t="s">
        <v>1796</v>
      </c>
      <c r="L1496" s="68">
        <v>7882000</v>
      </c>
      <c r="M1496" s="68">
        <f>InvoiceDatabase[[#This Row],[Amount]]-InvoiceDatabase[[#This Row],[Paid Amount]]</f>
        <v>0</v>
      </c>
      <c r="N1496" s="68" t="str" cm="1">
        <f t="array" aca="1" ref="N1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6" s="68" t="str">
        <f>_xlfn.TEXTAFTER(
VLOOKUP(InvoiceDatabase[[#This Row],[Customer]],CustomerList[],5,FALSE),
", ", -1)</f>
        <v>Jawa Tengah</v>
      </c>
      <c r="P1496" s="68">
        <f ca="1">IF(InvoiceDatabase[[#This Row],[Aging]]&lt;&gt;"Within Due",InvoiceDatabase[[#This Row],[Balance Outstanding]],0)</f>
        <v>0</v>
      </c>
      <c r="Q1496" s="68">
        <f ca="1">IF(InvoiceDatabase[[#This Row],[Aging]]="Within Due",InvoiceDatabase[[#This Row],[Balance Outstanding]],0)</f>
        <v>0</v>
      </c>
      <c r="R1496" s="68" t="str">
        <f ca="1">IF(InvoiceDatabase[[#This Row],[Date Issued]] &gt;= TODAY()-30, "Yes", "No")</f>
        <v>No</v>
      </c>
      <c r="S1496" s="68" t="str">
        <f ca="1">IF(InvoiceDatabase[[#This Row],[IsOverdue?]]&lt;&gt;"Yes",InvoiceDatabase[[#This Row],[Status]],"Past Due")</f>
        <v>Paid</v>
      </c>
      <c r="T1496" s="68" t="str">
        <f ca="1">IF(AND(InvoiceDatabase[[#This Row],[Date Due]]&lt;TODAY(),InvoiceDatabase[[#This Row],[Status]]&lt;&gt;"Paid"),"Yes","No")</f>
        <v>No</v>
      </c>
    </row>
    <row r="1497" spans="1:20">
      <c r="A1497">
        <v>1496</v>
      </c>
      <c r="C1497" t="s">
        <v>131</v>
      </c>
      <c r="D1497" s="68">
        <v>2865000</v>
      </c>
      <c r="E1497" s="23">
        <v>46268</v>
      </c>
      <c r="F1497" s="23">
        <v>46282</v>
      </c>
      <c r="G1497" t="s">
        <v>274</v>
      </c>
      <c r="H1497"/>
      <c r="I1497"/>
      <c r="K1497" t="s">
        <v>1797</v>
      </c>
      <c r="L1497" s="68">
        <v>2865000</v>
      </c>
      <c r="M1497" s="68">
        <f>InvoiceDatabase[[#This Row],[Amount]]-InvoiceDatabase[[#This Row],[Paid Amount]]</f>
        <v>0</v>
      </c>
      <c r="N1497" s="68" t="str" cm="1">
        <f t="array" aca="1" ref="N1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7" s="68" t="str">
        <f>_xlfn.TEXTAFTER(
VLOOKUP(InvoiceDatabase[[#This Row],[Customer]],CustomerList[],5,FALSE),
", ", -1)</f>
        <v>Jawa Barat</v>
      </c>
      <c r="P1497" s="68">
        <f ca="1">IF(InvoiceDatabase[[#This Row],[Aging]]&lt;&gt;"Within Due",InvoiceDatabase[[#This Row],[Balance Outstanding]],0)</f>
        <v>0</v>
      </c>
      <c r="Q1497" s="68">
        <f ca="1">IF(InvoiceDatabase[[#This Row],[Aging]]="Within Due",InvoiceDatabase[[#This Row],[Balance Outstanding]],0)</f>
        <v>0</v>
      </c>
      <c r="R1497" s="68" t="str">
        <f ca="1">IF(InvoiceDatabase[[#This Row],[Date Issued]] &gt;= TODAY()-30, "Yes", "No")</f>
        <v>No</v>
      </c>
      <c r="S1497" s="68" t="str">
        <f ca="1">IF(InvoiceDatabase[[#This Row],[IsOverdue?]]&lt;&gt;"Yes",InvoiceDatabase[[#This Row],[Status]],"Past Due")</f>
        <v>Paid</v>
      </c>
      <c r="T1497" s="68" t="str">
        <f ca="1">IF(AND(InvoiceDatabase[[#This Row],[Date Due]]&lt;TODAY(),InvoiceDatabase[[#This Row],[Status]]&lt;&gt;"Paid"),"Yes","No")</f>
        <v>No</v>
      </c>
    </row>
    <row r="1498" spans="1:20">
      <c r="A1498">
        <v>1497</v>
      </c>
      <c r="C1498" t="s">
        <v>165</v>
      </c>
      <c r="D1498" s="68">
        <v>4642000</v>
      </c>
      <c r="E1498" s="23">
        <v>46160</v>
      </c>
      <c r="F1498" s="23">
        <v>46205</v>
      </c>
      <c r="G1498" t="s">
        <v>274</v>
      </c>
      <c r="H1498"/>
      <c r="I1498"/>
      <c r="K1498" t="s">
        <v>1798</v>
      </c>
      <c r="L1498" s="68">
        <v>4642000</v>
      </c>
      <c r="M1498" s="68">
        <f>InvoiceDatabase[[#This Row],[Amount]]-InvoiceDatabase[[#This Row],[Paid Amount]]</f>
        <v>0</v>
      </c>
      <c r="N1498" s="68" t="str" cm="1">
        <f t="array" aca="1" ref="N1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8" s="68" t="str">
        <f>_xlfn.TEXTAFTER(
VLOOKUP(InvoiceDatabase[[#This Row],[Customer]],CustomerList[],5,FALSE),
", ", -1)</f>
        <v>Jawa Barat</v>
      </c>
      <c r="P1498" s="68">
        <f ca="1">IF(InvoiceDatabase[[#This Row],[Aging]]&lt;&gt;"Within Due",InvoiceDatabase[[#This Row],[Balance Outstanding]],0)</f>
        <v>0</v>
      </c>
      <c r="Q1498" s="68">
        <f ca="1">IF(InvoiceDatabase[[#This Row],[Aging]]="Within Due",InvoiceDatabase[[#This Row],[Balance Outstanding]],0)</f>
        <v>0</v>
      </c>
      <c r="R1498" s="68" t="str">
        <f ca="1">IF(InvoiceDatabase[[#This Row],[Date Issued]] &gt;= TODAY()-30, "Yes", "No")</f>
        <v>No</v>
      </c>
      <c r="S1498" s="68" t="str">
        <f ca="1">IF(InvoiceDatabase[[#This Row],[IsOverdue?]]&lt;&gt;"Yes",InvoiceDatabase[[#This Row],[Status]],"Past Due")</f>
        <v>Paid</v>
      </c>
      <c r="T1498" s="68" t="str">
        <f ca="1">IF(AND(InvoiceDatabase[[#This Row],[Date Due]]&lt;TODAY(),InvoiceDatabase[[#This Row],[Status]]&lt;&gt;"Paid"),"Yes","No")</f>
        <v>No</v>
      </c>
    </row>
    <row r="1499" spans="1:20">
      <c r="A1499">
        <v>1498</v>
      </c>
      <c r="C1499" t="s">
        <v>171</v>
      </c>
      <c r="D1499" s="68">
        <v>1592000</v>
      </c>
      <c r="E1499" s="23">
        <v>46249</v>
      </c>
      <c r="F1499" s="23">
        <v>46279</v>
      </c>
      <c r="G1499" t="s">
        <v>274</v>
      </c>
      <c r="H1499"/>
      <c r="I1499"/>
      <c r="K1499" t="s">
        <v>1799</v>
      </c>
      <c r="L1499" s="68">
        <v>1592000</v>
      </c>
      <c r="M1499" s="68">
        <f>InvoiceDatabase[[#This Row],[Amount]]-InvoiceDatabase[[#This Row],[Paid Amount]]</f>
        <v>0</v>
      </c>
      <c r="N1499" s="68" t="str" cm="1">
        <f t="array" aca="1" ref="N1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499" s="68" t="str">
        <f>_xlfn.TEXTAFTER(
VLOOKUP(InvoiceDatabase[[#This Row],[Customer]],CustomerList[],5,FALSE),
", ", -1)</f>
        <v>Jawa Barat</v>
      </c>
      <c r="P1499" s="68">
        <f ca="1">IF(InvoiceDatabase[[#This Row],[Aging]]&lt;&gt;"Within Due",InvoiceDatabase[[#This Row],[Balance Outstanding]],0)</f>
        <v>0</v>
      </c>
      <c r="Q1499" s="68">
        <f ca="1">IF(InvoiceDatabase[[#This Row],[Aging]]="Within Due",InvoiceDatabase[[#This Row],[Balance Outstanding]],0)</f>
        <v>0</v>
      </c>
      <c r="R1499" s="68" t="str">
        <f ca="1">IF(InvoiceDatabase[[#This Row],[Date Issued]] &gt;= TODAY()-30, "Yes", "No")</f>
        <v>No</v>
      </c>
      <c r="S1499" s="68" t="str">
        <f ca="1">IF(InvoiceDatabase[[#This Row],[IsOverdue?]]&lt;&gt;"Yes",InvoiceDatabase[[#This Row],[Status]],"Past Due")</f>
        <v>Paid</v>
      </c>
      <c r="T1499" s="68" t="str">
        <f ca="1">IF(AND(InvoiceDatabase[[#This Row],[Date Due]]&lt;TODAY(),InvoiceDatabase[[#This Row],[Status]]&lt;&gt;"Paid"),"Yes","No")</f>
        <v>No</v>
      </c>
    </row>
    <row r="1500" spans="1:20">
      <c r="A1500">
        <v>1499</v>
      </c>
      <c r="C1500" t="s">
        <v>171</v>
      </c>
      <c r="D1500" s="68">
        <v>3332000</v>
      </c>
      <c r="E1500" s="23">
        <v>46065</v>
      </c>
      <c r="F1500" s="23">
        <v>46095</v>
      </c>
      <c r="G1500" t="s">
        <v>2802</v>
      </c>
      <c r="H1500"/>
      <c r="I1500"/>
      <c r="K1500" t="s">
        <v>1800</v>
      </c>
      <c r="L1500" s="68">
        <v>1333000</v>
      </c>
      <c r="M1500" s="68">
        <f>InvoiceDatabase[[#This Row],[Amount]]-InvoiceDatabase[[#This Row],[Paid Amount]]</f>
        <v>1999000</v>
      </c>
      <c r="N1500" s="68" t="str" cm="1">
        <f t="array" aca="1" ref="N1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0" s="68" t="str">
        <f>_xlfn.TEXTAFTER(
VLOOKUP(InvoiceDatabase[[#This Row],[Customer]],CustomerList[],5,FALSE),
", ", -1)</f>
        <v>Jawa Barat</v>
      </c>
      <c r="P1500" s="68">
        <f ca="1">IF(InvoiceDatabase[[#This Row],[Aging]]&lt;&gt;"Within Due",InvoiceDatabase[[#This Row],[Balance Outstanding]],0)</f>
        <v>1999000</v>
      </c>
      <c r="Q1500" s="68">
        <f ca="1">IF(InvoiceDatabase[[#This Row],[Aging]]="Within Due",InvoiceDatabase[[#This Row],[Balance Outstanding]],0)</f>
        <v>0</v>
      </c>
      <c r="R1500" s="68" t="str">
        <f ca="1">IF(InvoiceDatabase[[#This Row],[Date Issued]] &gt;= TODAY()-30, "Yes", "No")</f>
        <v>No</v>
      </c>
      <c r="S1500" s="68" t="str">
        <f ca="1">IF(InvoiceDatabase[[#This Row],[IsOverdue?]]&lt;&gt;"Yes",InvoiceDatabase[[#This Row],[Status]],"Past Due")</f>
        <v>Past Due</v>
      </c>
      <c r="T1500" s="68" t="str">
        <f ca="1">IF(AND(InvoiceDatabase[[#This Row],[Date Due]]&lt;TODAY(),InvoiceDatabase[[#This Row],[Status]]&lt;&gt;"Paid"),"Yes","No")</f>
        <v>Yes</v>
      </c>
    </row>
    <row r="1501" spans="1:20">
      <c r="A1501">
        <v>1500</v>
      </c>
      <c r="C1501" t="s">
        <v>239</v>
      </c>
      <c r="D1501" s="68">
        <v>7097000</v>
      </c>
      <c r="E1501" s="23">
        <v>46127</v>
      </c>
      <c r="F1501" s="23">
        <v>46157</v>
      </c>
      <c r="G1501" t="s">
        <v>274</v>
      </c>
      <c r="H1501"/>
      <c r="I1501"/>
      <c r="K1501" t="s">
        <v>1801</v>
      </c>
      <c r="L1501" s="68">
        <v>7097000</v>
      </c>
      <c r="M1501" s="68">
        <f>InvoiceDatabase[[#This Row],[Amount]]-InvoiceDatabase[[#This Row],[Paid Amount]]</f>
        <v>0</v>
      </c>
      <c r="N1501" s="68" t="str" cm="1">
        <f t="array" aca="1" ref="N1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1" s="68" t="str">
        <f>_xlfn.TEXTAFTER(
VLOOKUP(InvoiceDatabase[[#This Row],[Customer]],CustomerList[],5,FALSE),
", ", -1)</f>
        <v>Kepulauan Riau</v>
      </c>
      <c r="P1501" s="68">
        <f ca="1">IF(InvoiceDatabase[[#This Row],[Aging]]&lt;&gt;"Within Due",InvoiceDatabase[[#This Row],[Balance Outstanding]],0)</f>
        <v>0</v>
      </c>
      <c r="Q1501" s="68">
        <f ca="1">IF(InvoiceDatabase[[#This Row],[Aging]]="Within Due",InvoiceDatabase[[#This Row],[Balance Outstanding]],0)</f>
        <v>0</v>
      </c>
      <c r="R1501" s="68" t="str">
        <f ca="1">IF(InvoiceDatabase[[#This Row],[Date Issued]] &gt;= TODAY()-30, "Yes", "No")</f>
        <v>No</v>
      </c>
      <c r="S1501" s="68" t="str">
        <f ca="1">IF(InvoiceDatabase[[#This Row],[IsOverdue?]]&lt;&gt;"Yes",InvoiceDatabase[[#This Row],[Status]],"Past Due")</f>
        <v>Paid</v>
      </c>
      <c r="T1501" s="68" t="str">
        <f ca="1">IF(AND(InvoiceDatabase[[#This Row],[Date Due]]&lt;TODAY(),InvoiceDatabase[[#This Row],[Status]]&lt;&gt;"Paid"),"Yes","No")</f>
        <v>No</v>
      </c>
    </row>
    <row r="1502" spans="1:20">
      <c r="A1502">
        <v>1501</v>
      </c>
      <c r="C1502" t="s">
        <v>260</v>
      </c>
      <c r="D1502" s="68">
        <v>3190000</v>
      </c>
      <c r="E1502" s="23">
        <v>46207</v>
      </c>
      <c r="F1502" s="23">
        <v>46237</v>
      </c>
      <c r="G1502" t="s">
        <v>274</v>
      </c>
      <c r="H1502"/>
      <c r="I1502"/>
      <c r="K1502" t="s">
        <v>1802</v>
      </c>
      <c r="L1502" s="68">
        <v>3190000</v>
      </c>
      <c r="M1502" s="68">
        <f>InvoiceDatabase[[#This Row],[Amount]]-InvoiceDatabase[[#This Row],[Paid Amount]]</f>
        <v>0</v>
      </c>
      <c r="N1502" s="68" t="str" cm="1">
        <f t="array" aca="1" ref="N1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2" s="68" t="str">
        <f>_xlfn.TEXTAFTER(
VLOOKUP(InvoiceDatabase[[#This Row],[Customer]],CustomerList[],5,FALSE),
", ", -1)</f>
        <v>Sulawesi Utara</v>
      </c>
      <c r="P1502" s="68">
        <f ca="1">IF(InvoiceDatabase[[#This Row],[Aging]]&lt;&gt;"Within Due",InvoiceDatabase[[#This Row],[Balance Outstanding]],0)</f>
        <v>0</v>
      </c>
      <c r="Q1502" s="68">
        <f ca="1">IF(InvoiceDatabase[[#This Row],[Aging]]="Within Due",InvoiceDatabase[[#This Row],[Balance Outstanding]],0)</f>
        <v>0</v>
      </c>
      <c r="R1502" s="68" t="str">
        <f ca="1">IF(InvoiceDatabase[[#This Row],[Date Issued]] &gt;= TODAY()-30, "Yes", "No")</f>
        <v>No</v>
      </c>
      <c r="S1502" s="68" t="str">
        <f ca="1">IF(InvoiceDatabase[[#This Row],[IsOverdue?]]&lt;&gt;"Yes",InvoiceDatabase[[#This Row],[Status]],"Past Due")</f>
        <v>Paid</v>
      </c>
      <c r="T1502" s="68" t="str">
        <f ca="1">IF(AND(InvoiceDatabase[[#This Row],[Date Due]]&lt;TODAY(),InvoiceDatabase[[#This Row],[Status]]&lt;&gt;"Paid"),"Yes","No")</f>
        <v>No</v>
      </c>
    </row>
    <row r="1503" spans="1:20">
      <c r="A1503">
        <v>1502</v>
      </c>
      <c r="C1503" t="s">
        <v>190</v>
      </c>
      <c r="D1503" s="68">
        <v>6096000</v>
      </c>
      <c r="E1503" s="23">
        <v>46255</v>
      </c>
      <c r="F1503" s="23">
        <v>46285</v>
      </c>
      <c r="G1503" t="s">
        <v>274</v>
      </c>
      <c r="H1503"/>
      <c r="I1503"/>
      <c r="K1503" t="s">
        <v>1803</v>
      </c>
      <c r="L1503" s="68">
        <v>6096000</v>
      </c>
      <c r="M1503" s="68">
        <f>InvoiceDatabase[[#This Row],[Amount]]-InvoiceDatabase[[#This Row],[Paid Amount]]</f>
        <v>0</v>
      </c>
      <c r="N1503" s="68" t="str" cm="1">
        <f t="array" aca="1" ref="N1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3" s="68" t="str">
        <f>_xlfn.TEXTAFTER(
VLOOKUP(InvoiceDatabase[[#This Row],[Customer]],CustomerList[],5,FALSE),
", ", -1)</f>
        <v>Jawa Tengah</v>
      </c>
      <c r="P1503" s="68">
        <f ca="1">IF(InvoiceDatabase[[#This Row],[Aging]]&lt;&gt;"Within Due",InvoiceDatabase[[#This Row],[Balance Outstanding]],0)</f>
        <v>0</v>
      </c>
      <c r="Q1503" s="68">
        <f ca="1">IF(InvoiceDatabase[[#This Row],[Aging]]="Within Due",InvoiceDatabase[[#This Row],[Balance Outstanding]],0)</f>
        <v>0</v>
      </c>
      <c r="R1503" s="68" t="str">
        <f ca="1">IF(InvoiceDatabase[[#This Row],[Date Issued]] &gt;= TODAY()-30, "Yes", "No")</f>
        <v>No</v>
      </c>
      <c r="S1503" s="68" t="str">
        <f ca="1">IF(InvoiceDatabase[[#This Row],[IsOverdue?]]&lt;&gt;"Yes",InvoiceDatabase[[#This Row],[Status]],"Past Due")</f>
        <v>Paid</v>
      </c>
      <c r="T1503" s="68" t="str">
        <f ca="1">IF(AND(InvoiceDatabase[[#This Row],[Date Due]]&lt;TODAY(),InvoiceDatabase[[#This Row],[Status]]&lt;&gt;"Paid"),"Yes","No")</f>
        <v>No</v>
      </c>
    </row>
    <row r="1504" spans="1:20">
      <c r="A1504">
        <v>1503</v>
      </c>
      <c r="C1504" t="s">
        <v>144</v>
      </c>
      <c r="D1504" s="68">
        <v>3250000</v>
      </c>
      <c r="E1504" s="23">
        <v>46222</v>
      </c>
      <c r="F1504" s="23">
        <v>46252</v>
      </c>
      <c r="G1504" t="s">
        <v>274</v>
      </c>
      <c r="H1504"/>
      <c r="I1504"/>
      <c r="K1504" t="s">
        <v>1804</v>
      </c>
      <c r="L1504" s="68">
        <v>3250000</v>
      </c>
      <c r="M1504" s="68">
        <f>InvoiceDatabase[[#This Row],[Amount]]-InvoiceDatabase[[#This Row],[Paid Amount]]</f>
        <v>0</v>
      </c>
      <c r="N1504" s="68" t="str" cm="1">
        <f t="array" aca="1" ref="N1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4" s="68" t="str">
        <f>_xlfn.TEXTAFTER(
VLOOKUP(InvoiceDatabase[[#This Row],[Customer]],CustomerList[],5,FALSE),
", ", -1)</f>
        <v>Banten</v>
      </c>
      <c r="P1504" s="68">
        <f ca="1">IF(InvoiceDatabase[[#This Row],[Aging]]&lt;&gt;"Within Due",InvoiceDatabase[[#This Row],[Balance Outstanding]],0)</f>
        <v>0</v>
      </c>
      <c r="Q1504" s="68">
        <f ca="1">IF(InvoiceDatabase[[#This Row],[Aging]]="Within Due",InvoiceDatabase[[#This Row],[Balance Outstanding]],0)</f>
        <v>0</v>
      </c>
      <c r="R1504" s="68" t="str">
        <f ca="1">IF(InvoiceDatabase[[#This Row],[Date Issued]] &gt;= TODAY()-30, "Yes", "No")</f>
        <v>No</v>
      </c>
      <c r="S1504" s="68" t="str">
        <f ca="1">IF(InvoiceDatabase[[#This Row],[IsOverdue?]]&lt;&gt;"Yes",InvoiceDatabase[[#This Row],[Status]],"Past Due")</f>
        <v>Paid</v>
      </c>
      <c r="T1504" s="68" t="str">
        <f ca="1">IF(AND(InvoiceDatabase[[#This Row],[Date Due]]&lt;TODAY(),InvoiceDatabase[[#This Row],[Status]]&lt;&gt;"Paid"),"Yes","No")</f>
        <v>No</v>
      </c>
    </row>
    <row r="1505" spans="1:20">
      <c r="A1505">
        <v>1504</v>
      </c>
      <c r="C1505" t="s">
        <v>151</v>
      </c>
      <c r="D1505" s="68">
        <v>4536000</v>
      </c>
      <c r="E1505" s="23">
        <v>46270</v>
      </c>
      <c r="F1505" s="23">
        <v>46300</v>
      </c>
      <c r="G1505" t="s">
        <v>274</v>
      </c>
      <c r="H1505"/>
      <c r="I1505"/>
      <c r="K1505" t="s">
        <v>1805</v>
      </c>
      <c r="L1505" s="68">
        <v>4536000</v>
      </c>
      <c r="M1505" s="68">
        <f>InvoiceDatabase[[#This Row],[Amount]]-InvoiceDatabase[[#This Row],[Paid Amount]]</f>
        <v>0</v>
      </c>
      <c r="N1505" s="68" t="str" cm="1">
        <f t="array" aca="1" ref="N15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5" s="68" t="str">
        <f>_xlfn.TEXTAFTER(
VLOOKUP(InvoiceDatabase[[#This Row],[Customer]],CustomerList[],5,FALSE),
", ", -1)</f>
        <v>Banten</v>
      </c>
      <c r="P1505" s="68">
        <f ca="1">IF(InvoiceDatabase[[#This Row],[Aging]]&lt;&gt;"Within Due",InvoiceDatabase[[#This Row],[Balance Outstanding]],0)</f>
        <v>0</v>
      </c>
      <c r="Q1505" s="68">
        <f ca="1">IF(InvoiceDatabase[[#This Row],[Aging]]="Within Due",InvoiceDatabase[[#This Row],[Balance Outstanding]],0)</f>
        <v>0</v>
      </c>
      <c r="R1505" s="68" t="str">
        <f ca="1">IF(InvoiceDatabase[[#This Row],[Date Issued]] &gt;= TODAY()-30, "Yes", "No")</f>
        <v>Yes</v>
      </c>
      <c r="S1505" s="68" t="str">
        <f ca="1">IF(InvoiceDatabase[[#This Row],[IsOverdue?]]&lt;&gt;"Yes",InvoiceDatabase[[#This Row],[Status]],"Past Due")</f>
        <v>Paid</v>
      </c>
      <c r="T1505" s="68" t="str">
        <f ca="1">IF(AND(InvoiceDatabase[[#This Row],[Date Due]]&lt;TODAY(),InvoiceDatabase[[#This Row],[Status]]&lt;&gt;"Paid"),"Yes","No")</f>
        <v>No</v>
      </c>
    </row>
    <row r="1506" spans="1:20">
      <c r="A1506">
        <v>1505</v>
      </c>
      <c r="C1506" t="s">
        <v>105</v>
      </c>
      <c r="D1506" s="68">
        <v>5650000</v>
      </c>
      <c r="E1506" s="23">
        <v>46163</v>
      </c>
      <c r="F1506" s="23">
        <v>46193</v>
      </c>
      <c r="G1506" t="s">
        <v>2802</v>
      </c>
      <c r="H1506"/>
      <c r="I1506"/>
      <c r="K1506" t="s">
        <v>1806</v>
      </c>
      <c r="L1506" s="68">
        <v>2825000</v>
      </c>
      <c r="M1506" s="68">
        <f>InvoiceDatabase[[#This Row],[Amount]]-InvoiceDatabase[[#This Row],[Paid Amount]]</f>
        <v>2825000</v>
      </c>
      <c r="N1506" s="68" t="str" cm="1">
        <f t="array" aca="1" ref="N15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6" s="68" t="str">
        <f>_xlfn.TEXTAFTER(
VLOOKUP(InvoiceDatabase[[#This Row],[Customer]],CustomerList[],5,FALSE),
", ", -1)</f>
        <v>DKI Jakarta</v>
      </c>
      <c r="P1506" s="68">
        <f ca="1">IF(InvoiceDatabase[[#This Row],[Aging]]&lt;&gt;"Within Due",InvoiceDatabase[[#This Row],[Balance Outstanding]],0)</f>
        <v>2825000</v>
      </c>
      <c r="Q1506" s="68">
        <f ca="1">IF(InvoiceDatabase[[#This Row],[Aging]]="Within Due",InvoiceDatabase[[#This Row],[Balance Outstanding]],0)</f>
        <v>0</v>
      </c>
      <c r="R1506" s="68" t="str">
        <f ca="1">IF(InvoiceDatabase[[#This Row],[Date Issued]] &gt;= TODAY()-30, "Yes", "No")</f>
        <v>No</v>
      </c>
      <c r="S1506" s="68" t="str">
        <f ca="1">IF(InvoiceDatabase[[#This Row],[IsOverdue?]]&lt;&gt;"Yes",InvoiceDatabase[[#This Row],[Status]],"Past Due")</f>
        <v>Past Due</v>
      </c>
      <c r="T1506" s="68" t="str">
        <f ca="1">IF(AND(InvoiceDatabase[[#This Row],[Date Due]]&lt;TODAY(),InvoiceDatabase[[#This Row],[Status]]&lt;&gt;"Paid"),"Yes","No")</f>
        <v>Yes</v>
      </c>
    </row>
    <row r="1507" spans="1:20">
      <c r="A1507">
        <v>1506</v>
      </c>
      <c r="C1507" t="s">
        <v>177</v>
      </c>
      <c r="D1507" s="68">
        <v>443000</v>
      </c>
      <c r="E1507" s="23">
        <v>46189</v>
      </c>
      <c r="F1507" s="23">
        <v>46219</v>
      </c>
      <c r="G1507" t="s">
        <v>51</v>
      </c>
      <c r="H1507"/>
      <c r="I1507"/>
      <c r="K1507" t="s">
        <v>1807</v>
      </c>
      <c r="L1507" s="68">
        <v>0</v>
      </c>
      <c r="M1507" s="68">
        <f>InvoiceDatabase[[#This Row],[Amount]]-InvoiceDatabase[[#This Row],[Paid Amount]]</f>
        <v>443000</v>
      </c>
      <c r="N1507" s="68" t="str" cm="1">
        <f t="array" aca="1" ref="N15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07" s="68" t="str">
        <f>_xlfn.TEXTAFTER(
VLOOKUP(InvoiceDatabase[[#This Row],[Customer]],CustomerList[],5,FALSE),
", ", -1)</f>
        <v>Jawa Timur</v>
      </c>
      <c r="P1507" s="68">
        <f ca="1">IF(InvoiceDatabase[[#This Row],[Aging]]&lt;&gt;"Within Due",InvoiceDatabase[[#This Row],[Balance Outstanding]],0)</f>
        <v>443000</v>
      </c>
      <c r="Q1507" s="68">
        <f ca="1">IF(InvoiceDatabase[[#This Row],[Aging]]="Within Due",InvoiceDatabase[[#This Row],[Balance Outstanding]],0)</f>
        <v>0</v>
      </c>
      <c r="R1507" s="68" t="str">
        <f ca="1">IF(InvoiceDatabase[[#This Row],[Date Issued]] &gt;= TODAY()-30, "Yes", "No")</f>
        <v>No</v>
      </c>
      <c r="S1507" s="68" t="str">
        <f ca="1">IF(InvoiceDatabase[[#This Row],[IsOverdue?]]&lt;&gt;"Yes",InvoiceDatabase[[#This Row],[Status]],"Past Due")</f>
        <v>Past Due</v>
      </c>
      <c r="T1507" s="68" t="str">
        <f ca="1">IF(AND(InvoiceDatabase[[#This Row],[Date Due]]&lt;TODAY(),InvoiceDatabase[[#This Row],[Status]]&lt;&gt;"Paid"),"Yes","No")</f>
        <v>Yes</v>
      </c>
    </row>
    <row r="1508" spans="1:20">
      <c r="A1508">
        <v>1507</v>
      </c>
      <c r="C1508" t="s">
        <v>118</v>
      </c>
      <c r="D1508" s="68">
        <v>2739000</v>
      </c>
      <c r="E1508" s="23">
        <v>46033</v>
      </c>
      <c r="F1508" s="23">
        <v>46063</v>
      </c>
      <c r="G1508" t="s">
        <v>274</v>
      </c>
      <c r="H1508"/>
      <c r="I1508"/>
      <c r="K1508" t="s">
        <v>1808</v>
      </c>
      <c r="L1508" s="68">
        <v>2739000</v>
      </c>
      <c r="M1508" s="68">
        <f>InvoiceDatabase[[#This Row],[Amount]]-InvoiceDatabase[[#This Row],[Paid Amount]]</f>
        <v>0</v>
      </c>
      <c r="N1508" s="68" t="str" cm="1">
        <f t="array" aca="1" ref="N15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08" s="68" t="str">
        <f>_xlfn.TEXTAFTER(
VLOOKUP(InvoiceDatabase[[#This Row],[Customer]],CustomerList[],5,FALSE),
", ", -1)</f>
        <v>DKI Jakarta</v>
      </c>
      <c r="P1508" s="68">
        <f ca="1">IF(InvoiceDatabase[[#This Row],[Aging]]&lt;&gt;"Within Due",InvoiceDatabase[[#This Row],[Balance Outstanding]],0)</f>
        <v>0</v>
      </c>
      <c r="Q1508" s="68">
        <f ca="1">IF(InvoiceDatabase[[#This Row],[Aging]]="Within Due",InvoiceDatabase[[#This Row],[Balance Outstanding]],0)</f>
        <v>0</v>
      </c>
      <c r="R1508" s="68" t="str">
        <f ca="1">IF(InvoiceDatabase[[#This Row],[Date Issued]] &gt;= TODAY()-30, "Yes", "No")</f>
        <v>No</v>
      </c>
      <c r="S1508" s="68" t="str">
        <f ca="1">IF(InvoiceDatabase[[#This Row],[IsOverdue?]]&lt;&gt;"Yes",InvoiceDatabase[[#This Row],[Status]],"Past Due")</f>
        <v>Paid</v>
      </c>
      <c r="T1508" s="68" t="str">
        <f ca="1">IF(AND(InvoiceDatabase[[#This Row],[Date Due]]&lt;TODAY(),InvoiceDatabase[[#This Row],[Status]]&lt;&gt;"Paid"),"Yes","No")</f>
        <v>No</v>
      </c>
    </row>
    <row r="1509" spans="1:20">
      <c r="A1509">
        <v>1508</v>
      </c>
      <c r="C1509" t="s">
        <v>260</v>
      </c>
      <c r="D1509" s="68">
        <v>4113000</v>
      </c>
      <c r="E1509" s="23">
        <v>46129</v>
      </c>
      <c r="F1509" s="23">
        <v>46159</v>
      </c>
      <c r="G1509" t="s">
        <v>51</v>
      </c>
      <c r="H1509"/>
      <c r="I1509"/>
      <c r="K1509" t="s">
        <v>1809</v>
      </c>
      <c r="L1509" s="68">
        <v>0</v>
      </c>
      <c r="M1509" s="68">
        <f>InvoiceDatabase[[#This Row],[Amount]]-InvoiceDatabase[[#This Row],[Paid Amount]]</f>
        <v>4113000</v>
      </c>
      <c r="N1509" s="68" t="str" cm="1">
        <f t="array" aca="1" ref="N15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09" s="68" t="str">
        <f>_xlfn.TEXTAFTER(
VLOOKUP(InvoiceDatabase[[#This Row],[Customer]],CustomerList[],5,FALSE),
", ", -1)</f>
        <v>Sulawesi Utara</v>
      </c>
      <c r="P1509" s="68">
        <f ca="1">IF(InvoiceDatabase[[#This Row],[Aging]]&lt;&gt;"Within Due",InvoiceDatabase[[#This Row],[Balance Outstanding]],0)</f>
        <v>4113000</v>
      </c>
      <c r="Q1509" s="68">
        <f ca="1">IF(InvoiceDatabase[[#This Row],[Aging]]="Within Due",InvoiceDatabase[[#This Row],[Balance Outstanding]],0)</f>
        <v>0</v>
      </c>
      <c r="R1509" s="68" t="str">
        <f ca="1">IF(InvoiceDatabase[[#This Row],[Date Issued]] &gt;= TODAY()-30, "Yes", "No")</f>
        <v>No</v>
      </c>
      <c r="S1509" s="68" t="str">
        <f ca="1">IF(InvoiceDatabase[[#This Row],[IsOverdue?]]&lt;&gt;"Yes",InvoiceDatabase[[#This Row],[Status]],"Past Due")</f>
        <v>Past Due</v>
      </c>
      <c r="T1509" s="68" t="str">
        <f ca="1">IF(AND(InvoiceDatabase[[#This Row],[Date Due]]&lt;TODAY(),InvoiceDatabase[[#This Row],[Status]]&lt;&gt;"Paid"),"Yes","No")</f>
        <v>Yes</v>
      </c>
    </row>
    <row r="1510" spans="1:20">
      <c r="A1510">
        <v>1509</v>
      </c>
      <c r="C1510" t="s">
        <v>184</v>
      </c>
      <c r="D1510" s="68">
        <v>5618000</v>
      </c>
      <c r="E1510" s="23">
        <v>46249</v>
      </c>
      <c r="F1510" s="23">
        <v>46279</v>
      </c>
      <c r="G1510" t="s">
        <v>274</v>
      </c>
      <c r="H1510"/>
      <c r="I1510"/>
      <c r="K1510" t="s">
        <v>1810</v>
      </c>
      <c r="L1510" s="68">
        <v>5618000</v>
      </c>
      <c r="M1510" s="68">
        <f>InvoiceDatabase[[#This Row],[Amount]]-InvoiceDatabase[[#This Row],[Paid Amount]]</f>
        <v>0</v>
      </c>
      <c r="N1510" s="68" t="str" cm="1">
        <f t="array" aca="1" ref="N15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0" s="68" t="str">
        <f>_xlfn.TEXTAFTER(
VLOOKUP(InvoiceDatabase[[#This Row],[Customer]],CustomerList[],5,FALSE),
", ", -1)</f>
        <v>Jawa Timur</v>
      </c>
      <c r="P1510" s="68">
        <f ca="1">IF(InvoiceDatabase[[#This Row],[Aging]]&lt;&gt;"Within Due",InvoiceDatabase[[#This Row],[Balance Outstanding]],0)</f>
        <v>0</v>
      </c>
      <c r="Q1510" s="68">
        <f ca="1">IF(InvoiceDatabase[[#This Row],[Aging]]="Within Due",InvoiceDatabase[[#This Row],[Balance Outstanding]],0)</f>
        <v>0</v>
      </c>
      <c r="R1510" s="68" t="str">
        <f ca="1">IF(InvoiceDatabase[[#This Row],[Date Issued]] &gt;= TODAY()-30, "Yes", "No")</f>
        <v>No</v>
      </c>
      <c r="S1510" s="68" t="str">
        <f ca="1">IF(InvoiceDatabase[[#This Row],[IsOverdue?]]&lt;&gt;"Yes",InvoiceDatabase[[#This Row],[Status]],"Past Due")</f>
        <v>Paid</v>
      </c>
      <c r="T1510" s="68" t="str">
        <f ca="1">IF(AND(InvoiceDatabase[[#This Row],[Date Due]]&lt;TODAY(),InvoiceDatabase[[#This Row],[Status]]&lt;&gt;"Paid"),"Yes","No")</f>
        <v>No</v>
      </c>
    </row>
    <row r="1511" spans="1:20">
      <c r="A1511">
        <v>1510</v>
      </c>
      <c r="C1511" t="s">
        <v>138</v>
      </c>
      <c r="D1511" s="68">
        <v>5442000</v>
      </c>
      <c r="E1511" s="23">
        <v>46048</v>
      </c>
      <c r="F1511" s="23">
        <v>46078</v>
      </c>
      <c r="G1511" t="s">
        <v>51</v>
      </c>
      <c r="H1511"/>
      <c r="I1511"/>
      <c r="K1511" t="s">
        <v>1811</v>
      </c>
      <c r="L1511" s="68">
        <v>0</v>
      </c>
      <c r="M1511" s="68">
        <f>InvoiceDatabase[[#This Row],[Amount]]-InvoiceDatabase[[#This Row],[Paid Amount]]</f>
        <v>5442000</v>
      </c>
      <c r="N1511" s="68" t="str" cm="1">
        <f t="array" aca="1" ref="N15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1" s="68" t="str">
        <f>_xlfn.TEXTAFTER(
VLOOKUP(InvoiceDatabase[[#This Row],[Customer]],CustomerList[],5,FALSE),
", ", -1)</f>
        <v>Jawa Barat</v>
      </c>
      <c r="P1511" s="68">
        <f ca="1">IF(InvoiceDatabase[[#This Row],[Aging]]&lt;&gt;"Within Due",InvoiceDatabase[[#This Row],[Balance Outstanding]],0)</f>
        <v>5442000</v>
      </c>
      <c r="Q1511" s="68">
        <f ca="1">IF(InvoiceDatabase[[#This Row],[Aging]]="Within Due",InvoiceDatabase[[#This Row],[Balance Outstanding]],0)</f>
        <v>0</v>
      </c>
      <c r="R1511" s="68" t="str">
        <f ca="1">IF(InvoiceDatabase[[#This Row],[Date Issued]] &gt;= TODAY()-30, "Yes", "No")</f>
        <v>No</v>
      </c>
      <c r="S1511" s="68" t="str">
        <f ca="1">IF(InvoiceDatabase[[#This Row],[IsOverdue?]]&lt;&gt;"Yes",InvoiceDatabase[[#This Row],[Status]],"Past Due")</f>
        <v>Past Due</v>
      </c>
      <c r="T1511" s="68" t="str">
        <f ca="1">IF(AND(InvoiceDatabase[[#This Row],[Date Due]]&lt;TODAY(),InvoiceDatabase[[#This Row],[Status]]&lt;&gt;"Paid"),"Yes","No")</f>
        <v>Yes</v>
      </c>
    </row>
    <row r="1512" spans="1:20">
      <c r="A1512">
        <v>1511</v>
      </c>
      <c r="C1512" t="s">
        <v>111</v>
      </c>
      <c r="D1512" s="68">
        <v>2389000</v>
      </c>
      <c r="E1512" s="23">
        <v>46031</v>
      </c>
      <c r="F1512" s="23">
        <v>46061</v>
      </c>
      <c r="G1512" t="s">
        <v>274</v>
      </c>
      <c r="H1512"/>
      <c r="I1512"/>
      <c r="K1512" t="s">
        <v>1812</v>
      </c>
      <c r="L1512" s="68">
        <v>2389000</v>
      </c>
      <c r="M1512" s="68">
        <f>InvoiceDatabase[[#This Row],[Amount]]-InvoiceDatabase[[#This Row],[Paid Amount]]</f>
        <v>0</v>
      </c>
      <c r="N1512" s="68" t="str" cm="1">
        <f t="array" aca="1" ref="N15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2" s="68" t="str">
        <f>_xlfn.TEXTAFTER(
VLOOKUP(InvoiceDatabase[[#This Row],[Customer]],CustomerList[],5,FALSE),
", ", -1)</f>
        <v>DKI Jakarta</v>
      </c>
      <c r="P1512" s="68">
        <f ca="1">IF(InvoiceDatabase[[#This Row],[Aging]]&lt;&gt;"Within Due",InvoiceDatabase[[#This Row],[Balance Outstanding]],0)</f>
        <v>0</v>
      </c>
      <c r="Q1512" s="68">
        <f ca="1">IF(InvoiceDatabase[[#This Row],[Aging]]="Within Due",InvoiceDatabase[[#This Row],[Balance Outstanding]],0)</f>
        <v>0</v>
      </c>
      <c r="R1512" s="68" t="str">
        <f ca="1">IF(InvoiceDatabase[[#This Row],[Date Issued]] &gt;= TODAY()-30, "Yes", "No")</f>
        <v>No</v>
      </c>
      <c r="S1512" s="68" t="str">
        <f ca="1">IF(InvoiceDatabase[[#This Row],[IsOverdue?]]&lt;&gt;"Yes",InvoiceDatabase[[#This Row],[Status]],"Past Due")</f>
        <v>Paid</v>
      </c>
      <c r="T1512" s="68" t="str">
        <f ca="1">IF(AND(InvoiceDatabase[[#This Row],[Date Due]]&lt;TODAY(),InvoiceDatabase[[#This Row],[Status]]&lt;&gt;"Paid"),"Yes","No")</f>
        <v>No</v>
      </c>
    </row>
    <row r="1513" spans="1:20">
      <c r="A1513">
        <v>1512</v>
      </c>
      <c r="C1513" t="s">
        <v>131</v>
      </c>
      <c r="D1513" s="68">
        <v>7487000</v>
      </c>
      <c r="E1513" s="23">
        <v>46220</v>
      </c>
      <c r="F1513" s="23">
        <v>46265</v>
      </c>
      <c r="G1513" t="s">
        <v>274</v>
      </c>
      <c r="H1513"/>
      <c r="I1513"/>
      <c r="K1513" t="s">
        <v>1813</v>
      </c>
      <c r="L1513" s="68">
        <v>7487000</v>
      </c>
      <c r="M1513" s="68">
        <f>InvoiceDatabase[[#This Row],[Amount]]-InvoiceDatabase[[#This Row],[Paid Amount]]</f>
        <v>0</v>
      </c>
      <c r="N1513" s="68" t="str" cm="1">
        <f t="array" aca="1" ref="N15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3" s="68" t="str">
        <f>_xlfn.TEXTAFTER(
VLOOKUP(InvoiceDatabase[[#This Row],[Customer]],CustomerList[],5,FALSE),
", ", -1)</f>
        <v>Jawa Barat</v>
      </c>
      <c r="P1513" s="68">
        <f ca="1">IF(InvoiceDatabase[[#This Row],[Aging]]&lt;&gt;"Within Due",InvoiceDatabase[[#This Row],[Balance Outstanding]],0)</f>
        <v>0</v>
      </c>
      <c r="Q1513" s="68">
        <f ca="1">IF(InvoiceDatabase[[#This Row],[Aging]]="Within Due",InvoiceDatabase[[#This Row],[Balance Outstanding]],0)</f>
        <v>0</v>
      </c>
      <c r="R1513" s="68" t="str">
        <f ca="1">IF(InvoiceDatabase[[#This Row],[Date Issued]] &gt;= TODAY()-30, "Yes", "No")</f>
        <v>No</v>
      </c>
      <c r="S1513" s="68" t="str">
        <f ca="1">IF(InvoiceDatabase[[#This Row],[IsOverdue?]]&lt;&gt;"Yes",InvoiceDatabase[[#This Row],[Status]],"Past Due")</f>
        <v>Paid</v>
      </c>
      <c r="T1513" s="68" t="str">
        <f ca="1">IF(AND(InvoiceDatabase[[#This Row],[Date Due]]&lt;TODAY(),InvoiceDatabase[[#This Row],[Status]]&lt;&gt;"Paid"),"Yes","No")</f>
        <v>No</v>
      </c>
    </row>
    <row r="1514" spans="1:20">
      <c r="A1514">
        <v>1513</v>
      </c>
      <c r="C1514" t="s">
        <v>125</v>
      </c>
      <c r="D1514" s="68">
        <v>4709000</v>
      </c>
      <c r="E1514" s="23">
        <v>46240</v>
      </c>
      <c r="F1514" s="23">
        <v>46270</v>
      </c>
      <c r="G1514" t="s">
        <v>51</v>
      </c>
      <c r="H1514"/>
      <c r="I1514"/>
      <c r="K1514" t="s">
        <v>1814</v>
      </c>
      <c r="L1514" s="68">
        <v>0</v>
      </c>
      <c r="M1514" s="68">
        <f>InvoiceDatabase[[#This Row],[Amount]]-InvoiceDatabase[[#This Row],[Paid Amount]]</f>
        <v>4709000</v>
      </c>
      <c r="N1514" s="68" t="str" cm="1">
        <f t="array" aca="1" ref="N15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4" s="68" t="str">
        <f>_xlfn.TEXTAFTER(
VLOOKUP(InvoiceDatabase[[#This Row],[Customer]],CustomerList[],5,FALSE),
", ", -1)</f>
        <v>DKI Jakarta</v>
      </c>
      <c r="P1514" s="68">
        <f ca="1">IF(InvoiceDatabase[[#This Row],[Aging]]&lt;&gt;"Within Due",InvoiceDatabase[[#This Row],[Balance Outstanding]],0)</f>
        <v>4709000</v>
      </c>
      <c r="Q1514" s="68">
        <f ca="1">IF(InvoiceDatabase[[#This Row],[Aging]]="Within Due",InvoiceDatabase[[#This Row],[Balance Outstanding]],0)</f>
        <v>0</v>
      </c>
      <c r="R1514" s="68" t="str">
        <f ca="1">IF(InvoiceDatabase[[#This Row],[Date Issued]] &gt;= TODAY()-30, "Yes", "No")</f>
        <v>No</v>
      </c>
      <c r="S1514" s="68" t="str">
        <f ca="1">IF(InvoiceDatabase[[#This Row],[IsOverdue?]]&lt;&gt;"Yes",InvoiceDatabase[[#This Row],[Status]],"Past Due")</f>
        <v>Past Due</v>
      </c>
      <c r="T1514" s="68" t="str">
        <f ca="1">IF(AND(InvoiceDatabase[[#This Row],[Date Due]]&lt;TODAY(),InvoiceDatabase[[#This Row],[Status]]&lt;&gt;"Paid"),"Yes","No")</f>
        <v>Yes</v>
      </c>
    </row>
    <row r="1515" spans="1:20">
      <c r="A1515">
        <v>1514</v>
      </c>
      <c r="C1515" t="s">
        <v>211</v>
      </c>
      <c r="D1515" s="68">
        <v>1210000</v>
      </c>
      <c r="E1515" s="23">
        <v>46227</v>
      </c>
      <c r="F1515" s="23">
        <v>46241</v>
      </c>
      <c r="G1515" t="s">
        <v>274</v>
      </c>
      <c r="H1515"/>
      <c r="I1515"/>
      <c r="K1515" t="s">
        <v>1815</v>
      </c>
      <c r="L1515" s="68">
        <v>1210000</v>
      </c>
      <c r="M1515" s="68">
        <f>InvoiceDatabase[[#This Row],[Amount]]-InvoiceDatabase[[#This Row],[Paid Amount]]</f>
        <v>0</v>
      </c>
      <c r="N1515" s="68" t="str" cm="1">
        <f t="array" aca="1" ref="N15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5" s="68" t="str">
        <f>_xlfn.TEXTAFTER(
VLOOKUP(InvoiceDatabase[[#This Row],[Customer]],CustomerList[],5,FALSE),
", ", -1)</f>
        <v>Sulawesi Selatan</v>
      </c>
      <c r="P1515" s="68">
        <f ca="1">IF(InvoiceDatabase[[#This Row],[Aging]]&lt;&gt;"Within Due",InvoiceDatabase[[#This Row],[Balance Outstanding]],0)</f>
        <v>0</v>
      </c>
      <c r="Q1515" s="68">
        <f ca="1">IF(InvoiceDatabase[[#This Row],[Aging]]="Within Due",InvoiceDatabase[[#This Row],[Balance Outstanding]],0)</f>
        <v>0</v>
      </c>
      <c r="R1515" s="68" t="str">
        <f ca="1">IF(InvoiceDatabase[[#This Row],[Date Issued]] &gt;= TODAY()-30, "Yes", "No")</f>
        <v>No</v>
      </c>
      <c r="S1515" s="68" t="str">
        <f ca="1">IF(InvoiceDatabase[[#This Row],[IsOverdue?]]&lt;&gt;"Yes",InvoiceDatabase[[#This Row],[Status]],"Past Due")</f>
        <v>Paid</v>
      </c>
      <c r="T1515" s="68" t="str">
        <f ca="1">IF(AND(InvoiceDatabase[[#This Row],[Date Due]]&lt;TODAY(),InvoiceDatabase[[#This Row],[Status]]&lt;&gt;"Paid"),"Yes","No")</f>
        <v>No</v>
      </c>
    </row>
    <row r="1516" spans="1:20">
      <c r="A1516">
        <v>1515</v>
      </c>
      <c r="C1516" t="s">
        <v>239</v>
      </c>
      <c r="D1516" s="68">
        <v>2164000</v>
      </c>
      <c r="E1516" s="23">
        <v>46264</v>
      </c>
      <c r="F1516" s="23">
        <v>46294</v>
      </c>
      <c r="G1516" t="s">
        <v>51</v>
      </c>
      <c r="H1516"/>
      <c r="I1516"/>
      <c r="K1516" t="s">
        <v>1816</v>
      </c>
      <c r="L1516" s="68">
        <v>0</v>
      </c>
      <c r="M1516" s="68">
        <f>InvoiceDatabase[[#This Row],[Amount]]-InvoiceDatabase[[#This Row],[Paid Amount]]</f>
        <v>2164000</v>
      </c>
      <c r="N1516" s="68" t="str" cm="1">
        <f t="array" aca="1" ref="N15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6" s="68" t="str">
        <f>_xlfn.TEXTAFTER(
VLOOKUP(InvoiceDatabase[[#This Row],[Customer]],CustomerList[],5,FALSE),
", ", -1)</f>
        <v>Kepulauan Riau</v>
      </c>
      <c r="P1516" s="68">
        <f ca="1">IF(InvoiceDatabase[[#This Row],[Aging]]&lt;&gt;"Within Due",InvoiceDatabase[[#This Row],[Balance Outstanding]],0)</f>
        <v>2164000</v>
      </c>
      <c r="Q1516" s="68">
        <f ca="1">IF(InvoiceDatabase[[#This Row],[Aging]]="Within Due",InvoiceDatabase[[#This Row],[Balance Outstanding]],0)</f>
        <v>0</v>
      </c>
      <c r="R1516" s="68" t="str">
        <f ca="1">IF(InvoiceDatabase[[#This Row],[Date Issued]] &gt;= TODAY()-30, "Yes", "No")</f>
        <v>No</v>
      </c>
      <c r="S1516" s="68" t="str">
        <f ca="1">IF(InvoiceDatabase[[#This Row],[IsOverdue?]]&lt;&gt;"Yes",InvoiceDatabase[[#This Row],[Status]],"Past Due")</f>
        <v>Past Due</v>
      </c>
      <c r="T1516" s="68" t="str">
        <f ca="1">IF(AND(InvoiceDatabase[[#This Row],[Date Due]]&lt;TODAY(),InvoiceDatabase[[#This Row],[Status]]&lt;&gt;"Paid"),"Yes","No")</f>
        <v>Yes</v>
      </c>
    </row>
    <row r="1517" spans="1:20">
      <c r="A1517">
        <v>1516</v>
      </c>
      <c r="C1517" t="s">
        <v>144</v>
      </c>
      <c r="D1517" s="68">
        <v>2997000</v>
      </c>
      <c r="E1517" s="23">
        <v>46105</v>
      </c>
      <c r="F1517" s="23">
        <v>46150</v>
      </c>
      <c r="G1517" t="s">
        <v>51</v>
      </c>
      <c r="H1517"/>
      <c r="I1517"/>
      <c r="K1517" t="s">
        <v>1817</v>
      </c>
      <c r="L1517" s="68">
        <v>0</v>
      </c>
      <c r="M1517" s="68">
        <f>InvoiceDatabase[[#This Row],[Amount]]-InvoiceDatabase[[#This Row],[Paid Amount]]</f>
        <v>2997000</v>
      </c>
      <c r="N1517" s="68" t="str" cm="1">
        <f t="array" aca="1" ref="N15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17" s="68" t="str">
        <f>_xlfn.TEXTAFTER(
VLOOKUP(InvoiceDatabase[[#This Row],[Customer]],CustomerList[],5,FALSE),
", ", -1)</f>
        <v>Banten</v>
      </c>
      <c r="P1517" s="68">
        <f ca="1">IF(InvoiceDatabase[[#This Row],[Aging]]&lt;&gt;"Within Due",InvoiceDatabase[[#This Row],[Balance Outstanding]],0)</f>
        <v>2997000</v>
      </c>
      <c r="Q1517" s="68">
        <f ca="1">IF(InvoiceDatabase[[#This Row],[Aging]]="Within Due",InvoiceDatabase[[#This Row],[Balance Outstanding]],0)</f>
        <v>0</v>
      </c>
      <c r="R1517" s="68" t="str">
        <f ca="1">IF(InvoiceDatabase[[#This Row],[Date Issued]] &gt;= TODAY()-30, "Yes", "No")</f>
        <v>No</v>
      </c>
      <c r="S1517" s="68" t="str">
        <f ca="1">IF(InvoiceDatabase[[#This Row],[IsOverdue?]]&lt;&gt;"Yes",InvoiceDatabase[[#This Row],[Status]],"Past Due")</f>
        <v>Past Due</v>
      </c>
      <c r="T1517" s="68" t="str">
        <f ca="1">IF(AND(InvoiceDatabase[[#This Row],[Date Due]]&lt;TODAY(),InvoiceDatabase[[#This Row],[Status]]&lt;&gt;"Paid"),"Yes","No")</f>
        <v>Yes</v>
      </c>
    </row>
    <row r="1518" spans="1:20">
      <c r="A1518">
        <v>1517</v>
      </c>
      <c r="C1518" t="s">
        <v>260</v>
      </c>
      <c r="D1518" s="68">
        <v>3230000</v>
      </c>
      <c r="E1518" s="23">
        <v>46155</v>
      </c>
      <c r="F1518" s="23">
        <v>46185</v>
      </c>
      <c r="G1518" t="s">
        <v>274</v>
      </c>
      <c r="H1518"/>
      <c r="I1518"/>
      <c r="K1518" t="s">
        <v>1818</v>
      </c>
      <c r="L1518" s="68">
        <v>3230000</v>
      </c>
      <c r="M1518" s="68">
        <f>InvoiceDatabase[[#This Row],[Amount]]-InvoiceDatabase[[#This Row],[Paid Amount]]</f>
        <v>0</v>
      </c>
      <c r="N1518" s="68" t="str" cm="1">
        <f t="array" aca="1" ref="N15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18" s="68" t="str">
        <f>_xlfn.TEXTAFTER(
VLOOKUP(InvoiceDatabase[[#This Row],[Customer]],CustomerList[],5,FALSE),
", ", -1)</f>
        <v>Sulawesi Utara</v>
      </c>
      <c r="P1518" s="68">
        <f ca="1">IF(InvoiceDatabase[[#This Row],[Aging]]&lt;&gt;"Within Due",InvoiceDatabase[[#This Row],[Balance Outstanding]],0)</f>
        <v>0</v>
      </c>
      <c r="Q1518" s="68">
        <f ca="1">IF(InvoiceDatabase[[#This Row],[Aging]]="Within Due",InvoiceDatabase[[#This Row],[Balance Outstanding]],0)</f>
        <v>0</v>
      </c>
      <c r="R1518" s="68" t="str">
        <f ca="1">IF(InvoiceDatabase[[#This Row],[Date Issued]] &gt;= TODAY()-30, "Yes", "No")</f>
        <v>No</v>
      </c>
      <c r="S1518" s="68" t="str">
        <f ca="1">IF(InvoiceDatabase[[#This Row],[IsOverdue?]]&lt;&gt;"Yes",InvoiceDatabase[[#This Row],[Status]],"Past Due")</f>
        <v>Paid</v>
      </c>
      <c r="T1518" s="68" t="str">
        <f ca="1">IF(AND(InvoiceDatabase[[#This Row],[Date Due]]&lt;TODAY(),InvoiceDatabase[[#This Row],[Status]]&lt;&gt;"Paid"),"Yes","No")</f>
        <v>No</v>
      </c>
    </row>
    <row r="1519" spans="1:20">
      <c r="A1519">
        <v>1518</v>
      </c>
      <c r="C1519" t="s">
        <v>197</v>
      </c>
      <c r="D1519" s="68">
        <v>5385000</v>
      </c>
      <c r="E1519" s="23">
        <v>46254</v>
      </c>
      <c r="F1519" s="23">
        <v>46299</v>
      </c>
      <c r="G1519" t="s">
        <v>51</v>
      </c>
      <c r="H1519"/>
      <c r="I1519"/>
      <c r="K1519" t="s">
        <v>1819</v>
      </c>
      <c r="L1519" s="68">
        <v>0</v>
      </c>
      <c r="M1519" s="68">
        <f>InvoiceDatabase[[#This Row],[Amount]]-InvoiceDatabase[[#This Row],[Paid Amount]]</f>
        <v>5385000</v>
      </c>
      <c r="N1519" s="68" t="str" cm="1">
        <f t="array" aca="1" ref="N15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19" s="68" t="str">
        <f>_xlfn.TEXTAFTER(
VLOOKUP(InvoiceDatabase[[#This Row],[Customer]],CustomerList[],5,FALSE),
", ", -1)</f>
        <v>DI Yogyakarta</v>
      </c>
      <c r="P1519" s="68">
        <f ca="1">IF(InvoiceDatabase[[#This Row],[Aging]]&lt;&gt;"Within Due",InvoiceDatabase[[#This Row],[Balance Outstanding]],0)</f>
        <v>5385000</v>
      </c>
      <c r="Q1519" s="68">
        <f ca="1">IF(InvoiceDatabase[[#This Row],[Aging]]="Within Due",InvoiceDatabase[[#This Row],[Balance Outstanding]],0)</f>
        <v>0</v>
      </c>
      <c r="R1519" s="68" t="str">
        <f ca="1">IF(InvoiceDatabase[[#This Row],[Date Issued]] &gt;= TODAY()-30, "Yes", "No")</f>
        <v>No</v>
      </c>
      <c r="S1519" s="68" t="str">
        <f ca="1">IF(InvoiceDatabase[[#This Row],[IsOverdue?]]&lt;&gt;"Yes",InvoiceDatabase[[#This Row],[Status]],"Past Due")</f>
        <v>Past Due</v>
      </c>
      <c r="T1519" s="68" t="str">
        <f ca="1">IF(AND(InvoiceDatabase[[#This Row],[Date Due]]&lt;TODAY(),InvoiceDatabase[[#This Row],[Status]]&lt;&gt;"Paid"),"Yes","No")</f>
        <v>Yes</v>
      </c>
    </row>
    <row r="1520" spans="1:20">
      <c r="A1520">
        <v>1519</v>
      </c>
      <c r="C1520" t="s">
        <v>246</v>
      </c>
      <c r="D1520" s="68">
        <v>477000</v>
      </c>
      <c r="E1520" s="23">
        <v>46093</v>
      </c>
      <c r="F1520" s="23">
        <v>46138</v>
      </c>
      <c r="G1520" t="s">
        <v>274</v>
      </c>
      <c r="H1520"/>
      <c r="I1520"/>
      <c r="K1520" t="s">
        <v>1820</v>
      </c>
      <c r="L1520" s="68">
        <v>477000</v>
      </c>
      <c r="M1520" s="68">
        <f>InvoiceDatabase[[#This Row],[Amount]]-InvoiceDatabase[[#This Row],[Paid Amount]]</f>
        <v>0</v>
      </c>
      <c r="N1520" s="68" t="str" cm="1">
        <f t="array" aca="1" ref="N15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0" s="68" t="str">
        <f>_xlfn.TEXTAFTER(
VLOOKUP(InvoiceDatabase[[#This Row],[Customer]],CustomerList[],5,FALSE),
", ", -1)</f>
        <v>Kalimantan Timur</v>
      </c>
      <c r="P1520" s="68">
        <f ca="1">IF(InvoiceDatabase[[#This Row],[Aging]]&lt;&gt;"Within Due",InvoiceDatabase[[#This Row],[Balance Outstanding]],0)</f>
        <v>0</v>
      </c>
      <c r="Q1520" s="68">
        <f ca="1">IF(InvoiceDatabase[[#This Row],[Aging]]="Within Due",InvoiceDatabase[[#This Row],[Balance Outstanding]],0)</f>
        <v>0</v>
      </c>
      <c r="R1520" s="68" t="str">
        <f ca="1">IF(InvoiceDatabase[[#This Row],[Date Issued]] &gt;= TODAY()-30, "Yes", "No")</f>
        <v>No</v>
      </c>
      <c r="S1520" s="68" t="str">
        <f ca="1">IF(InvoiceDatabase[[#This Row],[IsOverdue?]]&lt;&gt;"Yes",InvoiceDatabase[[#This Row],[Status]],"Past Due")</f>
        <v>Paid</v>
      </c>
      <c r="T1520" s="68" t="str">
        <f ca="1">IF(AND(InvoiceDatabase[[#This Row],[Date Due]]&lt;TODAY(),InvoiceDatabase[[#This Row],[Status]]&lt;&gt;"Paid"),"Yes","No")</f>
        <v>No</v>
      </c>
    </row>
    <row r="1521" spans="1:20">
      <c r="A1521">
        <v>1520</v>
      </c>
      <c r="C1521" t="s">
        <v>204</v>
      </c>
      <c r="D1521" s="68">
        <v>3822000</v>
      </c>
      <c r="E1521" s="23">
        <v>46118</v>
      </c>
      <c r="F1521" s="23">
        <v>46148</v>
      </c>
      <c r="G1521" t="s">
        <v>51</v>
      </c>
      <c r="H1521"/>
      <c r="I1521"/>
      <c r="K1521" t="s">
        <v>1821</v>
      </c>
      <c r="L1521" s="68">
        <v>0</v>
      </c>
      <c r="M1521" s="68">
        <f>InvoiceDatabase[[#This Row],[Amount]]-InvoiceDatabase[[#This Row],[Paid Amount]]</f>
        <v>3822000</v>
      </c>
      <c r="N1521" s="68" t="str" cm="1">
        <f t="array" aca="1" ref="N15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1" s="68" t="str">
        <f>_xlfn.TEXTAFTER(
VLOOKUP(InvoiceDatabase[[#This Row],[Customer]],CustomerList[],5,FALSE),
", ", -1)</f>
        <v>Bali</v>
      </c>
      <c r="P1521" s="68">
        <f ca="1">IF(InvoiceDatabase[[#This Row],[Aging]]&lt;&gt;"Within Due",InvoiceDatabase[[#This Row],[Balance Outstanding]],0)</f>
        <v>3822000</v>
      </c>
      <c r="Q1521" s="68">
        <f ca="1">IF(InvoiceDatabase[[#This Row],[Aging]]="Within Due",InvoiceDatabase[[#This Row],[Balance Outstanding]],0)</f>
        <v>0</v>
      </c>
      <c r="R1521" s="68" t="str">
        <f ca="1">IF(InvoiceDatabase[[#This Row],[Date Issued]] &gt;= TODAY()-30, "Yes", "No")</f>
        <v>No</v>
      </c>
      <c r="S1521" s="68" t="str">
        <f ca="1">IF(InvoiceDatabase[[#This Row],[IsOverdue?]]&lt;&gt;"Yes",InvoiceDatabase[[#This Row],[Status]],"Past Due")</f>
        <v>Past Due</v>
      </c>
      <c r="T1521" s="68" t="str">
        <f ca="1">IF(AND(InvoiceDatabase[[#This Row],[Date Due]]&lt;TODAY(),InvoiceDatabase[[#This Row],[Status]]&lt;&gt;"Paid"),"Yes","No")</f>
        <v>Yes</v>
      </c>
    </row>
    <row r="1522" spans="1:20">
      <c r="A1522">
        <v>1521</v>
      </c>
      <c r="C1522" t="s">
        <v>118</v>
      </c>
      <c r="D1522" s="68">
        <v>4064000</v>
      </c>
      <c r="E1522" s="23">
        <v>46029</v>
      </c>
      <c r="F1522" s="23">
        <v>46043</v>
      </c>
      <c r="G1522" t="s">
        <v>2802</v>
      </c>
      <c r="H1522"/>
      <c r="I1522"/>
      <c r="K1522" t="s">
        <v>1822</v>
      </c>
      <c r="L1522" s="68">
        <v>1626000</v>
      </c>
      <c r="M1522" s="68">
        <f>InvoiceDatabase[[#This Row],[Amount]]-InvoiceDatabase[[#This Row],[Paid Amount]]</f>
        <v>2438000</v>
      </c>
      <c r="N1522" s="68" t="str" cm="1">
        <f t="array" aca="1" ref="N15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2" s="68" t="str">
        <f>_xlfn.TEXTAFTER(
VLOOKUP(InvoiceDatabase[[#This Row],[Customer]],CustomerList[],5,FALSE),
", ", -1)</f>
        <v>DKI Jakarta</v>
      </c>
      <c r="P1522" s="68">
        <f ca="1">IF(InvoiceDatabase[[#This Row],[Aging]]&lt;&gt;"Within Due",InvoiceDatabase[[#This Row],[Balance Outstanding]],0)</f>
        <v>2438000</v>
      </c>
      <c r="Q1522" s="68">
        <f ca="1">IF(InvoiceDatabase[[#This Row],[Aging]]="Within Due",InvoiceDatabase[[#This Row],[Balance Outstanding]],0)</f>
        <v>0</v>
      </c>
      <c r="R1522" s="68" t="str">
        <f ca="1">IF(InvoiceDatabase[[#This Row],[Date Issued]] &gt;= TODAY()-30, "Yes", "No")</f>
        <v>No</v>
      </c>
      <c r="S1522" s="68" t="str">
        <f ca="1">IF(InvoiceDatabase[[#This Row],[IsOverdue?]]&lt;&gt;"Yes",InvoiceDatabase[[#This Row],[Status]],"Past Due")</f>
        <v>Past Due</v>
      </c>
      <c r="T1522" s="68" t="str">
        <f ca="1">IF(AND(InvoiceDatabase[[#This Row],[Date Due]]&lt;TODAY(),InvoiceDatabase[[#This Row],[Status]]&lt;&gt;"Paid"),"Yes","No")</f>
        <v>Yes</v>
      </c>
    </row>
    <row r="1523" spans="1:20">
      <c r="A1523">
        <v>1522</v>
      </c>
      <c r="C1523" t="s">
        <v>197</v>
      </c>
      <c r="D1523" s="68">
        <v>990000</v>
      </c>
      <c r="E1523" s="23">
        <v>46040</v>
      </c>
      <c r="F1523" s="23">
        <v>46054</v>
      </c>
      <c r="G1523" t="s">
        <v>274</v>
      </c>
      <c r="H1523"/>
      <c r="I1523"/>
      <c r="K1523" t="s">
        <v>1823</v>
      </c>
      <c r="L1523" s="68">
        <v>990000</v>
      </c>
      <c r="M1523" s="68">
        <f>InvoiceDatabase[[#This Row],[Amount]]-InvoiceDatabase[[#This Row],[Paid Amount]]</f>
        <v>0</v>
      </c>
      <c r="N1523" s="68" t="str" cm="1">
        <f t="array" aca="1" ref="N15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3" s="68" t="str">
        <f>_xlfn.TEXTAFTER(
VLOOKUP(InvoiceDatabase[[#This Row],[Customer]],CustomerList[],5,FALSE),
", ", -1)</f>
        <v>DI Yogyakarta</v>
      </c>
      <c r="P1523" s="68">
        <f ca="1">IF(InvoiceDatabase[[#This Row],[Aging]]&lt;&gt;"Within Due",InvoiceDatabase[[#This Row],[Balance Outstanding]],0)</f>
        <v>0</v>
      </c>
      <c r="Q1523" s="68">
        <f ca="1">IF(InvoiceDatabase[[#This Row],[Aging]]="Within Due",InvoiceDatabase[[#This Row],[Balance Outstanding]],0)</f>
        <v>0</v>
      </c>
      <c r="R1523" s="68" t="str">
        <f ca="1">IF(InvoiceDatabase[[#This Row],[Date Issued]] &gt;= TODAY()-30, "Yes", "No")</f>
        <v>No</v>
      </c>
      <c r="S1523" s="68" t="str">
        <f ca="1">IF(InvoiceDatabase[[#This Row],[IsOverdue?]]&lt;&gt;"Yes",InvoiceDatabase[[#This Row],[Status]],"Past Due")</f>
        <v>Paid</v>
      </c>
      <c r="T1523" s="68" t="str">
        <f ca="1">IF(AND(InvoiceDatabase[[#This Row],[Date Due]]&lt;TODAY(),InvoiceDatabase[[#This Row],[Status]]&lt;&gt;"Paid"),"Yes","No")</f>
        <v>No</v>
      </c>
    </row>
    <row r="1524" spans="1:20">
      <c r="A1524">
        <v>1523</v>
      </c>
      <c r="C1524" t="s">
        <v>232</v>
      </c>
      <c r="D1524" s="68">
        <v>2846000</v>
      </c>
      <c r="E1524" s="23">
        <v>46147</v>
      </c>
      <c r="F1524" s="23">
        <v>46161</v>
      </c>
      <c r="G1524" t="s">
        <v>2802</v>
      </c>
      <c r="H1524"/>
      <c r="I1524"/>
      <c r="K1524" t="s">
        <v>1824</v>
      </c>
      <c r="L1524" s="68">
        <v>1423000</v>
      </c>
      <c r="M1524" s="68">
        <f>InvoiceDatabase[[#This Row],[Amount]]-InvoiceDatabase[[#This Row],[Paid Amount]]</f>
        <v>1423000</v>
      </c>
      <c r="N1524" s="68" t="str" cm="1">
        <f t="array" aca="1" ref="N15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4" s="68" t="str">
        <f>_xlfn.TEXTAFTER(
VLOOKUP(InvoiceDatabase[[#This Row],[Customer]],CustomerList[],5,FALSE),
", ", -1)</f>
        <v>Riau</v>
      </c>
      <c r="P1524" s="68">
        <f ca="1">IF(InvoiceDatabase[[#This Row],[Aging]]&lt;&gt;"Within Due",InvoiceDatabase[[#This Row],[Balance Outstanding]],0)</f>
        <v>1423000</v>
      </c>
      <c r="Q1524" s="68">
        <f ca="1">IF(InvoiceDatabase[[#This Row],[Aging]]="Within Due",InvoiceDatabase[[#This Row],[Balance Outstanding]],0)</f>
        <v>0</v>
      </c>
      <c r="R1524" s="68" t="str">
        <f ca="1">IF(InvoiceDatabase[[#This Row],[Date Issued]] &gt;= TODAY()-30, "Yes", "No")</f>
        <v>No</v>
      </c>
      <c r="S1524" s="68" t="str">
        <f ca="1">IF(InvoiceDatabase[[#This Row],[IsOverdue?]]&lt;&gt;"Yes",InvoiceDatabase[[#This Row],[Status]],"Past Due")</f>
        <v>Past Due</v>
      </c>
      <c r="T1524" s="68" t="str">
        <f ca="1">IF(AND(InvoiceDatabase[[#This Row],[Date Due]]&lt;TODAY(),InvoiceDatabase[[#This Row],[Status]]&lt;&gt;"Paid"),"Yes","No")</f>
        <v>Yes</v>
      </c>
    </row>
    <row r="1525" spans="1:20">
      <c r="A1525">
        <v>1524</v>
      </c>
      <c r="C1525" t="s">
        <v>125</v>
      </c>
      <c r="D1525" s="68">
        <v>1030000</v>
      </c>
      <c r="E1525" s="23">
        <v>46162</v>
      </c>
      <c r="F1525" s="23">
        <v>46192</v>
      </c>
      <c r="G1525" t="s">
        <v>274</v>
      </c>
      <c r="H1525"/>
      <c r="I1525"/>
      <c r="K1525" t="s">
        <v>1825</v>
      </c>
      <c r="L1525" s="68">
        <v>1030000</v>
      </c>
      <c r="M1525" s="68">
        <f>InvoiceDatabase[[#This Row],[Amount]]-InvoiceDatabase[[#This Row],[Paid Amount]]</f>
        <v>0</v>
      </c>
      <c r="N1525" s="68" t="str" cm="1">
        <f t="array" aca="1" ref="N15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5" s="68" t="str">
        <f>_xlfn.TEXTAFTER(
VLOOKUP(InvoiceDatabase[[#This Row],[Customer]],CustomerList[],5,FALSE),
", ", -1)</f>
        <v>DKI Jakarta</v>
      </c>
      <c r="P1525" s="68">
        <f ca="1">IF(InvoiceDatabase[[#This Row],[Aging]]&lt;&gt;"Within Due",InvoiceDatabase[[#This Row],[Balance Outstanding]],0)</f>
        <v>0</v>
      </c>
      <c r="Q1525" s="68">
        <f ca="1">IF(InvoiceDatabase[[#This Row],[Aging]]="Within Due",InvoiceDatabase[[#This Row],[Balance Outstanding]],0)</f>
        <v>0</v>
      </c>
      <c r="R1525" s="68" t="str">
        <f ca="1">IF(InvoiceDatabase[[#This Row],[Date Issued]] &gt;= TODAY()-30, "Yes", "No")</f>
        <v>No</v>
      </c>
      <c r="S1525" s="68" t="str">
        <f ca="1">IF(InvoiceDatabase[[#This Row],[IsOverdue?]]&lt;&gt;"Yes",InvoiceDatabase[[#This Row],[Status]],"Past Due")</f>
        <v>Paid</v>
      </c>
      <c r="T1525" s="68" t="str">
        <f ca="1">IF(AND(InvoiceDatabase[[#This Row],[Date Due]]&lt;TODAY(),InvoiceDatabase[[#This Row],[Status]]&lt;&gt;"Paid"),"Yes","No")</f>
        <v>No</v>
      </c>
    </row>
    <row r="1526" spans="1:20">
      <c r="A1526">
        <v>1525</v>
      </c>
      <c r="C1526" t="s">
        <v>32</v>
      </c>
      <c r="D1526" s="68">
        <v>2415000</v>
      </c>
      <c r="E1526" s="23">
        <v>46168</v>
      </c>
      <c r="F1526" s="23">
        <v>46198</v>
      </c>
      <c r="G1526" t="s">
        <v>51</v>
      </c>
      <c r="H1526"/>
      <c r="I1526"/>
      <c r="K1526" t="s">
        <v>1826</v>
      </c>
      <c r="L1526" s="68">
        <v>0</v>
      </c>
      <c r="M1526" s="68">
        <f>InvoiceDatabase[[#This Row],[Amount]]-InvoiceDatabase[[#This Row],[Paid Amount]]</f>
        <v>2415000</v>
      </c>
      <c r="N1526" s="68" t="str" cm="1">
        <f t="array" aca="1" ref="N15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6" s="68" t="str">
        <f>_xlfn.TEXTAFTER(
VLOOKUP(InvoiceDatabase[[#This Row],[Customer]],CustomerList[],5,FALSE),
", ", -1)</f>
        <v>DKI Jakarta</v>
      </c>
      <c r="P1526" s="68">
        <f ca="1">IF(InvoiceDatabase[[#This Row],[Aging]]&lt;&gt;"Within Due",InvoiceDatabase[[#This Row],[Balance Outstanding]],0)</f>
        <v>2415000</v>
      </c>
      <c r="Q1526" s="68">
        <f ca="1">IF(InvoiceDatabase[[#This Row],[Aging]]="Within Due",InvoiceDatabase[[#This Row],[Balance Outstanding]],0)</f>
        <v>0</v>
      </c>
      <c r="R1526" s="68" t="str">
        <f ca="1">IF(InvoiceDatabase[[#This Row],[Date Issued]] &gt;= TODAY()-30, "Yes", "No")</f>
        <v>No</v>
      </c>
      <c r="S1526" s="68" t="str">
        <f ca="1">IF(InvoiceDatabase[[#This Row],[IsOverdue?]]&lt;&gt;"Yes",InvoiceDatabase[[#This Row],[Status]],"Past Due")</f>
        <v>Past Due</v>
      </c>
      <c r="T1526" s="68" t="str">
        <f ca="1">IF(AND(InvoiceDatabase[[#This Row],[Date Due]]&lt;TODAY(),InvoiceDatabase[[#This Row],[Status]]&lt;&gt;"Paid"),"Yes","No")</f>
        <v>Yes</v>
      </c>
    </row>
    <row r="1527" spans="1:20">
      <c r="A1527">
        <v>1526</v>
      </c>
      <c r="C1527" t="s">
        <v>138</v>
      </c>
      <c r="D1527" s="68">
        <v>5309000</v>
      </c>
      <c r="E1527" s="23">
        <v>46106</v>
      </c>
      <c r="F1527" s="23">
        <v>46136</v>
      </c>
      <c r="G1527" t="s">
        <v>274</v>
      </c>
      <c r="H1527"/>
      <c r="I1527"/>
      <c r="K1527" t="s">
        <v>1827</v>
      </c>
      <c r="L1527" s="68">
        <v>5309000</v>
      </c>
      <c r="M1527" s="68">
        <f>InvoiceDatabase[[#This Row],[Amount]]-InvoiceDatabase[[#This Row],[Paid Amount]]</f>
        <v>0</v>
      </c>
      <c r="N1527" s="68" t="str" cm="1">
        <f t="array" aca="1" ref="N15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7" s="68" t="str">
        <f>_xlfn.TEXTAFTER(
VLOOKUP(InvoiceDatabase[[#This Row],[Customer]],CustomerList[],5,FALSE),
", ", -1)</f>
        <v>Jawa Barat</v>
      </c>
      <c r="P1527" s="68">
        <f ca="1">IF(InvoiceDatabase[[#This Row],[Aging]]&lt;&gt;"Within Due",InvoiceDatabase[[#This Row],[Balance Outstanding]],0)</f>
        <v>0</v>
      </c>
      <c r="Q1527" s="68">
        <f ca="1">IF(InvoiceDatabase[[#This Row],[Aging]]="Within Due",InvoiceDatabase[[#This Row],[Balance Outstanding]],0)</f>
        <v>0</v>
      </c>
      <c r="R1527" s="68" t="str">
        <f ca="1">IF(InvoiceDatabase[[#This Row],[Date Issued]] &gt;= TODAY()-30, "Yes", "No")</f>
        <v>No</v>
      </c>
      <c r="S1527" s="68" t="str">
        <f ca="1">IF(InvoiceDatabase[[#This Row],[IsOverdue?]]&lt;&gt;"Yes",InvoiceDatabase[[#This Row],[Status]],"Past Due")</f>
        <v>Paid</v>
      </c>
      <c r="T1527" s="68" t="str">
        <f ca="1">IF(AND(InvoiceDatabase[[#This Row],[Date Due]]&lt;TODAY(),InvoiceDatabase[[#This Row],[Status]]&lt;&gt;"Paid"),"Yes","No")</f>
        <v>No</v>
      </c>
    </row>
    <row r="1528" spans="1:20">
      <c r="A1528">
        <v>1527</v>
      </c>
      <c r="C1528" t="s">
        <v>151</v>
      </c>
      <c r="D1528" s="68">
        <v>6729000</v>
      </c>
      <c r="E1528" s="23">
        <v>46203</v>
      </c>
      <c r="F1528" s="23">
        <v>46233</v>
      </c>
      <c r="G1528" t="s">
        <v>274</v>
      </c>
      <c r="H1528"/>
      <c r="I1528"/>
      <c r="K1528" t="s">
        <v>1828</v>
      </c>
      <c r="L1528" s="68">
        <v>6729000</v>
      </c>
      <c r="M1528" s="68">
        <f>InvoiceDatabase[[#This Row],[Amount]]-InvoiceDatabase[[#This Row],[Paid Amount]]</f>
        <v>0</v>
      </c>
      <c r="N1528" s="68" t="str" cm="1">
        <f t="array" aca="1" ref="N15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28" s="68" t="str">
        <f>_xlfn.TEXTAFTER(
VLOOKUP(InvoiceDatabase[[#This Row],[Customer]],CustomerList[],5,FALSE),
", ", -1)</f>
        <v>Banten</v>
      </c>
      <c r="P1528" s="68">
        <f ca="1">IF(InvoiceDatabase[[#This Row],[Aging]]&lt;&gt;"Within Due",InvoiceDatabase[[#This Row],[Balance Outstanding]],0)</f>
        <v>0</v>
      </c>
      <c r="Q1528" s="68">
        <f ca="1">IF(InvoiceDatabase[[#This Row],[Aging]]="Within Due",InvoiceDatabase[[#This Row],[Balance Outstanding]],0)</f>
        <v>0</v>
      </c>
      <c r="R1528" s="68" t="str">
        <f ca="1">IF(InvoiceDatabase[[#This Row],[Date Issued]] &gt;= TODAY()-30, "Yes", "No")</f>
        <v>No</v>
      </c>
      <c r="S1528" s="68" t="str">
        <f ca="1">IF(InvoiceDatabase[[#This Row],[IsOverdue?]]&lt;&gt;"Yes",InvoiceDatabase[[#This Row],[Status]],"Past Due")</f>
        <v>Paid</v>
      </c>
      <c r="T1528" s="68" t="str">
        <f ca="1">IF(AND(InvoiceDatabase[[#This Row],[Date Due]]&lt;TODAY(),InvoiceDatabase[[#This Row],[Status]]&lt;&gt;"Paid"),"Yes","No")</f>
        <v>No</v>
      </c>
    </row>
    <row r="1529" spans="1:20">
      <c r="A1529">
        <v>1528</v>
      </c>
      <c r="C1529" t="s">
        <v>260</v>
      </c>
      <c r="D1529" s="68">
        <v>1339000</v>
      </c>
      <c r="E1529" s="23">
        <v>46153</v>
      </c>
      <c r="F1529" s="23">
        <v>46183</v>
      </c>
      <c r="G1529" t="s">
        <v>2802</v>
      </c>
      <c r="H1529"/>
      <c r="I1529"/>
      <c r="K1529" t="s">
        <v>1829</v>
      </c>
      <c r="L1529" s="68">
        <v>1004000</v>
      </c>
      <c r="M1529" s="68">
        <f>InvoiceDatabase[[#This Row],[Amount]]-InvoiceDatabase[[#This Row],[Paid Amount]]</f>
        <v>335000</v>
      </c>
      <c r="N1529" s="68" t="str" cm="1">
        <f t="array" aca="1" ref="N15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29" s="68" t="str">
        <f>_xlfn.TEXTAFTER(
VLOOKUP(InvoiceDatabase[[#This Row],[Customer]],CustomerList[],5,FALSE),
", ", -1)</f>
        <v>Sulawesi Utara</v>
      </c>
      <c r="P1529" s="68">
        <f ca="1">IF(InvoiceDatabase[[#This Row],[Aging]]&lt;&gt;"Within Due",InvoiceDatabase[[#This Row],[Balance Outstanding]],0)</f>
        <v>335000</v>
      </c>
      <c r="Q1529" s="68">
        <f ca="1">IF(InvoiceDatabase[[#This Row],[Aging]]="Within Due",InvoiceDatabase[[#This Row],[Balance Outstanding]],0)</f>
        <v>0</v>
      </c>
      <c r="R1529" s="68" t="str">
        <f ca="1">IF(InvoiceDatabase[[#This Row],[Date Issued]] &gt;= TODAY()-30, "Yes", "No")</f>
        <v>No</v>
      </c>
      <c r="S1529" s="68" t="str">
        <f ca="1">IF(InvoiceDatabase[[#This Row],[IsOverdue?]]&lt;&gt;"Yes",InvoiceDatabase[[#This Row],[Status]],"Past Due")</f>
        <v>Past Due</v>
      </c>
      <c r="T1529" s="68" t="str">
        <f ca="1">IF(AND(InvoiceDatabase[[#This Row],[Date Due]]&lt;TODAY(),InvoiceDatabase[[#This Row],[Status]]&lt;&gt;"Paid"),"Yes","No")</f>
        <v>Yes</v>
      </c>
    </row>
    <row r="1530" spans="1:20">
      <c r="A1530">
        <v>1529</v>
      </c>
      <c r="C1530" t="s">
        <v>32</v>
      </c>
      <c r="D1530" s="68">
        <v>6618000</v>
      </c>
      <c r="E1530" s="23">
        <v>46138</v>
      </c>
      <c r="F1530" s="23">
        <v>46168</v>
      </c>
      <c r="G1530" t="s">
        <v>274</v>
      </c>
      <c r="H1530"/>
      <c r="I1530"/>
      <c r="K1530" t="s">
        <v>1830</v>
      </c>
      <c r="L1530" s="68">
        <v>6618000</v>
      </c>
      <c r="M1530" s="68">
        <f>InvoiceDatabase[[#This Row],[Amount]]-InvoiceDatabase[[#This Row],[Paid Amount]]</f>
        <v>0</v>
      </c>
      <c r="N1530" s="68" t="str" cm="1">
        <f t="array" aca="1" ref="N15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0" s="68" t="str">
        <f>_xlfn.TEXTAFTER(
VLOOKUP(InvoiceDatabase[[#This Row],[Customer]],CustomerList[],5,FALSE),
", ", -1)</f>
        <v>DKI Jakarta</v>
      </c>
      <c r="P1530" s="68">
        <f ca="1">IF(InvoiceDatabase[[#This Row],[Aging]]&lt;&gt;"Within Due",InvoiceDatabase[[#This Row],[Balance Outstanding]],0)</f>
        <v>0</v>
      </c>
      <c r="Q1530" s="68">
        <f ca="1">IF(InvoiceDatabase[[#This Row],[Aging]]="Within Due",InvoiceDatabase[[#This Row],[Balance Outstanding]],0)</f>
        <v>0</v>
      </c>
      <c r="R1530" s="68" t="str">
        <f ca="1">IF(InvoiceDatabase[[#This Row],[Date Issued]] &gt;= TODAY()-30, "Yes", "No")</f>
        <v>No</v>
      </c>
      <c r="S1530" s="68" t="str">
        <f ca="1">IF(InvoiceDatabase[[#This Row],[IsOverdue?]]&lt;&gt;"Yes",InvoiceDatabase[[#This Row],[Status]],"Past Due")</f>
        <v>Paid</v>
      </c>
      <c r="T1530" s="68" t="str">
        <f ca="1">IF(AND(InvoiceDatabase[[#This Row],[Date Due]]&lt;TODAY(),InvoiceDatabase[[#This Row],[Status]]&lt;&gt;"Paid"),"Yes","No")</f>
        <v>No</v>
      </c>
    </row>
    <row r="1531" spans="1:20">
      <c r="A1531">
        <v>1530</v>
      </c>
      <c r="C1531" t="s">
        <v>239</v>
      </c>
      <c r="D1531" s="68">
        <v>2325000</v>
      </c>
      <c r="E1531" s="23">
        <v>46025</v>
      </c>
      <c r="F1531" s="23">
        <v>46055</v>
      </c>
      <c r="G1531" t="s">
        <v>274</v>
      </c>
      <c r="H1531"/>
      <c r="I1531"/>
      <c r="K1531" t="s">
        <v>1831</v>
      </c>
      <c r="L1531" s="68">
        <v>2325000</v>
      </c>
      <c r="M1531" s="68">
        <f>InvoiceDatabase[[#This Row],[Amount]]-InvoiceDatabase[[#This Row],[Paid Amount]]</f>
        <v>0</v>
      </c>
      <c r="N1531" s="68" t="str" cm="1">
        <f t="array" aca="1" ref="N15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1" s="68" t="str">
        <f>_xlfn.TEXTAFTER(
VLOOKUP(InvoiceDatabase[[#This Row],[Customer]],CustomerList[],5,FALSE),
", ", -1)</f>
        <v>Kepulauan Riau</v>
      </c>
      <c r="P1531" s="68">
        <f ca="1">IF(InvoiceDatabase[[#This Row],[Aging]]&lt;&gt;"Within Due",InvoiceDatabase[[#This Row],[Balance Outstanding]],0)</f>
        <v>0</v>
      </c>
      <c r="Q1531" s="68">
        <f ca="1">IF(InvoiceDatabase[[#This Row],[Aging]]="Within Due",InvoiceDatabase[[#This Row],[Balance Outstanding]],0)</f>
        <v>0</v>
      </c>
      <c r="R1531" s="68" t="str">
        <f ca="1">IF(InvoiceDatabase[[#This Row],[Date Issued]] &gt;= TODAY()-30, "Yes", "No")</f>
        <v>No</v>
      </c>
      <c r="S1531" s="68" t="str">
        <f ca="1">IF(InvoiceDatabase[[#This Row],[IsOverdue?]]&lt;&gt;"Yes",InvoiceDatabase[[#This Row],[Status]],"Past Due")</f>
        <v>Paid</v>
      </c>
      <c r="T1531" s="68" t="str">
        <f ca="1">IF(AND(InvoiceDatabase[[#This Row],[Date Due]]&lt;TODAY(),InvoiceDatabase[[#This Row],[Status]]&lt;&gt;"Paid"),"Yes","No")</f>
        <v>No</v>
      </c>
    </row>
    <row r="1532" spans="1:20">
      <c r="A1532">
        <v>1531</v>
      </c>
      <c r="C1532" t="s">
        <v>225</v>
      </c>
      <c r="D1532" s="68">
        <v>3804000</v>
      </c>
      <c r="E1532" s="23">
        <v>46202</v>
      </c>
      <c r="F1532" s="23">
        <v>46216</v>
      </c>
      <c r="G1532" t="s">
        <v>51</v>
      </c>
      <c r="H1532"/>
      <c r="I1532"/>
      <c r="K1532" t="s">
        <v>1832</v>
      </c>
      <c r="L1532" s="68">
        <v>0</v>
      </c>
      <c r="M1532" s="68">
        <f>InvoiceDatabase[[#This Row],[Amount]]-InvoiceDatabase[[#This Row],[Paid Amount]]</f>
        <v>3804000</v>
      </c>
      <c r="N1532" s="68" t="str" cm="1">
        <f t="array" aca="1" ref="N15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32" s="68" t="str">
        <f>_xlfn.TEXTAFTER(
VLOOKUP(InvoiceDatabase[[#This Row],[Customer]],CustomerList[],5,FALSE),
", ", -1)</f>
        <v>Sumatera Selatan</v>
      </c>
      <c r="P1532" s="68">
        <f ca="1">IF(InvoiceDatabase[[#This Row],[Aging]]&lt;&gt;"Within Due",InvoiceDatabase[[#This Row],[Balance Outstanding]],0)</f>
        <v>3804000</v>
      </c>
      <c r="Q1532" s="68">
        <f ca="1">IF(InvoiceDatabase[[#This Row],[Aging]]="Within Due",InvoiceDatabase[[#This Row],[Balance Outstanding]],0)</f>
        <v>0</v>
      </c>
      <c r="R1532" s="68" t="str">
        <f ca="1">IF(InvoiceDatabase[[#This Row],[Date Issued]] &gt;= TODAY()-30, "Yes", "No")</f>
        <v>No</v>
      </c>
      <c r="S1532" s="68" t="str">
        <f ca="1">IF(InvoiceDatabase[[#This Row],[IsOverdue?]]&lt;&gt;"Yes",InvoiceDatabase[[#This Row],[Status]],"Past Due")</f>
        <v>Past Due</v>
      </c>
      <c r="T1532" s="68" t="str">
        <f ca="1">IF(AND(InvoiceDatabase[[#This Row],[Date Due]]&lt;TODAY(),InvoiceDatabase[[#This Row],[Status]]&lt;&gt;"Paid"),"Yes","No")</f>
        <v>Yes</v>
      </c>
    </row>
    <row r="1533" spans="1:20">
      <c r="A1533">
        <v>1532</v>
      </c>
      <c r="C1533" t="s">
        <v>232</v>
      </c>
      <c r="D1533" s="68">
        <v>3753000</v>
      </c>
      <c r="E1533" s="23">
        <v>46088</v>
      </c>
      <c r="F1533" s="23">
        <v>46102</v>
      </c>
      <c r="G1533" t="s">
        <v>274</v>
      </c>
      <c r="H1533"/>
      <c r="I1533"/>
      <c r="K1533" t="s">
        <v>1833</v>
      </c>
      <c r="L1533" s="68">
        <v>3753000</v>
      </c>
      <c r="M1533" s="68">
        <f>InvoiceDatabase[[#This Row],[Amount]]-InvoiceDatabase[[#This Row],[Paid Amount]]</f>
        <v>0</v>
      </c>
      <c r="N1533" s="68" t="str" cm="1">
        <f t="array" aca="1" ref="N15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3" s="68" t="str">
        <f>_xlfn.TEXTAFTER(
VLOOKUP(InvoiceDatabase[[#This Row],[Customer]],CustomerList[],5,FALSE),
", ", -1)</f>
        <v>Riau</v>
      </c>
      <c r="P1533" s="68">
        <f ca="1">IF(InvoiceDatabase[[#This Row],[Aging]]&lt;&gt;"Within Due",InvoiceDatabase[[#This Row],[Balance Outstanding]],0)</f>
        <v>0</v>
      </c>
      <c r="Q1533" s="68">
        <f ca="1">IF(InvoiceDatabase[[#This Row],[Aging]]="Within Due",InvoiceDatabase[[#This Row],[Balance Outstanding]],0)</f>
        <v>0</v>
      </c>
      <c r="R1533" s="68" t="str">
        <f ca="1">IF(InvoiceDatabase[[#This Row],[Date Issued]] &gt;= TODAY()-30, "Yes", "No")</f>
        <v>No</v>
      </c>
      <c r="S1533" s="68" t="str">
        <f ca="1">IF(InvoiceDatabase[[#This Row],[IsOverdue?]]&lt;&gt;"Yes",InvoiceDatabase[[#This Row],[Status]],"Past Due")</f>
        <v>Paid</v>
      </c>
      <c r="T1533" s="68" t="str">
        <f ca="1">IF(AND(InvoiceDatabase[[#This Row],[Date Due]]&lt;TODAY(),InvoiceDatabase[[#This Row],[Status]]&lt;&gt;"Paid"),"Yes","No")</f>
        <v>No</v>
      </c>
    </row>
    <row r="1534" spans="1:20">
      <c r="A1534">
        <v>1533</v>
      </c>
      <c r="C1534" t="s">
        <v>131</v>
      </c>
      <c r="D1534" s="68">
        <v>1647000</v>
      </c>
      <c r="E1534" s="23">
        <v>46086</v>
      </c>
      <c r="F1534" s="23">
        <v>46116</v>
      </c>
      <c r="G1534" t="s">
        <v>51</v>
      </c>
      <c r="H1534"/>
      <c r="I1534"/>
      <c r="K1534" t="s">
        <v>1834</v>
      </c>
      <c r="L1534" s="68">
        <v>0</v>
      </c>
      <c r="M1534" s="68">
        <f>InvoiceDatabase[[#This Row],[Amount]]-InvoiceDatabase[[#This Row],[Paid Amount]]</f>
        <v>1647000</v>
      </c>
      <c r="N1534" s="68" t="str" cm="1">
        <f t="array" aca="1" ref="N15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4" s="68" t="str">
        <f>_xlfn.TEXTAFTER(
VLOOKUP(InvoiceDatabase[[#This Row],[Customer]],CustomerList[],5,FALSE),
", ", -1)</f>
        <v>Jawa Barat</v>
      </c>
      <c r="P1534" s="68">
        <f ca="1">IF(InvoiceDatabase[[#This Row],[Aging]]&lt;&gt;"Within Due",InvoiceDatabase[[#This Row],[Balance Outstanding]],0)</f>
        <v>1647000</v>
      </c>
      <c r="Q1534" s="68">
        <f ca="1">IF(InvoiceDatabase[[#This Row],[Aging]]="Within Due",InvoiceDatabase[[#This Row],[Balance Outstanding]],0)</f>
        <v>0</v>
      </c>
      <c r="R1534" s="68" t="str">
        <f ca="1">IF(InvoiceDatabase[[#This Row],[Date Issued]] &gt;= TODAY()-30, "Yes", "No")</f>
        <v>No</v>
      </c>
      <c r="S1534" s="68" t="str">
        <f ca="1">IF(InvoiceDatabase[[#This Row],[IsOverdue?]]&lt;&gt;"Yes",InvoiceDatabase[[#This Row],[Status]],"Past Due")</f>
        <v>Past Due</v>
      </c>
      <c r="T1534" s="68" t="str">
        <f ca="1">IF(AND(InvoiceDatabase[[#This Row],[Date Due]]&lt;TODAY(),InvoiceDatabase[[#This Row],[Status]]&lt;&gt;"Paid"),"Yes","No")</f>
        <v>Yes</v>
      </c>
    </row>
    <row r="1535" spans="1:20">
      <c r="A1535">
        <v>1534</v>
      </c>
      <c r="C1535" t="s">
        <v>125</v>
      </c>
      <c r="D1535" s="68">
        <v>7727000</v>
      </c>
      <c r="E1535" s="23">
        <v>46133</v>
      </c>
      <c r="F1535" s="23">
        <v>46163</v>
      </c>
      <c r="G1535" t="s">
        <v>2802</v>
      </c>
      <c r="H1535"/>
      <c r="I1535"/>
      <c r="K1535" t="s">
        <v>1835</v>
      </c>
      <c r="L1535" s="68">
        <v>3864000</v>
      </c>
      <c r="M1535" s="68">
        <f>InvoiceDatabase[[#This Row],[Amount]]-InvoiceDatabase[[#This Row],[Paid Amount]]</f>
        <v>3863000</v>
      </c>
      <c r="N1535" s="68" t="str" cm="1">
        <f t="array" aca="1" ref="N15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5" s="68" t="str">
        <f>_xlfn.TEXTAFTER(
VLOOKUP(InvoiceDatabase[[#This Row],[Customer]],CustomerList[],5,FALSE),
", ", -1)</f>
        <v>DKI Jakarta</v>
      </c>
      <c r="P1535" s="68">
        <f ca="1">IF(InvoiceDatabase[[#This Row],[Aging]]&lt;&gt;"Within Due",InvoiceDatabase[[#This Row],[Balance Outstanding]],0)</f>
        <v>3863000</v>
      </c>
      <c r="Q1535" s="68">
        <f ca="1">IF(InvoiceDatabase[[#This Row],[Aging]]="Within Due",InvoiceDatabase[[#This Row],[Balance Outstanding]],0)</f>
        <v>0</v>
      </c>
      <c r="R1535" s="68" t="str">
        <f ca="1">IF(InvoiceDatabase[[#This Row],[Date Issued]] &gt;= TODAY()-30, "Yes", "No")</f>
        <v>No</v>
      </c>
      <c r="S1535" s="68" t="str">
        <f ca="1">IF(InvoiceDatabase[[#This Row],[IsOverdue?]]&lt;&gt;"Yes",InvoiceDatabase[[#This Row],[Status]],"Past Due")</f>
        <v>Past Due</v>
      </c>
      <c r="T1535" s="68" t="str">
        <f ca="1">IF(AND(InvoiceDatabase[[#This Row],[Date Due]]&lt;TODAY(),InvoiceDatabase[[#This Row],[Status]]&lt;&gt;"Paid"),"Yes","No")</f>
        <v>Yes</v>
      </c>
    </row>
    <row r="1536" spans="1:20">
      <c r="A1536">
        <v>1535</v>
      </c>
      <c r="C1536" t="s">
        <v>211</v>
      </c>
      <c r="D1536" s="68">
        <v>2345000</v>
      </c>
      <c r="E1536" s="23">
        <v>46149</v>
      </c>
      <c r="F1536" s="23">
        <v>46179</v>
      </c>
      <c r="G1536" t="s">
        <v>2802</v>
      </c>
      <c r="H1536"/>
      <c r="I1536"/>
      <c r="K1536" t="s">
        <v>1836</v>
      </c>
      <c r="L1536" s="68">
        <v>704000</v>
      </c>
      <c r="M1536" s="68">
        <f>InvoiceDatabase[[#This Row],[Amount]]-InvoiceDatabase[[#This Row],[Paid Amount]]</f>
        <v>1641000</v>
      </c>
      <c r="N1536" s="68" t="str" cm="1">
        <f t="array" aca="1" ref="N15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36" s="68" t="str">
        <f>_xlfn.TEXTAFTER(
VLOOKUP(InvoiceDatabase[[#This Row],[Customer]],CustomerList[],5,FALSE),
", ", -1)</f>
        <v>Sulawesi Selatan</v>
      </c>
      <c r="P1536" s="68">
        <f ca="1">IF(InvoiceDatabase[[#This Row],[Aging]]&lt;&gt;"Within Due",InvoiceDatabase[[#This Row],[Balance Outstanding]],0)</f>
        <v>1641000</v>
      </c>
      <c r="Q1536" s="68">
        <f ca="1">IF(InvoiceDatabase[[#This Row],[Aging]]="Within Due",InvoiceDatabase[[#This Row],[Balance Outstanding]],0)</f>
        <v>0</v>
      </c>
      <c r="R1536" s="68" t="str">
        <f ca="1">IF(InvoiceDatabase[[#This Row],[Date Issued]] &gt;= TODAY()-30, "Yes", "No")</f>
        <v>No</v>
      </c>
      <c r="S1536" s="68" t="str">
        <f ca="1">IF(InvoiceDatabase[[#This Row],[IsOverdue?]]&lt;&gt;"Yes",InvoiceDatabase[[#This Row],[Status]],"Past Due")</f>
        <v>Past Due</v>
      </c>
      <c r="T1536" s="68" t="str">
        <f ca="1">IF(AND(InvoiceDatabase[[#This Row],[Date Due]]&lt;TODAY(),InvoiceDatabase[[#This Row],[Status]]&lt;&gt;"Paid"),"Yes","No")</f>
        <v>Yes</v>
      </c>
    </row>
    <row r="1537" spans="1:20">
      <c r="A1537">
        <v>1536</v>
      </c>
      <c r="C1537" t="s">
        <v>171</v>
      </c>
      <c r="D1537" s="68">
        <v>6088000</v>
      </c>
      <c r="E1537" s="23">
        <v>46051</v>
      </c>
      <c r="F1537" s="23">
        <v>46081</v>
      </c>
      <c r="G1537" t="s">
        <v>274</v>
      </c>
      <c r="H1537"/>
      <c r="I1537"/>
      <c r="K1537" t="s">
        <v>1837</v>
      </c>
      <c r="L1537" s="68">
        <v>6088000</v>
      </c>
      <c r="M1537" s="68">
        <f>InvoiceDatabase[[#This Row],[Amount]]-InvoiceDatabase[[#This Row],[Paid Amount]]</f>
        <v>0</v>
      </c>
      <c r="N1537" s="68" t="str" cm="1">
        <f t="array" aca="1" ref="N15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7" s="68" t="str">
        <f>_xlfn.TEXTAFTER(
VLOOKUP(InvoiceDatabase[[#This Row],[Customer]],CustomerList[],5,FALSE),
", ", -1)</f>
        <v>Jawa Barat</v>
      </c>
      <c r="P1537" s="68">
        <f ca="1">IF(InvoiceDatabase[[#This Row],[Aging]]&lt;&gt;"Within Due",InvoiceDatabase[[#This Row],[Balance Outstanding]],0)</f>
        <v>0</v>
      </c>
      <c r="Q1537" s="68">
        <f ca="1">IF(InvoiceDatabase[[#This Row],[Aging]]="Within Due",InvoiceDatabase[[#This Row],[Balance Outstanding]],0)</f>
        <v>0</v>
      </c>
      <c r="R1537" s="68" t="str">
        <f ca="1">IF(InvoiceDatabase[[#This Row],[Date Issued]] &gt;= TODAY()-30, "Yes", "No")</f>
        <v>No</v>
      </c>
      <c r="S1537" s="68" t="str">
        <f ca="1">IF(InvoiceDatabase[[#This Row],[IsOverdue?]]&lt;&gt;"Yes",InvoiceDatabase[[#This Row],[Status]],"Past Due")</f>
        <v>Paid</v>
      </c>
      <c r="T1537" s="68" t="str">
        <f ca="1">IF(AND(InvoiceDatabase[[#This Row],[Date Due]]&lt;TODAY(),InvoiceDatabase[[#This Row],[Status]]&lt;&gt;"Paid"),"Yes","No")</f>
        <v>No</v>
      </c>
    </row>
    <row r="1538" spans="1:20">
      <c r="A1538">
        <v>1537</v>
      </c>
      <c r="C1538" t="s">
        <v>184</v>
      </c>
      <c r="D1538" s="68">
        <v>5262000</v>
      </c>
      <c r="E1538" s="23">
        <v>46071</v>
      </c>
      <c r="F1538" s="23">
        <v>46085</v>
      </c>
      <c r="G1538" t="s">
        <v>274</v>
      </c>
      <c r="H1538"/>
      <c r="I1538"/>
      <c r="K1538" t="s">
        <v>1838</v>
      </c>
      <c r="L1538" s="68">
        <v>5262000</v>
      </c>
      <c r="M1538" s="68">
        <f>InvoiceDatabase[[#This Row],[Amount]]-InvoiceDatabase[[#This Row],[Paid Amount]]</f>
        <v>0</v>
      </c>
      <c r="N1538" s="68" t="str" cm="1">
        <f t="array" aca="1" ref="N15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38" s="68" t="str">
        <f>_xlfn.TEXTAFTER(
VLOOKUP(InvoiceDatabase[[#This Row],[Customer]],CustomerList[],5,FALSE),
", ", -1)</f>
        <v>Jawa Timur</v>
      </c>
      <c r="P1538" s="68">
        <f ca="1">IF(InvoiceDatabase[[#This Row],[Aging]]&lt;&gt;"Within Due",InvoiceDatabase[[#This Row],[Balance Outstanding]],0)</f>
        <v>0</v>
      </c>
      <c r="Q1538" s="68">
        <f ca="1">IF(InvoiceDatabase[[#This Row],[Aging]]="Within Due",InvoiceDatabase[[#This Row],[Balance Outstanding]],0)</f>
        <v>0</v>
      </c>
      <c r="R1538" s="68" t="str">
        <f ca="1">IF(InvoiceDatabase[[#This Row],[Date Issued]] &gt;= TODAY()-30, "Yes", "No")</f>
        <v>No</v>
      </c>
      <c r="S1538" s="68" t="str">
        <f ca="1">IF(InvoiceDatabase[[#This Row],[IsOverdue?]]&lt;&gt;"Yes",InvoiceDatabase[[#This Row],[Status]],"Past Due")</f>
        <v>Paid</v>
      </c>
      <c r="T1538" s="68" t="str">
        <f ca="1">IF(AND(InvoiceDatabase[[#This Row],[Date Due]]&lt;TODAY(),InvoiceDatabase[[#This Row],[Status]]&lt;&gt;"Paid"),"Yes","No")</f>
        <v>No</v>
      </c>
    </row>
    <row r="1539" spans="1:20">
      <c r="A1539">
        <v>1538</v>
      </c>
      <c r="C1539" t="s">
        <v>131</v>
      </c>
      <c r="D1539" s="68">
        <v>2167000</v>
      </c>
      <c r="E1539" s="23">
        <v>46238</v>
      </c>
      <c r="F1539" s="23">
        <v>46283</v>
      </c>
      <c r="G1539" t="s">
        <v>51</v>
      </c>
      <c r="H1539"/>
      <c r="I1539"/>
      <c r="K1539" t="s">
        <v>1839</v>
      </c>
      <c r="L1539" s="68">
        <v>0</v>
      </c>
      <c r="M1539" s="68">
        <f>InvoiceDatabase[[#This Row],[Amount]]-InvoiceDatabase[[#This Row],[Paid Amount]]</f>
        <v>2167000</v>
      </c>
      <c r="N1539" s="68" t="str" cm="1">
        <f t="array" aca="1" ref="N15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39" s="68" t="str">
        <f>_xlfn.TEXTAFTER(
VLOOKUP(InvoiceDatabase[[#This Row],[Customer]],CustomerList[],5,FALSE),
", ", -1)</f>
        <v>Jawa Barat</v>
      </c>
      <c r="P1539" s="68">
        <f ca="1">IF(InvoiceDatabase[[#This Row],[Aging]]&lt;&gt;"Within Due",InvoiceDatabase[[#This Row],[Balance Outstanding]],0)</f>
        <v>2167000</v>
      </c>
      <c r="Q1539" s="68">
        <f ca="1">IF(InvoiceDatabase[[#This Row],[Aging]]="Within Due",InvoiceDatabase[[#This Row],[Balance Outstanding]],0)</f>
        <v>0</v>
      </c>
      <c r="R1539" s="68" t="str">
        <f ca="1">IF(InvoiceDatabase[[#This Row],[Date Issued]] &gt;= TODAY()-30, "Yes", "No")</f>
        <v>No</v>
      </c>
      <c r="S1539" s="68" t="str">
        <f ca="1">IF(InvoiceDatabase[[#This Row],[IsOverdue?]]&lt;&gt;"Yes",InvoiceDatabase[[#This Row],[Status]],"Past Due")</f>
        <v>Past Due</v>
      </c>
      <c r="T1539" s="68" t="str">
        <f ca="1">IF(AND(InvoiceDatabase[[#This Row],[Date Due]]&lt;TODAY(),InvoiceDatabase[[#This Row],[Status]]&lt;&gt;"Paid"),"Yes","No")</f>
        <v>Yes</v>
      </c>
    </row>
    <row r="1540" spans="1:20">
      <c r="A1540">
        <v>1539</v>
      </c>
      <c r="C1540" t="s">
        <v>253</v>
      </c>
      <c r="D1540" s="68">
        <v>4094000</v>
      </c>
      <c r="E1540" s="23">
        <v>46038</v>
      </c>
      <c r="F1540" s="23">
        <v>46068</v>
      </c>
      <c r="G1540" t="s">
        <v>274</v>
      </c>
      <c r="H1540"/>
      <c r="I1540"/>
      <c r="K1540" t="s">
        <v>1840</v>
      </c>
      <c r="L1540" s="68">
        <v>4094000</v>
      </c>
      <c r="M1540" s="68">
        <f>InvoiceDatabase[[#This Row],[Amount]]-InvoiceDatabase[[#This Row],[Paid Amount]]</f>
        <v>0</v>
      </c>
      <c r="N1540" s="68" t="str" cm="1">
        <f t="array" aca="1" ref="N15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0" s="68" t="str">
        <f>_xlfn.TEXTAFTER(
VLOOKUP(InvoiceDatabase[[#This Row],[Customer]],CustomerList[],5,FALSE),
", ", -1)</f>
        <v>Kalimantan Barat</v>
      </c>
      <c r="P1540" s="68">
        <f ca="1">IF(InvoiceDatabase[[#This Row],[Aging]]&lt;&gt;"Within Due",InvoiceDatabase[[#This Row],[Balance Outstanding]],0)</f>
        <v>0</v>
      </c>
      <c r="Q1540" s="68">
        <f ca="1">IF(InvoiceDatabase[[#This Row],[Aging]]="Within Due",InvoiceDatabase[[#This Row],[Balance Outstanding]],0)</f>
        <v>0</v>
      </c>
      <c r="R1540" s="68" t="str">
        <f ca="1">IF(InvoiceDatabase[[#This Row],[Date Issued]] &gt;= TODAY()-30, "Yes", "No")</f>
        <v>No</v>
      </c>
      <c r="S1540" s="68" t="str">
        <f ca="1">IF(InvoiceDatabase[[#This Row],[IsOverdue?]]&lt;&gt;"Yes",InvoiceDatabase[[#This Row],[Status]],"Past Due")</f>
        <v>Paid</v>
      </c>
      <c r="T1540" s="68" t="str">
        <f ca="1">IF(AND(InvoiceDatabase[[#This Row],[Date Due]]&lt;TODAY(),InvoiceDatabase[[#This Row],[Status]]&lt;&gt;"Paid"),"Yes","No")</f>
        <v>No</v>
      </c>
    </row>
    <row r="1541" spans="1:20">
      <c r="A1541">
        <v>1540</v>
      </c>
      <c r="C1541" t="s">
        <v>225</v>
      </c>
      <c r="D1541" s="68">
        <v>6417000</v>
      </c>
      <c r="E1541" s="23">
        <v>46216</v>
      </c>
      <c r="F1541" s="23">
        <v>46246</v>
      </c>
      <c r="G1541" t="s">
        <v>274</v>
      </c>
      <c r="H1541"/>
      <c r="I1541"/>
      <c r="K1541" t="s">
        <v>1841</v>
      </c>
      <c r="L1541" s="68">
        <v>6417000</v>
      </c>
      <c r="M1541" s="68">
        <f>InvoiceDatabase[[#This Row],[Amount]]-InvoiceDatabase[[#This Row],[Paid Amount]]</f>
        <v>0</v>
      </c>
      <c r="N1541" s="68" t="str" cm="1">
        <f t="array" aca="1" ref="N15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1" s="68" t="str">
        <f>_xlfn.TEXTAFTER(
VLOOKUP(InvoiceDatabase[[#This Row],[Customer]],CustomerList[],5,FALSE),
", ", -1)</f>
        <v>Sumatera Selatan</v>
      </c>
      <c r="P1541" s="68">
        <f ca="1">IF(InvoiceDatabase[[#This Row],[Aging]]&lt;&gt;"Within Due",InvoiceDatabase[[#This Row],[Balance Outstanding]],0)</f>
        <v>0</v>
      </c>
      <c r="Q1541" s="68">
        <f ca="1">IF(InvoiceDatabase[[#This Row],[Aging]]="Within Due",InvoiceDatabase[[#This Row],[Balance Outstanding]],0)</f>
        <v>0</v>
      </c>
      <c r="R1541" s="68" t="str">
        <f ca="1">IF(InvoiceDatabase[[#This Row],[Date Issued]] &gt;= TODAY()-30, "Yes", "No")</f>
        <v>No</v>
      </c>
      <c r="S1541" s="68" t="str">
        <f ca="1">IF(InvoiceDatabase[[#This Row],[IsOverdue?]]&lt;&gt;"Yes",InvoiceDatabase[[#This Row],[Status]],"Past Due")</f>
        <v>Paid</v>
      </c>
      <c r="T1541" s="68" t="str">
        <f ca="1">IF(AND(InvoiceDatabase[[#This Row],[Date Due]]&lt;TODAY(),InvoiceDatabase[[#This Row],[Status]]&lt;&gt;"Paid"),"Yes","No")</f>
        <v>No</v>
      </c>
    </row>
    <row r="1542" spans="1:20">
      <c r="A1542">
        <v>1541</v>
      </c>
      <c r="C1542" t="s">
        <v>118</v>
      </c>
      <c r="D1542" s="68">
        <v>1690000</v>
      </c>
      <c r="E1542" s="23">
        <v>46064</v>
      </c>
      <c r="F1542" s="23">
        <v>46109</v>
      </c>
      <c r="G1542" t="s">
        <v>2802</v>
      </c>
      <c r="H1542"/>
      <c r="I1542"/>
      <c r="K1542" t="s">
        <v>1842</v>
      </c>
      <c r="L1542" s="68">
        <v>507000</v>
      </c>
      <c r="M1542" s="68">
        <f>InvoiceDatabase[[#This Row],[Amount]]-InvoiceDatabase[[#This Row],[Paid Amount]]</f>
        <v>1183000</v>
      </c>
      <c r="N1542" s="68" t="str" cm="1">
        <f t="array" aca="1" ref="N15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2" s="68" t="str">
        <f>_xlfn.TEXTAFTER(
VLOOKUP(InvoiceDatabase[[#This Row],[Customer]],CustomerList[],5,FALSE),
", ", -1)</f>
        <v>DKI Jakarta</v>
      </c>
      <c r="P1542" s="68">
        <f ca="1">IF(InvoiceDatabase[[#This Row],[Aging]]&lt;&gt;"Within Due",InvoiceDatabase[[#This Row],[Balance Outstanding]],0)</f>
        <v>1183000</v>
      </c>
      <c r="Q1542" s="68">
        <f ca="1">IF(InvoiceDatabase[[#This Row],[Aging]]="Within Due",InvoiceDatabase[[#This Row],[Balance Outstanding]],0)</f>
        <v>0</v>
      </c>
      <c r="R1542" s="68" t="str">
        <f ca="1">IF(InvoiceDatabase[[#This Row],[Date Issued]] &gt;= TODAY()-30, "Yes", "No")</f>
        <v>No</v>
      </c>
      <c r="S1542" s="68" t="str">
        <f ca="1">IF(InvoiceDatabase[[#This Row],[IsOverdue?]]&lt;&gt;"Yes",InvoiceDatabase[[#This Row],[Status]],"Past Due")</f>
        <v>Past Due</v>
      </c>
      <c r="T1542" s="68" t="str">
        <f ca="1">IF(AND(InvoiceDatabase[[#This Row],[Date Due]]&lt;TODAY(),InvoiceDatabase[[#This Row],[Status]]&lt;&gt;"Paid"),"Yes","No")</f>
        <v>Yes</v>
      </c>
    </row>
    <row r="1543" spans="1:20">
      <c r="A1543">
        <v>1542</v>
      </c>
      <c r="C1543" t="s">
        <v>177</v>
      </c>
      <c r="D1543" s="68">
        <v>5100000</v>
      </c>
      <c r="E1543" s="23">
        <v>46102</v>
      </c>
      <c r="F1543" s="23">
        <v>46132</v>
      </c>
      <c r="G1543" t="s">
        <v>274</v>
      </c>
      <c r="H1543"/>
      <c r="I1543"/>
      <c r="K1543" t="s">
        <v>1843</v>
      </c>
      <c r="L1543" s="68">
        <v>5100000</v>
      </c>
      <c r="M1543" s="68">
        <f>InvoiceDatabase[[#This Row],[Amount]]-InvoiceDatabase[[#This Row],[Paid Amount]]</f>
        <v>0</v>
      </c>
      <c r="N1543" s="68" t="str" cm="1">
        <f t="array" aca="1" ref="N15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3" s="68" t="str">
        <f>_xlfn.TEXTAFTER(
VLOOKUP(InvoiceDatabase[[#This Row],[Customer]],CustomerList[],5,FALSE),
", ", -1)</f>
        <v>Jawa Timur</v>
      </c>
      <c r="P1543" s="68">
        <f ca="1">IF(InvoiceDatabase[[#This Row],[Aging]]&lt;&gt;"Within Due",InvoiceDatabase[[#This Row],[Balance Outstanding]],0)</f>
        <v>0</v>
      </c>
      <c r="Q1543" s="68">
        <f ca="1">IF(InvoiceDatabase[[#This Row],[Aging]]="Within Due",InvoiceDatabase[[#This Row],[Balance Outstanding]],0)</f>
        <v>0</v>
      </c>
      <c r="R1543" s="68" t="str">
        <f ca="1">IF(InvoiceDatabase[[#This Row],[Date Issued]] &gt;= TODAY()-30, "Yes", "No")</f>
        <v>No</v>
      </c>
      <c r="S1543" s="68" t="str">
        <f ca="1">IF(InvoiceDatabase[[#This Row],[IsOverdue?]]&lt;&gt;"Yes",InvoiceDatabase[[#This Row],[Status]],"Past Due")</f>
        <v>Paid</v>
      </c>
      <c r="T1543" s="68" t="str">
        <f ca="1">IF(AND(InvoiceDatabase[[#This Row],[Date Due]]&lt;TODAY(),InvoiceDatabase[[#This Row],[Status]]&lt;&gt;"Paid"),"Yes","No")</f>
        <v>No</v>
      </c>
    </row>
    <row r="1544" spans="1:20">
      <c r="A1544">
        <v>1543</v>
      </c>
      <c r="C1544" t="s">
        <v>260</v>
      </c>
      <c r="D1544" s="68">
        <v>6437000</v>
      </c>
      <c r="E1544" s="23">
        <v>46172</v>
      </c>
      <c r="F1544" s="23">
        <v>46202</v>
      </c>
      <c r="G1544" t="s">
        <v>274</v>
      </c>
      <c r="H1544"/>
      <c r="I1544"/>
      <c r="K1544" t="s">
        <v>1844</v>
      </c>
      <c r="L1544" s="68">
        <v>6437000</v>
      </c>
      <c r="M1544" s="68">
        <f>InvoiceDatabase[[#This Row],[Amount]]-InvoiceDatabase[[#This Row],[Paid Amount]]</f>
        <v>0</v>
      </c>
      <c r="N1544" s="68" t="str" cm="1">
        <f t="array" aca="1" ref="N15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4" s="68" t="str">
        <f>_xlfn.TEXTAFTER(
VLOOKUP(InvoiceDatabase[[#This Row],[Customer]],CustomerList[],5,FALSE),
", ", -1)</f>
        <v>Sulawesi Utara</v>
      </c>
      <c r="P1544" s="68">
        <f ca="1">IF(InvoiceDatabase[[#This Row],[Aging]]&lt;&gt;"Within Due",InvoiceDatabase[[#This Row],[Balance Outstanding]],0)</f>
        <v>0</v>
      </c>
      <c r="Q1544" s="68">
        <f ca="1">IF(InvoiceDatabase[[#This Row],[Aging]]="Within Due",InvoiceDatabase[[#This Row],[Balance Outstanding]],0)</f>
        <v>0</v>
      </c>
      <c r="R1544" s="68" t="str">
        <f ca="1">IF(InvoiceDatabase[[#This Row],[Date Issued]] &gt;= TODAY()-30, "Yes", "No")</f>
        <v>No</v>
      </c>
      <c r="S1544" s="68" t="str">
        <f ca="1">IF(InvoiceDatabase[[#This Row],[IsOverdue?]]&lt;&gt;"Yes",InvoiceDatabase[[#This Row],[Status]],"Past Due")</f>
        <v>Paid</v>
      </c>
      <c r="T1544" s="68" t="str">
        <f ca="1">IF(AND(InvoiceDatabase[[#This Row],[Date Due]]&lt;TODAY(),InvoiceDatabase[[#This Row],[Status]]&lt;&gt;"Paid"),"Yes","No")</f>
        <v>No</v>
      </c>
    </row>
    <row r="1545" spans="1:20">
      <c r="A1545">
        <v>1544</v>
      </c>
      <c r="C1545" t="s">
        <v>165</v>
      </c>
      <c r="D1545" s="68">
        <v>3884000</v>
      </c>
      <c r="E1545" s="23">
        <v>46246</v>
      </c>
      <c r="F1545" s="23">
        <v>46276</v>
      </c>
      <c r="G1545" t="s">
        <v>51</v>
      </c>
      <c r="H1545"/>
      <c r="I1545"/>
      <c r="K1545" t="s">
        <v>1845</v>
      </c>
      <c r="L1545" s="68">
        <v>0</v>
      </c>
      <c r="M1545" s="68">
        <f>InvoiceDatabase[[#This Row],[Amount]]-InvoiceDatabase[[#This Row],[Paid Amount]]</f>
        <v>3884000</v>
      </c>
      <c r="N1545" s="68" t="str" cm="1">
        <f t="array" aca="1" ref="N15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5" s="68" t="str">
        <f>_xlfn.TEXTAFTER(
VLOOKUP(InvoiceDatabase[[#This Row],[Customer]],CustomerList[],5,FALSE),
", ", -1)</f>
        <v>Jawa Barat</v>
      </c>
      <c r="P1545" s="68">
        <f ca="1">IF(InvoiceDatabase[[#This Row],[Aging]]&lt;&gt;"Within Due",InvoiceDatabase[[#This Row],[Balance Outstanding]],0)</f>
        <v>3884000</v>
      </c>
      <c r="Q1545" s="68">
        <f ca="1">IF(InvoiceDatabase[[#This Row],[Aging]]="Within Due",InvoiceDatabase[[#This Row],[Balance Outstanding]],0)</f>
        <v>0</v>
      </c>
      <c r="R1545" s="68" t="str">
        <f ca="1">IF(InvoiceDatabase[[#This Row],[Date Issued]] &gt;= TODAY()-30, "Yes", "No")</f>
        <v>No</v>
      </c>
      <c r="S1545" s="68" t="str">
        <f ca="1">IF(InvoiceDatabase[[#This Row],[IsOverdue?]]&lt;&gt;"Yes",InvoiceDatabase[[#This Row],[Status]],"Past Due")</f>
        <v>Past Due</v>
      </c>
      <c r="T1545" s="68" t="str">
        <f ca="1">IF(AND(InvoiceDatabase[[#This Row],[Date Due]]&lt;TODAY(),InvoiceDatabase[[#This Row],[Status]]&lt;&gt;"Paid"),"Yes","No")</f>
        <v>Yes</v>
      </c>
    </row>
    <row r="1546" spans="1:20">
      <c r="A1546">
        <v>1545</v>
      </c>
      <c r="C1546" t="s">
        <v>138</v>
      </c>
      <c r="D1546" s="68">
        <v>3030000</v>
      </c>
      <c r="E1546" s="23">
        <v>46099</v>
      </c>
      <c r="F1546" s="23">
        <v>46129</v>
      </c>
      <c r="G1546" t="s">
        <v>274</v>
      </c>
      <c r="H1546"/>
      <c r="I1546"/>
      <c r="K1546" t="s">
        <v>1846</v>
      </c>
      <c r="L1546" s="68">
        <v>3030000</v>
      </c>
      <c r="M1546" s="68">
        <f>InvoiceDatabase[[#This Row],[Amount]]-InvoiceDatabase[[#This Row],[Paid Amount]]</f>
        <v>0</v>
      </c>
      <c r="N1546" s="68" t="str" cm="1">
        <f t="array" aca="1" ref="N15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6" s="68" t="str">
        <f>_xlfn.TEXTAFTER(
VLOOKUP(InvoiceDatabase[[#This Row],[Customer]],CustomerList[],5,FALSE),
", ", -1)</f>
        <v>Jawa Barat</v>
      </c>
      <c r="P1546" s="68">
        <f ca="1">IF(InvoiceDatabase[[#This Row],[Aging]]&lt;&gt;"Within Due",InvoiceDatabase[[#This Row],[Balance Outstanding]],0)</f>
        <v>0</v>
      </c>
      <c r="Q1546" s="68">
        <f ca="1">IF(InvoiceDatabase[[#This Row],[Aging]]="Within Due",InvoiceDatabase[[#This Row],[Balance Outstanding]],0)</f>
        <v>0</v>
      </c>
      <c r="R1546" s="68" t="str">
        <f ca="1">IF(InvoiceDatabase[[#This Row],[Date Issued]] &gt;= TODAY()-30, "Yes", "No")</f>
        <v>No</v>
      </c>
      <c r="S1546" s="68" t="str">
        <f ca="1">IF(InvoiceDatabase[[#This Row],[IsOverdue?]]&lt;&gt;"Yes",InvoiceDatabase[[#This Row],[Status]],"Past Due")</f>
        <v>Paid</v>
      </c>
      <c r="T1546" s="68" t="str">
        <f ca="1">IF(AND(InvoiceDatabase[[#This Row],[Date Due]]&lt;TODAY(),InvoiceDatabase[[#This Row],[Status]]&lt;&gt;"Paid"),"Yes","No")</f>
        <v>No</v>
      </c>
    </row>
    <row r="1547" spans="1:20">
      <c r="A1547">
        <v>1546</v>
      </c>
      <c r="C1547" t="s">
        <v>158</v>
      </c>
      <c r="D1547" s="68">
        <v>3438000</v>
      </c>
      <c r="E1547" s="23">
        <v>46241</v>
      </c>
      <c r="F1547" s="23">
        <v>46271</v>
      </c>
      <c r="G1547" t="s">
        <v>51</v>
      </c>
      <c r="H1547"/>
      <c r="I1547"/>
      <c r="K1547" t="s">
        <v>1847</v>
      </c>
      <c r="L1547" s="68">
        <v>0</v>
      </c>
      <c r="M1547" s="68">
        <f>InvoiceDatabase[[#This Row],[Amount]]-InvoiceDatabase[[#This Row],[Paid Amount]]</f>
        <v>3438000</v>
      </c>
      <c r="N1547" s="68" t="str" cm="1">
        <f t="array" aca="1" ref="N15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47" s="68" t="str">
        <f>_xlfn.TEXTAFTER(
VLOOKUP(InvoiceDatabase[[#This Row],[Customer]],CustomerList[],5,FALSE),
", ", -1)</f>
        <v>DKI Jakarta</v>
      </c>
      <c r="P1547" s="68">
        <f ca="1">IF(InvoiceDatabase[[#This Row],[Aging]]&lt;&gt;"Within Due",InvoiceDatabase[[#This Row],[Balance Outstanding]],0)</f>
        <v>3438000</v>
      </c>
      <c r="Q1547" s="68">
        <f ca="1">IF(InvoiceDatabase[[#This Row],[Aging]]="Within Due",InvoiceDatabase[[#This Row],[Balance Outstanding]],0)</f>
        <v>0</v>
      </c>
      <c r="R1547" s="68" t="str">
        <f ca="1">IF(InvoiceDatabase[[#This Row],[Date Issued]] &gt;= TODAY()-30, "Yes", "No")</f>
        <v>No</v>
      </c>
      <c r="S1547" s="68" t="str">
        <f ca="1">IF(InvoiceDatabase[[#This Row],[IsOverdue?]]&lt;&gt;"Yes",InvoiceDatabase[[#This Row],[Status]],"Past Due")</f>
        <v>Past Due</v>
      </c>
      <c r="T1547" s="68" t="str">
        <f ca="1">IF(AND(InvoiceDatabase[[#This Row],[Date Due]]&lt;TODAY(),InvoiceDatabase[[#This Row],[Status]]&lt;&gt;"Paid"),"Yes","No")</f>
        <v>Yes</v>
      </c>
    </row>
    <row r="1548" spans="1:20">
      <c r="A1548">
        <v>1547</v>
      </c>
      <c r="C1548" t="s">
        <v>232</v>
      </c>
      <c r="D1548" s="68">
        <v>5458000</v>
      </c>
      <c r="E1548" s="23">
        <v>46056</v>
      </c>
      <c r="F1548" s="23">
        <v>46101</v>
      </c>
      <c r="G1548" t="s">
        <v>2802</v>
      </c>
      <c r="H1548"/>
      <c r="I1548"/>
      <c r="K1548" t="s">
        <v>1848</v>
      </c>
      <c r="L1548" s="68">
        <v>3275000</v>
      </c>
      <c r="M1548" s="68">
        <f>InvoiceDatabase[[#This Row],[Amount]]-InvoiceDatabase[[#This Row],[Paid Amount]]</f>
        <v>2183000</v>
      </c>
      <c r="N1548" s="68" t="str" cm="1">
        <f t="array" aca="1" ref="N15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48" s="68" t="str">
        <f>_xlfn.TEXTAFTER(
VLOOKUP(InvoiceDatabase[[#This Row],[Customer]],CustomerList[],5,FALSE),
", ", -1)</f>
        <v>Riau</v>
      </c>
      <c r="P1548" s="68">
        <f ca="1">IF(InvoiceDatabase[[#This Row],[Aging]]&lt;&gt;"Within Due",InvoiceDatabase[[#This Row],[Balance Outstanding]],0)</f>
        <v>2183000</v>
      </c>
      <c r="Q1548" s="68">
        <f ca="1">IF(InvoiceDatabase[[#This Row],[Aging]]="Within Due",InvoiceDatabase[[#This Row],[Balance Outstanding]],0)</f>
        <v>0</v>
      </c>
      <c r="R1548" s="68" t="str">
        <f ca="1">IF(InvoiceDatabase[[#This Row],[Date Issued]] &gt;= TODAY()-30, "Yes", "No")</f>
        <v>No</v>
      </c>
      <c r="S1548" s="68" t="str">
        <f ca="1">IF(InvoiceDatabase[[#This Row],[IsOverdue?]]&lt;&gt;"Yes",InvoiceDatabase[[#This Row],[Status]],"Past Due")</f>
        <v>Past Due</v>
      </c>
      <c r="T1548" s="68" t="str">
        <f ca="1">IF(AND(InvoiceDatabase[[#This Row],[Date Due]]&lt;TODAY(),InvoiceDatabase[[#This Row],[Status]]&lt;&gt;"Paid"),"Yes","No")</f>
        <v>Yes</v>
      </c>
    </row>
    <row r="1549" spans="1:20">
      <c r="A1549">
        <v>1548</v>
      </c>
      <c r="C1549" t="s">
        <v>125</v>
      </c>
      <c r="D1549" s="68">
        <v>3914000</v>
      </c>
      <c r="E1549" s="23">
        <v>46206</v>
      </c>
      <c r="F1549" s="23">
        <v>46236</v>
      </c>
      <c r="G1549" t="s">
        <v>274</v>
      </c>
      <c r="H1549"/>
      <c r="I1549"/>
      <c r="K1549" t="s">
        <v>1849</v>
      </c>
      <c r="L1549" s="68">
        <v>3914000</v>
      </c>
      <c r="M1549" s="68">
        <f>InvoiceDatabase[[#This Row],[Amount]]-InvoiceDatabase[[#This Row],[Paid Amount]]</f>
        <v>0</v>
      </c>
      <c r="N1549" s="68" t="str" cm="1">
        <f t="array" aca="1" ref="N15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49" s="68" t="str">
        <f>_xlfn.TEXTAFTER(
VLOOKUP(InvoiceDatabase[[#This Row],[Customer]],CustomerList[],5,FALSE),
", ", -1)</f>
        <v>DKI Jakarta</v>
      </c>
      <c r="P1549" s="68">
        <f ca="1">IF(InvoiceDatabase[[#This Row],[Aging]]&lt;&gt;"Within Due",InvoiceDatabase[[#This Row],[Balance Outstanding]],0)</f>
        <v>0</v>
      </c>
      <c r="Q1549" s="68">
        <f ca="1">IF(InvoiceDatabase[[#This Row],[Aging]]="Within Due",InvoiceDatabase[[#This Row],[Balance Outstanding]],0)</f>
        <v>0</v>
      </c>
      <c r="R1549" s="68" t="str">
        <f ca="1">IF(InvoiceDatabase[[#This Row],[Date Issued]] &gt;= TODAY()-30, "Yes", "No")</f>
        <v>No</v>
      </c>
      <c r="S1549" s="68" t="str">
        <f ca="1">IF(InvoiceDatabase[[#This Row],[IsOverdue?]]&lt;&gt;"Yes",InvoiceDatabase[[#This Row],[Status]],"Past Due")</f>
        <v>Paid</v>
      </c>
      <c r="T1549" s="68" t="str">
        <f ca="1">IF(AND(InvoiceDatabase[[#This Row],[Date Due]]&lt;TODAY(),InvoiceDatabase[[#This Row],[Status]]&lt;&gt;"Paid"),"Yes","No")</f>
        <v>No</v>
      </c>
    </row>
    <row r="1550" spans="1:20">
      <c r="A1550">
        <v>1549</v>
      </c>
      <c r="C1550" t="s">
        <v>151</v>
      </c>
      <c r="D1550" s="68">
        <v>1089000</v>
      </c>
      <c r="E1550" s="23">
        <v>46068</v>
      </c>
      <c r="F1550" s="23">
        <v>46098</v>
      </c>
      <c r="G1550" t="s">
        <v>274</v>
      </c>
      <c r="H1550"/>
      <c r="I1550"/>
      <c r="K1550" t="s">
        <v>1850</v>
      </c>
      <c r="L1550" s="68">
        <v>1089000</v>
      </c>
      <c r="M1550" s="68">
        <f>InvoiceDatabase[[#This Row],[Amount]]-InvoiceDatabase[[#This Row],[Paid Amount]]</f>
        <v>0</v>
      </c>
      <c r="N1550" s="68" t="str" cm="1">
        <f t="array" aca="1" ref="N15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0" s="68" t="str">
        <f>_xlfn.TEXTAFTER(
VLOOKUP(InvoiceDatabase[[#This Row],[Customer]],CustomerList[],5,FALSE),
", ", -1)</f>
        <v>Banten</v>
      </c>
      <c r="P1550" s="68">
        <f ca="1">IF(InvoiceDatabase[[#This Row],[Aging]]&lt;&gt;"Within Due",InvoiceDatabase[[#This Row],[Balance Outstanding]],0)</f>
        <v>0</v>
      </c>
      <c r="Q1550" s="68">
        <f ca="1">IF(InvoiceDatabase[[#This Row],[Aging]]="Within Due",InvoiceDatabase[[#This Row],[Balance Outstanding]],0)</f>
        <v>0</v>
      </c>
      <c r="R1550" s="68" t="str">
        <f ca="1">IF(InvoiceDatabase[[#This Row],[Date Issued]] &gt;= TODAY()-30, "Yes", "No")</f>
        <v>No</v>
      </c>
      <c r="S1550" s="68" t="str">
        <f ca="1">IF(InvoiceDatabase[[#This Row],[IsOverdue?]]&lt;&gt;"Yes",InvoiceDatabase[[#This Row],[Status]],"Past Due")</f>
        <v>Paid</v>
      </c>
      <c r="T1550" s="68" t="str">
        <f ca="1">IF(AND(InvoiceDatabase[[#This Row],[Date Due]]&lt;TODAY(),InvoiceDatabase[[#This Row],[Status]]&lt;&gt;"Paid"),"Yes","No")</f>
        <v>No</v>
      </c>
    </row>
    <row r="1551" spans="1:20">
      <c r="A1551">
        <v>1550</v>
      </c>
      <c r="C1551" t="s">
        <v>218</v>
      </c>
      <c r="D1551" s="68">
        <v>4227000</v>
      </c>
      <c r="E1551" s="23">
        <v>46239</v>
      </c>
      <c r="F1551" s="23">
        <v>46269</v>
      </c>
      <c r="G1551" t="s">
        <v>274</v>
      </c>
      <c r="H1551"/>
      <c r="I1551"/>
      <c r="K1551" t="s">
        <v>1851</v>
      </c>
      <c r="L1551" s="68">
        <v>4227000</v>
      </c>
      <c r="M1551" s="68">
        <f>InvoiceDatabase[[#This Row],[Amount]]-InvoiceDatabase[[#This Row],[Paid Amount]]</f>
        <v>0</v>
      </c>
      <c r="N1551" s="68" t="str" cm="1">
        <f t="array" aca="1" ref="N15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1" s="68" t="str">
        <f>_xlfn.TEXTAFTER(
VLOOKUP(InvoiceDatabase[[#This Row],[Customer]],CustomerList[],5,FALSE),
", ", -1)</f>
        <v>Sumatera Utara</v>
      </c>
      <c r="P1551" s="68">
        <f ca="1">IF(InvoiceDatabase[[#This Row],[Aging]]&lt;&gt;"Within Due",InvoiceDatabase[[#This Row],[Balance Outstanding]],0)</f>
        <v>0</v>
      </c>
      <c r="Q1551" s="68">
        <f ca="1">IF(InvoiceDatabase[[#This Row],[Aging]]="Within Due",InvoiceDatabase[[#This Row],[Balance Outstanding]],0)</f>
        <v>0</v>
      </c>
      <c r="R1551" s="68" t="str">
        <f ca="1">IF(InvoiceDatabase[[#This Row],[Date Issued]] &gt;= TODAY()-30, "Yes", "No")</f>
        <v>No</v>
      </c>
      <c r="S1551" s="68" t="str">
        <f ca="1">IF(InvoiceDatabase[[#This Row],[IsOverdue?]]&lt;&gt;"Yes",InvoiceDatabase[[#This Row],[Status]],"Past Due")</f>
        <v>Paid</v>
      </c>
      <c r="T1551" s="68" t="str">
        <f ca="1">IF(AND(InvoiceDatabase[[#This Row],[Date Due]]&lt;TODAY(),InvoiceDatabase[[#This Row],[Status]]&lt;&gt;"Paid"),"Yes","No")</f>
        <v>No</v>
      </c>
    </row>
    <row r="1552" spans="1:20">
      <c r="A1552">
        <v>1551</v>
      </c>
      <c r="C1552" t="s">
        <v>165</v>
      </c>
      <c r="D1552" s="68">
        <v>3889000</v>
      </c>
      <c r="E1552" s="23">
        <v>46124</v>
      </c>
      <c r="F1552" s="23">
        <v>46138</v>
      </c>
      <c r="G1552" t="s">
        <v>274</v>
      </c>
      <c r="H1552"/>
      <c r="I1552"/>
      <c r="K1552" t="s">
        <v>1852</v>
      </c>
      <c r="L1552" s="68">
        <v>3889000</v>
      </c>
      <c r="M1552" s="68">
        <f>InvoiceDatabase[[#This Row],[Amount]]-InvoiceDatabase[[#This Row],[Paid Amount]]</f>
        <v>0</v>
      </c>
      <c r="N1552" s="68" t="str" cm="1">
        <f t="array" aca="1" ref="N15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2" s="68" t="str">
        <f>_xlfn.TEXTAFTER(
VLOOKUP(InvoiceDatabase[[#This Row],[Customer]],CustomerList[],5,FALSE),
", ", -1)</f>
        <v>Jawa Barat</v>
      </c>
      <c r="P1552" s="68">
        <f ca="1">IF(InvoiceDatabase[[#This Row],[Aging]]&lt;&gt;"Within Due",InvoiceDatabase[[#This Row],[Balance Outstanding]],0)</f>
        <v>0</v>
      </c>
      <c r="Q1552" s="68">
        <f ca="1">IF(InvoiceDatabase[[#This Row],[Aging]]="Within Due",InvoiceDatabase[[#This Row],[Balance Outstanding]],0)</f>
        <v>0</v>
      </c>
      <c r="R1552" s="68" t="str">
        <f ca="1">IF(InvoiceDatabase[[#This Row],[Date Issued]] &gt;= TODAY()-30, "Yes", "No")</f>
        <v>No</v>
      </c>
      <c r="S1552" s="68" t="str">
        <f ca="1">IF(InvoiceDatabase[[#This Row],[IsOverdue?]]&lt;&gt;"Yes",InvoiceDatabase[[#This Row],[Status]],"Past Due")</f>
        <v>Paid</v>
      </c>
      <c r="T1552" s="68" t="str">
        <f ca="1">IF(AND(InvoiceDatabase[[#This Row],[Date Due]]&lt;TODAY(),InvoiceDatabase[[#This Row],[Status]]&lt;&gt;"Paid"),"Yes","No")</f>
        <v>No</v>
      </c>
    </row>
    <row r="1553" spans="1:20">
      <c r="A1553">
        <v>1552</v>
      </c>
      <c r="C1553" t="s">
        <v>218</v>
      </c>
      <c r="D1553" s="68">
        <v>3896000</v>
      </c>
      <c r="E1553" s="23">
        <v>46173</v>
      </c>
      <c r="F1553" s="23">
        <v>46218</v>
      </c>
      <c r="G1553" t="s">
        <v>2802</v>
      </c>
      <c r="H1553"/>
      <c r="I1553"/>
      <c r="K1553" t="s">
        <v>1853</v>
      </c>
      <c r="L1553" s="68">
        <v>1558000</v>
      </c>
      <c r="M1553" s="68">
        <f>InvoiceDatabase[[#This Row],[Amount]]-InvoiceDatabase[[#This Row],[Paid Amount]]</f>
        <v>2338000</v>
      </c>
      <c r="N1553" s="68" t="str" cm="1">
        <f t="array" aca="1" ref="N15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553" s="68" t="str">
        <f>_xlfn.TEXTAFTER(
VLOOKUP(InvoiceDatabase[[#This Row],[Customer]],CustomerList[],5,FALSE),
", ", -1)</f>
        <v>Sumatera Utara</v>
      </c>
      <c r="P1553" s="68">
        <f ca="1">IF(InvoiceDatabase[[#This Row],[Aging]]&lt;&gt;"Within Due",InvoiceDatabase[[#This Row],[Balance Outstanding]],0)</f>
        <v>2338000</v>
      </c>
      <c r="Q1553" s="68">
        <f ca="1">IF(InvoiceDatabase[[#This Row],[Aging]]="Within Due",InvoiceDatabase[[#This Row],[Balance Outstanding]],0)</f>
        <v>0</v>
      </c>
      <c r="R1553" s="68" t="str">
        <f ca="1">IF(InvoiceDatabase[[#This Row],[Date Issued]] &gt;= TODAY()-30, "Yes", "No")</f>
        <v>No</v>
      </c>
      <c r="S1553" s="68" t="str">
        <f ca="1">IF(InvoiceDatabase[[#This Row],[IsOverdue?]]&lt;&gt;"Yes",InvoiceDatabase[[#This Row],[Status]],"Past Due")</f>
        <v>Past Due</v>
      </c>
      <c r="T1553" s="68" t="str">
        <f ca="1">IF(AND(InvoiceDatabase[[#This Row],[Date Due]]&lt;TODAY(),InvoiceDatabase[[#This Row],[Status]]&lt;&gt;"Paid"),"Yes","No")</f>
        <v>Yes</v>
      </c>
    </row>
    <row r="1554" spans="1:20">
      <c r="A1554">
        <v>1553</v>
      </c>
      <c r="C1554" t="s">
        <v>118</v>
      </c>
      <c r="D1554" s="68">
        <v>5227000</v>
      </c>
      <c r="E1554" s="23">
        <v>46156</v>
      </c>
      <c r="F1554" s="23">
        <v>46186</v>
      </c>
      <c r="G1554" t="s">
        <v>2802</v>
      </c>
      <c r="H1554"/>
      <c r="I1554"/>
      <c r="K1554" t="s">
        <v>1854</v>
      </c>
      <c r="L1554" s="68">
        <v>3659000</v>
      </c>
      <c r="M1554" s="68">
        <f>InvoiceDatabase[[#This Row],[Amount]]-InvoiceDatabase[[#This Row],[Paid Amount]]</f>
        <v>1568000</v>
      </c>
      <c r="N1554" s="68" t="str" cm="1">
        <f t="array" aca="1" ref="N15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54" s="68" t="str">
        <f>_xlfn.TEXTAFTER(
VLOOKUP(InvoiceDatabase[[#This Row],[Customer]],CustomerList[],5,FALSE),
", ", -1)</f>
        <v>DKI Jakarta</v>
      </c>
      <c r="P1554" s="68">
        <f ca="1">IF(InvoiceDatabase[[#This Row],[Aging]]&lt;&gt;"Within Due",InvoiceDatabase[[#This Row],[Balance Outstanding]],0)</f>
        <v>1568000</v>
      </c>
      <c r="Q1554" s="68">
        <f ca="1">IF(InvoiceDatabase[[#This Row],[Aging]]="Within Due",InvoiceDatabase[[#This Row],[Balance Outstanding]],0)</f>
        <v>0</v>
      </c>
      <c r="R1554" s="68" t="str">
        <f ca="1">IF(InvoiceDatabase[[#This Row],[Date Issued]] &gt;= TODAY()-30, "Yes", "No")</f>
        <v>No</v>
      </c>
      <c r="S1554" s="68" t="str">
        <f ca="1">IF(InvoiceDatabase[[#This Row],[IsOverdue?]]&lt;&gt;"Yes",InvoiceDatabase[[#This Row],[Status]],"Past Due")</f>
        <v>Past Due</v>
      </c>
      <c r="T1554" s="68" t="str">
        <f ca="1">IF(AND(InvoiceDatabase[[#This Row],[Date Due]]&lt;TODAY(),InvoiceDatabase[[#This Row],[Status]]&lt;&gt;"Paid"),"Yes","No")</f>
        <v>Yes</v>
      </c>
    </row>
    <row r="1555" spans="1:20">
      <c r="A1555">
        <v>1554</v>
      </c>
      <c r="C1555" t="s">
        <v>171</v>
      </c>
      <c r="D1555" s="68">
        <v>4697000</v>
      </c>
      <c r="E1555" s="23">
        <v>46158</v>
      </c>
      <c r="F1555" s="23">
        <v>46188</v>
      </c>
      <c r="G1555" t="s">
        <v>274</v>
      </c>
      <c r="H1555"/>
      <c r="I1555"/>
      <c r="K1555" t="s">
        <v>1855</v>
      </c>
      <c r="L1555" s="68">
        <v>4697000</v>
      </c>
      <c r="M1555" s="68">
        <f>InvoiceDatabase[[#This Row],[Amount]]-InvoiceDatabase[[#This Row],[Paid Amount]]</f>
        <v>0</v>
      </c>
      <c r="N1555" s="68" t="str" cm="1">
        <f t="array" aca="1" ref="N15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5" s="68" t="str">
        <f>_xlfn.TEXTAFTER(
VLOOKUP(InvoiceDatabase[[#This Row],[Customer]],CustomerList[],5,FALSE),
", ", -1)</f>
        <v>Jawa Barat</v>
      </c>
      <c r="P1555" s="68">
        <f ca="1">IF(InvoiceDatabase[[#This Row],[Aging]]&lt;&gt;"Within Due",InvoiceDatabase[[#This Row],[Balance Outstanding]],0)</f>
        <v>0</v>
      </c>
      <c r="Q1555" s="68">
        <f ca="1">IF(InvoiceDatabase[[#This Row],[Aging]]="Within Due",InvoiceDatabase[[#This Row],[Balance Outstanding]],0)</f>
        <v>0</v>
      </c>
      <c r="R1555" s="68" t="str">
        <f ca="1">IF(InvoiceDatabase[[#This Row],[Date Issued]] &gt;= TODAY()-30, "Yes", "No")</f>
        <v>No</v>
      </c>
      <c r="S1555" s="68" t="str">
        <f ca="1">IF(InvoiceDatabase[[#This Row],[IsOverdue?]]&lt;&gt;"Yes",InvoiceDatabase[[#This Row],[Status]],"Past Due")</f>
        <v>Paid</v>
      </c>
      <c r="T1555" s="68" t="str">
        <f ca="1">IF(AND(InvoiceDatabase[[#This Row],[Date Due]]&lt;TODAY(),InvoiceDatabase[[#This Row],[Status]]&lt;&gt;"Paid"),"Yes","No")</f>
        <v>No</v>
      </c>
    </row>
    <row r="1556" spans="1:20">
      <c r="A1556">
        <v>1555</v>
      </c>
      <c r="C1556" t="s">
        <v>111</v>
      </c>
      <c r="D1556" s="68">
        <v>4094000</v>
      </c>
      <c r="E1556" s="23">
        <v>46082</v>
      </c>
      <c r="F1556" s="23">
        <v>46112</v>
      </c>
      <c r="G1556" t="s">
        <v>274</v>
      </c>
      <c r="H1556"/>
      <c r="I1556"/>
      <c r="K1556" t="s">
        <v>1856</v>
      </c>
      <c r="L1556" s="68">
        <v>4094000</v>
      </c>
      <c r="M1556" s="68">
        <f>InvoiceDatabase[[#This Row],[Amount]]-InvoiceDatabase[[#This Row],[Paid Amount]]</f>
        <v>0</v>
      </c>
      <c r="N1556" s="68" t="str" cm="1">
        <f t="array" aca="1" ref="N15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6" s="68" t="str">
        <f>_xlfn.TEXTAFTER(
VLOOKUP(InvoiceDatabase[[#This Row],[Customer]],CustomerList[],5,FALSE),
", ", -1)</f>
        <v>DKI Jakarta</v>
      </c>
      <c r="P1556" s="68">
        <f ca="1">IF(InvoiceDatabase[[#This Row],[Aging]]&lt;&gt;"Within Due",InvoiceDatabase[[#This Row],[Balance Outstanding]],0)</f>
        <v>0</v>
      </c>
      <c r="Q1556" s="68">
        <f ca="1">IF(InvoiceDatabase[[#This Row],[Aging]]="Within Due",InvoiceDatabase[[#This Row],[Balance Outstanding]],0)</f>
        <v>0</v>
      </c>
      <c r="R1556" s="68" t="str">
        <f ca="1">IF(InvoiceDatabase[[#This Row],[Date Issued]] &gt;= TODAY()-30, "Yes", "No")</f>
        <v>No</v>
      </c>
      <c r="S1556" s="68" t="str">
        <f ca="1">IF(InvoiceDatabase[[#This Row],[IsOverdue?]]&lt;&gt;"Yes",InvoiceDatabase[[#This Row],[Status]],"Past Due")</f>
        <v>Paid</v>
      </c>
      <c r="T1556" s="68" t="str">
        <f ca="1">IF(AND(InvoiceDatabase[[#This Row],[Date Due]]&lt;TODAY(),InvoiceDatabase[[#This Row],[Status]]&lt;&gt;"Paid"),"Yes","No")</f>
        <v>No</v>
      </c>
    </row>
    <row r="1557" spans="1:20">
      <c r="A1557">
        <v>1556</v>
      </c>
      <c r="C1557" t="s">
        <v>232</v>
      </c>
      <c r="D1557" s="68">
        <v>4412000</v>
      </c>
      <c r="E1557" s="23">
        <v>46238</v>
      </c>
      <c r="F1557" s="23">
        <v>46268</v>
      </c>
      <c r="G1557" t="s">
        <v>274</v>
      </c>
      <c r="H1557"/>
      <c r="I1557"/>
      <c r="K1557" t="s">
        <v>1857</v>
      </c>
      <c r="L1557" s="68">
        <v>4412000</v>
      </c>
      <c r="M1557" s="68">
        <f>InvoiceDatabase[[#This Row],[Amount]]-InvoiceDatabase[[#This Row],[Paid Amount]]</f>
        <v>0</v>
      </c>
      <c r="N1557" s="68" t="str" cm="1">
        <f t="array" aca="1" ref="N15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7" s="68" t="str">
        <f>_xlfn.TEXTAFTER(
VLOOKUP(InvoiceDatabase[[#This Row],[Customer]],CustomerList[],5,FALSE),
", ", -1)</f>
        <v>Riau</v>
      </c>
      <c r="P1557" s="68">
        <f ca="1">IF(InvoiceDatabase[[#This Row],[Aging]]&lt;&gt;"Within Due",InvoiceDatabase[[#This Row],[Balance Outstanding]],0)</f>
        <v>0</v>
      </c>
      <c r="Q1557" s="68">
        <f ca="1">IF(InvoiceDatabase[[#This Row],[Aging]]="Within Due",InvoiceDatabase[[#This Row],[Balance Outstanding]],0)</f>
        <v>0</v>
      </c>
      <c r="R1557" s="68" t="str">
        <f ca="1">IF(InvoiceDatabase[[#This Row],[Date Issued]] &gt;= TODAY()-30, "Yes", "No")</f>
        <v>No</v>
      </c>
      <c r="S1557" s="68" t="str">
        <f ca="1">IF(InvoiceDatabase[[#This Row],[IsOverdue?]]&lt;&gt;"Yes",InvoiceDatabase[[#This Row],[Status]],"Past Due")</f>
        <v>Paid</v>
      </c>
      <c r="T1557" s="68" t="str">
        <f ca="1">IF(AND(InvoiceDatabase[[#This Row],[Date Due]]&lt;TODAY(),InvoiceDatabase[[#This Row],[Status]]&lt;&gt;"Paid"),"Yes","No")</f>
        <v>No</v>
      </c>
    </row>
    <row r="1558" spans="1:20">
      <c r="A1558">
        <v>1557</v>
      </c>
      <c r="C1558" t="s">
        <v>158</v>
      </c>
      <c r="D1558" s="68">
        <v>7291000</v>
      </c>
      <c r="E1558" s="23">
        <v>46262</v>
      </c>
      <c r="F1558" s="23">
        <v>46292</v>
      </c>
      <c r="G1558" t="s">
        <v>51</v>
      </c>
      <c r="H1558"/>
      <c r="I1558"/>
      <c r="K1558" t="s">
        <v>1858</v>
      </c>
      <c r="L1558" s="68">
        <v>0</v>
      </c>
      <c r="M1558" s="68">
        <f>InvoiceDatabase[[#This Row],[Amount]]-InvoiceDatabase[[#This Row],[Paid Amount]]</f>
        <v>7291000</v>
      </c>
      <c r="N1558" s="68" t="str" cm="1">
        <f t="array" aca="1" ref="N15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58" s="68" t="str">
        <f>_xlfn.TEXTAFTER(
VLOOKUP(InvoiceDatabase[[#This Row],[Customer]],CustomerList[],5,FALSE),
", ", -1)</f>
        <v>DKI Jakarta</v>
      </c>
      <c r="P1558" s="68">
        <f ca="1">IF(InvoiceDatabase[[#This Row],[Aging]]&lt;&gt;"Within Due",InvoiceDatabase[[#This Row],[Balance Outstanding]],0)</f>
        <v>7291000</v>
      </c>
      <c r="Q1558" s="68">
        <f ca="1">IF(InvoiceDatabase[[#This Row],[Aging]]="Within Due",InvoiceDatabase[[#This Row],[Balance Outstanding]],0)</f>
        <v>0</v>
      </c>
      <c r="R1558" s="68" t="str">
        <f ca="1">IF(InvoiceDatabase[[#This Row],[Date Issued]] &gt;= TODAY()-30, "Yes", "No")</f>
        <v>No</v>
      </c>
      <c r="S1558" s="68" t="str">
        <f ca="1">IF(InvoiceDatabase[[#This Row],[IsOverdue?]]&lt;&gt;"Yes",InvoiceDatabase[[#This Row],[Status]],"Past Due")</f>
        <v>Past Due</v>
      </c>
      <c r="T1558" s="68" t="str">
        <f ca="1">IF(AND(InvoiceDatabase[[#This Row],[Date Due]]&lt;TODAY(),InvoiceDatabase[[#This Row],[Status]]&lt;&gt;"Paid"),"Yes","No")</f>
        <v>Yes</v>
      </c>
    </row>
    <row r="1559" spans="1:20">
      <c r="A1559">
        <v>1558</v>
      </c>
      <c r="C1559" t="s">
        <v>105</v>
      </c>
      <c r="D1559" s="68">
        <v>4288000</v>
      </c>
      <c r="E1559" s="23">
        <v>46216</v>
      </c>
      <c r="F1559" s="23">
        <v>46246</v>
      </c>
      <c r="G1559" t="s">
        <v>274</v>
      </c>
      <c r="H1559"/>
      <c r="I1559"/>
      <c r="K1559" t="s">
        <v>1859</v>
      </c>
      <c r="L1559" s="68">
        <v>4288000</v>
      </c>
      <c r="M1559" s="68">
        <f>InvoiceDatabase[[#This Row],[Amount]]-InvoiceDatabase[[#This Row],[Paid Amount]]</f>
        <v>0</v>
      </c>
      <c r="N1559" s="68" t="str" cm="1">
        <f t="array" aca="1" ref="N15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59" s="68" t="str">
        <f>_xlfn.TEXTAFTER(
VLOOKUP(InvoiceDatabase[[#This Row],[Customer]],CustomerList[],5,FALSE),
", ", -1)</f>
        <v>DKI Jakarta</v>
      </c>
      <c r="P1559" s="68">
        <f ca="1">IF(InvoiceDatabase[[#This Row],[Aging]]&lt;&gt;"Within Due",InvoiceDatabase[[#This Row],[Balance Outstanding]],0)</f>
        <v>0</v>
      </c>
      <c r="Q1559" s="68">
        <f ca="1">IF(InvoiceDatabase[[#This Row],[Aging]]="Within Due",InvoiceDatabase[[#This Row],[Balance Outstanding]],0)</f>
        <v>0</v>
      </c>
      <c r="R1559" s="68" t="str">
        <f ca="1">IF(InvoiceDatabase[[#This Row],[Date Issued]] &gt;= TODAY()-30, "Yes", "No")</f>
        <v>No</v>
      </c>
      <c r="S1559" s="68" t="str">
        <f ca="1">IF(InvoiceDatabase[[#This Row],[IsOverdue?]]&lt;&gt;"Yes",InvoiceDatabase[[#This Row],[Status]],"Past Due")</f>
        <v>Paid</v>
      </c>
      <c r="T1559" s="68" t="str">
        <f ca="1">IF(AND(InvoiceDatabase[[#This Row],[Date Due]]&lt;TODAY(),InvoiceDatabase[[#This Row],[Status]]&lt;&gt;"Paid"),"Yes","No")</f>
        <v>No</v>
      </c>
    </row>
    <row r="1560" spans="1:20">
      <c r="A1560">
        <v>1559</v>
      </c>
      <c r="C1560" t="s">
        <v>190</v>
      </c>
      <c r="D1560" s="68">
        <v>4079000</v>
      </c>
      <c r="E1560" s="23">
        <v>46243</v>
      </c>
      <c r="F1560" s="23">
        <v>46273</v>
      </c>
      <c r="G1560" t="s">
        <v>51</v>
      </c>
      <c r="H1560"/>
      <c r="I1560"/>
      <c r="K1560" t="s">
        <v>1860</v>
      </c>
      <c r="L1560" s="68">
        <v>0</v>
      </c>
      <c r="M1560" s="68">
        <f>InvoiceDatabase[[#This Row],[Amount]]-InvoiceDatabase[[#This Row],[Paid Amount]]</f>
        <v>4079000</v>
      </c>
      <c r="N1560" s="68" t="str" cm="1">
        <f t="array" aca="1" ref="N15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560" s="68" t="str">
        <f>_xlfn.TEXTAFTER(
VLOOKUP(InvoiceDatabase[[#This Row],[Customer]],CustomerList[],5,FALSE),
", ", -1)</f>
        <v>Jawa Tengah</v>
      </c>
      <c r="P1560" s="68">
        <f ca="1">IF(InvoiceDatabase[[#This Row],[Aging]]&lt;&gt;"Within Due",InvoiceDatabase[[#This Row],[Balance Outstanding]],0)</f>
        <v>4079000</v>
      </c>
      <c r="Q1560" s="68">
        <f ca="1">IF(InvoiceDatabase[[#This Row],[Aging]]="Within Due",InvoiceDatabase[[#This Row],[Balance Outstanding]],0)</f>
        <v>0</v>
      </c>
      <c r="R1560" s="68" t="str">
        <f ca="1">IF(InvoiceDatabase[[#This Row],[Date Issued]] &gt;= TODAY()-30, "Yes", "No")</f>
        <v>No</v>
      </c>
      <c r="S1560" s="68" t="str">
        <f ca="1">IF(InvoiceDatabase[[#This Row],[IsOverdue?]]&lt;&gt;"Yes",InvoiceDatabase[[#This Row],[Status]],"Past Due")</f>
        <v>Past Due</v>
      </c>
      <c r="T1560" s="68" t="str">
        <f ca="1">IF(AND(InvoiceDatabase[[#This Row],[Date Due]]&lt;TODAY(),InvoiceDatabase[[#This Row],[Status]]&lt;&gt;"Paid"),"Yes","No")</f>
        <v>Yes</v>
      </c>
    </row>
    <row r="1561" spans="1:20">
      <c r="A1561">
        <v>1560</v>
      </c>
      <c r="C1561" t="s">
        <v>151</v>
      </c>
      <c r="D1561" s="68">
        <v>5917000</v>
      </c>
      <c r="E1561" s="23">
        <v>46064</v>
      </c>
      <c r="F1561" s="23">
        <v>46078</v>
      </c>
      <c r="G1561" t="s">
        <v>274</v>
      </c>
      <c r="H1561"/>
      <c r="I1561"/>
      <c r="K1561" t="s">
        <v>1861</v>
      </c>
      <c r="L1561" s="68">
        <v>5917000</v>
      </c>
      <c r="M1561" s="68">
        <f>InvoiceDatabase[[#This Row],[Amount]]-InvoiceDatabase[[#This Row],[Paid Amount]]</f>
        <v>0</v>
      </c>
      <c r="N1561" s="68" t="str" cm="1">
        <f t="array" aca="1" ref="N15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1" s="68" t="str">
        <f>_xlfn.TEXTAFTER(
VLOOKUP(InvoiceDatabase[[#This Row],[Customer]],CustomerList[],5,FALSE),
", ", -1)</f>
        <v>Banten</v>
      </c>
      <c r="P1561" s="68">
        <f ca="1">IF(InvoiceDatabase[[#This Row],[Aging]]&lt;&gt;"Within Due",InvoiceDatabase[[#This Row],[Balance Outstanding]],0)</f>
        <v>0</v>
      </c>
      <c r="Q1561" s="68">
        <f ca="1">IF(InvoiceDatabase[[#This Row],[Aging]]="Within Due",InvoiceDatabase[[#This Row],[Balance Outstanding]],0)</f>
        <v>0</v>
      </c>
      <c r="R1561" s="68" t="str">
        <f ca="1">IF(InvoiceDatabase[[#This Row],[Date Issued]] &gt;= TODAY()-30, "Yes", "No")</f>
        <v>No</v>
      </c>
      <c r="S1561" s="68" t="str">
        <f ca="1">IF(InvoiceDatabase[[#This Row],[IsOverdue?]]&lt;&gt;"Yes",InvoiceDatabase[[#This Row],[Status]],"Past Due")</f>
        <v>Paid</v>
      </c>
      <c r="T1561" s="68" t="str">
        <f ca="1">IF(AND(InvoiceDatabase[[#This Row],[Date Due]]&lt;TODAY(),InvoiceDatabase[[#This Row],[Status]]&lt;&gt;"Paid"),"Yes","No")</f>
        <v>No</v>
      </c>
    </row>
    <row r="1562" spans="1:20">
      <c r="A1562">
        <v>1561</v>
      </c>
      <c r="C1562" t="s">
        <v>131</v>
      </c>
      <c r="D1562" s="68">
        <v>1794000</v>
      </c>
      <c r="E1562" s="23">
        <v>46124</v>
      </c>
      <c r="F1562" s="23">
        <v>46154</v>
      </c>
      <c r="G1562" t="s">
        <v>2802</v>
      </c>
      <c r="H1562"/>
      <c r="I1562"/>
      <c r="K1562" t="s">
        <v>1862</v>
      </c>
      <c r="L1562" s="68">
        <v>1256000</v>
      </c>
      <c r="M1562" s="68">
        <f>InvoiceDatabase[[#This Row],[Amount]]-InvoiceDatabase[[#This Row],[Paid Amount]]</f>
        <v>538000</v>
      </c>
      <c r="N1562" s="68" t="str" cm="1">
        <f t="array" aca="1" ref="N15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2" s="68" t="str">
        <f>_xlfn.TEXTAFTER(
VLOOKUP(InvoiceDatabase[[#This Row],[Customer]],CustomerList[],5,FALSE),
", ", -1)</f>
        <v>Jawa Barat</v>
      </c>
      <c r="P1562" s="68">
        <f ca="1">IF(InvoiceDatabase[[#This Row],[Aging]]&lt;&gt;"Within Due",InvoiceDatabase[[#This Row],[Balance Outstanding]],0)</f>
        <v>538000</v>
      </c>
      <c r="Q1562" s="68">
        <f ca="1">IF(InvoiceDatabase[[#This Row],[Aging]]="Within Due",InvoiceDatabase[[#This Row],[Balance Outstanding]],0)</f>
        <v>0</v>
      </c>
      <c r="R1562" s="68" t="str">
        <f ca="1">IF(InvoiceDatabase[[#This Row],[Date Issued]] &gt;= TODAY()-30, "Yes", "No")</f>
        <v>No</v>
      </c>
      <c r="S1562" s="68" t="str">
        <f ca="1">IF(InvoiceDatabase[[#This Row],[IsOverdue?]]&lt;&gt;"Yes",InvoiceDatabase[[#This Row],[Status]],"Past Due")</f>
        <v>Past Due</v>
      </c>
      <c r="T1562" s="68" t="str">
        <f ca="1">IF(AND(InvoiceDatabase[[#This Row],[Date Due]]&lt;TODAY(),InvoiceDatabase[[#This Row],[Status]]&lt;&gt;"Paid"),"Yes","No")</f>
        <v>Yes</v>
      </c>
    </row>
    <row r="1563" spans="1:20">
      <c r="A1563">
        <v>1562</v>
      </c>
      <c r="C1563" t="s">
        <v>171</v>
      </c>
      <c r="D1563" s="68">
        <v>5084000</v>
      </c>
      <c r="E1563" s="23">
        <v>46141</v>
      </c>
      <c r="F1563" s="23">
        <v>46186</v>
      </c>
      <c r="G1563" t="s">
        <v>274</v>
      </c>
      <c r="H1563"/>
      <c r="I1563"/>
      <c r="K1563" t="s">
        <v>1863</v>
      </c>
      <c r="L1563" s="68">
        <v>5084000</v>
      </c>
      <c r="M1563" s="68">
        <f>InvoiceDatabase[[#This Row],[Amount]]-InvoiceDatabase[[#This Row],[Paid Amount]]</f>
        <v>0</v>
      </c>
      <c r="N1563" s="68" t="str" cm="1">
        <f t="array" aca="1" ref="N15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3" s="68" t="str">
        <f>_xlfn.TEXTAFTER(
VLOOKUP(InvoiceDatabase[[#This Row],[Customer]],CustomerList[],5,FALSE),
", ", -1)</f>
        <v>Jawa Barat</v>
      </c>
      <c r="P1563" s="68">
        <f ca="1">IF(InvoiceDatabase[[#This Row],[Aging]]&lt;&gt;"Within Due",InvoiceDatabase[[#This Row],[Balance Outstanding]],0)</f>
        <v>0</v>
      </c>
      <c r="Q1563" s="68">
        <f ca="1">IF(InvoiceDatabase[[#This Row],[Aging]]="Within Due",InvoiceDatabase[[#This Row],[Balance Outstanding]],0)</f>
        <v>0</v>
      </c>
      <c r="R1563" s="68" t="str">
        <f ca="1">IF(InvoiceDatabase[[#This Row],[Date Issued]] &gt;= TODAY()-30, "Yes", "No")</f>
        <v>No</v>
      </c>
      <c r="S1563" s="68" t="str">
        <f ca="1">IF(InvoiceDatabase[[#This Row],[IsOverdue?]]&lt;&gt;"Yes",InvoiceDatabase[[#This Row],[Status]],"Past Due")</f>
        <v>Paid</v>
      </c>
      <c r="T1563" s="68" t="str">
        <f ca="1">IF(AND(InvoiceDatabase[[#This Row],[Date Due]]&lt;TODAY(),InvoiceDatabase[[#This Row],[Status]]&lt;&gt;"Paid"),"Yes","No")</f>
        <v>No</v>
      </c>
    </row>
    <row r="1564" spans="1:20">
      <c r="A1564">
        <v>1563</v>
      </c>
      <c r="C1564" t="s">
        <v>151</v>
      </c>
      <c r="D1564" s="68">
        <v>3383000</v>
      </c>
      <c r="E1564" s="23">
        <v>46152</v>
      </c>
      <c r="F1564" s="23">
        <v>46182</v>
      </c>
      <c r="G1564" t="s">
        <v>274</v>
      </c>
      <c r="H1564"/>
      <c r="I1564"/>
      <c r="K1564" t="s">
        <v>1864</v>
      </c>
      <c r="L1564" s="68">
        <v>3383000</v>
      </c>
      <c r="M1564" s="68">
        <f>InvoiceDatabase[[#This Row],[Amount]]-InvoiceDatabase[[#This Row],[Paid Amount]]</f>
        <v>0</v>
      </c>
      <c r="N1564" s="68" t="str" cm="1">
        <f t="array" aca="1" ref="N15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4" s="68" t="str">
        <f>_xlfn.TEXTAFTER(
VLOOKUP(InvoiceDatabase[[#This Row],[Customer]],CustomerList[],5,FALSE),
", ", -1)</f>
        <v>Banten</v>
      </c>
      <c r="P1564" s="68">
        <f ca="1">IF(InvoiceDatabase[[#This Row],[Aging]]&lt;&gt;"Within Due",InvoiceDatabase[[#This Row],[Balance Outstanding]],0)</f>
        <v>0</v>
      </c>
      <c r="Q1564" s="68">
        <f ca="1">IF(InvoiceDatabase[[#This Row],[Aging]]="Within Due",InvoiceDatabase[[#This Row],[Balance Outstanding]],0)</f>
        <v>0</v>
      </c>
      <c r="R1564" s="68" t="str">
        <f ca="1">IF(InvoiceDatabase[[#This Row],[Date Issued]] &gt;= TODAY()-30, "Yes", "No")</f>
        <v>No</v>
      </c>
      <c r="S1564" s="68" t="str">
        <f ca="1">IF(InvoiceDatabase[[#This Row],[IsOverdue?]]&lt;&gt;"Yes",InvoiceDatabase[[#This Row],[Status]],"Past Due")</f>
        <v>Paid</v>
      </c>
      <c r="T1564" s="68" t="str">
        <f ca="1">IF(AND(InvoiceDatabase[[#This Row],[Date Due]]&lt;TODAY(),InvoiceDatabase[[#This Row],[Status]]&lt;&gt;"Paid"),"Yes","No")</f>
        <v>No</v>
      </c>
    </row>
    <row r="1565" spans="1:20">
      <c r="A1565">
        <v>1564</v>
      </c>
      <c r="C1565" t="s">
        <v>218</v>
      </c>
      <c r="D1565" s="68">
        <v>4532000</v>
      </c>
      <c r="E1565" s="23">
        <v>46232</v>
      </c>
      <c r="F1565" s="23">
        <v>46262</v>
      </c>
      <c r="G1565" t="s">
        <v>274</v>
      </c>
      <c r="H1565"/>
      <c r="I1565"/>
      <c r="K1565" t="s">
        <v>1865</v>
      </c>
      <c r="L1565" s="68">
        <v>4532000</v>
      </c>
      <c r="M1565" s="68">
        <f>InvoiceDatabase[[#This Row],[Amount]]-InvoiceDatabase[[#This Row],[Paid Amount]]</f>
        <v>0</v>
      </c>
      <c r="N1565" s="68" t="str" cm="1">
        <f t="array" aca="1" ref="N15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5" s="68" t="str">
        <f>_xlfn.TEXTAFTER(
VLOOKUP(InvoiceDatabase[[#This Row],[Customer]],CustomerList[],5,FALSE),
", ", -1)</f>
        <v>Sumatera Utara</v>
      </c>
      <c r="P1565" s="68">
        <f ca="1">IF(InvoiceDatabase[[#This Row],[Aging]]&lt;&gt;"Within Due",InvoiceDatabase[[#This Row],[Balance Outstanding]],0)</f>
        <v>0</v>
      </c>
      <c r="Q1565" s="68">
        <f ca="1">IF(InvoiceDatabase[[#This Row],[Aging]]="Within Due",InvoiceDatabase[[#This Row],[Balance Outstanding]],0)</f>
        <v>0</v>
      </c>
      <c r="R1565" s="68" t="str">
        <f ca="1">IF(InvoiceDatabase[[#This Row],[Date Issued]] &gt;= TODAY()-30, "Yes", "No")</f>
        <v>No</v>
      </c>
      <c r="S1565" s="68" t="str">
        <f ca="1">IF(InvoiceDatabase[[#This Row],[IsOverdue?]]&lt;&gt;"Yes",InvoiceDatabase[[#This Row],[Status]],"Past Due")</f>
        <v>Paid</v>
      </c>
      <c r="T1565" s="68" t="str">
        <f ca="1">IF(AND(InvoiceDatabase[[#This Row],[Date Due]]&lt;TODAY(),InvoiceDatabase[[#This Row],[Status]]&lt;&gt;"Paid"),"Yes","No")</f>
        <v>No</v>
      </c>
    </row>
    <row r="1566" spans="1:20">
      <c r="A1566">
        <v>1565</v>
      </c>
      <c r="C1566" t="s">
        <v>111</v>
      </c>
      <c r="D1566" s="68">
        <v>4362000</v>
      </c>
      <c r="E1566" s="23">
        <v>46189</v>
      </c>
      <c r="F1566" s="23">
        <v>46219</v>
      </c>
      <c r="G1566" t="s">
        <v>274</v>
      </c>
      <c r="H1566"/>
      <c r="I1566"/>
      <c r="K1566" t="s">
        <v>1866</v>
      </c>
      <c r="L1566" s="68">
        <v>4362000</v>
      </c>
      <c r="M1566" s="68">
        <f>InvoiceDatabase[[#This Row],[Amount]]-InvoiceDatabase[[#This Row],[Paid Amount]]</f>
        <v>0</v>
      </c>
      <c r="N1566" s="68" t="str" cm="1">
        <f t="array" aca="1" ref="N15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6" s="68" t="str">
        <f>_xlfn.TEXTAFTER(
VLOOKUP(InvoiceDatabase[[#This Row],[Customer]],CustomerList[],5,FALSE),
", ", -1)</f>
        <v>DKI Jakarta</v>
      </c>
      <c r="P1566" s="68">
        <f ca="1">IF(InvoiceDatabase[[#This Row],[Aging]]&lt;&gt;"Within Due",InvoiceDatabase[[#This Row],[Balance Outstanding]],0)</f>
        <v>0</v>
      </c>
      <c r="Q1566" s="68">
        <f ca="1">IF(InvoiceDatabase[[#This Row],[Aging]]="Within Due",InvoiceDatabase[[#This Row],[Balance Outstanding]],0)</f>
        <v>0</v>
      </c>
      <c r="R1566" s="68" t="str">
        <f ca="1">IF(InvoiceDatabase[[#This Row],[Date Issued]] &gt;= TODAY()-30, "Yes", "No")</f>
        <v>No</v>
      </c>
      <c r="S1566" s="68" t="str">
        <f ca="1">IF(InvoiceDatabase[[#This Row],[IsOverdue?]]&lt;&gt;"Yes",InvoiceDatabase[[#This Row],[Status]],"Past Due")</f>
        <v>Paid</v>
      </c>
      <c r="T1566" s="68" t="str">
        <f ca="1">IF(AND(InvoiceDatabase[[#This Row],[Date Due]]&lt;TODAY(),InvoiceDatabase[[#This Row],[Status]]&lt;&gt;"Paid"),"Yes","No")</f>
        <v>No</v>
      </c>
    </row>
    <row r="1567" spans="1:20">
      <c r="A1567">
        <v>1566</v>
      </c>
      <c r="C1567" t="s">
        <v>177</v>
      </c>
      <c r="D1567" s="68">
        <v>1996000</v>
      </c>
      <c r="E1567" s="23">
        <v>46133</v>
      </c>
      <c r="F1567" s="23">
        <v>46163</v>
      </c>
      <c r="G1567" t="s">
        <v>51</v>
      </c>
      <c r="H1567"/>
      <c r="I1567"/>
      <c r="K1567" t="s">
        <v>1867</v>
      </c>
      <c r="L1567" s="68">
        <v>0</v>
      </c>
      <c r="M1567" s="68">
        <f>InvoiceDatabase[[#This Row],[Amount]]-InvoiceDatabase[[#This Row],[Paid Amount]]</f>
        <v>1996000</v>
      </c>
      <c r="N1567" s="68" t="str" cm="1">
        <f t="array" aca="1" ref="N15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67" s="68" t="str">
        <f>_xlfn.TEXTAFTER(
VLOOKUP(InvoiceDatabase[[#This Row],[Customer]],CustomerList[],5,FALSE),
", ", -1)</f>
        <v>Jawa Timur</v>
      </c>
      <c r="P1567" s="68">
        <f ca="1">IF(InvoiceDatabase[[#This Row],[Aging]]&lt;&gt;"Within Due",InvoiceDatabase[[#This Row],[Balance Outstanding]],0)</f>
        <v>1996000</v>
      </c>
      <c r="Q1567" s="68">
        <f ca="1">IF(InvoiceDatabase[[#This Row],[Aging]]="Within Due",InvoiceDatabase[[#This Row],[Balance Outstanding]],0)</f>
        <v>0</v>
      </c>
      <c r="R1567" s="68" t="str">
        <f ca="1">IF(InvoiceDatabase[[#This Row],[Date Issued]] &gt;= TODAY()-30, "Yes", "No")</f>
        <v>No</v>
      </c>
      <c r="S1567" s="68" t="str">
        <f ca="1">IF(InvoiceDatabase[[#This Row],[IsOverdue?]]&lt;&gt;"Yes",InvoiceDatabase[[#This Row],[Status]],"Past Due")</f>
        <v>Past Due</v>
      </c>
      <c r="T1567" s="68" t="str">
        <f ca="1">IF(AND(InvoiceDatabase[[#This Row],[Date Due]]&lt;TODAY(),InvoiceDatabase[[#This Row],[Status]]&lt;&gt;"Paid"),"Yes","No")</f>
        <v>Yes</v>
      </c>
    </row>
    <row r="1568" spans="1:20">
      <c r="A1568">
        <v>1567</v>
      </c>
      <c r="C1568" t="s">
        <v>204</v>
      </c>
      <c r="D1568" s="68">
        <v>3935000</v>
      </c>
      <c r="E1568" s="23">
        <v>46178</v>
      </c>
      <c r="F1568" s="23">
        <v>46208</v>
      </c>
      <c r="G1568" t="s">
        <v>274</v>
      </c>
      <c r="H1568"/>
      <c r="I1568"/>
      <c r="K1568" t="s">
        <v>1868</v>
      </c>
      <c r="L1568" s="68">
        <v>3935000</v>
      </c>
      <c r="M1568" s="68">
        <f>InvoiceDatabase[[#This Row],[Amount]]-InvoiceDatabase[[#This Row],[Paid Amount]]</f>
        <v>0</v>
      </c>
      <c r="N1568" s="68" t="str" cm="1">
        <f t="array" aca="1" ref="N15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8" s="68" t="str">
        <f>_xlfn.TEXTAFTER(
VLOOKUP(InvoiceDatabase[[#This Row],[Customer]],CustomerList[],5,FALSE),
", ", -1)</f>
        <v>Bali</v>
      </c>
      <c r="P1568" s="68">
        <f ca="1">IF(InvoiceDatabase[[#This Row],[Aging]]&lt;&gt;"Within Due",InvoiceDatabase[[#This Row],[Balance Outstanding]],0)</f>
        <v>0</v>
      </c>
      <c r="Q1568" s="68">
        <f ca="1">IF(InvoiceDatabase[[#This Row],[Aging]]="Within Due",InvoiceDatabase[[#This Row],[Balance Outstanding]],0)</f>
        <v>0</v>
      </c>
      <c r="R1568" s="68" t="str">
        <f ca="1">IF(InvoiceDatabase[[#This Row],[Date Issued]] &gt;= TODAY()-30, "Yes", "No")</f>
        <v>No</v>
      </c>
      <c r="S1568" s="68" t="str">
        <f ca="1">IF(InvoiceDatabase[[#This Row],[IsOverdue?]]&lt;&gt;"Yes",InvoiceDatabase[[#This Row],[Status]],"Past Due")</f>
        <v>Paid</v>
      </c>
      <c r="T1568" s="68" t="str">
        <f ca="1">IF(AND(InvoiceDatabase[[#This Row],[Date Due]]&lt;TODAY(),InvoiceDatabase[[#This Row],[Status]]&lt;&gt;"Paid"),"Yes","No")</f>
        <v>No</v>
      </c>
    </row>
    <row r="1569" spans="1:20">
      <c r="A1569">
        <v>1568</v>
      </c>
      <c r="C1569" t="s">
        <v>111</v>
      </c>
      <c r="D1569" s="68">
        <v>4803000</v>
      </c>
      <c r="E1569" s="23">
        <v>46216</v>
      </c>
      <c r="F1569" s="23">
        <v>46246</v>
      </c>
      <c r="G1569" t="s">
        <v>274</v>
      </c>
      <c r="H1569"/>
      <c r="I1569"/>
      <c r="K1569" t="s">
        <v>1869</v>
      </c>
      <c r="L1569" s="68">
        <v>4803000</v>
      </c>
      <c r="M1569" s="68">
        <f>InvoiceDatabase[[#This Row],[Amount]]-InvoiceDatabase[[#This Row],[Paid Amount]]</f>
        <v>0</v>
      </c>
      <c r="N1569" s="68" t="str" cm="1">
        <f t="array" aca="1" ref="N15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69" s="68" t="str">
        <f>_xlfn.TEXTAFTER(
VLOOKUP(InvoiceDatabase[[#This Row],[Customer]],CustomerList[],5,FALSE),
", ", -1)</f>
        <v>DKI Jakarta</v>
      </c>
      <c r="P1569" s="68">
        <f ca="1">IF(InvoiceDatabase[[#This Row],[Aging]]&lt;&gt;"Within Due",InvoiceDatabase[[#This Row],[Balance Outstanding]],0)</f>
        <v>0</v>
      </c>
      <c r="Q1569" s="68">
        <f ca="1">IF(InvoiceDatabase[[#This Row],[Aging]]="Within Due",InvoiceDatabase[[#This Row],[Balance Outstanding]],0)</f>
        <v>0</v>
      </c>
      <c r="R1569" s="68" t="str">
        <f ca="1">IF(InvoiceDatabase[[#This Row],[Date Issued]] &gt;= TODAY()-30, "Yes", "No")</f>
        <v>No</v>
      </c>
      <c r="S1569" s="68" t="str">
        <f ca="1">IF(InvoiceDatabase[[#This Row],[IsOverdue?]]&lt;&gt;"Yes",InvoiceDatabase[[#This Row],[Status]],"Past Due")</f>
        <v>Paid</v>
      </c>
      <c r="T1569" s="68" t="str">
        <f ca="1">IF(AND(InvoiceDatabase[[#This Row],[Date Due]]&lt;TODAY(),InvoiceDatabase[[#This Row],[Status]]&lt;&gt;"Paid"),"Yes","No")</f>
        <v>No</v>
      </c>
    </row>
    <row r="1570" spans="1:20">
      <c r="A1570">
        <v>1569</v>
      </c>
      <c r="C1570" t="s">
        <v>158</v>
      </c>
      <c r="D1570" s="68">
        <v>2270000</v>
      </c>
      <c r="E1570" s="23">
        <v>46161</v>
      </c>
      <c r="F1570" s="23">
        <v>46191</v>
      </c>
      <c r="G1570" t="s">
        <v>274</v>
      </c>
      <c r="H1570"/>
      <c r="I1570"/>
      <c r="K1570" t="s">
        <v>1870</v>
      </c>
      <c r="L1570" s="68">
        <v>2270000</v>
      </c>
      <c r="M1570" s="68">
        <f>InvoiceDatabase[[#This Row],[Amount]]-InvoiceDatabase[[#This Row],[Paid Amount]]</f>
        <v>0</v>
      </c>
      <c r="N1570" s="68" t="str" cm="1">
        <f t="array" aca="1" ref="N15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0" s="68" t="str">
        <f>_xlfn.TEXTAFTER(
VLOOKUP(InvoiceDatabase[[#This Row],[Customer]],CustomerList[],5,FALSE),
", ", -1)</f>
        <v>DKI Jakarta</v>
      </c>
      <c r="P1570" s="68">
        <f ca="1">IF(InvoiceDatabase[[#This Row],[Aging]]&lt;&gt;"Within Due",InvoiceDatabase[[#This Row],[Balance Outstanding]],0)</f>
        <v>0</v>
      </c>
      <c r="Q1570" s="68">
        <f ca="1">IF(InvoiceDatabase[[#This Row],[Aging]]="Within Due",InvoiceDatabase[[#This Row],[Balance Outstanding]],0)</f>
        <v>0</v>
      </c>
      <c r="R1570" s="68" t="str">
        <f ca="1">IF(InvoiceDatabase[[#This Row],[Date Issued]] &gt;= TODAY()-30, "Yes", "No")</f>
        <v>No</v>
      </c>
      <c r="S1570" s="68" t="str">
        <f ca="1">IF(InvoiceDatabase[[#This Row],[IsOverdue?]]&lt;&gt;"Yes",InvoiceDatabase[[#This Row],[Status]],"Past Due")</f>
        <v>Paid</v>
      </c>
      <c r="T1570" s="68" t="str">
        <f ca="1">IF(AND(InvoiceDatabase[[#This Row],[Date Due]]&lt;TODAY(),InvoiceDatabase[[#This Row],[Status]]&lt;&gt;"Paid"),"Yes","No")</f>
        <v>No</v>
      </c>
    </row>
    <row r="1571" spans="1:20">
      <c r="A1571">
        <v>1570</v>
      </c>
      <c r="C1571" t="s">
        <v>131</v>
      </c>
      <c r="D1571" s="68">
        <v>1863000</v>
      </c>
      <c r="E1571" s="23">
        <v>46209</v>
      </c>
      <c r="F1571" s="23">
        <v>46223</v>
      </c>
      <c r="G1571" t="s">
        <v>274</v>
      </c>
      <c r="H1571"/>
      <c r="I1571"/>
      <c r="K1571" t="s">
        <v>1871</v>
      </c>
      <c r="L1571" s="68">
        <v>1863000</v>
      </c>
      <c r="M1571" s="68">
        <f>InvoiceDatabase[[#This Row],[Amount]]-InvoiceDatabase[[#This Row],[Paid Amount]]</f>
        <v>0</v>
      </c>
      <c r="N1571" s="68" t="str" cm="1">
        <f t="array" aca="1" ref="N15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1" s="68" t="str">
        <f>_xlfn.TEXTAFTER(
VLOOKUP(InvoiceDatabase[[#This Row],[Customer]],CustomerList[],5,FALSE),
", ", -1)</f>
        <v>Jawa Barat</v>
      </c>
      <c r="P1571" s="68">
        <f ca="1">IF(InvoiceDatabase[[#This Row],[Aging]]&lt;&gt;"Within Due",InvoiceDatabase[[#This Row],[Balance Outstanding]],0)</f>
        <v>0</v>
      </c>
      <c r="Q1571" s="68">
        <f ca="1">IF(InvoiceDatabase[[#This Row],[Aging]]="Within Due",InvoiceDatabase[[#This Row],[Balance Outstanding]],0)</f>
        <v>0</v>
      </c>
      <c r="R1571" s="68" t="str">
        <f ca="1">IF(InvoiceDatabase[[#This Row],[Date Issued]] &gt;= TODAY()-30, "Yes", "No")</f>
        <v>No</v>
      </c>
      <c r="S1571" s="68" t="str">
        <f ca="1">IF(InvoiceDatabase[[#This Row],[IsOverdue?]]&lt;&gt;"Yes",InvoiceDatabase[[#This Row],[Status]],"Past Due")</f>
        <v>Paid</v>
      </c>
      <c r="T1571" s="68" t="str">
        <f ca="1">IF(AND(InvoiceDatabase[[#This Row],[Date Due]]&lt;TODAY(),InvoiceDatabase[[#This Row],[Status]]&lt;&gt;"Paid"),"Yes","No")</f>
        <v>No</v>
      </c>
    </row>
    <row r="1572" spans="1:20">
      <c r="A1572">
        <v>1571</v>
      </c>
      <c r="C1572" t="s">
        <v>151</v>
      </c>
      <c r="D1572" s="68">
        <v>2700000</v>
      </c>
      <c r="E1572" s="23">
        <v>46088</v>
      </c>
      <c r="F1572" s="23">
        <v>46102</v>
      </c>
      <c r="G1572" t="s">
        <v>274</v>
      </c>
      <c r="H1572"/>
      <c r="I1572"/>
      <c r="K1572" t="s">
        <v>1872</v>
      </c>
      <c r="L1572" s="68">
        <v>2700000</v>
      </c>
      <c r="M1572" s="68">
        <f>InvoiceDatabase[[#This Row],[Amount]]-InvoiceDatabase[[#This Row],[Paid Amount]]</f>
        <v>0</v>
      </c>
      <c r="N1572" s="68" t="str" cm="1">
        <f t="array" aca="1" ref="N15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2" s="68" t="str">
        <f>_xlfn.TEXTAFTER(
VLOOKUP(InvoiceDatabase[[#This Row],[Customer]],CustomerList[],5,FALSE),
", ", -1)</f>
        <v>Banten</v>
      </c>
      <c r="P1572" s="68">
        <f ca="1">IF(InvoiceDatabase[[#This Row],[Aging]]&lt;&gt;"Within Due",InvoiceDatabase[[#This Row],[Balance Outstanding]],0)</f>
        <v>0</v>
      </c>
      <c r="Q1572" s="68">
        <f ca="1">IF(InvoiceDatabase[[#This Row],[Aging]]="Within Due",InvoiceDatabase[[#This Row],[Balance Outstanding]],0)</f>
        <v>0</v>
      </c>
      <c r="R1572" s="68" t="str">
        <f ca="1">IF(InvoiceDatabase[[#This Row],[Date Issued]] &gt;= TODAY()-30, "Yes", "No")</f>
        <v>No</v>
      </c>
      <c r="S1572" s="68" t="str">
        <f ca="1">IF(InvoiceDatabase[[#This Row],[IsOverdue?]]&lt;&gt;"Yes",InvoiceDatabase[[#This Row],[Status]],"Past Due")</f>
        <v>Paid</v>
      </c>
      <c r="T1572" s="68" t="str">
        <f ca="1">IF(AND(InvoiceDatabase[[#This Row],[Date Due]]&lt;TODAY(),InvoiceDatabase[[#This Row],[Status]]&lt;&gt;"Paid"),"Yes","No")</f>
        <v>No</v>
      </c>
    </row>
    <row r="1573" spans="1:20">
      <c r="A1573">
        <v>1572</v>
      </c>
      <c r="C1573" t="s">
        <v>171</v>
      </c>
      <c r="D1573" s="68">
        <v>3437000</v>
      </c>
      <c r="E1573" s="23">
        <v>46155</v>
      </c>
      <c r="F1573" s="23">
        <v>46185</v>
      </c>
      <c r="G1573" t="s">
        <v>51</v>
      </c>
      <c r="H1573"/>
      <c r="I1573"/>
      <c r="K1573" t="s">
        <v>1873</v>
      </c>
      <c r="L1573" s="68">
        <v>0</v>
      </c>
      <c r="M1573" s="68">
        <f>InvoiceDatabase[[#This Row],[Amount]]-InvoiceDatabase[[#This Row],[Paid Amount]]</f>
        <v>3437000</v>
      </c>
      <c r="N1573" s="68" t="str" cm="1">
        <f t="array" aca="1" ref="N15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3" s="68" t="str">
        <f>_xlfn.TEXTAFTER(
VLOOKUP(InvoiceDatabase[[#This Row],[Customer]],CustomerList[],5,FALSE),
", ", -1)</f>
        <v>Jawa Barat</v>
      </c>
      <c r="P1573" s="68">
        <f ca="1">IF(InvoiceDatabase[[#This Row],[Aging]]&lt;&gt;"Within Due",InvoiceDatabase[[#This Row],[Balance Outstanding]],0)</f>
        <v>3437000</v>
      </c>
      <c r="Q1573" s="68">
        <f ca="1">IF(InvoiceDatabase[[#This Row],[Aging]]="Within Due",InvoiceDatabase[[#This Row],[Balance Outstanding]],0)</f>
        <v>0</v>
      </c>
      <c r="R1573" s="68" t="str">
        <f ca="1">IF(InvoiceDatabase[[#This Row],[Date Issued]] &gt;= TODAY()-30, "Yes", "No")</f>
        <v>No</v>
      </c>
      <c r="S1573" s="68" t="str">
        <f ca="1">IF(InvoiceDatabase[[#This Row],[IsOverdue?]]&lt;&gt;"Yes",InvoiceDatabase[[#This Row],[Status]],"Past Due")</f>
        <v>Past Due</v>
      </c>
      <c r="T1573" s="68" t="str">
        <f ca="1">IF(AND(InvoiceDatabase[[#This Row],[Date Due]]&lt;TODAY(),InvoiceDatabase[[#This Row],[Status]]&lt;&gt;"Paid"),"Yes","No")</f>
        <v>Yes</v>
      </c>
    </row>
    <row r="1574" spans="1:20">
      <c r="A1574">
        <v>1573</v>
      </c>
      <c r="C1574" t="s">
        <v>165</v>
      </c>
      <c r="D1574" s="68">
        <v>3377000</v>
      </c>
      <c r="E1574" s="23">
        <v>46027</v>
      </c>
      <c r="F1574" s="23">
        <v>46041</v>
      </c>
      <c r="G1574" t="s">
        <v>274</v>
      </c>
      <c r="H1574"/>
      <c r="I1574"/>
      <c r="K1574" t="s">
        <v>1874</v>
      </c>
      <c r="L1574" s="68">
        <v>3377000</v>
      </c>
      <c r="M1574" s="68">
        <f>InvoiceDatabase[[#This Row],[Amount]]-InvoiceDatabase[[#This Row],[Paid Amount]]</f>
        <v>0</v>
      </c>
      <c r="N1574" s="68" t="str" cm="1">
        <f t="array" aca="1" ref="N15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4" s="68" t="str">
        <f>_xlfn.TEXTAFTER(
VLOOKUP(InvoiceDatabase[[#This Row],[Customer]],CustomerList[],5,FALSE),
", ", -1)</f>
        <v>Jawa Barat</v>
      </c>
      <c r="P1574" s="68">
        <f ca="1">IF(InvoiceDatabase[[#This Row],[Aging]]&lt;&gt;"Within Due",InvoiceDatabase[[#This Row],[Balance Outstanding]],0)</f>
        <v>0</v>
      </c>
      <c r="Q1574" s="68">
        <f ca="1">IF(InvoiceDatabase[[#This Row],[Aging]]="Within Due",InvoiceDatabase[[#This Row],[Balance Outstanding]],0)</f>
        <v>0</v>
      </c>
      <c r="R1574" s="68" t="str">
        <f ca="1">IF(InvoiceDatabase[[#This Row],[Date Issued]] &gt;= TODAY()-30, "Yes", "No")</f>
        <v>No</v>
      </c>
      <c r="S1574" s="68" t="str">
        <f ca="1">IF(InvoiceDatabase[[#This Row],[IsOverdue?]]&lt;&gt;"Yes",InvoiceDatabase[[#This Row],[Status]],"Past Due")</f>
        <v>Paid</v>
      </c>
      <c r="T1574" s="68" t="str">
        <f ca="1">IF(AND(InvoiceDatabase[[#This Row],[Date Due]]&lt;TODAY(),InvoiceDatabase[[#This Row],[Status]]&lt;&gt;"Paid"),"Yes","No")</f>
        <v>No</v>
      </c>
    </row>
    <row r="1575" spans="1:20">
      <c r="A1575">
        <v>1574</v>
      </c>
      <c r="C1575" t="s">
        <v>197</v>
      </c>
      <c r="D1575" s="68">
        <v>6789000</v>
      </c>
      <c r="E1575" s="23">
        <v>46072</v>
      </c>
      <c r="F1575" s="23">
        <v>46102</v>
      </c>
      <c r="G1575" t="s">
        <v>274</v>
      </c>
      <c r="H1575"/>
      <c r="I1575"/>
      <c r="K1575" t="s">
        <v>1875</v>
      </c>
      <c r="L1575" s="68">
        <v>6789000</v>
      </c>
      <c r="M1575" s="68">
        <f>InvoiceDatabase[[#This Row],[Amount]]-InvoiceDatabase[[#This Row],[Paid Amount]]</f>
        <v>0</v>
      </c>
      <c r="N1575" s="68" t="str" cm="1">
        <f t="array" aca="1" ref="N15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5" s="68" t="str">
        <f>_xlfn.TEXTAFTER(
VLOOKUP(InvoiceDatabase[[#This Row],[Customer]],CustomerList[],5,FALSE),
", ", -1)</f>
        <v>DI Yogyakarta</v>
      </c>
      <c r="P1575" s="68">
        <f ca="1">IF(InvoiceDatabase[[#This Row],[Aging]]&lt;&gt;"Within Due",InvoiceDatabase[[#This Row],[Balance Outstanding]],0)</f>
        <v>0</v>
      </c>
      <c r="Q1575" s="68">
        <f ca="1">IF(InvoiceDatabase[[#This Row],[Aging]]="Within Due",InvoiceDatabase[[#This Row],[Balance Outstanding]],0)</f>
        <v>0</v>
      </c>
      <c r="R1575" s="68" t="str">
        <f ca="1">IF(InvoiceDatabase[[#This Row],[Date Issued]] &gt;= TODAY()-30, "Yes", "No")</f>
        <v>No</v>
      </c>
      <c r="S1575" s="68" t="str">
        <f ca="1">IF(InvoiceDatabase[[#This Row],[IsOverdue?]]&lt;&gt;"Yes",InvoiceDatabase[[#This Row],[Status]],"Past Due")</f>
        <v>Paid</v>
      </c>
      <c r="T1575" s="68" t="str">
        <f ca="1">IF(AND(InvoiceDatabase[[#This Row],[Date Due]]&lt;TODAY(),InvoiceDatabase[[#This Row],[Status]]&lt;&gt;"Paid"),"Yes","No")</f>
        <v>No</v>
      </c>
    </row>
    <row r="1576" spans="1:20">
      <c r="A1576">
        <v>1575</v>
      </c>
      <c r="C1576" t="s">
        <v>239</v>
      </c>
      <c r="D1576" s="68">
        <v>3146000</v>
      </c>
      <c r="E1576" s="23">
        <v>46172</v>
      </c>
      <c r="F1576" s="23">
        <v>46202</v>
      </c>
      <c r="G1576" t="s">
        <v>51</v>
      </c>
      <c r="H1576"/>
      <c r="I1576"/>
      <c r="K1576" t="s">
        <v>1876</v>
      </c>
      <c r="L1576" s="68">
        <v>0</v>
      </c>
      <c r="M1576" s="68">
        <f>InvoiceDatabase[[#This Row],[Amount]]-InvoiceDatabase[[#This Row],[Paid Amount]]</f>
        <v>3146000</v>
      </c>
      <c r="N1576" s="68" t="str" cm="1">
        <f t="array" aca="1" ref="N15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76" s="68" t="str">
        <f>_xlfn.TEXTAFTER(
VLOOKUP(InvoiceDatabase[[#This Row],[Customer]],CustomerList[],5,FALSE),
", ", -1)</f>
        <v>Kepulauan Riau</v>
      </c>
      <c r="P1576" s="68">
        <f ca="1">IF(InvoiceDatabase[[#This Row],[Aging]]&lt;&gt;"Within Due",InvoiceDatabase[[#This Row],[Balance Outstanding]],0)</f>
        <v>3146000</v>
      </c>
      <c r="Q1576" s="68">
        <f ca="1">IF(InvoiceDatabase[[#This Row],[Aging]]="Within Due",InvoiceDatabase[[#This Row],[Balance Outstanding]],0)</f>
        <v>0</v>
      </c>
      <c r="R1576" s="68" t="str">
        <f ca="1">IF(InvoiceDatabase[[#This Row],[Date Issued]] &gt;= TODAY()-30, "Yes", "No")</f>
        <v>No</v>
      </c>
      <c r="S1576" s="68" t="str">
        <f ca="1">IF(InvoiceDatabase[[#This Row],[IsOverdue?]]&lt;&gt;"Yes",InvoiceDatabase[[#This Row],[Status]],"Past Due")</f>
        <v>Past Due</v>
      </c>
      <c r="T1576" s="68" t="str">
        <f ca="1">IF(AND(InvoiceDatabase[[#This Row],[Date Due]]&lt;TODAY(),InvoiceDatabase[[#This Row],[Status]]&lt;&gt;"Paid"),"Yes","No")</f>
        <v>Yes</v>
      </c>
    </row>
    <row r="1577" spans="1:20">
      <c r="A1577">
        <v>1576</v>
      </c>
      <c r="C1577" t="s">
        <v>105</v>
      </c>
      <c r="D1577" s="68">
        <v>1710000</v>
      </c>
      <c r="E1577" s="23">
        <v>46081</v>
      </c>
      <c r="F1577" s="23">
        <v>46111</v>
      </c>
      <c r="G1577" t="s">
        <v>274</v>
      </c>
      <c r="H1577"/>
      <c r="I1577"/>
      <c r="K1577" t="s">
        <v>1877</v>
      </c>
      <c r="L1577" s="68">
        <v>1710000</v>
      </c>
      <c r="M1577" s="68">
        <f>InvoiceDatabase[[#This Row],[Amount]]-InvoiceDatabase[[#This Row],[Paid Amount]]</f>
        <v>0</v>
      </c>
      <c r="N1577" s="68" t="str" cm="1">
        <f t="array" aca="1" ref="N15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7" s="68" t="str">
        <f>_xlfn.TEXTAFTER(
VLOOKUP(InvoiceDatabase[[#This Row],[Customer]],CustomerList[],5,FALSE),
", ", -1)</f>
        <v>DKI Jakarta</v>
      </c>
      <c r="P1577" s="68">
        <f ca="1">IF(InvoiceDatabase[[#This Row],[Aging]]&lt;&gt;"Within Due",InvoiceDatabase[[#This Row],[Balance Outstanding]],0)</f>
        <v>0</v>
      </c>
      <c r="Q1577" s="68">
        <f ca="1">IF(InvoiceDatabase[[#This Row],[Aging]]="Within Due",InvoiceDatabase[[#This Row],[Balance Outstanding]],0)</f>
        <v>0</v>
      </c>
      <c r="R1577" s="68" t="str">
        <f ca="1">IF(InvoiceDatabase[[#This Row],[Date Issued]] &gt;= TODAY()-30, "Yes", "No")</f>
        <v>No</v>
      </c>
      <c r="S1577" s="68" t="str">
        <f ca="1">IF(InvoiceDatabase[[#This Row],[IsOverdue?]]&lt;&gt;"Yes",InvoiceDatabase[[#This Row],[Status]],"Past Due")</f>
        <v>Paid</v>
      </c>
      <c r="T1577" s="68" t="str">
        <f ca="1">IF(AND(InvoiceDatabase[[#This Row],[Date Due]]&lt;TODAY(),InvoiceDatabase[[#This Row],[Status]]&lt;&gt;"Paid"),"Yes","No")</f>
        <v>No</v>
      </c>
    </row>
    <row r="1578" spans="1:20">
      <c r="A1578">
        <v>1577</v>
      </c>
      <c r="C1578" t="s">
        <v>204</v>
      </c>
      <c r="D1578" s="68">
        <v>2397000</v>
      </c>
      <c r="E1578" s="23">
        <v>46121</v>
      </c>
      <c r="F1578" s="23">
        <v>46151</v>
      </c>
      <c r="G1578" t="s">
        <v>274</v>
      </c>
      <c r="H1578"/>
      <c r="I1578"/>
      <c r="K1578" t="s">
        <v>1878</v>
      </c>
      <c r="L1578" s="68">
        <v>2397000</v>
      </c>
      <c r="M1578" s="68">
        <f>InvoiceDatabase[[#This Row],[Amount]]-InvoiceDatabase[[#This Row],[Paid Amount]]</f>
        <v>0</v>
      </c>
      <c r="N1578" s="68" t="str" cm="1">
        <f t="array" aca="1" ref="N15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8" s="68" t="str">
        <f>_xlfn.TEXTAFTER(
VLOOKUP(InvoiceDatabase[[#This Row],[Customer]],CustomerList[],5,FALSE),
", ", -1)</f>
        <v>Bali</v>
      </c>
      <c r="P1578" s="68">
        <f ca="1">IF(InvoiceDatabase[[#This Row],[Aging]]&lt;&gt;"Within Due",InvoiceDatabase[[#This Row],[Balance Outstanding]],0)</f>
        <v>0</v>
      </c>
      <c r="Q1578" s="68">
        <f ca="1">IF(InvoiceDatabase[[#This Row],[Aging]]="Within Due",InvoiceDatabase[[#This Row],[Balance Outstanding]],0)</f>
        <v>0</v>
      </c>
      <c r="R1578" s="68" t="str">
        <f ca="1">IF(InvoiceDatabase[[#This Row],[Date Issued]] &gt;= TODAY()-30, "Yes", "No")</f>
        <v>No</v>
      </c>
      <c r="S1578" s="68" t="str">
        <f ca="1">IF(InvoiceDatabase[[#This Row],[IsOverdue?]]&lt;&gt;"Yes",InvoiceDatabase[[#This Row],[Status]],"Past Due")</f>
        <v>Paid</v>
      </c>
      <c r="T1578" s="68" t="str">
        <f ca="1">IF(AND(InvoiceDatabase[[#This Row],[Date Due]]&lt;TODAY(),InvoiceDatabase[[#This Row],[Status]]&lt;&gt;"Paid"),"Yes","No")</f>
        <v>No</v>
      </c>
    </row>
    <row r="1579" spans="1:20">
      <c r="A1579">
        <v>1578</v>
      </c>
      <c r="C1579" t="s">
        <v>177</v>
      </c>
      <c r="D1579" s="68">
        <v>2329000</v>
      </c>
      <c r="E1579" s="23">
        <v>46145</v>
      </c>
      <c r="F1579" s="23">
        <v>46175</v>
      </c>
      <c r="G1579" t="s">
        <v>274</v>
      </c>
      <c r="H1579"/>
      <c r="I1579"/>
      <c r="K1579" t="s">
        <v>1879</v>
      </c>
      <c r="L1579" s="68">
        <v>2329000</v>
      </c>
      <c r="M1579" s="68">
        <f>InvoiceDatabase[[#This Row],[Amount]]-InvoiceDatabase[[#This Row],[Paid Amount]]</f>
        <v>0</v>
      </c>
      <c r="N1579" s="68" t="str" cm="1">
        <f t="array" aca="1" ref="N15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79" s="68" t="str">
        <f>_xlfn.TEXTAFTER(
VLOOKUP(InvoiceDatabase[[#This Row],[Customer]],CustomerList[],5,FALSE),
", ", -1)</f>
        <v>Jawa Timur</v>
      </c>
      <c r="P1579" s="68">
        <f ca="1">IF(InvoiceDatabase[[#This Row],[Aging]]&lt;&gt;"Within Due",InvoiceDatabase[[#This Row],[Balance Outstanding]],0)</f>
        <v>0</v>
      </c>
      <c r="Q1579" s="68">
        <f ca="1">IF(InvoiceDatabase[[#This Row],[Aging]]="Within Due",InvoiceDatabase[[#This Row],[Balance Outstanding]],0)</f>
        <v>0</v>
      </c>
      <c r="R1579" s="68" t="str">
        <f ca="1">IF(InvoiceDatabase[[#This Row],[Date Issued]] &gt;= TODAY()-30, "Yes", "No")</f>
        <v>No</v>
      </c>
      <c r="S1579" s="68" t="str">
        <f ca="1">IF(InvoiceDatabase[[#This Row],[IsOverdue?]]&lt;&gt;"Yes",InvoiceDatabase[[#This Row],[Status]],"Past Due")</f>
        <v>Paid</v>
      </c>
      <c r="T1579" s="68" t="str">
        <f ca="1">IF(AND(InvoiceDatabase[[#This Row],[Date Due]]&lt;TODAY(),InvoiceDatabase[[#This Row],[Status]]&lt;&gt;"Paid"),"Yes","No")</f>
        <v>No</v>
      </c>
    </row>
    <row r="1580" spans="1:20">
      <c r="A1580">
        <v>1579</v>
      </c>
      <c r="C1580" t="s">
        <v>211</v>
      </c>
      <c r="D1580" s="68">
        <v>1381000</v>
      </c>
      <c r="E1580" s="23">
        <v>46062</v>
      </c>
      <c r="F1580" s="23">
        <v>46092</v>
      </c>
      <c r="G1580" t="s">
        <v>51</v>
      </c>
      <c r="H1580"/>
      <c r="I1580"/>
      <c r="K1580" t="s">
        <v>1880</v>
      </c>
      <c r="L1580" s="68">
        <v>0</v>
      </c>
      <c r="M1580" s="68">
        <f>InvoiceDatabase[[#This Row],[Amount]]-InvoiceDatabase[[#This Row],[Paid Amount]]</f>
        <v>1381000</v>
      </c>
      <c r="N1580" s="68" t="str" cm="1">
        <f t="array" aca="1" ref="N15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0" s="68" t="str">
        <f>_xlfn.TEXTAFTER(
VLOOKUP(InvoiceDatabase[[#This Row],[Customer]],CustomerList[],5,FALSE),
", ", -1)</f>
        <v>Sulawesi Selatan</v>
      </c>
      <c r="P1580" s="68">
        <f ca="1">IF(InvoiceDatabase[[#This Row],[Aging]]&lt;&gt;"Within Due",InvoiceDatabase[[#This Row],[Balance Outstanding]],0)</f>
        <v>1381000</v>
      </c>
      <c r="Q1580" s="68">
        <f ca="1">IF(InvoiceDatabase[[#This Row],[Aging]]="Within Due",InvoiceDatabase[[#This Row],[Balance Outstanding]],0)</f>
        <v>0</v>
      </c>
      <c r="R1580" s="68" t="str">
        <f ca="1">IF(InvoiceDatabase[[#This Row],[Date Issued]] &gt;= TODAY()-30, "Yes", "No")</f>
        <v>No</v>
      </c>
      <c r="S1580" s="68" t="str">
        <f ca="1">IF(InvoiceDatabase[[#This Row],[IsOverdue?]]&lt;&gt;"Yes",InvoiceDatabase[[#This Row],[Status]],"Past Due")</f>
        <v>Past Due</v>
      </c>
      <c r="T1580" s="68" t="str">
        <f ca="1">IF(AND(InvoiceDatabase[[#This Row],[Date Due]]&lt;TODAY(),InvoiceDatabase[[#This Row],[Status]]&lt;&gt;"Paid"),"Yes","No")</f>
        <v>Yes</v>
      </c>
    </row>
    <row r="1581" spans="1:20">
      <c r="A1581">
        <v>1580</v>
      </c>
      <c r="C1581" t="s">
        <v>125</v>
      </c>
      <c r="D1581" s="68">
        <v>7046000</v>
      </c>
      <c r="E1581" s="23">
        <v>46035</v>
      </c>
      <c r="F1581" s="23">
        <v>46080</v>
      </c>
      <c r="G1581" t="s">
        <v>2802</v>
      </c>
      <c r="H1581"/>
      <c r="I1581"/>
      <c r="K1581" t="s">
        <v>1881</v>
      </c>
      <c r="L1581" s="68">
        <v>2114000</v>
      </c>
      <c r="M1581" s="68">
        <f>InvoiceDatabase[[#This Row],[Amount]]-InvoiceDatabase[[#This Row],[Paid Amount]]</f>
        <v>4932000</v>
      </c>
      <c r="N1581" s="68" t="str" cm="1">
        <f t="array" aca="1" ref="N15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1" s="68" t="str">
        <f>_xlfn.TEXTAFTER(
VLOOKUP(InvoiceDatabase[[#This Row],[Customer]],CustomerList[],5,FALSE),
", ", -1)</f>
        <v>DKI Jakarta</v>
      </c>
      <c r="P1581" s="68">
        <f ca="1">IF(InvoiceDatabase[[#This Row],[Aging]]&lt;&gt;"Within Due",InvoiceDatabase[[#This Row],[Balance Outstanding]],0)</f>
        <v>4932000</v>
      </c>
      <c r="Q1581" s="68">
        <f ca="1">IF(InvoiceDatabase[[#This Row],[Aging]]="Within Due",InvoiceDatabase[[#This Row],[Balance Outstanding]],0)</f>
        <v>0</v>
      </c>
      <c r="R1581" s="68" t="str">
        <f ca="1">IF(InvoiceDatabase[[#This Row],[Date Issued]] &gt;= TODAY()-30, "Yes", "No")</f>
        <v>No</v>
      </c>
      <c r="S1581" s="68" t="str">
        <f ca="1">IF(InvoiceDatabase[[#This Row],[IsOverdue?]]&lt;&gt;"Yes",InvoiceDatabase[[#This Row],[Status]],"Past Due")</f>
        <v>Past Due</v>
      </c>
      <c r="T1581" s="68" t="str">
        <f ca="1">IF(AND(InvoiceDatabase[[#This Row],[Date Due]]&lt;TODAY(),InvoiceDatabase[[#This Row],[Status]]&lt;&gt;"Paid"),"Yes","No")</f>
        <v>Yes</v>
      </c>
    </row>
    <row r="1582" spans="1:20">
      <c r="A1582">
        <v>1581</v>
      </c>
      <c r="C1582" t="s">
        <v>190</v>
      </c>
      <c r="D1582" s="68">
        <v>1920000</v>
      </c>
      <c r="E1582" s="23">
        <v>46126</v>
      </c>
      <c r="F1582" s="23">
        <v>46171</v>
      </c>
      <c r="G1582" t="s">
        <v>274</v>
      </c>
      <c r="H1582"/>
      <c r="I1582"/>
      <c r="K1582" t="s">
        <v>1882</v>
      </c>
      <c r="L1582" s="68">
        <v>1920000</v>
      </c>
      <c r="M1582" s="68">
        <f>InvoiceDatabase[[#This Row],[Amount]]-InvoiceDatabase[[#This Row],[Paid Amount]]</f>
        <v>0</v>
      </c>
      <c r="N1582" s="68" t="str" cm="1">
        <f t="array" aca="1" ref="N15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2" s="68" t="str">
        <f>_xlfn.TEXTAFTER(
VLOOKUP(InvoiceDatabase[[#This Row],[Customer]],CustomerList[],5,FALSE),
", ", -1)</f>
        <v>Jawa Tengah</v>
      </c>
      <c r="P1582" s="68">
        <f ca="1">IF(InvoiceDatabase[[#This Row],[Aging]]&lt;&gt;"Within Due",InvoiceDatabase[[#This Row],[Balance Outstanding]],0)</f>
        <v>0</v>
      </c>
      <c r="Q1582" s="68">
        <f ca="1">IF(InvoiceDatabase[[#This Row],[Aging]]="Within Due",InvoiceDatabase[[#This Row],[Balance Outstanding]],0)</f>
        <v>0</v>
      </c>
      <c r="R1582" s="68" t="str">
        <f ca="1">IF(InvoiceDatabase[[#This Row],[Date Issued]] &gt;= TODAY()-30, "Yes", "No")</f>
        <v>No</v>
      </c>
      <c r="S1582" s="68" t="str">
        <f ca="1">IF(InvoiceDatabase[[#This Row],[IsOverdue?]]&lt;&gt;"Yes",InvoiceDatabase[[#This Row],[Status]],"Past Due")</f>
        <v>Paid</v>
      </c>
      <c r="T1582" s="68" t="str">
        <f ca="1">IF(AND(InvoiceDatabase[[#This Row],[Date Due]]&lt;TODAY(),InvoiceDatabase[[#This Row],[Status]]&lt;&gt;"Paid"),"Yes","No")</f>
        <v>No</v>
      </c>
    </row>
    <row r="1583" spans="1:20">
      <c r="A1583">
        <v>1582</v>
      </c>
      <c r="C1583" t="s">
        <v>246</v>
      </c>
      <c r="D1583" s="68">
        <v>1704000</v>
      </c>
      <c r="E1583" s="23">
        <v>46173</v>
      </c>
      <c r="F1583" s="23">
        <v>46203</v>
      </c>
      <c r="G1583" t="s">
        <v>274</v>
      </c>
      <c r="H1583"/>
      <c r="I1583"/>
      <c r="K1583" t="s">
        <v>1883</v>
      </c>
      <c r="L1583" s="68">
        <v>1704000</v>
      </c>
      <c r="M1583" s="68">
        <f>InvoiceDatabase[[#This Row],[Amount]]-InvoiceDatabase[[#This Row],[Paid Amount]]</f>
        <v>0</v>
      </c>
      <c r="N1583" s="68" t="str" cm="1">
        <f t="array" aca="1" ref="N15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3" s="68" t="str">
        <f>_xlfn.TEXTAFTER(
VLOOKUP(InvoiceDatabase[[#This Row],[Customer]],CustomerList[],5,FALSE),
", ", -1)</f>
        <v>Kalimantan Timur</v>
      </c>
      <c r="P1583" s="68">
        <f ca="1">IF(InvoiceDatabase[[#This Row],[Aging]]&lt;&gt;"Within Due",InvoiceDatabase[[#This Row],[Balance Outstanding]],0)</f>
        <v>0</v>
      </c>
      <c r="Q1583" s="68">
        <f ca="1">IF(InvoiceDatabase[[#This Row],[Aging]]="Within Due",InvoiceDatabase[[#This Row],[Balance Outstanding]],0)</f>
        <v>0</v>
      </c>
      <c r="R1583" s="68" t="str">
        <f ca="1">IF(InvoiceDatabase[[#This Row],[Date Issued]] &gt;= TODAY()-30, "Yes", "No")</f>
        <v>No</v>
      </c>
      <c r="S1583" s="68" t="str">
        <f ca="1">IF(InvoiceDatabase[[#This Row],[IsOverdue?]]&lt;&gt;"Yes",InvoiceDatabase[[#This Row],[Status]],"Past Due")</f>
        <v>Paid</v>
      </c>
      <c r="T1583" s="68" t="str">
        <f ca="1">IF(AND(InvoiceDatabase[[#This Row],[Date Due]]&lt;TODAY(),InvoiceDatabase[[#This Row],[Status]]&lt;&gt;"Paid"),"Yes","No")</f>
        <v>No</v>
      </c>
    </row>
    <row r="1584" spans="1:20">
      <c r="A1584">
        <v>1583</v>
      </c>
      <c r="C1584" t="s">
        <v>239</v>
      </c>
      <c r="D1584" s="68">
        <v>3815000</v>
      </c>
      <c r="E1584" s="23">
        <v>46038</v>
      </c>
      <c r="F1584" s="23">
        <v>46068</v>
      </c>
      <c r="G1584" t="s">
        <v>2802</v>
      </c>
      <c r="H1584"/>
      <c r="I1584"/>
      <c r="K1584" t="s">
        <v>1884</v>
      </c>
      <c r="L1584" s="68">
        <v>2861000</v>
      </c>
      <c r="M1584" s="68">
        <f>InvoiceDatabase[[#This Row],[Amount]]-InvoiceDatabase[[#This Row],[Paid Amount]]</f>
        <v>954000</v>
      </c>
      <c r="N1584" s="68" t="str" cm="1">
        <f t="array" aca="1" ref="N15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4" s="68" t="str">
        <f>_xlfn.TEXTAFTER(
VLOOKUP(InvoiceDatabase[[#This Row],[Customer]],CustomerList[],5,FALSE),
", ", -1)</f>
        <v>Kepulauan Riau</v>
      </c>
      <c r="P1584" s="68">
        <f ca="1">IF(InvoiceDatabase[[#This Row],[Aging]]&lt;&gt;"Within Due",InvoiceDatabase[[#This Row],[Balance Outstanding]],0)</f>
        <v>954000</v>
      </c>
      <c r="Q1584" s="68">
        <f ca="1">IF(InvoiceDatabase[[#This Row],[Aging]]="Within Due",InvoiceDatabase[[#This Row],[Balance Outstanding]],0)</f>
        <v>0</v>
      </c>
      <c r="R1584" s="68" t="str">
        <f ca="1">IF(InvoiceDatabase[[#This Row],[Date Issued]] &gt;= TODAY()-30, "Yes", "No")</f>
        <v>No</v>
      </c>
      <c r="S1584" s="68" t="str">
        <f ca="1">IF(InvoiceDatabase[[#This Row],[IsOverdue?]]&lt;&gt;"Yes",InvoiceDatabase[[#This Row],[Status]],"Past Due")</f>
        <v>Past Due</v>
      </c>
      <c r="T1584" s="68" t="str">
        <f ca="1">IF(AND(InvoiceDatabase[[#This Row],[Date Due]]&lt;TODAY(),InvoiceDatabase[[#This Row],[Status]]&lt;&gt;"Paid"),"Yes","No")</f>
        <v>Yes</v>
      </c>
    </row>
    <row r="1585" spans="1:20">
      <c r="A1585">
        <v>1584</v>
      </c>
      <c r="C1585" t="s">
        <v>131</v>
      </c>
      <c r="D1585" s="68">
        <v>4909000</v>
      </c>
      <c r="E1585" s="23">
        <v>46223</v>
      </c>
      <c r="F1585" s="23">
        <v>46253</v>
      </c>
      <c r="G1585" t="s">
        <v>274</v>
      </c>
      <c r="H1585"/>
      <c r="I1585"/>
      <c r="K1585" t="s">
        <v>1885</v>
      </c>
      <c r="L1585" s="68">
        <v>4909000</v>
      </c>
      <c r="M1585" s="68">
        <f>InvoiceDatabase[[#This Row],[Amount]]-InvoiceDatabase[[#This Row],[Paid Amount]]</f>
        <v>0</v>
      </c>
      <c r="N1585" s="68" t="str" cm="1">
        <f t="array" aca="1" ref="N15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5" s="68" t="str">
        <f>_xlfn.TEXTAFTER(
VLOOKUP(InvoiceDatabase[[#This Row],[Customer]],CustomerList[],5,FALSE),
", ", -1)</f>
        <v>Jawa Barat</v>
      </c>
      <c r="P1585" s="68">
        <f ca="1">IF(InvoiceDatabase[[#This Row],[Aging]]&lt;&gt;"Within Due",InvoiceDatabase[[#This Row],[Balance Outstanding]],0)</f>
        <v>0</v>
      </c>
      <c r="Q1585" s="68">
        <f ca="1">IF(InvoiceDatabase[[#This Row],[Aging]]="Within Due",InvoiceDatabase[[#This Row],[Balance Outstanding]],0)</f>
        <v>0</v>
      </c>
      <c r="R1585" s="68" t="str">
        <f ca="1">IF(InvoiceDatabase[[#This Row],[Date Issued]] &gt;= TODAY()-30, "Yes", "No")</f>
        <v>No</v>
      </c>
      <c r="S1585" s="68" t="str">
        <f ca="1">IF(InvoiceDatabase[[#This Row],[IsOverdue?]]&lt;&gt;"Yes",InvoiceDatabase[[#This Row],[Status]],"Past Due")</f>
        <v>Paid</v>
      </c>
      <c r="T1585" s="68" t="str">
        <f ca="1">IF(AND(InvoiceDatabase[[#This Row],[Date Due]]&lt;TODAY(),InvoiceDatabase[[#This Row],[Status]]&lt;&gt;"Paid"),"Yes","No")</f>
        <v>No</v>
      </c>
    </row>
    <row r="1586" spans="1:20">
      <c r="A1586">
        <v>1585</v>
      </c>
      <c r="C1586" t="s">
        <v>232</v>
      </c>
      <c r="D1586" s="68">
        <v>2542000</v>
      </c>
      <c r="E1586" s="23">
        <v>46276</v>
      </c>
      <c r="F1586" s="23">
        <v>46321</v>
      </c>
      <c r="G1586" t="s">
        <v>51</v>
      </c>
      <c r="H1586"/>
      <c r="I1586"/>
      <c r="K1586" t="s">
        <v>1886</v>
      </c>
      <c r="L1586" s="68">
        <v>0</v>
      </c>
      <c r="M1586" s="68">
        <f>InvoiceDatabase[[#This Row],[Amount]]-InvoiceDatabase[[#This Row],[Paid Amount]]</f>
        <v>2542000</v>
      </c>
      <c r="N1586" s="68" t="str" cm="1">
        <f t="array" aca="1" ref="N15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586" s="68" t="str">
        <f>_xlfn.TEXTAFTER(
VLOOKUP(InvoiceDatabase[[#This Row],[Customer]],CustomerList[],5,FALSE),
", ", -1)</f>
        <v>Riau</v>
      </c>
      <c r="P1586" s="68">
        <f ca="1">IF(InvoiceDatabase[[#This Row],[Aging]]&lt;&gt;"Within Due",InvoiceDatabase[[#This Row],[Balance Outstanding]],0)</f>
        <v>0</v>
      </c>
      <c r="Q1586" s="68">
        <f ca="1">IF(InvoiceDatabase[[#This Row],[Aging]]="Within Due",InvoiceDatabase[[#This Row],[Balance Outstanding]],0)</f>
        <v>2542000</v>
      </c>
      <c r="R1586" s="68" t="str">
        <f ca="1">IF(InvoiceDatabase[[#This Row],[Date Issued]] &gt;= TODAY()-30, "Yes", "No")</f>
        <v>Yes</v>
      </c>
      <c r="S1586" s="68" t="str">
        <f ca="1">IF(InvoiceDatabase[[#This Row],[IsOverdue?]]&lt;&gt;"Yes",InvoiceDatabase[[#This Row],[Status]],"Past Due")</f>
        <v>Unpaid</v>
      </c>
      <c r="T1586" s="68" t="str">
        <f ca="1">IF(AND(InvoiceDatabase[[#This Row],[Date Due]]&lt;TODAY(),InvoiceDatabase[[#This Row],[Status]]&lt;&gt;"Paid"),"Yes","No")</f>
        <v>No</v>
      </c>
    </row>
    <row r="1587" spans="1:20">
      <c r="A1587">
        <v>1586</v>
      </c>
      <c r="C1587" t="s">
        <v>239</v>
      </c>
      <c r="D1587" s="68">
        <v>2422000</v>
      </c>
      <c r="E1587" s="23">
        <v>46030</v>
      </c>
      <c r="F1587" s="23">
        <v>46044</v>
      </c>
      <c r="G1587" t="s">
        <v>274</v>
      </c>
      <c r="H1587"/>
      <c r="I1587"/>
      <c r="K1587" t="s">
        <v>1887</v>
      </c>
      <c r="L1587" s="68">
        <v>2422000</v>
      </c>
      <c r="M1587" s="68">
        <f>InvoiceDatabase[[#This Row],[Amount]]-InvoiceDatabase[[#This Row],[Paid Amount]]</f>
        <v>0</v>
      </c>
      <c r="N1587" s="68" t="str" cm="1">
        <f t="array" aca="1" ref="N15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7" s="68" t="str">
        <f>_xlfn.TEXTAFTER(
VLOOKUP(InvoiceDatabase[[#This Row],[Customer]],CustomerList[],5,FALSE),
", ", -1)</f>
        <v>Kepulauan Riau</v>
      </c>
      <c r="P1587" s="68">
        <f ca="1">IF(InvoiceDatabase[[#This Row],[Aging]]&lt;&gt;"Within Due",InvoiceDatabase[[#This Row],[Balance Outstanding]],0)</f>
        <v>0</v>
      </c>
      <c r="Q1587" s="68">
        <f ca="1">IF(InvoiceDatabase[[#This Row],[Aging]]="Within Due",InvoiceDatabase[[#This Row],[Balance Outstanding]],0)</f>
        <v>0</v>
      </c>
      <c r="R1587" s="68" t="str">
        <f ca="1">IF(InvoiceDatabase[[#This Row],[Date Issued]] &gt;= TODAY()-30, "Yes", "No")</f>
        <v>No</v>
      </c>
      <c r="S1587" s="68" t="str">
        <f ca="1">IF(InvoiceDatabase[[#This Row],[IsOverdue?]]&lt;&gt;"Yes",InvoiceDatabase[[#This Row],[Status]],"Past Due")</f>
        <v>Paid</v>
      </c>
      <c r="T1587" s="68" t="str">
        <f ca="1">IF(AND(InvoiceDatabase[[#This Row],[Date Due]]&lt;TODAY(),InvoiceDatabase[[#This Row],[Status]]&lt;&gt;"Paid"),"Yes","No")</f>
        <v>No</v>
      </c>
    </row>
    <row r="1588" spans="1:20">
      <c r="A1588">
        <v>1587</v>
      </c>
      <c r="C1588" t="s">
        <v>158</v>
      </c>
      <c r="D1588" s="68">
        <v>4062000</v>
      </c>
      <c r="E1588" s="23">
        <v>46153</v>
      </c>
      <c r="F1588" s="23">
        <v>46183</v>
      </c>
      <c r="G1588" t="s">
        <v>274</v>
      </c>
      <c r="H1588"/>
      <c r="I1588"/>
      <c r="K1588" t="s">
        <v>1888</v>
      </c>
      <c r="L1588" s="68">
        <v>4062000</v>
      </c>
      <c r="M1588" s="68">
        <f>InvoiceDatabase[[#This Row],[Amount]]-InvoiceDatabase[[#This Row],[Paid Amount]]</f>
        <v>0</v>
      </c>
      <c r="N1588" s="68" t="str" cm="1">
        <f t="array" aca="1" ref="N15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88" s="68" t="str">
        <f>_xlfn.TEXTAFTER(
VLOOKUP(InvoiceDatabase[[#This Row],[Customer]],CustomerList[],5,FALSE),
", ", -1)</f>
        <v>DKI Jakarta</v>
      </c>
      <c r="P1588" s="68">
        <f ca="1">IF(InvoiceDatabase[[#This Row],[Aging]]&lt;&gt;"Within Due",InvoiceDatabase[[#This Row],[Balance Outstanding]],0)</f>
        <v>0</v>
      </c>
      <c r="Q1588" s="68">
        <f ca="1">IF(InvoiceDatabase[[#This Row],[Aging]]="Within Due",InvoiceDatabase[[#This Row],[Balance Outstanding]],0)</f>
        <v>0</v>
      </c>
      <c r="R1588" s="68" t="str">
        <f ca="1">IF(InvoiceDatabase[[#This Row],[Date Issued]] &gt;= TODAY()-30, "Yes", "No")</f>
        <v>No</v>
      </c>
      <c r="S1588" s="68" t="str">
        <f ca="1">IF(InvoiceDatabase[[#This Row],[IsOverdue?]]&lt;&gt;"Yes",InvoiceDatabase[[#This Row],[Status]],"Past Due")</f>
        <v>Paid</v>
      </c>
      <c r="T1588" s="68" t="str">
        <f ca="1">IF(AND(InvoiceDatabase[[#This Row],[Date Due]]&lt;TODAY(),InvoiceDatabase[[#This Row],[Status]]&lt;&gt;"Paid"),"Yes","No")</f>
        <v>No</v>
      </c>
    </row>
    <row r="1589" spans="1:20">
      <c r="A1589">
        <v>1588</v>
      </c>
      <c r="C1589" t="s">
        <v>144</v>
      </c>
      <c r="D1589" s="68">
        <v>1931000</v>
      </c>
      <c r="E1589" s="23">
        <v>46169</v>
      </c>
      <c r="F1589" s="23">
        <v>46199</v>
      </c>
      <c r="G1589" t="s">
        <v>51</v>
      </c>
      <c r="H1589"/>
      <c r="I1589"/>
      <c r="K1589" t="s">
        <v>1889</v>
      </c>
      <c r="L1589" s="68">
        <v>0</v>
      </c>
      <c r="M1589" s="68">
        <f>InvoiceDatabase[[#This Row],[Amount]]-InvoiceDatabase[[#This Row],[Paid Amount]]</f>
        <v>1931000</v>
      </c>
      <c r="N1589" s="68" t="str" cm="1">
        <f t="array" aca="1" ref="N15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89" s="68" t="str">
        <f>_xlfn.TEXTAFTER(
VLOOKUP(InvoiceDatabase[[#This Row],[Customer]],CustomerList[],5,FALSE),
", ", -1)</f>
        <v>Banten</v>
      </c>
      <c r="P1589" s="68">
        <f ca="1">IF(InvoiceDatabase[[#This Row],[Aging]]&lt;&gt;"Within Due",InvoiceDatabase[[#This Row],[Balance Outstanding]],0)</f>
        <v>1931000</v>
      </c>
      <c r="Q1589" s="68">
        <f ca="1">IF(InvoiceDatabase[[#This Row],[Aging]]="Within Due",InvoiceDatabase[[#This Row],[Balance Outstanding]],0)</f>
        <v>0</v>
      </c>
      <c r="R1589" s="68" t="str">
        <f ca="1">IF(InvoiceDatabase[[#This Row],[Date Issued]] &gt;= TODAY()-30, "Yes", "No")</f>
        <v>No</v>
      </c>
      <c r="S1589" s="68" t="str">
        <f ca="1">IF(InvoiceDatabase[[#This Row],[IsOverdue?]]&lt;&gt;"Yes",InvoiceDatabase[[#This Row],[Status]],"Past Due")</f>
        <v>Past Due</v>
      </c>
      <c r="T1589" s="68" t="str">
        <f ca="1">IF(AND(InvoiceDatabase[[#This Row],[Date Due]]&lt;TODAY(),InvoiceDatabase[[#This Row],[Status]]&lt;&gt;"Paid"),"Yes","No")</f>
        <v>Yes</v>
      </c>
    </row>
    <row r="1590" spans="1:20">
      <c r="A1590">
        <v>1589</v>
      </c>
      <c r="C1590" t="s">
        <v>211</v>
      </c>
      <c r="D1590" s="68">
        <v>4486000</v>
      </c>
      <c r="E1590" s="23">
        <v>46207</v>
      </c>
      <c r="F1590" s="23">
        <v>46221</v>
      </c>
      <c r="G1590" t="s">
        <v>274</v>
      </c>
      <c r="H1590"/>
      <c r="I1590"/>
      <c r="K1590" t="s">
        <v>1890</v>
      </c>
      <c r="L1590" s="68">
        <v>4486000</v>
      </c>
      <c r="M1590" s="68">
        <f>InvoiceDatabase[[#This Row],[Amount]]-InvoiceDatabase[[#This Row],[Paid Amount]]</f>
        <v>0</v>
      </c>
      <c r="N1590" s="68" t="str" cm="1">
        <f t="array" aca="1" ref="N15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0" s="68" t="str">
        <f>_xlfn.TEXTAFTER(
VLOOKUP(InvoiceDatabase[[#This Row],[Customer]],CustomerList[],5,FALSE),
", ", -1)</f>
        <v>Sulawesi Selatan</v>
      </c>
      <c r="P1590" s="68">
        <f ca="1">IF(InvoiceDatabase[[#This Row],[Aging]]&lt;&gt;"Within Due",InvoiceDatabase[[#This Row],[Balance Outstanding]],0)</f>
        <v>0</v>
      </c>
      <c r="Q1590" s="68">
        <f ca="1">IF(InvoiceDatabase[[#This Row],[Aging]]="Within Due",InvoiceDatabase[[#This Row],[Balance Outstanding]],0)</f>
        <v>0</v>
      </c>
      <c r="R1590" s="68" t="str">
        <f ca="1">IF(InvoiceDatabase[[#This Row],[Date Issued]] &gt;= TODAY()-30, "Yes", "No")</f>
        <v>No</v>
      </c>
      <c r="S1590" s="68" t="str">
        <f ca="1">IF(InvoiceDatabase[[#This Row],[IsOverdue?]]&lt;&gt;"Yes",InvoiceDatabase[[#This Row],[Status]],"Past Due")</f>
        <v>Paid</v>
      </c>
      <c r="T1590" s="68" t="str">
        <f ca="1">IF(AND(InvoiceDatabase[[#This Row],[Date Due]]&lt;TODAY(),InvoiceDatabase[[#This Row],[Status]]&lt;&gt;"Paid"),"Yes","No")</f>
        <v>No</v>
      </c>
    </row>
    <row r="1591" spans="1:20">
      <c r="A1591">
        <v>1590</v>
      </c>
      <c r="C1591" t="s">
        <v>197</v>
      </c>
      <c r="D1591" s="68">
        <v>1917000</v>
      </c>
      <c r="E1591" s="23">
        <v>46049</v>
      </c>
      <c r="F1591" s="23">
        <v>46063</v>
      </c>
      <c r="G1591" t="s">
        <v>51</v>
      </c>
      <c r="H1591"/>
      <c r="I1591"/>
      <c r="K1591" t="s">
        <v>1891</v>
      </c>
      <c r="L1591" s="68">
        <v>0</v>
      </c>
      <c r="M1591" s="68">
        <f>InvoiceDatabase[[#This Row],[Amount]]-InvoiceDatabase[[#This Row],[Paid Amount]]</f>
        <v>1917000</v>
      </c>
      <c r="N1591" s="68" t="str" cm="1">
        <f t="array" aca="1" ref="N15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591" s="68" t="str">
        <f>_xlfn.TEXTAFTER(
VLOOKUP(InvoiceDatabase[[#This Row],[Customer]],CustomerList[],5,FALSE),
", ", -1)</f>
        <v>DI Yogyakarta</v>
      </c>
      <c r="P1591" s="68">
        <f ca="1">IF(InvoiceDatabase[[#This Row],[Aging]]&lt;&gt;"Within Due",InvoiceDatabase[[#This Row],[Balance Outstanding]],0)</f>
        <v>1917000</v>
      </c>
      <c r="Q1591" s="68">
        <f ca="1">IF(InvoiceDatabase[[#This Row],[Aging]]="Within Due",InvoiceDatabase[[#This Row],[Balance Outstanding]],0)</f>
        <v>0</v>
      </c>
      <c r="R1591" s="68" t="str">
        <f ca="1">IF(InvoiceDatabase[[#This Row],[Date Issued]] &gt;= TODAY()-30, "Yes", "No")</f>
        <v>No</v>
      </c>
      <c r="S1591" s="68" t="str">
        <f ca="1">IF(InvoiceDatabase[[#This Row],[IsOverdue?]]&lt;&gt;"Yes",InvoiceDatabase[[#This Row],[Status]],"Past Due")</f>
        <v>Past Due</v>
      </c>
      <c r="T1591" s="68" t="str">
        <f ca="1">IF(AND(InvoiceDatabase[[#This Row],[Date Due]]&lt;TODAY(),InvoiceDatabase[[#This Row],[Status]]&lt;&gt;"Paid"),"Yes","No")</f>
        <v>Yes</v>
      </c>
    </row>
    <row r="1592" spans="1:20">
      <c r="A1592">
        <v>1591</v>
      </c>
      <c r="C1592" t="s">
        <v>190</v>
      </c>
      <c r="D1592" s="68">
        <v>2245000</v>
      </c>
      <c r="E1592" s="23">
        <v>46152</v>
      </c>
      <c r="F1592" s="23">
        <v>46182</v>
      </c>
      <c r="G1592" t="s">
        <v>274</v>
      </c>
      <c r="H1592"/>
      <c r="I1592"/>
      <c r="K1592" t="s">
        <v>1892</v>
      </c>
      <c r="L1592" s="68">
        <v>2245000</v>
      </c>
      <c r="M1592" s="68">
        <f>InvoiceDatabase[[#This Row],[Amount]]-InvoiceDatabase[[#This Row],[Paid Amount]]</f>
        <v>0</v>
      </c>
      <c r="N1592" s="68" t="str" cm="1">
        <f t="array" aca="1" ref="N15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2" s="68" t="str">
        <f>_xlfn.TEXTAFTER(
VLOOKUP(InvoiceDatabase[[#This Row],[Customer]],CustomerList[],5,FALSE),
", ", -1)</f>
        <v>Jawa Tengah</v>
      </c>
      <c r="P1592" s="68">
        <f ca="1">IF(InvoiceDatabase[[#This Row],[Aging]]&lt;&gt;"Within Due",InvoiceDatabase[[#This Row],[Balance Outstanding]],0)</f>
        <v>0</v>
      </c>
      <c r="Q1592" s="68">
        <f ca="1">IF(InvoiceDatabase[[#This Row],[Aging]]="Within Due",InvoiceDatabase[[#This Row],[Balance Outstanding]],0)</f>
        <v>0</v>
      </c>
      <c r="R1592" s="68" t="str">
        <f ca="1">IF(InvoiceDatabase[[#This Row],[Date Issued]] &gt;= TODAY()-30, "Yes", "No")</f>
        <v>No</v>
      </c>
      <c r="S1592" s="68" t="str">
        <f ca="1">IF(InvoiceDatabase[[#This Row],[IsOverdue?]]&lt;&gt;"Yes",InvoiceDatabase[[#This Row],[Status]],"Past Due")</f>
        <v>Paid</v>
      </c>
      <c r="T1592" s="68" t="str">
        <f ca="1">IF(AND(InvoiceDatabase[[#This Row],[Date Due]]&lt;TODAY(),InvoiceDatabase[[#This Row],[Status]]&lt;&gt;"Paid"),"Yes","No")</f>
        <v>No</v>
      </c>
    </row>
    <row r="1593" spans="1:20">
      <c r="A1593">
        <v>1592</v>
      </c>
      <c r="C1593" t="s">
        <v>232</v>
      </c>
      <c r="D1593" s="68">
        <v>3554000</v>
      </c>
      <c r="E1593" s="23">
        <v>46025</v>
      </c>
      <c r="F1593" s="23">
        <v>46055</v>
      </c>
      <c r="G1593" t="s">
        <v>274</v>
      </c>
      <c r="H1593"/>
      <c r="I1593"/>
      <c r="K1593" t="s">
        <v>1893</v>
      </c>
      <c r="L1593" s="68">
        <v>3554000</v>
      </c>
      <c r="M1593" s="68">
        <f>InvoiceDatabase[[#This Row],[Amount]]-InvoiceDatabase[[#This Row],[Paid Amount]]</f>
        <v>0</v>
      </c>
      <c r="N1593" s="68" t="str" cm="1">
        <f t="array" aca="1" ref="N15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3" s="68" t="str">
        <f>_xlfn.TEXTAFTER(
VLOOKUP(InvoiceDatabase[[#This Row],[Customer]],CustomerList[],5,FALSE),
", ", -1)</f>
        <v>Riau</v>
      </c>
      <c r="P1593" s="68">
        <f ca="1">IF(InvoiceDatabase[[#This Row],[Aging]]&lt;&gt;"Within Due",InvoiceDatabase[[#This Row],[Balance Outstanding]],0)</f>
        <v>0</v>
      </c>
      <c r="Q1593" s="68">
        <f ca="1">IF(InvoiceDatabase[[#This Row],[Aging]]="Within Due",InvoiceDatabase[[#This Row],[Balance Outstanding]],0)</f>
        <v>0</v>
      </c>
      <c r="R1593" s="68" t="str">
        <f ca="1">IF(InvoiceDatabase[[#This Row],[Date Issued]] &gt;= TODAY()-30, "Yes", "No")</f>
        <v>No</v>
      </c>
      <c r="S1593" s="68" t="str">
        <f ca="1">IF(InvoiceDatabase[[#This Row],[IsOverdue?]]&lt;&gt;"Yes",InvoiceDatabase[[#This Row],[Status]],"Past Due")</f>
        <v>Paid</v>
      </c>
      <c r="T1593" s="68" t="str">
        <f ca="1">IF(AND(InvoiceDatabase[[#This Row],[Date Due]]&lt;TODAY(),InvoiceDatabase[[#This Row],[Status]]&lt;&gt;"Paid"),"Yes","No")</f>
        <v>No</v>
      </c>
    </row>
    <row r="1594" spans="1:20">
      <c r="A1594">
        <v>1593</v>
      </c>
      <c r="C1594" t="s">
        <v>184</v>
      </c>
      <c r="D1594" s="68">
        <v>4188000</v>
      </c>
      <c r="E1594" s="23">
        <v>46116</v>
      </c>
      <c r="F1594" s="23">
        <v>46130</v>
      </c>
      <c r="G1594" t="s">
        <v>274</v>
      </c>
      <c r="H1594"/>
      <c r="I1594"/>
      <c r="K1594" t="s">
        <v>1894</v>
      </c>
      <c r="L1594" s="68">
        <v>4188000</v>
      </c>
      <c r="M1594" s="68">
        <f>InvoiceDatabase[[#This Row],[Amount]]-InvoiceDatabase[[#This Row],[Paid Amount]]</f>
        <v>0</v>
      </c>
      <c r="N1594" s="68" t="str" cm="1">
        <f t="array" aca="1" ref="N15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4" s="68" t="str">
        <f>_xlfn.TEXTAFTER(
VLOOKUP(InvoiceDatabase[[#This Row],[Customer]],CustomerList[],5,FALSE),
", ", -1)</f>
        <v>Jawa Timur</v>
      </c>
      <c r="P1594" s="68">
        <f ca="1">IF(InvoiceDatabase[[#This Row],[Aging]]&lt;&gt;"Within Due",InvoiceDatabase[[#This Row],[Balance Outstanding]],0)</f>
        <v>0</v>
      </c>
      <c r="Q1594" s="68">
        <f ca="1">IF(InvoiceDatabase[[#This Row],[Aging]]="Within Due",InvoiceDatabase[[#This Row],[Balance Outstanding]],0)</f>
        <v>0</v>
      </c>
      <c r="R1594" s="68" t="str">
        <f ca="1">IF(InvoiceDatabase[[#This Row],[Date Issued]] &gt;= TODAY()-30, "Yes", "No")</f>
        <v>No</v>
      </c>
      <c r="S1594" s="68" t="str">
        <f ca="1">IF(InvoiceDatabase[[#This Row],[IsOverdue?]]&lt;&gt;"Yes",InvoiceDatabase[[#This Row],[Status]],"Past Due")</f>
        <v>Paid</v>
      </c>
      <c r="T1594" s="68" t="str">
        <f ca="1">IF(AND(InvoiceDatabase[[#This Row],[Date Due]]&lt;TODAY(),InvoiceDatabase[[#This Row],[Status]]&lt;&gt;"Paid"),"Yes","No")</f>
        <v>No</v>
      </c>
    </row>
    <row r="1595" spans="1:20">
      <c r="A1595">
        <v>1594</v>
      </c>
      <c r="C1595" t="s">
        <v>225</v>
      </c>
      <c r="D1595" s="68">
        <v>3780000</v>
      </c>
      <c r="E1595" s="23">
        <v>46193</v>
      </c>
      <c r="F1595" s="23">
        <v>46223</v>
      </c>
      <c r="G1595" t="s">
        <v>274</v>
      </c>
      <c r="H1595"/>
      <c r="I1595"/>
      <c r="K1595" t="s">
        <v>1895</v>
      </c>
      <c r="L1595" s="68">
        <v>3780000</v>
      </c>
      <c r="M1595" s="68">
        <f>InvoiceDatabase[[#This Row],[Amount]]-InvoiceDatabase[[#This Row],[Paid Amount]]</f>
        <v>0</v>
      </c>
      <c r="N1595" s="68" t="str" cm="1">
        <f t="array" aca="1" ref="N15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5" s="68" t="str">
        <f>_xlfn.TEXTAFTER(
VLOOKUP(InvoiceDatabase[[#This Row],[Customer]],CustomerList[],5,FALSE),
", ", -1)</f>
        <v>Sumatera Selatan</v>
      </c>
      <c r="P1595" s="68">
        <f ca="1">IF(InvoiceDatabase[[#This Row],[Aging]]&lt;&gt;"Within Due",InvoiceDatabase[[#This Row],[Balance Outstanding]],0)</f>
        <v>0</v>
      </c>
      <c r="Q1595" s="68">
        <f ca="1">IF(InvoiceDatabase[[#This Row],[Aging]]="Within Due",InvoiceDatabase[[#This Row],[Balance Outstanding]],0)</f>
        <v>0</v>
      </c>
      <c r="R1595" s="68" t="str">
        <f ca="1">IF(InvoiceDatabase[[#This Row],[Date Issued]] &gt;= TODAY()-30, "Yes", "No")</f>
        <v>No</v>
      </c>
      <c r="S1595" s="68" t="str">
        <f ca="1">IF(InvoiceDatabase[[#This Row],[IsOverdue?]]&lt;&gt;"Yes",InvoiceDatabase[[#This Row],[Status]],"Past Due")</f>
        <v>Paid</v>
      </c>
      <c r="T1595" s="68" t="str">
        <f ca="1">IF(AND(InvoiceDatabase[[#This Row],[Date Due]]&lt;TODAY(),InvoiceDatabase[[#This Row],[Status]]&lt;&gt;"Paid"),"Yes","No")</f>
        <v>No</v>
      </c>
    </row>
    <row r="1596" spans="1:20">
      <c r="A1596">
        <v>1595</v>
      </c>
      <c r="C1596" t="s">
        <v>158</v>
      </c>
      <c r="D1596" s="68">
        <v>2889000</v>
      </c>
      <c r="E1596" s="23">
        <v>46146</v>
      </c>
      <c r="F1596" s="23">
        <v>46160</v>
      </c>
      <c r="G1596" t="s">
        <v>274</v>
      </c>
      <c r="H1596"/>
      <c r="I1596"/>
      <c r="K1596" t="s">
        <v>1896</v>
      </c>
      <c r="L1596" s="68">
        <v>2889000</v>
      </c>
      <c r="M1596" s="68">
        <f>InvoiceDatabase[[#This Row],[Amount]]-InvoiceDatabase[[#This Row],[Paid Amount]]</f>
        <v>0</v>
      </c>
      <c r="N1596" s="68" t="str" cm="1">
        <f t="array" aca="1" ref="N15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6" s="68" t="str">
        <f>_xlfn.TEXTAFTER(
VLOOKUP(InvoiceDatabase[[#This Row],[Customer]],CustomerList[],5,FALSE),
", ", -1)</f>
        <v>DKI Jakarta</v>
      </c>
      <c r="P1596" s="68">
        <f ca="1">IF(InvoiceDatabase[[#This Row],[Aging]]&lt;&gt;"Within Due",InvoiceDatabase[[#This Row],[Balance Outstanding]],0)</f>
        <v>0</v>
      </c>
      <c r="Q1596" s="68">
        <f ca="1">IF(InvoiceDatabase[[#This Row],[Aging]]="Within Due",InvoiceDatabase[[#This Row],[Balance Outstanding]],0)</f>
        <v>0</v>
      </c>
      <c r="R1596" s="68" t="str">
        <f ca="1">IF(InvoiceDatabase[[#This Row],[Date Issued]] &gt;= TODAY()-30, "Yes", "No")</f>
        <v>No</v>
      </c>
      <c r="S1596" s="68" t="str">
        <f ca="1">IF(InvoiceDatabase[[#This Row],[IsOverdue?]]&lt;&gt;"Yes",InvoiceDatabase[[#This Row],[Status]],"Past Due")</f>
        <v>Paid</v>
      </c>
      <c r="T1596" s="68" t="str">
        <f ca="1">IF(AND(InvoiceDatabase[[#This Row],[Date Due]]&lt;TODAY(),InvoiceDatabase[[#This Row],[Status]]&lt;&gt;"Paid"),"Yes","No")</f>
        <v>No</v>
      </c>
    </row>
    <row r="1597" spans="1:20">
      <c r="A1597">
        <v>1596</v>
      </c>
      <c r="C1597" t="s">
        <v>144</v>
      </c>
      <c r="D1597" s="68">
        <v>1356000</v>
      </c>
      <c r="E1597" s="23">
        <v>46037</v>
      </c>
      <c r="F1597" s="23">
        <v>46051</v>
      </c>
      <c r="G1597" t="s">
        <v>274</v>
      </c>
      <c r="H1597"/>
      <c r="I1597"/>
      <c r="K1597" t="s">
        <v>1897</v>
      </c>
      <c r="L1597" s="68">
        <v>1356000</v>
      </c>
      <c r="M1597" s="68">
        <f>InvoiceDatabase[[#This Row],[Amount]]-InvoiceDatabase[[#This Row],[Paid Amount]]</f>
        <v>0</v>
      </c>
      <c r="N1597" s="68" t="str" cm="1">
        <f t="array" aca="1" ref="N15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7" s="68" t="str">
        <f>_xlfn.TEXTAFTER(
VLOOKUP(InvoiceDatabase[[#This Row],[Customer]],CustomerList[],5,FALSE),
", ", -1)</f>
        <v>Banten</v>
      </c>
      <c r="P1597" s="68">
        <f ca="1">IF(InvoiceDatabase[[#This Row],[Aging]]&lt;&gt;"Within Due",InvoiceDatabase[[#This Row],[Balance Outstanding]],0)</f>
        <v>0</v>
      </c>
      <c r="Q1597" s="68">
        <f ca="1">IF(InvoiceDatabase[[#This Row],[Aging]]="Within Due",InvoiceDatabase[[#This Row],[Balance Outstanding]],0)</f>
        <v>0</v>
      </c>
      <c r="R1597" s="68" t="str">
        <f ca="1">IF(InvoiceDatabase[[#This Row],[Date Issued]] &gt;= TODAY()-30, "Yes", "No")</f>
        <v>No</v>
      </c>
      <c r="S1597" s="68" t="str">
        <f ca="1">IF(InvoiceDatabase[[#This Row],[IsOverdue?]]&lt;&gt;"Yes",InvoiceDatabase[[#This Row],[Status]],"Past Due")</f>
        <v>Paid</v>
      </c>
      <c r="T1597" s="68" t="str">
        <f ca="1">IF(AND(InvoiceDatabase[[#This Row],[Date Due]]&lt;TODAY(),InvoiceDatabase[[#This Row],[Status]]&lt;&gt;"Paid"),"Yes","No")</f>
        <v>No</v>
      </c>
    </row>
    <row r="1598" spans="1:20">
      <c r="A1598">
        <v>1597</v>
      </c>
      <c r="C1598" t="s">
        <v>144</v>
      </c>
      <c r="D1598" s="68">
        <v>6853000</v>
      </c>
      <c r="E1598" s="23">
        <v>46161</v>
      </c>
      <c r="F1598" s="23">
        <v>46191</v>
      </c>
      <c r="G1598" t="s">
        <v>274</v>
      </c>
      <c r="H1598"/>
      <c r="I1598"/>
      <c r="K1598" t="s">
        <v>1898</v>
      </c>
      <c r="L1598" s="68">
        <v>6853000</v>
      </c>
      <c r="M1598" s="68">
        <f>InvoiceDatabase[[#This Row],[Amount]]-InvoiceDatabase[[#This Row],[Paid Amount]]</f>
        <v>0</v>
      </c>
      <c r="N1598" s="68" t="str" cm="1">
        <f t="array" aca="1" ref="N15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8" s="68" t="str">
        <f>_xlfn.TEXTAFTER(
VLOOKUP(InvoiceDatabase[[#This Row],[Customer]],CustomerList[],5,FALSE),
", ", -1)</f>
        <v>Banten</v>
      </c>
      <c r="P1598" s="68">
        <f ca="1">IF(InvoiceDatabase[[#This Row],[Aging]]&lt;&gt;"Within Due",InvoiceDatabase[[#This Row],[Balance Outstanding]],0)</f>
        <v>0</v>
      </c>
      <c r="Q1598" s="68">
        <f ca="1">IF(InvoiceDatabase[[#This Row],[Aging]]="Within Due",InvoiceDatabase[[#This Row],[Balance Outstanding]],0)</f>
        <v>0</v>
      </c>
      <c r="R1598" s="68" t="str">
        <f ca="1">IF(InvoiceDatabase[[#This Row],[Date Issued]] &gt;= TODAY()-30, "Yes", "No")</f>
        <v>No</v>
      </c>
      <c r="S1598" s="68" t="str">
        <f ca="1">IF(InvoiceDatabase[[#This Row],[IsOverdue?]]&lt;&gt;"Yes",InvoiceDatabase[[#This Row],[Status]],"Past Due")</f>
        <v>Paid</v>
      </c>
      <c r="T1598" s="68" t="str">
        <f ca="1">IF(AND(InvoiceDatabase[[#This Row],[Date Due]]&lt;TODAY(),InvoiceDatabase[[#This Row],[Status]]&lt;&gt;"Paid"),"Yes","No")</f>
        <v>No</v>
      </c>
    </row>
    <row r="1599" spans="1:20">
      <c r="A1599">
        <v>1598</v>
      </c>
      <c r="C1599" t="s">
        <v>204</v>
      </c>
      <c r="D1599" s="68">
        <v>8424000</v>
      </c>
      <c r="E1599" s="23">
        <v>46232</v>
      </c>
      <c r="F1599" s="23">
        <v>46262</v>
      </c>
      <c r="G1599" t="s">
        <v>274</v>
      </c>
      <c r="H1599"/>
      <c r="I1599"/>
      <c r="K1599" t="s">
        <v>1899</v>
      </c>
      <c r="L1599" s="68">
        <v>8424000</v>
      </c>
      <c r="M1599" s="68">
        <f>InvoiceDatabase[[#This Row],[Amount]]-InvoiceDatabase[[#This Row],[Paid Amount]]</f>
        <v>0</v>
      </c>
      <c r="N1599" s="68" t="str" cm="1">
        <f t="array" aca="1" ref="N15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599" s="68" t="str">
        <f>_xlfn.TEXTAFTER(
VLOOKUP(InvoiceDatabase[[#This Row],[Customer]],CustomerList[],5,FALSE),
", ", -1)</f>
        <v>Bali</v>
      </c>
      <c r="P1599" s="68">
        <f ca="1">IF(InvoiceDatabase[[#This Row],[Aging]]&lt;&gt;"Within Due",InvoiceDatabase[[#This Row],[Balance Outstanding]],0)</f>
        <v>0</v>
      </c>
      <c r="Q1599" s="68">
        <f ca="1">IF(InvoiceDatabase[[#This Row],[Aging]]="Within Due",InvoiceDatabase[[#This Row],[Balance Outstanding]],0)</f>
        <v>0</v>
      </c>
      <c r="R1599" s="68" t="str">
        <f ca="1">IF(InvoiceDatabase[[#This Row],[Date Issued]] &gt;= TODAY()-30, "Yes", "No")</f>
        <v>No</v>
      </c>
      <c r="S1599" s="68" t="str">
        <f ca="1">IF(InvoiceDatabase[[#This Row],[IsOverdue?]]&lt;&gt;"Yes",InvoiceDatabase[[#This Row],[Status]],"Past Due")</f>
        <v>Paid</v>
      </c>
      <c r="T1599" s="68" t="str">
        <f ca="1">IF(AND(InvoiceDatabase[[#This Row],[Date Due]]&lt;TODAY(),InvoiceDatabase[[#This Row],[Status]]&lt;&gt;"Paid"),"Yes","No")</f>
        <v>No</v>
      </c>
    </row>
    <row r="1600" spans="1:20">
      <c r="A1600">
        <v>1599</v>
      </c>
      <c r="C1600" t="s">
        <v>118</v>
      </c>
      <c r="D1600" s="68">
        <v>1830000</v>
      </c>
      <c r="E1600" s="23">
        <v>46051</v>
      </c>
      <c r="F1600" s="23">
        <v>46065</v>
      </c>
      <c r="G1600" t="s">
        <v>51</v>
      </c>
      <c r="H1600"/>
      <c r="I1600"/>
      <c r="K1600" t="s">
        <v>1900</v>
      </c>
      <c r="L1600" s="68">
        <v>0</v>
      </c>
      <c r="M1600" s="68">
        <f>InvoiceDatabase[[#This Row],[Amount]]-InvoiceDatabase[[#This Row],[Paid Amount]]</f>
        <v>1830000</v>
      </c>
      <c r="N1600" s="68" t="str" cm="1">
        <f t="array" aca="1" ref="N16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0" s="68" t="str">
        <f>_xlfn.TEXTAFTER(
VLOOKUP(InvoiceDatabase[[#This Row],[Customer]],CustomerList[],5,FALSE),
", ", -1)</f>
        <v>DKI Jakarta</v>
      </c>
      <c r="P1600" s="68">
        <f ca="1">IF(InvoiceDatabase[[#This Row],[Aging]]&lt;&gt;"Within Due",InvoiceDatabase[[#This Row],[Balance Outstanding]],0)</f>
        <v>1830000</v>
      </c>
      <c r="Q1600" s="68">
        <f ca="1">IF(InvoiceDatabase[[#This Row],[Aging]]="Within Due",InvoiceDatabase[[#This Row],[Balance Outstanding]],0)</f>
        <v>0</v>
      </c>
      <c r="R1600" s="68" t="str">
        <f ca="1">IF(InvoiceDatabase[[#This Row],[Date Issued]] &gt;= TODAY()-30, "Yes", "No")</f>
        <v>No</v>
      </c>
      <c r="S1600" s="68" t="str">
        <f ca="1">IF(InvoiceDatabase[[#This Row],[IsOverdue?]]&lt;&gt;"Yes",InvoiceDatabase[[#This Row],[Status]],"Past Due")</f>
        <v>Past Due</v>
      </c>
      <c r="T1600" s="68" t="str">
        <f ca="1">IF(AND(InvoiceDatabase[[#This Row],[Date Due]]&lt;TODAY(),InvoiceDatabase[[#This Row],[Status]]&lt;&gt;"Paid"),"Yes","No")</f>
        <v>Yes</v>
      </c>
    </row>
    <row r="1601" spans="1:20">
      <c r="A1601">
        <v>1600</v>
      </c>
      <c r="C1601" t="s">
        <v>184</v>
      </c>
      <c r="D1601" s="68">
        <v>6754000</v>
      </c>
      <c r="E1601" s="23">
        <v>46065</v>
      </c>
      <c r="F1601" s="23">
        <v>46079</v>
      </c>
      <c r="G1601" t="s">
        <v>2802</v>
      </c>
      <c r="H1601"/>
      <c r="I1601"/>
      <c r="K1601" t="s">
        <v>1901</v>
      </c>
      <c r="L1601" s="68">
        <v>1688000</v>
      </c>
      <c r="M1601" s="68">
        <f>InvoiceDatabase[[#This Row],[Amount]]-InvoiceDatabase[[#This Row],[Paid Amount]]</f>
        <v>5066000</v>
      </c>
      <c r="N1601" s="68" t="str" cm="1">
        <f t="array" aca="1" ref="N16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1" s="68" t="str">
        <f>_xlfn.TEXTAFTER(
VLOOKUP(InvoiceDatabase[[#This Row],[Customer]],CustomerList[],5,FALSE),
", ", -1)</f>
        <v>Jawa Timur</v>
      </c>
      <c r="P1601" s="68">
        <f ca="1">IF(InvoiceDatabase[[#This Row],[Aging]]&lt;&gt;"Within Due",InvoiceDatabase[[#This Row],[Balance Outstanding]],0)</f>
        <v>5066000</v>
      </c>
      <c r="Q1601" s="68">
        <f ca="1">IF(InvoiceDatabase[[#This Row],[Aging]]="Within Due",InvoiceDatabase[[#This Row],[Balance Outstanding]],0)</f>
        <v>0</v>
      </c>
      <c r="R1601" s="68" t="str">
        <f ca="1">IF(InvoiceDatabase[[#This Row],[Date Issued]] &gt;= TODAY()-30, "Yes", "No")</f>
        <v>No</v>
      </c>
      <c r="S1601" s="68" t="str">
        <f ca="1">IF(InvoiceDatabase[[#This Row],[IsOverdue?]]&lt;&gt;"Yes",InvoiceDatabase[[#This Row],[Status]],"Past Due")</f>
        <v>Past Due</v>
      </c>
      <c r="T1601" s="68" t="str">
        <f ca="1">IF(AND(InvoiceDatabase[[#This Row],[Date Due]]&lt;TODAY(),InvoiceDatabase[[#This Row],[Status]]&lt;&gt;"Paid"),"Yes","No")</f>
        <v>Yes</v>
      </c>
    </row>
    <row r="1602" spans="1:20">
      <c r="A1602">
        <v>1601</v>
      </c>
      <c r="C1602" t="s">
        <v>232</v>
      </c>
      <c r="D1602" s="68">
        <v>3250000</v>
      </c>
      <c r="E1602" s="23">
        <v>46092</v>
      </c>
      <c r="F1602" s="23">
        <v>46122</v>
      </c>
      <c r="G1602" t="s">
        <v>2802</v>
      </c>
      <c r="H1602"/>
      <c r="I1602"/>
      <c r="K1602" t="s">
        <v>1902</v>
      </c>
      <c r="L1602" s="68">
        <v>1300000</v>
      </c>
      <c r="M1602" s="68">
        <f>InvoiceDatabase[[#This Row],[Amount]]-InvoiceDatabase[[#This Row],[Paid Amount]]</f>
        <v>1950000</v>
      </c>
      <c r="N1602" s="68" t="str" cm="1">
        <f t="array" aca="1" ref="N16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2" s="68" t="str">
        <f>_xlfn.TEXTAFTER(
VLOOKUP(InvoiceDatabase[[#This Row],[Customer]],CustomerList[],5,FALSE),
", ", -1)</f>
        <v>Riau</v>
      </c>
      <c r="P1602" s="68">
        <f ca="1">IF(InvoiceDatabase[[#This Row],[Aging]]&lt;&gt;"Within Due",InvoiceDatabase[[#This Row],[Balance Outstanding]],0)</f>
        <v>1950000</v>
      </c>
      <c r="Q1602" s="68">
        <f ca="1">IF(InvoiceDatabase[[#This Row],[Aging]]="Within Due",InvoiceDatabase[[#This Row],[Balance Outstanding]],0)</f>
        <v>0</v>
      </c>
      <c r="R1602" s="68" t="str">
        <f ca="1">IF(InvoiceDatabase[[#This Row],[Date Issued]] &gt;= TODAY()-30, "Yes", "No")</f>
        <v>No</v>
      </c>
      <c r="S1602" s="68" t="str">
        <f ca="1">IF(InvoiceDatabase[[#This Row],[IsOverdue?]]&lt;&gt;"Yes",InvoiceDatabase[[#This Row],[Status]],"Past Due")</f>
        <v>Past Due</v>
      </c>
      <c r="T1602" s="68" t="str">
        <f ca="1">IF(AND(InvoiceDatabase[[#This Row],[Date Due]]&lt;TODAY(),InvoiceDatabase[[#This Row],[Status]]&lt;&gt;"Paid"),"Yes","No")</f>
        <v>Yes</v>
      </c>
    </row>
    <row r="1603" spans="1:20">
      <c r="A1603">
        <v>1602</v>
      </c>
      <c r="C1603" t="s">
        <v>218</v>
      </c>
      <c r="D1603" s="68">
        <v>2745000</v>
      </c>
      <c r="E1603" s="23">
        <v>46157</v>
      </c>
      <c r="F1603" s="23">
        <v>46187</v>
      </c>
      <c r="G1603" t="s">
        <v>51</v>
      </c>
      <c r="H1603"/>
      <c r="I1603"/>
      <c r="K1603" t="s">
        <v>1903</v>
      </c>
      <c r="L1603" s="68">
        <v>0</v>
      </c>
      <c r="M1603" s="68">
        <f>InvoiceDatabase[[#This Row],[Amount]]-InvoiceDatabase[[#This Row],[Paid Amount]]</f>
        <v>2745000</v>
      </c>
      <c r="N1603" s="68" t="str" cm="1">
        <f t="array" aca="1" ref="N16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3" s="68" t="str">
        <f>_xlfn.TEXTAFTER(
VLOOKUP(InvoiceDatabase[[#This Row],[Customer]],CustomerList[],5,FALSE),
", ", -1)</f>
        <v>Sumatera Utara</v>
      </c>
      <c r="P1603" s="68">
        <f ca="1">IF(InvoiceDatabase[[#This Row],[Aging]]&lt;&gt;"Within Due",InvoiceDatabase[[#This Row],[Balance Outstanding]],0)</f>
        <v>2745000</v>
      </c>
      <c r="Q1603" s="68">
        <f ca="1">IF(InvoiceDatabase[[#This Row],[Aging]]="Within Due",InvoiceDatabase[[#This Row],[Balance Outstanding]],0)</f>
        <v>0</v>
      </c>
      <c r="R1603" s="68" t="str">
        <f ca="1">IF(InvoiceDatabase[[#This Row],[Date Issued]] &gt;= TODAY()-30, "Yes", "No")</f>
        <v>No</v>
      </c>
      <c r="S1603" s="68" t="str">
        <f ca="1">IF(InvoiceDatabase[[#This Row],[IsOverdue?]]&lt;&gt;"Yes",InvoiceDatabase[[#This Row],[Status]],"Past Due")</f>
        <v>Past Due</v>
      </c>
      <c r="T1603" s="68" t="str">
        <f ca="1">IF(AND(InvoiceDatabase[[#This Row],[Date Due]]&lt;TODAY(),InvoiceDatabase[[#This Row],[Status]]&lt;&gt;"Paid"),"Yes","No")</f>
        <v>Yes</v>
      </c>
    </row>
    <row r="1604" spans="1:20">
      <c r="A1604">
        <v>1603</v>
      </c>
      <c r="C1604" t="s">
        <v>118</v>
      </c>
      <c r="D1604" s="68">
        <v>2528000</v>
      </c>
      <c r="E1604" s="23">
        <v>46165</v>
      </c>
      <c r="F1604" s="23">
        <v>46195</v>
      </c>
      <c r="G1604" t="s">
        <v>51</v>
      </c>
      <c r="H1604"/>
      <c r="I1604"/>
      <c r="K1604" t="s">
        <v>1904</v>
      </c>
      <c r="L1604" s="68">
        <v>0</v>
      </c>
      <c r="M1604" s="68">
        <f>InvoiceDatabase[[#This Row],[Amount]]-InvoiceDatabase[[#This Row],[Paid Amount]]</f>
        <v>2528000</v>
      </c>
      <c r="N1604" s="68" t="str" cm="1">
        <f t="array" aca="1" ref="N16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04" s="68" t="str">
        <f>_xlfn.TEXTAFTER(
VLOOKUP(InvoiceDatabase[[#This Row],[Customer]],CustomerList[],5,FALSE),
", ", -1)</f>
        <v>DKI Jakarta</v>
      </c>
      <c r="P1604" s="68">
        <f ca="1">IF(InvoiceDatabase[[#This Row],[Aging]]&lt;&gt;"Within Due",InvoiceDatabase[[#This Row],[Balance Outstanding]],0)</f>
        <v>2528000</v>
      </c>
      <c r="Q1604" s="68">
        <f ca="1">IF(InvoiceDatabase[[#This Row],[Aging]]="Within Due",InvoiceDatabase[[#This Row],[Balance Outstanding]],0)</f>
        <v>0</v>
      </c>
      <c r="R1604" s="68" t="str">
        <f ca="1">IF(InvoiceDatabase[[#This Row],[Date Issued]] &gt;= TODAY()-30, "Yes", "No")</f>
        <v>No</v>
      </c>
      <c r="S1604" s="68" t="str">
        <f ca="1">IF(InvoiceDatabase[[#This Row],[IsOverdue?]]&lt;&gt;"Yes",InvoiceDatabase[[#This Row],[Status]],"Past Due")</f>
        <v>Past Due</v>
      </c>
      <c r="T1604" s="68" t="str">
        <f ca="1">IF(AND(InvoiceDatabase[[#This Row],[Date Due]]&lt;TODAY(),InvoiceDatabase[[#This Row],[Status]]&lt;&gt;"Paid"),"Yes","No")</f>
        <v>Yes</v>
      </c>
    </row>
    <row r="1605" spans="1:20">
      <c r="A1605">
        <v>1604</v>
      </c>
      <c r="C1605" t="s">
        <v>184</v>
      </c>
      <c r="D1605" s="68">
        <v>2692000</v>
      </c>
      <c r="E1605" s="23">
        <v>46264</v>
      </c>
      <c r="F1605" s="23">
        <v>46294</v>
      </c>
      <c r="G1605" t="s">
        <v>274</v>
      </c>
      <c r="H1605"/>
      <c r="I1605"/>
      <c r="K1605" t="s">
        <v>1905</v>
      </c>
      <c r="L1605" s="68">
        <v>2692000</v>
      </c>
      <c r="M1605" s="68">
        <f>InvoiceDatabase[[#This Row],[Amount]]-InvoiceDatabase[[#This Row],[Paid Amount]]</f>
        <v>0</v>
      </c>
      <c r="N1605" s="68" t="str" cm="1">
        <f t="array" aca="1" ref="N16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5" s="68" t="str">
        <f>_xlfn.TEXTAFTER(
VLOOKUP(InvoiceDatabase[[#This Row],[Customer]],CustomerList[],5,FALSE),
", ", -1)</f>
        <v>Jawa Timur</v>
      </c>
      <c r="P1605" s="68">
        <f ca="1">IF(InvoiceDatabase[[#This Row],[Aging]]&lt;&gt;"Within Due",InvoiceDatabase[[#This Row],[Balance Outstanding]],0)</f>
        <v>0</v>
      </c>
      <c r="Q1605" s="68">
        <f ca="1">IF(InvoiceDatabase[[#This Row],[Aging]]="Within Due",InvoiceDatabase[[#This Row],[Balance Outstanding]],0)</f>
        <v>0</v>
      </c>
      <c r="R1605" s="68" t="str">
        <f ca="1">IF(InvoiceDatabase[[#This Row],[Date Issued]] &gt;= TODAY()-30, "Yes", "No")</f>
        <v>No</v>
      </c>
      <c r="S1605" s="68" t="str">
        <f ca="1">IF(InvoiceDatabase[[#This Row],[IsOverdue?]]&lt;&gt;"Yes",InvoiceDatabase[[#This Row],[Status]],"Past Due")</f>
        <v>Paid</v>
      </c>
      <c r="T1605" s="68" t="str">
        <f ca="1">IF(AND(InvoiceDatabase[[#This Row],[Date Due]]&lt;TODAY(),InvoiceDatabase[[#This Row],[Status]]&lt;&gt;"Paid"),"Yes","No")</f>
        <v>No</v>
      </c>
    </row>
    <row r="1606" spans="1:20">
      <c r="A1606">
        <v>1605</v>
      </c>
      <c r="C1606" t="s">
        <v>171</v>
      </c>
      <c r="D1606" s="68">
        <v>1071000</v>
      </c>
      <c r="E1606" s="23">
        <v>46171</v>
      </c>
      <c r="F1606" s="23">
        <v>46201</v>
      </c>
      <c r="G1606" t="s">
        <v>274</v>
      </c>
      <c r="H1606"/>
      <c r="I1606"/>
      <c r="K1606" t="s">
        <v>1906</v>
      </c>
      <c r="L1606" s="68">
        <v>1071000</v>
      </c>
      <c r="M1606" s="68">
        <f>InvoiceDatabase[[#This Row],[Amount]]-InvoiceDatabase[[#This Row],[Paid Amount]]</f>
        <v>0</v>
      </c>
      <c r="N1606" s="68" t="str" cm="1">
        <f t="array" aca="1" ref="N16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6" s="68" t="str">
        <f>_xlfn.TEXTAFTER(
VLOOKUP(InvoiceDatabase[[#This Row],[Customer]],CustomerList[],5,FALSE),
", ", -1)</f>
        <v>Jawa Barat</v>
      </c>
      <c r="P1606" s="68">
        <f ca="1">IF(InvoiceDatabase[[#This Row],[Aging]]&lt;&gt;"Within Due",InvoiceDatabase[[#This Row],[Balance Outstanding]],0)</f>
        <v>0</v>
      </c>
      <c r="Q1606" s="68">
        <f ca="1">IF(InvoiceDatabase[[#This Row],[Aging]]="Within Due",InvoiceDatabase[[#This Row],[Balance Outstanding]],0)</f>
        <v>0</v>
      </c>
      <c r="R1606" s="68" t="str">
        <f ca="1">IF(InvoiceDatabase[[#This Row],[Date Issued]] &gt;= TODAY()-30, "Yes", "No")</f>
        <v>No</v>
      </c>
      <c r="S1606" s="68" t="str">
        <f ca="1">IF(InvoiceDatabase[[#This Row],[IsOverdue?]]&lt;&gt;"Yes",InvoiceDatabase[[#This Row],[Status]],"Past Due")</f>
        <v>Paid</v>
      </c>
      <c r="T1606" s="68" t="str">
        <f ca="1">IF(AND(InvoiceDatabase[[#This Row],[Date Due]]&lt;TODAY(),InvoiceDatabase[[#This Row],[Status]]&lt;&gt;"Paid"),"Yes","No")</f>
        <v>No</v>
      </c>
    </row>
    <row r="1607" spans="1:20">
      <c r="A1607">
        <v>1606</v>
      </c>
      <c r="C1607" t="s">
        <v>218</v>
      </c>
      <c r="D1607" s="68">
        <v>6230000</v>
      </c>
      <c r="E1607" s="23">
        <v>46142</v>
      </c>
      <c r="F1607" s="23">
        <v>46156</v>
      </c>
      <c r="G1607" t="s">
        <v>274</v>
      </c>
      <c r="H1607"/>
      <c r="I1607"/>
      <c r="K1607" t="s">
        <v>1907</v>
      </c>
      <c r="L1607" s="68">
        <v>6230000</v>
      </c>
      <c r="M1607" s="68">
        <f>InvoiceDatabase[[#This Row],[Amount]]-InvoiceDatabase[[#This Row],[Paid Amount]]</f>
        <v>0</v>
      </c>
      <c r="N1607" s="68" t="str" cm="1">
        <f t="array" aca="1" ref="N16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7" s="68" t="str">
        <f>_xlfn.TEXTAFTER(
VLOOKUP(InvoiceDatabase[[#This Row],[Customer]],CustomerList[],5,FALSE),
", ", -1)</f>
        <v>Sumatera Utara</v>
      </c>
      <c r="P1607" s="68">
        <f ca="1">IF(InvoiceDatabase[[#This Row],[Aging]]&lt;&gt;"Within Due",InvoiceDatabase[[#This Row],[Balance Outstanding]],0)</f>
        <v>0</v>
      </c>
      <c r="Q1607" s="68">
        <f ca="1">IF(InvoiceDatabase[[#This Row],[Aging]]="Within Due",InvoiceDatabase[[#This Row],[Balance Outstanding]],0)</f>
        <v>0</v>
      </c>
      <c r="R1607" s="68" t="str">
        <f ca="1">IF(InvoiceDatabase[[#This Row],[Date Issued]] &gt;= TODAY()-30, "Yes", "No")</f>
        <v>No</v>
      </c>
      <c r="S1607" s="68" t="str">
        <f ca="1">IF(InvoiceDatabase[[#This Row],[IsOverdue?]]&lt;&gt;"Yes",InvoiceDatabase[[#This Row],[Status]],"Past Due")</f>
        <v>Paid</v>
      </c>
      <c r="T1607" s="68" t="str">
        <f ca="1">IF(AND(InvoiceDatabase[[#This Row],[Date Due]]&lt;TODAY(),InvoiceDatabase[[#This Row],[Status]]&lt;&gt;"Paid"),"Yes","No")</f>
        <v>No</v>
      </c>
    </row>
    <row r="1608" spans="1:20">
      <c r="A1608">
        <v>1607</v>
      </c>
      <c r="C1608" t="s">
        <v>105</v>
      </c>
      <c r="D1608" s="68">
        <v>5570000</v>
      </c>
      <c r="E1608" s="23">
        <v>46185</v>
      </c>
      <c r="F1608" s="23">
        <v>46199</v>
      </c>
      <c r="G1608" t="s">
        <v>274</v>
      </c>
      <c r="H1608"/>
      <c r="I1608"/>
      <c r="K1608" t="s">
        <v>1908</v>
      </c>
      <c r="L1608" s="68">
        <v>5570000</v>
      </c>
      <c r="M1608" s="68">
        <f>InvoiceDatabase[[#This Row],[Amount]]-InvoiceDatabase[[#This Row],[Paid Amount]]</f>
        <v>0</v>
      </c>
      <c r="N1608" s="68" t="str" cm="1">
        <f t="array" aca="1" ref="N16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8" s="68" t="str">
        <f>_xlfn.TEXTAFTER(
VLOOKUP(InvoiceDatabase[[#This Row],[Customer]],CustomerList[],5,FALSE),
", ", -1)</f>
        <v>DKI Jakarta</v>
      </c>
      <c r="P1608" s="68">
        <f ca="1">IF(InvoiceDatabase[[#This Row],[Aging]]&lt;&gt;"Within Due",InvoiceDatabase[[#This Row],[Balance Outstanding]],0)</f>
        <v>0</v>
      </c>
      <c r="Q1608" s="68">
        <f ca="1">IF(InvoiceDatabase[[#This Row],[Aging]]="Within Due",InvoiceDatabase[[#This Row],[Balance Outstanding]],0)</f>
        <v>0</v>
      </c>
      <c r="R1608" s="68" t="str">
        <f ca="1">IF(InvoiceDatabase[[#This Row],[Date Issued]] &gt;= TODAY()-30, "Yes", "No")</f>
        <v>No</v>
      </c>
      <c r="S1608" s="68" t="str">
        <f ca="1">IF(InvoiceDatabase[[#This Row],[IsOverdue?]]&lt;&gt;"Yes",InvoiceDatabase[[#This Row],[Status]],"Past Due")</f>
        <v>Paid</v>
      </c>
      <c r="T1608" s="68" t="str">
        <f ca="1">IF(AND(InvoiceDatabase[[#This Row],[Date Due]]&lt;TODAY(),InvoiceDatabase[[#This Row],[Status]]&lt;&gt;"Paid"),"Yes","No")</f>
        <v>No</v>
      </c>
    </row>
    <row r="1609" spans="1:20">
      <c r="A1609">
        <v>1608</v>
      </c>
      <c r="C1609" t="s">
        <v>151</v>
      </c>
      <c r="D1609" s="68">
        <v>3108000</v>
      </c>
      <c r="E1609" s="23">
        <v>46047</v>
      </c>
      <c r="F1609" s="23">
        <v>46077</v>
      </c>
      <c r="G1609" t="s">
        <v>274</v>
      </c>
      <c r="H1609"/>
      <c r="I1609"/>
      <c r="K1609" t="s">
        <v>1909</v>
      </c>
      <c r="L1609" s="68">
        <v>3108000</v>
      </c>
      <c r="M1609" s="68">
        <f>InvoiceDatabase[[#This Row],[Amount]]-InvoiceDatabase[[#This Row],[Paid Amount]]</f>
        <v>0</v>
      </c>
      <c r="N1609" s="68" t="str" cm="1">
        <f t="array" aca="1" ref="N16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09" s="68" t="str">
        <f>_xlfn.TEXTAFTER(
VLOOKUP(InvoiceDatabase[[#This Row],[Customer]],CustomerList[],5,FALSE),
", ", -1)</f>
        <v>Banten</v>
      </c>
      <c r="P1609" s="68">
        <f ca="1">IF(InvoiceDatabase[[#This Row],[Aging]]&lt;&gt;"Within Due",InvoiceDatabase[[#This Row],[Balance Outstanding]],0)</f>
        <v>0</v>
      </c>
      <c r="Q1609" s="68">
        <f ca="1">IF(InvoiceDatabase[[#This Row],[Aging]]="Within Due",InvoiceDatabase[[#This Row],[Balance Outstanding]],0)</f>
        <v>0</v>
      </c>
      <c r="R1609" s="68" t="str">
        <f ca="1">IF(InvoiceDatabase[[#This Row],[Date Issued]] &gt;= TODAY()-30, "Yes", "No")</f>
        <v>No</v>
      </c>
      <c r="S1609" s="68" t="str">
        <f ca="1">IF(InvoiceDatabase[[#This Row],[IsOverdue?]]&lt;&gt;"Yes",InvoiceDatabase[[#This Row],[Status]],"Past Due")</f>
        <v>Paid</v>
      </c>
      <c r="T1609" s="68" t="str">
        <f ca="1">IF(AND(InvoiceDatabase[[#This Row],[Date Due]]&lt;TODAY(),InvoiceDatabase[[#This Row],[Status]]&lt;&gt;"Paid"),"Yes","No")</f>
        <v>No</v>
      </c>
    </row>
    <row r="1610" spans="1:20">
      <c r="A1610">
        <v>1609</v>
      </c>
      <c r="C1610" t="s">
        <v>105</v>
      </c>
      <c r="D1610" s="68">
        <v>2955000</v>
      </c>
      <c r="E1610" s="23">
        <v>46032</v>
      </c>
      <c r="F1610" s="23">
        <v>46046</v>
      </c>
      <c r="G1610" t="s">
        <v>51</v>
      </c>
      <c r="H1610"/>
      <c r="I1610"/>
      <c r="K1610" t="s">
        <v>1910</v>
      </c>
      <c r="L1610" s="68">
        <v>0</v>
      </c>
      <c r="M1610" s="68">
        <f>InvoiceDatabase[[#This Row],[Amount]]-InvoiceDatabase[[#This Row],[Paid Amount]]</f>
        <v>2955000</v>
      </c>
      <c r="N1610" s="68" t="str" cm="1">
        <f t="array" aca="1" ref="N16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0" s="68" t="str">
        <f>_xlfn.TEXTAFTER(
VLOOKUP(InvoiceDatabase[[#This Row],[Customer]],CustomerList[],5,FALSE),
", ", -1)</f>
        <v>DKI Jakarta</v>
      </c>
      <c r="P1610" s="68">
        <f ca="1">IF(InvoiceDatabase[[#This Row],[Aging]]&lt;&gt;"Within Due",InvoiceDatabase[[#This Row],[Balance Outstanding]],0)</f>
        <v>2955000</v>
      </c>
      <c r="Q1610" s="68">
        <f ca="1">IF(InvoiceDatabase[[#This Row],[Aging]]="Within Due",InvoiceDatabase[[#This Row],[Balance Outstanding]],0)</f>
        <v>0</v>
      </c>
      <c r="R1610" s="68" t="str">
        <f ca="1">IF(InvoiceDatabase[[#This Row],[Date Issued]] &gt;= TODAY()-30, "Yes", "No")</f>
        <v>No</v>
      </c>
      <c r="S1610" s="68" t="str">
        <f ca="1">IF(InvoiceDatabase[[#This Row],[IsOverdue?]]&lt;&gt;"Yes",InvoiceDatabase[[#This Row],[Status]],"Past Due")</f>
        <v>Past Due</v>
      </c>
      <c r="T1610" s="68" t="str">
        <f ca="1">IF(AND(InvoiceDatabase[[#This Row],[Date Due]]&lt;TODAY(),InvoiceDatabase[[#This Row],[Status]]&lt;&gt;"Paid"),"Yes","No")</f>
        <v>Yes</v>
      </c>
    </row>
    <row r="1611" spans="1:20">
      <c r="A1611">
        <v>1610</v>
      </c>
      <c r="C1611" t="s">
        <v>218</v>
      </c>
      <c r="D1611" s="68">
        <v>2245000</v>
      </c>
      <c r="E1611" s="23">
        <v>46042</v>
      </c>
      <c r="F1611" s="23">
        <v>46072</v>
      </c>
      <c r="G1611" t="s">
        <v>274</v>
      </c>
      <c r="H1611"/>
      <c r="I1611"/>
      <c r="K1611" t="s">
        <v>1911</v>
      </c>
      <c r="L1611" s="68">
        <v>2245000</v>
      </c>
      <c r="M1611" s="68">
        <f>InvoiceDatabase[[#This Row],[Amount]]-InvoiceDatabase[[#This Row],[Paid Amount]]</f>
        <v>0</v>
      </c>
      <c r="N1611" s="68" t="str" cm="1">
        <f t="array" aca="1" ref="N16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1" s="68" t="str">
        <f>_xlfn.TEXTAFTER(
VLOOKUP(InvoiceDatabase[[#This Row],[Customer]],CustomerList[],5,FALSE),
", ", -1)</f>
        <v>Sumatera Utara</v>
      </c>
      <c r="P1611" s="68">
        <f ca="1">IF(InvoiceDatabase[[#This Row],[Aging]]&lt;&gt;"Within Due",InvoiceDatabase[[#This Row],[Balance Outstanding]],0)</f>
        <v>0</v>
      </c>
      <c r="Q1611" s="68">
        <f ca="1">IF(InvoiceDatabase[[#This Row],[Aging]]="Within Due",InvoiceDatabase[[#This Row],[Balance Outstanding]],0)</f>
        <v>0</v>
      </c>
      <c r="R1611" s="68" t="str">
        <f ca="1">IF(InvoiceDatabase[[#This Row],[Date Issued]] &gt;= TODAY()-30, "Yes", "No")</f>
        <v>No</v>
      </c>
      <c r="S1611" s="68" t="str">
        <f ca="1">IF(InvoiceDatabase[[#This Row],[IsOverdue?]]&lt;&gt;"Yes",InvoiceDatabase[[#This Row],[Status]],"Past Due")</f>
        <v>Paid</v>
      </c>
      <c r="T1611" s="68" t="str">
        <f ca="1">IF(AND(InvoiceDatabase[[#This Row],[Date Due]]&lt;TODAY(),InvoiceDatabase[[#This Row],[Status]]&lt;&gt;"Paid"),"Yes","No")</f>
        <v>No</v>
      </c>
    </row>
    <row r="1612" spans="1:20">
      <c r="A1612">
        <v>1611</v>
      </c>
      <c r="C1612" t="s">
        <v>105</v>
      </c>
      <c r="D1612" s="68">
        <v>1893000</v>
      </c>
      <c r="E1612" s="23">
        <v>46144</v>
      </c>
      <c r="F1612" s="23">
        <v>46189</v>
      </c>
      <c r="G1612" t="s">
        <v>274</v>
      </c>
      <c r="H1612"/>
      <c r="I1612"/>
      <c r="K1612" t="s">
        <v>1912</v>
      </c>
      <c r="L1612" s="68">
        <v>1893000</v>
      </c>
      <c r="M1612" s="68">
        <f>InvoiceDatabase[[#This Row],[Amount]]-InvoiceDatabase[[#This Row],[Paid Amount]]</f>
        <v>0</v>
      </c>
      <c r="N1612" s="68" t="str" cm="1">
        <f t="array" aca="1" ref="N16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2" s="68" t="str">
        <f>_xlfn.TEXTAFTER(
VLOOKUP(InvoiceDatabase[[#This Row],[Customer]],CustomerList[],5,FALSE),
", ", -1)</f>
        <v>DKI Jakarta</v>
      </c>
      <c r="P1612" s="68">
        <f ca="1">IF(InvoiceDatabase[[#This Row],[Aging]]&lt;&gt;"Within Due",InvoiceDatabase[[#This Row],[Balance Outstanding]],0)</f>
        <v>0</v>
      </c>
      <c r="Q1612" s="68">
        <f ca="1">IF(InvoiceDatabase[[#This Row],[Aging]]="Within Due",InvoiceDatabase[[#This Row],[Balance Outstanding]],0)</f>
        <v>0</v>
      </c>
      <c r="R1612" s="68" t="str">
        <f ca="1">IF(InvoiceDatabase[[#This Row],[Date Issued]] &gt;= TODAY()-30, "Yes", "No")</f>
        <v>No</v>
      </c>
      <c r="S1612" s="68" t="str">
        <f ca="1">IF(InvoiceDatabase[[#This Row],[IsOverdue?]]&lt;&gt;"Yes",InvoiceDatabase[[#This Row],[Status]],"Past Due")</f>
        <v>Paid</v>
      </c>
      <c r="T1612" s="68" t="str">
        <f ca="1">IF(AND(InvoiceDatabase[[#This Row],[Date Due]]&lt;TODAY(),InvoiceDatabase[[#This Row],[Status]]&lt;&gt;"Paid"),"Yes","No")</f>
        <v>No</v>
      </c>
    </row>
    <row r="1613" spans="1:20">
      <c r="A1613">
        <v>1612</v>
      </c>
      <c r="C1613" t="s">
        <v>197</v>
      </c>
      <c r="D1613" s="68">
        <v>4601000</v>
      </c>
      <c r="E1613" s="23">
        <v>46126</v>
      </c>
      <c r="F1613" s="23">
        <v>46156</v>
      </c>
      <c r="G1613" t="s">
        <v>2802</v>
      </c>
      <c r="H1613"/>
      <c r="I1613"/>
      <c r="K1613" t="s">
        <v>1913</v>
      </c>
      <c r="L1613" s="68">
        <v>3221000</v>
      </c>
      <c r="M1613" s="68">
        <f>InvoiceDatabase[[#This Row],[Amount]]-InvoiceDatabase[[#This Row],[Paid Amount]]</f>
        <v>1380000</v>
      </c>
      <c r="N1613" s="68" t="str" cm="1">
        <f t="array" aca="1" ref="N16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13" s="68" t="str">
        <f>_xlfn.TEXTAFTER(
VLOOKUP(InvoiceDatabase[[#This Row],[Customer]],CustomerList[],5,FALSE),
", ", -1)</f>
        <v>DI Yogyakarta</v>
      </c>
      <c r="P1613" s="68">
        <f ca="1">IF(InvoiceDatabase[[#This Row],[Aging]]&lt;&gt;"Within Due",InvoiceDatabase[[#This Row],[Balance Outstanding]],0)</f>
        <v>1380000</v>
      </c>
      <c r="Q1613" s="68">
        <f ca="1">IF(InvoiceDatabase[[#This Row],[Aging]]="Within Due",InvoiceDatabase[[#This Row],[Balance Outstanding]],0)</f>
        <v>0</v>
      </c>
      <c r="R1613" s="68" t="str">
        <f ca="1">IF(InvoiceDatabase[[#This Row],[Date Issued]] &gt;= TODAY()-30, "Yes", "No")</f>
        <v>No</v>
      </c>
      <c r="S1613" s="68" t="str">
        <f ca="1">IF(InvoiceDatabase[[#This Row],[IsOverdue?]]&lt;&gt;"Yes",InvoiceDatabase[[#This Row],[Status]],"Past Due")</f>
        <v>Past Due</v>
      </c>
      <c r="T1613" s="68" t="str">
        <f ca="1">IF(AND(InvoiceDatabase[[#This Row],[Date Due]]&lt;TODAY(),InvoiceDatabase[[#This Row],[Status]]&lt;&gt;"Paid"),"Yes","No")</f>
        <v>Yes</v>
      </c>
    </row>
    <row r="1614" spans="1:20">
      <c r="A1614">
        <v>1613</v>
      </c>
      <c r="C1614" t="s">
        <v>239</v>
      </c>
      <c r="D1614" s="68">
        <v>1979000</v>
      </c>
      <c r="E1614" s="23">
        <v>46026</v>
      </c>
      <c r="F1614" s="23">
        <v>46056</v>
      </c>
      <c r="G1614" t="s">
        <v>274</v>
      </c>
      <c r="H1614"/>
      <c r="I1614"/>
      <c r="K1614" t="s">
        <v>1914</v>
      </c>
      <c r="L1614" s="68">
        <v>1979000</v>
      </c>
      <c r="M1614" s="68">
        <f>InvoiceDatabase[[#This Row],[Amount]]-InvoiceDatabase[[#This Row],[Paid Amount]]</f>
        <v>0</v>
      </c>
      <c r="N1614" s="68" t="str" cm="1">
        <f t="array" aca="1" ref="N16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4" s="68" t="str">
        <f>_xlfn.TEXTAFTER(
VLOOKUP(InvoiceDatabase[[#This Row],[Customer]],CustomerList[],5,FALSE),
", ", -1)</f>
        <v>Kepulauan Riau</v>
      </c>
      <c r="P1614" s="68">
        <f ca="1">IF(InvoiceDatabase[[#This Row],[Aging]]&lt;&gt;"Within Due",InvoiceDatabase[[#This Row],[Balance Outstanding]],0)</f>
        <v>0</v>
      </c>
      <c r="Q1614" s="68">
        <f ca="1">IF(InvoiceDatabase[[#This Row],[Aging]]="Within Due",InvoiceDatabase[[#This Row],[Balance Outstanding]],0)</f>
        <v>0</v>
      </c>
      <c r="R1614" s="68" t="str">
        <f ca="1">IF(InvoiceDatabase[[#This Row],[Date Issued]] &gt;= TODAY()-30, "Yes", "No")</f>
        <v>No</v>
      </c>
      <c r="S1614" s="68" t="str">
        <f ca="1">IF(InvoiceDatabase[[#This Row],[IsOverdue?]]&lt;&gt;"Yes",InvoiceDatabase[[#This Row],[Status]],"Past Due")</f>
        <v>Paid</v>
      </c>
      <c r="T1614" s="68" t="str">
        <f ca="1">IF(AND(InvoiceDatabase[[#This Row],[Date Due]]&lt;TODAY(),InvoiceDatabase[[#This Row],[Status]]&lt;&gt;"Paid"),"Yes","No")</f>
        <v>No</v>
      </c>
    </row>
    <row r="1615" spans="1:20">
      <c r="A1615">
        <v>1614</v>
      </c>
      <c r="C1615" t="s">
        <v>260</v>
      </c>
      <c r="D1615" s="68">
        <v>4527000</v>
      </c>
      <c r="E1615" s="23">
        <v>46180</v>
      </c>
      <c r="F1615" s="23">
        <v>46210</v>
      </c>
      <c r="G1615" t="s">
        <v>51</v>
      </c>
      <c r="H1615"/>
      <c r="I1615"/>
      <c r="K1615" t="s">
        <v>1915</v>
      </c>
      <c r="L1615" s="68">
        <v>0</v>
      </c>
      <c r="M1615" s="68">
        <f>InvoiceDatabase[[#This Row],[Amount]]-InvoiceDatabase[[#This Row],[Paid Amount]]</f>
        <v>4527000</v>
      </c>
      <c r="N1615" s="68" t="str" cm="1">
        <f t="array" aca="1" ref="N16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15" s="68" t="str">
        <f>_xlfn.TEXTAFTER(
VLOOKUP(InvoiceDatabase[[#This Row],[Customer]],CustomerList[],5,FALSE),
", ", -1)</f>
        <v>Sulawesi Utara</v>
      </c>
      <c r="P1615" s="68">
        <f ca="1">IF(InvoiceDatabase[[#This Row],[Aging]]&lt;&gt;"Within Due",InvoiceDatabase[[#This Row],[Balance Outstanding]],0)</f>
        <v>4527000</v>
      </c>
      <c r="Q1615" s="68">
        <f ca="1">IF(InvoiceDatabase[[#This Row],[Aging]]="Within Due",InvoiceDatabase[[#This Row],[Balance Outstanding]],0)</f>
        <v>0</v>
      </c>
      <c r="R1615" s="68" t="str">
        <f ca="1">IF(InvoiceDatabase[[#This Row],[Date Issued]] &gt;= TODAY()-30, "Yes", "No")</f>
        <v>No</v>
      </c>
      <c r="S1615" s="68" t="str">
        <f ca="1">IF(InvoiceDatabase[[#This Row],[IsOverdue?]]&lt;&gt;"Yes",InvoiceDatabase[[#This Row],[Status]],"Past Due")</f>
        <v>Past Due</v>
      </c>
      <c r="T1615" s="68" t="str">
        <f ca="1">IF(AND(InvoiceDatabase[[#This Row],[Date Due]]&lt;TODAY(),InvoiceDatabase[[#This Row],[Status]]&lt;&gt;"Paid"),"Yes","No")</f>
        <v>Yes</v>
      </c>
    </row>
    <row r="1616" spans="1:20">
      <c r="A1616">
        <v>1615</v>
      </c>
      <c r="C1616" t="s">
        <v>118</v>
      </c>
      <c r="D1616" s="68">
        <v>3800000</v>
      </c>
      <c r="E1616" s="23">
        <v>46029</v>
      </c>
      <c r="F1616" s="23">
        <v>46059</v>
      </c>
      <c r="G1616" t="s">
        <v>274</v>
      </c>
      <c r="H1616"/>
      <c r="I1616"/>
      <c r="K1616" t="s">
        <v>1916</v>
      </c>
      <c r="L1616" s="68">
        <v>3800000</v>
      </c>
      <c r="M1616" s="68">
        <f>InvoiceDatabase[[#This Row],[Amount]]-InvoiceDatabase[[#This Row],[Paid Amount]]</f>
        <v>0</v>
      </c>
      <c r="N1616" s="68" t="str" cm="1">
        <f t="array" aca="1" ref="N16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6" s="68" t="str">
        <f>_xlfn.TEXTAFTER(
VLOOKUP(InvoiceDatabase[[#This Row],[Customer]],CustomerList[],5,FALSE),
", ", -1)</f>
        <v>DKI Jakarta</v>
      </c>
      <c r="P1616" s="68">
        <f ca="1">IF(InvoiceDatabase[[#This Row],[Aging]]&lt;&gt;"Within Due",InvoiceDatabase[[#This Row],[Balance Outstanding]],0)</f>
        <v>0</v>
      </c>
      <c r="Q1616" s="68">
        <f ca="1">IF(InvoiceDatabase[[#This Row],[Aging]]="Within Due",InvoiceDatabase[[#This Row],[Balance Outstanding]],0)</f>
        <v>0</v>
      </c>
      <c r="R1616" s="68" t="str">
        <f ca="1">IF(InvoiceDatabase[[#This Row],[Date Issued]] &gt;= TODAY()-30, "Yes", "No")</f>
        <v>No</v>
      </c>
      <c r="S1616" s="68" t="str">
        <f ca="1">IF(InvoiceDatabase[[#This Row],[IsOverdue?]]&lt;&gt;"Yes",InvoiceDatabase[[#This Row],[Status]],"Past Due")</f>
        <v>Paid</v>
      </c>
      <c r="T1616" s="68" t="str">
        <f ca="1">IF(AND(InvoiceDatabase[[#This Row],[Date Due]]&lt;TODAY(),InvoiceDatabase[[#This Row],[Status]]&lt;&gt;"Paid"),"Yes","No")</f>
        <v>No</v>
      </c>
    </row>
    <row r="1617" spans="1:20">
      <c r="A1617">
        <v>1616</v>
      </c>
      <c r="C1617" t="s">
        <v>177</v>
      </c>
      <c r="D1617" s="68">
        <v>5159000</v>
      </c>
      <c r="E1617" s="23">
        <v>46195</v>
      </c>
      <c r="F1617" s="23">
        <v>46225</v>
      </c>
      <c r="G1617" t="s">
        <v>274</v>
      </c>
      <c r="H1617"/>
      <c r="I1617"/>
      <c r="K1617" t="s">
        <v>1917</v>
      </c>
      <c r="L1617" s="68">
        <v>5159000</v>
      </c>
      <c r="M1617" s="68">
        <f>InvoiceDatabase[[#This Row],[Amount]]-InvoiceDatabase[[#This Row],[Paid Amount]]</f>
        <v>0</v>
      </c>
      <c r="N1617" s="68" t="str" cm="1">
        <f t="array" aca="1" ref="N16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7" s="68" t="str">
        <f>_xlfn.TEXTAFTER(
VLOOKUP(InvoiceDatabase[[#This Row],[Customer]],CustomerList[],5,FALSE),
", ", -1)</f>
        <v>Jawa Timur</v>
      </c>
      <c r="P1617" s="68">
        <f ca="1">IF(InvoiceDatabase[[#This Row],[Aging]]&lt;&gt;"Within Due",InvoiceDatabase[[#This Row],[Balance Outstanding]],0)</f>
        <v>0</v>
      </c>
      <c r="Q1617" s="68">
        <f ca="1">IF(InvoiceDatabase[[#This Row],[Aging]]="Within Due",InvoiceDatabase[[#This Row],[Balance Outstanding]],0)</f>
        <v>0</v>
      </c>
      <c r="R1617" s="68" t="str">
        <f ca="1">IF(InvoiceDatabase[[#This Row],[Date Issued]] &gt;= TODAY()-30, "Yes", "No")</f>
        <v>No</v>
      </c>
      <c r="S1617" s="68" t="str">
        <f ca="1">IF(InvoiceDatabase[[#This Row],[IsOverdue?]]&lt;&gt;"Yes",InvoiceDatabase[[#This Row],[Status]],"Past Due")</f>
        <v>Paid</v>
      </c>
      <c r="T1617" s="68" t="str">
        <f ca="1">IF(AND(InvoiceDatabase[[#This Row],[Date Due]]&lt;TODAY(),InvoiceDatabase[[#This Row],[Status]]&lt;&gt;"Paid"),"Yes","No")</f>
        <v>No</v>
      </c>
    </row>
    <row r="1618" spans="1:20">
      <c r="A1618">
        <v>1617</v>
      </c>
      <c r="C1618" t="s">
        <v>32</v>
      </c>
      <c r="D1618" s="68">
        <v>5164000</v>
      </c>
      <c r="E1618" s="23">
        <v>46212</v>
      </c>
      <c r="F1618" s="23">
        <v>46242</v>
      </c>
      <c r="G1618" t="s">
        <v>274</v>
      </c>
      <c r="H1618"/>
      <c r="I1618"/>
      <c r="K1618" t="s">
        <v>1918</v>
      </c>
      <c r="L1618" s="68">
        <v>5164000</v>
      </c>
      <c r="M1618" s="68">
        <f>InvoiceDatabase[[#This Row],[Amount]]-InvoiceDatabase[[#This Row],[Paid Amount]]</f>
        <v>0</v>
      </c>
      <c r="N1618" s="68" t="str" cm="1">
        <f t="array" aca="1" ref="N16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8" s="68" t="str">
        <f>_xlfn.TEXTAFTER(
VLOOKUP(InvoiceDatabase[[#This Row],[Customer]],CustomerList[],5,FALSE),
", ", -1)</f>
        <v>DKI Jakarta</v>
      </c>
      <c r="P1618" s="68">
        <f ca="1">IF(InvoiceDatabase[[#This Row],[Aging]]&lt;&gt;"Within Due",InvoiceDatabase[[#This Row],[Balance Outstanding]],0)</f>
        <v>0</v>
      </c>
      <c r="Q1618" s="68">
        <f ca="1">IF(InvoiceDatabase[[#This Row],[Aging]]="Within Due",InvoiceDatabase[[#This Row],[Balance Outstanding]],0)</f>
        <v>0</v>
      </c>
      <c r="R1618" s="68" t="str">
        <f ca="1">IF(InvoiceDatabase[[#This Row],[Date Issued]] &gt;= TODAY()-30, "Yes", "No")</f>
        <v>No</v>
      </c>
      <c r="S1618" s="68" t="str">
        <f ca="1">IF(InvoiceDatabase[[#This Row],[IsOverdue?]]&lt;&gt;"Yes",InvoiceDatabase[[#This Row],[Status]],"Past Due")</f>
        <v>Paid</v>
      </c>
      <c r="T1618" s="68" t="str">
        <f ca="1">IF(AND(InvoiceDatabase[[#This Row],[Date Due]]&lt;TODAY(),InvoiceDatabase[[#This Row],[Status]]&lt;&gt;"Paid"),"Yes","No")</f>
        <v>No</v>
      </c>
    </row>
    <row r="1619" spans="1:20">
      <c r="A1619">
        <v>1618</v>
      </c>
      <c r="C1619" t="s">
        <v>144</v>
      </c>
      <c r="D1619" s="68">
        <v>2742000</v>
      </c>
      <c r="E1619" s="23">
        <v>46211</v>
      </c>
      <c r="F1619" s="23">
        <v>46256</v>
      </c>
      <c r="G1619" t="s">
        <v>274</v>
      </c>
      <c r="H1619"/>
      <c r="I1619"/>
      <c r="K1619" t="s">
        <v>1919</v>
      </c>
      <c r="L1619" s="68">
        <v>2742000</v>
      </c>
      <c r="M1619" s="68">
        <f>InvoiceDatabase[[#This Row],[Amount]]-InvoiceDatabase[[#This Row],[Paid Amount]]</f>
        <v>0</v>
      </c>
      <c r="N1619" s="68" t="str" cm="1">
        <f t="array" aca="1" ref="N16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19" s="68" t="str">
        <f>_xlfn.TEXTAFTER(
VLOOKUP(InvoiceDatabase[[#This Row],[Customer]],CustomerList[],5,FALSE),
", ", -1)</f>
        <v>Banten</v>
      </c>
      <c r="P1619" s="68">
        <f ca="1">IF(InvoiceDatabase[[#This Row],[Aging]]&lt;&gt;"Within Due",InvoiceDatabase[[#This Row],[Balance Outstanding]],0)</f>
        <v>0</v>
      </c>
      <c r="Q1619" s="68">
        <f ca="1">IF(InvoiceDatabase[[#This Row],[Aging]]="Within Due",InvoiceDatabase[[#This Row],[Balance Outstanding]],0)</f>
        <v>0</v>
      </c>
      <c r="R1619" s="68" t="str">
        <f ca="1">IF(InvoiceDatabase[[#This Row],[Date Issued]] &gt;= TODAY()-30, "Yes", "No")</f>
        <v>No</v>
      </c>
      <c r="S1619" s="68" t="str">
        <f ca="1">IF(InvoiceDatabase[[#This Row],[IsOverdue?]]&lt;&gt;"Yes",InvoiceDatabase[[#This Row],[Status]],"Past Due")</f>
        <v>Paid</v>
      </c>
      <c r="T1619" s="68" t="str">
        <f ca="1">IF(AND(InvoiceDatabase[[#This Row],[Date Due]]&lt;TODAY(),InvoiceDatabase[[#This Row],[Status]]&lt;&gt;"Paid"),"Yes","No")</f>
        <v>No</v>
      </c>
    </row>
    <row r="1620" spans="1:20">
      <c r="A1620">
        <v>1619</v>
      </c>
      <c r="C1620" t="s">
        <v>184</v>
      </c>
      <c r="D1620" s="68">
        <v>1110000</v>
      </c>
      <c r="E1620" s="23">
        <v>46110</v>
      </c>
      <c r="F1620" s="23">
        <v>46140</v>
      </c>
      <c r="G1620" t="s">
        <v>274</v>
      </c>
      <c r="H1620"/>
      <c r="I1620"/>
      <c r="K1620" t="s">
        <v>1920</v>
      </c>
      <c r="L1620" s="68">
        <v>1110000</v>
      </c>
      <c r="M1620" s="68">
        <f>InvoiceDatabase[[#This Row],[Amount]]-InvoiceDatabase[[#This Row],[Paid Amount]]</f>
        <v>0</v>
      </c>
      <c r="N1620" s="68" t="str" cm="1">
        <f t="array" aca="1" ref="N16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0" s="68" t="str">
        <f>_xlfn.TEXTAFTER(
VLOOKUP(InvoiceDatabase[[#This Row],[Customer]],CustomerList[],5,FALSE),
", ", -1)</f>
        <v>Jawa Timur</v>
      </c>
      <c r="P1620" s="68">
        <f ca="1">IF(InvoiceDatabase[[#This Row],[Aging]]&lt;&gt;"Within Due",InvoiceDatabase[[#This Row],[Balance Outstanding]],0)</f>
        <v>0</v>
      </c>
      <c r="Q1620" s="68">
        <f ca="1">IF(InvoiceDatabase[[#This Row],[Aging]]="Within Due",InvoiceDatabase[[#This Row],[Balance Outstanding]],0)</f>
        <v>0</v>
      </c>
      <c r="R1620" s="68" t="str">
        <f ca="1">IF(InvoiceDatabase[[#This Row],[Date Issued]] &gt;= TODAY()-30, "Yes", "No")</f>
        <v>No</v>
      </c>
      <c r="S1620" s="68" t="str">
        <f ca="1">IF(InvoiceDatabase[[#This Row],[IsOverdue?]]&lt;&gt;"Yes",InvoiceDatabase[[#This Row],[Status]],"Past Due")</f>
        <v>Paid</v>
      </c>
      <c r="T1620" s="68" t="str">
        <f ca="1">IF(AND(InvoiceDatabase[[#This Row],[Date Due]]&lt;TODAY(),InvoiceDatabase[[#This Row],[Status]]&lt;&gt;"Paid"),"Yes","No")</f>
        <v>No</v>
      </c>
    </row>
    <row r="1621" spans="1:20">
      <c r="A1621">
        <v>1620</v>
      </c>
      <c r="C1621" t="s">
        <v>246</v>
      </c>
      <c r="D1621" s="68">
        <v>4643000</v>
      </c>
      <c r="E1621" s="23">
        <v>46253</v>
      </c>
      <c r="F1621" s="23">
        <v>46267</v>
      </c>
      <c r="G1621" t="s">
        <v>51</v>
      </c>
      <c r="H1621"/>
      <c r="I1621"/>
      <c r="K1621" t="s">
        <v>1921</v>
      </c>
      <c r="L1621" s="68">
        <v>0</v>
      </c>
      <c r="M1621" s="68">
        <f>InvoiceDatabase[[#This Row],[Amount]]-InvoiceDatabase[[#This Row],[Paid Amount]]</f>
        <v>4643000</v>
      </c>
      <c r="N1621" s="68" t="str" cm="1">
        <f t="array" aca="1" ref="N16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21" s="68" t="str">
        <f>_xlfn.TEXTAFTER(
VLOOKUP(InvoiceDatabase[[#This Row],[Customer]],CustomerList[],5,FALSE),
", ", -1)</f>
        <v>Kalimantan Timur</v>
      </c>
      <c r="P1621" s="68">
        <f ca="1">IF(InvoiceDatabase[[#This Row],[Aging]]&lt;&gt;"Within Due",InvoiceDatabase[[#This Row],[Balance Outstanding]],0)</f>
        <v>4643000</v>
      </c>
      <c r="Q1621" s="68">
        <f ca="1">IF(InvoiceDatabase[[#This Row],[Aging]]="Within Due",InvoiceDatabase[[#This Row],[Balance Outstanding]],0)</f>
        <v>0</v>
      </c>
      <c r="R1621" s="68" t="str">
        <f ca="1">IF(InvoiceDatabase[[#This Row],[Date Issued]] &gt;= TODAY()-30, "Yes", "No")</f>
        <v>No</v>
      </c>
      <c r="S1621" s="68" t="str">
        <f ca="1">IF(InvoiceDatabase[[#This Row],[IsOverdue?]]&lt;&gt;"Yes",InvoiceDatabase[[#This Row],[Status]],"Past Due")</f>
        <v>Past Due</v>
      </c>
      <c r="T1621" s="68" t="str">
        <f ca="1">IF(AND(InvoiceDatabase[[#This Row],[Date Due]]&lt;TODAY(),InvoiceDatabase[[#This Row],[Status]]&lt;&gt;"Paid"),"Yes","No")</f>
        <v>Yes</v>
      </c>
    </row>
    <row r="1622" spans="1:20">
      <c r="A1622">
        <v>1621</v>
      </c>
      <c r="C1622" t="s">
        <v>197</v>
      </c>
      <c r="D1622" s="68">
        <v>1743000</v>
      </c>
      <c r="E1622" s="23">
        <v>46220</v>
      </c>
      <c r="F1622" s="23">
        <v>46234</v>
      </c>
      <c r="G1622" t="s">
        <v>2802</v>
      </c>
      <c r="H1622"/>
      <c r="I1622"/>
      <c r="K1622" t="s">
        <v>1922</v>
      </c>
      <c r="L1622" s="68">
        <v>1307000</v>
      </c>
      <c r="M1622" s="68">
        <f>InvoiceDatabase[[#This Row],[Amount]]-InvoiceDatabase[[#This Row],[Paid Amount]]</f>
        <v>436000</v>
      </c>
      <c r="N1622" s="68" t="str" cm="1">
        <f t="array" aca="1" ref="N16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22" s="68" t="str">
        <f>_xlfn.TEXTAFTER(
VLOOKUP(InvoiceDatabase[[#This Row],[Customer]],CustomerList[],5,FALSE),
", ", -1)</f>
        <v>DI Yogyakarta</v>
      </c>
      <c r="P1622" s="68">
        <f ca="1">IF(InvoiceDatabase[[#This Row],[Aging]]&lt;&gt;"Within Due",InvoiceDatabase[[#This Row],[Balance Outstanding]],0)</f>
        <v>436000</v>
      </c>
      <c r="Q1622" s="68">
        <f ca="1">IF(InvoiceDatabase[[#This Row],[Aging]]="Within Due",InvoiceDatabase[[#This Row],[Balance Outstanding]],0)</f>
        <v>0</v>
      </c>
      <c r="R1622" s="68" t="str">
        <f ca="1">IF(InvoiceDatabase[[#This Row],[Date Issued]] &gt;= TODAY()-30, "Yes", "No")</f>
        <v>No</v>
      </c>
      <c r="S1622" s="68" t="str">
        <f ca="1">IF(InvoiceDatabase[[#This Row],[IsOverdue?]]&lt;&gt;"Yes",InvoiceDatabase[[#This Row],[Status]],"Past Due")</f>
        <v>Past Due</v>
      </c>
      <c r="T1622" s="68" t="str">
        <f ca="1">IF(AND(InvoiceDatabase[[#This Row],[Date Due]]&lt;TODAY(),InvoiceDatabase[[#This Row],[Status]]&lt;&gt;"Paid"),"Yes","No")</f>
        <v>Yes</v>
      </c>
    </row>
    <row r="1623" spans="1:20">
      <c r="A1623">
        <v>1622</v>
      </c>
      <c r="C1623" t="s">
        <v>204</v>
      </c>
      <c r="D1623" s="68">
        <v>5809000</v>
      </c>
      <c r="E1623" s="23">
        <v>46231</v>
      </c>
      <c r="F1623" s="23">
        <v>46261</v>
      </c>
      <c r="G1623" t="s">
        <v>274</v>
      </c>
      <c r="H1623"/>
      <c r="I1623"/>
      <c r="K1623" t="s">
        <v>1923</v>
      </c>
      <c r="L1623" s="68">
        <v>5809000</v>
      </c>
      <c r="M1623" s="68">
        <f>InvoiceDatabase[[#This Row],[Amount]]-InvoiceDatabase[[#This Row],[Paid Amount]]</f>
        <v>0</v>
      </c>
      <c r="N1623" s="68" t="str" cm="1">
        <f t="array" aca="1" ref="N16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3" s="68" t="str">
        <f>_xlfn.TEXTAFTER(
VLOOKUP(InvoiceDatabase[[#This Row],[Customer]],CustomerList[],5,FALSE),
", ", -1)</f>
        <v>Bali</v>
      </c>
      <c r="P1623" s="68">
        <f ca="1">IF(InvoiceDatabase[[#This Row],[Aging]]&lt;&gt;"Within Due",InvoiceDatabase[[#This Row],[Balance Outstanding]],0)</f>
        <v>0</v>
      </c>
      <c r="Q1623" s="68">
        <f ca="1">IF(InvoiceDatabase[[#This Row],[Aging]]="Within Due",InvoiceDatabase[[#This Row],[Balance Outstanding]],0)</f>
        <v>0</v>
      </c>
      <c r="R1623" s="68" t="str">
        <f ca="1">IF(InvoiceDatabase[[#This Row],[Date Issued]] &gt;= TODAY()-30, "Yes", "No")</f>
        <v>No</v>
      </c>
      <c r="S1623" s="68" t="str">
        <f ca="1">IF(InvoiceDatabase[[#This Row],[IsOverdue?]]&lt;&gt;"Yes",InvoiceDatabase[[#This Row],[Status]],"Past Due")</f>
        <v>Paid</v>
      </c>
      <c r="T1623" s="68" t="str">
        <f ca="1">IF(AND(InvoiceDatabase[[#This Row],[Date Due]]&lt;TODAY(),InvoiceDatabase[[#This Row],[Status]]&lt;&gt;"Paid"),"Yes","No")</f>
        <v>No</v>
      </c>
    </row>
    <row r="1624" spans="1:20">
      <c r="A1624">
        <v>1623</v>
      </c>
      <c r="C1624" t="s">
        <v>158</v>
      </c>
      <c r="D1624" s="68">
        <v>6956000</v>
      </c>
      <c r="E1624" s="23">
        <v>46149</v>
      </c>
      <c r="F1624" s="23">
        <v>46163</v>
      </c>
      <c r="G1624" t="s">
        <v>274</v>
      </c>
      <c r="H1624"/>
      <c r="I1624"/>
      <c r="K1624" t="s">
        <v>1924</v>
      </c>
      <c r="L1624" s="68">
        <v>6956000</v>
      </c>
      <c r="M1624" s="68">
        <f>InvoiceDatabase[[#This Row],[Amount]]-InvoiceDatabase[[#This Row],[Paid Amount]]</f>
        <v>0</v>
      </c>
      <c r="N1624" s="68" t="str" cm="1">
        <f t="array" aca="1" ref="N16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4" s="68" t="str">
        <f>_xlfn.TEXTAFTER(
VLOOKUP(InvoiceDatabase[[#This Row],[Customer]],CustomerList[],5,FALSE),
", ", -1)</f>
        <v>DKI Jakarta</v>
      </c>
      <c r="P1624" s="68">
        <f ca="1">IF(InvoiceDatabase[[#This Row],[Aging]]&lt;&gt;"Within Due",InvoiceDatabase[[#This Row],[Balance Outstanding]],0)</f>
        <v>0</v>
      </c>
      <c r="Q1624" s="68">
        <f ca="1">IF(InvoiceDatabase[[#This Row],[Aging]]="Within Due",InvoiceDatabase[[#This Row],[Balance Outstanding]],0)</f>
        <v>0</v>
      </c>
      <c r="R1624" s="68" t="str">
        <f ca="1">IF(InvoiceDatabase[[#This Row],[Date Issued]] &gt;= TODAY()-30, "Yes", "No")</f>
        <v>No</v>
      </c>
      <c r="S1624" s="68" t="str">
        <f ca="1">IF(InvoiceDatabase[[#This Row],[IsOverdue?]]&lt;&gt;"Yes",InvoiceDatabase[[#This Row],[Status]],"Past Due")</f>
        <v>Paid</v>
      </c>
      <c r="T1624" s="68" t="str">
        <f ca="1">IF(AND(InvoiceDatabase[[#This Row],[Date Due]]&lt;TODAY(),InvoiceDatabase[[#This Row],[Status]]&lt;&gt;"Paid"),"Yes","No")</f>
        <v>No</v>
      </c>
    </row>
    <row r="1625" spans="1:20">
      <c r="A1625">
        <v>1624</v>
      </c>
      <c r="C1625" t="s">
        <v>253</v>
      </c>
      <c r="D1625" s="68">
        <v>4949000</v>
      </c>
      <c r="E1625" s="23">
        <v>46245</v>
      </c>
      <c r="F1625" s="23">
        <v>46275</v>
      </c>
      <c r="G1625" t="s">
        <v>2802</v>
      </c>
      <c r="H1625"/>
      <c r="I1625"/>
      <c r="K1625" t="s">
        <v>1925</v>
      </c>
      <c r="L1625" s="68">
        <v>3464000</v>
      </c>
      <c r="M1625" s="68">
        <f>InvoiceDatabase[[#This Row],[Amount]]-InvoiceDatabase[[#This Row],[Paid Amount]]</f>
        <v>1485000</v>
      </c>
      <c r="N1625" s="68" t="str" cm="1">
        <f t="array" aca="1" ref="N16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25" s="68" t="str">
        <f>_xlfn.TEXTAFTER(
VLOOKUP(InvoiceDatabase[[#This Row],[Customer]],CustomerList[],5,FALSE),
", ", -1)</f>
        <v>Kalimantan Barat</v>
      </c>
      <c r="P1625" s="68">
        <f ca="1">IF(InvoiceDatabase[[#This Row],[Aging]]&lt;&gt;"Within Due",InvoiceDatabase[[#This Row],[Balance Outstanding]],0)</f>
        <v>1485000</v>
      </c>
      <c r="Q1625" s="68">
        <f ca="1">IF(InvoiceDatabase[[#This Row],[Aging]]="Within Due",InvoiceDatabase[[#This Row],[Balance Outstanding]],0)</f>
        <v>0</v>
      </c>
      <c r="R1625" s="68" t="str">
        <f ca="1">IF(InvoiceDatabase[[#This Row],[Date Issued]] &gt;= TODAY()-30, "Yes", "No")</f>
        <v>No</v>
      </c>
      <c r="S1625" s="68" t="str">
        <f ca="1">IF(InvoiceDatabase[[#This Row],[IsOverdue?]]&lt;&gt;"Yes",InvoiceDatabase[[#This Row],[Status]],"Past Due")</f>
        <v>Past Due</v>
      </c>
      <c r="T1625" s="68" t="str">
        <f ca="1">IF(AND(InvoiceDatabase[[#This Row],[Date Due]]&lt;TODAY(),InvoiceDatabase[[#This Row],[Status]]&lt;&gt;"Paid"),"Yes","No")</f>
        <v>Yes</v>
      </c>
    </row>
    <row r="1626" spans="1:20">
      <c r="A1626">
        <v>1625</v>
      </c>
      <c r="C1626" t="s">
        <v>165</v>
      </c>
      <c r="D1626" s="68">
        <v>3644000</v>
      </c>
      <c r="E1626" s="23">
        <v>46168</v>
      </c>
      <c r="F1626" s="23">
        <v>46182</v>
      </c>
      <c r="G1626" t="s">
        <v>274</v>
      </c>
      <c r="H1626"/>
      <c r="I1626"/>
      <c r="K1626" t="s">
        <v>1926</v>
      </c>
      <c r="L1626" s="68">
        <v>3644000</v>
      </c>
      <c r="M1626" s="68">
        <f>InvoiceDatabase[[#This Row],[Amount]]-InvoiceDatabase[[#This Row],[Paid Amount]]</f>
        <v>0</v>
      </c>
      <c r="N1626" s="68" t="str" cm="1">
        <f t="array" aca="1" ref="N16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6" s="68" t="str">
        <f>_xlfn.TEXTAFTER(
VLOOKUP(InvoiceDatabase[[#This Row],[Customer]],CustomerList[],5,FALSE),
", ", -1)</f>
        <v>Jawa Barat</v>
      </c>
      <c r="P1626" s="68">
        <f ca="1">IF(InvoiceDatabase[[#This Row],[Aging]]&lt;&gt;"Within Due",InvoiceDatabase[[#This Row],[Balance Outstanding]],0)</f>
        <v>0</v>
      </c>
      <c r="Q1626" s="68">
        <f ca="1">IF(InvoiceDatabase[[#This Row],[Aging]]="Within Due",InvoiceDatabase[[#This Row],[Balance Outstanding]],0)</f>
        <v>0</v>
      </c>
      <c r="R1626" s="68" t="str">
        <f ca="1">IF(InvoiceDatabase[[#This Row],[Date Issued]] &gt;= TODAY()-30, "Yes", "No")</f>
        <v>No</v>
      </c>
      <c r="S1626" s="68" t="str">
        <f ca="1">IF(InvoiceDatabase[[#This Row],[IsOverdue?]]&lt;&gt;"Yes",InvoiceDatabase[[#This Row],[Status]],"Past Due")</f>
        <v>Paid</v>
      </c>
      <c r="T1626" s="68" t="str">
        <f ca="1">IF(AND(InvoiceDatabase[[#This Row],[Date Due]]&lt;TODAY(),InvoiceDatabase[[#This Row],[Status]]&lt;&gt;"Paid"),"Yes","No")</f>
        <v>No</v>
      </c>
    </row>
    <row r="1627" spans="1:20">
      <c r="A1627">
        <v>1626</v>
      </c>
      <c r="C1627" t="s">
        <v>204</v>
      </c>
      <c r="D1627" s="68">
        <v>7690000</v>
      </c>
      <c r="E1627" s="23">
        <v>46101</v>
      </c>
      <c r="F1627" s="23">
        <v>46131</v>
      </c>
      <c r="G1627" t="s">
        <v>274</v>
      </c>
      <c r="H1627"/>
      <c r="I1627"/>
      <c r="K1627" t="s">
        <v>1927</v>
      </c>
      <c r="L1627" s="68">
        <v>7690000</v>
      </c>
      <c r="M1627" s="68">
        <f>InvoiceDatabase[[#This Row],[Amount]]-InvoiceDatabase[[#This Row],[Paid Amount]]</f>
        <v>0</v>
      </c>
      <c r="N1627" s="68" t="str" cm="1">
        <f t="array" aca="1" ref="N16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7" s="68" t="str">
        <f>_xlfn.TEXTAFTER(
VLOOKUP(InvoiceDatabase[[#This Row],[Customer]],CustomerList[],5,FALSE),
", ", -1)</f>
        <v>Bali</v>
      </c>
      <c r="P1627" s="68">
        <f ca="1">IF(InvoiceDatabase[[#This Row],[Aging]]&lt;&gt;"Within Due",InvoiceDatabase[[#This Row],[Balance Outstanding]],0)</f>
        <v>0</v>
      </c>
      <c r="Q1627" s="68">
        <f ca="1">IF(InvoiceDatabase[[#This Row],[Aging]]="Within Due",InvoiceDatabase[[#This Row],[Balance Outstanding]],0)</f>
        <v>0</v>
      </c>
      <c r="R1627" s="68" t="str">
        <f ca="1">IF(InvoiceDatabase[[#This Row],[Date Issued]] &gt;= TODAY()-30, "Yes", "No")</f>
        <v>No</v>
      </c>
      <c r="S1627" s="68" t="str">
        <f ca="1">IF(InvoiceDatabase[[#This Row],[IsOverdue?]]&lt;&gt;"Yes",InvoiceDatabase[[#This Row],[Status]],"Past Due")</f>
        <v>Paid</v>
      </c>
      <c r="T1627" s="68" t="str">
        <f ca="1">IF(AND(InvoiceDatabase[[#This Row],[Date Due]]&lt;TODAY(),InvoiceDatabase[[#This Row],[Status]]&lt;&gt;"Paid"),"Yes","No")</f>
        <v>No</v>
      </c>
    </row>
    <row r="1628" spans="1:20">
      <c r="A1628">
        <v>1627</v>
      </c>
      <c r="C1628" t="s">
        <v>190</v>
      </c>
      <c r="D1628" s="68">
        <v>4458000</v>
      </c>
      <c r="E1628" s="23">
        <v>46079</v>
      </c>
      <c r="F1628" s="23">
        <v>46109</v>
      </c>
      <c r="G1628" t="s">
        <v>274</v>
      </c>
      <c r="H1628"/>
      <c r="I1628"/>
      <c r="K1628" t="s">
        <v>1928</v>
      </c>
      <c r="L1628" s="68">
        <v>4458000</v>
      </c>
      <c r="M1628" s="68">
        <f>InvoiceDatabase[[#This Row],[Amount]]-InvoiceDatabase[[#This Row],[Paid Amount]]</f>
        <v>0</v>
      </c>
      <c r="N1628" s="68" t="str" cm="1">
        <f t="array" aca="1" ref="N16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28" s="68" t="str">
        <f>_xlfn.TEXTAFTER(
VLOOKUP(InvoiceDatabase[[#This Row],[Customer]],CustomerList[],5,FALSE),
", ", -1)</f>
        <v>Jawa Tengah</v>
      </c>
      <c r="P1628" s="68">
        <f ca="1">IF(InvoiceDatabase[[#This Row],[Aging]]&lt;&gt;"Within Due",InvoiceDatabase[[#This Row],[Balance Outstanding]],0)</f>
        <v>0</v>
      </c>
      <c r="Q1628" s="68">
        <f ca="1">IF(InvoiceDatabase[[#This Row],[Aging]]="Within Due",InvoiceDatabase[[#This Row],[Balance Outstanding]],0)</f>
        <v>0</v>
      </c>
      <c r="R1628" s="68" t="str">
        <f ca="1">IF(InvoiceDatabase[[#This Row],[Date Issued]] &gt;= TODAY()-30, "Yes", "No")</f>
        <v>No</v>
      </c>
      <c r="S1628" s="68" t="str">
        <f ca="1">IF(InvoiceDatabase[[#This Row],[IsOverdue?]]&lt;&gt;"Yes",InvoiceDatabase[[#This Row],[Status]],"Past Due")</f>
        <v>Paid</v>
      </c>
      <c r="T1628" s="68" t="str">
        <f ca="1">IF(AND(InvoiceDatabase[[#This Row],[Date Due]]&lt;TODAY(),InvoiceDatabase[[#This Row],[Status]]&lt;&gt;"Paid"),"Yes","No")</f>
        <v>No</v>
      </c>
    </row>
    <row r="1629" spans="1:20">
      <c r="A1629">
        <v>1628</v>
      </c>
      <c r="C1629" t="s">
        <v>260</v>
      </c>
      <c r="D1629" s="68">
        <v>3186000</v>
      </c>
      <c r="E1629" s="23">
        <v>46126</v>
      </c>
      <c r="F1629" s="23">
        <v>46156</v>
      </c>
      <c r="G1629" t="s">
        <v>51</v>
      </c>
      <c r="H1629"/>
      <c r="I1629"/>
      <c r="K1629" t="s">
        <v>1929</v>
      </c>
      <c r="L1629" s="68">
        <v>0</v>
      </c>
      <c r="M1629" s="68">
        <f>InvoiceDatabase[[#This Row],[Amount]]-InvoiceDatabase[[#This Row],[Paid Amount]]</f>
        <v>3186000</v>
      </c>
      <c r="N1629" s="68" t="str" cm="1">
        <f t="array" aca="1" ref="N16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29" s="68" t="str">
        <f>_xlfn.TEXTAFTER(
VLOOKUP(InvoiceDatabase[[#This Row],[Customer]],CustomerList[],5,FALSE),
", ", -1)</f>
        <v>Sulawesi Utara</v>
      </c>
      <c r="P1629" s="68">
        <f ca="1">IF(InvoiceDatabase[[#This Row],[Aging]]&lt;&gt;"Within Due",InvoiceDatabase[[#This Row],[Balance Outstanding]],0)</f>
        <v>3186000</v>
      </c>
      <c r="Q1629" s="68">
        <f ca="1">IF(InvoiceDatabase[[#This Row],[Aging]]="Within Due",InvoiceDatabase[[#This Row],[Balance Outstanding]],0)</f>
        <v>0</v>
      </c>
      <c r="R1629" s="68" t="str">
        <f ca="1">IF(InvoiceDatabase[[#This Row],[Date Issued]] &gt;= TODAY()-30, "Yes", "No")</f>
        <v>No</v>
      </c>
      <c r="S1629" s="68" t="str">
        <f ca="1">IF(InvoiceDatabase[[#This Row],[IsOverdue?]]&lt;&gt;"Yes",InvoiceDatabase[[#This Row],[Status]],"Past Due")</f>
        <v>Past Due</v>
      </c>
      <c r="T1629" s="68" t="str">
        <f ca="1">IF(AND(InvoiceDatabase[[#This Row],[Date Due]]&lt;TODAY(),InvoiceDatabase[[#This Row],[Status]]&lt;&gt;"Paid"),"Yes","No")</f>
        <v>Yes</v>
      </c>
    </row>
    <row r="1630" spans="1:20">
      <c r="A1630">
        <v>1629</v>
      </c>
      <c r="C1630" t="s">
        <v>171</v>
      </c>
      <c r="D1630" s="68">
        <v>2407000</v>
      </c>
      <c r="E1630" s="23">
        <v>46072</v>
      </c>
      <c r="F1630" s="23">
        <v>46102</v>
      </c>
      <c r="G1630" t="s">
        <v>2802</v>
      </c>
      <c r="H1630"/>
      <c r="I1630"/>
      <c r="K1630" t="s">
        <v>1930</v>
      </c>
      <c r="L1630" s="68">
        <v>1685000</v>
      </c>
      <c r="M1630" s="68">
        <f>InvoiceDatabase[[#This Row],[Amount]]-InvoiceDatabase[[#This Row],[Paid Amount]]</f>
        <v>722000</v>
      </c>
      <c r="N1630" s="68" t="str" cm="1">
        <f t="array" aca="1" ref="N16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0" s="68" t="str">
        <f>_xlfn.TEXTAFTER(
VLOOKUP(InvoiceDatabase[[#This Row],[Customer]],CustomerList[],5,FALSE),
", ", -1)</f>
        <v>Jawa Barat</v>
      </c>
      <c r="P1630" s="68">
        <f ca="1">IF(InvoiceDatabase[[#This Row],[Aging]]&lt;&gt;"Within Due",InvoiceDatabase[[#This Row],[Balance Outstanding]],0)</f>
        <v>722000</v>
      </c>
      <c r="Q1630" s="68">
        <f ca="1">IF(InvoiceDatabase[[#This Row],[Aging]]="Within Due",InvoiceDatabase[[#This Row],[Balance Outstanding]],0)</f>
        <v>0</v>
      </c>
      <c r="R1630" s="68" t="str">
        <f ca="1">IF(InvoiceDatabase[[#This Row],[Date Issued]] &gt;= TODAY()-30, "Yes", "No")</f>
        <v>No</v>
      </c>
      <c r="S1630" s="68" t="str">
        <f ca="1">IF(InvoiceDatabase[[#This Row],[IsOverdue?]]&lt;&gt;"Yes",InvoiceDatabase[[#This Row],[Status]],"Past Due")</f>
        <v>Past Due</v>
      </c>
      <c r="T1630" s="68" t="str">
        <f ca="1">IF(AND(InvoiceDatabase[[#This Row],[Date Due]]&lt;TODAY(),InvoiceDatabase[[#This Row],[Status]]&lt;&gt;"Paid"),"Yes","No")</f>
        <v>Yes</v>
      </c>
    </row>
    <row r="1631" spans="1:20">
      <c r="A1631">
        <v>1630</v>
      </c>
      <c r="C1631" t="s">
        <v>204</v>
      </c>
      <c r="D1631" s="68">
        <v>5613000</v>
      </c>
      <c r="E1631" s="23">
        <v>46254</v>
      </c>
      <c r="F1631" s="23">
        <v>46284</v>
      </c>
      <c r="G1631" t="s">
        <v>274</v>
      </c>
      <c r="H1631"/>
      <c r="I1631"/>
      <c r="K1631" t="s">
        <v>1931</v>
      </c>
      <c r="L1631" s="68">
        <v>5613000</v>
      </c>
      <c r="M1631" s="68">
        <f>InvoiceDatabase[[#This Row],[Amount]]-InvoiceDatabase[[#This Row],[Paid Amount]]</f>
        <v>0</v>
      </c>
      <c r="N1631" s="68" t="str" cm="1">
        <f t="array" aca="1" ref="N16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1" s="68" t="str">
        <f>_xlfn.TEXTAFTER(
VLOOKUP(InvoiceDatabase[[#This Row],[Customer]],CustomerList[],5,FALSE),
", ", -1)</f>
        <v>Bali</v>
      </c>
      <c r="P1631" s="68">
        <f ca="1">IF(InvoiceDatabase[[#This Row],[Aging]]&lt;&gt;"Within Due",InvoiceDatabase[[#This Row],[Balance Outstanding]],0)</f>
        <v>0</v>
      </c>
      <c r="Q1631" s="68">
        <f ca="1">IF(InvoiceDatabase[[#This Row],[Aging]]="Within Due",InvoiceDatabase[[#This Row],[Balance Outstanding]],0)</f>
        <v>0</v>
      </c>
      <c r="R1631" s="68" t="str">
        <f ca="1">IF(InvoiceDatabase[[#This Row],[Date Issued]] &gt;= TODAY()-30, "Yes", "No")</f>
        <v>No</v>
      </c>
      <c r="S1631" s="68" t="str">
        <f ca="1">IF(InvoiceDatabase[[#This Row],[IsOverdue?]]&lt;&gt;"Yes",InvoiceDatabase[[#This Row],[Status]],"Past Due")</f>
        <v>Paid</v>
      </c>
      <c r="T1631" s="68" t="str">
        <f ca="1">IF(AND(InvoiceDatabase[[#This Row],[Date Due]]&lt;TODAY(),InvoiceDatabase[[#This Row],[Status]]&lt;&gt;"Paid"),"Yes","No")</f>
        <v>No</v>
      </c>
    </row>
    <row r="1632" spans="1:20">
      <c r="A1632">
        <v>1631</v>
      </c>
      <c r="C1632" t="s">
        <v>225</v>
      </c>
      <c r="D1632" s="68">
        <v>1730000</v>
      </c>
      <c r="E1632" s="23">
        <v>46137</v>
      </c>
      <c r="F1632" s="23">
        <v>46167</v>
      </c>
      <c r="G1632" t="s">
        <v>274</v>
      </c>
      <c r="H1632"/>
      <c r="I1632"/>
      <c r="K1632" t="s">
        <v>1932</v>
      </c>
      <c r="L1632" s="68">
        <v>1730000</v>
      </c>
      <c r="M1632" s="68">
        <f>InvoiceDatabase[[#This Row],[Amount]]-InvoiceDatabase[[#This Row],[Paid Amount]]</f>
        <v>0</v>
      </c>
      <c r="N1632" s="68" t="str" cm="1">
        <f t="array" aca="1" ref="N16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2" s="68" t="str">
        <f>_xlfn.TEXTAFTER(
VLOOKUP(InvoiceDatabase[[#This Row],[Customer]],CustomerList[],5,FALSE),
", ", -1)</f>
        <v>Sumatera Selatan</v>
      </c>
      <c r="P1632" s="68">
        <f ca="1">IF(InvoiceDatabase[[#This Row],[Aging]]&lt;&gt;"Within Due",InvoiceDatabase[[#This Row],[Balance Outstanding]],0)</f>
        <v>0</v>
      </c>
      <c r="Q1632" s="68">
        <f ca="1">IF(InvoiceDatabase[[#This Row],[Aging]]="Within Due",InvoiceDatabase[[#This Row],[Balance Outstanding]],0)</f>
        <v>0</v>
      </c>
      <c r="R1632" s="68" t="str">
        <f ca="1">IF(InvoiceDatabase[[#This Row],[Date Issued]] &gt;= TODAY()-30, "Yes", "No")</f>
        <v>No</v>
      </c>
      <c r="S1632" s="68" t="str">
        <f ca="1">IF(InvoiceDatabase[[#This Row],[IsOverdue?]]&lt;&gt;"Yes",InvoiceDatabase[[#This Row],[Status]],"Past Due")</f>
        <v>Paid</v>
      </c>
      <c r="T1632" s="68" t="str">
        <f ca="1">IF(AND(InvoiceDatabase[[#This Row],[Date Due]]&lt;TODAY(),InvoiceDatabase[[#This Row],[Status]]&lt;&gt;"Paid"),"Yes","No")</f>
        <v>No</v>
      </c>
    </row>
    <row r="1633" spans="1:20">
      <c r="A1633">
        <v>1632</v>
      </c>
      <c r="C1633" t="s">
        <v>177</v>
      </c>
      <c r="D1633" s="68">
        <v>4391000</v>
      </c>
      <c r="E1633" s="23">
        <v>46232</v>
      </c>
      <c r="F1633" s="23">
        <v>46262</v>
      </c>
      <c r="G1633" t="s">
        <v>2802</v>
      </c>
      <c r="H1633"/>
      <c r="I1633"/>
      <c r="K1633" t="s">
        <v>1933</v>
      </c>
      <c r="L1633" s="68">
        <v>1317000</v>
      </c>
      <c r="M1633" s="68">
        <f>InvoiceDatabase[[#This Row],[Amount]]-InvoiceDatabase[[#This Row],[Paid Amount]]</f>
        <v>3074000</v>
      </c>
      <c r="N1633" s="68" t="str" cm="1">
        <f t="array" aca="1" ref="N16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33" s="68" t="str">
        <f>_xlfn.TEXTAFTER(
VLOOKUP(InvoiceDatabase[[#This Row],[Customer]],CustomerList[],5,FALSE),
", ", -1)</f>
        <v>Jawa Timur</v>
      </c>
      <c r="P1633" s="68">
        <f ca="1">IF(InvoiceDatabase[[#This Row],[Aging]]&lt;&gt;"Within Due",InvoiceDatabase[[#This Row],[Balance Outstanding]],0)</f>
        <v>3074000</v>
      </c>
      <c r="Q1633" s="68">
        <f ca="1">IF(InvoiceDatabase[[#This Row],[Aging]]="Within Due",InvoiceDatabase[[#This Row],[Balance Outstanding]],0)</f>
        <v>0</v>
      </c>
      <c r="R1633" s="68" t="str">
        <f ca="1">IF(InvoiceDatabase[[#This Row],[Date Issued]] &gt;= TODAY()-30, "Yes", "No")</f>
        <v>No</v>
      </c>
      <c r="S1633" s="68" t="str">
        <f ca="1">IF(InvoiceDatabase[[#This Row],[IsOverdue?]]&lt;&gt;"Yes",InvoiceDatabase[[#This Row],[Status]],"Past Due")</f>
        <v>Past Due</v>
      </c>
      <c r="T1633" s="68" t="str">
        <f ca="1">IF(AND(InvoiceDatabase[[#This Row],[Date Due]]&lt;TODAY(),InvoiceDatabase[[#This Row],[Status]]&lt;&gt;"Paid"),"Yes","No")</f>
        <v>Yes</v>
      </c>
    </row>
    <row r="1634" spans="1:20">
      <c r="A1634">
        <v>1633</v>
      </c>
      <c r="C1634" t="s">
        <v>151</v>
      </c>
      <c r="D1634" s="68">
        <v>6601000</v>
      </c>
      <c r="E1634" s="23">
        <v>46188</v>
      </c>
      <c r="F1634" s="23">
        <v>46218</v>
      </c>
      <c r="G1634" t="s">
        <v>274</v>
      </c>
      <c r="H1634"/>
      <c r="I1634"/>
      <c r="K1634" t="s">
        <v>1934</v>
      </c>
      <c r="L1634" s="68">
        <v>6601000</v>
      </c>
      <c r="M1634" s="68">
        <f>InvoiceDatabase[[#This Row],[Amount]]-InvoiceDatabase[[#This Row],[Paid Amount]]</f>
        <v>0</v>
      </c>
      <c r="N1634" s="68" t="str" cm="1">
        <f t="array" aca="1" ref="N16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4" s="68" t="str">
        <f>_xlfn.TEXTAFTER(
VLOOKUP(InvoiceDatabase[[#This Row],[Customer]],CustomerList[],5,FALSE),
", ", -1)</f>
        <v>Banten</v>
      </c>
      <c r="P1634" s="68">
        <f ca="1">IF(InvoiceDatabase[[#This Row],[Aging]]&lt;&gt;"Within Due",InvoiceDatabase[[#This Row],[Balance Outstanding]],0)</f>
        <v>0</v>
      </c>
      <c r="Q1634" s="68">
        <f ca="1">IF(InvoiceDatabase[[#This Row],[Aging]]="Within Due",InvoiceDatabase[[#This Row],[Balance Outstanding]],0)</f>
        <v>0</v>
      </c>
      <c r="R1634" s="68" t="str">
        <f ca="1">IF(InvoiceDatabase[[#This Row],[Date Issued]] &gt;= TODAY()-30, "Yes", "No")</f>
        <v>No</v>
      </c>
      <c r="S1634" s="68" t="str">
        <f ca="1">IF(InvoiceDatabase[[#This Row],[IsOverdue?]]&lt;&gt;"Yes",InvoiceDatabase[[#This Row],[Status]],"Past Due")</f>
        <v>Paid</v>
      </c>
      <c r="T1634" s="68" t="str">
        <f ca="1">IF(AND(InvoiceDatabase[[#This Row],[Date Due]]&lt;TODAY(),InvoiceDatabase[[#This Row],[Status]]&lt;&gt;"Paid"),"Yes","No")</f>
        <v>No</v>
      </c>
    </row>
    <row r="1635" spans="1:20">
      <c r="A1635">
        <v>1634</v>
      </c>
      <c r="C1635" t="s">
        <v>118</v>
      </c>
      <c r="D1635" s="68">
        <v>5000000</v>
      </c>
      <c r="E1635" s="23">
        <v>46173</v>
      </c>
      <c r="F1635" s="23">
        <v>46203</v>
      </c>
      <c r="G1635" t="s">
        <v>274</v>
      </c>
      <c r="H1635"/>
      <c r="I1635"/>
      <c r="K1635" t="s">
        <v>1935</v>
      </c>
      <c r="L1635" s="68">
        <v>5000000</v>
      </c>
      <c r="M1635" s="68">
        <f>InvoiceDatabase[[#This Row],[Amount]]-InvoiceDatabase[[#This Row],[Paid Amount]]</f>
        <v>0</v>
      </c>
      <c r="N1635" s="68" t="str" cm="1">
        <f t="array" aca="1" ref="N16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5" s="68" t="str">
        <f>_xlfn.TEXTAFTER(
VLOOKUP(InvoiceDatabase[[#This Row],[Customer]],CustomerList[],5,FALSE),
", ", -1)</f>
        <v>DKI Jakarta</v>
      </c>
      <c r="P1635" s="68">
        <f ca="1">IF(InvoiceDatabase[[#This Row],[Aging]]&lt;&gt;"Within Due",InvoiceDatabase[[#This Row],[Balance Outstanding]],0)</f>
        <v>0</v>
      </c>
      <c r="Q1635" s="68">
        <f ca="1">IF(InvoiceDatabase[[#This Row],[Aging]]="Within Due",InvoiceDatabase[[#This Row],[Balance Outstanding]],0)</f>
        <v>0</v>
      </c>
      <c r="R1635" s="68" t="str">
        <f ca="1">IF(InvoiceDatabase[[#This Row],[Date Issued]] &gt;= TODAY()-30, "Yes", "No")</f>
        <v>No</v>
      </c>
      <c r="S1635" s="68" t="str">
        <f ca="1">IF(InvoiceDatabase[[#This Row],[IsOverdue?]]&lt;&gt;"Yes",InvoiceDatabase[[#This Row],[Status]],"Past Due")</f>
        <v>Paid</v>
      </c>
      <c r="T1635" s="68" t="str">
        <f ca="1">IF(AND(InvoiceDatabase[[#This Row],[Date Due]]&lt;TODAY(),InvoiceDatabase[[#This Row],[Status]]&lt;&gt;"Paid"),"Yes","No")</f>
        <v>No</v>
      </c>
    </row>
    <row r="1636" spans="1:20">
      <c r="A1636">
        <v>1635</v>
      </c>
      <c r="C1636" t="s">
        <v>151</v>
      </c>
      <c r="D1636" s="68">
        <v>1965000</v>
      </c>
      <c r="E1636" s="23">
        <v>46163</v>
      </c>
      <c r="F1636" s="23">
        <v>46193</v>
      </c>
      <c r="G1636" t="s">
        <v>274</v>
      </c>
      <c r="H1636"/>
      <c r="I1636"/>
      <c r="K1636" t="s">
        <v>1936</v>
      </c>
      <c r="L1636" s="68">
        <v>1965000</v>
      </c>
      <c r="M1636" s="68">
        <f>InvoiceDatabase[[#This Row],[Amount]]-InvoiceDatabase[[#This Row],[Paid Amount]]</f>
        <v>0</v>
      </c>
      <c r="N1636" s="68" t="str" cm="1">
        <f t="array" aca="1" ref="N16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6" s="68" t="str">
        <f>_xlfn.TEXTAFTER(
VLOOKUP(InvoiceDatabase[[#This Row],[Customer]],CustomerList[],5,FALSE),
", ", -1)</f>
        <v>Banten</v>
      </c>
      <c r="P1636" s="68">
        <f ca="1">IF(InvoiceDatabase[[#This Row],[Aging]]&lt;&gt;"Within Due",InvoiceDatabase[[#This Row],[Balance Outstanding]],0)</f>
        <v>0</v>
      </c>
      <c r="Q1636" s="68">
        <f ca="1">IF(InvoiceDatabase[[#This Row],[Aging]]="Within Due",InvoiceDatabase[[#This Row],[Balance Outstanding]],0)</f>
        <v>0</v>
      </c>
      <c r="R1636" s="68" t="str">
        <f ca="1">IF(InvoiceDatabase[[#This Row],[Date Issued]] &gt;= TODAY()-30, "Yes", "No")</f>
        <v>No</v>
      </c>
      <c r="S1636" s="68" t="str">
        <f ca="1">IF(InvoiceDatabase[[#This Row],[IsOverdue?]]&lt;&gt;"Yes",InvoiceDatabase[[#This Row],[Status]],"Past Due")</f>
        <v>Paid</v>
      </c>
      <c r="T1636" s="68" t="str">
        <f ca="1">IF(AND(InvoiceDatabase[[#This Row],[Date Due]]&lt;TODAY(),InvoiceDatabase[[#This Row],[Status]]&lt;&gt;"Paid"),"Yes","No")</f>
        <v>No</v>
      </c>
    </row>
    <row r="1637" spans="1:20">
      <c r="A1637">
        <v>1636</v>
      </c>
      <c r="C1637" t="s">
        <v>144</v>
      </c>
      <c r="D1637" s="68">
        <v>2745000</v>
      </c>
      <c r="E1637" s="23">
        <v>46047</v>
      </c>
      <c r="F1637" s="23">
        <v>46077</v>
      </c>
      <c r="G1637" t="s">
        <v>51</v>
      </c>
      <c r="H1637"/>
      <c r="I1637"/>
      <c r="K1637" t="s">
        <v>1937</v>
      </c>
      <c r="L1637" s="68">
        <v>0</v>
      </c>
      <c r="M1637" s="68">
        <f>InvoiceDatabase[[#This Row],[Amount]]-InvoiceDatabase[[#This Row],[Paid Amount]]</f>
        <v>2745000</v>
      </c>
      <c r="N1637" s="68" t="str" cm="1">
        <f t="array" aca="1" ref="N16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37" s="68" t="str">
        <f>_xlfn.TEXTAFTER(
VLOOKUP(InvoiceDatabase[[#This Row],[Customer]],CustomerList[],5,FALSE),
", ", -1)</f>
        <v>Banten</v>
      </c>
      <c r="P1637" s="68">
        <f ca="1">IF(InvoiceDatabase[[#This Row],[Aging]]&lt;&gt;"Within Due",InvoiceDatabase[[#This Row],[Balance Outstanding]],0)</f>
        <v>2745000</v>
      </c>
      <c r="Q1637" s="68">
        <f ca="1">IF(InvoiceDatabase[[#This Row],[Aging]]="Within Due",InvoiceDatabase[[#This Row],[Balance Outstanding]],0)</f>
        <v>0</v>
      </c>
      <c r="R1637" s="68" t="str">
        <f ca="1">IF(InvoiceDatabase[[#This Row],[Date Issued]] &gt;= TODAY()-30, "Yes", "No")</f>
        <v>No</v>
      </c>
      <c r="S1637" s="68" t="str">
        <f ca="1">IF(InvoiceDatabase[[#This Row],[IsOverdue?]]&lt;&gt;"Yes",InvoiceDatabase[[#This Row],[Status]],"Past Due")</f>
        <v>Past Due</v>
      </c>
      <c r="T1637" s="68" t="str">
        <f ca="1">IF(AND(InvoiceDatabase[[#This Row],[Date Due]]&lt;TODAY(),InvoiceDatabase[[#This Row],[Status]]&lt;&gt;"Paid"),"Yes","No")</f>
        <v>Yes</v>
      </c>
    </row>
    <row r="1638" spans="1:20">
      <c r="A1638">
        <v>1637</v>
      </c>
      <c r="C1638" t="s">
        <v>144</v>
      </c>
      <c r="D1638" s="68">
        <v>3368000</v>
      </c>
      <c r="E1638" s="23">
        <v>46084</v>
      </c>
      <c r="F1638" s="23">
        <v>46114</v>
      </c>
      <c r="G1638" t="s">
        <v>274</v>
      </c>
      <c r="H1638"/>
      <c r="I1638"/>
      <c r="K1638" t="s">
        <v>1938</v>
      </c>
      <c r="L1638" s="68">
        <v>3368000</v>
      </c>
      <c r="M1638" s="68">
        <f>InvoiceDatabase[[#This Row],[Amount]]-InvoiceDatabase[[#This Row],[Paid Amount]]</f>
        <v>0</v>
      </c>
      <c r="N1638" s="68" t="str" cm="1">
        <f t="array" aca="1" ref="N16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38" s="68" t="str">
        <f>_xlfn.TEXTAFTER(
VLOOKUP(InvoiceDatabase[[#This Row],[Customer]],CustomerList[],5,FALSE),
", ", -1)</f>
        <v>Banten</v>
      </c>
      <c r="P1638" s="68">
        <f ca="1">IF(InvoiceDatabase[[#This Row],[Aging]]&lt;&gt;"Within Due",InvoiceDatabase[[#This Row],[Balance Outstanding]],0)</f>
        <v>0</v>
      </c>
      <c r="Q1638" s="68">
        <f ca="1">IF(InvoiceDatabase[[#This Row],[Aging]]="Within Due",InvoiceDatabase[[#This Row],[Balance Outstanding]],0)</f>
        <v>0</v>
      </c>
      <c r="R1638" s="68" t="str">
        <f ca="1">IF(InvoiceDatabase[[#This Row],[Date Issued]] &gt;= TODAY()-30, "Yes", "No")</f>
        <v>No</v>
      </c>
      <c r="S1638" s="68" t="str">
        <f ca="1">IF(InvoiceDatabase[[#This Row],[IsOverdue?]]&lt;&gt;"Yes",InvoiceDatabase[[#This Row],[Status]],"Past Due")</f>
        <v>Paid</v>
      </c>
      <c r="T1638" s="68" t="str">
        <f ca="1">IF(AND(InvoiceDatabase[[#This Row],[Date Due]]&lt;TODAY(),InvoiceDatabase[[#This Row],[Status]]&lt;&gt;"Paid"),"Yes","No")</f>
        <v>No</v>
      </c>
    </row>
    <row r="1639" spans="1:20">
      <c r="A1639">
        <v>1638</v>
      </c>
      <c r="C1639" t="s">
        <v>239</v>
      </c>
      <c r="D1639" s="68">
        <v>159000</v>
      </c>
      <c r="E1639" s="23">
        <v>46260</v>
      </c>
      <c r="F1639" s="23">
        <v>46290</v>
      </c>
      <c r="G1639" t="s">
        <v>51</v>
      </c>
      <c r="H1639"/>
      <c r="I1639"/>
      <c r="K1639" t="s">
        <v>1939</v>
      </c>
      <c r="L1639" s="68">
        <v>0</v>
      </c>
      <c r="M1639" s="68">
        <f>InvoiceDatabase[[#This Row],[Amount]]-InvoiceDatabase[[#This Row],[Paid Amount]]</f>
        <v>159000</v>
      </c>
      <c r="N1639" s="68" t="str" cm="1">
        <f t="array" aca="1" ref="N16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39" s="68" t="str">
        <f>_xlfn.TEXTAFTER(
VLOOKUP(InvoiceDatabase[[#This Row],[Customer]],CustomerList[],5,FALSE),
", ", -1)</f>
        <v>Kepulauan Riau</v>
      </c>
      <c r="P1639" s="68">
        <f ca="1">IF(InvoiceDatabase[[#This Row],[Aging]]&lt;&gt;"Within Due",InvoiceDatabase[[#This Row],[Balance Outstanding]],0)</f>
        <v>159000</v>
      </c>
      <c r="Q1639" s="68">
        <f ca="1">IF(InvoiceDatabase[[#This Row],[Aging]]="Within Due",InvoiceDatabase[[#This Row],[Balance Outstanding]],0)</f>
        <v>0</v>
      </c>
      <c r="R1639" s="68" t="str">
        <f ca="1">IF(InvoiceDatabase[[#This Row],[Date Issued]] &gt;= TODAY()-30, "Yes", "No")</f>
        <v>No</v>
      </c>
      <c r="S1639" s="68" t="str">
        <f ca="1">IF(InvoiceDatabase[[#This Row],[IsOverdue?]]&lt;&gt;"Yes",InvoiceDatabase[[#This Row],[Status]],"Past Due")</f>
        <v>Past Due</v>
      </c>
      <c r="T1639" s="68" t="str">
        <f ca="1">IF(AND(InvoiceDatabase[[#This Row],[Date Due]]&lt;TODAY(),InvoiceDatabase[[#This Row],[Status]]&lt;&gt;"Paid"),"Yes","No")</f>
        <v>Yes</v>
      </c>
    </row>
    <row r="1640" spans="1:20">
      <c r="A1640">
        <v>1639</v>
      </c>
      <c r="C1640" t="s">
        <v>260</v>
      </c>
      <c r="D1640" s="68">
        <v>2868000</v>
      </c>
      <c r="E1640" s="23">
        <v>46143</v>
      </c>
      <c r="F1640" s="23">
        <v>46173</v>
      </c>
      <c r="G1640" t="s">
        <v>51</v>
      </c>
      <c r="H1640"/>
      <c r="I1640"/>
      <c r="K1640" t="s">
        <v>1940</v>
      </c>
      <c r="L1640" s="68">
        <v>0</v>
      </c>
      <c r="M1640" s="68">
        <f>InvoiceDatabase[[#This Row],[Amount]]-InvoiceDatabase[[#This Row],[Paid Amount]]</f>
        <v>2868000</v>
      </c>
      <c r="N1640" s="68" t="str" cm="1">
        <f t="array" aca="1" ref="N16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0" s="68" t="str">
        <f>_xlfn.TEXTAFTER(
VLOOKUP(InvoiceDatabase[[#This Row],[Customer]],CustomerList[],5,FALSE),
", ", -1)</f>
        <v>Sulawesi Utara</v>
      </c>
      <c r="P1640" s="68">
        <f ca="1">IF(InvoiceDatabase[[#This Row],[Aging]]&lt;&gt;"Within Due",InvoiceDatabase[[#This Row],[Balance Outstanding]],0)</f>
        <v>2868000</v>
      </c>
      <c r="Q1640" s="68">
        <f ca="1">IF(InvoiceDatabase[[#This Row],[Aging]]="Within Due",InvoiceDatabase[[#This Row],[Balance Outstanding]],0)</f>
        <v>0</v>
      </c>
      <c r="R1640" s="68" t="str">
        <f ca="1">IF(InvoiceDatabase[[#This Row],[Date Issued]] &gt;= TODAY()-30, "Yes", "No")</f>
        <v>No</v>
      </c>
      <c r="S1640" s="68" t="str">
        <f ca="1">IF(InvoiceDatabase[[#This Row],[IsOverdue?]]&lt;&gt;"Yes",InvoiceDatabase[[#This Row],[Status]],"Past Due")</f>
        <v>Past Due</v>
      </c>
      <c r="T1640" s="68" t="str">
        <f ca="1">IF(AND(InvoiceDatabase[[#This Row],[Date Due]]&lt;TODAY(),InvoiceDatabase[[#This Row],[Status]]&lt;&gt;"Paid"),"Yes","No")</f>
        <v>Yes</v>
      </c>
    </row>
    <row r="1641" spans="1:20">
      <c r="A1641">
        <v>1640</v>
      </c>
      <c r="C1641" t="s">
        <v>165</v>
      </c>
      <c r="D1641" s="68">
        <v>4955000</v>
      </c>
      <c r="E1641" s="23">
        <v>46156</v>
      </c>
      <c r="F1641" s="23">
        <v>46186</v>
      </c>
      <c r="G1641" t="s">
        <v>274</v>
      </c>
      <c r="H1641"/>
      <c r="I1641"/>
      <c r="K1641" t="s">
        <v>1941</v>
      </c>
      <c r="L1641" s="68">
        <v>4955000</v>
      </c>
      <c r="M1641" s="68">
        <f>InvoiceDatabase[[#This Row],[Amount]]-InvoiceDatabase[[#This Row],[Paid Amount]]</f>
        <v>0</v>
      </c>
      <c r="N1641" s="68" t="str" cm="1">
        <f t="array" aca="1" ref="N16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1" s="68" t="str">
        <f>_xlfn.TEXTAFTER(
VLOOKUP(InvoiceDatabase[[#This Row],[Customer]],CustomerList[],5,FALSE),
", ", -1)</f>
        <v>Jawa Barat</v>
      </c>
      <c r="P1641" s="68">
        <f ca="1">IF(InvoiceDatabase[[#This Row],[Aging]]&lt;&gt;"Within Due",InvoiceDatabase[[#This Row],[Balance Outstanding]],0)</f>
        <v>0</v>
      </c>
      <c r="Q1641" s="68">
        <f ca="1">IF(InvoiceDatabase[[#This Row],[Aging]]="Within Due",InvoiceDatabase[[#This Row],[Balance Outstanding]],0)</f>
        <v>0</v>
      </c>
      <c r="R1641" s="68" t="str">
        <f ca="1">IF(InvoiceDatabase[[#This Row],[Date Issued]] &gt;= TODAY()-30, "Yes", "No")</f>
        <v>No</v>
      </c>
      <c r="S1641" s="68" t="str">
        <f ca="1">IF(InvoiceDatabase[[#This Row],[IsOverdue?]]&lt;&gt;"Yes",InvoiceDatabase[[#This Row],[Status]],"Past Due")</f>
        <v>Paid</v>
      </c>
      <c r="T1641" s="68" t="str">
        <f ca="1">IF(AND(InvoiceDatabase[[#This Row],[Date Due]]&lt;TODAY(),InvoiceDatabase[[#This Row],[Status]]&lt;&gt;"Paid"),"Yes","No")</f>
        <v>No</v>
      </c>
    </row>
    <row r="1642" spans="1:20">
      <c r="A1642">
        <v>1641</v>
      </c>
      <c r="C1642" t="s">
        <v>131</v>
      </c>
      <c r="D1642" s="68">
        <v>5650000</v>
      </c>
      <c r="E1642" s="23">
        <v>46174</v>
      </c>
      <c r="F1642" s="23">
        <v>46204</v>
      </c>
      <c r="G1642" t="s">
        <v>51</v>
      </c>
      <c r="H1642"/>
      <c r="I1642"/>
      <c r="K1642" t="s">
        <v>1942</v>
      </c>
      <c r="L1642" s="68">
        <v>0</v>
      </c>
      <c r="M1642" s="68">
        <f>InvoiceDatabase[[#This Row],[Amount]]-InvoiceDatabase[[#This Row],[Paid Amount]]</f>
        <v>5650000</v>
      </c>
      <c r="N1642" s="68" t="str" cm="1">
        <f t="array" aca="1" ref="N16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2" s="68" t="str">
        <f>_xlfn.TEXTAFTER(
VLOOKUP(InvoiceDatabase[[#This Row],[Customer]],CustomerList[],5,FALSE),
", ", -1)</f>
        <v>Jawa Barat</v>
      </c>
      <c r="P1642" s="68">
        <f ca="1">IF(InvoiceDatabase[[#This Row],[Aging]]&lt;&gt;"Within Due",InvoiceDatabase[[#This Row],[Balance Outstanding]],0)</f>
        <v>5650000</v>
      </c>
      <c r="Q1642" s="68">
        <f ca="1">IF(InvoiceDatabase[[#This Row],[Aging]]="Within Due",InvoiceDatabase[[#This Row],[Balance Outstanding]],0)</f>
        <v>0</v>
      </c>
      <c r="R1642" s="68" t="str">
        <f ca="1">IF(InvoiceDatabase[[#This Row],[Date Issued]] &gt;= TODAY()-30, "Yes", "No")</f>
        <v>No</v>
      </c>
      <c r="S1642" s="68" t="str">
        <f ca="1">IF(InvoiceDatabase[[#This Row],[IsOverdue?]]&lt;&gt;"Yes",InvoiceDatabase[[#This Row],[Status]],"Past Due")</f>
        <v>Past Due</v>
      </c>
      <c r="T1642" s="68" t="str">
        <f ca="1">IF(AND(InvoiceDatabase[[#This Row],[Date Due]]&lt;TODAY(),InvoiceDatabase[[#This Row],[Status]]&lt;&gt;"Paid"),"Yes","No")</f>
        <v>Yes</v>
      </c>
    </row>
    <row r="1643" spans="1:20">
      <c r="A1643">
        <v>1642</v>
      </c>
      <c r="C1643" t="s">
        <v>32</v>
      </c>
      <c r="D1643" s="68">
        <v>3708000</v>
      </c>
      <c r="E1643" s="23">
        <v>46140</v>
      </c>
      <c r="F1643" s="23">
        <v>46170</v>
      </c>
      <c r="G1643" t="s">
        <v>274</v>
      </c>
      <c r="H1643"/>
      <c r="I1643"/>
      <c r="K1643" t="s">
        <v>1943</v>
      </c>
      <c r="L1643" s="68">
        <v>3708000</v>
      </c>
      <c r="M1643" s="68">
        <f>InvoiceDatabase[[#This Row],[Amount]]-InvoiceDatabase[[#This Row],[Paid Amount]]</f>
        <v>0</v>
      </c>
      <c r="N1643" s="68" t="str" cm="1">
        <f t="array" aca="1" ref="N16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3" s="68" t="str">
        <f>_xlfn.TEXTAFTER(
VLOOKUP(InvoiceDatabase[[#This Row],[Customer]],CustomerList[],5,FALSE),
", ", -1)</f>
        <v>DKI Jakarta</v>
      </c>
      <c r="P1643" s="68">
        <f ca="1">IF(InvoiceDatabase[[#This Row],[Aging]]&lt;&gt;"Within Due",InvoiceDatabase[[#This Row],[Balance Outstanding]],0)</f>
        <v>0</v>
      </c>
      <c r="Q1643" s="68">
        <f ca="1">IF(InvoiceDatabase[[#This Row],[Aging]]="Within Due",InvoiceDatabase[[#This Row],[Balance Outstanding]],0)</f>
        <v>0</v>
      </c>
      <c r="R1643" s="68" t="str">
        <f ca="1">IF(InvoiceDatabase[[#This Row],[Date Issued]] &gt;= TODAY()-30, "Yes", "No")</f>
        <v>No</v>
      </c>
      <c r="S1643" s="68" t="str">
        <f ca="1">IF(InvoiceDatabase[[#This Row],[IsOverdue?]]&lt;&gt;"Yes",InvoiceDatabase[[#This Row],[Status]],"Past Due")</f>
        <v>Paid</v>
      </c>
      <c r="T1643" s="68" t="str">
        <f ca="1">IF(AND(InvoiceDatabase[[#This Row],[Date Due]]&lt;TODAY(),InvoiceDatabase[[#This Row],[Status]]&lt;&gt;"Paid"),"Yes","No")</f>
        <v>No</v>
      </c>
    </row>
    <row r="1644" spans="1:20">
      <c r="A1644">
        <v>1643</v>
      </c>
      <c r="C1644" t="s">
        <v>151</v>
      </c>
      <c r="D1644" s="68">
        <v>632000</v>
      </c>
      <c r="E1644" s="23">
        <v>46223</v>
      </c>
      <c r="F1644" s="23">
        <v>46253</v>
      </c>
      <c r="G1644" t="s">
        <v>2802</v>
      </c>
      <c r="H1644"/>
      <c r="I1644"/>
      <c r="K1644" t="s">
        <v>1944</v>
      </c>
      <c r="L1644" s="68">
        <v>474000</v>
      </c>
      <c r="M1644" s="68">
        <f>InvoiceDatabase[[#This Row],[Amount]]-InvoiceDatabase[[#This Row],[Paid Amount]]</f>
        <v>158000</v>
      </c>
      <c r="N1644" s="68" t="str" cm="1">
        <f t="array" aca="1" ref="N16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44" s="68" t="str">
        <f>_xlfn.TEXTAFTER(
VLOOKUP(InvoiceDatabase[[#This Row],[Customer]],CustomerList[],5,FALSE),
", ", -1)</f>
        <v>Banten</v>
      </c>
      <c r="P1644" s="68">
        <f ca="1">IF(InvoiceDatabase[[#This Row],[Aging]]&lt;&gt;"Within Due",InvoiceDatabase[[#This Row],[Balance Outstanding]],0)</f>
        <v>158000</v>
      </c>
      <c r="Q1644" s="68">
        <f ca="1">IF(InvoiceDatabase[[#This Row],[Aging]]="Within Due",InvoiceDatabase[[#This Row],[Balance Outstanding]],0)</f>
        <v>0</v>
      </c>
      <c r="R1644" s="68" t="str">
        <f ca="1">IF(InvoiceDatabase[[#This Row],[Date Issued]] &gt;= TODAY()-30, "Yes", "No")</f>
        <v>No</v>
      </c>
      <c r="S1644" s="68" t="str">
        <f ca="1">IF(InvoiceDatabase[[#This Row],[IsOverdue?]]&lt;&gt;"Yes",InvoiceDatabase[[#This Row],[Status]],"Past Due")</f>
        <v>Past Due</v>
      </c>
      <c r="T1644" s="68" t="str">
        <f ca="1">IF(AND(InvoiceDatabase[[#This Row],[Date Due]]&lt;TODAY(),InvoiceDatabase[[#This Row],[Status]]&lt;&gt;"Paid"),"Yes","No")</f>
        <v>Yes</v>
      </c>
    </row>
    <row r="1645" spans="1:20">
      <c r="A1645">
        <v>1644</v>
      </c>
      <c r="C1645" t="s">
        <v>204</v>
      </c>
      <c r="D1645" s="68">
        <v>3738000</v>
      </c>
      <c r="E1645" s="23">
        <v>46104</v>
      </c>
      <c r="F1645" s="23">
        <v>46134</v>
      </c>
      <c r="G1645" t="s">
        <v>274</v>
      </c>
      <c r="H1645"/>
      <c r="I1645"/>
      <c r="K1645" t="s">
        <v>1945</v>
      </c>
      <c r="L1645" s="68">
        <v>3738000</v>
      </c>
      <c r="M1645" s="68">
        <f>InvoiceDatabase[[#This Row],[Amount]]-InvoiceDatabase[[#This Row],[Paid Amount]]</f>
        <v>0</v>
      </c>
      <c r="N1645" s="68" t="str" cm="1">
        <f t="array" aca="1" ref="N16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5" s="68" t="str">
        <f>_xlfn.TEXTAFTER(
VLOOKUP(InvoiceDatabase[[#This Row],[Customer]],CustomerList[],5,FALSE),
", ", -1)</f>
        <v>Bali</v>
      </c>
      <c r="P1645" s="68">
        <f ca="1">IF(InvoiceDatabase[[#This Row],[Aging]]&lt;&gt;"Within Due",InvoiceDatabase[[#This Row],[Balance Outstanding]],0)</f>
        <v>0</v>
      </c>
      <c r="Q1645" s="68">
        <f ca="1">IF(InvoiceDatabase[[#This Row],[Aging]]="Within Due",InvoiceDatabase[[#This Row],[Balance Outstanding]],0)</f>
        <v>0</v>
      </c>
      <c r="R1645" s="68" t="str">
        <f ca="1">IF(InvoiceDatabase[[#This Row],[Date Issued]] &gt;= TODAY()-30, "Yes", "No")</f>
        <v>No</v>
      </c>
      <c r="S1645" s="68" t="str">
        <f ca="1">IF(InvoiceDatabase[[#This Row],[IsOverdue?]]&lt;&gt;"Yes",InvoiceDatabase[[#This Row],[Status]],"Past Due")</f>
        <v>Paid</v>
      </c>
      <c r="T1645" s="68" t="str">
        <f ca="1">IF(AND(InvoiceDatabase[[#This Row],[Date Due]]&lt;TODAY(),InvoiceDatabase[[#This Row],[Status]]&lt;&gt;"Paid"),"Yes","No")</f>
        <v>No</v>
      </c>
    </row>
    <row r="1646" spans="1:20">
      <c r="A1646">
        <v>1645</v>
      </c>
      <c r="C1646" t="s">
        <v>111</v>
      </c>
      <c r="D1646" s="68">
        <v>3167000</v>
      </c>
      <c r="E1646" s="23">
        <v>46187</v>
      </c>
      <c r="F1646" s="23">
        <v>46217</v>
      </c>
      <c r="G1646" t="s">
        <v>51</v>
      </c>
      <c r="H1646"/>
      <c r="I1646"/>
      <c r="K1646" t="s">
        <v>1946</v>
      </c>
      <c r="L1646" s="68">
        <v>0</v>
      </c>
      <c r="M1646" s="68">
        <f>InvoiceDatabase[[#This Row],[Amount]]-InvoiceDatabase[[#This Row],[Paid Amount]]</f>
        <v>3167000</v>
      </c>
      <c r="N1646" s="68" t="str" cm="1">
        <f t="array" aca="1" ref="N16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46" s="68" t="str">
        <f>_xlfn.TEXTAFTER(
VLOOKUP(InvoiceDatabase[[#This Row],[Customer]],CustomerList[],5,FALSE),
", ", -1)</f>
        <v>DKI Jakarta</v>
      </c>
      <c r="P1646" s="68">
        <f ca="1">IF(InvoiceDatabase[[#This Row],[Aging]]&lt;&gt;"Within Due",InvoiceDatabase[[#This Row],[Balance Outstanding]],0)</f>
        <v>3167000</v>
      </c>
      <c r="Q1646" s="68">
        <f ca="1">IF(InvoiceDatabase[[#This Row],[Aging]]="Within Due",InvoiceDatabase[[#This Row],[Balance Outstanding]],0)</f>
        <v>0</v>
      </c>
      <c r="R1646" s="68" t="str">
        <f ca="1">IF(InvoiceDatabase[[#This Row],[Date Issued]] &gt;= TODAY()-30, "Yes", "No")</f>
        <v>No</v>
      </c>
      <c r="S1646" s="68" t="str">
        <f ca="1">IF(InvoiceDatabase[[#This Row],[IsOverdue?]]&lt;&gt;"Yes",InvoiceDatabase[[#This Row],[Status]],"Past Due")</f>
        <v>Past Due</v>
      </c>
      <c r="T1646" s="68" t="str">
        <f ca="1">IF(AND(InvoiceDatabase[[#This Row],[Date Due]]&lt;TODAY(),InvoiceDatabase[[#This Row],[Status]]&lt;&gt;"Paid"),"Yes","No")</f>
        <v>Yes</v>
      </c>
    </row>
    <row r="1647" spans="1:20">
      <c r="A1647">
        <v>1646</v>
      </c>
      <c r="C1647" t="s">
        <v>144</v>
      </c>
      <c r="D1647" s="68">
        <v>2197000</v>
      </c>
      <c r="E1647" s="23">
        <v>46141</v>
      </c>
      <c r="F1647" s="23">
        <v>46186</v>
      </c>
      <c r="G1647" t="s">
        <v>274</v>
      </c>
      <c r="H1647"/>
      <c r="I1647"/>
      <c r="K1647" t="s">
        <v>1947</v>
      </c>
      <c r="L1647" s="68">
        <v>2197000</v>
      </c>
      <c r="M1647" s="68">
        <f>InvoiceDatabase[[#This Row],[Amount]]-InvoiceDatabase[[#This Row],[Paid Amount]]</f>
        <v>0</v>
      </c>
      <c r="N1647" s="68" t="str" cm="1">
        <f t="array" aca="1" ref="N16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7" s="68" t="str">
        <f>_xlfn.TEXTAFTER(
VLOOKUP(InvoiceDatabase[[#This Row],[Customer]],CustomerList[],5,FALSE),
", ", -1)</f>
        <v>Banten</v>
      </c>
      <c r="P1647" s="68">
        <f ca="1">IF(InvoiceDatabase[[#This Row],[Aging]]&lt;&gt;"Within Due",InvoiceDatabase[[#This Row],[Balance Outstanding]],0)</f>
        <v>0</v>
      </c>
      <c r="Q1647" s="68">
        <f ca="1">IF(InvoiceDatabase[[#This Row],[Aging]]="Within Due",InvoiceDatabase[[#This Row],[Balance Outstanding]],0)</f>
        <v>0</v>
      </c>
      <c r="R1647" s="68" t="str">
        <f ca="1">IF(InvoiceDatabase[[#This Row],[Date Issued]] &gt;= TODAY()-30, "Yes", "No")</f>
        <v>No</v>
      </c>
      <c r="S1647" s="68" t="str">
        <f ca="1">IF(InvoiceDatabase[[#This Row],[IsOverdue?]]&lt;&gt;"Yes",InvoiceDatabase[[#This Row],[Status]],"Past Due")</f>
        <v>Paid</v>
      </c>
      <c r="T1647" s="68" t="str">
        <f ca="1">IF(AND(InvoiceDatabase[[#This Row],[Date Due]]&lt;TODAY(),InvoiceDatabase[[#This Row],[Status]]&lt;&gt;"Paid"),"Yes","No")</f>
        <v>No</v>
      </c>
    </row>
    <row r="1648" spans="1:20">
      <c r="A1648">
        <v>1647</v>
      </c>
      <c r="C1648" t="s">
        <v>197</v>
      </c>
      <c r="D1648" s="68">
        <v>5188000</v>
      </c>
      <c r="E1648" s="23">
        <v>46085</v>
      </c>
      <c r="F1648" s="23">
        <v>46099</v>
      </c>
      <c r="G1648" t="s">
        <v>2802</v>
      </c>
      <c r="H1648"/>
      <c r="I1648"/>
      <c r="K1648" t="s">
        <v>1948</v>
      </c>
      <c r="L1648" s="68">
        <v>2594000</v>
      </c>
      <c r="M1648" s="68">
        <f>InvoiceDatabase[[#This Row],[Amount]]-InvoiceDatabase[[#This Row],[Paid Amount]]</f>
        <v>2594000</v>
      </c>
      <c r="N1648" s="68" t="str" cm="1">
        <f t="array" aca="1" ref="N16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48" s="68" t="str">
        <f>_xlfn.TEXTAFTER(
VLOOKUP(InvoiceDatabase[[#This Row],[Customer]],CustomerList[],5,FALSE),
", ", -1)</f>
        <v>DI Yogyakarta</v>
      </c>
      <c r="P1648" s="68">
        <f ca="1">IF(InvoiceDatabase[[#This Row],[Aging]]&lt;&gt;"Within Due",InvoiceDatabase[[#This Row],[Balance Outstanding]],0)</f>
        <v>2594000</v>
      </c>
      <c r="Q1648" s="68">
        <f ca="1">IF(InvoiceDatabase[[#This Row],[Aging]]="Within Due",InvoiceDatabase[[#This Row],[Balance Outstanding]],0)</f>
        <v>0</v>
      </c>
      <c r="R1648" s="68" t="str">
        <f ca="1">IF(InvoiceDatabase[[#This Row],[Date Issued]] &gt;= TODAY()-30, "Yes", "No")</f>
        <v>No</v>
      </c>
      <c r="S1648" s="68" t="str">
        <f ca="1">IF(InvoiceDatabase[[#This Row],[IsOverdue?]]&lt;&gt;"Yes",InvoiceDatabase[[#This Row],[Status]],"Past Due")</f>
        <v>Past Due</v>
      </c>
      <c r="T1648" s="68" t="str">
        <f ca="1">IF(AND(InvoiceDatabase[[#This Row],[Date Due]]&lt;TODAY(),InvoiceDatabase[[#This Row],[Status]]&lt;&gt;"Paid"),"Yes","No")</f>
        <v>Yes</v>
      </c>
    </row>
    <row r="1649" spans="1:20">
      <c r="A1649">
        <v>1648</v>
      </c>
      <c r="C1649" t="s">
        <v>225</v>
      </c>
      <c r="D1649" s="68">
        <v>4209000</v>
      </c>
      <c r="E1649" s="23">
        <v>46152</v>
      </c>
      <c r="F1649" s="23">
        <v>46182</v>
      </c>
      <c r="G1649" t="s">
        <v>274</v>
      </c>
      <c r="H1649"/>
      <c r="I1649"/>
      <c r="K1649" t="s">
        <v>1949</v>
      </c>
      <c r="L1649" s="68">
        <v>4209000</v>
      </c>
      <c r="M1649" s="68">
        <f>InvoiceDatabase[[#This Row],[Amount]]-InvoiceDatabase[[#This Row],[Paid Amount]]</f>
        <v>0</v>
      </c>
      <c r="N1649" s="68" t="str" cm="1">
        <f t="array" aca="1" ref="N16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49" s="68" t="str">
        <f>_xlfn.TEXTAFTER(
VLOOKUP(InvoiceDatabase[[#This Row],[Customer]],CustomerList[],5,FALSE),
", ", -1)</f>
        <v>Sumatera Selatan</v>
      </c>
      <c r="P1649" s="68">
        <f ca="1">IF(InvoiceDatabase[[#This Row],[Aging]]&lt;&gt;"Within Due",InvoiceDatabase[[#This Row],[Balance Outstanding]],0)</f>
        <v>0</v>
      </c>
      <c r="Q1649" s="68">
        <f ca="1">IF(InvoiceDatabase[[#This Row],[Aging]]="Within Due",InvoiceDatabase[[#This Row],[Balance Outstanding]],0)</f>
        <v>0</v>
      </c>
      <c r="R1649" s="68" t="str">
        <f ca="1">IF(InvoiceDatabase[[#This Row],[Date Issued]] &gt;= TODAY()-30, "Yes", "No")</f>
        <v>No</v>
      </c>
      <c r="S1649" s="68" t="str">
        <f ca="1">IF(InvoiceDatabase[[#This Row],[IsOverdue?]]&lt;&gt;"Yes",InvoiceDatabase[[#This Row],[Status]],"Past Due")</f>
        <v>Paid</v>
      </c>
      <c r="T1649" s="68" t="str">
        <f ca="1">IF(AND(InvoiceDatabase[[#This Row],[Date Due]]&lt;TODAY(),InvoiceDatabase[[#This Row],[Status]]&lt;&gt;"Paid"),"Yes","No")</f>
        <v>No</v>
      </c>
    </row>
    <row r="1650" spans="1:20">
      <c r="A1650">
        <v>1649</v>
      </c>
      <c r="C1650" t="s">
        <v>184</v>
      </c>
      <c r="D1650" s="68">
        <v>6222000</v>
      </c>
      <c r="E1650" s="23">
        <v>46221</v>
      </c>
      <c r="F1650" s="23">
        <v>46251</v>
      </c>
      <c r="G1650" t="s">
        <v>274</v>
      </c>
      <c r="H1650"/>
      <c r="I1650"/>
      <c r="K1650" t="s">
        <v>1950</v>
      </c>
      <c r="L1650" s="68">
        <v>6222000</v>
      </c>
      <c r="M1650" s="68">
        <f>InvoiceDatabase[[#This Row],[Amount]]-InvoiceDatabase[[#This Row],[Paid Amount]]</f>
        <v>0</v>
      </c>
      <c r="N1650" s="68" t="str" cm="1">
        <f t="array" aca="1" ref="N16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0" s="68" t="str">
        <f>_xlfn.TEXTAFTER(
VLOOKUP(InvoiceDatabase[[#This Row],[Customer]],CustomerList[],5,FALSE),
", ", -1)</f>
        <v>Jawa Timur</v>
      </c>
      <c r="P1650" s="68">
        <f ca="1">IF(InvoiceDatabase[[#This Row],[Aging]]&lt;&gt;"Within Due",InvoiceDatabase[[#This Row],[Balance Outstanding]],0)</f>
        <v>0</v>
      </c>
      <c r="Q1650" s="68">
        <f ca="1">IF(InvoiceDatabase[[#This Row],[Aging]]="Within Due",InvoiceDatabase[[#This Row],[Balance Outstanding]],0)</f>
        <v>0</v>
      </c>
      <c r="R1650" s="68" t="str">
        <f ca="1">IF(InvoiceDatabase[[#This Row],[Date Issued]] &gt;= TODAY()-30, "Yes", "No")</f>
        <v>No</v>
      </c>
      <c r="S1650" s="68" t="str">
        <f ca="1">IF(InvoiceDatabase[[#This Row],[IsOverdue?]]&lt;&gt;"Yes",InvoiceDatabase[[#This Row],[Status]],"Past Due")</f>
        <v>Paid</v>
      </c>
      <c r="T1650" s="68" t="str">
        <f ca="1">IF(AND(InvoiceDatabase[[#This Row],[Date Due]]&lt;TODAY(),InvoiceDatabase[[#This Row],[Status]]&lt;&gt;"Paid"),"Yes","No")</f>
        <v>No</v>
      </c>
    </row>
    <row r="1651" spans="1:20">
      <c r="A1651">
        <v>1650</v>
      </c>
      <c r="C1651" t="s">
        <v>151</v>
      </c>
      <c r="D1651" s="68">
        <v>6657000</v>
      </c>
      <c r="E1651" s="23">
        <v>46206</v>
      </c>
      <c r="F1651" s="23">
        <v>46236</v>
      </c>
      <c r="G1651" t="s">
        <v>274</v>
      </c>
      <c r="H1651"/>
      <c r="I1651"/>
      <c r="K1651" t="s">
        <v>1951</v>
      </c>
      <c r="L1651" s="68">
        <v>6657000</v>
      </c>
      <c r="M1651" s="68">
        <f>InvoiceDatabase[[#This Row],[Amount]]-InvoiceDatabase[[#This Row],[Paid Amount]]</f>
        <v>0</v>
      </c>
      <c r="N1651" s="68" t="str" cm="1">
        <f t="array" aca="1" ref="N16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1" s="68" t="str">
        <f>_xlfn.TEXTAFTER(
VLOOKUP(InvoiceDatabase[[#This Row],[Customer]],CustomerList[],5,FALSE),
", ", -1)</f>
        <v>Banten</v>
      </c>
      <c r="P1651" s="68">
        <f ca="1">IF(InvoiceDatabase[[#This Row],[Aging]]&lt;&gt;"Within Due",InvoiceDatabase[[#This Row],[Balance Outstanding]],0)</f>
        <v>0</v>
      </c>
      <c r="Q1651" s="68">
        <f ca="1">IF(InvoiceDatabase[[#This Row],[Aging]]="Within Due",InvoiceDatabase[[#This Row],[Balance Outstanding]],0)</f>
        <v>0</v>
      </c>
      <c r="R1651" s="68" t="str">
        <f ca="1">IF(InvoiceDatabase[[#This Row],[Date Issued]] &gt;= TODAY()-30, "Yes", "No")</f>
        <v>No</v>
      </c>
      <c r="S1651" s="68" t="str">
        <f ca="1">IF(InvoiceDatabase[[#This Row],[IsOverdue?]]&lt;&gt;"Yes",InvoiceDatabase[[#This Row],[Status]],"Past Due")</f>
        <v>Paid</v>
      </c>
      <c r="T1651" s="68" t="str">
        <f ca="1">IF(AND(InvoiceDatabase[[#This Row],[Date Due]]&lt;TODAY(),InvoiceDatabase[[#This Row],[Status]]&lt;&gt;"Paid"),"Yes","No")</f>
        <v>No</v>
      </c>
    </row>
    <row r="1652" spans="1:20">
      <c r="A1652">
        <v>1651</v>
      </c>
      <c r="C1652" t="s">
        <v>105</v>
      </c>
      <c r="D1652" s="68">
        <v>5106000</v>
      </c>
      <c r="E1652" s="23">
        <v>46066</v>
      </c>
      <c r="F1652" s="23">
        <v>46111</v>
      </c>
      <c r="G1652" t="s">
        <v>274</v>
      </c>
      <c r="H1652"/>
      <c r="I1652"/>
      <c r="K1652" t="s">
        <v>1952</v>
      </c>
      <c r="L1652" s="68">
        <v>5106000</v>
      </c>
      <c r="M1652" s="68">
        <f>InvoiceDatabase[[#This Row],[Amount]]-InvoiceDatabase[[#This Row],[Paid Amount]]</f>
        <v>0</v>
      </c>
      <c r="N1652" s="68" t="str" cm="1">
        <f t="array" aca="1" ref="N16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2" s="68" t="str">
        <f>_xlfn.TEXTAFTER(
VLOOKUP(InvoiceDatabase[[#This Row],[Customer]],CustomerList[],5,FALSE),
", ", -1)</f>
        <v>DKI Jakarta</v>
      </c>
      <c r="P1652" s="68">
        <f ca="1">IF(InvoiceDatabase[[#This Row],[Aging]]&lt;&gt;"Within Due",InvoiceDatabase[[#This Row],[Balance Outstanding]],0)</f>
        <v>0</v>
      </c>
      <c r="Q1652" s="68">
        <f ca="1">IF(InvoiceDatabase[[#This Row],[Aging]]="Within Due",InvoiceDatabase[[#This Row],[Balance Outstanding]],0)</f>
        <v>0</v>
      </c>
      <c r="R1652" s="68" t="str">
        <f ca="1">IF(InvoiceDatabase[[#This Row],[Date Issued]] &gt;= TODAY()-30, "Yes", "No")</f>
        <v>No</v>
      </c>
      <c r="S1652" s="68" t="str">
        <f ca="1">IF(InvoiceDatabase[[#This Row],[IsOverdue?]]&lt;&gt;"Yes",InvoiceDatabase[[#This Row],[Status]],"Past Due")</f>
        <v>Paid</v>
      </c>
      <c r="T1652" s="68" t="str">
        <f ca="1">IF(AND(InvoiceDatabase[[#This Row],[Date Due]]&lt;TODAY(),InvoiceDatabase[[#This Row],[Status]]&lt;&gt;"Paid"),"Yes","No")</f>
        <v>No</v>
      </c>
    </row>
    <row r="1653" spans="1:20">
      <c r="A1653">
        <v>1652</v>
      </c>
      <c r="C1653" t="s">
        <v>105</v>
      </c>
      <c r="D1653" s="68">
        <v>5200000</v>
      </c>
      <c r="E1653" s="23">
        <v>46108</v>
      </c>
      <c r="F1653" s="23">
        <v>46122</v>
      </c>
      <c r="G1653" t="s">
        <v>2802</v>
      </c>
      <c r="H1653"/>
      <c r="I1653"/>
      <c r="K1653" t="s">
        <v>1953</v>
      </c>
      <c r="L1653" s="68">
        <v>2600000</v>
      </c>
      <c r="M1653" s="68">
        <f>InvoiceDatabase[[#This Row],[Amount]]-InvoiceDatabase[[#This Row],[Paid Amount]]</f>
        <v>2600000</v>
      </c>
      <c r="N1653" s="68" t="str" cm="1">
        <f t="array" aca="1" ref="N16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3" s="68" t="str">
        <f>_xlfn.TEXTAFTER(
VLOOKUP(InvoiceDatabase[[#This Row],[Customer]],CustomerList[],5,FALSE),
", ", -1)</f>
        <v>DKI Jakarta</v>
      </c>
      <c r="P1653" s="68">
        <f ca="1">IF(InvoiceDatabase[[#This Row],[Aging]]&lt;&gt;"Within Due",InvoiceDatabase[[#This Row],[Balance Outstanding]],0)</f>
        <v>2600000</v>
      </c>
      <c r="Q1653" s="68">
        <f ca="1">IF(InvoiceDatabase[[#This Row],[Aging]]="Within Due",InvoiceDatabase[[#This Row],[Balance Outstanding]],0)</f>
        <v>0</v>
      </c>
      <c r="R1653" s="68" t="str">
        <f ca="1">IF(InvoiceDatabase[[#This Row],[Date Issued]] &gt;= TODAY()-30, "Yes", "No")</f>
        <v>No</v>
      </c>
      <c r="S1653" s="68" t="str">
        <f ca="1">IF(InvoiceDatabase[[#This Row],[IsOverdue?]]&lt;&gt;"Yes",InvoiceDatabase[[#This Row],[Status]],"Past Due")</f>
        <v>Past Due</v>
      </c>
      <c r="T1653" s="68" t="str">
        <f ca="1">IF(AND(InvoiceDatabase[[#This Row],[Date Due]]&lt;TODAY(),InvoiceDatabase[[#This Row],[Status]]&lt;&gt;"Paid"),"Yes","No")</f>
        <v>Yes</v>
      </c>
    </row>
    <row r="1654" spans="1:20">
      <c r="A1654">
        <v>1653</v>
      </c>
      <c r="C1654" t="s">
        <v>218</v>
      </c>
      <c r="D1654" s="68">
        <v>3667000</v>
      </c>
      <c r="E1654" s="23">
        <v>46184</v>
      </c>
      <c r="F1654" s="23">
        <v>46214</v>
      </c>
      <c r="G1654" t="s">
        <v>274</v>
      </c>
      <c r="H1654"/>
      <c r="I1654"/>
      <c r="K1654" t="s">
        <v>1954</v>
      </c>
      <c r="L1654" s="68">
        <v>3667000</v>
      </c>
      <c r="M1654" s="68">
        <f>InvoiceDatabase[[#This Row],[Amount]]-InvoiceDatabase[[#This Row],[Paid Amount]]</f>
        <v>0</v>
      </c>
      <c r="N1654" s="68" t="str" cm="1">
        <f t="array" aca="1" ref="N16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4" s="68" t="str">
        <f>_xlfn.TEXTAFTER(
VLOOKUP(InvoiceDatabase[[#This Row],[Customer]],CustomerList[],5,FALSE),
", ", -1)</f>
        <v>Sumatera Utara</v>
      </c>
      <c r="P1654" s="68">
        <f ca="1">IF(InvoiceDatabase[[#This Row],[Aging]]&lt;&gt;"Within Due",InvoiceDatabase[[#This Row],[Balance Outstanding]],0)</f>
        <v>0</v>
      </c>
      <c r="Q1654" s="68">
        <f ca="1">IF(InvoiceDatabase[[#This Row],[Aging]]="Within Due",InvoiceDatabase[[#This Row],[Balance Outstanding]],0)</f>
        <v>0</v>
      </c>
      <c r="R1654" s="68" t="str">
        <f ca="1">IF(InvoiceDatabase[[#This Row],[Date Issued]] &gt;= TODAY()-30, "Yes", "No")</f>
        <v>No</v>
      </c>
      <c r="S1654" s="68" t="str">
        <f ca="1">IF(InvoiceDatabase[[#This Row],[IsOverdue?]]&lt;&gt;"Yes",InvoiceDatabase[[#This Row],[Status]],"Past Due")</f>
        <v>Paid</v>
      </c>
      <c r="T1654" s="68" t="str">
        <f ca="1">IF(AND(InvoiceDatabase[[#This Row],[Date Due]]&lt;TODAY(),InvoiceDatabase[[#This Row],[Status]]&lt;&gt;"Paid"),"Yes","No")</f>
        <v>No</v>
      </c>
    </row>
    <row r="1655" spans="1:20">
      <c r="A1655">
        <v>1654</v>
      </c>
      <c r="C1655" t="s">
        <v>171</v>
      </c>
      <c r="D1655" s="68">
        <v>2594000</v>
      </c>
      <c r="E1655" s="23">
        <v>46069</v>
      </c>
      <c r="F1655" s="23">
        <v>46083</v>
      </c>
      <c r="G1655" t="s">
        <v>274</v>
      </c>
      <c r="H1655"/>
      <c r="I1655"/>
      <c r="K1655" t="s">
        <v>1955</v>
      </c>
      <c r="L1655" s="68">
        <v>2594000</v>
      </c>
      <c r="M1655" s="68">
        <f>InvoiceDatabase[[#This Row],[Amount]]-InvoiceDatabase[[#This Row],[Paid Amount]]</f>
        <v>0</v>
      </c>
      <c r="N1655" s="68" t="str" cm="1">
        <f t="array" aca="1" ref="N16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5" s="68" t="str">
        <f>_xlfn.TEXTAFTER(
VLOOKUP(InvoiceDatabase[[#This Row],[Customer]],CustomerList[],5,FALSE),
", ", -1)</f>
        <v>Jawa Barat</v>
      </c>
      <c r="P1655" s="68">
        <f ca="1">IF(InvoiceDatabase[[#This Row],[Aging]]&lt;&gt;"Within Due",InvoiceDatabase[[#This Row],[Balance Outstanding]],0)</f>
        <v>0</v>
      </c>
      <c r="Q1655" s="68">
        <f ca="1">IF(InvoiceDatabase[[#This Row],[Aging]]="Within Due",InvoiceDatabase[[#This Row],[Balance Outstanding]],0)</f>
        <v>0</v>
      </c>
      <c r="R1655" s="68" t="str">
        <f ca="1">IF(InvoiceDatabase[[#This Row],[Date Issued]] &gt;= TODAY()-30, "Yes", "No")</f>
        <v>No</v>
      </c>
      <c r="S1655" s="68" t="str">
        <f ca="1">IF(InvoiceDatabase[[#This Row],[IsOverdue?]]&lt;&gt;"Yes",InvoiceDatabase[[#This Row],[Status]],"Past Due")</f>
        <v>Paid</v>
      </c>
      <c r="T1655" s="68" t="str">
        <f ca="1">IF(AND(InvoiceDatabase[[#This Row],[Date Due]]&lt;TODAY(),InvoiceDatabase[[#This Row],[Status]]&lt;&gt;"Paid"),"Yes","No")</f>
        <v>No</v>
      </c>
    </row>
    <row r="1656" spans="1:20">
      <c r="A1656">
        <v>1655</v>
      </c>
      <c r="C1656" t="s">
        <v>111</v>
      </c>
      <c r="D1656" s="68">
        <v>2809000</v>
      </c>
      <c r="E1656" s="23">
        <v>46093</v>
      </c>
      <c r="F1656" s="23">
        <v>46138</v>
      </c>
      <c r="G1656" t="s">
        <v>2802</v>
      </c>
      <c r="H1656"/>
      <c r="I1656"/>
      <c r="K1656" t="s">
        <v>1956</v>
      </c>
      <c r="L1656" s="68">
        <v>1124000</v>
      </c>
      <c r="M1656" s="68">
        <f>InvoiceDatabase[[#This Row],[Amount]]-InvoiceDatabase[[#This Row],[Paid Amount]]</f>
        <v>1685000</v>
      </c>
      <c r="N1656" s="68" t="str" cm="1">
        <f t="array" aca="1" ref="N16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56" s="68" t="str">
        <f>_xlfn.TEXTAFTER(
VLOOKUP(InvoiceDatabase[[#This Row],[Customer]],CustomerList[],5,FALSE),
", ", -1)</f>
        <v>DKI Jakarta</v>
      </c>
      <c r="P1656" s="68">
        <f ca="1">IF(InvoiceDatabase[[#This Row],[Aging]]&lt;&gt;"Within Due",InvoiceDatabase[[#This Row],[Balance Outstanding]],0)</f>
        <v>1685000</v>
      </c>
      <c r="Q1656" s="68">
        <f ca="1">IF(InvoiceDatabase[[#This Row],[Aging]]="Within Due",InvoiceDatabase[[#This Row],[Balance Outstanding]],0)</f>
        <v>0</v>
      </c>
      <c r="R1656" s="68" t="str">
        <f ca="1">IF(InvoiceDatabase[[#This Row],[Date Issued]] &gt;= TODAY()-30, "Yes", "No")</f>
        <v>No</v>
      </c>
      <c r="S1656" s="68" t="str">
        <f ca="1">IF(InvoiceDatabase[[#This Row],[IsOverdue?]]&lt;&gt;"Yes",InvoiceDatabase[[#This Row],[Status]],"Past Due")</f>
        <v>Past Due</v>
      </c>
      <c r="T1656" s="68" t="str">
        <f ca="1">IF(AND(InvoiceDatabase[[#This Row],[Date Due]]&lt;TODAY(),InvoiceDatabase[[#This Row],[Status]]&lt;&gt;"Paid"),"Yes","No")</f>
        <v>Yes</v>
      </c>
    </row>
    <row r="1657" spans="1:20">
      <c r="A1657">
        <v>1656</v>
      </c>
      <c r="C1657" t="s">
        <v>158</v>
      </c>
      <c r="D1657" s="68">
        <v>3072000</v>
      </c>
      <c r="E1657" s="23">
        <v>46225</v>
      </c>
      <c r="F1657" s="23">
        <v>46270</v>
      </c>
      <c r="G1657" t="s">
        <v>274</v>
      </c>
      <c r="H1657"/>
      <c r="I1657"/>
      <c r="K1657" t="s">
        <v>1957</v>
      </c>
      <c r="L1657" s="68">
        <v>3072000</v>
      </c>
      <c r="M1657" s="68">
        <f>InvoiceDatabase[[#This Row],[Amount]]-InvoiceDatabase[[#This Row],[Paid Amount]]</f>
        <v>0</v>
      </c>
      <c r="N1657" s="68" t="str" cm="1">
        <f t="array" aca="1" ref="N16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7" s="68" t="str">
        <f>_xlfn.TEXTAFTER(
VLOOKUP(InvoiceDatabase[[#This Row],[Customer]],CustomerList[],5,FALSE),
", ", -1)</f>
        <v>DKI Jakarta</v>
      </c>
      <c r="P1657" s="68">
        <f ca="1">IF(InvoiceDatabase[[#This Row],[Aging]]&lt;&gt;"Within Due",InvoiceDatabase[[#This Row],[Balance Outstanding]],0)</f>
        <v>0</v>
      </c>
      <c r="Q1657" s="68">
        <f ca="1">IF(InvoiceDatabase[[#This Row],[Aging]]="Within Due",InvoiceDatabase[[#This Row],[Balance Outstanding]],0)</f>
        <v>0</v>
      </c>
      <c r="R1657" s="68" t="str">
        <f ca="1">IF(InvoiceDatabase[[#This Row],[Date Issued]] &gt;= TODAY()-30, "Yes", "No")</f>
        <v>No</v>
      </c>
      <c r="S1657" s="68" t="str">
        <f ca="1">IF(InvoiceDatabase[[#This Row],[IsOverdue?]]&lt;&gt;"Yes",InvoiceDatabase[[#This Row],[Status]],"Past Due")</f>
        <v>Paid</v>
      </c>
      <c r="T1657" s="68" t="str">
        <f ca="1">IF(AND(InvoiceDatabase[[#This Row],[Date Due]]&lt;TODAY(),InvoiceDatabase[[#This Row],[Status]]&lt;&gt;"Paid"),"Yes","No")</f>
        <v>No</v>
      </c>
    </row>
    <row r="1658" spans="1:20">
      <c r="A1658">
        <v>1657</v>
      </c>
      <c r="C1658" t="s">
        <v>177</v>
      </c>
      <c r="D1658" s="68">
        <v>5787000</v>
      </c>
      <c r="E1658" s="23">
        <v>46246</v>
      </c>
      <c r="F1658" s="23">
        <v>46276</v>
      </c>
      <c r="G1658" t="s">
        <v>274</v>
      </c>
      <c r="H1658"/>
      <c r="I1658"/>
      <c r="K1658" t="s">
        <v>1958</v>
      </c>
      <c r="L1658" s="68">
        <v>5787000</v>
      </c>
      <c r="M1658" s="68">
        <f>InvoiceDatabase[[#This Row],[Amount]]-InvoiceDatabase[[#This Row],[Paid Amount]]</f>
        <v>0</v>
      </c>
      <c r="N1658" s="68" t="str" cm="1">
        <f t="array" aca="1" ref="N16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8" s="68" t="str">
        <f>_xlfn.TEXTAFTER(
VLOOKUP(InvoiceDatabase[[#This Row],[Customer]],CustomerList[],5,FALSE),
", ", -1)</f>
        <v>Jawa Timur</v>
      </c>
      <c r="P1658" s="68">
        <f ca="1">IF(InvoiceDatabase[[#This Row],[Aging]]&lt;&gt;"Within Due",InvoiceDatabase[[#This Row],[Balance Outstanding]],0)</f>
        <v>0</v>
      </c>
      <c r="Q1658" s="68">
        <f ca="1">IF(InvoiceDatabase[[#This Row],[Aging]]="Within Due",InvoiceDatabase[[#This Row],[Balance Outstanding]],0)</f>
        <v>0</v>
      </c>
      <c r="R1658" s="68" t="str">
        <f ca="1">IF(InvoiceDatabase[[#This Row],[Date Issued]] &gt;= TODAY()-30, "Yes", "No")</f>
        <v>No</v>
      </c>
      <c r="S1658" s="68" t="str">
        <f ca="1">IF(InvoiceDatabase[[#This Row],[IsOverdue?]]&lt;&gt;"Yes",InvoiceDatabase[[#This Row],[Status]],"Past Due")</f>
        <v>Paid</v>
      </c>
      <c r="T1658" s="68" t="str">
        <f ca="1">IF(AND(InvoiceDatabase[[#This Row],[Date Due]]&lt;TODAY(),InvoiceDatabase[[#This Row],[Status]]&lt;&gt;"Paid"),"Yes","No")</f>
        <v>No</v>
      </c>
    </row>
    <row r="1659" spans="1:20">
      <c r="A1659">
        <v>1658</v>
      </c>
      <c r="C1659" t="s">
        <v>171</v>
      </c>
      <c r="D1659" s="68">
        <v>7591000</v>
      </c>
      <c r="E1659" s="23">
        <v>46245</v>
      </c>
      <c r="F1659" s="23">
        <v>46259</v>
      </c>
      <c r="G1659" t="s">
        <v>274</v>
      </c>
      <c r="H1659"/>
      <c r="I1659"/>
      <c r="K1659" t="s">
        <v>1959</v>
      </c>
      <c r="L1659" s="68">
        <v>7591000</v>
      </c>
      <c r="M1659" s="68">
        <f>InvoiceDatabase[[#This Row],[Amount]]-InvoiceDatabase[[#This Row],[Paid Amount]]</f>
        <v>0</v>
      </c>
      <c r="N1659" s="68" t="str" cm="1">
        <f t="array" aca="1" ref="N16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59" s="68" t="str">
        <f>_xlfn.TEXTAFTER(
VLOOKUP(InvoiceDatabase[[#This Row],[Customer]],CustomerList[],5,FALSE),
", ", -1)</f>
        <v>Jawa Barat</v>
      </c>
      <c r="P1659" s="68">
        <f ca="1">IF(InvoiceDatabase[[#This Row],[Aging]]&lt;&gt;"Within Due",InvoiceDatabase[[#This Row],[Balance Outstanding]],0)</f>
        <v>0</v>
      </c>
      <c r="Q1659" s="68">
        <f ca="1">IF(InvoiceDatabase[[#This Row],[Aging]]="Within Due",InvoiceDatabase[[#This Row],[Balance Outstanding]],0)</f>
        <v>0</v>
      </c>
      <c r="R1659" s="68" t="str">
        <f ca="1">IF(InvoiceDatabase[[#This Row],[Date Issued]] &gt;= TODAY()-30, "Yes", "No")</f>
        <v>No</v>
      </c>
      <c r="S1659" s="68" t="str">
        <f ca="1">IF(InvoiceDatabase[[#This Row],[IsOverdue?]]&lt;&gt;"Yes",InvoiceDatabase[[#This Row],[Status]],"Past Due")</f>
        <v>Paid</v>
      </c>
      <c r="T1659" s="68" t="str">
        <f ca="1">IF(AND(InvoiceDatabase[[#This Row],[Date Due]]&lt;TODAY(),InvoiceDatabase[[#This Row],[Status]]&lt;&gt;"Paid"),"Yes","No")</f>
        <v>No</v>
      </c>
    </row>
    <row r="1660" spans="1:20">
      <c r="A1660">
        <v>1659</v>
      </c>
      <c r="C1660" t="s">
        <v>253</v>
      </c>
      <c r="D1660" s="68">
        <v>2275000</v>
      </c>
      <c r="E1660" s="23">
        <v>46033</v>
      </c>
      <c r="F1660" s="23">
        <v>46063</v>
      </c>
      <c r="G1660" t="s">
        <v>2802</v>
      </c>
      <c r="H1660"/>
      <c r="I1660"/>
      <c r="K1660" t="s">
        <v>1960</v>
      </c>
      <c r="L1660" s="68">
        <v>1138000</v>
      </c>
      <c r="M1660" s="68">
        <f>InvoiceDatabase[[#This Row],[Amount]]-InvoiceDatabase[[#This Row],[Paid Amount]]</f>
        <v>1137000</v>
      </c>
      <c r="N1660" s="68" t="str" cm="1">
        <f t="array" aca="1" ref="N16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60" s="68" t="str">
        <f>_xlfn.TEXTAFTER(
VLOOKUP(InvoiceDatabase[[#This Row],[Customer]],CustomerList[],5,FALSE),
", ", -1)</f>
        <v>Kalimantan Barat</v>
      </c>
      <c r="P1660" s="68">
        <f ca="1">IF(InvoiceDatabase[[#This Row],[Aging]]&lt;&gt;"Within Due",InvoiceDatabase[[#This Row],[Balance Outstanding]],0)</f>
        <v>1137000</v>
      </c>
      <c r="Q1660" s="68">
        <f ca="1">IF(InvoiceDatabase[[#This Row],[Aging]]="Within Due",InvoiceDatabase[[#This Row],[Balance Outstanding]],0)</f>
        <v>0</v>
      </c>
      <c r="R1660" s="68" t="str">
        <f ca="1">IF(InvoiceDatabase[[#This Row],[Date Issued]] &gt;= TODAY()-30, "Yes", "No")</f>
        <v>No</v>
      </c>
      <c r="S1660" s="68" t="str">
        <f ca="1">IF(InvoiceDatabase[[#This Row],[IsOverdue?]]&lt;&gt;"Yes",InvoiceDatabase[[#This Row],[Status]],"Past Due")</f>
        <v>Past Due</v>
      </c>
      <c r="T1660" s="68" t="str">
        <f ca="1">IF(AND(InvoiceDatabase[[#This Row],[Date Due]]&lt;TODAY(),InvoiceDatabase[[#This Row],[Status]]&lt;&gt;"Paid"),"Yes","No")</f>
        <v>Yes</v>
      </c>
    </row>
    <row r="1661" spans="1:20">
      <c r="A1661">
        <v>1660</v>
      </c>
      <c r="C1661" t="s">
        <v>151</v>
      </c>
      <c r="D1661" s="68">
        <v>504000</v>
      </c>
      <c r="E1661" s="23">
        <v>46256</v>
      </c>
      <c r="F1661" s="23">
        <v>46286</v>
      </c>
      <c r="G1661" t="s">
        <v>51</v>
      </c>
      <c r="H1661"/>
      <c r="I1661"/>
      <c r="K1661" t="s">
        <v>1961</v>
      </c>
      <c r="L1661" s="68">
        <v>0</v>
      </c>
      <c r="M1661" s="68">
        <f>InvoiceDatabase[[#This Row],[Amount]]-InvoiceDatabase[[#This Row],[Paid Amount]]</f>
        <v>504000</v>
      </c>
      <c r="N1661" s="68" t="str" cm="1">
        <f t="array" aca="1" ref="N16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61" s="68" t="str">
        <f>_xlfn.TEXTAFTER(
VLOOKUP(InvoiceDatabase[[#This Row],[Customer]],CustomerList[],5,FALSE),
", ", -1)</f>
        <v>Banten</v>
      </c>
      <c r="P1661" s="68">
        <f ca="1">IF(InvoiceDatabase[[#This Row],[Aging]]&lt;&gt;"Within Due",InvoiceDatabase[[#This Row],[Balance Outstanding]],0)</f>
        <v>504000</v>
      </c>
      <c r="Q1661" s="68">
        <f ca="1">IF(InvoiceDatabase[[#This Row],[Aging]]="Within Due",InvoiceDatabase[[#This Row],[Balance Outstanding]],0)</f>
        <v>0</v>
      </c>
      <c r="R1661" s="68" t="str">
        <f ca="1">IF(InvoiceDatabase[[#This Row],[Date Issued]] &gt;= TODAY()-30, "Yes", "No")</f>
        <v>No</v>
      </c>
      <c r="S1661" s="68" t="str">
        <f ca="1">IF(InvoiceDatabase[[#This Row],[IsOverdue?]]&lt;&gt;"Yes",InvoiceDatabase[[#This Row],[Status]],"Past Due")</f>
        <v>Past Due</v>
      </c>
      <c r="T1661" s="68" t="str">
        <f ca="1">IF(AND(InvoiceDatabase[[#This Row],[Date Due]]&lt;TODAY(),InvoiceDatabase[[#This Row],[Status]]&lt;&gt;"Paid"),"Yes","No")</f>
        <v>Yes</v>
      </c>
    </row>
    <row r="1662" spans="1:20">
      <c r="A1662">
        <v>1661</v>
      </c>
      <c r="C1662" t="s">
        <v>204</v>
      </c>
      <c r="D1662" s="68">
        <v>4020000</v>
      </c>
      <c r="E1662" s="23">
        <v>46130</v>
      </c>
      <c r="F1662" s="23">
        <v>46175</v>
      </c>
      <c r="G1662" t="s">
        <v>274</v>
      </c>
      <c r="H1662"/>
      <c r="I1662"/>
      <c r="K1662" t="s">
        <v>1962</v>
      </c>
      <c r="L1662" s="68">
        <v>4020000</v>
      </c>
      <c r="M1662" s="68">
        <f>InvoiceDatabase[[#This Row],[Amount]]-InvoiceDatabase[[#This Row],[Paid Amount]]</f>
        <v>0</v>
      </c>
      <c r="N1662" s="68" t="str" cm="1">
        <f t="array" aca="1" ref="N16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2" s="68" t="str">
        <f>_xlfn.TEXTAFTER(
VLOOKUP(InvoiceDatabase[[#This Row],[Customer]],CustomerList[],5,FALSE),
", ", -1)</f>
        <v>Bali</v>
      </c>
      <c r="P1662" s="68">
        <f ca="1">IF(InvoiceDatabase[[#This Row],[Aging]]&lt;&gt;"Within Due",InvoiceDatabase[[#This Row],[Balance Outstanding]],0)</f>
        <v>0</v>
      </c>
      <c r="Q1662" s="68">
        <f ca="1">IF(InvoiceDatabase[[#This Row],[Aging]]="Within Due",InvoiceDatabase[[#This Row],[Balance Outstanding]],0)</f>
        <v>0</v>
      </c>
      <c r="R1662" s="68" t="str">
        <f ca="1">IF(InvoiceDatabase[[#This Row],[Date Issued]] &gt;= TODAY()-30, "Yes", "No")</f>
        <v>No</v>
      </c>
      <c r="S1662" s="68" t="str">
        <f ca="1">IF(InvoiceDatabase[[#This Row],[IsOverdue?]]&lt;&gt;"Yes",InvoiceDatabase[[#This Row],[Status]],"Past Due")</f>
        <v>Paid</v>
      </c>
      <c r="T1662" s="68" t="str">
        <f ca="1">IF(AND(InvoiceDatabase[[#This Row],[Date Due]]&lt;TODAY(),InvoiceDatabase[[#This Row],[Status]]&lt;&gt;"Paid"),"Yes","No")</f>
        <v>No</v>
      </c>
    </row>
    <row r="1663" spans="1:20">
      <c r="A1663">
        <v>1662</v>
      </c>
      <c r="C1663" t="s">
        <v>239</v>
      </c>
      <c r="D1663" s="68">
        <v>1951000</v>
      </c>
      <c r="E1663" s="23">
        <v>46143</v>
      </c>
      <c r="F1663" s="23">
        <v>46173</v>
      </c>
      <c r="G1663" t="s">
        <v>274</v>
      </c>
      <c r="H1663"/>
      <c r="I1663"/>
      <c r="K1663" t="s">
        <v>1963</v>
      </c>
      <c r="L1663" s="68">
        <v>1951000</v>
      </c>
      <c r="M1663" s="68">
        <f>InvoiceDatabase[[#This Row],[Amount]]-InvoiceDatabase[[#This Row],[Paid Amount]]</f>
        <v>0</v>
      </c>
      <c r="N1663" s="68" t="str" cm="1">
        <f t="array" aca="1" ref="N16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3" s="68" t="str">
        <f>_xlfn.TEXTAFTER(
VLOOKUP(InvoiceDatabase[[#This Row],[Customer]],CustomerList[],5,FALSE),
", ", -1)</f>
        <v>Kepulauan Riau</v>
      </c>
      <c r="P1663" s="68">
        <f ca="1">IF(InvoiceDatabase[[#This Row],[Aging]]&lt;&gt;"Within Due",InvoiceDatabase[[#This Row],[Balance Outstanding]],0)</f>
        <v>0</v>
      </c>
      <c r="Q1663" s="68">
        <f ca="1">IF(InvoiceDatabase[[#This Row],[Aging]]="Within Due",InvoiceDatabase[[#This Row],[Balance Outstanding]],0)</f>
        <v>0</v>
      </c>
      <c r="R1663" s="68" t="str">
        <f ca="1">IF(InvoiceDatabase[[#This Row],[Date Issued]] &gt;= TODAY()-30, "Yes", "No")</f>
        <v>No</v>
      </c>
      <c r="S1663" s="68" t="str">
        <f ca="1">IF(InvoiceDatabase[[#This Row],[IsOverdue?]]&lt;&gt;"Yes",InvoiceDatabase[[#This Row],[Status]],"Past Due")</f>
        <v>Paid</v>
      </c>
      <c r="T1663" s="68" t="str">
        <f ca="1">IF(AND(InvoiceDatabase[[#This Row],[Date Due]]&lt;TODAY(),InvoiceDatabase[[#This Row],[Status]]&lt;&gt;"Paid"),"Yes","No")</f>
        <v>No</v>
      </c>
    </row>
    <row r="1664" spans="1:20">
      <c r="A1664">
        <v>1663</v>
      </c>
      <c r="C1664" t="s">
        <v>204</v>
      </c>
      <c r="D1664" s="68">
        <v>3866000</v>
      </c>
      <c r="E1664" s="23">
        <v>46109</v>
      </c>
      <c r="F1664" s="23">
        <v>46139</v>
      </c>
      <c r="G1664" t="s">
        <v>274</v>
      </c>
      <c r="H1664"/>
      <c r="I1664"/>
      <c r="K1664" t="s">
        <v>1964</v>
      </c>
      <c r="L1664" s="68">
        <v>3866000</v>
      </c>
      <c r="M1664" s="68">
        <f>InvoiceDatabase[[#This Row],[Amount]]-InvoiceDatabase[[#This Row],[Paid Amount]]</f>
        <v>0</v>
      </c>
      <c r="N1664" s="68" t="str" cm="1">
        <f t="array" aca="1" ref="N16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4" s="68" t="str">
        <f>_xlfn.TEXTAFTER(
VLOOKUP(InvoiceDatabase[[#This Row],[Customer]],CustomerList[],5,FALSE),
", ", -1)</f>
        <v>Bali</v>
      </c>
      <c r="P1664" s="68">
        <f ca="1">IF(InvoiceDatabase[[#This Row],[Aging]]&lt;&gt;"Within Due",InvoiceDatabase[[#This Row],[Balance Outstanding]],0)</f>
        <v>0</v>
      </c>
      <c r="Q1664" s="68">
        <f ca="1">IF(InvoiceDatabase[[#This Row],[Aging]]="Within Due",InvoiceDatabase[[#This Row],[Balance Outstanding]],0)</f>
        <v>0</v>
      </c>
      <c r="R1664" s="68" t="str">
        <f ca="1">IF(InvoiceDatabase[[#This Row],[Date Issued]] &gt;= TODAY()-30, "Yes", "No")</f>
        <v>No</v>
      </c>
      <c r="S1664" s="68" t="str">
        <f ca="1">IF(InvoiceDatabase[[#This Row],[IsOverdue?]]&lt;&gt;"Yes",InvoiceDatabase[[#This Row],[Status]],"Past Due")</f>
        <v>Paid</v>
      </c>
      <c r="T1664" s="68" t="str">
        <f ca="1">IF(AND(InvoiceDatabase[[#This Row],[Date Due]]&lt;TODAY(),InvoiceDatabase[[#This Row],[Status]]&lt;&gt;"Paid"),"Yes","No")</f>
        <v>No</v>
      </c>
    </row>
    <row r="1665" spans="1:20">
      <c r="A1665">
        <v>1664</v>
      </c>
      <c r="C1665" t="s">
        <v>177</v>
      </c>
      <c r="D1665" s="68">
        <v>4079000</v>
      </c>
      <c r="E1665" s="23">
        <v>46032</v>
      </c>
      <c r="F1665" s="23">
        <v>46046</v>
      </c>
      <c r="G1665" t="s">
        <v>274</v>
      </c>
      <c r="H1665"/>
      <c r="I1665"/>
      <c r="K1665" t="s">
        <v>1965</v>
      </c>
      <c r="L1665" s="68">
        <v>4079000</v>
      </c>
      <c r="M1665" s="68">
        <f>InvoiceDatabase[[#This Row],[Amount]]-InvoiceDatabase[[#This Row],[Paid Amount]]</f>
        <v>0</v>
      </c>
      <c r="N1665" s="68" t="str" cm="1">
        <f t="array" aca="1" ref="N16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5" s="68" t="str">
        <f>_xlfn.TEXTAFTER(
VLOOKUP(InvoiceDatabase[[#This Row],[Customer]],CustomerList[],5,FALSE),
", ", -1)</f>
        <v>Jawa Timur</v>
      </c>
      <c r="P1665" s="68">
        <f ca="1">IF(InvoiceDatabase[[#This Row],[Aging]]&lt;&gt;"Within Due",InvoiceDatabase[[#This Row],[Balance Outstanding]],0)</f>
        <v>0</v>
      </c>
      <c r="Q1665" s="68">
        <f ca="1">IF(InvoiceDatabase[[#This Row],[Aging]]="Within Due",InvoiceDatabase[[#This Row],[Balance Outstanding]],0)</f>
        <v>0</v>
      </c>
      <c r="R1665" s="68" t="str">
        <f ca="1">IF(InvoiceDatabase[[#This Row],[Date Issued]] &gt;= TODAY()-30, "Yes", "No")</f>
        <v>No</v>
      </c>
      <c r="S1665" s="68" t="str">
        <f ca="1">IF(InvoiceDatabase[[#This Row],[IsOverdue?]]&lt;&gt;"Yes",InvoiceDatabase[[#This Row],[Status]],"Past Due")</f>
        <v>Paid</v>
      </c>
      <c r="T1665" s="68" t="str">
        <f ca="1">IF(AND(InvoiceDatabase[[#This Row],[Date Due]]&lt;TODAY(),InvoiceDatabase[[#This Row],[Status]]&lt;&gt;"Paid"),"Yes","No")</f>
        <v>No</v>
      </c>
    </row>
    <row r="1666" spans="1:20">
      <c r="A1666">
        <v>1665</v>
      </c>
      <c r="C1666" t="s">
        <v>171</v>
      </c>
      <c r="D1666" s="68">
        <v>636000</v>
      </c>
      <c r="E1666" s="23">
        <v>46071</v>
      </c>
      <c r="F1666" s="23">
        <v>46101</v>
      </c>
      <c r="G1666" t="s">
        <v>274</v>
      </c>
      <c r="H1666"/>
      <c r="I1666"/>
      <c r="K1666" t="s">
        <v>1966</v>
      </c>
      <c r="L1666" s="68">
        <v>636000</v>
      </c>
      <c r="M1666" s="68">
        <f>InvoiceDatabase[[#This Row],[Amount]]-InvoiceDatabase[[#This Row],[Paid Amount]]</f>
        <v>0</v>
      </c>
      <c r="N1666" s="68" t="str" cm="1">
        <f t="array" aca="1" ref="N16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6" s="68" t="str">
        <f>_xlfn.TEXTAFTER(
VLOOKUP(InvoiceDatabase[[#This Row],[Customer]],CustomerList[],5,FALSE),
", ", -1)</f>
        <v>Jawa Barat</v>
      </c>
      <c r="P1666" s="68">
        <f ca="1">IF(InvoiceDatabase[[#This Row],[Aging]]&lt;&gt;"Within Due",InvoiceDatabase[[#This Row],[Balance Outstanding]],0)</f>
        <v>0</v>
      </c>
      <c r="Q1666" s="68">
        <f ca="1">IF(InvoiceDatabase[[#This Row],[Aging]]="Within Due",InvoiceDatabase[[#This Row],[Balance Outstanding]],0)</f>
        <v>0</v>
      </c>
      <c r="R1666" s="68" t="str">
        <f ca="1">IF(InvoiceDatabase[[#This Row],[Date Issued]] &gt;= TODAY()-30, "Yes", "No")</f>
        <v>No</v>
      </c>
      <c r="S1666" s="68" t="str">
        <f ca="1">IF(InvoiceDatabase[[#This Row],[IsOverdue?]]&lt;&gt;"Yes",InvoiceDatabase[[#This Row],[Status]],"Past Due")</f>
        <v>Paid</v>
      </c>
      <c r="T1666" s="68" t="str">
        <f ca="1">IF(AND(InvoiceDatabase[[#This Row],[Date Due]]&lt;TODAY(),InvoiceDatabase[[#This Row],[Status]]&lt;&gt;"Paid"),"Yes","No")</f>
        <v>No</v>
      </c>
    </row>
    <row r="1667" spans="1:20">
      <c r="A1667">
        <v>1666</v>
      </c>
      <c r="C1667" t="s">
        <v>218</v>
      </c>
      <c r="D1667" s="68">
        <v>3273000</v>
      </c>
      <c r="E1667" s="23">
        <v>46260</v>
      </c>
      <c r="F1667" s="23">
        <v>46274</v>
      </c>
      <c r="G1667" t="s">
        <v>274</v>
      </c>
      <c r="H1667"/>
      <c r="I1667"/>
      <c r="K1667" t="s">
        <v>1967</v>
      </c>
      <c r="L1667" s="68">
        <v>3273000</v>
      </c>
      <c r="M1667" s="68">
        <f>InvoiceDatabase[[#This Row],[Amount]]-InvoiceDatabase[[#This Row],[Paid Amount]]</f>
        <v>0</v>
      </c>
      <c r="N1667" s="68" t="str" cm="1">
        <f t="array" aca="1" ref="N16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7" s="68" t="str">
        <f>_xlfn.TEXTAFTER(
VLOOKUP(InvoiceDatabase[[#This Row],[Customer]],CustomerList[],5,FALSE),
", ", -1)</f>
        <v>Sumatera Utara</v>
      </c>
      <c r="P1667" s="68">
        <f ca="1">IF(InvoiceDatabase[[#This Row],[Aging]]&lt;&gt;"Within Due",InvoiceDatabase[[#This Row],[Balance Outstanding]],0)</f>
        <v>0</v>
      </c>
      <c r="Q1667" s="68">
        <f ca="1">IF(InvoiceDatabase[[#This Row],[Aging]]="Within Due",InvoiceDatabase[[#This Row],[Balance Outstanding]],0)</f>
        <v>0</v>
      </c>
      <c r="R1667" s="68" t="str">
        <f ca="1">IF(InvoiceDatabase[[#This Row],[Date Issued]] &gt;= TODAY()-30, "Yes", "No")</f>
        <v>No</v>
      </c>
      <c r="S1667" s="68" t="str">
        <f ca="1">IF(InvoiceDatabase[[#This Row],[IsOverdue?]]&lt;&gt;"Yes",InvoiceDatabase[[#This Row],[Status]],"Past Due")</f>
        <v>Paid</v>
      </c>
      <c r="T1667" s="68" t="str">
        <f ca="1">IF(AND(InvoiceDatabase[[#This Row],[Date Due]]&lt;TODAY(),InvoiceDatabase[[#This Row],[Status]]&lt;&gt;"Paid"),"Yes","No")</f>
        <v>No</v>
      </c>
    </row>
    <row r="1668" spans="1:20">
      <c r="A1668">
        <v>1667</v>
      </c>
      <c r="C1668" t="s">
        <v>144</v>
      </c>
      <c r="D1668" s="68">
        <v>4191000</v>
      </c>
      <c r="E1668" s="23">
        <v>46230</v>
      </c>
      <c r="F1668" s="23">
        <v>46244</v>
      </c>
      <c r="G1668" t="s">
        <v>2802</v>
      </c>
      <c r="H1668"/>
      <c r="I1668"/>
      <c r="K1668" t="s">
        <v>1968</v>
      </c>
      <c r="L1668" s="68">
        <v>2934000</v>
      </c>
      <c r="M1668" s="68">
        <f>InvoiceDatabase[[#This Row],[Amount]]-InvoiceDatabase[[#This Row],[Paid Amount]]</f>
        <v>1257000</v>
      </c>
      <c r="N1668" s="68" t="str" cm="1">
        <f t="array" aca="1" ref="N16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68" s="68" t="str">
        <f>_xlfn.TEXTAFTER(
VLOOKUP(InvoiceDatabase[[#This Row],[Customer]],CustomerList[],5,FALSE),
", ", -1)</f>
        <v>Banten</v>
      </c>
      <c r="P1668" s="68">
        <f ca="1">IF(InvoiceDatabase[[#This Row],[Aging]]&lt;&gt;"Within Due",InvoiceDatabase[[#This Row],[Balance Outstanding]],0)</f>
        <v>1257000</v>
      </c>
      <c r="Q1668" s="68">
        <f ca="1">IF(InvoiceDatabase[[#This Row],[Aging]]="Within Due",InvoiceDatabase[[#This Row],[Balance Outstanding]],0)</f>
        <v>0</v>
      </c>
      <c r="R1668" s="68" t="str">
        <f ca="1">IF(InvoiceDatabase[[#This Row],[Date Issued]] &gt;= TODAY()-30, "Yes", "No")</f>
        <v>No</v>
      </c>
      <c r="S1668" s="68" t="str">
        <f ca="1">IF(InvoiceDatabase[[#This Row],[IsOverdue?]]&lt;&gt;"Yes",InvoiceDatabase[[#This Row],[Status]],"Past Due")</f>
        <v>Past Due</v>
      </c>
      <c r="T1668" s="68" t="str">
        <f ca="1">IF(AND(InvoiceDatabase[[#This Row],[Date Due]]&lt;TODAY(),InvoiceDatabase[[#This Row],[Status]]&lt;&gt;"Paid"),"Yes","No")</f>
        <v>Yes</v>
      </c>
    </row>
    <row r="1669" spans="1:20">
      <c r="A1669">
        <v>1668</v>
      </c>
      <c r="C1669" t="s">
        <v>232</v>
      </c>
      <c r="D1669" s="68">
        <v>378000</v>
      </c>
      <c r="E1669" s="23">
        <v>46101</v>
      </c>
      <c r="F1669" s="23">
        <v>46131</v>
      </c>
      <c r="G1669" t="s">
        <v>274</v>
      </c>
      <c r="H1669"/>
      <c r="I1669"/>
      <c r="K1669" t="s">
        <v>1969</v>
      </c>
      <c r="L1669" s="68">
        <v>378000</v>
      </c>
      <c r="M1669" s="68">
        <f>InvoiceDatabase[[#This Row],[Amount]]-InvoiceDatabase[[#This Row],[Paid Amount]]</f>
        <v>0</v>
      </c>
      <c r="N1669" s="68" t="str" cm="1">
        <f t="array" aca="1" ref="N16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69" s="68" t="str">
        <f>_xlfn.TEXTAFTER(
VLOOKUP(InvoiceDatabase[[#This Row],[Customer]],CustomerList[],5,FALSE),
", ", -1)</f>
        <v>Riau</v>
      </c>
      <c r="P1669" s="68">
        <f ca="1">IF(InvoiceDatabase[[#This Row],[Aging]]&lt;&gt;"Within Due",InvoiceDatabase[[#This Row],[Balance Outstanding]],0)</f>
        <v>0</v>
      </c>
      <c r="Q1669" s="68">
        <f ca="1">IF(InvoiceDatabase[[#This Row],[Aging]]="Within Due",InvoiceDatabase[[#This Row],[Balance Outstanding]],0)</f>
        <v>0</v>
      </c>
      <c r="R1669" s="68" t="str">
        <f ca="1">IF(InvoiceDatabase[[#This Row],[Date Issued]] &gt;= TODAY()-30, "Yes", "No")</f>
        <v>No</v>
      </c>
      <c r="S1669" s="68" t="str">
        <f ca="1">IF(InvoiceDatabase[[#This Row],[IsOverdue?]]&lt;&gt;"Yes",InvoiceDatabase[[#This Row],[Status]],"Past Due")</f>
        <v>Paid</v>
      </c>
      <c r="T1669" s="68" t="str">
        <f ca="1">IF(AND(InvoiceDatabase[[#This Row],[Date Due]]&lt;TODAY(),InvoiceDatabase[[#This Row],[Status]]&lt;&gt;"Paid"),"Yes","No")</f>
        <v>No</v>
      </c>
    </row>
    <row r="1670" spans="1:20">
      <c r="A1670">
        <v>1669</v>
      </c>
      <c r="C1670" t="s">
        <v>151</v>
      </c>
      <c r="D1670" s="68">
        <v>2059000</v>
      </c>
      <c r="E1670" s="23">
        <v>46043</v>
      </c>
      <c r="F1670" s="23">
        <v>46073</v>
      </c>
      <c r="G1670" t="s">
        <v>2802</v>
      </c>
      <c r="H1670"/>
      <c r="I1670"/>
      <c r="K1670" t="s">
        <v>1970</v>
      </c>
      <c r="L1670" s="68">
        <v>515000</v>
      </c>
      <c r="M1670" s="68">
        <f>InvoiceDatabase[[#This Row],[Amount]]-InvoiceDatabase[[#This Row],[Paid Amount]]</f>
        <v>1544000</v>
      </c>
      <c r="N1670" s="68" t="str" cm="1">
        <f t="array" aca="1" ref="N16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0" s="68" t="str">
        <f>_xlfn.TEXTAFTER(
VLOOKUP(InvoiceDatabase[[#This Row],[Customer]],CustomerList[],5,FALSE),
", ", -1)</f>
        <v>Banten</v>
      </c>
      <c r="P1670" s="68">
        <f ca="1">IF(InvoiceDatabase[[#This Row],[Aging]]&lt;&gt;"Within Due",InvoiceDatabase[[#This Row],[Balance Outstanding]],0)</f>
        <v>1544000</v>
      </c>
      <c r="Q1670" s="68">
        <f ca="1">IF(InvoiceDatabase[[#This Row],[Aging]]="Within Due",InvoiceDatabase[[#This Row],[Balance Outstanding]],0)</f>
        <v>0</v>
      </c>
      <c r="R1670" s="68" t="str">
        <f ca="1">IF(InvoiceDatabase[[#This Row],[Date Issued]] &gt;= TODAY()-30, "Yes", "No")</f>
        <v>No</v>
      </c>
      <c r="S1670" s="68" t="str">
        <f ca="1">IF(InvoiceDatabase[[#This Row],[IsOverdue?]]&lt;&gt;"Yes",InvoiceDatabase[[#This Row],[Status]],"Past Due")</f>
        <v>Past Due</v>
      </c>
      <c r="T1670" s="68" t="str">
        <f ca="1">IF(AND(InvoiceDatabase[[#This Row],[Date Due]]&lt;TODAY(),InvoiceDatabase[[#This Row],[Status]]&lt;&gt;"Paid"),"Yes","No")</f>
        <v>Yes</v>
      </c>
    </row>
    <row r="1671" spans="1:20">
      <c r="A1671">
        <v>1670</v>
      </c>
      <c r="C1671" t="s">
        <v>151</v>
      </c>
      <c r="D1671" s="68">
        <v>4811000</v>
      </c>
      <c r="E1671" s="23">
        <v>46272</v>
      </c>
      <c r="F1671" s="23">
        <v>46286</v>
      </c>
      <c r="G1671" t="s">
        <v>51</v>
      </c>
      <c r="H1671"/>
      <c r="I1671"/>
      <c r="K1671" t="s">
        <v>1971</v>
      </c>
      <c r="L1671" s="68">
        <v>0</v>
      </c>
      <c r="M1671" s="68">
        <f>InvoiceDatabase[[#This Row],[Amount]]-InvoiceDatabase[[#This Row],[Paid Amount]]</f>
        <v>4811000</v>
      </c>
      <c r="N1671" s="68" t="str" cm="1">
        <f t="array" aca="1" ref="N16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1" s="68" t="str">
        <f>_xlfn.TEXTAFTER(
VLOOKUP(InvoiceDatabase[[#This Row],[Customer]],CustomerList[],5,FALSE),
", ", -1)</f>
        <v>Banten</v>
      </c>
      <c r="P1671" s="68">
        <f ca="1">IF(InvoiceDatabase[[#This Row],[Aging]]&lt;&gt;"Within Due",InvoiceDatabase[[#This Row],[Balance Outstanding]],0)</f>
        <v>4811000</v>
      </c>
      <c r="Q1671" s="68">
        <f ca="1">IF(InvoiceDatabase[[#This Row],[Aging]]="Within Due",InvoiceDatabase[[#This Row],[Balance Outstanding]],0)</f>
        <v>0</v>
      </c>
      <c r="R1671" s="68" t="str">
        <f ca="1">IF(InvoiceDatabase[[#This Row],[Date Issued]] &gt;= TODAY()-30, "Yes", "No")</f>
        <v>Yes</v>
      </c>
      <c r="S1671" s="68" t="str">
        <f ca="1">IF(InvoiceDatabase[[#This Row],[IsOverdue?]]&lt;&gt;"Yes",InvoiceDatabase[[#This Row],[Status]],"Past Due")</f>
        <v>Past Due</v>
      </c>
      <c r="T1671" s="68" t="str">
        <f ca="1">IF(AND(InvoiceDatabase[[#This Row],[Date Due]]&lt;TODAY(),InvoiceDatabase[[#This Row],[Status]]&lt;&gt;"Paid"),"Yes","No")</f>
        <v>Yes</v>
      </c>
    </row>
    <row r="1672" spans="1:20">
      <c r="A1672">
        <v>1671</v>
      </c>
      <c r="C1672" t="s">
        <v>138</v>
      </c>
      <c r="D1672" s="68">
        <v>4819000</v>
      </c>
      <c r="E1672" s="23">
        <v>46145</v>
      </c>
      <c r="F1672" s="23">
        <v>46175</v>
      </c>
      <c r="G1672" t="s">
        <v>274</v>
      </c>
      <c r="H1672"/>
      <c r="I1672"/>
      <c r="K1672" t="s">
        <v>1972</v>
      </c>
      <c r="L1672" s="68">
        <v>4819000</v>
      </c>
      <c r="M1672" s="68">
        <f>InvoiceDatabase[[#This Row],[Amount]]-InvoiceDatabase[[#This Row],[Paid Amount]]</f>
        <v>0</v>
      </c>
      <c r="N1672" s="68" t="str" cm="1">
        <f t="array" aca="1" ref="N16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2" s="68" t="str">
        <f>_xlfn.TEXTAFTER(
VLOOKUP(InvoiceDatabase[[#This Row],[Customer]],CustomerList[],5,FALSE),
", ", -1)</f>
        <v>Jawa Barat</v>
      </c>
      <c r="P1672" s="68">
        <f ca="1">IF(InvoiceDatabase[[#This Row],[Aging]]&lt;&gt;"Within Due",InvoiceDatabase[[#This Row],[Balance Outstanding]],0)</f>
        <v>0</v>
      </c>
      <c r="Q1672" s="68">
        <f ca="1">IF(InvoiceDatabase[[#This Row],[Aging]]="Within Due",InvoiceDatabase[[#This Row],[Balance Outstanding]],0)</f>
        <v>0</v>
      </c>
      <c r="R1672" s="68" t="str">
        <f ca="1">IF(InvoiceDatabase[[#This Row],[Date Issued]] &gt;= TODAY()-30, "Yes", "No")</f>
        <v>No</v>
      </c>
      <c r="S1672" s="68" t="str">
        <f ca="1">IF(InvoiceDatabase[[#This Row],[IsOverdue?]]&lt;&gt;"Yes",InvoiceDatabase[[#This Row],[Status]],"Past Due")</f>
        <v>Paid</v>
      </c>
      <c r="T1672" s="68" t="str">
        <f ca="1">IF(AND(InvoiceDatabase[[#This Row],[Date Due]]&lt;TODAY(),InvoiceDatabase[[#This Row],[Status]]&lt;&gt;"Paid"),"Yes","No")</f>
        <v>No</v>
      </c>
    </row>
    <row r="1673" spans="1:20">
      <c r="A1673">
        <v>1672</v>
      </c>
      <c r="C1673" t="s">
        <v>144</v>
      </c>
      <c r="D1673" s="68">
        <v>3527000</v>
      </c>
      <c r="E1673" s="23">
        <v>46115</v>
      </c>
      <c r="F1673" s="23">
        <v>46145</v>
      </c>
      <c r="G1673" t="s">
        <v>274</v>
      </c>
      <c r="H1673"/>
      <c r="I1673"/>
      <c r="K1673" t="s">
        <v>1973</v>
      </c>
      <c r="L1673" s="68">
        <v>3527000</v>
      </c>
      <c r="M1673" s="68">
        <f>InvoiceDatabase[[#This Row],[Amount]]-InvoiceDatabase[[#This Row],[Paid Amount]]</f>
        <v>0</v>
      </c>
      <c r="N1673" s="68" t="str" cm="1">
        <f t="array" aca="1" ref="N16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3" s="68" t="str">
        <f>_xlfn.TEXTAFTER(
VLOOKUP(InvoiceDatabase[[#This Row],[Customer]],CustomerList[],5,FALSE),
", ", -1)</f>
        <v>Banten</v>
      </c>
      <c r="P1673" s="68">
        <f ca="1">IF(InvoiceDatabase[[#This Row],[Aging]]&lt;&gt;"Within Due",InvoiceDatabase[[#This Row],[Balance Outstanding]],0)</f>
        <v>0</v>
      </c>
      <c r="Q1673" s="68">
        <f ca="1">IF(InvoiceDatabase[[#This Row],[Aging]]="Within Due",InvoiceDatabase[[#This Row],[Balance Outstanding]],0)</f>
        <v>0</v>
      </c>
      <c r="R1673" s="68" t="str">
        <f ca="1">IF(InvoiceDatabase[[#This Row],[Date Issued]] &gt;= TODAY()-30, "Yes", "No")</f>
        <v>No</v>
      </c>
      <c r="S1673" s="68" t="str">
        <f ca="1">IF(InvoiceDatabase[[#This Row],[IsOverdue?]]&lt;&gt;"Yes",InvoiceDatabase[[#This Row],[Status]],"Past Due")</f>
        <v>Paid</v>
      </c>
      <c r="T1673" s="68" t="str">
        <f ca="1">IF(AND(InvoiceDatabase[[#This Row],[Date Due]]&lt;TODAY(),InvoiceDatabase[[#This Row],[Status]]&lt;&gt;"Paid"),"Yes","No")</f>
        <v>No</v>
      </c>
    </row>
    <row r="1674" spans="1:20">
      <c r="A1674">
        <v>1673</v>
      </c>
      <c r="C1674" t="s">
        <v>151</v>
      </c>
      <c r="D1674" s="68">
        <v>250000</v>
      </c>
      <c r="E1674" s="23">
        <v>46098</v>
      </c>
      <c r="F1674" s="23">
        <v>46128</v>
      </c>
      <c r="G1674" t="s">
        <v>274</v>
      </c>
      <c r="H1674"/>
      <c r="I1674"/>
      <c r="K1674" t="s">
        <v>1974</v>
      </c>
      <c r="L1674" s="68">
        <v>250000</v>
      </c>
      <c r="M1674" s="68">
        <f>InvoiceDatabase[[#This Row],[Amount]]-InvoiceDatabase[[#This Row],[Paid Amount]]</f>
        <v>0</v>
      </c>
      <c r="N1674" s="68" t="str" cm="1">
        <f t="array" aca="1" ref="N16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4" s="68" t="str">
        <f>_xlfn.TEXTAFTER(
VLOOKUP(InvoiceDatabase[[#This Row],[Customer]],CustomerList[],5,FALSE),
", ", -1)</f>
        <v>Banten</v>
      </c>
      <c r="P1674" s="68">
        <f ca="1">IF(InvoiceDatabase[[#This Row],[Aging]]&lt;&gt;"Within Due",InvoiceDatabase[[#This Row],[Balance Outstanding]],0)</f>
        <v>0</v>
      </c>
      <c r="Q1674" s="68">
        <f ca="1">IF(InvoiceDatabase[[#This Row],[Aging]]="Within Due",InvoiceDatabase[[#This Row],[Balance Outstanding]],0)</f>
        <v>0</v>
      </c>
      <c r="R1674" s="68" t="str">
        <f ca="1">IF(InvoiceDatabase[[#This Row],[Date Issued]] &gt;= TODAY()-30, "Yes", "No")</f>
        <v>No</v>
      </c>
      <c r="S1674" s="68" t="str">
        <f ca="1">IF(InvoiceDatabase[[#This Row],[IsOverdue?]]&lt;&gt;"Yes",InvoiceDatabase[[#This Row],[Status]],"Past Due")</f>
        <v>Paid</v>
      </c>
      <c r="T1674" s="68" t="str">
        <f ca="1">IF(AND(InvoiceDatabase[[#This Row],[Date Due]]&lt;TODAY(),InvoiceDatabase[[#This Row],[Status]]&lt;&gt;"Paid"),"Yes","No")</f>
        <v>No</v>
      </c>
    </row>
    <row r="1675" spans="1:20">
      <c r="A1675">
        <v>1674</v>
      </c>
      <c r="C1675" t="s">
        <v>144</v>
      </c>
      <c r="D1675" s="68">
        <v>1716000</v>
      </c>
      <c r="E1675" s="23">
        <v>46205</v>
      </c>
      <c r="F1675" s="23">
        <v>46235</v>
      </c>
      <c r="G1675" t="s">
        <v>51</v>
      </c>
      <c r="H1675"/>
      <c r="I1675"/>
      <c r="K1675" t="s">
        <v>1975</v>
      </c>
      <c r="L1675" s="68">
        <v>0</v>
      </c>
      <c r="M1675" s="68">
        <f>InvoiceDatabase[[#This Row],[Amount]]-InvoiceDatabase[[#This Row],[Paid Amount]]</f>
        <v>1716000</v>
      </c>
      <c r="N1675" s="68" t="str" cm="1">
        <f t="array" aca="1" ref="N16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75" s="68" t="str">
        <f>_xlfn.TEXTAFTER(
VLOOKUP(InvoiceDatabase[[#This Row],[Customer]],CustomerList[],5,FALSE),
", ", -1)</f>
        <v>Banten</v>
      </c>
      <c r="P1675" s="68">
        <f ca="1">IF(InvoiceDatabase[[#This Row],[Aging]]&lt;&gt;"Within Due",InvoiceDatabase[[#This Row],[Balance Outstanding]],0)</f>
        <v>1716000</v>
      </c>
      <c r="Q1675" s="68">
        <f ca="1">IF(InvoiceDatabase[[#This Row],[Aging]]="Within Due",InvoiceDatabase[[#This Row],[Balance Outstanding]],0)</f>
        <v>0</v>
      </c>
      <c r="R1675" s="68" t="str">
        <f ca="1">IF(InvoiceDatabase[[#This Row],[Date Issued]] &gt;= TODAY()-30, "Yes", "No")</f>
        <v>No</v>
      </c>
      <c r="S1675" s="68" t="str">
        <f ca="1">IF(InvoiceDatabase[[#This Row],[IsOverdue?]]&lt;&gt;"Yes",InvoiceDatabase[[#This Row],[Status]],"Past Due")</f>
        <v>Past Due</v>
      </c>
      <c r="T1675" s="68" t="str">
        <f ca="1">IF(AND(InvoiceDatabase[[#This Row],[Date Due]]&lt;TODAY(),InvoiceDatabase[[#This Row],[Status]]&lt;&gt;"Paid"),"Yes","No")</f>
        <v>Yes</v>
      </c>
    </row>
    <row r="1676" spans="1:20">
      <c r="A1676">
        <v>1675</v>
      </c>
      <c r="C1676" t="s">
        <v>253</v>
      </c>
      <c r="D1676" s="68">
        <v>1351000</v>
      </c>
      <c r="E1676" s="23">
        <v>46146</v>
      </c>
      <c r="F1676" s="23">
        <v>46176</v>
      </c>
      <c r="G1676" t="s">
        <v>51</v>
      </c>
      <c r="H1676"/>
      <c r="I1676"/>
      <c r="K1676" t="s">
        <v>1976</v>
      </c>
      <c r="L1676" s="68">
        <v>0</v>
      </c>
      <c r="M1676" s="68">
        <f>InvoiceDatabase[[#This Row],[Amount]]-InvoiceDatabase[[#This Row],[Paid Amount]]</f>
        <v>1351000</v>
      </c>
      <c r="N1676" s="68" t="str" cm="1">
        <f t="array" aca="1" ref="N16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76" s="68" t="str">
        <f>_xlfn.TEXTAFTER(
VLOOKUP(InvoiceDatabase[[#This Row],[Customer]],CustomerList[],5,FALSE),
", ", -1)</f>
        <v>Kalimantan Barat</v>
      </c>
      <c r="P1676" s="68">
        <f ca="1">IF(InvoiceDatabase[[#This Row],[Aging]]&lt;&gt;"Within Due",InvoiceDatabase[[#This Row],[Balance Outstanding]],0)</f>
        <v>1351000</v>
      </c>
      <c r="Q1676" s="68">
        <f ca="1">IF(InvoiceDatabase[[#This Row],[Aging]]="Within Due",InvoiceDatabase[[#This Row],[Balance Outstanding]],0)</f>
        <v>0</v>
      </c>
      <c r="R1676" s="68" t="str">
        <f ca="1">IF(InvoiceDatabase[[#This Row],[Date Issued]] &gt;= TODAY()-30, "Yes", "No")</f>
        <v>No</v>
      </c>
      <c r="S1676" s="68" t="str">
        <f ca="1">IF(InvoiceDatabase[[#This Row],[IsOverdue?]]&lt;&gt;"Yes",InvoiceDatabase[[#This Row],[Status]],"Past Due")</f>
        <v>Past Due</v>
      </c>
      <c r="T1676" s="68" t="str">
        <f ca="1">IF(AND(InvoiceDatabase[[#This Row],[Date Due]]&lt;TODAY(),InvoiceDatabase[[#This Row],[Status]]&lt;&gt;"Paid"),"Yes","No")</f>
        <v>Yes</v>
      </c>
    </row>
    <row r="1677" spans="1:20">
      <c r="A1677">
        <v>1676</v>
      </c>
      <c r="C1677" t="s">
        <v>138</v>
      </c>
      <c r="D1677" s="68">
        <v>5666000</v>
      </c>
      <c r="E1677" s="23">
        <v>46104</v>
      </c>
      <c r="F1677" s="23">
        <v>46134</v>
      </c>
      <c r="G1677" t="s">
        <v>274</v>
      </c>
      <c r="H1677"/>
      <c r="I1677"/>
      <c r="K1677" t="s">
        <v>1977</v>
      </c>
      <c r="L1677" s="68">
        <v>5666000</v>
      </c>
      <c r="M1677" s="68">
        <f>InvoiceDatabase[[#This Row],[Amount]]-InvoiceDatabase[[#This Row],[Paid Amount]]</f>
        <v>0</v>
      </c>
      <c r="N1677" s="68" t="str" cm="1">
        <f t="array" aca="1" ref="N16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7" s="68" t="str">
        <f>_xlfn.TEXTAFTER(
VLOOKUP(InvoiceDatabase[[#This Row],[Customer]],CustomerList[],5,FALSE),
", ", -1)</f>
        <v>Jawa Barat</v>
      </c>
      <c r="P1677" s="68">
        <f ca="1">IF(InvoiceDatabase[[#This Row],[Aging]]&lt;&gt;"Within Due",InvoiceDatabase[[#This Row],[Balance Outstanding]],0)</f>
        <v>0</v>
      </c>
      <c r="Q1677" s="68">
        <f ca="1">IF(InvoiceDatabase[[#This Row],[Aging]]="Within Due",InvoiceDatabase[[#This Row],[Balance Outstanding]],0)</f>
        <v>0</v>
      </c>
      <c r="R1677" s="68" t="str">
        <f ca="1">IF(InvoiceDatabase[[#This Row],[Date Issued]] &gt;= TODAY()-30, "Yes", "No")</f>
        <v>No</v>
      </c>
      <c r="S1677" s="68" t="str">
        <f ca="1">IF(InvoiceDatabase[[#This Row],[IsOverdue?]]&lt;&gt;"Yes",InvoiceDatabase[[#This Row],[Status]],"Past Due")</f>
        <v>Paid</v>
      </c>
      <c r="T1677" s="68" t="str">
        <f ca="1">IF(AND(InvoiceDatabase[[#This Row],[Date Due]]&lt;TODAY(),InvoiceDatabase[[#This Row],[Status]]&lt;&gt;"Paid"),"Yes","No")</f>
        <v>No</v>
      </c>
    </row>
    <row r="1678" spans="1:20">
      <c r="A1678">
        <v>1677</v>
      </c>
      <c r="C1678" t="s">
        <v>190</v>
      </c>
      <c r="D1678" s="68">
        <v>119000</v>
      </c>
      <c r="E1678" s="23">
        <v>46270</v>
      </c>
      <c r="F1678" s="23">
        <v>46284</v>
      </c>
      <c r="G1678" t="s">
        <v>51</v>
      </c>
      <c r="H1678"/>
      <c r="I1678"/>
      <c r="K1678" t="s">
        <v>1978</v>
      </c>
      <c r="L1678" s="68">
        <v>0</v>
      </c>
      <c r="M1678" s="68">
        <f>InvoiceDatabase[[#This Row],[Amount]]-InvoiceDatabase[[#This Row],[Paid Amount]]</f>
        <v>119000</v>
      </c>
      <c r="N1678" s="68" t="str" cm="1">
        <f t="array" aca="1" ref="N16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678" s="68" t="str">
        <f>_xlfn.TEXTAFTER(
VLOOKUP(InvoiceDatabase[[#This Row],[Customer]],CustomerList[],5,FALSE),
", ", -1)</f>
        <v>Jawa Tengah</v>
      </c>
      <c r="P1678" s="68">
        <f ca="1">IF(InvoiceDatabase[[#This Row],[Aging]]&lt;&gt;"Within Due",InvoiceDatabase[[#This Row],[Balance Outstanding]],0)</f>
        <v>119000</v>
      </c>
      <c r="Q1678" s="68">
        <f ca="1">IF(InvoiceDatabase[[#This Row],[Aging]]="Within Due",InvoiceDatabase[[#This Row],[Balance Outstanding]],0)</f>
        <v>0</v>
      </c>
      <c r="R1678" s="68" t="str">
        <f ca="1">IF(InvoiceDatabase[[#This Row],[Date Issued]] &gt;= TODAY()-30, "Yes", "No")</f>
        <v>Yes</v>
      </c>
      <c r="S1678" s="68" t="str">
        <f ca="1">IF(InvoiceDatabase[[#This Row],[IsOverdue?]]&lt;&gt;"Yes",InvoiceDatabase[[#This Row],[Status]],"Past Due")</f>
        <v>Past Due</v>
      </c>
      <c r="T1678" s="68" t="str">
        <f ca="1">IF(AND(InvoiceDatabase[[#This Row],[Date Due]]&lt;TODAY(),InvoiceDatabase[[#This Row],[Status]]&lt;&gt;"Paid"),"Yes","No")</f>
        <v>Yes</v>
      </c>
    </row>
    <row r="1679" spans="1:20">
      <c r="A1679">
        <v>1678</v>
      </c>
      <c r="C1679" t="s">
        <v>218</v>
      </c>
      <c r="D1679" s="68">
        <v>770000</v>
      </c>
      <c r="E1679" s="23">
        <v>46206</v>
      </c>
      <c r="F1679" s="23">
        <v>46236</v>
      </c>
      <c r="G1679" t="s">
        <v>274</v>
      </c>
      <c r="H1679"/>
      <c r="I1679"/>
      <c r="K1679" t="s">
        <v>1979</v>
      </c>
      <c r="L1679" s="68">
        <v>770000</v>
      </c>
      <c r="M1679" s="68">
        <f>InvoiceDatabase[[#This Row],[Amount]]-InvoiceDatabase[[#This Row],[Paid Amount]]</f>
        <v>0</v>
      </c>
      <c r="N1679" s="68" t="str" cm="1">
        <f t="array" aca="1" ref="N16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79" s="68" t="str">
        <f>_xlfn.TEXTAFTER(
VLOOKUP(InvoiceDatabase[[#This Row],[Customer]],CustomerList[],5,FALSE),
", ", -1)</f>
        <v>Sumatera Utara</v>
      </c>
      <c r="P1679" s="68">
        <f ca="1">IF(InvoiceDatabase[[#This Row],[Aging]]&lt;&gt;"Within Due",InvoiceDatabase[[#This Row],[Balance Outstanding]],0)</f>
        <v>0</v>
      </c>
      <c r="Q1679" s="68">
        <f ca="1">IF(InvoiceDatabase[[#This Row],[Aging]]="Within Due",InvoiceDatabase[[#This Row],[Balance Outstanding]],0)</f>
        <v>0</v>
      </c>
      <c r="R1679" s="68" t="str">
        <f ca="1">IF(InvoiceDatabase[[#This Row],[Date Issued]] &gt;= TODAY()-30, "Yes", "No")</f>
        <v>No</v>
      </c>
      <c r="S1679" s="68" t="str">
        <f ca="1">IF(InvoiceDatabase[[#This Row],[IsOverdue?]]&lt;&gt;"Yes",InvoiceDatabase[[#This Row],[Status]],"Past Due")</f>
        <v>Paid</v>
      </c>
      <c r="T1679" s="68" t="str">
        <f ca="1">IF(AND(InvoiceDatabase[[#This Row],[Date Due]]&lt;TODAY(),InvoiceDatabase[[#This Row],[Status]]&lt;&gt;"Paid"),"Yes","No")</f>
        <v>No</v>
      </c>
    </row>
    <row r="1680" spans="1:20">
      <c r="A1680">
        <v>1679</v>
      </c>
      <c r="C1680" t="s">
        <v>260</v>
      </c>
      <c r="D1680" s="68">
        <v>2245000</v>
      </c>
      <c r="E1680" s="23">
        <v>46066</v>
      </c>
      <c r="F1680" s="23">
        <v>46096</v>
      </c>
      <c r="G1680" t="s">
        <v>274</v>
      </c>
      <c r="H1680"/>
      <c r="I1680"/>
      <c r="K1680" t="s">
        <v>1980</v>
      </c>
      <c r="L1680" s="68">
        <v>2245000</v>
      </c>
      <c r="M1680" s="68">
        <f>InvoiceDatabase[[#This Row],[Amount]]-InvoiceDatabase[[#This Row],[Paid Amount]]</f>
        <v>0</v>
      </c>
      <c r="N1680" s="68" t="str" cm="1">
        <f t="array" aca="1" ref="N16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0" s="68" t="str">
        <f>_xlfn.TEXTAFTER(
VLOOKUP(InvoiceDatabase[[#This Row],[Customer]],CustomerList[],5,FALSE),
", ", -1)</f>
        <v>Sulawesi Utara</v>
      </c>
      <c r="P1680" s="68">
        <f ca="1">IF(InvoiceDatabase[[#This Row],[Aging]]&lt;&gt;"Within Due",InvoiceDatabase[[#This Row],[Balance Outstanding]],0)</f>
        <v>0</v>
      </c>
      <c r="Q1680" s="68">
        <f ca="1">IF(InvoiceDatabase[[#This Row],[Aging]]="Within Due",InvoiceDatabase[[#This Row],[Balance Outstanding]],0)</f>
        <v>0</v>
      </c>
      <c r="R1680" s="68" t="str">
        <f ca="1">IF(InvoiceDatabase[[#This Row],[Date Issued]] &gt;= TODAY()-30, "Yes", "No")</f>
        <v>No</v>
      </c>
      <c r="S1680" s="68" t="str">
        <f ca="1">IF(InvoiceDatabase[[#This Row],[IsOverdue?]]&lt;&gt;"Yes",InvoiceDatabase[[#This Row],[Status]],"Past Due")</f>
        <v>Paid</v>
      </c>
      <c r="T1680" s="68" t="str">
        <f ca="1">IF(AND(InvoiceDatabase[[#This Row],[Date Due]]&lt;TODAY(),InvoiceDatabase[[#This Row],[Status]]&lt;&gt;"Paid"),"Yes","No")</f>
        <v>No</v>
      </c>
    </row>
    <row r="1681" spans="1:20">
      <c r="A1681">
        <v>1680</v>
      </c>
      <c r="C1681" t="s">
        <v>197</v>
      </c>
      <c r="D1681" s="68">
        <v>238000</v>
      </c>
      <c r="E1681" s="23">
        <v>46180</v>
      </c>
      <c r="F1681" s="23">
        <v>46194</v>
      </c>
      <c r="G1681" t="s">
        <v>274</v>
      </c>
      <c r="H1681"/>
      <c r="I1681"/>
      <c r="K1681" t="s">
        <v>1981</v>
      </c>
      <c r="L1681" s="68">
        <v>238000</v>
      </c>
      <c r="M1681" s="68">
        <f>InvoiceDatabase[[#This Row],[Amount]]-InvoiceDatabase[[#This Row],[Paid Amount]]</f>
        <v>0</v>
      </c>
      <c r="N1681" s="68" t="str" cm="1">
        <f t="array" aca="1" ref="N16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1" s="68" t="str">
        <f>_xlfn.TEXTAFTER(
VLOOKUP(InvoiceDatabase[[#This Row],[Customer]],CustomerList[],5,FALSE),
", ", -1)</f>
        <v>DI Yogyakarta</v>
      </c>
      <c r="P1681" s="68">
        <f ca="1">IF(InvoiceDatabase[[#This Row],[Aging]]&lt;&gt;"Within Due",InvoiceDatabase[[#This Row],[Balance Outstanding]],0)</f>
        <v>0</v>
      </c>
      <c r="Q1681" s="68">
        <f ca="1">IF(InvoiceDatabase[[#This Row],[Aging]]="Within Due",InvoiceDatabase[[#This Row],[Balance Outstanding]],0)</f>
        <v>0</v>
      </c>
      <c r="R1681" s="68" t="str">
        <f ca="1">IF(InvoiceDatabase[[#This Row],[Date Issued]] &gt;= TODAY()-30, "Yes", "No")</f>
        <v>No</v>
      </c>
      <c r="S1681" s="68" t="str">
        <f ca="1">IF(InvoiceDatabase[[#This Row],[IsOverdue?]]&lt;&gt;"Yes",InvoiceDatabase[[#This Row],[Status]],"Past Due")</f>
        <v>Paid</v>
      </c>
      <c r="T1681" s="68" t="str">
        <f ca="1">IF(AND(InvoiceDatabase[[#This Row],[Date Due]]&lt;TODAY(),InvoiceDatabase[[#This Row],[Status]]&lt;&gt;"Paid"),"Yes","No")</f>
        <v>No</v>
      </c>
    </row>
    <row r="1682" spans="1:20">
      <c r="A1682">
        <v>1681</v>
      </c>
      <c r="C1682" t="s">
        <v>246</v>
      </c>
      <c r="D1682" s="68">
        <v>2294000</v>
      </c>
      <c r="E1682" s="23">
        <v>46066</v>
      </c>
      <c r="F1682" s="23">
        <v>46096</v>
      </c>
      <c r="G1682" t="s">
        <v>274</v>
      </c>
      <c r="H1682"/>
      <c r="I1682"/>
      <c r="K1682" t="s">
        <v>1982</v>
      </c>
      <c r="L1682" s="68">
        <v>2294000</v>
      </c>
      <c r="M1682" s="68">
        <f>InvoiceDatabase[[#This Row],[Amount]]-InvoiceDatabase[[#This Row],[Paid Amount]]</f>
        <v>0</v>
      </c>
      <c r="N1682" s="68" t="str" cm="1">
        <f t="array" aca="1" ref="N16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2" s="68" t="str">
        <f>_xlfn.TEXTAFTER(
VLOOKUP(InvoiceDatabase[[#This Row],[Customer]],CustomerList[],5,FALSE),
", ", -1)</f>
        <v>Kalimantan Timur</v>
      </c>
      <c r="P1682" s="68">
        <f ca="1">IF(InvoiceDatabase[[#This Row],[Aging]]&lt;&gt;"Within Due",InvoiceDatabase[[#This Row],[Balance Outstanding]],0)</f>
        <v>0</v>
      </c>
      <c r="Q1682" s="68">
        <f ca="1">IF(InvoiceDatabase[[#This Row],[Aging]]="Within Due",InvoiceDatabase[[#This Row],[Balance Outstanding]],0)</f>
        <v>0</v>
      </c>
      <c r="R1682" s="68" t="str">
        <f ca="1">IF(InvoiceDatabase[[#This Row],[Date Issued]] &gt;= TODAY()-30, "Yes", "No")</f>
        <v>No</v>
      </c>
      <c r="S1682" s="68" t="str">
        <f ca="1">IF(InvoiceDatabase[[#This Row],[IsOverdue?]]&lt;&gt;"Yes",InvoiceDatabase[[#This Row],[Status]],"Past Due")</f>
        <v>Paid</v>
      </c>
      <c r="T1682" s="68" t="str">
        <f ca="1">IF(AND(InvoiceDatabase[[#This Row],[Date Due]]&lt;TODAY(),InvoiceDatabase[[#This Row],[Status]]&lt;&gt;"Paid"),"Yes","No")</f>
        <v>No</v>
      </c>
    </row>
    <row r="1683" spans="1:20">
      <c r="A1683">
        <v>1682</v>
      </c>
      <c r="C1683" t="s">
        <v>184</v>
      </c>
      <c r="D1683" s="68">
        <v>5239000</v>
      </c>
      <c r="E1683" s="23">
        <v>46029</v>
      </c>
      <c r="F1683" s="23">
        <v>46059</v>
      </c>
      <c r="G1683" t="s">
        <v>274</v>
      </c>
      <c r="H1683"/>
      <c r="I1683"/>
      <c r="K1683" t="s">
        <v>1983</v>
      </c>
      <c r="L1683" s="68">
        <v>5239000</v>
      </c>
      <c r="M1683" s="68">
        <f>InvoiceDatabase[[#This Row],[Amount]]-InvoiceDatabase[[#This Row],[Paid Amount]]</f>
        <v>0</v>
      </c>
      <c r="N1683" s="68" t="str" cm="1">
        <f t="array" aca="1" ref="N16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3" s="68" t="str">
        <f>_xlfn.TEXTAFTER(
VLOOKUP(InvoiceDatabase[[#This Row],[Customer]],CustomerList[],5,FALSE),
", ", -1)</f>
        <v>Jawa Timur</v>
      </c>
      <c r="P1683" s="68">
        <f ca="1">IF(InvoiceDatabase[[#This Row],[Aging]]&lt;&gt;"Within Due",InvoiceDatabase[[#This Row],[Balance Outstanding]],0)</f>
        <v>0</v>
      </c>
      <c r="Q1683" s="68">
        <f ca="1">IF(InvoiceDatabase[[#This Row],[Aging]]="Within Due",InvoiceDatabase[[#This Row],[Balance Outstanding]],0)</f>
        <v>0</v>
      </c>
      <c r="R1683" s="68" t="str">
        <f ca="1">IF(InvoiceDatabase[[#This Row],[Date Issued]] &gt;= TODAY()-30, "Yes", "No")</f>
        <v>No</v>
      </c>
      <c r="S1683" s="68" t="str">
        <f ca="1">IF(InvoiceDatabase[[#This Row],[IsOverdue?]]&lt;&gt;"Yes",InvoiceDatabase[[#This Row],[Status]],"Past Due")</f>
        <v>Paid</v>
      </c>
      <c r="T1683" s="68" t="str">
        <f ca="1">IF(AND(InvoiceDatabase[[#This Row],[Date Due]]&lt;TODAY(),InvoiceDatabase[[#This Row],[Status]]&lt;&gt;"Paid"),"Yes","No")</f>
        <v>No</v>
      </c>
    </row>
    <row r="1684" spans="1:20">
      <c r="A1684">
        <v>1683</v>
      </c>
      <c r="C1684" t="s">
        <v>246</v>
      </c>
      <c r="D1684" s="68">
        <v>4201000</v>
      </c>
      <c r="E1684" s="23">
        <v>46186</v>
      </c>
      <c r="F1684" s="23">
        <v>46216</v>
      </c>
      <c r="G1684" t="s">
        <v>274</v>
      </c>
      <c r="H1684"/>
      <c r="I1684"/>
      <c r="K1684" t="s">
        <v>1984</v>
      </c>
      <c r="L1684" s="68">
        <v>4201000</v>
      </c>
      <c r="M1684" s="68">
        <f>InvoiceDatabase[[#This Row],[Amount]]-InvoiceDatabase[[#This Row],[Paid Amount]]</f>
        <v>0</v>
      </c>
      <c r="N1684" s="68" t="str" cm="1">
        <f t="array" aca="1" ref="N16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4" s="68" t="str">
        <f>_xlfn.TEXTAFTER(
VLOOKUP(InvoiceDatabase[[#This Row],[Customer]],CustomerList[],5,FALSE),
", ", -1)</f>
        <v>Kalimantan Timur</v>
      </c>
      <c r="P1684" s="68">
        <f ca="1">IF(InvoiceDatabase[[#This Row],[Aging]]&lt;&gt;"Within Due",InvoiceDatabase[[#This Row],[Balance Outstanding]],0)</f>
        <v>0</v>
      </c>
      <c r="Q1684" s="68">
        <f ca="1">IF(InvoiceDatabase[[#This Row],[Aging]]="Within Due",InvoiceDatabase[[#This Row],[Balance Outstanding]],0)</f>
        <v>0</v>
      </c>
      <c r="R1684" s="68" t="str">
        <f ca="1">IF(InvoiceDatabase[[#This Row],[Date Issued]] &gt;= TODAY()-30, "Yes", "No")</f>
        <v>No</v>
      </c>
      <c r="S1684" s="68" t="str">
        <f ca="1">IF(InvoiceDatabase[[#This Row],[IsOverdue?]]&lt;&gt;"Yes",InvoiceDatabase[[#This Row],[Status]],"Past Due")</f>
        <v>Paid</v>
      </c>
      <c r="T1684" s="68" t="str">
        <f ca="1">IF(AND(InvoiceDatabase[[#This Row],[Date Due]]&lt;TODAY(),InvoiceDatabase[[#This Row],[Status]]&lt;&gt;"Paid"),"Yes","No")</f>
        <v>No</v>
      </c>
    </row>
    <row r="1685" spans="1:20">
      <c r="A1685">
        <v>1684</v>
      </c>
      <c r="C1685" t="s">
        <v>118</v>
      </c>
      <c r="D1685" s="68">
        <v>3052000</v>
      </c>
      <c r="E1685" s="23">
        <v>46071</v>
      </c>
      <c r="F1685" s="23">
        <v>46116</v>
      </c>
      <c r="G1685" t="s">
        <v>51</v>
      </c>
      <c r="H1685"/>
      <c r="I1685"/>
      <c r="K1685" t="s">
        <v>1985</v>
      </c>
      <c r="L1685" s="68">
        <v>0</v>
      </c>
      <c r="M1685" s="68">
        <f>InvoiceDatabase[[#This Row],[Amount]]-InvoiceDatabase[[#This Row],[Paid Amount]]</f>
        <v>3052000</v>
      </c>
      <c r="N1685" s="68" t="str" cm="1">
        <f t="array" aca="1" ref="N16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85" s="68" t="str">
        <f>_xlfn.TEXTAFTER(
VLOOKUP(InvoiceDatabase[[#This Row],[Customer]],CustomerList[],5,FALSE),
", ", -1)</f>
        <v>DKI Jakarta</v>
      </c>
      <c r="P1685" s="68">
        <f ca="1">IF(InvoiceDatabase[[#This Row],[Aging]]&lt;&gt;"Within Due",InvoiceDatabase[[#This Row],[Balance Outstanding]],0)</f>
        <v>3052000</v>
      </c>
      <c r="Q1685" s="68">
        <f ca="1">IF(InvoiceDatabase[[#This Row],[Aging]]="Within Due",InvoiceDatabase[[#This Row],[Balance Outstanding]],0)</f>
        <v>0</v>
      </c>
      <c r="R1685" s="68" t="str">
        <f ca="1">IF(InvoiceDatabase[[#This Row],[Date Issued]] &gt;= TODAY()-30, "Yes", "No")</f>
        <v>No</v>
      </c>
      <c r="S1685" s="68" t="str">
        <f ca="1">IF(InvoiceDatabase[[#This Row],[IsOverdue?]]&lt;&gt;"Yes",InvoiceDatabase[[#This Row],[Status]],"Past Due")</f>
        <v>Past Due</v>
      </c>
      <c r="T1685" s="68" t="str">
        <f ca="1">IF(AND(InvoiceDatabase[[#This Row],[Date Due]]&lt;TODAY(),InvoiceDatabase[[#This Row],[Status]]&lt;&gt;"Paid"),"Yes","No")</f>
        <v>Yes</v>
      </c>
    </row>
    <row r="1686" spans="1:20">
      <c r="A1686">
        <v>1685</v>
      </c>
      <c r="C1686" t="s">
        <v>165</v>
      </c>
      <c r="D1686" s="68">
        <v>2899000</v>
      </c>
      <c r="E1686" s="23">
        <v>46190</v>
      </c>
      <c r="F1686" s="23">
        <v>46220</v>
      </c>
      <c r="G1686" t="s">
        <v>51</v>
      </c>
      <c r="H1686"/>
      <c r="I1686"/>
      <c r="K1686" t="s">
        <v>1986</v>
      </c>
      <c r="L1686" s="68">
        <v>0</v>
      </c>
      <c r="M1686" s="68">
        <f>InvoiceDatabase[[#This Row],[Amount]]-InvoiceDatabase[[#This Row],[Paid Amount]]</f>
        <v>2899000</v>
      </c>
      <c r="N1686" s="68" t="str" cm="1">
        <f t="array" aca="1" ref="N16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686" s="68" t="str">
        <f>_xlfn.TEXTAFTER(
VLOOKUP(InvoiceDatabase[[#This Row],[Customer]],CustomerList[],5,FALSE),
", ", -1)</f>
        <v>Jawa Barat</v>
      </c>
      <c r="P1686" s="68">
        <f ca="1">IF(InvoiceDatabase[[#This Row],[Aging]]&lt;&gt;"Within Due",InvoiceDatabase[[#This Row],[Balance Outstanding]],0)</f>
        <v>2899000</v>
      </c>
      <c r="Q1686" s="68">
        <f ca="1">IF(InvoiceDatabase[[#This Row],[Aging]]="Within Due",InvoiceDatabase[[#This Row],[Balance Outstanding]],0)</f>
        <v>0</v>
      </c>
      <c r="R1686" s="68" t="str">
        <f ca="1">IF(InvoiceDatabase[[#This Row],[Date Issued]] &gt;= TODAY()-30, "Yes", "No")</f>
        <v>No</v>
      </c>
      <c r="S1686" s="68" t="str">
        <f ca="1">IF(InvoiceDatabase[[#This Row],[IsOverdue?]]&lt;&gt;"Yes",InvoiceDatabase[[#This Row],[Status]],"Past Due")</f>
        <v>Past Due</v>
      </c>
      <c r="T1686" s="68" t="str">
        <f ca="1">IF(AND(InvoiceDatabase[[#This Row],[Date Due]]&lt;TODAY(),InvoiceDatabase[[#This Row],[Status]]&lt;&gt;"Paid"),"Yes","No")</f>
        <v>Yes</v>
      </c>
    </row>
    <row r="1687" spans="1:20">
      <c r="A1687">
        <v>1686</v>
      </c>
      <c r="C1687" t="s">
        <v>32</v>
      </c>
      <c r="D1687" s="68">
        <v>2812000</v>
      </c>
      <c r="E1687" s="23">
        <v>46115</v>
      </c>
      <c r="F1687" s="23">
        <v>46145</v>
      </c>
      <c r="G1687" t="s">
        <v>274</v>
      </c>
      <c r="H1687"/>
      <c r="I1687"/>
      <c r="K1687" t="s">
        <v>1987</v>
      </c>
      <c r="L1687" s="68">
        <v>2812000</v>
      </c>
      <c r="M1687" s="68">
        <f>InvoiceDatabase[[#This Row],[Amount]]-InvoiceDatabase[[#This Row],[Paid Amount]]</f>
        <v>0</v>
      </c>
      <c r="N1687" s="68" t="str" cm="1">
        <f t="array" aca="1" ref="N16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7" s="68" t="str">
        <f>_xlfn.TEXTAFTER(
VLOOKUP(InvoiceDatabase[[#This Row],[Customer]],CustomerList[],5,FALSE),
", ", -1)</f>
        <v>DKI Jakarta</v>
      </c>
      <c r="P1687" s="68">
        <f ca="1">IF(InvoiceDatabase[[#This Row],[Aging]]&lt;&gt;"Within Due",InvoiceDatabase[[#This Row],[Balance Outstanding]],0)</f>
        <v>0</v>
      </c>
      <c r="Q1687" s="68">
        <f ca="1">IF(InvoiceDatabase[[#This Row],[Aging]]="Within Due",InvoiceDatabase[[#This Row],[Balance Outstanding]],0)</f>
        <v>0</v>
      </c>
      <c r="R1687" s="68" t="str">
        <f ca="1">IF(InvoiceDatabase[[#This Row],[Date Issued]] &gt;= TODAY()-30, "Yes", "No")</f>
        <v>No</v>
      </c>
      <c r="S1687" s="68" t="str">
        <f ca="1">IF(InvoiceDatabase[[#This Row],[IsOverdue?]]&lt;&gt;"Yes",InvoiceDatabase[[#This Row],[Status]],"Past Due")</f>
        <v>Paid</v>
      </c>
      <c r="T1687" s="68" t="str">
        <f ca="1">IF(AND(InvoiceDatabase[[#This Row],[Date Due]]&lt;TODAY(),InvoiceDatabase[[#This Row],[Status]]&lt;&gt;"Paid"),"Yes","No")</f>
        <v>No</v>
      </c>
    </row>
    <row r="1688" spans="1:20">
      <c r="A1688">
        <v>1687</v>
      </c>
      <c r="C1688" t="s">
        <v>131</v>
      </c>
      <c r="D1688" s="68">
        <v>357000</v>
      </c>
      <c r="E1688" s="23">
        <v>46139</v>
      </c>
      <c r="F1688" s="23">
        <v>46184</v>
      </c>
      <c r="G1688" t="s">
        <v>274</v>
      </c>
      <c r="H1688"/>
      <c r="I1688"/>
      <c r="K1688" t="s">
        <v>1988</v>
      </c>
      <c r="L1688" s="68">
        <v>357000</v>
      </c>
      <c r="M1688" s="68">
        <f>InvoiceDatabase[[#This Row],[Amount]]-InvoiceDatabase[[#This Row],[Paid Amount]]</f>
        <v>0</v>
      </c>
      <c r="N1688" s="68" t="str" cm="1">
        <f t="array" aca="1" ref="N16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8" s="68" t="str">
        <f>_xlfn.TEXTAFTER(
VLOOKUP(InvoiceDatabase[[#This Row],[Customer]],CustomerList[],5,FALSE),
", ", -1)</f>
        <v>Jawa Barat</v>
      </c>
      <c r="P1688" s="68">
        <f ca="1">IF(InvoiceDatabase[[#This Row],[Aging]]&lt;&gt;"Within Due",InvoiceDatabase[[#This Row],[Balance Outstanding]],0)</f>
        <v>0</v>
      </c>
      <c r="Q1688" s="68">
        <f ca="1">IF(InvoiceDatabase[[#This Row],[Aging]]="Within Due",InvoiceDatabase[[#This Row],[Balance Outstanding]],0)</f>
        <v>0</v>
      </c>
      <c r="R1688" s="68" t="str">
        <f ca="1">IF(InvoiceDatabase[[#This Row],[Date Issued]] &gt;= TODAY()-30, "Yes", "No")</f>
        <v>No</v>
      </c>
      <c r="S1688" s="68" t="str">
        <f ca="1">IF(InvoiceDatabase[[#This Row],[IsOverdue?]]&lt;&gt;"Yes",InvoiceDatabase[[#This Row],[Status]],"Past Due")</f>
        <v>Paid</v>
      </c>
      <c r="T1688" s="68" t="str">
        <f ca="1">IF(AND(InvoiceDatabase[[#This Row],[Date Due]]&lt;TODAY(),InvoiceDatabase[[#This Row],[Status]]&lt;&gt;"Paid"),"Yes","No")</f>
        <v>No</v>
      </c>
    </row>
    <row r="1689" spans="1:20">
      <c r="A1689">
        <v>1688</v>
      </c>
      <c r="C1689" t="s">
        <v>165</v>
      </c>
      <c r="D1689" s="68">
        <v>6178000</v>
      </c>
      <c r="E1689" s="23">
        <v>46031</v>
      </c>
      <c r="F1689" s="23">
        <v>46061</v>
      </c>
      <c r="G1689" t="s">
        <v>274</v>
      </c>
      <c r="H1689"/>
      <c r="I1689"/>
      <c r="K1689" t="s">
        <v>1989</v>
      </c>
      <c r="L1689" s="68">
        <v>6178000</v>
      </c>
      <c r="M1689" s="68">
        <f>InvoiceDatabase[[#This Row],[Amount]]-InvoiceDatabase[[#This Row],[Paid Amount]]</f>
        <v>0</v>
      </c>
      <c r="N1689" s="68" t="str" cm="1">
        <f t="array" aca="1" ref="N16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89" s="68" t="str">
        <f>_xlfn.TEXTAFTER(
VLOOKUP(InvoiceDatabase[[#This Row],[Customer]],CustomerList[],5,FALSE),
", ", -1)</f>
        <v>Jawa Barat</v>
      </c>
      <c r="P1689" s="68">
        <f ca="1">IF(InvoiceDatabase[[#This Row],[Aging]]&lt;&gt;"Within Due",InvoiceDatabase[[#This Row],[Balance Outstanding]],0)</f>
        <v>0</v>
      </c>
      <c r="Q1689" s="68">
        <f ca="1">IF(InvoiceDatabase[[#This Row],[Aging]]="Within Due",InvoiceDatabase[[#This Row],[Balance Outstanding]],0)</f>
        <v>0</v>
      </c>
      <c r="R1689" s="68" t="str">
        <f ca="1">IF(InvoiceDatabase[[#This Row],[Date Issued]] &gt;= TODAY()-30, "Yes", "No")</f>
        <v>No</v>
      </c>
      <c r="S1689" s="68" t="str">
        <f ca="1">IF(InvoiceDatabase[[#This Row],[IsOverdue?]]&lt;&gt;"Yes",InvoiceDatabase[[#This Row],[Status]],"Past Due")</f>
        <v>Paid</v>
      </c>
      <c r="T1689" s="68" t="str">
        <f ca="1">IF(AND(InvoiceDatabase[[#This Row],[Date Due]]&lt;TODAY(),InvoiceDatabase[[#This Row],[Status]]&lt;&gt;"Paid"),"Yes","No")</f>
        <v>No</v>
      </c>
    </row>
    <row r="1690" spans="1:20">
      <c r="A1690">
        <v>1689</v>
      </c>
      <c r="C1690" t="s">
        <v>225</v>
      </c>
      <c r="D1690" s="68">
        <v>2214000</v>
      </c>
      <c r="E1690" s="23">
        <v>46137</v>
      </c>
      <c r="F1690" s="23">
        <v>46182</v>
      </c>
      <c r="G1690" t="s">
        <v>51</v>
      </c>
      <c r="H1690"/>
      <c r="I1690"/>
      <c r="K1690" t="s">
        <v>1990</v>
      </c>
      <c r="L1690" s="68">
        <v>0</v>
      </c>
      <c r="M1690" s="68">
        <f>InvoiceDatabase[[#This Row],[Amount]]-InvoiceDatabase[[#This Row],[Paid Amount]]</f>
        <v>2214000</v>
      </c>
      <c r="N1690" s="68" t="str" cm="1">
        <f t="array" aca="1" ref="N16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0" s="68" t="str">
        <f>_xlfn.TEXTAFTER(
VLOOKUP(InvoiceDatabase[[#This Row],[Customer]],CustomerList[],5,FALSE),
", ", -1)</f>
        <v>Sumatera Selatan</v>
      </c>
      <c r="P1690" s="68">
        <f ca="1">IF(InvoiceDatabase[[#This Row],[Aging]]&lt;&gt;"Within Due",InvoiceDatabase[[#This Row],[Balance Outstanding]],0)</f>
        <v>2214000</v>
      </c>
      <c r="Q1690" s="68">
        <f ca="1">IF(InvoiceDatabase[[#This Row],[Aging]]="Within Due",InvoiceDatabase[[#This Row],[Balance Outstanding]],0)</f>
        <v>0</v>
      </c>
      <c r="R1690" s="68" t="str">
        <f ca="1">IF(InvoiceDatabase[[#This Row],[Date Issued]] &gt;= TODAY()-30, "Yes", "No")</f>
        <v>No</v>
      </c>
      <c r="S1690" s="68" t="str">
        <f ca="1">IF(InvoiceDatabase[[#This Row],[IsOverdue?]]&lt;&gt;"Yes",InvoiceDatabase[[#This Row],[Status]],"Past Due")</f>
        <v>Past Due</v>
      </c>
      <c r="T1690" s="68" t="str">
        <f ca="1">IF(AND(InvoiceDatabase[[#This Row],[Date Due]]&lt;TODAY(),InvoiceDatabase[[#This Row],[Status]]&lt;&gt;"Paid"),"Yes","No")</f>
        <v>Yes</v>
      </c>
    </row>
    <row r="1691" spans="1:20">
      <c r="A1691">
        <v>1690</v>
      </c>
      <c r="C1691" t="s">
        <v>190</v>
      </c>
      <c r="D1691" s="68">
        <v>4034000</v>
      </c>
      <c r="E1691" s="23">
        <v>46162</v>
      </c>
      <c r="F1691" s="23">
        <v>46192</v>
      </c>
      <c r="G1691" t="s">
        <v>51</v>
      </c>
      <c r="H1691"/>
      <c r="I1691"/>
      <c r="K1691" t="s">
        <v>1991</v>
      </c>
      <c r="L1691" s="68">
        <v>0</v>
      </c>
      <c r="M1691" s="68">
        <f>InvoiceDatabase[[#This Row],[Amount]]-InvoiceDatabase[[#This Row],[Paid Amount]]</f>
        <v>4034000</v>
      </c>
      <c r="N1691" s="68" t="str" cm="1">
        <f t="array" aca="1" ref="N16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1" s="68" t="str">
        <f>_xlfn.TEXTAFTER(
VLOOKUP(InvoiceDatabase[[#This Row],[Customer]],CustomerList[],5,FALSE),
", ", -1)</f>
        <v>Jawa Tengah</v>
      </c>
      <c r="P1691" s="68">
        <f ca="1">IF(InvoiceDatabase[[#This Row],[Aging]]&lt;&gt;"Within Due",InvoiceDatabase[[#This Row],[Balance Outstanding]],0)</f>
        <v>4034000</v>
      </c>
      <c r="Q1691" s="68">
        <f ca="1">IF(InvoiceDatabase[[#This Row],[Aging]]="Within Due",InvoiceDatabase[[#This Row],[Balance Outstanding]],0)</f>
        <v>0</v>
      </c>
      <c r="R1691" s="68" t="str">
        <f ca="1">IF(InvoiceDatabase[[#This Row],[Date Issued]] &gt;= TODAY()-30, "Yes", "No")</f>
        <v>No</v>
      </c>
      <c r="S1691" s="68" t="str">
        <f ca="1">IF(InvoiceDatabase[[#This Row],[IsOverdue?]]&lt;&gt;"Yes",InvoiceDatabase[[#This Row],[Status]],"Past Due")</f>
        <v>Past Due</v>
      </c>
      <c r="T1691" s="68" t="str">
        <f ca="1">IF(AND(InvoiceDatabase[[#This Row],[Date Due]]&lt;TODAY(),InvoiceDatabase[[#This Row],[Status]]&lt;&gt;"Paid"),"Yes","No")</f>
        <v>Yes</v>
      </c>
    </row>
    <row r="1692" spans="1:20">
      <c r="A1692">
        <v>1691</v>
      </c>
      <c r="C1692" t="s">
        <v>144</v>
      </c>
      <c r="D1692" s="68">
        <v>3924000</v>
      </c>
      <c r="E1692" s="23">
        <v>46028</v>
      </c>
      <c r="F1692" s="23">
        <v>46042</v>
      </c>
      <c r="G1692" t="s">
        <v>274</v>
      </c>
      <c r="H1692"/>
      <c r="I1692"/>
      <c r="K1692" t="s">
        <v>1992</v>
      </c>
      <c r="L1692" s="68">
        <v>3924000</v>
      </c>
      <c r="M1692" s="68">
        <f>InvoiceDatabase[[#This Row],[Amount]]-InvoiceDatabase[[#This Row],[Paid Amount]]</f>
        <v>0</v>
      </c>
      <c r="N1692" s="68" t="str" cm="1">
        <f t="array" aca="1" ref="N16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2" s="68" t="str">
        <f>_xlfn.TEXTAFTER(
VLOOKUP(InvoiceDatabase[[#This Row],[Customer]],CustomerList[],5,FALSE),
", ", -1)</f>
        <v>Banten</v>
      </c>
      <c r="P1692" s="68">
        <f ca="1">IF(InvoiceDatabase[[#This Row],[Aging]]&lt;&gt;"Within Due",InvoiceDatabase[[#This Row],[Balance Outstanding]],0)</f>
        <v>0</v>
      </c>
      <c r="Q1692" s="68">
        <f ca="1">IF(InvoiceDatabase[[#This Row],[Aging]]="Within Due",InvoiceDatabase[[#This Row],[Balance Outstanding]],0)</f>
        <v>0</v>
      </c>
      <c r="R1692" s="68" t="str">
        <f ca="1">IF(InvoiceDatabase[[#This Row],[Date Issued]] &gt;= TODAY()-30, "Yes", "No")</f>
        <v>No</v>
      </c>
      <c r="S1692" s="68" t="str">
        <f ca="1">IF(InvoiceDatabase[[#This Row],[IsOverdue?]]&lt;&gt;"Yes",InvoiceDatabase[[#This Row],[Status]],"Past Due")</f>
        <v>Paid</v>
      </c>
      <c r="T1692" s="68" t="str">
        <f ca="1">IF(AND(InvoiceDatabase[[#This Row],[Date Due]]&lt;TODAY(),InvoiceDatabase[[#This Row],[Status]]&lt;&gt;"Paid"),"Yes","No")</f>
        <v>No</v>
      </c>
    </row>
    <row r="1693" spans="1:20">
      <c r="A1693">
        <v>1692</v>
      </c>
      <c r="C1693" t="s">
        <v>177</v>
      </c>
      <c r="D1693" s="68">
        <v>4793000</v>
      </c>
      <c r="E1693" s="23">
        <v>46119</v>
      </c>
      <c r="F1693" s="23">
        <v>46133</v>
      </c>
      <c r="G1693" t="s">
        <v>274</v>
      </c>
      <c r="H1693"/>
      <c r="I1693"/>
      <c r="K1693" t="s">
        <v>1993</v>
      </c>
      <c r="L1693" s="68">
        <v>4793000</v>
      </c>
      <c r="M1693" s="68">
        <f>InvoiceDatabase[[#This Row],[Amount]]-InvoiceDatabase[[#This Row],[Paid Amount]]</f>
        <v>0</v>
      </c>
      <c r="N1693" s="68" t="str" cm="1">
        <f t="array" aca="1" ref="N16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3" s="68" t="str">
        <f>_xlfn.TEXTAFTER(
VLOOKUP(InvoiceDatabase[[#This Row],[Customer]],CustomerList[],5,FALSE),
", ", -1)</f>
        <v>Jawa Timur</v>
      </c>
      <c r="P1693" s="68">
        <f ca="1">IF(InvoiceDatabase[[#This Row],[Aging]]&lt;&gt;"Within Due",InvoiceDatabase[[#This Row],[Balance Outstanding]],0)</f>
        <v>0</v>
      </c>
      <c r="Q1693" s="68">
        <f ca="1">IF(InvoiceDatabase[[#This Row],[Aging]]="Within Due",InvoiceDatabase[[#This Row],[Balance Outstanding]],0)</f>
        <v>0</v>
      </c>
      <c r="R1693" s="68" t="str">
        <f ca="1">IF(InvoiceDatabase[[#This Row],[Date Issued]] &gt;= TODAY()-30, "Yes", "No")</f>
        <v>No</v>
      </c>
      <c r="S1693" s="68" t="str">
        <f ca="1">IF(InvoiceDatabase[[#This Row],[IsOverdue?]]&lt;&gt;"Yes",InvoiceDatabase[[#This Row],[Status]],"Past Due")</f>
        <v>Paid</v>
      </c>
      <c r="T1693" s="68" t="str">
        <f ca="1">IF(AND(InvoiceDatabase[[#This Row],[Date Due]]&lt;TODAY(),InvoiceDatabase[[#This Row],[Status]]&lt;&gt;"Paid"),"Yes","No")</f>
        <v>No</v>
      </c>
    </row>
    <row r="1694" spans="1:20">
      <c r="A1694">
        <v>1693</v>
      </c>
      <c r="C1694" t="s">
        <v>239</v>
      </c>
      <c r="D1694" s="68">
        <v>675000</v>
      </c>
      <c r="E1694" s="23">
        <v>46163</v>
      </c>
      <c r="F1694" s="23">
        <v>46193</v>
      </c>
      <c r="G1694" t="s">
        <v>274</v>
      </c>
      <c r="H1694"/>
      <c r="I1694"/>
      <c r="K1694" t="s">
        <v>1994</v>
      </c>
      <c r="L1694" s="68">
        <v>675000</v>
      </c>
      <c r="M1694" s="68">
        <f>InvoiceDatabase[[#This Row],[Amount]]-InvoiceDatabase[[#This Row],[Paid Amount]]</f>
        <v>0</v>
      </c>
      <c r="N1694" s="68" t="str" cm="1">
        <f t="array" aca="1" ref="N16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4" s="68" t="str">
        <f>_xlfn.TEXTAFTER(
VLOOKUP(InvoiceDatabase[[#This Row],[Customer]],CustomerList[],5,FALSE),
", ", -1)</f>
        <v>Kepulauan Riau</v>
      </c>
      <c r="P1694" s="68">
        <f ca="1">IF(InvoiceDatabase[[#This Row],[Aging]]&lt;&gt;"Within Due",InvoiceDatabase[[#This Row],[Balance Outstanding]],0)</f>
        <v>0</v>
      </c>
      <c r="Q1694" s="68">
        <f ca="1">IF(InvoiceDatabase[[#This Row],[Aging]]="Within Due",InvoiceDatabase[[#This Row],[Balance Outstanding]],0)</f>
        <v>0</v>
      </c>
      <c r="R1694" s="68" t="str">
        <f ca="1">IF(InvoiceDatabase[[#This Row],[Date Issued]] &gt;= TODAY()-30, "Yes", "No")</f>
        <v>No</v>
      </c>
      <c r="S1694" s="68" t="str">
        <f ca="1">IF(InvoiceDatabase[[#This Row],[IsOverdue?]]&lt;&gt;"Yes",InvoiceDatabase[[#This Row],[Status]],"Past Due")</f>
        <v>Paid</v>
      </c>
      <c r="T1694" s="68" t="str">
        <f ca="1">IF(AND(InvoiceDatabase[[#This Row],[Date Due]]&lt;TODAY(),InvoiceDatabase[[#This Row],[Status]]&lt;&gt;"Paid"),"Yes","No")</f>
        <v>No</v>
      </c>
    </row>
    <row r="1695" spans="1:20">
      <c r="A1695">
        <v>1694</v>
      </c>
      <c r="C1695" t="s">
        <v>165</v>
      </c>
      <c r="D1695" s="68">
        <v>2368000</v>
      </c>
      <c r="E1695" s="23">
        <v>46138</v>
      </c>
      <c r="F1695" s="23">
        <v>46152</v>
      </c>
      <c r="G1695" t="s">
        <v>274</v>
      </c>
      <c r="H1695"/>
      <c r="I1695"/>
      <c r="K1695" t="s">
        <v>1995</v>
      </c>
      <c r="L1695" s="68">
        <v>2368000</v>
      </c>
      <c r="M1695" s="68">
        <f>InvoiceDatabase[[#This Row],[Amount]]-InvoiceDatabase[[#This Row],[Paid Amount]]</f>
        <v>0</v>
      </c>
      <c r="N1695" s="68" t="str" cm="1">
        <f t="array" aca="1" ref="N16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5" s="68" t="str">
        <f>_xlfn.TEXTAFTER(
VLOOKUP(InvoiceDatabase[[#This Row],[Customer]],CustomerList[],5,FALSE),
", ", -1)</f>
        <v>Jawa Barat</v>
      </c>
      <c r="P1695" s="68">
        <f ca="1">IF(InvoiceDatabase[[#This Row],[Aging]]&lt;&gt;"Within Due",InvoiceDatabase[[#This Row],[Balance Outstanding]],0)</f>
        <v>0</v>
      </c>
      <c r="Q1695" s="68">
        <f ca="1">IF(InvoiceDatabase[[#This Row],[Aging]]="Within Due",InvoiceDatabase[[#This Row],[Balance Outstanding]],0)</f>
        <v>0</v>
      </c>
      <c r="R1695" s="68" t="str">
        <f ca="1">IF(InvoiceDatabase[[#This Row],[Date Issued]] &gt;= TODAY()-30, "Yes", "No")</f>
        <v>No</v>
      </c>
      <c r="S1695" s="68" t="str">
        <f ca="1">IF(InvoiceDatabase[[#This Row],[IsOverdue?]]&lt;&gt;"Yes",InvoiceDatabase[[#This Row],[Status]],"Past Due")</f>
        <v>Paid</v>
      </c>
      <c r="T1695" s="68" t="str">
        <f ca="1">IF(AND(InvoiceDatabase[[#This Row],[Date Due]]&lt;TODAY(),InvoiceDatabase[[#This Row],[Status]]&lt;&gt;"Paid"),"Yes","No")</f>
        <v>No</v>
      </c>
    </row>
    <row r="1696" spans="1:20">
      <c r="A1696">
        <v>1695</v>
      </c>
      <c r="C1696" t="s">
        <v>204</v>
      </c>
      <c r="D1696" s="68">
        <v>6407000</v>
      </c>
      <c r="E1696" s="23">
        <v>46225</v>
      </c>
      <c r="F1696" s="23">
        <v>46255</v>
      </c>
      <c r="G1696" t="s">
        <v>2802</v>
      </c>
      <c r="H1696"/>
      <c r="I1696"/>
      <c r="K1696" t="s">
        <v>1996</v>
      </c>
      <c r="L1696" s="68">
        <v>3204000</v>
      </c>
      <c r="M1696" s="68">
        <f>InvoiceDatabase[[#This Row],[Amount]]-InvoiceDatabase[[#This Row],[Paid Amount]]</f>
        <v>3203000</v>
      </c>
      <c r="N1696" s="68" t="str" cm="1">
        <f t="array" aca="1" ref="N16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696" s="68" t="str">
        <f>_xlfn.TEXTAFTER(
VLOOKUP(InvoiceDatabase[[#This Row],[Customer]],CustomerList[],5,FALSE),
", ", -1)</f>
        <v>Bali</v>
      </c>
      <c r="P1696" s="68">
        <f ca="1">IF(InvoiceDatabase[[#This Row],[Aging]]&lt;&gt;"Within Due",InvoiceDatabase[[#This Row],[Balance Outstanding]],0)</f>
        <v>3203000</v>
      </c>
      <c r="Q1696" s="68">
        <f ca="1">IF(InvoiceDatabase[[#This Row],[Aging]]="Within Due",InvoiceDatabase[[#This Row],[Balance Outstanding]],0)</f>
        <v>0</v>
      </c>
      <c r="R1696" s="68" t="str">
        <f ca="1">IF(InvoiceDatabase[[#This Row],[Date Issued]] &gt;= TODAY()-30, "Yes", "No")</f>
        <v>No</v>
      </c>
      <c r="S1696" s="68" t="str">
        <f ca="1">IF(InvoiceDatabase[[#This Row],[IsOverdue?]]&lt;&gt;"Yes",InvoiceDatabase[[#This Row],[Status]],"Past Due")</f>
        <v>Past Due</v>
      </c>
      <c r="T1696" s="68" t="str">
        <f ca="1">IF(AND(InvoiceDatabase[[#This Row],[Date Due]]&lt;TODAY(),InvoiceDatabase[[#This Row],[Status]]&lt;&gt;"Paid"),"Yes","No")</f>
        <v>Yes</v>
      </c>
    </row>
    <row r="1697" spans="1:20">
      <c r="A1697">
        <v>1696</v>
      </c>
      <c r="C1697" t="s">
        <v>211</v>
      </c>
      <c r="D1697" s="68">
        <v>3741000</v>
      </c>
      <c r="E1697" s="23">
        <v>46202</v>
      </c>
      <c r="F1697" s="23">
        <v>46232</v>
      </c>
      <c r="G1697" t="s">
        <v>274</v>
      </c>
      <c r="H1697"/>
      <c r="I1697"/>
      <c r="K1697" t="s">
        <v>1997</v>
      </c>
      <c r="L1697" s="68">
        <v>3741000</v>
      </c>
      <c r="M1697" s="68">
        <f>InvoiceDatabase[[#This Row],[Amount]]-InvoiceDatabase[[#This Row],[Paid Amount]]</f>
        <v>0</v>
      </c>
      <c r="N1697" s="68" t="str" cm="1">
        <f t="array" aca="1" ref="N16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7" s="68" t="str">
        <f>_xlfn.TEXTAFTER(
VLOOKUP(InvoiceDatabase[[#This Row],[Customer]],CustomerList[],5,FALSE),
", ", -1)</f>
        <v>Sulawesi Selatan</v>
      </c>
      <c r="P1697" s="68">
        <f ca="1">IF(InvoiceDatabase[[#This Row],[Aging]]&lt;&gt;"Within Due",InvoiceDatabase[[#This Row],[Balance Outstanding]],0)</f>
        <v>0</v>
      </c>
      <c r="Q1697" s="68">
        <f ca="1">IF(InvoiceDatabase[[#This Row],[Aging]]="Within Due",InvoiceDatabase[[#This Row],[Balance Outstanding]],0)</f>
        <v>0</v>
      </c>
      <c r="R1697" s="68" t="str">
        <f ca="1">IF(InvoiceDatabase[[#This Row],[Date Issued]] &gt;= TODAY()-30, "Yes", "No")</f>
        <v>No</v>
      </c>
      <c r="S1697" s="68" t="str">
        <f ca="1">IF(InvoiceDatabase[[#This Row],[IsOverdue?]]&lt;&gt;"Yes",InvoiceDatabase[[#This Row],[Status]],"Past Due")</f>
        <v>Paid</v>
      </c>
      <c r="T1697" s="68" t="str">
        <f ca="1">IF(AND(InvoiceDatabase[[#This Row],[Date Due]]&lt;TODAY(),InvoiceDatabase[[#This Row],[Status]]&lt;&gt;"Paid"),"Yes","No")</f>
        <v>No</v>
      </c>
    </row>
    <row r="1698" spans="1:20">
      <c r="A1698">
        <v>1697</v>
      </c>
      <c r="C1698" t="s">
        <v>131</v>
      </c>
      <c r="D1698" s="68">
        <v>2940000</v>
      </c>
      <c r="E1698" s="23">
        <v>46034</v>
      </c>
      <c r="F1698" s="23">
        <v>46048</v>
      </c>
      <c r="G1698" t="s">
        <v>51</v>
      </c>
      <c r="H1698"/>
      <c r="I1698"/>
      <c r="K1698" t="s">
        <v>1998</v>
      </c>
      <c r="L1698" s="68">
        <v>0</v>
      </c>
      <c r="M1698" s="68">
        <f>InvoiceDatabase[[#This Row],[Amount]]-InvoiceDatabase[[#This Row],[Paid Amount]]</f>
        <v>2940000</v>
      </c>
      <c r="N1698" s="68" t="str" cm="1">
        <f t="array" aca="1" ref="N16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698" s="68" t="str">
        <f>_xlfn.TEXTAFTER(
VLOOKUP(InvoiceDatabase[[#This Row],[Customer]],CustomerList[],5,FALSE),
", ", -1)</f>
        <v>Jawa Barat</v>
      </c>
      <c r="P1698" s="68">
        <f ca="1">IF(InvoiceDatabase[[#This Row],[Aging]]&lt;&gt;"Within Due",InvoiceDatabase[[#This Row],[Balance Outstanding]],0)</f>
        <v>2940000</v>
      </c>
      <c r="Q1698" s="68">
        <f ca="1">IF(InvoiceDatabase[[#This Row],[Aging]]="Within Due",InvoiceDatabase[[#This Row],[Balance Outstanding]],0)</f>
        <v>0</v>
      </c>
      <c r="R1698" s="68" t="str">
        <f ca="1">IF(InvoiceDatabase[[#This Row],[Date Issued]] &gt;= TODAY()-30, "Yes", "No")</f>
        <v>No</v>
      </c>
      <c r="S1698" s="68" t="str">
        <f ca="1">IF(InvoiceDatabase[[#This Row],[IsOverdue?]]&lt;&gt;"Yes",InvoiceDatabase[[#This Row],[Status]],"Past Due")</f>
        <v>Past Due</v>
      </c>
      <c r="T1698" s="68" t="str">
        <f ca="1">IF(AND(InvoiceDatabase[[#This Row],[Date Due]]&lt;TODAY(),InvoiceDatabase[[#This Row],[Status]]&lt;&gt;"Paid"),"Yes","No")</f>
        <v>Yes</v>
      </c>
    </row>
    <row r="1699" spans="1:20">
      <c r="A1699">
        <v>1698</v>
      </c>
      <c r="C1699" t="s">
        <v>32</v>
      </c>
      <c r="D1699" s="68">
        <v>2614000</v>
      </c>
      <c r="E1699" s="23">
        <v>46128</v>
      </c>
      <c r="F1699" s="23">
        <v>46142</v>
      </c>
      <c r="G1699" t="s">
        <v>274</v>
      </c>
      <c r="H1699"/>
      <c r="I1699"/>
      <c r="K1699" t="s">
        <v>1999</v>
      </c>
      <c r="L1699" s="68">
        <v>2614000</v>
      </c>
      <c r="M1699" s="68">
        <f>InvoiceDatabase[[#This Row],[Amount]]-InvoiceDatabase[[#This Row],[Paid Amount]]</f>
        <v>0</v>
      </c>
      <c r="N1699" s="68" t="str" cm="1">
        <f t="array" aca="1" ref="N16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699" s="68" t="str">
        <f>_xlfn.TEXTAFTER(
VLOOKUP(InvoiceDatabase[[#This Row],[Customer]],CustomerList[],5,FALSE),
", ", -1)</f>
        <v>DKI Jakarta</v>
      </c>
      <c r="P1699" s="68">
        <f ca="1">IF(InvoiceDatabase[[#This Row],[Aging]]&lt;&gt;"Within Due",InvoiceDatabase[[#This Row],[Balance Outstanding]],0)</f>
        <v>0</v>
      </c>
      <c r="Q1699" s="68">
        <f ca="1">IF(InvoiceDatabase[[#This Row],[Aging]]="Within Due",InvoiceDatabase[[#This Row],[Balance Outstanding]],0)</f>
        <v>0</v>
      </c>
      <c r="R1699" s="68" t="str">
        <f ca="1">IF(InvoiceDatabase[[#This Row],[Date Issued]] &gt;= TODAY()-30, "Yes", "No")</f>
        <v>No</v>
      </c>
      <c r="S1699" s="68" t="str">
        <f ca="1">IF(InvoiceDatabase[[#This Row],[IsOverdue?]]&lt;&gt;"Yes",InvoiceDatabase[[#This Row],[Status]],"Past Due")</f>
        <v>Paid</v>
      </c>
      <c r="T1699" s="68" t="str">
        <f ca="1">IF(AND(InvoiceDatabase[[#This Row],[Date Due]]&lt;TODAY(),InvoiceDatabase[[#This Row],[Status]]&lt;&gt;"Paid"),"Yes","No")</f>
        <v>No</v>
      </c>
    </row>
    <row r="1700" spans="1:20">
      <c r="A1700">
        <v>1699</v>
      </c>
      <c r="C1700" t="s">
        <v>190</v>
      </c>
      <c r="D1700" s="68">
        <v>1629000</v>
      </c>
      <c r="E1700" s="23">
        <v>46029</v>
      </c>
      <c r="F1700" s="23">
        <v>46059</v>
      </c>
      <c r="G1700" t="s">
        <v>274</v>
      </c>
      <c r="H1700"/>
      <c r="I1700"/>
      <c r="K1700" t="s">
        <v>2000</v>
      </c>
      <c r="L1700" s="68">
        <v>1629000</v>
      </c>
      <c r="M1700" s="68">
        <f>InvoiceDatabase[[#This Row],[Amount]]-InvoiceDatabase[[#This Row],[Paid Amount]]</f>
        <v>0</v>
      </c>
      <c r="N1700" s="68" t="str" cm="1">
        <f t="array" aca="1" ref="N17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0" s="68" t="str">
        <f>_xlfn.TEXTAFTER(
VLOOKUP(InvoiceDatabase[[#This Row],[Customer]],CustomerList[],5,FALSE),
", ", -1)</f>
        <v>Jawa Tengah</v>
      </c>
      <c r="P1700" s="68">
        <f ca="1">IF(InvoiceDatabase[[#This Row],[Aging]]&lt;&gt;"Within Due",InvoiceDatabase[[#This Row],[Balance Outstanding]],0)</f>
        <v>0</v>
      </c>
      <c r="Q1700" s="68">
        <f ca="1">IF(InvoiceDatabase[[#This Row],[Aging]]="Within Due",InvoiceDatabase[[#This Row],[Balance Outstanding]],0)</f>
        <v>0</v>
      </c>
      <c r="R1700" s="68" t="str">
        <f ca="1">IF(InvoiceDatabase[[#This Row],[Date Issued]] &gt;= TODAY()-30, "Yes", "No")</f>
        <v>No</v>
      </c>
      <c r="S1700" s="68" t="str">
        <f ca="1">IF(InvoiceDatabase[[#This Row],[IsOverdue?]]&lt;&gt;"Yes",InvoiceDatabase[[#This Row],[Status]],"Past Due")</f>
        <v>Paid</v>
      </c>
      <c r="T1700" s="68" t="str">
        <f ca="1">IF(AND(InvoiceDatabase[[#This Row],[Date Due]]&lt;TODAY(),InvoiceDatabase[[#This Row],[Status]]&lt;&gt;"Paid"),"Yes","No")</f>
        <v>No</v>
      </c>
    </row>
    <row r="1701" spans="1:20">
      <c r="A1701">
        <v>1700</v>
      </c>
      <c r="C1701" t="s">
        <v>211</v>
      </c>
      <c r="D1701" s="68">
        <v>495000</v>
      </c>
      <c r="E1701" s="23">
        <v>46262</v>
      </c>
      <c r="F1701" s="23">
        <v>46307</v>
      </c>
      <c r="G1701" t="s">
        <v>274</v>
      </c>
      <c r="H1701"/>
      <c r="I1701"/>
      <c r="K1701" t="s">
        <v>2001</v>
      </c>
      <c r="L1701" s="68">
        <v>495000</v>
      </c>
      <c r="M1701" s="68">
        <f>InvoiceDatabase[[#This Row],[Amount]]-InvoiceDatabase[[#This Row],[Paid Amount]]</f>
        <v>0</v>
      </c>
      <c r="N1701" s="68" t="str" cm="1">
        <f t="array" aca="1" ref="N17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1" s="68" t="str">
        <f>_xlfn.TEXTAFTER(
VLOOKUP(InvoiceDatabase[[#This Row],[Customer]],CustomerList[],5,FALSE),
", ", -1)</f>
        <v>Sulawesi Selatan</v>
      </c>
      <c r="P1701" s="68">
        <f ca="1">IF(InvoiceDatabase[[#This Row],[Aging]]&lt;&gt;"Within Due",InvoiceDatabase[[#This Row],[Balance Outstanding]],0)</f>
        <v>0</v>
      </c>
      <c r="Q1701" s="68">
        <f ca="1">IF(InvoiceDatabase[[#This Row],[Aging]]="Within Due",InvoiceDatabase[[#This Row],[Balance Outstanding]],0)</f>
        <v>0</v>
      </c>
      <c r="R1701" s="68" t="str">
        <f ca="1">IF(InvoiceDatabase[[#This Row],[Date Issued]] &gt;= TODAY()-30, "Yes", "No")</f>
        <v>No</v>
      </c>
      <c r="S1701" s="68" t="str">
        <f ca="1">IF(InvoiceDatabase[[#This Row],[IsOverdue?]]&lt;&gt;"Yes",InvoiceDatabase[[#This Row],[Status]],"Past Due")</f>
        <v>Paid</v>
      </c>
      <c r="T1701" s="68" t="str">
        <f ca="1">IF(AND(InvoiceDatabase[[#This Row],[Date Due]]&lt;TODAY(),InvoiceDatabase[[#This Row],[Status]]&lt;&gt;"Paid"),"Yes","No")</f>
        <v>No</v>
      </c>
    </row>
    <row r="1702" spans="1:20">
      <c r="A1702">
        <v>1701</v>
      </c>
      <c r="C1702" t="s">
        <v>225</v>
      </c>
      <c r="D1702" s="68">
        <v>3957000</v>
      </c>
      <c r="E1702" s="23">
        <v>46103</v>
      </c>
      <c r="F1702" s="23">
        <v>46117</v>
      </c>
      <c r="G1702" t="s">
        <v>274</v>
      </c>
      <c r="H1702"/>
      <c r="I1702"/>
      <c r="K1702" t="s">
        <v>2002</v>
      </c>
      <c r="L1702" s="68">
        <v>3957000</v>
      </c>
      <c r="M1702" s="68">
        <f>InvoiceDatabase[[#This Row],[Amount]]-InvoiceDatabase[[#This Row],[Paid Amount]]</f>
        <v>0</v>
      </c>
      <c r="N1702" s="68" t="str" cm="1">
        <f t="array" aca="1" ref="N17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2" s="68" t="str">
        <f>_xlfn.TEXTAFTER(
VLOOKUP(InvoiceDatabase[[#This Row],[Customer]],CustomerList[],5,FALSE),
", ", -1)</f>
        <v>Sumatera Selatan</v>
      </c>
      <c r="P1702" s="68">
        <f ca="1">IF(InvoiceDatabase[[#This Row],[Aging]]&lt;&gt;"Within Due",InvoiceDatabase[[#This Row],[Balance Outstanding]],0)</f>
        <v>0</v>
      </c>
      <c r="Q1702" s="68">
        <f ca="1">IF(InvoiceDatabase[[#This Row],[Aging]]="Within Due",InvoiceDatabase[[#This Row],[Balance Outstanding]],0)</f>
        <v>0</v>
      </c>
      <c r="R1702" s="68" t="str">
        <f ca="1">IF(InvoiceDatabase[[#This Row],[Date Issued]] &gt;= TODAY()-30, "Yes", "No")</f>
        <v>No</v>
      </c>
      <c r="S1702" s="68" t="str">
        <f ca="1">IF(InvoiceDatabase[[#This Row],[IsOverdue?]]&lt;&gt;"Yes",InvoiceDatabase[[#This Row],[Status]],"Past Due")</f>
        <v>Paid</v>
      </c>
      <c r="T1702" s="68" t="str">
        <f ca="1">IF(AND(InvoiceDatabase[[#This Row],[Date Due]]&lt;TODAY(),InvoiceDatabase[[#This Row],[Status]]&lt;&gt;"Paid"),"Yes","No")</f>
        <v>No</v>
      </c>
    </row>
    <row r="1703" spans="1:20">
      <c r="A1703">
        <v>1702</v>
      </c>
      <c r="C1703" t="s">
        <v>232</v>
      </c>
      <c r="D1703" s="68">
        <v>1382000</v>
      </c>
      <c r="E1703" s="23">
        <v>46211</v>
      </c>
      <c r="F1703" s="23">
        <v>46241</v>
      </c>
      <c r="G1703" t="s">
        <v>274</v>
      </c>
      <c r="H1703"/>
      <c r="I1703"/>
      <c r="K1703" t="s">
        <v>2003</v>
      </c>
      <c r="L1703" s="68">
        <v>1382000</v>
      </c>
      <c r="M1703" s="68">
        <f>InvoiceDatabase[[#This Row],[Amount]]-InvoiceDatabase[[#This Row],[Paid Amount]]</f>
        <v>0</v>
      </c>
      <c r="N1703" s="68" t="str" cm="1">
        <f t="array" aca="1" ref="N17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3" s="68" t="str">
        <f>_xlfn.TEXTAFTER(
VLOOKUP(InvoiceDatabase[[#This Row],[Customer]],CustomerList[],5,FALSE),
", ", -1)</f>
        <v>Riau</v>
      </c>
      <c r="P1703" s="68">
        <f ca="1">IF(InvoiceDatabase[[#This Row],[Aging]]&lt;&gt;"Within Due",InvoiceDatabase[[#This Row],[Balance Outstanding]],0)</f>
        <v>0</v>
      </c>
      <c r="Q1703" s="68">
        <f ca="1">IF(InvoiceDatabase[[#This Row],[Aging]]="Within Due",InvoiceDatabase[[#This Row],[Balance Outstanding]],0)</f>
        <v>0</v>
      </c>
      <c r="R1703" s="68" t="str">
        <f ca="1">IF(InvoiceDatabase[[#This Row],[Date Issued]] &gt;= TODAY()-30, "Yes", "No")</f>
        <v>No</v>
      </c>
      <c r="S1703" s="68" t="str">
        <f ca="1">IF(InvoiceDatabase[[#This Row],[IsOverdue?]]&lt;&gt;"Yes",InvoiceDatabase[[#This Row],[Status]],"Past Due")</f>
        <v>Paid</v>
      </c>
      <c r="T1703" s="68" t="str">
        <f ca="1">IF(AND(InvoiceDatabase[[#This Row],[Date Due]]&lt;TODAY(),InvoiceDatabase[[#This Row],[Status]]&lt;&gt;"Paid"),"Yes","No")</f>
        <v>No</v>
      </c>
    </row>
    <row r="1704" spans="1:20">
      <c r="A1704">
        <v>1703</v>
      </c>
      <c r="C1704" t="s">
        <v>204</v>
      </c>
      <c r="D1704" s="68">
        <v>6908000</v>
      </c>
      <c r="E1704" s="23">
        <v>46029</v>
      </c>
      <c r="F1704" s="23">
        <v>46059</v>
      </c>
      <c r="G1704" t="s">
        <v>2802</v>
      </c>
      <c r="H1704"/>
      <c r="I1704"/>
      <c r="K1704" t="s">
        <v>2004</v>
      </c>
      <c r="L1704" s="68">
        <v>2072000</v>
      </c>
      <c r="M1704" s="68">
        <f>InvoiceDatabase[[#This Row],[Amount]]-InvoiceDatabase[[#This Row],[Paid Amount]]</f>
        <v>4836000</v>
      </c>
      <c r="N1704" s="68" t="str" cm="1">
        <f t="array" aca="1" ref="N17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4" s="68" t="str">
        <f>_xlfn.TEXTAFTER(
VLOOKUP(InvoiceDatabase[[#This Row],[Customer]],CustomerList[],5,FALSE),
", ", -1)</f>
        <v>Bali</v>
      </c>
      <c r="P1704" s="68">
        <f ca="1">IF(InvoiceDatabase[[#This Row],[Aging]]&lt;&gt;"Within Due",InvoiceDatabase[[#This Row],[Balance Outstanding]],0)</f>
        <v>4836000</v>
      </c>
      <c r="Q1704" s="68">
        <f ca="1">IF(InvoiceDatabase[[#This Row],[Aging]]="Within Due",InvoiceDatabase[[#This Row],[Balance Outstanding]],0)</f>
        <v>0</v>
      </c>
      <c r="R1704" s="68" t="str">
        <f ca="1">IF(InvoiceDatabase[[#This Row],[Date Issued]] &gt;= TODAY()-30, "Yes", "No")</f>
        <v>No</v>
      </c>
      <c r="S1704" s="68" t="str">
        <f ca="1">IF(InvoiceDatabase[[#This Row],[IsOverdue?]]&lt;&gt;"Yes",InvoiceDatabase[[#This Row],[Status]],"Past Due")</f>
        <v>Past Due</v>
      </c>
      <c r="T1704" s="68" t="str">
        <f ca="1">IF(AND(InvoiceDatabase[[#This Row],[Date Due]]&lt;TODAY(),InvoiceDatabase[[#This Row],[Status]]&lt;&gt;"Paid"),"Yes","No")</f>
        <v>Yes</v>
      </c>
    </row>
    <row r="1705" spans="1:20">
      <c r="A1705">
        <v>1704</v>
      </c>
      <c r="C1705" t="s">
        <v>184</v>
      </c>
      <c r="D1705" s="68">
        <v>5249000</v>
      </c>
      <c r="E1705" s="23">
        <v>46037</v>
      </c>
      <c r="F1705" s="23">
        <v>46067</v>
      </c>
      <c r="G1705" t="s">
        <v>274</v>
      </c>
      <c r="H1705"/>
      <c r="I1705"/>
      <c r="K1705" t="s">
        <v>2005</v>
      </c>
      <c r="L1705" s="68">
        <v>5249000</v>
      </c>
      <c r="M1705" s="68">
        <f>InvoiceDatabase[[#This Row],[Amount]]-InvoiceDatabase[[#This Row],[Paid Amount]]</f>
        <v>0</v>
      </c>
      <c r="N1705" s="68" t="str" cm="1">
        <f t="array" aca="1" ref="N17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5" s="68" t="str">
        <f>_xlfn.TEXTAFTER(
VLOOKUP(InvoiceDatabase[[#This Row],[Customer]],CustomerList[],5,FALSE),
", ", -1)</f>
        <v>Jawa Timur</v>
      </c>
      <c r="P1705" s="68">
        <f ca="1">IF(InvoiceDatabase[[#This Row],[Aging]]&lt;&gt;"Within Due",InvoiceDatabase[[#This Row],[Balance Outstanding]],0)</f>
        <v>0</v>
      </c>
      <c r="Q1705" s="68">
        <f ca="1">IF(InvoiceDatabase[[#This Row],[Aging]]="Within Due",InvoiceDatabase[[#This Row],[Balance Outstanding]],0)</f>
        <v>0</v>
      </c>
      <c r="R1705" s="68" t="str">
        <f ca="1">IF(InvoiceDatabase[[#This Row],[Date Issued]] &gt;= TODAY()-30, "Yes", "No")</f>
        <v>No</v>
      </c>
      <c r="S1705" s="68" t="str">
        <f ca="1">IF(InvoiceDatabase[[#This Row],[IsOverdue?]]&lt;&gt;"Yes",InvoiceDatabase[[#This Row],[Status]],"Past Due")</f>
        <v>Paid</v>
      </c>
      <c r="T1705" s="68" t="str">
        <f ca="1">IF(AND(InvoiceDatabase[[#This Row],[Date Due]]&lt;TODAY(),InvoiceDatabase[[#This Row],[Status]]&lt;&gt;"Paid"),"Yes","No")</f>
        <v>No</v>
      </c>
    </row>
    <row r="1706" spans="1:20">
      <c r="A1706">
        <v>1705</v>
      </c>
      <c r="C1706" t="s">
        <v>239</v>
      </c>
      <c r="D1706" s="68">
        <v>5606000</v>
      </c>
      <c r="E1706" s="23">
        <v>46107</v>
      </c>
      <c r="F1706" s="23">
        <v>46152</v>
      </c>
      <c r="G1706" t="s">
        <v>274</v>
      </c>
      <c r="H1706"/>
      <c r="I1706"/>
      <c r="K1706" t="s">
        <v>2006</v>
      </c>
      <c r="L1706" s="68">
        <v>5606000</v>
      </c>
      <c r="M1706" s="68">
        <f>InvoiceDatabase[[#This Row],[Amount]]-InvoiceDatabase[[#This Row],[Paid Amount]]</f>
        <v>0</v>
      </c>
      <c r="N1706" s="68" t="str" cm="1">
        <f t="array" aca="1" ref="N17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6" s="68" t="str">
        <f>_xlfn.TEXTAFTER(
VLOOKUP(InvoiceDatabase[[#This Row],[Customer]],CustomerList[],5,FALSE),
", ", -1)</f>
        <v>Kepulauan Riau</v>
      </c>
      <c r="P1706" s="68">
        <f ca="1">IF(InvoiceDatabase[[#This Row],[Aging]]&lt;&gt;"Within Due",InvoiceDatabase[[#This Row],[Balance Outstanding]],0)</f>
        <v>0</v>
      </c>
      <c r="Q1706" s="68">
        <f ca="1">IF(InvoiceDatabase[[#This Row],[Aging]]="Within Due",InvoiceDatabase[[#This Row],[Balance Outstanding]],0)</f>
        <v>0</v>
      </c>
      <c r="R1706" s="68" t="str">
        <f ca="1">IF(InvoiceDatabase[[#This Row],[Date Issued]] &gt;= TODAY()-30, "Yes", "No")</f>
        <v>No</v>
      </c>
      <c r="S1706" s="68" t="str">
        <f ca="1">IF(InvoiceDatabase[[#This Row],[IsOverdue?]]&lt;&gt;"Yes",InvoiceDatabase[[#This Row],[Status]],"Past Due")</f>
        <v>Paid</v>
      </c>
      <c r="T1706" s="68" t="str">
        <f ca="1">IF(AND(InvoiceDatabase[[#This Row],[Date Due]]&lt;TODAY(),InvoiceDatabase[[#This Row],[Status]]&lt;&gt;"Paid"),"Yes","No")</f>
        <v>No</v>
      </c>
    </row>
    <row r="1707" spans="1:20">
      <c r="A1707">
        <v>1706</v>
      </c>
      <c r="C1707" t="s">
        <v>239</v>
      </c>
      <c r="D1707" s="68">
        <v>1793000</v>
      </c>
      <c r="E1707" s="23">
        <v>46245</v>
      </c>
      <c r="F1707" s="23">
        <v>46259</v>
      </c>
      <c r="G1707" t="s">
        <v>274</v>
      </c>
      <c r="H1707"/>
      <c r="I1707"/>
      <c r="K1707" t="s">
        <v>2007</v>
      </c>
      <c r="L1707" s="68">
        <v>1793000</v>
      </c>
      <c r="M1707" s="68">
        <f>InvoiceDatabase[[#This Row],[Amount]]-InvoiceDatabase[[#This Row],[Paid Amount]]</f>
        <v>0</v>
      </c>
      <c r="N1707" s="68" t="str" cm="1">
        <f t="array" aca="1" ref="N17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7" s="68" t="str">
        <f>_xlfn.TEXTAFTER(
VLOOKUP(InvoiceDatabase[[#This Row],[Customer]],CustomerList[],5,FALSE),
", ", -1)</f>
        <v>Kepulauan Riau</v>
      </c>
      <c r="P1707" s="68">
        <f ca="1">IF(InvoiceDatabase[[#This Row],[Aging]]&lt;&gt;"Within Due",InvoiceDatabase[[#This Row],[Balance Outstanding]],0)</f>
        <v>0</v>
      </c>
      <c r="Q1707" s="68">
        <f ca="1">IF(InvoiceDatabase[[#This Row],[Aging]]="Within Due",InvoiceDatabase[[#This Row],[Balance Outstanding]],0)</f>
        <v>0</v>
      </c>
      <c r="R1707" s="68" t="str">
        <f ca="1">IF(InvoiceDatabase[[#This Row],[Date Issued]] &gt;= TODAY()-30, "Yes", "No")</f>
        <v>No</v>
      </c>
      <c r="S1707" s="68" t="str">
        <f ca="1">IF(InvoiceDatabase[[#This Row],[IsOverdue?]]&lt;&gt;"Yes",InvoiceDatabase[[#This Row],[Status]],"Past Due")</f>
        <v>Paid</v>
      </c>
      <c r="T1707" s="68" t="str">
        <f ca="1">IF(AND(InvoiceDatabase[[#This Row],[Date Due]]&lt;TODAY(),InvoiceDatabase[[#This Row],[Status]]&lt;&gt;"Paid"),"Yes","No")</f>
        <v>No</v>
      </c>
    </row>
    <row r="1708" spans="1:20">
      <c r="A1708">
        <v>1707</v>
      </c>
      <c r="C1708" t="s">
        <v>218</v>
      </c>
      <c r="D1708" s="68">
        <v>3767000</v>
      </c>
      <c r="E1708" s="23">
        <v>46087</v>
      </c>
      <c r="F1708" s="23">
        <v>46132</v>
      </c>
      <c r="G1708" t="s">
        <v>51</v>
      </c>
      <c r="H1708"/>
      <c r="I1708"/>
      <c r="K1708" t="s">
        <v>2008</v>
      </c>
      <c r="L1708" s="68">
        <v>0</v>
      </c>
      <c r="M1708" s="68">
        <f>InvoiceDatabase[[#This Row],[Amount]]-InvoiceDatabase[[#This Row],[Paid Amount]]</f>
        <v>3767000</v>
      </c>
      <c r="N1708" s="68" t="str" cm="1">
        <f t="array" aca="1" ref="N17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08" s="68" t="str">
        <f>_xlfn.TEXTAFTER(
VLOOKUP(InvoiceDatabase[[#This Row],[Customer]],CustomerList[],5,FALSE),
", ", -1)</f>
        <v>Sumatera Utara</v>
      </c>
      <c r="P1708" s="68">
        <f ca="1">IF(InvoiceDatabase[[#This Row],[Aging]]&lt;&gt;"Within Due",InvoiceDatabase[[#This Row],[Balance Outstanding]],0)</f>
        <v>3767000</v>
      </c>
      <c r="Q1708" s="68">
        <f ca="1">IF(InvoiceDatabase[[#This Row],[Aging]]="Within Due",InvoiceDatabase[[#This Row],[Balance Outstanding]],0)</f>
        <v>0</v>
      </c>
      <c r="R1708" s="68" t="str">
        <f ca="1">IF(InvoiceDatabase[[#This Row],[Date Issued]] &gt;= TODAY()-30, "Yes", "No")</f>
        <v>No</v>
      </c>
      <c r="S1708" s="68" t="str">
        <f ca="1">IF(InvoiceDatabase[[#This Row],[IsOverdue?]]&lt;&gt;"Yes",InvoiceDatabase[[#This Row],[Status]],"Past Due")</f>
        <v>Past Due</v>
      </c>
      <c r="T1708" s="68" t="str">
        <f ca="1">IF(AND(InvoiceDatabase[[#This Row],[Date Due]]&lt;TODAY(),InvoiceDatabase[[#This Row],[Status]]&lt;&gt;"Paid"),"Yes","No")</f>
        <v>Yes</v>
      </c>
    </row>
    <row r="1709" spans="1:20">
      <c r="A1709">
        <v>1708</v>
      </c>
      <c r="C1709" t="s">
        <v>165</v>
      </c>
      <c r="D1709" s="68">
        <v>449000</v>
      </c>
      <c r="E1709" s="23">
        <v>46275</v>
      </c>
      <c r="F1709" s="23">
        <v>46289</v>
      </c>
      <c r="G1709" t="s">
        <v>274</v>
      </c>
      <c r="H1709"/>
      <c r="I1709"/>
      <c r="K1709" t="s">
        <v>2009</v>
      </c>
      <c r="L1709" s="68">
        <v>449000</v>
      </c>
      <c r="M1709" s="68">
        <f>InvoiceDatabase[[#This Row],[Amount]]-InvoiceDatabase[[#This Row],[Paid Amount]]</f>
        <v>0</v>
      </c>
      <c r="N1709" s="68" t="str" cm="1">
        <f t="array" aca="1" ref="N17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09" s="68" t="str">
        <f>_xlfn.TEXTAFTER(
VLOOKUP(InvoiceDatabase[[#This Row],[Customer]],CustomerList[],5,FALSE),
", ", -1)</f>
        <v>Jawa Barat</v>
      </c>
      <c r="P1709" s="68">
        <f ca="1">IF(InvoiceDatabase[[#This Row],[Aging]]&lt;&gt;"Within Due",InvoiceDatabase[[#This Row],[Balance Outstanding]],0)</f>
        <v>0</v>
      </c>
      <c r="Q1709" s="68">
        <f ca="1">IF(InvoiceDatabase[[#This Row],[Aging]]="Within Due",InvoiceDatabase[[#This Row],[Balance Outstanding]],0)</f>
        <v>0</v>
      </c>
      <c r="R1709" s="68" t="str">
        <f ca="1">IF(InvoiceDatabase[[#This Row],[Date Issued]] &gt;= TODAY()-30, "Yes", "No")</f>
        <v>Yes</v>
      </c>
      <c r="S1709" s="68" t="str">
        <f ca="1">IF(InvoiceDatabase[[#This Row],[IsOverdue?]]&lt;&gt;"Yes",InvoiceDatabase[[#This Row],[Status]],"Past Due")</f>
        <v>Paid</v>
      </c>
      <c r="T1709" s="68" t="str">
        <f ca="1">IF(AND(InvoiceDatabase[[#This Row],[Date Due]]&lt;TODAY(),InvoiceDatabase[[#This Row],[Status]]&lt;&gt;"Paid"),"Yes","No")</f>
        <v>No</v>
      </c>
    </row>
    <row r="1710" spans="1:20">
      <c r="A1710">
        <v>1709</v>
      </c>
      <c r="C1710" t="s">
        <v>184</v>
      </c>
      <c r="D1710" s="68">
        <v>3192000</v>
      </c>
      <c r="E1710" s="23">
        <v>46262</v>
      </c>
      <c r="F1710" s="23">
        <v>46276</v>
      </c>
      <c r="G1710" t="s">
        <v>274</v>
      </c>
      <c r="H1710"/>
      <c r="I1710"/>
      <c r="K1710" t="s">
        <v>2010</v>
      </c>
      <c r="L1710" s="68">
        <v>3192000</v>
      </c>
      <c r="M1710" s="68">
        <f>InvoiceDatabase[[#This Row],[Amount]]-InvoiceDatabase[[#This Row],[Paid Amount]]</f>
        <v>0</v>
      </c>
      <c r="N1710" s="68" t="str" cm="1">
        <f t="array" aca="1" ref="N17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0" s="68" t="str">
        <f>_xlfn.TEXTAFTER(
VLOOKUP(InvoiceDatabase[[#This Row],[Customer]],CustomerList[],5,FALSE),
", ", -1)</f>
        <v>Jawa Timur</v>
      </c>
      <c r="P1710" s="68">
        <f ca="1">IF(InvoiceDatabase[[#This Row],[Aging]]&lt;&gt;"Within Due",InvoiceDatabase[[#This Row],[Balance Outstanding]],0)</f>
        <v>0</v>
      </c>
      <c r="Q1710" s="68">
        <f ca="1">IF(InvoiceDatabase[[#This Row],[Aging]]="Within Due",InvoiceDatabase[[#This Row],[Balance Outstanding]],0)</f>
        <v>0</v>
      </c>
      <c r="R1710" s="68" t="str">
        <f ca="1">IF(InvoiceDatabase[[#This Row],[Date Issued]] &gt;= TODAY()-30, "Yes", "No")</f>
        <v>No</v>
      </c>
      <c r="S1710" s="68" t="str">
        <f ca="1">IF(InvoiceDatabase[[#This Row],[IsOverdue?]]&lt;&gt;"Yes",InvoiceDatabase[[#This Row],[Status]],"Past Due")</f>
        <v>Paid</v>
      </c>
      <c r="T1710" s="68" t="str">
        <f ca="1">IF(AND(InvoiceDatabase[[#This Row],[Date Due]]&lt;TODAY(),InvoiceDatabase[[#This Row],[Status]]&lt;&gt;"Paid"),"Yes","No")</f>
        <v>No</v>
      </c>
    </row>
    <row r="1711" spans="1:20">
      <c r="A1711">
        <v>1710</v>
      </c>
      <c r="C1711" t="s">
        <v>32</v>
      </c>
      <c r="D1711" s="68">
        <v>6102000</v>
      </c>
      <c r="E1711" s="23">
        <v>46198</v>
      </c>
      <c r="F1711" s="23">
        <v>46243</v>
      </c>
      <c r="G1711" t="s">
        <v>274</v>
      </c>
      <c r="H1711"/>
      <c r="I1711"/>
      <c r="K1711" t="s">
        <v>2011</v>
      </c>
      <c r="L1711" s="68">
        <v>6102000</v>
      </c>
      <c r="M1711" s="68">
        <f>InvoiceDatabase[[#This Row],[Amount]]-InvoiceDatabase[[#This Row],[Paid Amount]]</f>
        <v>0</v>
      </c>
      <c r="N1711" s="68" t="str" cm="1">
        <f t="array" aca="1" ref="N17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1" s="68" t="str">
        <f>_xlfn.TEXTAFTER(
VLOOKUP(InvoiceDatabase[[#This Row],[Customer]],CustomerList[],5,FALSE),
", ", -1)</f>
        <v>DKI Jakarta</v>
      </c>
      <c r="P1711" s="68">
        <f ca="1">IF(InvoiceDatabase[[#This Row],[Aging]]&lt;&gt;"Within Due",InvoiceDatabase[[#This Row],[Balance Outstanding]],0)</f>
        <v>0</v>
      </c>
      <c r="Q1711" s="68">
        <f ca="1">IF(InvoiceDatabase[[#This Row],[Aging]]="Within Due",InvoiceDatabase[[#This Row],[Balance Outstanding]],0)</f>
        <v>0</v>
      </c>
      <c r="R1711" s="68" t="str">
        <f ca="1">IF(InvoiceDatabase[[#This Row],[Date Issued]] &gt;= TODAY()-30, "Yes", "No")</f>
        <v>No</v>
      </c>
      <c r="S1711" s="68" t="str">
        <f ca="1">IF(InvoiceDatabase[[#This Row],[IsOverdue?]]&lt;&gt;"Yes",InvoiceDatabase[[#This Row],[Status]],"Past Due")</f>
        <v>Paid</v>
      </c>
      <c r="T1711" s="68" t="str">
        <f ca="1">IF(AND(InvoiceDatabase[[#This Row],[Date Due]]&lt;TODAY(),InvoiceDatabase[[#This Row],[Status]]&lt;&gt;"Paid"),"Yes","No")</f>
        <v>No</v>
      </c>
    </row>
    <row r="1712" spans="1:20">
      <c r="A1712">
        <v>1711</v>
      </c>
      <c r="C1712" t="s">
        <v>197</v>
      </c>
      <c r="D1712" s="68">
        <v>1821000</v>
      </c>
      <c r="E1712" s="23">
        <v>46207</v>
      </c>
      <c r="F1712" s="23">
        <v>46237</v>
      </c>
      <c r="G1712" t="s">
        <v>2802</v>
      </c>
      <c r="H1712"/>
      <c r="I1712"/>
      <c r="K1712" t="s">
        <v>2012</v>
      </c>
      <c r="L1712" s="68">
        <v>1275000</v>
      </c>
      <c r="M1712" s="68">
        <f>InvoiceDatabase[[#This Row],[Amount]]-InvoiceDatabase[[#This Row],[Paid Amount]]</f>
        <v>546000</v>
      </c>
      <c r="N1712" s="68" t="str" cm="1">
        <f t="array" aca="1" ref="N17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12" s="68" t="str">
        <f>_xlfn.TEXTAFTER(
VLOOKUP(InvoiceDatabase[[#This Row],[Customer]],CustomerList[],5,FALSE),
", ", -1)</f>
        <v>DI Yogyakarta</v>
      </c>
      <c r="P1712" s="68">
        <f ca="1">IF(InvoiceDatabase[[#This Row],[Aging]]&lt;&gt;"Within Due",InvoiceDatabase[[#This Row],[Balance Outstanding]],0)</f>
        <v>546000</v>
      </c>
      <c r="Q1712" s="68">
        <f ca="1">IF(InvoiceDatabase[[#This Row],[Aging]]="Within Due",InvoiceDatabase[[#This Row],[Balance Outstanding]],0)</f>
        <v>0</v>
      </c>
      <c r="R1712" s="68" t="str">
        <f ca="1">IF(InvoiceDatabase[[#This Row],[Date Issued]] &gt;= TODAY()-30, "Yes", "No")</f>
        <v>No</v>
      </c>
      <c r="S1712" s="68" t="str">
        <f ca="1">IF(InvoiceDatabase[[#This Row],[IsOverdue?]]&lt;&gt;"Yes",InvoiceDatabase[[#This Row],[Status]],"Past Due")</f>
        <v>Past Due</v>
      </c>
      <c r="T1712" s="68" t="str">
        <f ca="1">IF(AND(InvoiceDatabase[[#This Row],[Date Due]]&lt;TODAY(),InvoiceDatabase[[#This Row],[Status]]&lt;&gt;"Paid"),"Yes","No")</f>
        <v>Yes</v>
      </c>
    </row>
    <row r="1713" spans="1:20">
      <c r="A1713">
        <v>1712</v>
      </c>
      <c r="C1713" t="s">
        <v>165</v>
      </c>
      <c r="D1713" s="68">
        <v>4858000</v>
      </c>
      <c r="E1713" s="23">
        <v>46064</v>
      </c>
      <c r="F1713" s="23">
        <v>46094</v>
      </c>
      <c r="G1713" t="s">
        <v>2802</v>
      </c>
      <c r="H1713"/>
      <c r="I1713"/>
      <c r="K1713" t="s">
        <v>2013</v>
      </c>
      <c r="L1713" s="68">
        <v>1943000</v>
      </c>
      <c r="M1713" s="68">
        <f>InvoiceDatabase[[#This Row],[Amount]]-InvoiceDatabase[[#This Row],[Paid Amount]]</f>
        <v>2915000</v>
      </c>
      <c r="N1713" s="68" t="str" cm="1">
        <f t="array" aca="1" ref="N17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3" s="68" t="str">
        <f>_xlfn.TEXTAFTER(
VLOOKUP(InvoiceDatabase[[#This Row],[Customer]],CustomerList[],5,FALSE),
", ", -1)</f>
        <v>Jawa Barat</v>
      </c>
      <c r="P1713" s="68">
        <f ca="1">IF(InvoiceDatabase[[#This Row],[Aging]]&lt;&gt;"Within Due",InvoiceDatabase[[#This Row],[Balance Outstanding]],0)</f>
        <v>2915000</v>
      </c>
      <c r="Q1713" s="68">
        <f ca="1">IF(InvoiceDatabase[[#This Row],[Aging]]="Within Due",InvoiceDatabase[[#This Row],[Balance Outstanding]],0)</f>
        <v>0</v>
      </c>
      <c r="R1713" s="68" t="str">
        <f ca="1">IF(InvoiceDatabase[[#This Row],[Date Issued]] &gt;= TODAY()-30, "Yes", "No")</f>
        <v>No</v>
      </c>
      <c r="S1713" s="68" t="str">
        <f ca="1">IF(InvoiceDatabase[[#This Row],[IsOverdue?]]&lt;&gt;"Yes",InvoiceDatabase[[#This Row],[Status]],"Past Due")</f>
        <v>Past Due</v>
      </c>
      <c r="T1713" s="68" t="str">
        <f ca="1">IF(AND(InvoiceDatabase[[#This Row],[Date Due]]&lt;TODAY(),InvoiceDatabase[[#This Row],[Status]]&lt;&gt;"Paid"),"Yes","No")</f>
        <v>Yes</v>
      </c>
    </row>
    <row r="1714" spans="1:20">
      <c r="A1714">
        <v>1713</v>
      </c>
      <c r="C1714" t="s">
        <v>171</v>
      </c>
      <c r="D1714" s="68">
        <v>5976000</v>
      </c>
      <c r="E1714" s="23">
        <v>46182</v>
      </c>
      <c r="F1714" s="23">
        <v>46212</v>
      </c>
      <c r="G1714" t="s">
        <v>274</v>
      </c>
      <c r="H1714"/>
      <c r="I1714"/>
      <c r="K1714" t="s">
        <v>2014</v>
      </c>
      <c r="L1714" s="68">
        <v>5976000</v>
      </c>
      <c r="M1714" s="68">
        <f>InvoiceDatabase[[#This Row],[Amount]]-InvoiceDatabase[[#This Row],[Paid Amount]]</f>
        <v>0</v>
      </c>
      <c r="N1714" s="68" t="str" cm="1">
        <f t="array" aca="1" ref="N17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4" s="68" t="str">
        <f>_xlfn.TEXTAFTER(
VLOOKUP(InvoiceDatabase[[#This Row],[Customer]],CustomerList[],5,FALSE),
", ", -1)</f>
        <v>Jawa Barat</v>
      </c>
      <c r="P1714" s="68">
        <f ca="1">IF(InvoiceDatabase[[#This Row],[Aging]]&lt;&gt;"Within Due",InvoiceDatabase[[#This Row],[Balance Outstanding]],0)</f>
        <v>0</v>
      </c>
      <c r="Q1714" s="68">
        <f ca="1">IF(InvoiceDatabase[[#This Row],[Aging]]="Within Due",InvoiceDatabase[[#This Row],[Balance Outstanding]],0)</f>
        <v>0</v>
      </c>
      <c r="R1714" s="68" t="str">
        <f ca="1">IF(InvoiceDatabase[[#This Row],[Date Issued]] &gt;= TODAY()-30, "Yes", "No")</f>
        <v>No</v>
      </c>
      <c r="S1714" s="68" t="str">
        <f ca="1">IF(InvoiceDatabase[[#This Row],[IsOverdue?]]&lt;&gt;"Yes",InvoiceDatabase[[#This Row],[Status]],"Past Due")</f>
        <v>Paid</v>
      </c>
      <c r="T1714" s="68" t="str">
        <f ca="1">IF(AND(InvoiceDatabase[[#This Row],[Date Due]]&lt;TODAY(),InvoiceDatabase[[#This Row],[Status]]&lt;&gt;"Paid"),"Yes","No")</f>
        <v>No</v>
      </c>
    </row>
    <row r="1715" spans="1:20">
      <c r="A1715">
        <v>1714</v>
      </c>
      <c r="C1715" t="s">
        <v>105</v>
      </c>
      <c r="D1715" s="68">
        <v>1609000</v>
      </c>
      <c r="E1715" s="23">
        <v>46148</v>
      </c>
      <c r="F1715" s="23">
        <v>46178</v>
      </c>
      <c r="G1715" t="s">
        <v>51</v>
      </c>
      <c r="H1715"/>
      <c r="I1715"/>
      <c r="K1715" t="s">
        <v>2015</v>
      </c>
      <c r="L1715" s="68">
        <v>0</v>
      </c>
      <c r="M1715" s="68">
        <f>InvoiceDatabase[[#This Row],[Amount]]-InvoiceDatabase[[#This Row],[Paid Amount]]</f>
        <v>1609000</v>
      </c>
      <c r="N1715" s="68" t="str" cm="1">
        <f t="array" aca="1" ref="N17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5" s="68" t="str">
        <f>_xlfn.TEXTAFTER(
VLOOKUP(InvoiceDatabase[[#This Row],[Customer]],CustomerList[],5,FALSE),
", ", -1)</f>
        <v>DKI Jakarta</v>
      </c>
      <c r="P1715" s="68">
        <f ca="1">IF(InvoiceDatabase[[#This Row],[Aging]]&lt;&gt;"Within Due",InvoiceDatabase[[#This Row],[Balance Outstanding]],0)</f>
        <v>1609000</v>
      </c>
      <c r="Q1715" s="68">
        <f ca="1">IF(InvoiceDatabase[[#This Row],[Aging]]="Within Due",InvoiceDatabase[[#This Row],[Balance Outstanding]],0)</f>
        <v>0</v>
      </c>
      <c r="R1715" s="68" t="str">
        <f ca="1">IF(InvoiceDatabase[[#This Row],[Date Issued]] &gt;= TODAY()-30, "Yes", "No")</f>
        <v>No</v>
      </c>
      <c r="S1715" s="68" t="str">
        <f ca="1">IF(InvoiceDatabase[[#This Row],[IsOverdue?]]&lt;&gt;"Yes",InvoiceDatabase[[#This Row],[Status]],"Past Due")</f>
        <v>Past Due</v>
      </c>
      <c r="T1715" s="68" t="str">
        <f ca="1">IF(AND(InvoiceDatabase[[#This Row],[Date Due]]&lt;TODAY(),InvoiceDatabase[[#This Row],[Status]]&lt;&gt;"Paid"),"Yes","No")</f>
        <v>Yes</v>
      </c>
    </row>
    <row r="1716" spans="1:20">
      <c r="A1716">
        <v>1715</v>
      </c>
      <c r="C1716" t="s">
        <v>184</v>
      </c>
      <c r="D1716" s="68">
        <v>1143000</v>
      </c>
      <c r="E1716" s="23">
        <v>46242</v>
      </c>
      <c r="F1716" s="23">
        <v>46256</v>
      </c>
      <c r="G1716" t="s">
        <v>274</v>
      </c>
      <c r="H1716"/>
      <c r="I1716"/>
      <c r="K1716" t="s">
        <v>2016</v>
      </c>
      <c r="L1716" s="68">
        <v>1143000</v>
      </c>
      <c r="M1716" s="68">
        <f>InvoiceDatabase[[#This Row],[Amount]]-InvoiceDatabase[[#This Row],[Paid Amount]]</f>
        <v>0</v>
      </c>
      <c r="N1716" s="68" t="str" cm="1">
        <f t="array" aca="1" ref="N17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6" s="68" t="str">
        <f>_xlfn.TEXTAFTER(
VLOOKUP(InvoiceDatabase[[#This Row],[Customer]],CustomerList[],5,FALSE),
", ", -1)</f>
        <v>Jawa Timur</v>
      </c>
      <c r="P1716" s="68">
        <f ca="1">IF(InvoiceDatabase[[#This Row],[Aging]]&lt;&gt;"Within Due",InvoiceDatabase[[#This Row],[Balance Outstanding]],0)</f>
        <v>0</v>
      </c>
      <c r="Q1716" s="68">
        <f ca="1">IF(InvoiceDatabase[[#This Row],[Aging]]="Within Due",InvoiceDatabase[[#This Row],[Balance Outstanding]],0)</f>
        <v>0</v>
      </c>
      <c r="R1716" s="68" t="str">
        <f ca="1">IF(InvoiceDatabase[[#This Row],[Date Issued]] &gt;= TODAY()-30, "Yes", "No")</f>
        <v>No</v>
      </c>
      <c r="S1716" s="68" t="str">
        <f ca="1">IF(InvoiceDatabase[[#This Row],[IsOverdue?]]&lt;&gt;"Yes",InvoiceDatabase[[#This Row],[Status]],"Past Due")</f>
        <v>Paid</v>
      </c>
      <c r="T1716" s="68" t="str">
        <f ca="1">IF(AND(InvoiceDatabase[[#This Row],[Date Due]]&lt;TODAY(),InvoiceDatabase[[#This Row],[Status]]&lt;&gt;"Paid"),"Yes","No")</f>
        <v>No</v>
      </c>
    </row>
    <row r="1717" spans="1:20">
      <c r="A1717">
        <v>1716</v>
      </c>
      <c r="C1717" t="s">
        <v>184</v>
      </c>
      <c r="D1717" s="68">
        <v>2926000</v>
      </c>
      <c r="E1717" s="23">
        <v>46069</v>
      </c>
      <c r="F1717" s="23">
        <v>46099</v>
      </c>
      <c r="G1717" t="s">
        <v>274</v>
      </c>
      <c r="H1717"/>
      <c r="I1717"/>
      <c r="K1717" t="s">
        <v>2017</v>
      </c>
      <c r="L1717" s="68">
        <v>2926000</v>
      </c>
      <c r="M1717" s="68">
        <f>InvoiceDatabase[[#This Row],[Amount]]-InvoiceDatabase[[#This Row],[Paid Amount]]</f>
        <v>0</v>
      </c>
      <c r="N1717" s="68" t="str" cm="1">
        <f t="array" aca="1" ref="N17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7" s="68" t="str">
        <f>_xlfn.TEXTAFTER(
VLOOKUP(InvoiceDatabase[[#This Row],[Customer]],CustomerList[],5,FALSE),
", ", -1)</f>
        <v>Jawa Timur</v>
      </c>
      <c r="P1717" s="68">
        <f ca="1">IF(InvoiceDatabase[[#This Row],[Aging]]&lt;&gt;"Within Due",InvoiceDatabase[[#This Row],[Balance Outstanding]],0)</f>
        <v>0</v>
      </c>
      <c r="Q1717" s="68">
        <f ca="1">IF(InvoiceDatabase[[#This Row],[Aging]]="Within Due",InvoiceDatabase[[#This Row],[Balance Outstanding]],0)</f>
        <v>0</v>
      </c>
      <c r="R1717" s="68" t="str">
        <f ca="1">IF(InvoiceDatabase[[#This Row],[Date Issued]] &gt;= TODAY()-30, "Yes", "No")</f>
        <v>No</v>
      </c>
      <c r="S1717" s="68" t="str">
        <f ca="1">IF(InvoiceDatabase[[#This Row],[IsOverdue?]]&lt;&gt;"Yes",InvoiceDatabase[[#This Row],[Status]],"Past Due")</f>
        <v>Paid</v>
      </c>
      <c r="T1717" s="68" t="str">
        <f ca="1">IF(AND(InvoiceDatabase[[#This Row],[Date Due]]&lt;TODAY(),InvoiceDatabase[[#This Row],[Status]]&lt;&gt;"Paid"),"Yes","No")</f>
        <v>No</v>
      </c>
    </row>
    <row r="1718" spans="1:20">
      <c r="A1718">
        <v>1717</v>
      </c>
      <c r="C1718" t="s">
        <v>204</v>
      </c>
      <c r="D1718" s="68">
        <v>3129000</v>
      </c>
      <c r="E1718" s="23">
        <v>46087</v>
      </c>
      <c r="F1718" s="23">
        <v>46132</v>
      </c>
      <c r="G1718" t="s">
        <v>274</v>
      </c>
      <c r="H1718"/>
      <c r="I1718"/>
      <c r="K1718" t="s">
        <v>2018</v>
      </c>
      <c r="L1718" s="68">
        <v>3129000</v>
      </c>
      <c r="M1718" s="68">
        <f>InvoiceDatabase[[#This Row],[Amount]]-InvoiceDatabase[[#This Row],[Paid Amount]]</f>
        <v>0</v>
      </c>
      <c r="N1718" s="68" t="str" cm="1">
        <f t="array" aca="1" ref="N17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18" s="68" t="str">
        <f>_xlfn.TEXTAFTER(
VLOOKUP(InvoiceDatabase[[#This Row],[Customer]],CustomerList[],5,FALSE),
", ", -1)</f>
        <v>Bali</v>
      </c>
      <c r="P1718" s="68">
        <f ca="1">IF(InvoiceDatabase[[#This Row],[Aging]]&lt;&gt;"Within Due",InvoiceDatabase[[#This Row],[Balance Outstanding]],0)</f>
        <v>0</v>
      </c>
      <c r="Q1718" s="68">
        <f ca="1">IF(InvoiceDatabase[[#This Row],[Aging]]="Within Due",InvoiceDatabase[[#This Row],[Balance Outstanding]],0)</f>
        <v>0</v>
      </c>
      <c r="R1718" s="68" t="str">
        <f ca="1">IF(InvoiceDatabase[[#This Row],[Date Issued]] &gt;= TODAY()-30, "Yes", "No")</f>
        <v>No</v>
      </c>
      <c r="S1718" s="68" t="str">
        <f ca="1">IF(InvoiceDatabase[[#This Row],[IsOverdue?]]&lt;&gt;"Yes",InvoiceDatabase[[#This Row],[Status]],"Past Due")</f>
        <v>Paid</v>
      </c>
      <c r="T1718" s="68" t="str">
        <f ca="1">IF(AND(InvoiceDatabase[[#This Row],[Date Due]]&lt;TODAY(),InvoiceDatabase[[#This Row],[Status]]&lt;&gt;"Paid"),"Yes","No")</f>
        <v>No</v>
      </c>
    </row>
    <row r="1719" spans="1:20">
      <c r="A1719">
        <v>1718</v>
      </c>
      <c r="C1719" t="s">
        <v>246</v>
      </c>
      <c r="D1719" s="68">
        <v>5366000</v>
      </c>
      <c r="E1719" s="23">
        <v>46035</v>
      </c>
      <c r="F1719" s="23">
        <v>46065</v>
      </c>
      <c r="G1719" t="s">
        <v>51</v>
      </c>
      <c r="H1719"/>
      <c r="I1719"/>
      <c r="K1719" t="s">
        <v>2019</v>
      </c>
      <c r="L1719" s="68">
        <v>0</v>
      </c>
      <c r="M1719" s="68">
        <f>InvoiceDatabase[[#This Row],[Amount]]-InvoiceDatabase[[#This Row],[Paid Amount]]</f>
        <v>5366000</v>
      </c>
      <c r="N1719" s="68" t="str" cm="1">
        <f t="array" aca="1" ref="N17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19" s="68" t="str">
        <f>_xlfn.TEXTAFTER(
VLOOKUP(InvoiceDatabase[[#This Row],[Customer]],CustomerList[],5,FALSE),
", ", -1)</f>
        <v>Kalimantan Timur</v>
      </c>
      <c r="P1719" s="68">
        <f ca="1">IF(InvoiceDatabase[[#This Row],[Aging]]&lt;&gt;"Within Due",InvoiceDatabase[[#This Row],[Balance Outstanding]],0)</f>
        <v>5366000</v>
      </c>
      <c r="Q1719" s="68">
        <f ca="1">IF(InvoiceDatabase[[#This Row],[Aging]]="Within Due",InvoiceDatabase[[#This Row],[Balance Outstanding]],0)</f>
        <v>0</v>
      </c>
      <c r="R1719" s="68" t="str">
        <f ca="1">IF(InvoiceDatabase[[#This Row],[Date Issued]] &gt;= TODAY()-30, "Yes", "No")</f>
        <v>No</v>
      </c>
      <c r="S1719" s="68" t="str">
        <f ca="1">IF(InvoiceDatabase[[#This Row],[IsOverdue?]]&lt;&gt;"Yes",InvoiceDatabase[[#This Row],[Status]],"Past Due")</f>
        <v>Past Due</v>
      </c>
      <c r="T1719" s="68" t="str">
        <f ca="1">IF(AND(InvoiceDatabase[[#This Row],[Date Due]]&lt;TODAY(),InvoiceDatabase[[#This Row],[Status]]&lt;&gt;"Paid"),"Yes","No")</f>
        <v>Yes</v>
      </c>
    </row>
    <row r="1720" spans="1:20">
      <c r="A1720">
        <v>1719</v>
      </c>
      <c r="C1720" t="s">
        <v>177</v>
      </c>
      <c r="D1720" s="68">
        <v>669000</v>
      </c>
      <c r="E1720" s="23">
        <v>46111</v>
      </c>
      <c r="F1720" s="23">
        <v>46141</v>
      </c>
      <c r="G1720" t="s">
        <v>274</v>
      </c>
      <c r="H1720"/>
      <c r="I1720"/>
      <c r="K1720" t="s">
        <v>2020</v>
      </c>
      <c r="L1720" s="68">
        <v>669000</v>
      </c>
      <c r="M1720" s="68">
        <f>InvoiceDatabase[[#This Row],[Amount]]-InvoiceDatabase[[#This Row],[Paid Amount]]</f>
        <v>0</v>
      </c>
      <c r="N1720" s="68" t="str" cm="1">
        <f t="array" aca="1" ref="N17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0" s="68" t="str">
        <f>_xlfn.TEXTAFTER(
VLOOKUP(InvoiceDatabase[[#This Row],[Customer]],CustomerList[],5,FALSE),
", ", -1)</f>
        <v>Jawa Timur</v>
      </c>
      <c r="P1720" s="68">
        <f ca="1">IF(InvoiceDatabase[[#This Row],[Aging]]&lt;&gt;"Within Due",InvoiceDatabase[[#This Row],[Balance Outstanding]],0)</f>
        <v>0</v>
      </c>
      <c r="Q1720" s="68">
        <f ca="1">IF(InvoiceDatabase[[#This Row],[Aging]]="Within Due",InvoiceDatabase[[#This Row],[Balance Outstanding]],0)</f>
        <v>0</v>
      </c>
      <c r="R1720" s="68" t="str">
        <f ca="1">IF(InvoiceDatabase[[#This Row],[Date Issued]] &gt;= TODAY()-30, "Yes", "No")</f>
        <v>No</v>
      </c>
      <c r="S1720" s="68" t="str">
        <f ca="1">IF(InvoiceDatabase[[#This Row],[IsOverdue?]]&lt;&gt;"Yes",InvoiceDatabase[[#This Row],[Status]],"Past Due")</f>
        <v>Paid</v>
      </c>
      <c r="T1720" s="68" t="str">
        <f ca="1">IF(AND(InvoiceDatabase[[#This Row],[Date Due]]&lt;TODAY(),InvoiceDatabase[[#This Row],[Status]]&lt;&gt;"Paid"),"Yes","No")</f>
        <v>No</v>
      </c>
    </row>
    <row r="1721" spans="1:20">
      <c r="A1721">
        <v>1720</v>
      </c>
      <c r="C1721" t="s">
        <v>190</v>
      </c>
      <c r="D1721" s="68">
        <v>8440000</v>
      </c>
      <c r="E1721" s="23">
        <v>46179</v>
      </c>
      <c r="F1721" s="23">
        <v>46209</v>
      </c>
      <c r="G1721" t="s">
        <v>274</v>
      </c>
      <c r="H1721"/>
      <c r="I1721"/>
      <c r="K1721" t="s">
        <v>2021</v>
      </c>
      <c r="L1721" s="68">
        <v>8440000</v>
      </c>
      <c r="M1721" s="68">
        <f>InvoiceDatabase[[#This Row],[Amount]]-InvoiceDatabase[[#This Row],[Paid Amount]]</f>
        <v>0</v>
      </c>
      <c r="N1721" s="68" t="str" cm="1">
        <f t="array" aca="1" ref="N17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1" s="68" t="str">
        <f>_xlfn.TEXTAFTER(
VLOOKUP(InvoiceDatabase[[#This Row],[Customer]],CustomerList[],5,FALSE),
", ", -1)</f>
        <v>Jawa Tengah</v>
      </c>
      <c r="P1721" s="68">
        <f ca="1">IF(InvoiceDatabase[[#This Row],[Aging]]&lt;&gt;"Within Due",InvoiceDatabase[[#This Row],[Balance Outstanding]],0)</f>
        <v>0</v>
      </c>
      <c r="Q1721" s="68">
        <f ca="1">IF(InvoiceDatabase[[#This Row],[Aging]]="Within Due",InvoiceDatabase[[#This Row],[Balance Outstanding]],0)</f>
        <v>0</v>
      </c>
      <c r="R1721" s="68" t="str">
        <f ca="1">IF(InvoiceDatabase[[#This Row],[Date Issued]] &gt;= TODAY()-30, "Yes", "No")</f>
        <v>No</v>
      </c>
      <c r="S1721" s="68" t="str">
        <f ca="1">IF(InvoiceDatabase[[#This Row],[IsOverdue?]]&lt;&gt;"Yes",InvoiceDatabase[[#This Row],[Status]],"Past Due")</f>
        <v>Paid</v>
      </c>
      <c r="T1721" s="68" t="str">
        <f ca="1">IF(AND(InvoiceDatabase[[#This Row],[Date Due]]&lt;TODAY(),InvoiceDatabase[[#This Row],[Status]]&lt;&gt;"Paid"),"Yes","No")</f>
        <v>No</v>
      </c>
    </row>
    <row r="1722" spans="1:20">
      <c r="A1722">
        <v>1721</v>
      </c>
      <c r="C1722" t="s">
        <v>165</v>
      </c>
      <c r="D1722" s="68">
        <v>4300000</v>
      </c>
      <c r="E1722" s="23">
        <v>46090</v>
      </c>
      <c r="F1722" s="23">
        <v>46120</v>
      </c>
      <c r="G1722" t="s">
        <v>274</v>
      </c>
      <c r="H1722"/>
      <c r="I1722"/>
      <c r="K1722" t="s">
        <v>2022</v>
      </c>
      <c r="L1722" s="68">
        <v>4300000</v>
      </c>
      <c r="M1722" s="68">
        <f>InvoiceDatabase[[#This Row],[Amount]]-InvoiceDatabase[[#This Row],[Paid Amount]]</f>
        <v>0</v>
      </c>
      <c r="N1722" s="68" t="str" cm="1">
        <f t="array" aca="1" ref="N17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2" s="68" t="str">
        <f>_xlfn.TEXTAFTER(
VLOOKUP(InvoiceDatabase[[#This Row],[Customer]],CustomerList[],5,FALSE),
", ", -1)</f>
        <v>Jawa Barat</v>
      </c>
      <c r="P1722" s="68">
        <f ca="1">IF(InvoiceDatabase[[#This Row],[Aging]]&lt;&gt;"Within Due",InvoiceDatabase[[#This Row],[Balance Outstanding]],0)</f>
        <v>0</v>
      </c>
      <c r="Q1722" s="68">
        <f ca="1">IF(InvoiceDatabase[[#This Row],[Aging]]="Within Due",InvoiceDatabase[[#This Row],[Balance Outstanding]],0)</f>
        <v>0</v>
      </c>
      <c r="R1722" s="68" t="str">
        <f ca="1">IF(InvoiceDatabase[[#This Row],[Date Issued]] &gt;= TODAY()-30, "Yes", "No")</f>
        <v>No</v>
      </c>
      <c r="S1722" s="68" t="str">
        <f ca="1">IF(InvoiceDatabase[[#This Row],[IsOverdue?]]&lt;&gt;"Yes",InvoiceDatabase[[#This Row],[Status]],"Past Due")</f>
        <v>Paid</v>
      </c>
      <c r="T1722" s="68" t="str">
        <f ca="1">IF(AND(InvoiceDatabase[[#This Row],[Date Due]]&lt;TODAY(),InvoiceDatabase[[#This Row],[Status]]&lt;&gt;"Paid"),"Yes","No")</f>
        <v>No</v>
      </c>
    </row>
    <row r="1723" spans="1:20">
      <c r="A1723">
        <v>1722</v>
      </c>
      <c r="C1723" t="s">
        <v>151</v>
      </c>
      <c r="D1723" s="68">
        <v>4060000</v>
      </c>
      <c r="E1723" s="23">
        <v>46038</v>
      </c>
      <c r="F1723" s="23">
        <v>46083</v>
      </c>
      <c r="G1723" t="s">
        <v>51</v>
      </c>
      <c r="H1723"/>
      <c r="I1723"/>
      <c r="K1723" t="s">
        <v>2023</v>
      </c>
      <c r="L1723" s="68">
        <v>0</v>
      </c>
      <c r="M1723" s="68">
        <f>InvoiceDatabase[[#This Row],[Amount]]-InvoiceDatabase[[#This Row],[Paid Amount]]</f>
        <v>4060000</v>
      </c>
      <c r="N1723" s="68" t="str" cm="1">
        <f t="array" aca="1" ref="N17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3" s="68" t="str">
        <f>_xlfn.TEXTAFTER(
VLOOKUP(InvoiceDatabase[[#This Row],[Customer]],CustomerList[],5,FALSE),
", ", -1)</f>
        <v>Banten</v>
      </c>
      <c r="P1723" s="68">
        <f ca="1">IF(InvoiceDatabase[[#This Row],[Aging]]&lt;&gt;"Within Due",InvoiceDatabase[[#This Row],[Balance Outstanding]],0)</f>
        <v>4060000</v>
      </c>
      <c r="Q1723" s="68">
        <f ca="1">IF(InvoiceDatabase[[#This Row],[Aging]]="Within Due",InvoiceDatabase[[#This Row],[Balance Outstanding]],0)</f>
        <v>0</v>
      </c>
      <c r="R1723" s="68" t="str">
        <f ca="1">IF(InvoiceDatabase[[#This Row],[Date Issued]] &gt;= TODAY()-30, "Yes", "No")</f>
        <v>No</v>
      </c>
      <c r="S1723" s="68" t="str">
        <f ca="1">IF(InvoiceDatabase[[#This Row],[IsOverdue?]]&lt;&gt;"Yes",InvoiceDatabase[[#This Row],[Status]],"Past Due")</f>
        <v>Past Due</v>
      </c>
      <c r="T1723" s="68" t="str">
        <f ca="1">IF(AND(InvoiceDatabase[[#This Row],[Date Due]]&lt;TODAY(),InvoiceDatabase[[#This Row],[Status]]&lt;&gt;"Paid"),"Yes","No")</f>
        <v>Yes</v>
      </c>
    </row>
    <row r="1724" spans="1:20">
      <c r="A1724">
        <v>1723</v>
      </c>
      <c r="C1724" t="s">
        <v>32</v>
      </c>
      <c r="D1724" s="68">
        <v>2138000</v>
      </c>
      <c r="E1724" s="23">
        <v>46220</v>
      </c>
      <c r="F1724" s="23">
        <v>46250</v>
      </c>
      <c r="G1724" t="s">
        <v>274</v>
      </c>
      <c r="H1724"/>
      <c r="I1724"/>
      <c r="K1724" t="s">
        <v>2024</v>
      </c>
      <c r="L1724" s="68">
        <v>2138000</v>
      </c>
      <c r="M1724" s="68">
        <f>InvoiceDatabase[[#This Row],[Amount]]-InvoiceDatabase[[#This Row],[Paid Amount]]</f>
        <v>0</v>
      </c>
      <c r="N1724" s="68" t="str" cm="1">
        <f t="array" aca="1" ref="N17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4" s="68" t="str">
        <f>_xlfn.TEXTAFTER(
VLOOKUP(InvoiceDatabase[[#This Row],[Customer]],CustomerList[],5,FALSE),
", ", -1)</f>
        <v>DKI Jakarta</v>
      </c>
      <c r="P1724" s="68">
        <f ca="1">IF(InvoiceDatabase[[#This Row],[Aging]]&lt;&gt;"Within Due",InvoiceDatabase[[#This Row],[Balance Outstanding]],0)</f>
        <v>0</v>
      </c>
      <c r="Q1724" s="68">
        <f ca="1">IF(InvoiceDatabase[[#This Row],[Aging]]="Within Due",InvoiceDatabase[[#This Row],[Balance Outstanding]],0)</f>
        <v>0</v>
      </c>
      <c r="R1724" s="68" t="str">
        <f ca="1">IF(InvoiceDatabase[[#This Row],[Date Issued]] &gt;= TODAY()-30, "Yes", "No")</f>
        <v>No</v>
      </c>
      <c r="S1724" s="68" t="str">
        <f ca="1">IF(InvoiceDatabase[[#This Row],[IsOverdue?]]&lt;&gt;"Yes",InvoiceDatabase[[#This Row],[Status]],"Past Due")</f>
        <v>Paid</v>
      </c>
      <c r="T1724" s="68" t="str">
        <f ca="1">IF(AND(InvoiceDatabase[[#This Row],[Date Due]]&lt;TODAY(),InvoiceDatabase[[#This Row],[Status]]&lt;&gt;"Paid"),"Yes","No")</f>
        <v>No</v>
      </c>
    </row>
    <row r="1725" spans="1:20">
      <c r="A1725">
        <v>1724</v>
      </c>
      <c r="C1725" t="s">
        <v>260</v>
      </c>
      <c r="D1725" s="68">
        <v>5497000</v>
      </c>
      <c r="E1725" s="23">
        <v>46270</v>
      </c>
      <c r="F1725" s="23">
        <v>46300</v>
      </c>
      <c r="G1725" t="s">
        <v>51</v>
      </c>
      <c r="H1725"/>
      <c r="I1725"/>
      <c r="K1725" t="s">
        <v>2025</v>
      </c>
      <c r="L1725" s="68">
        <v>0</v>
      </c>
      <c r="M1725" s="68">
        <f>InvoiceDatabase[[#This Row],[Amount]]-InvoiceDatabase[[#This Row],[Paid Amount]]</f>
        <v>5497000</v>
      </c>
      <c r="N1725" s="68" t="str" cm="1">
        <f t="array" aca="1" ref="N17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25" s="68" t="str">
        <f>_xlfn.TEXTAFTER(
VLOOKUP(InvoiceDatabase[[#This Row],[Customer]],CustomerList[],5,FALSE),
", ", -1)</f>
        <v>Sulawesi Utara</v>
      </c>
      <c r="P1725" s="68">
        <f ca="1">IF(InvoiceDatabase[[#This Row],[Aging]]&lt;&gt;"Within Due",InvoiceDatabase[[#This Row],[Balance Outstanding]],0)</f>
        <v>0</v>
      </c>
      <c r="Q1725" s="68">
        <f ca="1">IF(InvoiceDatabase[[#This Row],[Aging]]="Within Due",InvoiceDatabase[[#This Row],[Balance Outstanding]],0)</f>
        <v>5497000</v>
      </c>
      <c r="R1725" s="68" t="str">
        <f ca="1">IF(InvoiceDatabase[[#This Row],[Date Issued]] &gt;= TODAY()-30, "Yes", "No")</f>
        <v>Yes</v>
      </c>
      <c r="S1725" s="68" t="str">
        <f ca="1">IF(InvoiceDatabase[[#This Row],[IsOverdue?]]&lt;&gt;"Yes",InvoiceDatabase[[#This Row],[Status]],"Past Due")</f>
        <v>Unpaid</v>
      </c>
      <c r="T1725" s="68" t="str">
        <f ca="1">IF(AND(InvoiceDatabase[[#This Row],[Date Due]]&lt;TODAY(),InvoiceDatabase[[#This Row],[Status]]&lt;&gt;"Paid"),"Yes","No")</f>
        <v>No</v>
      </c>
    </row>
    <row r="1726" spans="1:20">
      <c r="A1726">
        <v>1725</v>
      </c>
      <c r="C1726" t="s">
        <v>239</v>
      </c>
      <c r="D1726" s="68">
        <v>4055000</v>
      </c>
      <c r="E1726" s="23">
        <v>46186</v>
      </c>
      <c r="F1726" s="23">
        <v>46216</v>
      </c>
      <c r="G1726" t="s">
        <v>274</v>
      </c>
      <c r="H1726"/>
      <c r="I1726"/>
      <c r="K1726" t="s">
        <v>2026</v>
      </c>
      <c r="L1726" s="68">
        <v>4055000</v>
      </c>
      <c r="M1726" s="68">
        <f>InvoiceDatabase[[#This Row],[Amount]]-InvoiceDatabase[[#This Row],[Paid Amount]]</f>
        <v>0</v>
      </c>
      <c r="N1726" s="68" t="str" cm="1">
        <f t="array" aca="1" ref="N17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26" s="68" t="str">
        <f>_xlfn.TEXTAFTER(
VLOOKUP(InvoiceDatabase[[#This Row],[Customer]],CustomerList[],5,FALSE),
", ", -1)</f>
        <v>Kepulauan Riau</v>
      </c>
      <c r="P1726" s="68">
        <f ca="1">IF(InvoiceDatabase[[#This Row],[Aging]]&lt;&gt;"Within Due",InvoiceDatabase[[#This Row],[Balance Outstanding]],0)</f>
        <v>0</v>
      </c>
      <c r="Q1726" s="68">
        <f ca="1">IF(InvoiceDatabase[[#This Row],[Aging]]="Within Due",InvoiceDatabase[[#This Row],[Balance Outstanding]],0)</f>
        <v>0</v>
      </c>
      <c r="R1726" s="68" t="str">
        <f ca="1">IF(InvoiceDatabase[[#This Row],[Date Issued]] &gt;= TODAY()-30, "Yes", "No")</f>
        <v>No</v>
      </c>
      <c r="S1726" s="68" t="str">
        <f ca="1">IF(InvoiceDatabase[[#This Row],[IsOverdue?]]&lt;&gt;"Yes",InvoiceDatabase[[#This Row],[Status]],"Past Due")</f>
        <v>Paid</v>
      </c>
      <c r="T1726" s="68" t="str">
        <f ca="1">IF(AND(InvoiceDatabase[[#This Row],[Date Due]]&lt;TODAY(),InvoiceDatabase[[#This Row],[Status]]&lt;&gt;"Paid"),"Yes","No")</f>
        <v>No</v>
      </c>
    </row>
    <row r="1727" spans="1:20">
      <c r="A1727">
        <v>1726</v>
      </c>
      <c r="C1727" t="s">
        <v>105</v>
      </c>
      <c r="D1727" s="68">
        <v>5391000</v>
      </c>
      <c r="E1727" s="23">
        <v>46172</v>
      </c>
      <c r="F1727" s="23">
        <v>46202</v>
      </c>
      <c r="G1727" t="s">
        <v>2802</v>
      </c>
      <c r="H1727"/>
      <c r="I1727"/>
      <c r="K1727" t="s">
        <v>2027</v>
      </c>
      <c r="L1727" s="68">
        <v>3774000</v>
      </c>
      <c r="M1727" s="68">
        <f>InvoiceDatabase[[#This Row],[Amount]]-InvoiceDatabase[[#This Row],[Paid Amount]]</f>
        <v>1617000</v>
      </c>
      <c r="N1727" s="68" t="str" cm="1">
        <f t="array" aca="1" ref="N17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7" s="68" t="str">
        <f>_xlfn.TEXTAFTER(
VLOOKUP(InvoiceDatabase[[#This Row],[Customer]],CustomerList[],5,FALSE),
", ", -1)</f>
        <v>DKI Jakarta</v>
      </c>
      <c r="P1727" s="68">
        <f ca="1">IF(InvoiceDatabase[[#This Row],[Aging]]&lt;&gt;"Within Due",InvoiceDatabase[[#This Row],[Balance Outstanding]],0)</f>
        <v>1617000</v>
      </c>
      <c r="Q1727" s="68">
        <f ca="1">IF(InvoiceDatabase[[#This Row],[Aging]]="Within Due",InvoiceDatabase[[#This Row],[Balance Outstanding]],0)</f>
        <v>0</v>
      </c>
      <c r="R1727" s="68" t="str">
        <f ca="1">IF(InvoiceDatabase[[#This Row],[Date Issued]] &gt;= TODAY()-30, "Yes", "No")</f>
        <v>No</v>
      </c>
      <c r="S1727" s="68" t="str">
        <f ca="1">IF(InvoiceDatabase[[#This Row],[IsOverdue?]]&lt;&gt;"Yes",InvoiceDatabase[[#This Row],[Status]],"Past Due")</f>
        <v>Past Due</v>
      </c>
      <c r="T1727" s="68" t="str">
        <f ca="1">IF(AND(InvoiceDatabase[[#This Row],[Date Due]]&lt;TODAY(),InvoiceDatabase[[#This Row],[Status]]&lt;&gt;"Paid"),"Yes","No")</f>
        <v>Yes</v>
      </c>
    </row>
    <row r="1728" spans="1:20">
      <c r="A1728">
        <v>1727</v>
      </c>
      <c r="C1728" t="s">
        <v>260</v>
      </c>
      <c r="D1728" s="68">
        <v>4008000</v>
      </c>
      <c r="E1728" s="23">
        <v>46068</v>
      </c>
      <c r="F1728" s="23">
        <v>46098</v>
      </c>
      <c r="G1728" t="s">
        <v>2802</v>
      </c>
      <c r="H1728"/>
      <c r="I1728"/>
      <c r="K1728" t="s">
        <v>2028</v>
      </c>
      <c r="L1728" s="68">
        <v>3006000</v>
      </c>
      <c r="M1728" s="68">
        <f>InvoiceDatabase[[#This Row],[Amount]]-InvoiceDatabase[[#This Row],[Paid Amount]]</f>
        <v>1002000</v>
      </c>
      <c r="N1728" s="68" t="str" cm="1">
        <f t="array" aca="1" ref="N17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28" s="68" t="str">
        <f>_xlfn.TEXTAFTER(
VLOOKUP(InvoiceDatabase[[#This Row],[Customer]],CustomerList[],5,FALSE),
", ", -1)</f>
        <v>Sulawesi Utara</v>
      </c>
      <c r="P1728" s="68">
        <f ca="1">IF(InvoiceDatabase[[#This Row],[Aging]]&lt;&gt;"Within Due",InvoiceDatabase[[#This Row],[Balance Outstanding]],0)</f>
        <v>1002000</v>
      </c>
      <c r="Q1728" s="68">
        <f ca="1">IF(InvoiceDatabase[[#This Row],[Aging]]="Within Due",InvoiceDatabase[[#This Row],[Balance Outstanding]],0)</f>
        <v>0</v>
      </c>
      <c r="R1728" s="68" t="str">
        <f ca="1">IF(InvoiceDatabase[[#This Row],[Date Issued]] &gt;= TODAY()-30, "Yes", "No")</f>
        <v>No</v>
      </c>
      <c r="S1728" s="68" t="str">
        <f ca="1">IF(InvoiceDatabase[[#This Row],[IsOverdue?]]&lt;&gt;"Yes",InvoiceDatabase[[#This Row],[Status]],"Past Due")</f>
        <v>Past Due</v>
      </c>
      <c r="T1728" s="68" t="str">
        <f ca="1">IF(AND(InvoiceDatabase[[#This Row],[Date Due]]&lt;TODAY(),InvoiceDatabase[[#This Row],[Status]]&lt;&gt;"Paid"),"Yes","No")</f>
        <v>Yes</v>
      </c>
    </row>
    <row r="1729" spans="1:20">
      <c r="A1729">
        <v>1728</v>
      </c>
      <c r="C1729" t="s">
        <v>165</v>
      </c>
      <c r="D1729" s="68">
        <v>2916000</v>
      </c>
      <c r="E1729" s="23">
        <v>46264</v>
      </c>
      <c r="F1729" s="23">
        <v>46278</v>
      </c>
      <c r="G1729" t="s">
        <v>2802</v>
      </c>
      <c r="H1729"/>
      <c r="I1729"/>
      <c r="K1729" t="s">
        <v>2029</v>
      </c>
      <c r="L1729" s="68">
        <v>729000</v>
      </c>
      <c r="M1729" s="68">
        <f>InvoiceDatabase[[#This Row],[Amount]]-InvoiceDatabase[[#This Row],[Paid Amount]]</f>
        <v>2187000</v>
      </c>
      <c r="N1729" s="68" t="str" cm="1">
        <f t="array" aca="1" ref="N17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29" s="68" t="str">
        <f>_xlfn.TEXTAFTER(
VLOOKUP(InvoiceDatabase[[#This Row],[Customer]],CustomerList[],5,FALSE),
", ", -1)</f>
        <v>Jawa Barat</v>
      </c>
      <c r="P1729" s="68">
        <f ca="1">IF(InvoiceDatabase[[#This Row],[Aging]]&lt;&gt;"Within Due",InvoiceDatabase[[#This Row],[Balance Outstanding]],0)</f>
        <v>2187000</v>
      </c>
      <c r="Q1729" s="68">
        <f ca="1">IF(InvoiceDatabase[[#This Row],[Aging]]="Within Due",InvoiceDatabase[[#This Row],[Balance Outstanding]],0)</f>
        <v>0</v>
      </c>
      <c r="R1729" s="68" t="str">
        <f ca="1">IF(InvoiceDatabase[[#This Row],[Date Issued]] &gt;= TODAY()-30, "Yes", "No")</f>
        <v>No</v>
      </c>
      <c r="S1729" s="68" t="str">
        <f ca="1">IF(InvoiceDatabase[[#This Row],[IsOverdue?]]&lt;&gt;"Yes",InvoiceDatabase[[#This Row],[Status]],"Past Due")</f>
        <v>Past Due</v>
      </c>
      <c r="T1729" s="68" t="str">
        <f ca="1">IF(AND(InvoiceDatabase[[#This Row],[Date Due]]&lt;TODAY(),InvoiceDatabase[[#This Row],[Status]]&lt;&gt;"Paid"),"Yes","No")</f>
        <v>Yes</v>
      </c>
    </row>
    <row r="1730" spans="1:20">
      <c r="A1730">
        <v>1729</v>
      </c>
      <c r="C1730" t="s">
        <v>151</v>
      </c>
      <c r="D1730" s="68">
        <v>2205000</v>
      </c>
      <c r="E1730" s="23">
        <v>46188</v>
      </c>
      <c r="F1730" s="23">
        <v>46202</v>
      </c>
      <c r="G1730" t="s">
        <v>51</v>
      </c>
      <c r="H1730"/>
      <c r="I1730"/>
      <c r="K1730" t="s">
        <v>2030</v>
      </c>
      <c r="L1730" s="68">
        <v>0</v>
      </c>
      <c r="M1730" s="68">
        <f>InvoiceDatabase[[#This Row],[Amount]]-InvoiceDatabase[[#This Row],[Paid Amount]]</f>
        <v>2205000</v>
      </c>
      <c r="N1730" s="68" t="str" cm="1">
        <f t="array" aca="1" ref="N17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0" s="68" t="str">
        <f>_xlfn.TEXTAFTER(
VLOOKUP(InvoiceDatabase[[#This Row],[Customer]],CustomerList[],5,FALSE),
", ", -1)</f>
        <v>Banten</v>
      </c>
      <c r="P1730" s="68">
        <f ca="1">IF(InvoiceDatabase[[#This Row],[Aging]]&lt;&gt;"Within Due",InvoiceDatabase[[#This Row],[Balance Outstanding]],0)</f>
        <v>2205000</v>
      </c>
      <c r="Q1730" s="68">
        <f ca="1">IF(InvoiceDatabase[[#This Row],[Aging]]="Within Due",InvoiceDatabase[[#This Row],[Balance Outstanding]],0)</f>
        <v>0</v>
      </c>
      <c r="R1730" s="68" t="str">
        <f ca="1">IF(InvoiceDatabase[[#This Row],[Date Issued]] &gt;= TODAY()-30, "Yes", "No")</f>
        <v>No</v>
      </c>
      <c r="S1730" s="68" t="str">
        <f ca="1">IF(InvoiceDatabase[[#This Row],[IsOverdue?]]&lt;&gt;"Yes",InvoiceDatabase[[#This Row],[Status]],"Past Due")</f>
        <v>Past Due</v>
      </c>
      <c r="T1730" s="68" t="str">
        <f ca="1">IF(AND(InvoiceDatabase[[#This Row],[Date Due]]&lt;TODAY(),InvoiceDatabase[[#This Row],[Status]]&lt;&gt;"Paid"),"Yes","No")</f>
        <v>Yes</v>
      </c>
    </row>
    <row r="1731" spans="1:20">
      <c r="A1731">
        <v>1730</v>
      </c>
      <c r="C1731" t="s">
        <v>184</v>
      </c>
      <c r="D1731" s="68">
        <v>5391000</v>
      </c>
      <c r="E1731" s="23">
        <v>46089</v>
      </c>
      <c r="F1731" s="23">
        <v>46119</v>
      </c>
      <c r="G1731" t="s">
        <v>51</v>
      </c>
      <c r="H1731"/>
      <c r="I1731"/>
      <c r="K1731" t="s">
        <v>2031</v>
      </c>
      <c r="L1731" s="68">
        <v>0</v>
      </c>
      <c r="M1731" s="68">
        <f>InvoiceDatabase[[#This Row],[Amount]]-InvoiceDatabase[[#This Row],[Paid Amount]]</f>
        <v>5391000</v>
      </c>
      <c r="N1731" s="68" t="str" cm="1">
        <f t="array" aca="1" ref="N17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31" s="68" t="str">
        <f>_xlfn.TEXTAFTER(
VLOOKUP(InvoiceDatabase[[#This Row],[Customer]],CustomerList[],5,FALSE),
", ", -1)</f>
        <v>Jawa Timur</v>
      </c>
      <c r="P1731" s="68">
        <f ca="1">IF(InvoiceDatabase[[#This Row],[Aging]]&lt;&gt;"Within Due",InvoiceDatabase[[#This Row],[Balance Outstanding]],0)</f>
        <v>5391000</v>
      </c>
      <c r="Q1731" s="68">
        <f ca="1">IF(InvoiceDatabase[[#This Row],[Aging]]="Within Due",InvoiceDatabase[[#This Row],[Balance Outstanding]],0)</f>
        <v>0</v>
      </c>
      <c r="R1731" s="68" t="str">
        <f ca="1">IF(InvoiceDatabase[[#This Row],[Date Issued]] &gt;= TODAY()-30, "Yes", "No")</f>
        <v>No</v>
      </c>
      <c r="S1731" s="68" t="str">
        <f ca="1">IF(InvoiceDatabase[[#This Row],[IsOverdue?]]&lt;&gt;"Yes",InvoiceDatabase[[#This Row],[Status]],"Past Due")</f>
        <v>Past Due</v>
      </c>
      <c r="T1731" s="68" t="str">
        <f ca="1">IF(AND(InvoiceDatabase[[#This Row],[Date Due]]&lt;TODAY(),InvoiceDatabase[[#This Row],[Status]]&lt;&gt;"Paid"),"Yes","No")</f>
        <v>Yes</v>
      </c>
    </row>
    <row r="1732" spans="1:20">
      <c r="A1732">
        <v>1731</v>
      </c>
      <c r="C1732" t="s">
        <v>225</v>
      </c>
      <c r="D1732" s="68">
        <v>4613000</v>
      </c>
      <c r="E1732" s="23">
        <v>46168</v>
      </c>
      <c r="F1732" s="23">
        <v>46198</v>
      </c>
      <c r="G1732" t="s">
        <v>274</v>
      </c>
      <c r="H1732"/>
      <c r="I1732"/>
      <c r="K1732" t="s">
        <v>2032</v>
      </c>
      <c r="L1732" s="68">
        <v>4613000</v>
      </c>
      <c r="M1732" s="68">
        <f>InvoiceDatabase[[#This Row],[Amount]]-InvoiceDatabase[[#This Row],[Paid Amount]]</f>
        <v>0</v>
      </c>
      <c r="N1732" s="68" t="str" cm="1">
        <f t="array" aca="1" ref="N17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2" s="68" t="str">
        <f>_xlfn.TEXTAFTER(
VLOOKUP(InvoiceDatabase[[#This Row],[Customer]],CustomerList[],5,FALSE),
", ", -1)</f>
        <v>Sumatera Selatan</v>
      </c>
      <c r="P1732" s="68">
        <f ca="1">IF(InvoiceDatabase[[#This Row],[Aging]]&lt;&gt;"Within Due",InvoiceDatabase[[#This Row],[Balance Outstanding]],0)</f>
        <v>0</v>
      </c>
      <c r="Q1732" s="68">
        <f ca="1">IF(InvoiceDatabase[[#This Row],[Aging]]="Within Due",InvoiceDatabase[[#This Row],[Balance Outstanding]],0)</f>
        <v>0</v>
      </c>
      <c r="R1732" s="68" t="str">
        <f ca="1">IF(InvoiceDatabase[[#This Row],[Date Issued]] &gt;= TODAY()-30, "Yes", "No")</f>
        <v>No</v>
      </c>
      <c r="S1732" s="68" t="str">
        <f ca="1">IF(InvoiceDatabase[[#This Row],[IsOverdue?]]&lt;&gt;"Yes",InvoiceDatabase[[#This Row],[Status]],"Past Due")</f>
        <v>Paid</v>
      </c>
      <c r="T1732" s="68" t="str">
        <f ca="1">IF(AND(InvoiceDatabase[[#This Row],[Date Due]]&lt;TODAY(),InvoiceDatabase[[#This Row],[Status]]&lt;&gt;"Paid"),"Yes","No")</f>
        <v>No</v>
      </c>
    </row>
    <row r="1733" spans="1:20">
      <c r="A1733">
        <v>1732</v>
      </c>
      <c r="C1733" t="s">
        <v>211</v>
      </c>
      <c r="D1733" s="68">
        <v>3893000</v>
      </c>
      <c r="E1733" s="23">
        <v>46217</v>
      </c>
      <c r="F1733" s="23">
        <v>46247</v>
      </c>
      <c r="G1733" t="s">
        <v>274</v>
      </c>
      <c r="H1733"/>
      <c r="I1733"/>
      <c r="K1733" t="s">
        <v>2033</v>
      </c>
      <c r="L1733" s="68">
        <v>3893000</v>
      </c>
      <c r="M1733" s="68">
        <f>InvoiceDatabase[[#This Row],[Amount]]-InvoiceDatabase[[#This Row],[Paid Amount]]</f>
        <v>0</v>
      </c>
      <c r="N1733" s="68" t="str" cm="1">
        <f t="array" aca="1" ref="N17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3" s="68" t="str">
        <f>_xlfn.TEXTAFTER(
VLOOKUP(InvoiceDatabase[[#This Row],[Customer]],CustomerList[],5,FALSE),
", ", -1)</f>
        <v>Sulawesi Selatan</v>
      </c>
      <c r="P1733" s="68">
        <f ca="1">IF(InvoiceDatabase[[#This Row],[Aging]]&lt;&gt;"Within Due",InvoiceDatabase[[#This Row],[Balance Outstanding]],0)</f>
        <v>0</v>
      </c>
      <c r="Q1733" s="68">
        <f ca="1">IF(InvoiceDatabase[[#This Row],[Aging]]="Within Due",InvoiceDatabase[[#This Row],[Balance Outstanding]],0)</f>
        <v>0</v>
      </c>
      <c r="R1733" s="68" t="str">
        <f ca="1">IF(InvoiceDatabase[[#This Row],[Date Issued]] &gt;= TODAY()-30, "Yes", "No")</f>
        <v>No</v>
      </c>
      <c r="S1733" s="68" t="str">
        <f ca="1">IF(InvoiceDatabase[[#This Row],[IsOverdue?]]&lt;&gt;"Yes",InvoiceDatabase[[#This Row],[Status]],"Past Due")</f>
        <v>Paid</v>
      </c>
      <c r="T1733" s="68" t="str">
        <f ca="1">IF(AND(InvoiceDatabase[[#This Row],[Date Due]]&lt;TODAY(),InvoiceDatabase[[#This Row],[Status]]&lt;&gt;"Paid"),"Yes","No")</f>
        <v>No</v>
      </c>
    </row>
    <row r="1734" spans="1:20">
      <c r="A1734">
        <v>1733</v>
      </c>
      <c r="C1734" t="s">
        <v>105</v>
      </c>
      <c r="D1734" s="68">
        <v>3701000</v>
      </c>
      <c r="E1734" s="23">
        <v>46173</v>
      </c>
      <c r="F1734" s="23">
        <v>46218</v>
      </c>
      <c r="G1734" t="s">
        <v>51</v>
      </c>
      <c r="H1734"/>
      <c r="I1734"/>
      <c r="K1734" t="s">
        <v>2034</v>
      </c>
      <c r="L1734" s="68">
        <v>0</v>
      </c>
      <c r="M1734" s="68">
        <f>InvoiceDatabase[[#This Row],[Amount]]-InvoiceDatabase[[#This Row],[Paid Amount]]</f>
        <v>3701000</v>
      </c>
      <c r="N1734" s="68" t="str" cm="1">
        <f t="array" aca="1" ref="N17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734" s="68" t="str">
        <f>_xlfn.TEXTAFTER(
VLOOKUP(InvoiceDatabase[[#This Row],[Customer]],CustomerList[],5,FALSE),
", ", -1)</f>
        <v>DKI Jakarta</v>
      </c>
      <c r="P1734" s="68">
        <f ca="1">IF(InvoiceDatabase[[#This Row],[Aging]]&lt;&gt;"Within Due",InvoiceDatabase[[#This Row],[Balance Outstanding]],0)</f>
        <v>3701000</v>
      </c>
      <c r="Q1734" s="68">
        <f ca="1">IF(InvoiceDatabase[[#This Row],[Aging]]="Within Due",InvoiceDatabase[[#This Row],[Balance Outstanding]],0)</f>
        <v>0</v>
      </c>
      <c r="R1734" s="68" t="str">
        <f ca="1">IF(InvoiceDatabase[[#This Row],[Date Issued]] &gt;= TODAY()-30, "Yes", "No")</f>
        <v>No</v>
      </c>
      <c r="S1734" s="68" t="str">
        <f ca="1">IF(InvoiceDatabase[[#This Row],[IsOverdue?]]&lt;&gt;"Yes",InvoiceDatabase[[#This Row],[Status]],"Past Due")</f>
        <v>Past Due</v>
      </c>
      <c r="T1734" s="68" t="str">
        <f ca="1">IF(AND(InvoiceDatabase[[#This Row],[Date Due]]&lt;TODAY(),InvoiceDatabase[[#This Row],[Status]]&lt;&gt;"Paid"),"Yes","No")</f>
        <v>Yes</v>
      </c>
    </row>
    <row r="1735" spans="1:20">
      <c r="A1735">
        <v>1734</v>
      </c>
      <c r="C1735" t="s">
        <v>225</v>
      </c>
      <c r="D1735" s="68">
        <v>3643000</v>
      </c>
      <c r="E1735" s="23">
        <v>46026</v>
      </c>
      <c r="F1735" s="23">
        <v>46056</v>
      </c>
      <c r="G1735" t="s">
        <v>274</v>
      </c>
      <c r="H1735"/>
      <c r="I1735"/>
      <c r="K1735" t="s">
        <v>2035</v>
      </c>
      <c r="L1735" s="68">
        <v>3643000</v>
      </c>
      <c r="M1735" s="68">
        <f>InvoiceDatabase[[#This Row],[Amount]]-InvoiceDatabase[[#This Row],[Paid Amount]]</f>
        <v>0</v>
      </c>
      <c r="N1735" s="68" t="str" cm="1">
        <f t="array" aca="1" ref="N17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5" s="68" t="str">
        <f>_xlfn.TEXTAFTER(
VLOOKUP(InvoiceDatabase[[#This Row],[Customer]],CustomerList[],5,FALSE),
", ", -1)</f>
        <v>Sumatera Selatan</v>
      </c>
      <c r="P1735" s="68">
        <f ca="1">IF(InvoiceDatabase[[#This Row],[Aging]]&lt;&gt;"Within Due",InvoiceDatabase[[#This Row],[Balance Outstanding]],0)</f>
        <v>0</v>
      </c>
      <c r="Q1735" s="68">
        <f ca="1">IF(InvoiceDatabase[[#This Row],[Aging]]="Within Due",InvoiceDatabase[[#This Row],[Balance Outstanding]],0)</f>
        <v>0</v>
      </c>
      <c r="R1735" s="68" t="str">
        <f ca="1">IF(InvoiceDatabase[[#This Row],[Date Issued]] &gt;= TODAY()-30, "Yes", "No")</f>
        <v>No</v>
      </c>
      <c r="S1735" s="68" t="str">
        <f ca="1">IF(InvoiceDatabase[[#This Row],[IsOverdue?]]&lt;&gt;"Yes",InvoiceDatabase[[#This Row],[Status]],"Past Due")</f>
        <v>Paid</v>
      </c>
      <c r="T1735" s="68" t="str">
        <f ca="1">IF(AND(InvoiceDatabase[[#This Row],[Date Due]]&lt;TODAY(),InvoiceDatabase[[#This Row],[Status]]&lt;&gt;"Paid"),"Yes","No")</f>
        <v>No</v>
      </c>
    </row>
    <row r="1736" spans="1:20">
      <c r="A1736">
        <v>1735</v>
      </c>
      <c r="C1736" t="s">
        <v>125</v>
      </c>
      <c r="D1736" s="68">
        <v>4213000</v>
      </c>
      <c r="E1736" s="23">
        <v>46111</v>
      </c>
      <c r="F1736" s="23">
        <v>46141</v>
      </c>
      <c r="G1736" t="s">
        <v>274</v>
      </c>
      <c r="H1736"/>
      <c r="I1736"/>
      <c r="K1736" t="s">
        <v>2036</v>
      </c>
      <c r="L1736" s="68">
        <v>4213000</v>
      </c>
      <c r="M1736" s="68">
        <f>InvoiceDatabase[[#This Row],[Amount]]-InvoiceDatabase[[#This Row],[Paid Amount]]</f>
        <v>0</v>
      </c>
      <c r="N1736" s="68" t="str" cm="1">
        <f t="array" aca="1" ref="N17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6" s="68" t="str">
        <f>_xlfn.TEXTAFTER(
VLOOKUP(InvoiceDatabase[[#This Row],[Customer]],CustomerList[],5,FALSE),
", ", -1)</f>
        <v>DKI Jakarta</v>
      </c>
      <c r="P1736" s="68">
        <f ca="1">IF(InvoiceDatabase[[#This Row],[Aging]]&lt;&gt;"Within Due",InvoiceDatabase[[#This Row],[Balance Outstanding]],0)</f>
        <v>0</v>
      </c>
      <c r="Q1736" s="68">
        <f ca="1">IF(InvoiceDatabase[[#This Row],[Aging]]="Within Due",InvoiceDatabase[[#This Row],[Balance Outstanding]],0)</f>
        <v>0</v>
      </c>
      <c r="R1736" s="68" t="str">
        <f ca="1">IF(InvoiceDatabase[[#This Row],[Date Issued]] &gt;= TODAY()-30, "Yes", "No")</f>
        <v>No</v>
      </c>
      <c r="S1736" s="68" t="str">
        <f ca="1">IF(InvoiceDatabase[[#This Row],[IsOverdue?]]&lt;&gt;"Yes",InvoiceDatabase[[#This Row],[Status]],"Past Due")</f>
        <v>Paid</v>
      </c>
      <c r="T1736" s="68" t="str">
        <f ca="1">IF(AND(InvoiceDatabase[[#This Row],[Date Due]]&lt;TODAY(),InvoiceDatabase[[#This Row],[Status]]&lt;&gt;"Paid"),"Yes","No")</f>
        <v>No</v>
      </c>
    </row>
    <row r="1737" spans="1:20">
      <c r="A1737">
        <v>1736</v>
      </c>
      <c r="C1737" t="s">
        <v>218</v>
      </c>
      <c r="D1737" s="68">
        <v>4694000</v>
      </c>
      <c r="E1737" s="23">
        <v>46266</v>
      </c>
      <c r="F1737" s="23">
        <v>46280</v>
      </c>
      <c r="G1737" t="s">
        <v>51</v>
      </c>
      <c r="H1737"/>
      <c r="I1737"/>
      <c r="K1737" t="s">
        <v>2037</v>
      </c>
      <c r="L1737" s="68">
        <v>0</v>
      </c>
      <c r="M1737" s="68">
        <f>InvoiceDatabase[[#This Row],[Amount]]-InvoiceDatabase[[#This Row],[Paid Amount]]</f>
        <v>4694000</v>
      </c>
      <c r="N1737" s="68" t="str" cm="1">
        <f t="array" aca="1" ref="N17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37" s="68" t="str">
        <f>_xlfn.TEXTAFTER(
VLOOKUP(InvoiceDatabase[[#This Row],[Customer]],CustomerList[],5,FALSE),
", ", -1)</f>
        <v>Sumatera Utara</v>
      </c>
      <c r="P1737" s="68">
        <f ca="1">IF(InvoiceDatabase[[#This Row],[Aging]]&lt;&gt;"Within Due",InvoiceDatabase[[#This Row],[Balance Outstanding]],0)</f>
        <v>4694000</v>
      </c>
      <c r="Q1737" s="68">
        <f ca="1">IF(InvoiceDatabase[[#This Row],[Aging]]="Within Due",InvoiceDatabase[[#This Row],[Balance Outstanding]],0)</f>
        <v>0</v>
      </c>
      <c r="R1737" s="68" t="str">
        <f ca="1">IF(InvoiceDatabase[[#This Row],[Date Issued]] &gt;= TODAY()-30, "Yes", "No")</f>
        <v>No</v>
      </c>
      <c r="S1737" s="68" t="str">
        <f ca="1">IF(InvoiceDatabase[[#This Row],[IsOverdue?]]&lt;&gt;"Yes",InvoiceDatabase[[#This Row],[Status]],"Past Due")</f>
        <v>Past Due</v>
      </c>
      <c r="T1737" s="68" t="str">
        <f ca="1">IF(AND(InvoiceDatabase[[#This Row],[Date Due]]&lt;TODAY(),InvoiceDatabase[[#This Row],[Status]]&lt;&gt;"Paid"),"Yes","No")</f>
        <v>Yes</v>
      </c>
    </row>
    <row r="1738" spans="1:20">
      <c r="A1738">
        <v>1737</v>
      </c>
      <c r="C1738" t="s">
        <v>204</v>
      </c>
      <c r="D1738" s="68">
        <v>4280000</v>
      </c>
      <c r="E1738" s="23">
        <v>46046</v>
      </c>
      <c r="F1738" s="23">
        <v>46076</v>
      </c>
      <c r="G1738" t="s">
        <v>274</v>
      </c>
      <c r="H1738"/>
      <c r="I1738"/>
      <c r="K1738" t="s">
        <v>2038</v>
      </c>
      <c r="L1738" s="68">
        <v>4280000</v>
      </c>
      <c r="M1738" s="68">
        <f>InvoiceDatabase[[#This Row],[Amount]]-InvoiceDatabase[[#This Row],[Paid Amount]]</f>
        <v>0</v>
      </c>
      <c r="N1738" s="68" t="str" cm="1">
        <f t="array" aca="1" ref="N17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8" s="68" t="str">
        <f>_xlfn.TEXTAFTER(
VLOOKUP(InvoiceDatabase[[#This Row],[Customer]],CustomerList[],5,FALSE),
", ", -1)</f>
        <v>Bali</v>
      </c>
      <c r="P1738" s="68">
        <f ca="1">IF(InvoiceDatabase[[#This Row],[Aging]]&lt;&gt;"Within Due",InvoiceDatabase[[#This Row],[Balance Outstanding]],0)</f>
        <v>0</v>
      </c>
      <c r="Q1738" s="68">
        <f ca="1">IF(InvoiceDatabase[[#This Row],[Aging]]="Within Due",InvoiceDatabase[[#This Row],[Balance Outstanding]],0)</f>
        <v>0</v>
      </c>
      <c r="R1738" s="68" t="str">
        <f ca="1">IF(InvoiceDatabase[[#This Row],[Date Issued]] &gt;= TODAY()-30, "Yes", "No")</f>
        <v>No</v>
      </c>
      <c r="S1738" s="68" t="str">
        <f ca="1">IF(InvoiceDatabase[[#This Row],[IsOverdue?]]&lt;&gt;"Yes",InvoiceDatabase[[#This Row],[Status]],"Past Due")</f>
        <v>Paid</v>
      </c>
      <c r="T1738" s="68" t="str">
        <f ca="1">IF(AND(InvoiceDatabase[[#This Row],[Date Due]]&lt;TODAY(),InvoiceDatabase[[#This Row],[Status]]&lt;&gt;"Paid"),"Yes","No")</f>
        <v>No</v>
      </c>
    </row>
    <row r="1739" spans="1:20">
      <c r="A1739">
        <v>1738</v>
      </c>
      <c r="C1739" t="s">
        <v>144</v>
      </c>
      <c r="D1739" s="68">
        <v>3660000</v>
      </c>
      <c r="E1739" s="23">
        <v>46245</v>
      </c>
      <c r="F1739" s="23">
        <v>46275</v>
      </c>
      <c r="G1739" t="s">
        <v>274</v>
      </c>
      <c r="H1739"/>
      <c r="I1739"/>
      <c r="K1739" t="s">
        <v>2039</v>
      </c>
      <c r="L1739" s="68">
        <v>3660000</v>
      </c>
      <c r="M1739" s="68">
        <f>InvoiceDatabase[[#This Row],[Amount]]-InvoiceDatabase[[#This Row],[Paid Amount]]</f>
        <v>0</v>
      </c>
      <c r="N1739" s="68" t="str" cm="1">
        <f t="array" aca="1" ref="N17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39" s="68" t="str">
        <f>_xlfn.TEXTAFTER(
VLOOKUP(InvoiceDatabase[[#This Row],[Customer]],CustomerList[],5,FALSE),
", ", -1)</f>
        <v>Banten</v>
      </c>
      <c r="P1739" s="68">
        <f ca="1">IF(InvoiceDatabase[[#This Row],[Aging]]&lt;&gt;"Within Due",InvoiceDatabase[[#This Row],[Balance Outstanding]],0)</f>
        <v>0</v>
      </c>
      <c r="Q1739" s="68">
        <f ca="1">IF(InvoiceDatabase[[#This Row],[Aging]]="Within Due",InvoiceDatabase[[#This Row],[Balance Outstanding]],0)</f>
        <v>0</v>
      </c>
      <c r="R1739" s="68" t="str">
        <f ca="1">IF(InvoiceDatabase[[#This Row],[Date Issued]] &gt;= TODAY()-30, "Yes", "No")</f>
        <v>No</v>
      </c>
      <c r="S1739" s="68" t="str">
        <f ca="1">IF(InvoiceDatabase[[#This Row],[IsOverdue?]]&lt;&gt;"Yes",InvoiceDatabase[[#This Row],[Status]],"Past Due")</f>
        <v>Paid</v>
      </c>
      <c r="T1739" s="68" t="str">
        <f ca="1">IF(AND(InvoiceDatabase[[#This Row],[Date Due]]&lt;TODAY(),InvoiceDatabase[[#This Row],[Status]]&lt;&gt;"Paid"),"Yes","No")</f>
        <v>No</v>
      </c>
    </row>
    <row r="1740" spans="1:20">
      <c r="A1740">
        <v>1739</v>
      </c>
      <c r="C1740" t="s">
        <v>239</v>
      </c>
      <c r="D1740" s="68">
        <v>6303000</v>
      </c>
      <c r="E1740" s="23">
        <v>46079</v>
      </c>
      <c r="F1740" s="23">
        <v>46093</v>
      </c>
      <c r="G1740" t="s">
        <v>51</v>
      </c>
      <c r="H1740"/>
      <c r="I1740"/>
      <c r="K1740" t="s">
        <v>2040</v>
      </c>
      <c r="L1740" s="68">
        <v>0</v>
      </c>
      <c r="M1740" s="68">
        <f>InvoiceDatabase[[#This Row],[Amount]]-InvoiceDatabase[[#This Row],[Paid Amount]]</f>
        <v>6303000</v>
      </c>
      <c r="N1740" s="68" t="str" cm="1">
        <f t="array" aca="1" ref="N17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0" s="68" t="str">
        <f>_xlfn.TEXTAFTER(
VLOOKUP(InvoiceDatabase[[#This Row],[Customer]],CustomerList[],5,FALSE),
", ", -1)</f>
        <v>Kepulauan Riau</v>
      </c>
      <c r="P1740" s="68">
        <f ca="1">IF(InvoiceDatabase[[#This Row],[Aging]]&lt;&gt;"Within Due",InvoiceDatabase[[#This Row],[Balance Outstanding]],0)</f>
        <v>6303000</v>
      </c>
      <c r="Q1740" s="68">
        <f ca="1">IF(InvoiceDatabase[[#This Row],[Aging]]="Within Due",InvoiceDatabase[[#This Row],[Balance Outstanding]],0)</f>
        <v>0</v>
      </c>
      <c r="R1740" s="68" t="str">
        <f ca="1">IF(InvoiceDatabase[[#This Row],[Date Issued]] &gt;= TODAY()-30, "Yes", "No")</f>
        <v>No</v>
      </c>
      <c r="S1740" s="68" t="str">
        <f ca="1">IF(InvoiceDatabase[[#This Row],[IsOverdue?]]&lt;&gt;"Yes",InvoiceDatabase[[#This Row],[Status]],"Past Due")</f>
        <v>Past Due</v>
      </c>
      <c r="T1740" s="68" t="str">
        <f ca="1">IF(AND(InvoiceDatabase[[#This Row],[Date Due]]&lt;TODAY(),InvoiceDatabase[[#This Row],[Status]]&lt;&gt;"Paid"),"Yes","No")</f>
        <v>Yes</v>
      </c>
    </row>
    <row r="1741" spans="1:20">
      <c r="A1741">
        <v>1740</v>
      </c>
      <c r="C1741" t="s">
        <v>105</v>
      </c>
      <c r="D1741" s="68">
        <v>4146000</v>
      </c>
      <c r="E1741" s="23">
        <v>46243</v>
      </c>
      <c r="F1741" s="23">
        <v>46273</v>
      </c>
      <c r="G1741" t="s">
        <v>274</v>
      </c>
      <c r="H1741"/>
      <c r="I1741"/>
      <c r="K1741" t="s">
        <v>2041</v>
      </c>
      <c r="L1741" s="68">
        <v>4146000</v>
      </c>
      <c r="M1741" s="68">
        <f>InvoiceDatabase[[#This Row],[Amount]]-InvoiceDatabase[[#This Row],[Paid Amount]]</f>
        <v>0</v>
      </c>
      <c r="N1741" s="68" t="str" cm="1">
        <f t="array" aca="1" ref="N17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1" s="68" t="str">
        <f>_xlfn.TEXTAFTER(
VLOOKUP(InvoiceDatabase[[#This Row],[Customer]],CustomerList[],5,FALSE),
", ", -1)</f>
        <v>DKI Jakarta</v>
      </c>
      <c r="P1741" s="68">
        <f ca="1">IF(InvoiceDatabase[[#This Row],[Aging]]&lt;&gt;"Within Due",InvoiceDatabase[[#This Row],[Balance Outstanding]],0)</f>
        <v>0</v>
      </c>
      <c r="Q1741" s="68">
        <f ca="1">IF(InvoiceDatabase[[#This Row],[Aging]]="Within Due",InvoiceDatabase[[#This Row],[Balance Outstanding]],0)</f>
        <v>0</v>
      </c>
      <c r="R1741" s="68" t="str">
        <f ca="1">IF(InvoiceDatabase[[#This Row],[Date Issued]] &gt;= TODAY()-30, "Yes", "No")</f>
        <v>No</v>
      </c>
      <c r="S1741" s="68" t="str">
        <f ca="1">IF(InvoiceDatabase[[#This Row],[IsOverdue?]]&lt;&gt;"Yes",InvoiceDatabase[[#This Row],[Status]],"Past Due")</f>
        <v>Paid</v>
      </c>
      <c r="T1741" s="68" t="str">
        <f ca="1">IF(AND(InvoiceDatabase[[#This Row],[Date Due]]&lt;TODAY(),InvoiceDatabase[[#This Row],[Status]]&lt;&gt;"Paid"),"Yes","No")</f>
        <v>No</v>
      </c>
    </row>
    <row r="1742" spans="1:20">
      <c r="A1742">
        <v>1741</v>
      </c>
      <c r="C1742" t="s">
        <v>218</v>
      </c>
      <c r="D1742" s="68">
        <v>3578000</v>
      </c>
      <c r="E1742" s="23">
        <v>46032</v>
      </c>
      <c r="F1742" s="23">
        <v>46077</v>
      </c>
      <c r="G1742" t="s">
        <v>2802</v>
      </c>
      <c r="H1742"/>
      <c r="I1742"/>
      <c r="K1742" t="s">
        <v>2042</v>
      </c>
      <c r="L1742" s="68">
        <v>2684000</v>
      </c>
      <c r="M1742" s="68">
        <f>InvoiceDatabase[[#This Row],[Amount]]-InvoiceDatabase[[#This Row],[Paid Amount]]</f>
        <v>894000</v>
      </c>
      <c r="N1742" s="68" t="str" cm="1">
        <f t="array" aca="1" ref="N17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42" s="68" t="str">
        <f>_xlfn.TEXTAFTER(
VLOOKUP(InvoiceDatabase[[#This Row],[Customer]],CustomerList[],5,FALSE),
", ", -1)</f>
        <v>Sumatera Utara</v>
      </c>
      <c r="P1742" s="68">
        <f ca="1">IF(InvoiceDatabase[[#This Row],[Aging]]&lt;&gt;"Within Due",InvoiceDatabase[[#This Row],[Balance Outstanding]],0)</f>
        <v>894000</v>
      </c>
      <c r="Q1742" s="68">
        <f ca="1">IF(InvoiceDatabase[[#This Row],[Aging]]="Within Due",InvoiceDatabase[[#This Row],[Balance Outstanding]],0)</f>
        <v>0</v>
      </c>
      <c r="R1742" s="68" t="str">
        <f ca="1">IF(InvoiceDatabase[[#This Row],[Date Issued]] &gt;= TODAY()-30, "Yes", "No")</f>
        <v>No</v>
      </c>
      <c r="S1742" s="68" t="str">
        <f ca="1">IF(InvoiceDatabase[[#This Row],[IsOverdue?]]&lt;&gt;"Yes",InvoiceDatabase[[#This Row],[Status]],"Past Due")</f>
        <v>Past Due</v>
      </c>
      <c r="T1742" s="68" t="str">
        <f ca="1">IF(AND(InvoiceDatabase[[#This Row],[Date Due]]&lt;TODAY(),InvoiceDatabase[[#This Row],[Status]]&lt;&gt;"Paid"),"Yes","No")</f>
        <v>Yes</v>
      </c>
    </row>
    <row r="1743" spans="1:20">
      <c r="A1743">
        <v>1742</v>
      </c>
      <c r="C1743" t="s">
        <v>204</v>
      </c>
      <c r="D1743" s="68">
        <v>2571000</v>
      </c>
      <c r="E1743" s="23">
        <v>46267</v>
      </c>
      <c r="F1743" s="23">
        <v>46312</v>
      </c>
      <c r="G1743" t="s">
        <v>2802</v>
      </c>
      <c r="H1743"/>
      <c r="I1743"/>
      <c r="K1743" t="s">
        <v>2043</v>
      </c>
      <c r="L1743" s="68">
        <v>1800000</v>
      </c>
      <c r="M1743" s="68">
        <f>InvoiceDatabase[[#This Row],[Amount]]-InvoiceDatabase[[#This Row],[Paid Amount]]</f>
        <v>771000</v>
      </c>
      <c r="N1743" s="68" t="str" cm="1">
        <f t="array" aca="1" ref="N17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43" s="68" t="str">
        <f>_xlfn.TEXTAFTER(
VLOOKUP(InvoiceDatabase[[#This Row],[Customer]],CustomerList[],5,FALSE),
", ", -1)</f>
        <v>Bali</v>
      </c>
      <c r="P1743" s="68">
        <f ca="1">IF(InvoiceDatabase[[#This Row],[Aging]]&lt;&gt;"Within Due",InvoiceDatabase[[#This Row],[Balance Outstanding]],0)</f>
        <v>0</v>
      </c>
      <c r="Q1743" s="68">
        <f ca="1">IF(InvoiceDatabase[[#This Row],[Aging]]="Within Due",InvoiceDatabase[[#This Row],[Balance Outstanding]],0)</f>
        <v>771000</v>
      </c>
      <c r="R1743" s="68" t="str">
        <f ca="1">IF(InvoiceDatabase[[#This Row],[Date Issued]] &gt;= TODAY()-30, "Yes", "No")</f>
        <v>No</v>
      </c>
      <c r="S1743" s="68" t="str">
        <f ca="1">IF(InvoiceDatabase[[#This Row],[IsOverdue?]]&lt;&gt;"Yes",InvoiceDatabase[[#This Row],[Status]],"Past Due")</f>
        <v>Partial</v>
      </c>
      <c r="T1743" s="68" t="str">
        <f ca="1">IF(AND(InvoiceDatabase[[#This Row],[Date Due]]&lt;TODAY(),InvoiceDatabase[[#This Row],[Status]]&lt;&gt;"Paid"),"Yes","No")</f>
        <v>No</v>
      </c>
    </row>
    <row r="1744" spans="1:20">
      <c r="A1744">
        <v>1743</v>
      </c>
      <c r="C1744" t="s">
        <v>184</v>
      </c>
      <c r="D1744" s="68">
        <v>4012000</v>
      </c>
      <c r="E1744" s="23">
        <v>46188</v>
      </c>
      <c r="F1744" s="23">
        <v>46202</v>
      </c>
      <c r="G1744" t="s">
        <v>274</v>
      </c>
      <c r="H1744"/>
      <c r="I1744"/>
      <c r="K1744" t="s">
        <v>2044</v>
      </c>
      <c r="L1744" s="68">
        <v>4012000</v>
      </c>
      <c r="M1744" s="68">
        <f>InvoiceDatabase[[#This Row],[Amount]]-InvoiceDatabase[[#This Row],[Paid Amount]]</f>
        <v>0</v>
      </c>
      <c r="N1744" s="68" t="str" cm="1">
        <f t="array" aca="1" ref="N17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4" s="68" t="str">
        <f>_xlfn.TEXTAFTER(
VLOOKUP(InvoiceDatabase[[#This Row],[Customer]],CustomerList[],5,FALSE),
", ", -1)</f>
        <v>Jawa Timur</v>
      </c>
      <c r="P1744" s="68">
        <f ca="1">IF(InvoiceDatabase[[#This Row],[Aging]]&lt;&gt;"Within Due",InvoiceDatabase[[#This Row],[Balance Outstanding]],0)</f>
        <v>0</v>
      </c>
      <c r="Q1744" s="68">
        <f ca="1">IF(InvoiceDatabase[[#This Row],[Aging]]="Within Due",InvoiceDatabase[[#This Row],[Balance Outstanding]],0)</f>
        <v>0</v>
      </c>
      <c r="R1744" s="68" t="str">
        <f ca="1">IF(InvoiceDatabase[[#This Row],[Date Issued]] &gt;= TODAY()-30, "Yes", "No")</f>
        <v>No</v>
      </c>
      <c r="S1744" s="68" t="str">
        <f ca="1">IF(InvoiceDatabase[[#This Row],[IsOverdue?]]&lt;&gt;"Yes",InvoiceDatabase[[#This Row],[Status]],"Past Due")</f>
        <v>Paid</v>
      </c>
      <c r="T1744" s="68" t="str">
        <f ca="1">IF(AND(InvoiceDatabase[[#This Row],[Date Due]]&lt;TODAY(),InvoiceDatabase[[#This Row],[Status]]&lt;&gt;"Paid"),"Yes","No")</f>
        <v>No</v>
      </c>
    </row>
    <row r="1745" spans="1:20">
      <c r="A1745">
        <v>1744</v>
      </c>
      <c r="C1745" t="s">
        <v>211</v>
      </c>
      <c r="D1745" s="68">
        <v>6275000</v>
      </c>
      <c r="E1745" s="23">
        <v>46056</v>
      </c>
      <c r="F1745" s="23">
        <v>46101</v>
      </c>
      <c r="G1745" t="s">
        <v>274</v>
      </c>
      <c r="H1745"/>
      <c r="I1745"/>
      <c r="K1745" t="s">
        <v>2045</v>
      </c>
      <c r="L1745" s="68">
        <v>6275000</v>
      </c>
      <c r="M1745" s="68">
        <f>InvoiceDatabase[[#This Row],[Amount]]-InvoiceDatabase[[#This Row],[Paid Amount]]</f>
        <v>0</v>
      </c>
      <c r="N1745" s="68" t="str" cm="1">
        <f t="array" aca="1" ref="N17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5" s="68" t="str">
        <f>_xlfn.TEXTAFTER(
VLOOKUP(InvoiceDatabase[[#This Row],[Customer]],CustomerList[],5,FALSE),
", ", -1)</f>
        <v>Sulawesi Selatan</v>
      </c>
      <c r="P1745" s="68">
        <f ca="1">IF(InvoiceDatabase[[#This Row],[Aging]]&lt;&gt;"Within Due",InvoiceDatabase[[#This Row],[Balance Outstanding]],0)</f>
        <v>0</v>
      </c>
      <c r="Q1745" s="68">
        <f ca="1">IF(InvoiceDatabase[[#This Row],[Aging]]="Within Due",InvoiceDatabase[[#This Row],[Balance Outstanding]],0)</f>
        <v>0</v>
      </c>
      <c r="R1745" s="68" t="str">
        <f ca="1">IF(InvoiceDatabase[[#This Row],[Date Issued]] &gt;= TODAY()-30, "Yes", "No")</f>
        <v>No</v>
      </c>
      <c r="S1745" s="68" t="str">
        <f ca="1">IF(InvoiceDatabase[[#This Row],[IsOverdue?]]&lt;&gt;"Yes",InvoiceDatabase[[#This Row],[Status]],"Past Due")</f>
        <v>Paid</v>
      </c>
      <c r="T1745" s="68" t="str">
        <f ca="1">IF(AND(InvoiceDatabase[[#This Row],[Date Due]]&lt;TODAY(),InvoiceDatabase[[#This Row],[Status]]&lt;&gt;"Paid"),"Yes","No")</f>
        <v>No</v>
      </c>
    </row>
    <row r="1746" spans="1:20">
      <c r="A1746">
        <v>1745</v>
      </c>
      <c r="C1746" t="s">
        <v>246</v>
      </c>
      <c r="D1746" s="68">
        <v>5394000</v>
      </c>
      <c r="E1746" s="23">
        <v>46033</v>
      </c>
      <c r="F1746" s="23">
        <v>46047</v>
      </c>
      <c r="G1746" t="s">
        <v>274</v>
      </c>
      <c r="H1746"/>
      <c r="I1746"/>
      <c r="K1746" t="s">
        <v>2046</v>
      </c>
      <c r="L1746" s="68">
        <v>5394000</v>
      </c>
      <c r="M1746" s="68">
        <f>InvoiceDatabase[[#This Row],[Amount]]-InvoiceDatabase[[#This Row],[Paid Amount]]</f>
        <v>0</v>
      </c>
      <c r="N1746" s="68" t="str" cm="1">
        <f t="array" aca="1" ref="N17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6" s="68" t="str">
        <f>_xlfn.TEXTAFTER(
VLOOKUP(InvoiceDatabase[[#This Row],[Customer]],CustomerList[],5,FALSE),
", ", -1)</f>
        <v>Kalimantan Timur</v>
      </c>
      <c r="P1746" s="68">
        <f ca="1">IF(InvoiceDatabase[[#This Row],[Aging]]&lt;&gt;"Within Due",InvoiceDatabase[[#This Row],[Balance Outstanding]],0)</f>
        <v>0</v>
      </c>
      <c r="Q1746" s="68">
        <f ca="1">IF(InvoiceDatabase[[#This Row],[Aging]]="Within Due",InvoiceDatabase[[#This Row],[Balance Outstanding]],0)</f>
        <v>0</v>
      </c>
      <c r="R1746" s="68" t="str">
        <f ca="1">IF(InvoiceDatabase[[#This Row],[Date Issued]] &gt;= TODAY()-30, "Yes", "No")</f>
        <v>No</v>
      </c>
      <c r="S1746" s="68" t="str">
        <f ca="1">IF(InvoiceDatabase[[#This Row],[IsOverdue?]]&lt;&gt;"Yes",InvoiceDatabase[[#This Row],[Status]],"Past Due")</f>
        <v>Paid</v>
      </c>
      <c r="T1746" s="68" t="str">
        <f ca="1">IF(AND(InvoiceDatabase[[#This Row],[Date Due]]&lt;TODAY(),InvoiceDatabase[[#This Row],[Status]]&lt;&gt;"Paid"),"Yes","No")</f>
        <v>No</v>
      </c>
    </row>
    <row r="1747" spans="1:20">
      <c r="A1747">
        <v>1746</v>
      </c>
      <c r="C1747" t="s">
        <v>105</v>
      </c>
      <c r="D1747" s="68">
        <v>9457000</v>
      </c>
      <c r="E1747" s="23">
        <v>46145</v>
      </c>
      <c r="F1747" s="23">
        <v>46175</v>
      </c>
      <c r="G1747" t="s">
        <v>274</v>
      </c>
      <c r="H1747"/>
      <c r="I1747"/>
      <c r="K1747" t="s">
        <v>2047</v>
      </c>
      <c r="L1747" s="68">
        <v>9457000</v>
      </c>
      <c r="M1747" s="68">
        <f>InvoiceDatabase[[#This Row],[Amount]]-InvoiceDatabase[[#This Row],[Paid Amount]]</f>
        <v>0</v>
      </c>
      <c r="N1747" s="68" t="str" cm="1">
        <f t="array" aca="1" ref="N17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7" s="68" t="str">
        <f>_xlfn.TEXTAFTER(
VLOOKUP(InvoiceDatabase[[#This Row],[Customer]],CustomerList[],5,FALSE),
", ", -1)</f>
        <v>DKI Jakarta</v>
      </c>
      <c r="P1747" s="68">
        <f ca="1">IF(InvoiceDatabase[[#This Row],[Aging]]&lt;&gt;"Within Due",InvoiceDatabase[[#This Row],[Balance Outstanding]],0)</f>
        <v>0</v>
      </c>
      <c r="Q1747" s="68">
        <f ca="1">IF(InvoiceDatabase[[#This Row],[Aging]]="Within Due",InvoiceDatabase[[#This Row],[Balance Outstanding]],0)</f>
        <v>0</v>
      </c>
      <c r="R1747" s="68" t="str">
        <f ca="1">IF(InvoiceDatabase[[#This Row],[Date Issued]] &gt;= TODAY()-30, "Yes", "No")</f>
        <v>No</v>
      </c>
      <c r="S1747" s="68" t="str">
        <f ca="1">IF(InvoiceDatabase[[#This Row],[IsOverdue?]]&lt;&gt;"Yes",InvoiceDatabase[[#This Row],[Status]],"Past Due")</f>
        <v>Paid</v>
      </c>
      <c r="T1747" s="68" t="str">
        <f ca="1">IF(AND(InvoiceDatabase[[#This Row],[Date Due]]&lt;TODAY(),InvoiceDatabase[[#This Row],[Status]]&lt;&gt;"Paid"),"Yes","No")</f>
        <v>No</v>
      </c>
    </row>
    <row r="1748" spans="1:20">
      <c r="A1748">
        <v>1747</v>
      </c>
      <c r="C1748" t="s">
        <v>171</v>
      </c>
      <c r="D1748" s="68">
        <v>1175000</v>
      </c>
      <c r="E1748" s="23">
        <v>46136</v>
      </c>
      <c r="F1748" s="23">
        <v>46166</v>
      </c>
      <c r="G1748" t="s">
        <v>274</v>
      </c>
      <c r="H1748"/>
      <c r="I1748"/>
      <c r="K1748" t="s">
        <v>2048</v>
      </c>
      <c r="L1748" s="68">
        <v>1175000</v>
      </c>
      <c r="M1748" s="68">
        <f>InvoiceDatabase[[#This Row],[Amount]]-InvoiceDatabase[[#This Row],[Paid Amount]]</f>
        <v>0</v>
      </c>
      <c r="N1748" s="68" t="str" cm="1">
        <f t="array" aca="1" ref="N17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8" s="68" t="str">
        <f>_xlfn.TEXTAFTER(
VLOOKUP(InvoiceDatabase[[#This Row],[Customer]],CustomerList[],5,FALSE),
", ", -1)</f>
        <v>Jawa Barat</v>
      </c>
      <c r="P1748" s="68">
        <f ca="1">IF(InvoiceDatabase[[#This Row],[Aging]]&lt;&gt;"Within Due",InvoiceDatabase[[#This Row],[Balance Outstanding]],0)</f>
        <v>0</v>
      </c>
      <c r="Q1748" s="68">
        <f ca="1">IF(InvoiceDatabase[[#This Row],[Aging]]="Within Due",InvoiceDatabase[[#This Row],[Balance Outstanding]],0)</f>
        <v>0</v>
      </c>
      <c r="R1748" s="68" t="str">
        <f ca="1">IF(InvoiceDatabase[[#This Row],[Date Issued]] &gt;= TODAY()-30, "Yes", "No")</f>
        <v>No</v>
      </c>
      <c r="S1748" s="68" t="str">
        <f ca="1">IF(InvoiceDatabase[[#This Row],[IsOverdue?]]&lt;&gt;"Yes",InvoiceDatabase[[#This Row],[Status]],"Past Due")</f>
        <v>Paid</v>
      </c>
      <c r="T1748" s="68" t="str">
        <f ca="1">IF(AND(InvoiceDatabase[[#This Row],[Date Due]]&lt;TODAY(),InvoiceDatabase[[#This Row],[Status]]&lt;&gt;"Paid"),"Yes","No")</f>
        <v>No</v>
      </c>
    </row>
    <row r="1749" spans="1:20">
      <c r="A1749">
        <v>1748</v>
      </c>
      <c r="C1749" t="s">
        <v>131</v>
      </c>
      <c r="D1749" s="68">
        <v>2937000</v>
      </c>
      <c r="E1749" s="23">
        <v>46226</v>
      </c>
      <c r="F1749" s="23">
        <v>46271</v>
      </c>
      <c r="G1749" t="s">
        <v>274</v>
      </c>
      <c r="H1749"/>
      <c r="I1749"/>
      <c r="K1749" t="s">
        <v>2049</v>
      </c>
      <c r="L1749" s="68">
        <v>2937000</v>
      </c>
      <c r="M1749" s="68">
        <f>InvoiceDatabase[[#This Row],[Amount]]-InvoiceDatabase[[#This Row],[Paid Amount]]</f>
        <v>0</v>
      </c>
      <c r="N1749" s="68" t="str" cm="1">
        <f t="array" aca="1" ref="N17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49" s="68" t="str">
        <f>_xlfn.TEXTAFTER(
VLOOKUP(InvoiceDatabase[[#This Row],[Customer]],CustomerList[],5,FALSE),
", ", -1)</f>
        <v>Jawa Barat</v>
      </c>
      <c r="P1749" s="68">
        <f ca="1">IF(InvoiceDatabase[[#This Row],[Aging]]&lt;&gt;"Within Due",InvoiceDatabase[[#This Row],[Balance Outstanding]],0)</f>
        <v>0</v>
      </c>
      <c r="Q1749" s="68">
        <f ca="1">IF(InvoiceDatabase[[#This Row],[Aging]]="Within Due",InvoiceDatabase[[#This Row],[Balance Outstanding]],0)</f>
        <v>0</v>
      </c>
      <c r="R1749" s="68" t="str">
        <f ca="1">IF(InvoiceDatabase[[#This Row],[Date Issued]] &gt;= TODAY()-30, "Yes", "No")</f>
        <v>No</v>
      </c>
      <c r="S1749" s="68" t="str">
        <f ca="1">IF(InvoiceDatabase[[#This Row],[IsOverdue?]]&lt;&gt;"Yes",InvoiceDatabase[[#This Row],[Status]],"Past Due")</f>
        <v>Paid</v>
      </c>
      <c r="T1749" s="68" t="str">
        <f ca="1">IF(AND(InvoiceDatabase[[#This Row],[Date Due]]&lt;TODAY(),InvoiceDatabase[[#This Row],[Status]]&lt;&gt;"Paid"),"Yes","No")</f>
        <v>No</v>
      </c>
    </row>
    <row r="1750" spans="1:20">
      <c r="A1750">
        <v>1749</v>
      </c>
      <c r="C1750" t="s">
        <v>253</v>
      </c>
      <c r="D1750" s="68">
        <v>1688000</v>
      </c>
      <c r="E1750" s="23">
        <v>46175</v>
      </c>
      <c r="F1750" s="23">
        <v>46189</v>
      </c>
      <c r="G1750" t="s">
        <v>274</v>
      </c>
      <c r="H1750"/>
      <c r="I1750"/>
      <c r="K1750" t="s">
        <v>2050</v>
      </c>
      <c r="L1750" s="68">
        <v>1688000</v>
      </c>
      <c r="M1750" s="68">
        <f>InvoiceDatabase[[#This Row],[Amount]]-InvoiceDatabase[[#This Row],[Paid Amount]]</f>
        <v>0</v>
      </c>
      <c r="N1750" s="68" t="str" cm="1">
        <f t="array" aca="1" ref="N17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0" s="68" t="str">
        <f>_xlfn.TEXTAFTER(
VLOOKUP(InvoiceDatabase[[#This Row],[Customer]],CustomerList[],5,FALSE),
", ", -1)</f>
        <v>Kalimantan Barat</v>
      </c>
      <c r="P1750" s="68">
        <f ca="1">IF(InvoiceDatabase[[#This Row],[Aging]]&lt;&gt;"Within Due",InvoiceDatabase[[#This Row],[Balance Outstanding]],0)</f>
        <v>0</v>
      </c>
      <c r="Q1750" s="68">
        <f ca="1">IF(InvoiceDatabase[[#This Row],[Aging]]="Within Due",InvoiceDatabase[[#This Row],[Balance Outstanding]],0)</f>
        <v>0</v>
      </c>
      <c r="R1750" s="68" t="str">
        <f ca="1">IF(InvoiceDatabase[[#This Row],[Date Issued]] &gt;= TODAY()-30, "Yes", "No")</f>
        <v>No</v>
      </c>
      <c r="S1750" s="68" t="str">
        <f ca="1">IF(InvoiceDatabase[[#This Row],[IsOverdue?]]&lt;&gt;"Yes",InvoiceDatabase[[#This Row],[Status]],"Past Due")</f>
        <v>Paid</v>
      </c>
      <c r="T1750" s="68" t="str">
        <f ca="1">IF(AND(InvoiceDatabase[[#This Row],[Date Due]]&lt;TODAY(),InvoiceDatabase[[#This Row],[Status]]&lt;&gt;"Paid"),"Yes","No")</f>
        <v>No</v>
      </c>
    </row>
    <row r="1751" spans="1:20">
      <c r="A1751">
        <v>1750</v>
      </c>
      <c r="C1751" t="s">
        <v>177</v>
      </c>
      <c r="D1751" s="68">
        <v>3615000</v>
      </c>
      <c r="E1751" s="23">
        <v>46240</v>
      </c>
      <c r="F1751" s="23">
        <v>46270</v>
      </c>
      <c r="G1751" t="s">
        <v>51</v>
      </c>
      <c r="H1751"/>
      <c r="I1751"/>
      <c r="K1751" t="s">
        <v>2051</v>
      </c>
      <c r="L1751" s="68">
        <v>0</v>
      </c>
      <c r="M1751" s="68">
        <f>InvoiceDatabase[[#This Row],[Amount]]-InvoiceDatabase[[#This Row],[Paid Amount]]</f>
        <v>3615000</v>
      </c>
      <c r="N1751" s="68" t="str" cm="1">
        <f t="array" aca="1" ref="N17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1" s="68" t="str">
        <f>_xlfn.TEXTAFTER(
VLOOKUP(InvoiceDatabase[[#This Row],[Customer]],CustomerList[],5,FALSE),
", ", -1)</f>
        <v>Jawa Timur</v>
      </c>
      <c r="P1751" s="68">
        <f ca="1">IF(InvoiceDatabase[[#This Row],[Aging]]&lt;&gt;"Within Due",InvoiceDatabase[[#This Row],[Balance Outstanding]],0)</f>
        <v>3615000</v>
      </c>
      <c r="Q1751" s="68">
        <f ca="1">IF(InvoiceDatabase[[#This Row],[Aging]]="Within Due",InvoiceDatabase[[#This Row],[Balance Outstanding]],0)</f>
        <v>0</v>
      </c>
      <c r="R1751" s="68" t="str">
        <f ca="1">IF(InvoiceDatabase[[#This Row],[Date Issued]] &gt;= TODAY()-30, "Yes", "No")</f>
        <v>No</v>
      </c>
      <c r="S1751" s="68" t="str">
        <f ca="1">IF(InvoiceDatabase[[#This Row],[IsOverdue?]]&lt;&gt;"Yes",InvoiceDatabase[[#This Row],[Status]],"Past Due")</f>
        <v>Past Due</v>
      </c>
      <c r="T1751" s="68" t="str">
        <f ca="1">IF(AND(InvoiceDatabase[[#This Row],[Date Due]]&lt;TODAY(),InvoiceDatabase[[#This Row],[Status]]&lt;&gt;"Paid"),"Yes","No")</f>
        <v>Yes</v>
      </c>
    </row>
    <row r="1752" spans="1:20">
      <c r="A1752">
        <v>1751</v>
      </c>
      <c r="C1752" t="s">
        <v>211</v>
      </c>
      <c r="D1752" s="68">
        <v>5671000</v>
      </c>
      <c r="E1752" s="23">
        <v>46045</v>
      </c>
      <c r="F1752" s="23">
        <v>46059</v>
      </c>
      <c r="G1752" t="s">
        <v>2802</v>
      </c>
      <c r="H1752"/>
      <c r="I1752"/>
      <c r="K1752" t="s">
        <v>2052</v>
      </c>
      <c r="L1752" s="68">
        <v>1418000</v>
      </c>
      <c r="M1752" s="68">
        <f>InvoiceDatabase[[#This Row],[Amount]]-InvoiceDatabase[[#This Row],[Paid Amount]]</f>
        <v>4253000</v>
      </c>
      <c r="N1752" s="68" t="str" cm="1">
        <f t="array" aca="1" ref="N17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2" s="68" t="str">
        <f>_xlfn.TEXTAFTER(
VLOOKUP(InvoiceDatabase[[#This Row],[Customer]],CustomerList[],5,FALSE),
", ", -1)</f>
        <v>Sulawesi Selatan</v>
      </c>
      <c r="P1752" s="68">
        <f ca="1">IF(InvoiceDatabase[[#This Row],[Aging]]&lt;&gt;"Within Due",InvoiceDatabase[[#This Row],[Balance Outstanding]],0)</f>
        <v>4253000</v>
      </c>
      <c r="Q1752" s="68">
        <f ca="1">IF(InvoiceDatabase[[#This Row],[Aging]]="Within Due",InvoiceDatabase[[#This Row],[Balance Outstanding]],0)</f>
        <v>0</v>
      </c>
      <c r="R1752" s="68" t="str">
        <f ca="1">IF(InvoiceDatabase[[#This Row],[Date Issued]] &gt;= TODAY()-30, "Yes", "No")</f>
        <v>No</v>
      </c>
      <c r="S1752" s="68" t="str">
        <f ca="1">IF(InvoiceDatabase[[#This Row],[IsOverdue?]]&lt;&gt;"Yes",InvoiceDatabase[[#This Row],[Status]],"Past Due")</f>
        <v>Past Due</v>
      </c>
      <c r="T1752" s="68" t="str">
        <f ca="1">IF(AND(InvoiceDatabase[[#This Row],[Date Due]]&lt;TODAY(),InvoiceDatabase[[#This Row],[Status]]&lt;&gt;"Paid"),"Yes","No")</f>
        <v>Yes</v>
      </c>
    </row>
    <row r="1753" spans="1:20">
      <c r="A1753">
        <v>1752</v>
      </c>
      <c r="C1753" t="s">
        <v>131</v>
      </c>
      <c r="D1753" s="68">
        <v>2606000</v>
      </c>
      <c r="E1753" s="23">
        <v>46166</v>
      </c>
      <c r="F1753" s="23">
        <v>46196</v>
      </c>
      <c r="G1753" t="s">
        <v>274</v>
      </c>
      <c r="H1753"/>
      <c r="I1753"/>
      <c r="K1753" t="s">
        <v>2053</v>
      </c>
      <c r="L1753" s="68">
        <v>2606000</v>
      </c>
      <c r="M1753" s="68">
        <f>InvoiceDatabase[[#This Row],[Amount]]-InvoiceDatabase[[#This Row],[Paid Amount]]</f>
        <v>0</v>
      </c>
      <c r="N1753" s="68" t="str" cm="1">
        <f t="array" aca="1" ref="N17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3" s="68" t="str">
        <f>_xlfn.TEXTAFTER(
VLOOKUP(InvoiceDatabase[[#This Row],[Customer]],CustomerList[],5,FALSE),
", ", -1)</f>
        <v>Jawa Barat</v>
      </c>
      <c r="P1753" s="68">
        <f ca="1">IF(InvoiceDatabase[[#This Row],[Aging]]&lt;&gt;"Within Due",InvoiceDatabase[[#This Row],[Balance Outstanding]],0)</f>
        <v>0</v>
      </c>
      <c r="Q1753" s="68">
        <f ca="1">IF(InvoiceDatabase[[#This Row],[Aging]]="Within Due",InvoiceDatabase[[#This Row],[Balance Outstanding]],0)</f>
        <v>0</v>
      </c>
      <c r="R1753" s="68" t="str">
        <f ca="1">IF(InvoiceDatabase[[#This Row],[Date Issued]] &gt;= TODAY()-30, "Yes", "No")</f>
        <v>No</v>
      </c>
      <c r="S1753" s="68" t="str">
        <f ca="1">IF(InvoiceDatabase[[#This Row],[IsOverdue?]]&lt;&gt;"Yes",InvoiceDatabase[[#This Row],[Status]],"Past Due")</f>
        <v>Paid</v>
      </c>
      <c r="T1753" s="68" t="str">
        <f ca="1">IF(AND(InvoiceDatabase[[#This Row],[Date Due]]&lt;TODAY(),InvoiceDatabase[[#This Row],[Status]]&lt;&gt;"Paid"),"Yes","No")</f>
        <v>No</v>
      </c>
    </row>
    <row r="1754" spans="1:20">
      <c r="A1754">
        <v>1753</v>
      </c>
      <c r="C1754" t="s">
        <v>111</v>
      </c>
      <c r="D1754" s="68">
        <v>5797000</v>
      </c>
      <c r="E1754" s="23">
        <v>46261</v>
      </c>
      <c r="F1754" s="23">
        <v>46275</v>
      </c>
      <c r="G1754" t="s">
        <v>51</v>
      </c>
      <c r="H1754"/>
      <c r="I1754"/>
      <c r="K1754" t="s">
        <v>2054</v>
      </c>
      <c r="L1754" s="68">
        <v>0</v>
      </c>
      <c r="M1754" s="68">
        <f>InvoiceDatabase[[#This Row],[Amount]]-InvoiceDatabase[[#This Row],[Paid Amount]]</f>
        <v>5797000</v>
      </c>
      <c r="N1754" s="68" t="str" cm="1">
        <f t="array" aca="1" ref="N17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54" s="68" t="str">
        <f>_xlfn.TEXTAFTER(
VLOOKUP(InvoiceDatabase[[#This Row],[Customer]],CustomerList[],5,FALSE),
", ", -1)</f>
        <v>DKI Jakarta</v>
      </c>
      <c r="P1754" s="68">
        <f ca="1">IF(InvoiceDatabase[[#This Row],[Aging]]&lt;&gt;"Within Due",InvoiceDatabase[[#This Row],[Balance Outstanding]],0)</f>
        <v>5797000</v>
      </c>
      <c r="Q1754" s="68">
        <f ca="1">IF(InvoiceDatabase[[#This Row],[Aging]]="Within Due",InvoiceDatabase[[#This Row],[Balance Outstanding]],0)</f>
        <v>0</v>
      </c>
      <c r="R1754" s="68" t="str">
        <f ca="1">IF(InvoiceDatabase[[#This Row],[Date Issued]] &gt;= TODAY()-30, "Yes", "No")</f>
        <v>No</v>
      </c>
      <c r="S1754" s="68" t="str">
        <f ca="1">IF(InvoiceDatabase[[#This Row],[IsOverdue?]]&lt;&gt;"Yes",InvoiceDatabase[[#This Row],[Status]],"Past Due")</f>
        <v>Past Due</v>
      </c>
      <c r="T1754" s="68" t="str">
        <f ca="1">IF(AND(InvoiceDatabase[[#This Row],[Date Due]]&lt;TODAY(),InvoiceDatabase[[#This Row],[Status]]&lt;&gt;"Paid"),"Yes","No")</f>
        <v>Yes</v>
      </c>
    </row>
    <row r="1755" spans="1:20">
      <c r="A1755">
        <v>1754</v>
      </c>
      <c r="C1755" t="s">
        <v>239</v>
      </c>
      <c r="D1755" s="68">
        <v>5752000</v>
      </c>
      <c r="E1755" s="23">
        <v>46046</v>
      </c>
      <c r="F1755" s="23">
        <v>46076</v>
      </c>
      <c r="G1755" t="s">
        <v>274</v>
      </c>
      <c r="H1755"/>
      <c r="I1755"/>
      <c r="K1755" t="s">
        <v>2055</v>
      </c>
      <c r="L1755" s="68">
        <v>5752000</v>
      </c>
      <c r="M1755" s="68">
        <f>InvoiceDatabase[[#This Row],[Amount]]-InvoiceDatabase[[#This Row],[Paid Amount]]</f>
        <v>0</v>
      </c>
      <c r="N1755" s="68" t="str" cm="1">
        <f t="array" aca="1" ref="N17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5" s="68" t="str">
        <f>_xlfn.TEXTAFTER(
VLOOKUP(InvoiceDatabase[[#This Row],[Customer]],CustomerList[],5,FALSE),
", ", -1)</f>
        <v>Kepulauan Riau</v>
      </c>
      <c r="P1755" s="68">
        <f ca="1">IF(InvoiceDatabase[[#This Row],[Aging]]&lt;&gt;"Within Due",InvoiceDatabase[[#This Row],[Balance Outstanding]],0)</f>
        <v>0</v>
      </c>
      <c r="Q1755" s="68">
        <f ca="1">IF(InvoiceDatabase[[#This Row],[Aging]]="Within Due",InvoiceDatabase[[#This Row],[Balance Outstanding]],0)</f>
        <v>0</v>
      </c>
      <c r="R1755" s="68" t="str">
        <f ca="1">IF(InvoiceDatabase[[#This Row],[Date Issued]] &gt;= TODAY()-30, "Yes", "No")</f>
        <v>No</v>
      </c>
      <c r="S1755" s="68" t="str">
        <f ca="1">IF(InvoiceDatabase[[#This Row],[IsOverdue?]]&lt;&gt;"Yes",InvoiceDatabase[[#This Row],[Status]],"Past Due")</f>
        <v>Paid</v>
      </c>
      <c r="T1755" s="68" t="str">
        <f ca="1">IF(AND(InvoiceDatabase[[#This Row],[Date Due]]&lt;TODAY(),InvoiceDatabase[[#This Row],[Status]]&lt;&gt;"Paid"),"Yes","No")</f>
        <v>No</v>
      </c>
    </row>
    <row r="1756" spans="1:20">
      <c r="A1756">
        <v>1755</v>
      </c>
      <c r="C1756" t="s">
        <v>225</v>
      </c>
      <c r="D1756" s="68">
        <v>8637000</v>
      </c>
      <c r="E1756" s="23">
        <v>46051</v>
      </c>
      <c r="F1756" s="23">
        <v>46081</v>
      </c>
      <c r="G1756" t="s">
        <v>51</v>
      </c>
      <c r="H1756"/>
      <c r="I1756"/>
      <c r="K1756" t="s">
        <v>2056</v>
      </c>
      <c r="L1756" s="68">
        <v>0</v>
      </c>
      <c r="M1756" s="68">
        <f>InvoiceDatabase[[#This Row],[Amount]]-InvoiceDatabase[[#This Row],[Paid Amount]]</f>
        <v>8637000</v>
      </c>
      <c r="N1756" s="68" t="str" cm="1">
        <f t="array" aca="1" ref="N17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6" s="68" t="str">
        <f>_xlfn.TEXTAFTER(
VLOOKUP(InvoiceDatabase[[#This Row],[Customer]],CustomerList[],5,FALSE),
", ", -1)</f>
        <v>Sumatera Selatan</v>
      </c>
      <c r="P1756" s="68">
        <f ca="1">IF(InvoiceDatabase[[#This Row],[Aging]]&lt;&gt;"Within Due",InvoiceDatabase[[#This Row],[Balance Outstanding]],0)</f>
        <v>8637000</v>
      </c>
      <c r="Q1756" s="68">
        <f ca="1">IF(InvoiceDatabase[[#This Row],[Aging]]="Within Due",InvoiceDatabase[[#This Row],[Balance Outstanding]],0)</f>
        <v>0</v>
      </c>
      <c r="R1756" s="68" t="str">
        <f ca="1">IF(InvoiceDatabase[[#This Row],[Date Issued]] &gt;= TODAY()-30, "Yes", "No")</f>
        <v>No</v>
      </c>
      <c r="S1756" s="68" t="str">
        <f ca="1">IF(InvoiceDatabase[[#This Row],[IsOverdue?]]&lt;&gt;"Yes",InvoiceDatabase[[#This Row],[Status]],"Past Due")</f>
        <v>Past Due</v>
      </c>
      <c r="T1756" s="68" t="str">
        <f ca="1">IF(AND(InvoiceDatabase[[#This Row],[Date Due]]&lt;TODAY(),InvoiceDatabase[[#This Row],[Status]]&lt;&gt;"Paid"),"Yes","No")</f>
        <v>Yes</v>
      </c>
    </row>
    <row r="1757" spans="1:20">
      <c r="A1757">
        <v>1756</v>
      </c>
      <c r="C1757" t="s">
        <v>204</v>
      </c>
      <c r="D1757" s="68">
        <v>1329000</v>
      </c>
      <c r="E1757" s="23">
        <v>46117</v>
      </c>
      <c r="F1757" s="23">
        <v>46147</v>
      </c>
      <c r="G1757" t="s">
        <v>2802</v>
      </c>
      <c r="H1757"/>
      <c r="I1757"/>
      <c r="K1757" t="s">
        <v>2057</v>
      </c>
      <c r="L1757" s="68">
        <v>399000</v>
      </c>
      <c r="M1757" s="68">
        <f>InvoiceDatabase[[#This Row],[Amount]]-InvoiceDatabase[[#This Row],[Paid Amount]]</f>
        <v>930000</v>
      </c>
      <c r="N1757" s="68" t="str" cm="1">
        <f t="array" aca="1" ref="N17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57" s="68" t="str">
        <f>_xlfn.TEXTAFTER(
VLOOKUP(InvoiceDatabase[[#This Row],[Customer]],CustomerList[],5,FALSE),
", ", -1)</f>
        <v>Bali</v>
      </c>
      <c r="P1757" s="68">
        <f ca="1">IF(InvoiceDatabase[[#This Row],[Aging]]&lt;&gt;"Within Due",InvoiceDatabase[[#This Row],[Balance Outstanding]],0)</f>
        <v>930000</v>
      </c>
      <c r="Q1757" s="68">
        <f ca="1">IF(InvoiceDatabase[[#This Row],[Aging]]="Within Due",InvoiceDatabase[[#This Row],[Balance Outstanding]],0)</f>
        <v>0</v>
      </c>
      <c r="R1757" s="68" t="str">
        <f ca="1">IF(InvoiceDatabase[[#This Row],[Date Issued]] &gt;= TODAY()-30, "Yes", "No")</f>
        <v>No</v>
      </c>
      <c r="S1757" s="68" t="str">
        <f ca="1">IF(InvoiceDatabase[[#This Row],[IsOverdue?]]&lt;&gt;"Yes",InvoiceDatabase[[#This Row],[Status]],"Past Due")</f>
        <v>Past Due</v>
      </c>
      <c r="T1757" s="68" t="str">
        <f ca="1">IF(AND(InvoiceDatabase[[#This Row],[Date Due]]&lt;TODAY(),InvoiceDatabase[[#This Row],[Status]]&lt;&gt;"Paid"),"Yes","No")</f>
        <v>Yes</v>
      </c>
    </row>
    <row r="1758" spans="1:20">
      <c r="A1758">
        <v>1757</v>
      </c>
      <c r="C1758" t="s">
        <v>260</v>
      </c>
      <c r="D1758" s="68">
        <v>6135000</v>
      </c>
      <c r="E1758" s="23">
        <v>46097</v>
      </c>
      <c r="F1758" s="23">
        <v>46127</v>
      </c>
      <c r="G1758" t="s">
        <v>274</v>
      </c>
      <c r="H1758"/>
      <c r="I1758"/>
      <c r="K1758" t="s">
        <v>2058</v>
      </c>
      <c r="L1758" s="68">
        <v>6135000</v>
      </c>
      <c r="M1758" s="68">
        <f>InvoiceDatabase[[#This Row],[Amount]]-InvoiceDatabase[[#This Row],[Paid Amount]]</f>
        <v>0</v>
      </c>
      <c r="N1758" s="68" t="str" cm="1">
        <f t="array" aca="1" ref="N17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8" s="68" t="str">
        <f>_xlfn.TEXTAFTER(
VLOOKUP(InvoiceDatabase[[#This Row],[Customer]],CustomerList[],5,FALSE),
", ", -1)</f>
        <v>Sulawesi Utara</v>
      </c>
      <c r="P1758" s="68">
        <f ca="1">IF(InvoiceDatabase[[#This Row],[Aging]]&lt;&gt;"Within Due",InvoiceDatabase[[#This Row],[Balance Outstanding]],0)</f>
        <v>0</v>
      </c>
      <c r="Q1758" s="68">
        <f ca="1">IF(InvoiceDatabase[[#This Row],[Aging]]="Within Due",InvoiceDatabase[[#This Row],[Balance Outstanding]],0)</f>
        <v>0</v>
      </c>
      <c r="R1758" s="68" t="str">
        <f ca="1">IF(InvoiceDatabase[[#This Row],[Date Issued]] &gt;= TODAY()-30, "Yes", "No")</f>
        <v>No</v>
      </c>
      <c r="S1758" s="68" t="str">
        <f ca="1">IF(InvoiceDatabase[[#This Row],[IsOverdue?]]&lt;&gt;"Yes",InvoiceDatabase[[#This Row],[Status]],"Past Due")</f>
        <v>Paid</v>
      </c>
      <c r="T1758" s="68" t="str">
        <f ca="1">IF(AND(InvoiceDatabase[[#This Row],[Date Due]]&lt;TODAY(),InvoiceDatabase[[#This Row],[Status]]&lt;&gt;"Paid"),"Yes","No")</f>
        <v>No</v>
      </c>
    </row>
    <row r="1759" spans="1:20">
      <c r="A1759">
        <v>1758</v>
      </c>
      <c r="C1759" t="s">
        <v>177</v>
      </c>
      <c r="D1759" s="68">
        <v>1880000</v>
      </c>
      <c r="E1759" s="23">
        <v>46123</v>
      </c>
      <c r="F1759" s="23">
        <v>46168</v>
      </c>
      <c r="G1759" t="s">
        <v>274</v>
      </c>
      <c r="H1759"/>
      <c r="I1759"/>
      <c r="K1759" t="s">
        <v>2059</v>
      </c>
      <c r="L1759" s="68">
        <v>1880000</v>
      </c>
      <c r="M1759" s="68">
        <f>InvoiceDatabase[[#This Row],[Amount]]-InvoiceDatabase[[#This Row],[Paid Amount]]</f>
        <v>0</v>
      </c>
      <c r="N1759" s="68" t="str" cm="1">
        <f t="array" aca="1" ref="N17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59" s="68" t="str">
        <f>_xlfn.TEXTAFTER(
VLOOKUP(InvoiceDatabase[[#This Row],[Customer]],CustomerList[],5,FALSE),
", ", -1)</f>
        <v>Jawa Timur</v>
      </c>
      <c r="P1759" s="68">
        <f ca="1">IF(InvoiceDatabase[[#This Row],[Aging]]&lt;&gt;"Within Due",InvoiceDatabase[[#This Row],[Balance Outstanding]],0)</f>
        <v>0</v>
      </c>
      <c r="Q1759" s="68">
        <f ca="1">IF(InvoiceDatabase[[#This Row],[Aging]]="Within Due",InvoiceDatabase[[#This Row],[Balance Outstanding]],0)</f>
        <v>0</v>
      </c>
      <c r="R1759" s="68" t="str">
        <f ca="1">IF(InvoiceDatabase[[#This Row],[Date Issued]] &gt;= TODAY()-30, "Yes", "No")</f>
        <v>No</v>
      </c>
      <c r="S1759" s="68" t="str">
        <f ca="1">IF(InvoiceDatabase[[#This Row],[IsOverdue?]]&lt;&gt;"Yes",InvoiceDatabase[[#This Row],[Status]],"Past Due")</f>
        <v>Paid</v>
      </c>
      <c r="T1759" s="68" t="str">
        <f ca="1">IF(AND(InvoiceDatabase[[#This Row],[Date Due]]&lt;TODAY(),InvoiceDatabase[[#This Row],[Status]]&lt;&gt;"Paid"),"Yes","No")</f>
        <v>No</v>
      </c>
    </row>
    <row r="1760" spans="1:20">
      <c r="A1760">
        <v>1759</v>
      </c>
      <c r="C1760" t="s">
        <v>218</v>
      </c>
      <c r="D1760" s="68">
        <v>2105000</v>
      </c>
      <c r="E1760" s="23">
        <v>46112</v>
      </c>
      <c r="F1760" s="23">
        <v>46157</v>
      </c>
      <c r="G1760" t="s">
        <v>274</v>
      </c>
      <c r="H1760"/>
      <c r="I1760"/>
      <c r="K1760" t="s">
        <v>2060</v>
      </c>
      <c r="L1760" s="68">
        <v>2105000</v>
      </c>
      <c r="M1760" s="68">
        <f>InvoiceDatabase[[#This Row],[Amount]]-InvoiceDatabase[[#This Row],[Paid Amount]]</f>
        <v>0</v>
      </c>
      <c r="N1760" s="68" t="str" cm="1">
        <f t="array" aca="1" ref="N17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0" s="68" t="str">
        <f>_xlfn.TEXTAFTER(
VLOOKUP(InvoiceDatabase[[#This Row],[Customer]],CustomerList[],5,FALSE),
", ", -1)</f>
        <v>Sumatera Utara</v>
      </c>
      <c r="P1760" s="68">
        <f ca="1">IF(InvoiceDatabase[[#This Row],[Aging]]&lt;&gt;"Within Due",InvoiceDatabase[[#This Row],[Balance Outstanding]],0)</f>
        <v>0</v>
      </c>
      <c r="Q1760" s="68">
        <f ca="1">IF(InvoiceDatabase[[#This Row],[Aging]]="Within Due",InvoiceDatabase[[#This Row],[Balance Outstanding]],0)</f>
        <v>0</v>
      </c>
      <c r="R1760" s="68" t="str">
        <f ca="1">IF(InvoiceDatabase[[#This Row],[Date Issued]] &gt;= TODAY()-30, "Yes", "No")</f>
        <v>No</v>
      </c>
      <c r="S1760" s="68" t="str">
        <f ca="1">IF(InvoiceDatabase[[#This Row],[IsOverdue?]]&lt;&gt;"Yes",InvoiceDatabase[[#This Row],[Status]],"Past Due")</f>
        <v>Paid</v>
      </c>
      <c r="T1760" s="68" t="str">
        <f ca="1">IF(AND(InvoiceDatabase[[#This Row],[Date Due]]&lt;TODAY(),InvoiceDatabase[[#This Row],[Status]]&lt;&gt;"Paid"),"Yes","No")</f>
        <v>No</v>
      </c>
    </row>
    <row r="1761" spans="1:20">
      <c r="A1761">
        <v>1760</v>
      </c>
      <c r="C1761" t="s">
        <v>151</v>
      </c>
      <c r="D1761" s="68">
        <v>4209000</v>
      </c>
      <c r="E1761" s="23">
        <v>46070</v>
      </c>
      <c r="F1761" s="23">
        <v>46084</v>
      </c>
      <c r="G1761" t="s">
        <v>274</v>
      </c>
      <c r="H1761"/>
      <c r="I1761"/>
      <c r="K1761" t="s">
        <v>2061</v>
      </c>
      <c r="L1761" s="68">
        <v>4209000</v>
      </c>
      <c r="M1761" s="68">
        <f>InvoiceDatabase[[#This Row],[Amount]]-InvoiceDatabase[[#This Row],[Paid Amount]]</f>
        <v>0</v>
      </c>
      <c r="N1761" s="68" t="str" cm="1">
        <f t="array" aca="1" ref="N17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1" s="68" t="str">
        <f>_xlfn.TEXTAFTER(
VLOOKUP(InvoiceDatabase[[#This Row],[Customer]],CustomerList[],5,FALSE),
", ", -1)</f>
        <v>Banten</v>
      </c>
      <c r="P1761" s="68">
        <f ca="1">IF(InvoiceDatabase[[#This Row],[Aging]]&lt;&gt;"Within Due",InvoiceDatabase[[#This Row],[Balance Outstanding]],0)</f>
        <v>0</v>
      </c>
      <c r="Q1761" s="68">
        <f ca="1">IF(InvoiceDatabase[[#This Row],[Aging]]="Within Due",InvoiceDatabase[[#This Row],[Balance Outstanding]],0)</f>
        <v>0</v>
      </c>
      <c r="R1761" s="68" t="str">
        <f ca="1">IF(InvoiceDatabase[[#This Row],[Date Issued]] &gt;= TODAY()-30, "Yes", "No")</f>
        <v>No</v>
      </c>
      <c r="S1761" s="68" t="str">
        <f ca="1">IF(InvoiceDatabase[[#This Row],[IsOverdue?]]&lt;&gt;"Yes",InvoiceDatabase[[#This Row],[Status]],"Past Due")</f>
        <v>Paid</v>
      </c>
      <c r="T1761" s="68" t="str">
        <f ca="1">IF(AND(InvoiceDatabase[[#This Row],[Date Due]]&lt;TODAY(),InvoiceDatabase[[#This Row],[Status]]&lt;&gt;"Paid"),"Yes","No")</f>
        <v>No</v>
      </c>
    </row>
    <row r="1762" spans="1:20">
      <c r="A1762">
        <v>1761</v>
      </c>
      <c r="C1762" t="s">
        <v>225</v>
      </c>
      <c r="D1762" s="68">
        <v>3741000</v>
      </c>
      <c r="E1762" s="23">
        <v>46087</v>
      </c>
      <c r="F1762" s="23">
        <v>46117</v>
      </c>
      <c r="G1762" t="s">
        <v>274</v>
      </c>
      <c r="H1762"/>
      <c r="I1762"/>
      <c r="K1762" t="s">
        <v>2062</v>
      </c>
      <c r="L1762" s="68">
        <v>3741000</v>
      </c>
      <c r="M1762" s="68">
        <f>InvoiceDatabase[[#This Row],[Amount]]-InvoiceDatabase[[#This Row],[Paid Amount]]</f>
        <v>0</v>
      </c>
      <c r="N1762" s="68" t="str" cm="1">
        <f t="array" aca="1" ref="N17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2" s="68" t="str">
        <f>_xlfn.TEXTAFTER(
VLOOKUP(InvoiceDatabase[[#This Row],[Customer]],CustomerList[],5,FALSE),
", ", -1)</f>
        <v>Sumatera Selatan</v>
      </c>
      <c r="P1762" s="68">
        <f ca="1">IF(InvoiceDatabase[[#This Row],[Aging]]&lt;&gt;"Within Due",InvoiceDatabase[[#This Row],[Balance Outstanding]],0)</f>
        <v>0</v>
      </c>
      <c r="Q1762" s="68">
        <f ca="1">IF(InvoiceDatabase[[#This Row],[Aging]]="Within Due",InvoiceDatabase[[#This Row],[Balance Outstanding]],0)</f>
        <v>0</v>
      </c>
      <c r="R1762" s="68" t="str">
        <f ca="1">IF(InvoiceDatabase[[#This Row],[Date Issued]] &gt;= TODAY()-30, "Yes", "No")</f>
        <v>No</v>
      </c>
      <c r="S1762" s="68" t="str">
        <f ca="1">IF(InvoiceDatabase[[#This Row],[IsOverdue?]]&lt;&gt;"Yes",InvoiceDatabase[[#This Row],[Status]],"Past Due")</f>
        <v>Paid</v>
      </c>
      <c r="T1762" s="68" t="str">
        <f ca="1">IF(AND(InvoiceDatabase[[#This Row],[Date Due]]&lt;TODAY(),InvoiceDatabase[[#This Row],[Status]]&lt;&gt;"Paid"),"Yes","No")</f>
        <v>No</v>
      </c>
    </row>
    <row r="1763" spans="1:20">
      <c r="A1763">
        <v>1762</v>
      </c>
      <c r="C1763" t="s">
        <v>118</v>
      </c>
      <c r="D1763" s="68">
        <v>3897000</v>
      </c>
      <c r="E1763" s="23">
        <v>46123</v>
      </c>
      <c r="F1763" s="23">
        <v>46153</v>
      </c>
      <c r="G1763" t="s">
        <v>2802</v>
      </c>
      <c r="H1763"/>
      <c r="I1763"/>
      <c r="K1763" t="s">
        <v>2063</v>
      </c>
      <c r="L1763" s="68">
        <v>2338000</v>
      </c>
      <c r="M1763" s="68">
        <f>InvoiceDatabase[[#This Row],[Amount]]-InvoiceDatabase[[#This Row],[Paid Amount]]</f>
        <v>1559000</v>
      </c>
      <c r="N1763" s="68" t="str" cm="1">
        <f t="array" aca="1" ref="N17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63" s="68" t="str">
        <f>_xlfn.TEXTAFTER(
VLOOKUP(InvoiceDatabase[[#This Row],[Customer]],CustomerList[],5,FALSE),
", ", -1)</f>
        <v>DKI Jakarta</v>
      </c>
      <c r="P1763" s="68">
        <f ca="1">IF(InvoiceDatabase[[#This Row],[Aging]]&lt;&gt;"Within Due",InvoiceDatabase[[#This Row],[Balance Outstanding]],0)</f>
        <v>1559000</v>
      </c>
      <c r="Q1763" s="68">
        <f ca="1">IF(InvoiceDatabase[[#This Row],[Aging]]="Within Due",InvoiceDatabase[[#This Row],[Balance Outstanding]],0)</f>
        <v>0</v>
      </c>
      <c r="R1763" s="68" t="str">
        <f ca="1">IF(InvoiceDatabase[[#This Row],[Date Issued]] &gt;= TODAY()-30, "Yes", "No")</f>
        <v>No</v>
      </c>
      <c r="S1763" s="68" t="str">
        <f ca="1">IF(InvoiceDatabase[[#This Row],[IsOverdue?]]&lt;&gt;"Yes",InvoiceDatabase[[#This Row],[Status]],"Past Due")</f>
        <v>Past Due</v>
      </c>
      <c r="T1763" s="68" t="str">
        <f ca="1">IF(AND(InvoiceDatabase[[#This Row],[Date Due]]&lt;TODAY(),InvoiceDatabase[[#This Row],[Status]]&lt;&gt;"Paid"),"Yes","No")</f>
        <v>Yes</v>
      </c>
    </row>
    <row r="1764" spans="1:20">
      <c r="A1764">
        <v>1763</v>
      </c>
      <c r="C1764" t="s">
        <v>165</v>
      </c>
      <c r="D1764" s="68">
        <v>1577000</v>
      </c>
      <c r="E1764" s="23">
        <v>46080</v>
      </c>
      <c r="F1764" s="23">
        <v>46094</v>
      </c>
      <c r="G1764" t="s">
        <v>274</v>
      </c>
      <c r="H1764"/>
      <c r="I1764"/>
      <c r="K1764" t="s">
        <v>2064</v>
      </c>
      <c r="L1764" s="68">
        <v>1577000</v>
      </c>
      <c r="M1764" s="68">
        <f>InvoiceDatabase[[#This Row],[Amount]]-InvoiceDatabase[[#This Row],[Paid Amount]]</f>
        <v>0</v>
      </c>
      <c r="N1764" s="68" t="str" cm="1">
        <f t="array" aca="1" ref="N17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4" s="68" t="str">
        <f>_xlfn.TEXTAFTER(
VLOOKUP(InvoiceDatabase[[#This Row],[Customer]],CustomerList[],5,FALSE),
", ", -1)</f>
        <v>Jawa Barat</v>
      </c>
      <c r="P1764" s="68">
        <f ca="1">IF(InvoiceDatabase[[#This Row],[Aging]]&lt;&gt;"Within Due",InvoiceDatabase[[#This Row],[Balance Outstanding]],0)</f>
        <v>0</v>
      </c>
      <c r="Q1764" s="68">
        <f ca="1">IF(InvoiceDatabase[[#This Row],[Aging]]="Within Due",InvoiceDatabase[[#This Row],[Balance Outstanding]],0)</f>
        <v>0</v>
      </c>
      <c r="R1764" s="68" t="str">
        <f ca="1">IF(InvoiceDatabase[[#This Row],[Date Issued]] &gt;= TODAY()-30, "Yes", "No")</f>
        <v>No</v>
      </c>
      <c r="S1764" s="68" t="str">
        <f ca="1">IF(InvoiceDatabase[[#This Row],[IsOverdue?]]&lt;&gt;"Yes",InvoiceDatabase[[#This Row],[Status]],"Past Due")</f>
        <v>Paid</v>
      </c>
      <c r="T1764" s="68" t="str">
        <f ca="1">IF(AND(InvoiceDatabase[[#This Row],[Date Due]]&lt;TODAY(),InvoiceDatabase[[#This Row],[Status]]&lt;&gt;"Paid"),"Yes","No")</f>
        <v>No</v>
      </c>
    </row>
    <row r="1765" spans="1:20">
      <c r="A1765">
        <v>1764</v>
      </c>
      <c r="C1765" t="s">
        <v>165</v>
      </c>
      <c r="D1765" s="68">
        <v>4792000</v>
      </c>
      <c r="E1765" s="23">
        <v>46145</v>
      </c>
      <c r="F1765" s="23">
        <v>46159</v>
      </c>
      <c r="G1765" t="s">
        <v>274</v>
      </c>
      <c r="H1765"/>
      <c r="I1765"/>
      <c r="K1765" t="s">
        <v>2065</v>
      </c>
      <c r="L1765" s="68">
        <v>4792000</v>
      </c>
      <c r="M1765" s="68">
        <f>InvoiceDatabase[[#This Row],[Amount]]-InvoiceDatabase[[#This Row],[Paid Amount]]</f>
        <v>0</v>
      </c>
      <c r="N1765" s="68" t="str" cm="1">
        <f t="array" aca="1" ref="N17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5" s="68" t="str">
        <f>_xlfn.TEXTAFTER(
VLOOKUP(InvoiceDatabase[[#This Row],[Customer]],CustomerList[],5,FALSE),
", ", -1)</f>
        <v>Jawa Barat</v>
      </c>
      <c r="P1765" s="68">
        <f ca="1">IF(InvoiceDatabase[[#This Row],[Aging]]&lt;&gt;"Within Due",InvoiceDatabase[[#This Row],[Balance Outstanding]],0)</f>
        <v>0</v>
      </c>
      <c r="Q1765" s="68">
        <f ca="1">IF(InvoiceDatabase[[#This Row],[Aging]]="Within Due",InvoiceDatabase[[#This Row],[Balance Outstanding]],0)</f>
        <v>0</v>
      </c>
      <c r="R1765" s="68" t="str">
        <f ca="1">IF(InvoiceDatabase[[#This Row],[Date Issued]] &gt;= TODAY()-30, "Yes", "No")</f>
        <v>No</v>
      </c>
      <c r="S1765" s="68" t="str">
        <f ca="1">IF(InvoiceDatabase[[#This Row],[IsOverdue?]]&lt;&gt;"Yes",InvoiceDatabase[[#This Row],[Status]],"Past Due")</f>
        <v>Paid</v>
      </c>
      <c r="T1765" s="68" t="str">
        <f ca="1">IF(AND(InvoiceDatabase[[#This Row],[Date Due]]&lt;TODAY(),InvoiceDatabase[[#This Row],[Status]]&lt;&gt;"Paid"),"Yes","No")</f>
        <v>No</v>
      </c>
    </row>
    <row r="1766" spans="1:20">
      <c r="A1766">
        <v>1765</v>
      </c>
      <c r="C1766" t="s">
        <v>225</v>
      </c>
      <c r="D1766" s="68">
        <v>4832000</v>
      </c>
      <c r="E1766" s="23">
        <v>46082</v>
      </c>
      <c r="F1766" s="23">
        <v>46096</v>
      </c>
      <c r="G1766" t="s">
        <v>274</v>
      </c>
      <c r="H1766"/>
      <c r="I1766"/>
      <c r="K1766" t="s">
        <v>2066</v>
      </c>
      <c r="L1766" s="68">
        <v>4832000</v>
      </c>
      <c r="M1766" s="68">
        <f>InvoiceDatabase[[#This Row],[Amount]]-InvoiceDatabase[[#This Row],[Paid Amount]]</f>
        <v>0</v>
      </c>
      <c r="N1766" s="68" t="str" cm="1">
        <f t="array" aca="1" ref="N17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6" s="68" t="str">
        <f>_xlfn.TEXTAFTER(
VLOOKUP(InvoiceDatabase[[#This Row],[Customer]],CustomerList[],5,FALSE),
", ", -1)</f>
        <v>Sumatera Selatan</v>
      </c>
      <c r="P1766" s="68">
        <f ca="1">IF(InvoiceDatabase[[#This Row],[Aging]]&lt;&gt;"Within Due",InvoiceDatabase[[#This Row],[Balance Outstanding]],0)</f>
        <v>0</v>
      </c>
      <c r="Q1766" s="68">
        <f ca="1">IF(InvoiceDatabase[[#This Row],[Aging]]="Within Due",InvoiceDatabase[[#This Row],[Balance Outstanding]],0)</f>
        <v>0</v>
      </c>
      <c r="R1766" s="68" t="str">
        <f ca="1">IF(InvoiceDatabase[[#This Row],[Date Issued]] &gt;= TODAY()-30, "Yes", "No")</f>
        <v>No</v>
      </c>
      <c r="S1766" s="68" t="str">
        <f ca="1">IF(InvoiceDatabase[[#This Row],[IsOverdue?]]&lt;&gt;"Yes",InvoiceDatabase[[#This Row],[Status]],"Past Due")</f>
        <v>Paid</v>
      </c>
      <c r="T1766" s="68" t="str">
        <f ca="1">IF(AND(InvoiceDatabase[[#This Row],[Date Due]]&lt;TODAY(),InvoiceDatabase[[#This Row],[Status]]&lt;&gt;"Paid"),"Yes","No")</f>
        <v>No</v>
      </c>
    </row>
    <row r="1767" spans="1:20">
      <c r="A1767">
        <v>1766</v>
      </c>
      <c r="C1767" t="s">
        <v>184</v>
      </c>
      <c r="D1767" s="68">
        <v>1365000</v>
      </c>
      <c r="E1767" s="23">
        <v>46226</v>
      </c>
      <c r="F1767" s="23">
        <v>46256</v>
      </c>
      <c r="G1767" t="s">
        <v>51</v>
      </c>
      <c r="H1767"/>
      <c r="I1767"/>
      <c r="K1767" t="s">
        <v>2067</v>
      </c>
      <c r="L1767" s="68">
        <v>0</v>
      </c>
      <c r="M1767" s="68">
        <f>InvoiceDatabase[[#This Row],[Amount]]-InvoiceDatabase[[#This Row],[Paid Amount]]</f>
        <v>1365000</v>
      </c>
      <c r="N1767" s="68" t="str" cm="1">
        <f t="array" aca="1" ref="N17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67" s="68" t="str">
        <f>_xlfn.TEXTAFTER(
VLOOKUP(InvoiceDatabase[[#This Row],[Customer]],CustomerList[],5,FALSE),
", ", -1)</f>
        <v>Jawa Timur</v>
      </c>
      <c r="P1767" s="68">
        <f ca="1">IF(InvoiceDatabase[[#This Row],[Aging]]&lt;&gt;"Within Due",InvoiceDatabase[[#This Row],[Balance Outstanding]],0)</f>
        <v>1365000</v>
      </c>
      <c r="Q1767" s="68">
        <f ca="1">IF(InvoiceDatabase[[#This Row],[Aging]]="Within Due",InvoiceDatabase[[#This Row],[Balance Outstanding]],0)</f>
        <v>0</v>
      </c>
      <c r="R1767" s="68" t="str">
        <f ca="1">IF(InvoiceDatabase[[#This Row],[Date Issued]] &gt;= TODAY()-30, "Yes", "No")</f>
        <v>No</v>
      </c>
      <c r="S1767" s="68" t="str">
        <f ca="1">IF(InvoiceDatabase[[#This Row],[IsOverdue?]]&lt;&gt;"Yes",InvoiceDatabase[[#This Row],[Status]],"Past Due")</f>
        <v>Past Due</v>
      </c>
      <c r="T1767" s="68" t="str">
        <f ca="1">IF(AND(InvoiceDatabase[[#This Row],[Date Due]]&lt;TODAY(),InvoiceDatabase[[#This Row],[Status]]&lt;&gt;"Paid"),"Yes","No")</f>
        <v>Yes</v>
      </c>
    </row>
    <row r="1768" spans="1:20">
      <c r="A1768">
        <v>1767</v>
      </c>
      <c r="C1768" t="s">
        <v>260</v>
      </c>
      <c r="D1768" s="68">
        <v>1782000</v>
      </c>
      <c r="E1768" s="23">
        <v>46231</v>
      </c>
      <c r="F1768" s="23">
        <v>46261</v>
      </c>
      <c r="G1768" t="s">
        <v>274</v>
      </c>
      <c r="H1768"/>
      <c r="I1768"/>
      <c r="K1768" t="s">
        <v>2068</v>
      </c>
      <c r="L1768" s="68">
        <v>1782000</v>
      </c>
      <c r="M1768" s="68">
        <f>InvoiceDatabase[[#This Row],[Amount]]-InvoiceDatabase[[#This Row],[Paid Amount]]</f>
        <v>0</v>
      </c>
      <c r="N1768" s="68" t="str" cm="1">
        <f t="array" aca="1" ref="N17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8" s="68" t="str">
        <f>_xlfn.TEXTAFTER(
VLOOKUP(InvoiceDatabase[[#This Row],[Customer]],CustomerList[],5,FALSE),
", ", -1)</f>
        <v>Sulawesi Utara</v>
      </c>
      <c r="P1768" s="68">
        <f ca="1">IF(InvoiceDatabase[[#This Row],[Aging]]&lt;&gt;"Within Due",InvoiceDatabase[[#This Row],[Balance Outstanding]],0)</f>
        <v>0</v>
      </c>
      <c r="Q1768" s="68">
        <f ca="1">IF(InvoiceDatabase[[#This Row],[Aging]]="Within Due",InvoiceDatabase[[#This Row],[Balance Outstanding]],0)</f>
        <v>0</v>
      </c>
      <c r="R1768" s="68" t="str">
        <f ca="1">IF(InvoiceDatabase[[#This Row],[Date Issued]] &gt;= TODAY()-30, "Yes", "No")</f>
        <v>No</v>
      </c>
      <c r="S1768" s="68" t="str">
        <f ca="1">IF(InvoiceDatabase[[#This Row],[IsOverdue?]]&lt;&gt;"Yes",InvoiceDatabase[[#This Row],[Status]],"Past Due")</f>
        <v>Paid</v>
      </c>
      <c r="T1768" s="68" t="str">
        <f ca="1">IF(AND(InvoiceDatabase[[#This Row],[Date Due]]&lt;TODAY(),InvoiceDatabase[[#This Row],[Status]]&lt;&gt;"Paid"),"Yes","No")</f>
        <v>No</v>
      </c>
    </row>
    <row r="1769" spans="1:20">
      <c r="A1769">
        <v>1768</v>
      </c>
      <c r="C1769" t="s">
        <v>211</v>
      </c>
      <c r="D1769" s="68">
        <v>2939000</v>
      </c>
      <c r="E1769" s="23">
        <v>46267</v>
      </c>
      <c r="F1769" s="23">
        <v>46297</v>
      </c>
      <c r="G1769" t="s">
        <v>274</v>
      </c>
      <c r="H1769"/>
      <c r="I1769"/>
      <c r="K1769" t="s">
        <v>2069</v>
      </c>
      <c r="L1769" s="68">
        <v>2939000</v>
      </c>
      <c r="M1769" s="68">
        <f>InvoiceDatabase[[#This Row],[Amount]]-InvoiceDatabase[[#This Row],[Paid Amount]]</f>
        <v>0</v>
      </c>
      <c r="N1769" s="68" t="str" cm="1">
        <f t="array" aca="1" ref="N17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69" s="68" t="str">
        <f>_xlfn.TEXTAFTER(
VLOOKUP(InvoiceDatabase[[#This Row],[Customer]],CustomerList[],5,FALSE),
", ", -1)</f>
        <v>Sulawesi Selatan</v>
      </c>
      <c r="P1769" s="68">
        <f ca="1">IF(InvoiceDatabase[[#This Row],[Aging]]&lt;&gt;"Within Due",InvoiceDatabase[[#This Row],[Balance Outstanding]],0)</f>
        <v>0</v>
      </c>
      <c r="Q1769" s="68">
        <f ca="1">IF(InvoiceDatabase[[#This Row],[Aging]]="Within Due",InvoiceDatabase[[#This Row],[Balance Outstanding]],0)</f>
        <v>0</v>
      </c>
      <c r="R1769" s="68" t="str">
        <f ca="1">IF(InvoiceDatabase[[#This Row],[Date Issued]] &gt;= TODAY()-30, "Yes", "No")</f>
        <v>No</v>
      </c>
      <c r="S1769" s="68" t="str">
        <f ca="1">IF(InvoiceDatabase[[#This Row],[IsOverdue?]]&lt;&gt;"Yes",InvoiceDatabase[[#This Row],[Status]],"Past Due")</f>
        <v>Paid</v>
      </c>
      <c r="T1769" s="68" t="str">
        <f ca="1">IF(AND(InvoiceDatabase[[#This Row],[Date Due]]&lt;TODAY(),InvoiceDatabase[[#This Row],[Status]]&lt;&gt;"Paid"),"Yes","No")</f>
        <v>No</v>
      </c>
    </row>
    <row r="1770" spans="1:20">
      <c r="A1770">
        <v>1769</v>
      </c>
      <c r="C1770" t="s">
        <v>253</v>
      </c>
      <c r="D1770" s="68">
        <v>1984000</v>
      </c>
      <c r="E1770" s="23">
        <v>46133</v>
      </c>
      <c r="F1770" s="23">
        <v>46163</v>
      </c>
      <c r="G1770" t="s">
        <v>274</v>
      </c>
      <c r="H1770"/>
      <c r="I1770"/>
      <c r="K1770" t="s">
        <v>2070</v>
      </c>
      <c r="L1770" s="68">
        <v>1984000</v>
      </c>
      <c r="M1770" s="68">
        <f>InvoiceDatabase[[#This Row],[Amount]]-InvoiceDatabase[[#This Row],[Paid Amount]]</f>
        <v>0</v>
      </c>
      <c r="N1770" s="68" t="str" cm="1">
        <f t="array" aca="1" ref="N17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0" s="68" t="str">
        <f>_xlfn.TEXTAFTER(
VLOOKUP(InvoiceDatabase[[#This Row],[Customer]],CustomerList[],5,FALSE),
", ", -1)</f>
        <v>Kalimantan Barat</v>
      </c>
      <c r="P1770" s="68">
        <f ca="1">IF(InvoiceDatabase[[#This Row],[Aging]]&lt;&gt;"Within Due",InvoiceDatabase[[#This Row],[Balance Outstanding]],0)</f>
        <v>0</v>
      </c>
      <c r="Q1770" s="68">
        <f ca="1">IF(InvoiceDatabase[[#This Row],[Aging]]="Within Due",InvoiceDatabase[[#This Row],[Balance Outstanding]],0)</f>
        <v>0</v>
      </c>
      <c r="R1770" s="68" t="str">
        <f ca="1">IF(InvoiceDatabase[[#This Row],[Date Issued]] &gt;= TODAY()-30, "Yes", "No")</f>
        <v>No</v>
      </c>
      <c r="S1770" s="68" t="str">
        <f ca="1">IF(InvoiceDatabase[[#This Row],[IsOverdue?]]&lt;&gt;"Yes",InvoiceDatabase[[#This Row],[Status]],"Past Due")</f>
        <v>Paid</v>
      </c>
      <c r="T1770" s="68" t="str">
        <f ca="1">IF(AND(InvoiceDatabase[[#This Row],[Date Due]]&lt;TODAY(),InvoiceDatabase[[#This Row],[Status]]&lt;&gt;"Paid"),"Yes","No")</f>
        <v>No</v>
      </c>
    </row>
    <row r="1771" spans="1:20">
      <c r="A1771">
        <v>1770</v>
      </c>
      <c r="C1771" t="s">
        <v>131</v>
      </c>
      <c r="D1771" s="68">
        <v>2589000</v>
      </c>
      <c r="E1771" s="23">
        <v>46052</v>
      </c>
      <c r="F1771" s="23">
        <v>46082</v>
      </c>
      <c r="G1771" t="s">
        <v>51</v>
      </c>
      <c r="H1771"/>
      <c r="I1771"/>
      <c r="K1771" t="s">
        <v>2071</v>
      </c>
      <c r="L1771" s="68">
        <v>0</v>
      </c>
      <c r="M1771" s="68">
        <f>InvoiceDatabase[[#This Row],[Amount]]-InvoiceDatabase[[#This Row],[Paid Amount]]</f>
        <v>2589000</v>
      </c>
      <c r="N1771" s="68" t="str" cm="1">
        <f t="array" aca="1" ref="N17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1" s="68" t="str">
        <f>_xlfn.TEXTAFTER(
VLOOKUP(InvoiceDatabase[[#This Row],[Customer]],CustomerList[],5,FALSE),
", ", -1)</f>
        <v>Jawa Barat</v>
      </c>
      <c r="P1771" s="68">
        <f ca="1">IF(InvoiceDatabase[[#This Row],[Aging]]&lt;&gt;"Within Due",InvoiceDatabase[[#This Row],[Balance Outstanding]],0)</f>
        <v>2589000</v>
      </c>
      <c r="Q1771" s="68">
        <f ca="1">IF(InvoiceDatabase[[#This Row],[Aging]]="Within Due",InvoiceDatabase[[#This Row],[Balance Outstanding]],0)</f>
        <v>0</v>
      </c>
      <c r="R1771" s="68" t="str">
        <f ca="1">IF(InvoiceDatabase[[#This Row],[Date Issued]] &gt;= TODAY()-30, "Yes", "No")</f>
        <v>No</v>
      </c>
      <c r="S1771" s="68" t="str">
        <f ca="1">IF(InvoiceDatabase[[#This Row],[IsOverdue?]]&lt;&gt;"Yes",InvoiceDatabase[[#This Row],[Status]],"Past Due")</f>
        <v>Past Due</v>
      </c>
      <c r="T1771" s="68" t="str">
        <f ca="1">IF(AND(InvoiceDatabase[[#This Row],[Date Due]]&lt;TODAY(),InvoiceDatabase[[#This Row],[Status]]&lt;&gt;"Paid"),"Yes","No")</f>
        <v>Yes</v>
      </c>
    </row>
    <row r="1772" spans="1:20">
      <c r="A1772">
        <v>1771</v>
      </c>
      <c r="C1772" t="s">
        <v>184</v>
      </c>
      <c r="D1772" s="68">
        <v>2041000</v>
      </c>
      <c r="E1772" s="23">
        <v>46214</v>
      </c>
      <c r="F1772" s="23">
        <v>46244</v>
      </c>
      <c r="G1772" t="s">
        <v>274</v>
      </c>
      <c r="H1772"/>
      <c r="I1772"/>
      <c r="K1772" t="s">
        <v>2072</v>
      </c>
      <c r="L1772" s="68">
        <v>2041000</v>
      </c>
      <c r="M1772" s="68">
        <f>InvoiceDatabase[[#This Row],[Amount]]-InvoiceDatabase[[#This Row],[Paid Amount]]</f>
        <v>0</v>
      </c>
      <c r="N1772" s="68" t="str" cm="1">
        <f t="array" aca="1" ref="N17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2" s="68" t="str">
        <f>_xlfn.TEXTAFTER(
VLOOKUP(InvoiceDatabase[[#This Row],[Customer]],CustomerList[],5,FALSE),
", ", -1)</f>
        <v>Jawa Timur</v>
      </c>
      <c r="P1772" s="68">
        <f ca="1">IF(InvoiceDatabase[[#This Row],[Aging]]&lt;&gt;"Within Due",InvoiceDatabase[[#This Row],[Balance Outstanding]],0)</f>
        <v>0</v>
      </c>
      <c r="Q1772" s="68">
        <f ca="1">IF(InvoiceDatabase[[#This Row],[Aging]]="Within Due",InvoiceDatabase[[#This Row],[Balance Outstanding]],0)</f>
        <v>0</v>
      </c>
      <c r="R1772" s="68" t="str">
        <f ca="1">IF(InvoiceDatabase[[#This Row],[Date Issued]] &gt;= TODAY()-30, "Yes", "No")</f>
        <v>No</v>
      </c>
      <c r="S1772" s="68" t="str">
        <f ca="1">IF(InvoiceDatabase[[#This Row],[IsOverdue?]]&lt;&gt;"Yes",InvoiceDatabase[[#This Row],[Status]],"Past Due")</f>
        <v>Paid</v>
      </c>
      <c r="T1772" s="68" t="str">
        <f ca="1">IF(AND(InvoiceDatabase[[#This Row],[Date Due]]&lt;TODAY(),InvoiceDatabase[[#This Row],[Status]]&lt;&gt;"Paid"),"Yes","No")</f>
        <v>No</v>
      </c>
    </row>
    <row r="1773" spans="1:20">
      <c r="A1773">
        <v>1772</v>
      </c>
      <c r="C1773" t="s">
        <v>171</v>
      </c>
      <c r="D1773" s="68">
        <v>2219000</v>
      </c>
      <c r="E1773" s="23">
        <v>46026</v>
      </c>
      <c r="F1773" s="23">
        <v>46056</v>
      </c>
      <c r="G1773" t="s">
        <v>51</v>
      </c>
      <c r="H1773"/>
      <c r="I1773"/>
      <c r="K1773" t="s">
        <v>2073</v>
      </c>
      <c r="L1773" s="68">
        <v>0</v>
      </c>
      <c r="M1773" s="68">
        <f>InvoiceDatabase[[#This Row],[Amount]]-InvoiceDatabase[[#This Row],[Paid Amount]]</f>
        <v>2219000</v>
      </c>
      <c r="N1773" s="68" t="str" cm="1">
        <f t="array" aca="1" ref="N17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73" s="68" t="str">
        <f>_xlfn.TEXTAFTER(
VLOOKUP(InvoiceDatabase[[#This Row],[Customer]],CustomerList[],5,FALSE),
", ", -1)</f>
        <v>Jawa Barat</v>
      </c>
      <c r="P1773" s="68">
        <f ca="1">IF(InvoiceDatabase[[#This Row],[Aging]]&lt;&gt;"Within Due",InvoiceDatabase[[#This Row],[Balance Outstanding]],0)</f>
        <v>2219000</v>
      </c>
      <c r="Q1773" s="68">
        <f ca="1">IF(InvoiceDatabase[[#This Row],[Aging]]="Within Due",InvoiceDatabase[[#This Row],[Balance Outstanding]],0)</f>
        <v>0</v>
      </c>
      <c r="R1773" s="68" t="str">
        <f ca="1">IF(InvoiceDatabase[[#This Row],[Date Issued]] &gt;= TODAY()-30, "Yes", "No")</f>
        <v>No</v>
      </c>
      <c r="S1773" s="68" t="str">
        <f ca="1">IF(InvoiceDatabase[[#This Row],[IsOverdue?]]&lt;&gt;"Yes",InvoiceDatabase[[#This Row],[Status]],"Past Due")</f>
        <v>Past Due</v>
      </c>
      <c r="T1773" s="68" t="str">
        <f ca="1">IF(AND(InvoiceDatabase[[#This Row],[Date Due]]&lt;TODAY(),InvoiceDatabase[[#This Row],[Status]]&lt;&gt;"Paid"),"Yes","No")</f>
        <v>Yes</v>
      </c>
    </row>
    <row r="1774" spans="1:20">
      <c r="A1774">
        <v>1773</v>
      </c>
      <c r="C1774" t="s">
        <v>171</v>
      </c>
      <c r="D1774" s="68">
        <v>5109000</v>
      </c>
      <c r="E1774" s="23">
        <v>46131</v>
      </c>
      <c r="F1774" s="23">
        <v>46161</v>
      </c>
      <c r="G1774" t="s">
        <v>274</v>
      </c>
      <c r="H1774"/>
      <c r="I1774"/>
      <c r="K1774" t="s">
        <v>2074</v>
      </c>
      <c r="L1774" s="68">
        <v>5109000</v>
      </c>
      <c r="M1774" s="68">
        <f>InvoiceDatabase[[#This Row],[Amount]]-InvoiceDatabase[[#This Row],[Paid Amount]]</f>
        <v>0</v>
      </c>
      <c r="N1774" s="68" t="str" cm="1">
        <f t="array" aca="1" ref="N17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4" s="68" t="str">
        <f>_xlfn.TEXTAFTER(
VLOOKUP(InvoiceDatabase[[#This Row],[Customer]],CustomerList[],5,FALSE),
", ", -1)</f>
        <v>Jawa Barat</v>
      </c>
      <c r="P1774" s="68">
        <f ca="1">IF(InvoiceDatabase[[#This Row],[Aging]]&lt;&gt;"Within Due",InvoiceDatabase[[#This Row],[Balance Outstanding]],0)</f>
        <v>0</v>
      </c>
      <c r="Q1774" s="68">
        <f ca="1">IF(InvoiceDatabase[[#This Row],[Aging]]="Within Due",InvoiceDatabase[[#This Row],[Balance Outstanding]],0)</f>
        <v>0</v>
      </c>
      <c r="R1774" s="68" t="str">
        <f ca="1">IF(InvoiceDatabase[[#This Row],[Date Issued]] &gt;= TODAY()-30, "Yes", "No")</f>
        <v>No</v>
      </c>
      <c r="S1774" s="68" t="str">
        <f ca="1">IF(InvoiceDatabase[[#This Row],[IsOverdue?]]&lt;&gt;"Yes",InvoiceDatabase[[#This Row],[Status]],"Past Due")</f>
        <v>Paid</v>
      </c>
      <c r="T1774" s="68" t="str">
        <f ca="1">IF(AND(InvoiceDatabase[[#This Row],[Date Due]]&lt;TODAY(),InvoiceDatabase[[#This Row],[Status]]&lt;&gt;"Paid"),"Yes","No")</f>
        <v>No</v>
      </c>
    </row>
    <row r="1775" spans="1:20">
      <c r="A1775">
        <v>1774</v>
      </c>
      <c r="C1775" t="s">
        <v>197</v>
      </c>
      <c r="D1775" s="68">
        <v>2225000</v>
      </c>
      <c r="E1775" s="23">
        <v>46222</v>
      </c>
      <c r="F1775" s="23">
        <v>46252</v>
      </c>
      <c r="G1775" t="s">
        <v>274</v>
      </c>
      <c r="H1775"/>
      <c r="I1775"/>
      <c r="K1775" t="s">
        <v>2075</v>
      </c>
      <c r="L1775" s="68">
        <v>2225000</v>
      </c>
      <c r="M1775" s="68">
        <f>InvoiceDatabase[[#This Row],[Amount]]-InvoiceDatabase[[#This Row],[Paid Amount]]</f>
        <v>0</v>
      </c>
      <c r="N1775" s="68" t="str" cm="1">
        <f t="array" aca="1" ref="N17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5" s="68" t="str">
        <f>_xlfn.TEXTAFTER(
VLOOKUP(InvoiceDatabase[[#This Row],[Customer]],CustomerList[],5,FALSE),
", ", -1)</f>
        <v>DI Yogyakarta</v>
      </c>
      <c r="P1775" s="68">
        <f ca="1">IF(InvoiceDatabase[[#This Row],[Aging]]&lt;&gt;"Within Due",InvoiceDatabase[[#This Row],[Balance Outstanding]],0)</f>
        <v>0</v>
      </c>
      <c r="Q1775" s="68">
        <f ca="1">IF(InvoiceDatabase[[#This Row],[Aging]]="Within Due",InvoiceDatabase[[#This Row],[Balance Outstanding]],0)</f>
        <v>0</v>
      </c>
      <c r="R1775" s="68" t="str">
        <f ca="1">IF(InvoiceDatabase[[#This Row],[Date Issued]] &gt;= TODAY()-30, "Yes", "No")</f>
        <v>No</v>
      </c>
      <c r="S1775" s="68" t="str">
        <f ca="1">IF(InvoiceDatabase[[#This Row],[IsOverdue?]]&lt;&gt;"Yes",InvoiceDatabase[[#This Row],[Status]],"Past Due")</f>
        <v>Paid</v>
      </c>
      <c r="T1775" s="68" t="str">
        <f ca="1">IF(AND(InvoiceDatabase[[#This Row],[Date Due]]&lt;TODAY(),InvoiceDatabase[[#This Row],[Status]]&lt;&gt;"Paid"),"Yes","No")</f>
        <v>No</v>
      </c>
    </row>
    <row r="1776" spans="1:20">
      <c r="A1776">
        <v>1775</v>
      </c>
      <c r="C1776" t="s">
        <v>111</v>
      </c>
      <c r="D1776" s="68">
        <v>7886000</v>
      </c>
      <c r="E1776" s="23">
        <v>46203</v>
      </c>
      <c r="F1776" s="23">
        <v>46233</v>
      </c>
      <c r="G1776" t="s">
        <v>274</v>
      </c>
      <c r="H1776"/>
      <c r="I1776"/>
      <c r="K1776" t="s">
        <v>2076</v>
      </c>
      <c r="L1776" s="68">
        <v>7886000</v>
      </c>
      <c r="M1776" s="68">
        <f>InvoiceDatabase[[#This Row],[Amount]]-InvoiceDatabase[[#This Row],[Paid Amount]]</f>
        <v>0</v>
      </c>
      <c r="N1776" s="68" t="str" cm="1">
        <f t="array" aca="1" ref="N17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6" s="68" t="str">
        <f>_xlfn.TEXTAFTER(
VLOOKUP(InvoiceDatabase[[#This Row],[Customer]],CustomerList[],5,FALSE),
", ", -1)</f>
        <v>DKI Jakarta</v>
      </c>
      <c r="P1776" s="68">
        <f ca="1">IF(InvoiceDatabase[[#This Row],[Aging]]&lt;&gt;"Within Due",InvoiceDatabase[[#This Row],[Balance Outstanding]],0)</f>
        <v>0</v>
      </c>
      <c r="Q1776" s="68">
        <f ca="1">IF(InvoiceDatabase[[#This Row],[Aging]]="Within Due",InvoiceDatabase[[#This Row],[Balance Outstanding]],0)</f>
        <v>0</v>
      </c>
      <c r="R1776" s="68" t="str">
        <f ca="1">IF(InvoiceDatabase[[#This Row],[Date Issued]] &gt;= TODAY()-30, "Yes", "No")</f>
        <v>No</v>
      </c>
      <c r="S1776" s="68" t="str">
        <f ca="1">IF(InvoiceDatabase[[#This Row],[IsOverdue?]]&lt;&gt;"Yes",InvoiceDatabase[[#This Row],[Status]],"Past Due")</f>
        <v>Paid</v>
      </c>
      <c r="T1776" s="68" t="str">
        <f ca="1">IF(AND(InvoiceDatabase[[#This Row],[Date Due]]&lt;TODAY(),InvoiceDatabase[[#This Row],[Status]]&lt;&gt;"Paid"),"Yes","No")</f>
        <v>No</v>
      </c>
    </row>
    <row r="1777" spans="1:20">
      <c r="A1777">
        <v>1776</v>
      </c>
      <c r="C1777" t="s">
        <v>118</v>
      </c>
      <c r="D1777" s="68">
        <v>5243000</v>
      </c>
      <c r="E1777" s="23">
        <v>46112</v>
      </c>
      <c r="F1777" s="23">
        <v>46157</v>
      </c>
      <c r="G1777" t="s">
        <v>274</v>
      </c>
      <c r="H1777"/>
      <c r="I1777"/>
      <c r="K1777" t="s">
        <v>2077</v>
      </c>
      <c r="L1777" s="68">
        <v>5243000</v>
      </c>
      <c r="M1777" s="68">
        <f>InvoiceDatabase[[#This Row],[Amount]]-InvoiceDatabase[[#This Row],[Paid Amount]]</f>
        <v>0</v>
      </c>
      <c r="N1777" s="68" t="str" cm="1">
        <f t="array" aca="1" ref="N17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7" s="68" t="str">
        <f>_xlfn.TEXTAFTER(
VLOOKUP(InvoiceDatabase[[#This Row],[Customer]],CustomerList[],5,FALSE),
", ", -1)</f>
        <v>DKI Jakarta</v>
      </c>
      <c r="P1777" s="68">
        <f ca="1">IF(InvoiceDatabase[[#This Row],[Aging]]&lt;&gt;"Within Due",InvoiceDatabase[[#This Row],[Balance Outstanding]],0)</f>
        <v>0</v>
      </c>
      <c r="Q1777" s="68">
        <f ca="1">IF(InvoiceDatabase[[#This Row],[Aging]]="Within Due",InvoiceDatabase[[#This Row],[Balance Outstanding]],0)</f>
        <v>0</v>
      </c>
      <c r="R1777" s="68" t="str">
        <f ca="1">IF(InvoiceDatabase[[#This Row],[Date Issued]] &gt;= TODAY()-30, "Yes", "No")</f>
        <v>No</v>
      </c>
      <c r="S1777" s="68" t="str">
        <f ca="1">IF(InvoiceDatabase[[#This Row],[IsOverdue?]]&lt;&gt;"Yes",InvoiceDatabase[[#This Row],[Status]],"Past Due")</f>
        <v>Paid</v>
      </c>
      <c r="T1777" s="68" t="str">
        <f ca="1">IF(AND(InvoiceDatabase[[#This Row],[Date Due]]&lt;TODAY(),InvoiceDatabase[[#This Row],[Status]]&lt;&gt;"Paid"),"Yes","No")</f>
        <v>No</v>
      </c>
    </row>
    <row r="1778" spans="1:20">
      <c r="A1778">
        <v>1777</v>
      </c>
      <c r="C1778" t="s">
        <v>225</v>
      </c>
      <c r="D1778" s="68">
        <v>4001000</v>
      </c>
      <c r="E1778" s="23">
        <v>46213</v>
      </c>
      <c r="F1778" s="23">
        <v>46243</v>
      </c>
      <c r="G1778" t="s">
        <v>274</v>
      </c>
      <c r="H1778"/>
      <c r="I1778"/>
      <c r="K1778" t="s">
        <v>2078</v>
      </c>
      <c r="L1778" s="68">
        <v>4001000</v>
      </c>
      <c r="M1778" s="68">
        <f>InvoiceDatabase[[#This Row],[Amount]]-InvoiceDatabase[[#This Row],[Paid Amount]]</f>
        <v>0</v>
      </c>
      <c r="N1778" s="68" t="str" cm="1">
        <f t="array" aca="1" ref="N17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8" s="68" t="str">
        <f>_xlfn.TEXTAFTER(
VLOOKUP(InvoiceDatabase[[#This Row],[Customer]],CustomerList[],5,FALSE),
", ", -1)</f>
        <v>Sumatera Selatan</v>
      </c>
      <c r="P1778" s="68">
        <f ca="1">IF(InvoiceDatabase[[#This Row],[Aging]]&lt;&gt;"Within Due",InvoiceDatabase[[#This Row],[Balance Outstanding]],0)</f>
        <v>0</v>
      </c>
      <c r="Q1778" s="68">
        <f ca="1">IF(InvoiceDatabase[[#This Row],[Aging]]="Within Due",InvoiceDatabase[[#This Row],[Balance Outstanding]],0)</f>
        <v>0</v>
      </c>
      <c r="R1778" s="68" t="str">
        <f ca="1">IF(InvoiceDatabase[[#This Row],[Date Issued]] &gt;= TODAY()-30, "Yes", "No")</f>
        <v>No</v>
      </c>
      <c r="S1778" s="68" t="str">
        <f ca="1">IF(InvoiceDatabase[[#This Row],[IsOverdue?]]&lt;&gt;"Yes",InvoiceDatabase[[#This Row],[Status]],"Past Due")</f>
        <v>Paid</v>
      </c>
      <c r="T1778" s="68" t="str">
        <f ca="1">IF(AND(InvoiceDatabase[[#This Row],[Date Due]]&lt;TODAY(),InvoiceDatabase[[#This Row],[Status]]&lt;&gt;"Paid"),"Yes","No")</f>
        <v>No</v>
      </c>
    </row>
    <row r="1779" spans="1:20">
      <c r="A1779">
        <v>1778</v>
      </c>
      <c r="C1779" t="s">
        <v>204</v>
      </c>
      <c r="D1779" s="68">
        <v>3652000</v>
      </c>
      <c r="E1779" s="23">
        <v>46077</v>
      </c>
      <c r="F1779" s="23">
        <v>46091</v>
      </c>
      <c r="G1779" t="s">
        <v>274</v>
      </c>
      <c r="H1779"/>
      <c r="I1779"/>
      <c r="K1779" t="s">
        <v>2079</v>
      </c>
      <c r="L1779" s="68">
        <v>3652000</v>
      </c>
      <c r="M1779" s="68">
        <f>InvoiceDatabase[[#This Row],[Amount]]-InvoiceDatabase[[#This Row],[Paid Amount]]</f>
        <v>0</v>
      </c>
      <c r="N1779" s="68" t="str" cm="1">
        <f t="array" aca="1" ref="N17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79" s="68" t="str">
        <f>_xlfn.TEXTAFTER(
VLOOKUP(InvoiceDatabase[[#This Row],[Customer]],CustomerList[],5,FALSE),
", ", -1)</f>
        <v>Bali</v>
      </c>
      <c r="P1779" s="68">
        <f ca="1">IF(InvoiceDatabase[[#This Row],[Aging]]&lt;&gt;"Within Due",InvoiceDatabase[[#This Row],[Balance Outstanding]],0)</f>
        <v>0</v>
      </c>
      <c r="Q1779" s="68">
        <f ca="1">IF(InvoiceDatabase[[#This Row],[Aging]]="Within Due",InvoiceDatabase[[#This Row],[Balance Outstanding]],0)</f>
        <v>0</v>
      </c>
      <c r="R1779" s="68" t="str">
        <f ca="1">IF(InvoiceDatabase[[#This Row],[Date Issued]] &gt;= TODAY()-30, "Yes", "No")</f>
        <v>No</v>
      </c>
      <c r="S1779" s="68" t="str">
        <f ca="1">IF(InvoiceDatabase[[#This Row],[IsOverdue?]]&lt;&gt;"Yes",InvoiceDatabase[[#This Row],[Status]],"Past Due")</f>
        <v>Paid</v>
      </c>
      <c r="T1779" s="68" t="str">
        <f ca="1">IF(AND(InvoiceDatabase[[#This Row],[Date Due]]&lt;TODAY(),InvoiceDatabase[[#This Row],[Status]]&lt;&gt;"Paid"),"Yes","No")</f>
        <v>No</v>
      </c>
    </row>
    <row r="1780" spans="1:20">
      <c r="A1780">
        <v>1779</v>
      </c>
      <c r="C1780" t="s">
        <v>131</v>
      </c>
      <c r="D1780" s="68">
        <v>9223000</v>
      </c>
      <c r="E1780" s="23">
        <v>46060</v>
      </c>
      <c r="F1780" s="23">
        <v>46105</v>
      </c>
      <c r="G1780" t="s">
        <v>274</v>
      </c>
      <c r="H1780"/>
      <c r="I1780"/>
      <c r="K1780" t="s">
        <v>2080</v>
      </c>
      <c r="L1780" s="68">
        <v>9223000</v>
      </c>
      <c r="M1780" s="68">
        <f>InvoiceDatabase[[#This Row],[Amount]]-InvoiceDatabase[[#This Row],[Paid Amount]]</f>
        <v>0</v>
      </c>
      <c r="N1780" s="68" t="str" cm="1">
        <f t="array" aca="1" ref="N17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0" s="68" t="str">
        <f>_xlfn.TEXTAFTER(
VLOOKUP(InvoiceDatabase[[#This Row],[Customer]],CustomerList[],5,FALSE),
", ", -1)</f>
        <v>Jawa Barat</v>
      </c>
      <c r="P1780" s="68">
        <f ca="1">IF(InvoiceDatabase[[#This Row],[Aging]]&lt;&gt;"Within Due",InvoiceDatabase[[#This Row],[Balance Outstanding]],0)</f>
        <v>0</v>
      </c>
      <c r="Q1780" s="68">
        <f ca="1">IF(InvoiceDatabase[[#This Row],[Aging]]="Within Due",InvoiceDatabase[[#This Row],[Balance Outstanding]],0)</f>
        <v>0</v>
      </c>
      <c r="R1780" s="68" t="str">
        <f ca="1">IF(InvoiceDatabase[[#This Row],[Date Issued]] &gt;= TODAY()-30, "Yes", "No")</f>
        <v>No</v>
      </c>
      <c r="S1780" s="68" t="str">
        <f ca="1">IF(InvoiceDatabase[[#This Row],[IsOverdue?]]&lt;&gt;"Yes",InvoiceDatabase[[#This Row],[Status]],"Past Due")</f>
        <v>Paid</v>
      </c>
      <c r="T1780" s="68" t="str">
        <f ca="1">IF(AND(InvoiceDatabase[[#This Row],[Date Due]]&lt;TODAY(),InvoiceDatabase[[#This Row],[Status]]&lt;&gt;"Paid"),"Yes","No")</f>
        <v>No</v>
      </c>
    </row>
    <row r="1781" spans="1:20">
      <c r="A1781">
        <v>1780</v>
      </c>
      <c r="C1781" t="s">
        <v>225</v>
      </c>
      <c r="D1781" s="68">
        <v>2834000</v>
      </c>
      <c r="E1781" s="23">
        <v>46278</v>
      </c>
      <c r="F1781" s="23">
        <v>46308</v>
      </c>
      <c r="G1781" t="s">
        <v>274</v>
      </c>
      <c r="H1781"/>
      <c r="I1781"/>
      <c r="K1781" t="s">
        <v>2081</v>
      </c>
      <c r="L1781" s="68">
        <v>2834000</v>
      </c>
      <c r="M1781" s="68">
        <f>InvoiceDatabase[[#This Row],[Amount]]-InvoiceDatabase[[#This Row],[Paid Amount]]</f>
        <v>0</v>
      </c>
      <c r="N1781" s="68" t="str" cm="1">
        <f t="array" aca="1" ref="N17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1" s="68" t="str">
        <f>_xlfn.TEXTAFTER(
VLOOKUP(InvoiceDatabase[[#This Row],[Customer]],CustomerList[],5,FALSE),
", ", -1)</f>
        <v>Sumatera Selatan</v>
      </c>
      <c r="P1781" s="68">
        <f ca="1">IF(InvoiceDatabase[[#This Row],[Aging]]&lt;&gt;"Within Due",InvoiceDatabase[[#This Row],[Balance Outstanding]],0)</f>
        <v>0</v>
      </c>
      <c r="Q1781" s="68">
        <f ca="1">IF(InvoiceDatabase[[#This Row],[Aging]]="Within Due",InvoiceDatabase[[#This Row],[Balance Outstanding]],0)</f>
        <v>0</v>
      </c>
      <c r="R1781" s="68" t="str">
        <f ca="1">IF(InvoiceDatabase[[#This Row],[Date Issued]] &gt;= TODAY()-30, "Yes", "No")</f>
        <v>Yes</v>
      </c>
      <c r="S1781" s="68" t="str">
        <f ca="1">IF(InvoiceDatabase[[#This Row],[IsOverdue?]]&lt;&gt;"Yes",InvoiceDatabase[[#This Row],[Status]],"Past Due")</f>
        <v>Paid</v>
      </c>
      <c r="T1781" s="68" t="str">
        <f ca="1">IF(AND(InvoiceDatabase[[#This Row],[Date Due]]&lt;TODAY(),InvoiceDatabase[[#This Row],[Status]]&lt;&gt;"Paid"),"Yes","No")</f>
        <v>No</v>
      </c>
    </row>
    <row r="1782" spans="1:20">
      <c r="A1782">
        <v>1781</v>
      </c>
      <c r="C1782" t="s">
        <v>151</v>
      </c>
      <c r="D1782" s="68">
        <v>5881000</v>
      </c>
      <c r="E1782" s="23">
        <v>46200</v>
      </c>
      <c r="F1782" s="23">
        <v>46245</v>
      </c>
      <c r="G1782" t="s">
        <v>274</v>
      </c>
      <c r="H1782"/>
      <c r="I1782"/>
      <c r="K1782" t="s">
        <v>2082</v>
      </c>
      <c r="L1782" s="68">
        <v>5881000</v>
      </c>
      <c r="M1782" s="68">
        <f>InvoiceDatabase[[#This Row],[Amount]]-InvoiceDatabase[[#This Row],[Paid Amount]]</f>
        <v>0</v>
      </c>
      <c r="N1782" s="68" t="str" cm="1">
        <f t="array" aca="1" ref="N17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2" s="68" t="str">
        <f>_xlfn.TEXTAFTER(
VLOOKUP(InvoiceDatabase[[#This Row],[Customer]],CustomerList[],5,FALSE),
", ", -1)</f>
        <v>Banten</v>
      </c>
      <c r="P1782" s="68">
        <f ca="1">IF(InvoiceDatabase[[#This Row],[Aging]]&lt;&gt;"Within Due",InvoiceDatabase[[#This Row],[Balance Outstanding]],0)</f>
        <v>0</v>
      </c>
      <c r="Q1782" s="68">
        <f ca="1">IF(InvoiceDatabase[[#This Row],[Aging]]="Within Due",InvoiceDatabase[[#This Row],[Balance Outstanding]],0)</f>
        <v>0</v>
      </c>
      <c r="R1782" s="68" t="str">
        <f ca="1">IF(InvoiceDatabase[[#This Row],[Date Issued]] &gt;= TODAY()-30, "Yes", "No")</f>
        <v>No</v>
      </c>
      <c r="S1782" s="68" t="str">
        <f ca="1">IF(InvoiceDatabase[[#This Row],[IsOverdue?]]&lt;&gt;"Yes",InvoiceDatabase[[#This Row],[Status]],"Past Due")</f>
        <v>Paid</v>
      </c>
      <c r="T1782" s="68" t="str">
        <f ca="1">IF(AND(InvoiceDatabase[[#This Row],[Date Due]]&lt;TODAY(),InvoiceDatabase[[#This Row],[Status]]&lt;&gt;"Paid"),"Yes","No")</f>
        <v>No</v>
      </c>
    </row>
    <row r="1783" spans="1:20">
      <c r="A1783">
        <v>1782</v>
      </c>
      <c r="C1783" t="s">
        <v>171</v>
      </c>
      <c r="D1783" s="68">
        <v>6581000</v>
      </c>
      <c r="E1783" s="23">
        <v>46135</v>
      </c>
      <c r="F1783" s="23">
        <v>46180</v>
      </c>
      <c r="G1783" t="s">
        <v>274</v>
      </c>
      <c r="H1783"/>
      <c r="I1783"/>
      <c r="K1783" t="s">
        <v>2083</v>
      </c>
      <c r="L1783" s="68">
        <v>6581000</v>
      </c>
      <c r="M1783" s="68">
        <f>InvoiceDatabase[[#This Row],[Amount]]-InvoiceDatabase[[#This Row],[Paid Amount]]</f>
        <v>0</v>
      </c>
      <c r="N1783" s="68" t="str" cm="1">
        <f t="array" aca="1" ref="N17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3" s="68" t="str">
        <f>_xlfn.TEXTAFTER(
VLOOKUP(InvoiceDatabase[[#This Row],[Customer]],CustomerList[],5,FALSE),
", ", -1)</f>
        <v>Jawa Barat</v>
      </c>
      <c r="P1783" s="68">
        <f ca="1">IF(InvoiceDatabase[[#This Row],[Aging]]&lt;&gt;"Within Due",InvoiceDatabase[[#This Row],[Balance Outstanding]],0)</f>
        <v>0</v>
      </c>
      <c r="Q1783" s="68">
        <f ca="1">IF(InvoiceDatabase[[#This Row],[Aging]]="Within Due",InvoiceDatabase[[#This Row],[Balance Outstanding]],0)</f>
        <v>0</v>
      </c>
      <c r="R1783" s="68" t="str">
        <f ca="1">IF(InvoiceDatabase[[#This Row],[Date Issued]] &gt;= TODAY()-30, "Yes", "No")</f>
        <v>No</v>
      </c>
      <c r="S1783" s="68" t="str">
        <f ca="1">IF(InvoiceDatabase[[#This Row],[IsOverdue?]]&lt;&gt;"Yes",InvoiceDatabase[[#This Row],[Status]],"Past Due")</f>
        <v>Paid</v>
      </c>
      <c r="T1783" s="68" t="str">
        <f ca="1">IF(AND(InvoiceDatabase[[#This Row],[Date Due]]&lt;TODAY(),InvoiceDatabase[[#This Row],[Status]]&lt;&gt;"Paid"),"Yes","No")</f>
        <v>No</v>
      </c>
    </row>
    <row r="1784" spans="1:20">
      <c r="A1784">
        <v>1783</v>
      </c>
      <c r="C1784" t="s">
        <v>144</v>
      </c>
      <c r="D1784" s="68">
        <v>4403000</v>
      </c>
      <c r="E1784" s="23">
        <v>46250</v>
      </c>
      <c r="F1784" s="23">
        <v>46264</v>
      </c>
      <c r="G1784" t="s">
        <v>2802</v>
      </c>
      <c r="H1784"/>
      <c r="I1784"/>
      <c r="K1784" t="s">
        <v>2084</v>
      </c>
      <c r="L1784" s="68">
        <v>2642000</v>
      </c>
      <c r="M1784" s="68">
        <f>InvoiceDatabase[[#This Row],[Amount]]-InvoiceDatabase[[#This Row],[Paid Amount]]</f>
        <v>1761000</v>
      </c>
      <c r="N1784" s="68" t="str" cm="1">
        <f t="array" aca="1" ref="N17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784" s="68" t="str">
        <f>_xlfn.TEXTAFTER(
VLOOKUP(InvoiceDatabase[[#This Row],[Customer]],CustomerList[],5,FALSE),
", ", -1)</f>
        <v>Banten</v>
      </c>
      <c r="P1784" s="68">
        <f ca="1">IF(InvoiceDatabase[[#This Row],[Aging]]&lt;&gt;"Within Due",InvoiceDatabase[[#This Row],[Balance Outstanding]],0)</f>
        <v>1761000</v>
      </c>
      <c r="Q1784" s="68">
        <f ca="1">IF(InvoiceDatabase[[#This Row],[Aging]]="Within Due",InvoiceDatabase[[#This Row],[Balance Outstanding]],0)</f>
        <v>0</v>
      </c>
      <c r="R1784" s="68" t="str">
        <f ca="1">IF(InvoiceDatabase[[#This Row],[Date Issued]] &gt;= TODAY()-30, "Yes", "No")</f>
        <v>No</v>
      </c>
      <c r="S1784" s="68" t="str">
        <f ca="1">IF(InvoiceDatabase[[#This Row],[IsOverdue?]]&lt;&gt;"Yes",InvoiceDatabase[[#This Row],[Status]],"Past Due")</f>
        <v>Past Due</v>
      </c>
      <c r="T1784" s="68" t="str">
        <f ca="1">IF(AND(InvoiceDatabase[[#This Row],[Date Due]]&lt;TODAY(),InvoiceDatabase[[#This Row],[Status]]&lt;&gt;"Paid"),"Yes","No")</f>
        <v>Yes</v>
      </c>
    </row>
    <row r="1785" spans="1:20">
      <c r="A1785">
        <v>1784</v>
      </c>
      <c r="C1785" t="s">
        <v>171</v>
      </c>
      <c r="D1785" s="68">
        <v>1589000</v>
      </c>
      <c r="E1785" s="23">
        <v>46081</v>
      </c>
      <c r="F1785" s="23">
        <v>46095</v>
      </c>
      <c r="G1785" t="s">
        <v>274</v>
      </c>
      <c r="H1785"/>
      <c r="I1785"/>
      <c r="K1785" t="s">
        <v>2085</v>
      </c>
      <c r="L1785" s="68">
        <v>1589000</v>
      </c>
      <c r="M1785" s="68">
        <f>InvoiceDatabase[[#This Row],[Amount]]-InvoiceDatabase[[#This Row],[Paid Amount]]</f>
        <v>0</v>
      </c>
      <c r="N1785" s="68" t="str" cm="1">
        <f t="array" aca="1" ref="N17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5" s="68" t="str">
        <f>_xlfn.TEXTAFTER(
VLOOKUP(InvoiceDatabase[[#This Row],[Customer]],CustomerList[],5,FALSE),
", ", -1)</f>
        <v>Jawa Barat</v>
      </c>
      <c r="P1785" s="68">
        <f ca="1">IF(InvoiceDatabase[[#This Row],[Aging]]&lt;&gt;"Within Due",InvoiceDatabase[[#This Row],[Balance Outstanding]],0)</f>
        <v>0</v>
      </c>
      <c r="Q1785" s="68">
        <f ca="1">IF(InvoiceDatabase[[#This Row],[Aging]]="Within Due",InvoiceDatabase[[#This Row],[Balance Outstanding]],0)</f>
        <v>0</v>
      </c>
      <c r="R1785" s="68" t="str">
        <f ca="1">IF(InvoiceDatabase[[#This Row],[Date Issued]] &gt;= TODAY()-30, "Yes", "No")</f>
        <v>No</v>
      </c>
      <c r="S1785" s="68" t="str">
        <f ca="1">IF(InvoiceDatabase[[#This Row],[IsOverdue?]]&lt;&gt;"Yes",InvoiceDatabase[[#This Row],[Status]],"Past Due")</f>
        <v>Paid</v>
      </c>
      <c r="T1785" s="68" t="str">
        <f ca="1">IF(AND(InvoiceDatabase[[#This Row],[Date Due]]&lt;TODAY(),InvoiceDatabase[[#This Row],[Status]]&lt;&gt;"Paid"),"Yes","No")</f>
        <v>No</v>
      </c>
    </row>
    <row r="1786" spans="1:20">
      <c r="A1786">
        <v>1785</v>
      </c>
      <c r="C1786" t="s">
        <v>158</v>
      </c>
      <c r="D1786" s="68">
        <v>2870000</v>
      </c>
      <c r="E1786" s="23">
        <v>46232</v>
      </c>
      <c r="F1786" s="23">
        <v>46277</v>
      </c>
      <c r="G1786" t="s">
        <v>274</v>
      </c>
      <c r="H1786"/>
      <c r="I1786"/>
      <c r="K1786" t="s">
        <v>2086</v>
      </c>
      <c r="L1786" s="68">
        <v>2870000</v>
      </c>
      <c r="M1786" s="68">
        <f>InvoiceDatabase[[#This Row],[Amount]]-InvoiceDatabase[[#This Row],[Paid Amount]]</f>
        <v>0</v>
      </c>
      <c r="N1786" s="68" t="str" cm="1">
        <f t="array" aca="1" ref="N17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6" s="68" t="str">
        <f>_xlfn.TEXTAFTER(
VLOOKUP(InvoiceDatabase[[#This Row],[Customer]],CustomerList[],5,FALSE),
", ", -1)</f>
        <v>DKI Jakarta</v>
      </c>
      <c r="P1786" s="68">
        <f ca="1">IF(InvoiceDatabase[[#This Row],[Aging]]&lt;&gt;"Within Due",InvoiceDatabase[[#This Row],[Balance Outstanding]],0)</f>
        <v>0</v>
      </c>
      <c r="Q1786" s="68">
        <f ca="1">IF(InvoiceDatabase[[#This Row],[Aging]]="Within Due",InvoiceDatabase[[#This Row],[Balance Outstanding]],0)</f>
        <v>0</v>
      </c>
      <c r="R1786" s="68" t="str">
        <f ca="1">IF(InvoiceDatabase[[#This Row],[Date Issued]] &gt;= TODAY()-30, "Yes", "No")</f>
        <v>No</v>
      </c>
      <c r="S1786" s="68" t="str">
        <f ca="1">IF(InvoiceDatabase[[#This Row],[IsOverdue?]]&lt;&gt;"Yes",InvoiceDatabase[[#This Row],[Status]],"Past Due")</f>
        <v>Paid</v>
      </c>
      <c r="T1786" s="68" t="str">
        <f ca="1">IF(AND(InvoiceDatabase[[#This Row],[Date Due]]&lt;TODAY(),InvoiceDatabase[[#This Row],[Status]]&lt;&gt;"Paid"),"Yes","No")</f>
        <v>No</v>
      </c>
    </row>
    <row r="1787" spans="1:20">
      <c r="A1787">
        <v>1786</v>
      </c>
      <c r="C1787" t="s">
        <v>165</v>
      </c>
      <c r="D1787" s="68">
        <v>3377000</v>
      </c>
      <c r="E1787" s="23">
        <v>46041</v>
      </c>
      <c r="F1787" s="23">
        <v>46055</v>
      </c>
      <c r="G1787" t="s">
        <v>51</v>
      </c>
      <c r="H1787"/>
      <c r="I1787"/>
      <c r="K1787" t="s">
        <v>2087</v>
      </c>
      <c r="L1787" s="68">
        <v>0</v>
      </c>
      <c r="M1787" s="68">
        <f>InvoiceDatabase[[#This Row],[Amount]]-InvoiceDatabase[[#This Row],[Paid Amount]]</f>
        <v>3377000</v>
      </c>
      <c r="N1787" s="68" t="str" cm="1">
        <f t="array" aca="1" ref="N17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7" s="68" t="str">
        <f>_xlfn.TEXTAFTER(
VLOOKUP(InvoiceDatabase[[#This Row],[Customer]],CustomerList[],5,FALSE),
", ", -1)</f>
        <v>Jawa Barat</v>
      </c>
      <c r="P1787" s="68">
        <f ca="1">IF(InvoiceDatabase[[#This Row],[Aging]]&lt;&gt;"Within Due",InvoiceDatabase[[#This Row],[Balance Outstanding]],0)</f>
        <v>3377000</v>
      </c>
      <c r="Q1787" s="68">
        <f ca="1">IF(InvoiceDatabase[[#This Row],[Aging]]="Within Due",InvoiceDatabase[[#This Row],[Balance Outstanding]],0)</f>
        <v>0</v>
      </c>
      <c r="R1787" s="68" t="str">
        <f ca="1">IF(InvoiceDatabase[[#This Row],[Date Issued]] &gt;= TODAY()-30, "Yes", "No")</f>
        <v>No</v>
      </c>
      <c r="S1787" s="68" t="str">
        <f ca="1">IF(InvoiceDatabase[[#This Row],[IsOverdue?]]&lt;&gt;"Yes",InvoiceDatabase[[#This Row],[Status]],"Past Due")</f>
        <v>Past Due</v>
      </c>
      <c r="T1787" s="68" t="str">
        <f ca="1">IF(AND(InvoiceDatabase[[#This Row],[Date Due]]&lt;TODAY(),InvoiceDatabase[[#This Row],[Status]]&lt;&gt;"Paid"),"Yes","No")</f>
        <v>Yes</v>
      </c>
    </row>
    <row r="1788" spans="1:20">
      <c r="A1788">
        <v>1787</v>
      </c>
      <c r="C1788" t="s">
        <v>190</v>
      </c>
      <c r="D1788" s="68">
        <v>1637000</v>
      </c>
      <c r="E1788" s="23">
        <v>46036</v>
      </c>
      <c r="F1788" s="23">
        <v>46066</v>
      </c>
      <c r="G1788" t="s">
        <v>274</v>
      </c>
      <c r="H1788"/>
      <c r="I1788"/>
      <c r="K1788" t="s">
        <v>2088</v>
      </c>
      <c r="L1788" s="68">
        <v>1637000</v>
      </c>
      <c r="M1788" s="68">
        <f>InvoiceDatabase[[#This Row],[Amount]]-InvoiceDatabase[[#This Row],[Paid Amount]]</f>
        <v>0</v>
      </c>
      <c r="N1788" s="68" t="str" cm="1">
        <f t="array" aca="1" ref="N17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88" s="68" t="str">
        <f>_xlfn.TEXTAFTER(
VLOOKUP(InvoiceDatabase[[#This Row],[Customer]],CustomerList[],5,FALSE),
", ", -1)</f>
        <v>Jawa Tengah</v>
      </c>
      <c r="P1788" s="68">
        <f ca="1">IF(InvoiceDatabase[[#This Row],[Aging]]&lt;&gt;"Within Due",InvoiceDatabase[[#This Row],[Balance Outstanding]],0)</f>
        <v>0</v>
      </c>
      <c r="Q1788" s="68">
        <f ca="1">IF(InvoiceDatabase[[#This Row],[Aging]]="Within Due",InvoiceDatabase[[#This Row],[Balance Outstanding]],0)</f>
        <v>0</v>
      </c>
      <c r="R1788" s="68" t="str">
        <f ca="1">IF(InvoiceDatabase[[#This Row],[Date Issued]] &gt;= TODAY()-30, "Yes", "No")</f>
        <v>No</v>
      </c>
      <c r="S1788" s="68" t="str">
        <f ca="1">IF(InvoiceDatabase[[#This Row],[IsOverdue?]]&lt;&gt;"Yes",InvoiceDatabase[[#This Row],[Status]],"Past Due")</f>
        <v>Paid</v>
      </c>
      <c r="T1788" s="68" t="str">
        <f ca="1">IF(AND(InvoiceDatabase[[#This Row],[Date Due]]&lt;TODAY(),InvoiceDatabase[[#This Row],[Status]]&lt;&gt;"Paid"),"Yes","No")</f>
        <v>No</v>
      </c>
    </row>
    <row r="1789" spans="1:20">
      <c r="A1789">
        <v>1788</v>
      </c>
      <c r="C1789" t="s">
        <v>125</v>
      </c>
      <c r="D1789" s="68">
        <v>5659000</v>
      </c>
      <c r="E1789" s="23">
        <v>46093</v>
      </c>
      <c r="F1789" s="23">
        <v>46123</v>
      </c>
      <c r="G1789" t="s">
        <v>51</v>
      </c>
      <c r="H1789"/>
      <c r="I1789"/>
      <c r="K1789" t="s">
        <v>2089</v>
      </c>
      <c r="L1789" s="68">
        <v>0</v>
      </c>
      <c r="M1789" s="68">
        <f>InvoiceDatabase[[#This Row],[Amount]]-InvoiceDatabase[[#This Row],[Paid Amount]]</f>
        <v>5659000</v>
      </c>
      <c r="N1789" s="68" t="str" cm="1">
        <f t="array" aca="1" ref="N17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89" s="68" t="str">
        <f>_xlfn.TEXTAFTER(
VLOOKUP(InvoiceDatabase[[#This Row],[Customer]],CustomerList[],5,FALSE),
", ", -1)</f>
        <v>DKI Jakarta</v>
      </c>
      <c r="P1789" s="68">
        <f ca="1">IF(InvoiceDatabase[[#This Row],[Aging]]&lt;&gt;"Within Due",InvoiceDatabase[[#This Row],[Balance Outstanding]],0)</f>
        <v>5659000</v>
      </c>
      <c r="Q1789" s="68">
        <f ca="1">IF(InvoiceDatabase[[#This Row],[Aging]]="Within Due",InvoiceDatabase[[#This Row],[Balance Outstanding]],0)</f>
        <v>0</v>
      </c>
      <c r="R1789" s="68" t="str">
        <f ca="1">IF(InvoiceDatabase[[#This Row],[Date Issued]] &gt;= TODAY()-30, "Yes", "No")</f>
        <v>No</v>
      </c>
      <c r="S1789" s="68" t="str">
        <f ca="1">IF(InvoiceDatabase[[#This Row],[IsOverdue?]]&lt;&gt;"Yes",InvoiceDatabase[[#This Row],[Status]],"Past Due")</f>
        <v>Past Due</v>
      </c>
      <c r="T1789" s="68" t="str">
        <f ca="1">IF(AND(InvoiceDatabase[[#This Row],[Date Due]]&lt;TODAY(),InvoiceDatabase[[#This Row],[Status]]&lt;&gt;"Paid"),"Yes","No")</f>
        <v>Yes</v>
      </c>
    </row>
    <row r="1790" spans="1:20">
      <c r="A1790">
        <v>1789</v>
      </c>
      <c r="C1790" t="s">
        <v>190</v>
      </c>
      <c r="D1790" s="68">
        <v>5322000</v>
      </c>
      <c r="E1790" s="23">
        <v>46106</v>
      </c>
      <c r="F1790" s="23">
        <v>46136</v>
      </c>
      <c r="G1790" t="s">
        <v>51</v>
      </c>
      <c r="H1790"/>
      <c r="I1790"/>
      <c r="K1790" t="s">
        <v>2090</v>
      </c>
      <c r="L1790" s="68">
        <v>0</v>
      </c>
      <c r="M1790" s="68">
        <f>InvoiceDatabase[[#This Row],[Amount]]-InvoiceDatabase[[#This Row],[Paid Amount]]</f>
        <v>5322000</v>
      </c>
      <c r="N1790" s="68" t="str" cm="1">
        <f t="array" aca="1" ref="N17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0" s="68" t="str">
        <f>_xlfn.TEXTAFTER(
VLOOKUP(InvoiceDatabase[[#This Row],[Customer]],CustomerList[],5,FALSE),
", ", -1)</f>
        <v>Jawa Tengah</v>
      </c>
      <c r="P1790" s="68">
        <f ca="1">IF(InvoiceDatabase[[#This Row],[Aging]]&lt;&gt;"Within Due",InvoiceDatabase[[#This Row],[Balance Outstanding]],0)</f>
        <v>5322000</v>
      </c>
      <c r="Q1790" s="68">
        <f ca="1">IF(InvoiceDatabase[[#This Row],[Aging]]="Within Due",InvoiceDatabase[[#This Row],[Balance Outstanding]],0)</f>
        <v>0</v>
      </c>
      <c r="R1790" s="68" t="str">
        <f ca="1">IF(InvoiceDatabase[[#This Row],[Date Issued]] &gt;= TODAY()-30, "Yes", "No")</f>
        <v>No</v>
      </c>
      <c r="S1790" s="68" t="str">
        <f ca="1">IF(InvoiceDatabase[[#This Row],[IsOverdue?]]&lt;&gt;"Yes",InvoiceDatabase[[#This Row],[Status]],"Past Due")</f>
        <v>Past Due</v>
      </c>
      <c r="T1790" s="68" t="str">
        <f ca="1">IF(AND(InvoiceDatabase[[#This Row],[Date Due]]&lt;TODAY(),InvoiceDatabase[[#This Row],[Status]]&lt;&gt;"Paid"),"Yes","No")</f>
        <v>Yes</v>
      </c>
    </row>
    <row r="1791" spans="1:20">
      <c r="A1791">
        <v>1790</v>
      </c>
      <c r="C1791" t="s">
        <v>184</v>
      </c>
      <c r="D1791" s="68">
        <v>3221000</v>
      </c>
      <c r="E1791" s="23">
        <v>46079</v>
      </c>
      <c r="F1791" s="23">
        <v>46109</v>
      </c>
      <c r="G1791" t="s">
        <v>274</v>
      </c>
      <c r="H1791"/>
      <c r="I1791"/>
      <c r="K1791" t="s">
        <v>2091</v>
      </c>
      <c r="L1791" s="68">
        <v>3221000</v>
      </c>
      <c r="M1791" s="68">
        <f>InvoiceDatabase[[#This Row],[Amount]]-InvoiceDatabase[[#This Row],[Paid Amount]]</f>
        <v>0</v>
      </c>
      <c r="N1791" s="68" t="str" cm="1">
        <f t="array" aca="1" ref="N17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1" s="68" t="str">
        <f>_xlfn.TEXTAFTER(
VLOOKUP(InvoiceDatabase[[#This Row],[Customer]],CustomerList[],5,FALSE),
", ", -1)</f>
        <v>Jawa Timur</v>
      </c>
      <c r="P1791" s="68">
        <f ca="1">IF(InvoiceDatabase[[#This Row],[Aging]]&lt;&gt;"Within Due",InvoiceDatabase[[#This Row],[Balance Outstanding]],0)</f>
        <v>0</v>
      </c>
      <c r="Q1791" s="68">
        <f ca="1">IF(InvoiceDatabase[[#This Row],[Aging]]="Within Due",InvoiceDatabase[[#This Row],[Balance Outstanding]],0)</f>
        <v>0</v>
      </c>
      <c r="R1791" s="68" t="str">
        <f ca="1">IF(InvoiceDatabase[[#This Row],[Date Issued]] &gt;= TODAY()-30, "Yes", "No")</f>
        <v>No</v>
      </c>
      <c r="S1791" s="68" t="str">
        <f ca="1">IF(InvoiceDatabase[[#This Row],[IsOverdue?]]&lt;&gt;"Yes",InvoiceDatabase[[#This Row],[Status]],"Past Due")</f>
        <v>Paid</v>
      </c>
      <c r="T1791" s="68" t="str">
        <f ca="1">IF(AND(InvoiceDatabase[[#This Row],[Date Due]]&lt;TODAY(),InvoiceDatabase[[#This Row],[Status]]&lt;&gt;"Paid"),"Yes","No")</f>
        <v>No</v>
      </c>
    </row>
    <row r="1792" spans="1:20">
      <c r="A1792">
        <v>1791</v>
      </c>
      <c r="C1792" t="s">
        <v>218</v>
      </c>
      <c r="D1792" s="68">
        <v>4750000</v>
      </c>
      <c r="E1792" s="23">
        <v>46125</v>
      </c>
      <c r="F1792" s="23">
        <v>46170</v>
      </c>
      <c r="G1792" t="s">
        <v>274</v>
      </c>
      <c r="H1792"/>
      <c r="I1792"/>
      <c r="K1792" t="s">
        <v>2092</v>
      </c>
      <c r="L1792" s="68">
        <v>4750000</v>
      </c>
      <c r="M1792" s="68">
        <f>InvoiceDatabase[[#This Row],[Amount]]-InvoiceDatabase[[#This Row],[Paid Amount]]</f>
        <v>0</v>
      </c>
      <c r="N1792" s="68" t="str" cm="1">
        <f t="array" aca="1" ref="N17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2" s="68" t="str">
        <f>_xlfn.TEXTAFTER(
VLOOKUP(InvoiceDatabase[[#This Row],[Customer]],CustomerList[],5,FALSE),
", ", -1)</f>
        <v>Sumatera Utara</v>
      </c>
      <c r="P1792" s="68">
        <f ca="1">IF(InvoiceDatabase[[#This Row],[Aging]]&lt;&gt;"Within Due",InvoiceDatabase[[#This Row],[Balance Outstanding]],0)</f>
        <v>0</v>
      </c>
      <c r="Q1792" s="68">
        <f ca="1">IF(InvoiceDatabase[[#This Row],[Aging]]="Within Due",InvoiceDatabase[[#This Row],[Balance Outstanding]],0)</f>
        <v>0</v>
      </c>
      <c r="R1792" s="68" t="str">
        <f ca="1">IF(InvoiceDatabase[[#This Row],[Date Issued]] &gt;= TODAY()-30, "Yes", "No")</f>
        <v>No</v>
      </c>
      <c r="S1792" s="68" t="str">
        <f ca="1">IF(InvoiceDatabase[[#This Row],[IsOverdue?]]&lt;&gt;"Yes",InvoiceDatabase[[#This Row],[Status]],"Past Due")</f>
        <v>Paid</v>
      </c>
      <c r="T1792" s="68" t="str">
        <f ca="1">IF(AND(InvoiceDatabase[[#This Row],[Date Due]]&lt;TODAY(),InvoiceDatabase[[#This Row],[Status]]&lt;&gt;"Paid"),"Yes","No")</f>
        <v>No</v>
      </c>
    </row>
    <row r="1793" spans="1:20">
      <c r="A1793">
        <v>1792</v>
      </c>
      <c r="C1793" t="s">
        <v>197</v>
      </c>
      <c r="D1793" s="68">
        <v>2686000</v>
      </c>
      <c r="E1793" s="23">
        <v>46210</v>
      </c>
      <c r="F1793" s="23">
        <v>46224</v>
      </c>
      <c r="G1793" t="s">
        <v>274</v>
      </c>
      <c r="H1793"/>
      <c r="I1793"/>
      <c r="K1793" t="s">
        <v>2093</v>
      </c>
      <c r="L1793" s="68">
        <v>2686000</v>
      </c>
      <c r="M1793" s="68">
        <f>InvoiceDatabase[[#This Row],[Amount]]-InvoiceDatabase[[#This Row],[Paid Amount]]</f>
        <v>0</v>
      </c>
      <c r="N1793" s="68" t="str" cm="1">
        <f t="array" aca="1" ref="N17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3" s="68" t="str">
        <f>_xlfn.TEXTAFTER(
VLOOKUP(InvoiceDatabase[[#This Row],[Customer]],CustomerList[],5,FALSE),
", ", -1)</f>
        <v>DI Yogyakarta</v>
      </c>
      <c r="P1793" s="68">
        <f ca="1">IF(InvoiceDatabase[[#This Row],[Aging]]&lt;&gt;"Within Due",InvoiceDatabase[[#This Row],[Balance Outstanding]],0)</f>
        <v>0</v>
      </c>
      <c r="Q1793" s="68">
        <f ca="1">IF(InvoiceDatabase[[#This Row],[Aging]]="Within Due",InvoiceDatabase[[#This Row],[Balance Outstanding]],0)</f>
        <v>0</v>
      </c>
      <c r="R1793" s="68" t="str">
        <f ca="1">IF(InvoiceDatabase[[#This Row],[Date Issued]] &gt;= TODAY()-30, "Yes", "No")</f>
        <v>No</v>
      </c>
      <c r="S1793" s="68" t="str">
        <f ca="1">IF(InvoiceDatabase[[#This Row],[IsOverdue?]]&lt;&gt;"Yes",InvoiceDatabase[[#This Row],[Status]],"Past Due")</f>
        <v>Paid</v>
      </c>
      <c r="T1793" s="68" t="str">
        <f ca="1">IF(AND(InvoiceDatabase[[#This Row],[Date Due]]&lt;TODAY(),InvoiceDatabase[[#This Row],[Status]]&lt;&gt;"Paid"),"Yes","No")</f>
        <v>No</v>
      </c>
    </row>
    <row r="1794" spans="1:20">
      <c r="A1794">
        <v>1793</v>
      </c>
      <c r="C1794" t="s">
        <v>125</v>
      </c>
      <c r="D1794" s="68">
        <v>3089000</v>
      </c>
      <c r="E1794" s="23">
        <v>46051</v>
      </c>
      <c r="F1794" s="23">
        <v>46081</v>
      </c>
      <c r="G1794" t="s">
        <v>274</v>
      </c>
      <c r="H1794"/>
      <c r="I1794"/>
      <c r="K1794" t="s">
        <v>2094</v>
      </c>
      <c r="L1794" s="68">
        <v>3089000</v>
      </c>
      <c r="M1794" s="68">
        <f>InvoiceDatabase[[#This Row],[Amount]]-InvoiceDatabase[[#This Row],[Paid Amount]]</f>
        <v>0</v>
      </c>
      <c r="N1794" s="68" t="str" cm="1">
        <f t="array" aca="1" ref="N17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4" s="68" t="str">
        <f>_xlfn.TEXTAFTER(
VLOOKUP(InvoiceDatabase[[#This Row],[Customer]],CustomerList[],5,FALSE),
", ", -1)</f>
        <v>DKI Jakarta</v>
      </c>
      <c r="P1794" s="68">
        <f ca="1">IF(InvoiceDatabase[[#This Row],[Aging]]&lt;&gt;"Within Due",InvoiceDatabase[[#This Row],[Balance Outstanding]],0)</f>
        <v>0</v>
      </c>
      <c r="Q1794" s="68">
        <f ca="1">IF(InvoiceDatabase[[#This Row],[Aging]]="Within Due",InvoiceDatabase[[#This Row],[Balance Outstanding]],0)</f>
        <v>0</v>
      </c>
      <c r="R1794" s="68" t="str">
        <f ca="1">IF(InvoiceDatabase[[#This Row],[Date Issued]] &gt;= TODAY()-30, "Yes", "No")</f>
        <v>No</v>
      </c>
      <c r="S1794" s="68" t="str">
        <f ca="1">IF(InvoiceDatabase[[#This Row],[IsOverdue?]]&lt;&gt;"Yes",InvoiceDatabase[[#This Row],[Status]],"Past Due")</f>
        <v>Paid</v>
      </c>
      <c r="T1794" s="68" t="str">
        <f ca="1">IF(AND(InvoiceDatabase[[#This Row],[Date Due]]&lt;TODAY(),InvoiceDatabase[[#This Row],[Status]]&lt;&gt;"Paid"),"Yes","No")</f>
        <v>No</v>
      </c>
    </row>
    <row r="1795" spans="1:20">
      <c r="A1795">
        <v>1794</v>
      </c>
      <c r="C1795" t="s">
        <v>225</v>
      </c>
      <c r="D1795" s="68">
        <v>5352000</v>
      </c>
      <c r="E1795" s="23">
        <v>46277</v>
      </c>
      <c r="F1795" s="23">
        <v>46307</v>
      </c>
      <c r="G1795" t="s">
        <v>51</v>
      </c>
      <c r="H1795"/>
      <c r="I1795"/>
      <c r="K1795" t="s">
        <v>2095</v>
      </c>
      <c r="L1795" s="68">
        <v>0</v>
      </c>
      <c r="M1795" s="68">
        <f>InvoiceDatabase[[#This Row],[Amount]]-InvoiceDatabase[[#This Row],[Paid Amount]]</f>
        <v>5352000</v>
      </c>
      <c r="N1795" s="68" t="str" cm="1">
        <f t="array" aca="1" ref="N17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795" s="68" t="str">
        <f>_xlfn.TEXTAFTER(
VLOOKUP(InvoiceDatabase[[#This Row],[Customer]],CustomerList[],5,FALSE),
", ", -1)</f>
        <v>Sumatera Selatan</v>
      </c>
      <c r="P1795" s="68">
        <f ca="1">IF(InvoiceDatabase[[#This Row],[Aging]]&lt;&gt;"Within Due",InvoiceDatabase[[#This Row],[Balance Outstanding]],0)</f>
        <v>0</v>
      </c>
      <c r="Q1795" s="68">
        <f ca="1">IF(InvoiceDatabase[[#This Row],[Aging]]="Within Due",InvoiceDatabase[[#This Row],[Balance Outstanding]],0)</f>
        <v>5352000</v>
      </c>
      <c r="R1795" s="68" t="str">
        <f ca="1">IF(InvoiceDatabase[[#This Row],[Date Issued]] &gt;= TODAY()-30, "Yes", "No")</f>
        <v>Yes</v>
      </c>
      <c r="S1795" s="68" t="str">
        <f ca="1">IF(InvoiceDatabase[[#This Row],[IsOverdue?]]&lt;&gt;"Yes",InvoiceDatabase[[#This Row],[Status]],"Past Due")</f>
        <v>Unpaid</v>
      </c>
      <c r="T1795" s="68" t="str">
        <f ca="1">IF(AND(InvoiceDatabase[[#This Row],[Date Due]]&lt;TODAY(),InvoiceDatabase[[#This Row],[Status]]&lt;&gt;"Paid"),"Yes","No")</f>
        <v>No</v>
      </c>
    </row>
    <row r="1796" spans="1:20">
      <c r="A1796">
        <v>1795</v>
      </c>
      <c r="C1796" t="s">
        <v>204</v>
      </c>
      <c r="D1796" s="68">
        <v>2286000</v>
      </c>
      <c r="E1796" s="23">
        <v>46276</v>
      </c>
      <c r="F1796" s="23">
        <v>46290</v>
      </c>
      <c r="G1796" t="s">
        <v>2802</v>
      </c>
      <c r="H1796"/>
      <c r="I1796"/>
      <c r="K1796" t="s">
        <v>2096</v>
      </c>
      <c r="L1796" s="68">
        <v>1372000</v>
      </c>
      <c r="M1796" s="68">
        <f>InvoiceDatabase[[#This Row],[Amount]]-InvoiceDatabase[[#This Row],[Paid Amount]]</f>
        <v>914000</v>
      </c>
      <c r="N1796" s="68" t="str" cm="1">
        <f t="array" aca="1" ref="N17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796" s="68" t="str">
        <f>_xlfn.TEXTAFTER(
VLOOKUP(InvoiceDatabase[[#This Row],[Customer]],CustomerList[],5,FALSE),
", ", -1)</f>
        <v>Bali</v>
      </c>
      <c r="P1796" s="68">
        <f ca="1">IF(InvoiceDatabase[[#This Row],[Aging]]&lt;&gt;"Within Due",InvoiceDatabase[[#This Row],[Balance Outstanding]],0)</f>
        <v>914000</v>
      </c>
      <c r="Q1796" s="68">
        <f ca="1">IF(InvoiceDatabase[[#This Row],[Aging]]="Within Due",InvoiceDatabase[[#This Row],[Balance Outstanding]],0)</f>
        <v>0</v>
      </c>
      <c r="R1796" s="68" t="str">
        <f ca="1">IF(InvoiceDatabase[[#This Row],[Date Issued]] &gt;= TODAY()-30, "Yes", "No")</f>
        <v>Yes</v>
      </c>
      <c r="S1796" s="68" t="str">
        <f ca="1">IF(InvoiceDatabase[[#This Row],[IsOverdue?]]&lt;&gt;"Yes",InvoiceDatabase[[#This Row],[Status]],"Past Due")</f>
        <v>Past Due</v>
      </c>
      <c r="T1796" s="68" t="str">
        <f ca="1">IF(AND(InvoiceDatabase[[#This Row],[Date Due]]&lt;TODAY(),InvoiceDatabase[[#This Row],[Status]]&lt;&gt;"Paid"),"Yes","No")</f>
        <v>Yes</v>
      </c>
    </row>
    <row r="1797" spans="1:20">
      <c r="A1797">
        <v>1796</v>
      </c>
      <c r="C1797" t="s">
        <v>246</v>
      </c>
      <c r="D1797" s="68">
        <v>7979000</v>
      </c>
      <c r="E1797" s="23">
        <v>46111</v>
      </c>
      <c r="F1797" s="23">
        <v>46141</v>
      </c>
      <c r="G1797" t="s">
        <v>274</v>
      </c>
      <c r="H1797"/>
      <c r="I1797"/>
      <c r="K1797" t="s">
        <v>2097</v>
      </c>
      <c r="L1797" s="68">
        <v>7979000</v>
      </c>
      <c r="M1797" s="68">
        <f>InvoiceDatabase[[#This Row],[Amount]]-InvoiceDatabase[[#This Row],[Paid Amount]]</f>
        <v>0</v>
      </c>
      <c r="N1797" s="68" t="str" cm="1">
        <f t="array" aca="1" ref="N17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7" s="68" t="str">
        <f>_xlfn.TEXTAFTER(
VLOOKUP(InvoiceDatabase[[#This Row],[Customer]],CustomerList[],5,FALSE),
", ", -1)</f>
        <v>Kalimantan Timur</v>
      </c>
      <c r="P1797" s="68">
        <f ca="1">IF(InvoiceDatabase[[#This Row],[Aging]]&lt;&gt;"Within Due",InvoiceDatabase[[#This Row],[Balance Outstanding]],0)</f>
        <v>0</v>
      </c>
      <c r="Q1797" s="68">
        <f ca="1">IF(InvoiceDatabase[[#This Row],[Aging]]="Within Due",InvoiceDatabase[[#This Row],[Balance Outstanding]],0)</f>
        <v>0</v>
      </c>
      <c r="R1797" s="68" t="str">
        <f ca="1">IF(InvoiceDatabase[[#This Row],[Date Issued]] &gt;= TODAY()-30, "Yes", "No")</f>
        <v>No</v>
      </c>
      <c r="S1797" s="68" t="str">
        <f ca="1">IF(InvoiceDatabase[[#This Row],[IsOverdue?]]&lt;&gt;"Yes",InvoiceDatabase[[#This Row],[Status]],"Past Due")</f>
        <v>Paid</v>
      </c>
      <c r="T1797" s="68" t="str">
        <f ca="1">IF(AND(InvoiceDatabase[[#This Row],[Date Due]]&lt;TODAY(),InvoiceDatabase[[#This Row],[Status]]&lt;&gt;"Paid"),"Yes","No")</f>
        <v>No</v>
      </c>
    </row>
    <row r="1798" spans="1:20">
      <c r="A1798">
        <v>1797</v>
      </c>
      <c r="C1798" t="s">
        <v>32</v>
      </c>
      <c r="D1798" s="68">
        <v>3542000</v>
      </c>
      <c r="E1798" s="23">
        <v>46124</v>
      </c>
      <c r="F1798" s="23">
        <v>46169</v>
      </c>
      <c r="G1798" t="s">
        <v>274</v>
      </c>
      <c r="H1798"/>
      <c r="I1798"/>
      <c r="K1798" t="s">
        <v>2098</v>
      </c>
      <c r="L1798" s="68">
        <v>3542000</v>
      </c>
      <c r="M1798" s="68">
        <f>InvoiceDatabase[[#This Row],[Amount]]-InvoiceDatabase[[#This Row],[Paid Amount]]</f>
        <v>0</v>
      </c>
      <c r="N1798" s="68" t="str" cm="1">
        <f t="array" aca="1" ref="N17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798" s="68" t="str">
        <f>_xlfn.TEXTAFTER(
VLOOKUP(InvoiceDatabase[[#This Row],[Customer]],CustomerList[],5,FALSE),
", ", -1)</f>
        <v>DKI Jakarta</v>
      </c>
      <c r="P1798" s="68">
        <f ca="1">IF(InvoiceDatabase[[#This Row],[Aging]]&lt;&gt;"Within Due",InvoiceDatabase[[#This Row],[Balance Outstanding]],0)</f>
        <v>0</v>
      </c>
      <c r="Q1798" s="68">
        <f ca="1">IF(InvoiceDatabase[[#This Row],[Aging]]="Within Due",InvoiceDatabase[[#This Row],[Balance Outstanding]],0)</f>
        <v>0</v>
      </c>
      <c r="R1798" s="68" t="str">
        <f ca="1">IF(InvoiceDatabase[[#This Row],[Date Issued]] &gt;= TODAY()-30, "Yes", "No")</f>
        <v>No</v>
      </c>
      <c r="S1798" s="68" t="str">
        <f ca="1">IF(InvoiceDatabase[[#This Row],[IsOverdue?]]&lt;&gt;"Yes",InvoiceDatabase[[#This Row],[Status]],"Past Due")</f>
        <v>Paid</v>
      </c>
      <c r="T1798" s="68" t="str">
        <f ca="1">IF(AND(InvoiceDatabase[[#This Row],[Date Due]]&lt;TODAY(),InvoiceDatabase[[#This Row],[Status]]&lt;&gt;"Paid"),"Yes","No")</f>
        <v>No</v>
      </c>
    </row>
    <row r="1799" spans="1:20">
      <c r="A1799">
        <v>1798</v>
      </c>
      <c r="C1799" t="s">
        <v>190</v>
      </c>
      <c r="D1799" s="68">
        <v>4014000</v>
      </c>
      <c r="E1799" s="23">
        <v>46160</v>
      </c>
      <c r="F1799" s="23">
        <v>46190</v>
      </c>
      <c r="G1799" t="s">
        <v>2802</v>
      </c>
      <c r="H1799"/>
      <c r="I1799"/>
      <c r="K1799" t="s">
        <v>2099</v>
      </c>
      <c r="L1799" s="68">
        <v>2810000</v>
      </c>
      <c r="M1799" s="68">
        <f>InvoiceDatabase[[#This Row],[Amount]]-InvoiceDatabase[[#This Row],[Paid Amount]]</f>
        <v>1204000</v>
      </c>
      <c r="N1799" s="68" t="str" cm="1">
        <f t="array" aca="1" ref="N17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799" s="68" t="str">
        <f>_xlfn.TEXTAFTER(
VLOOKUP(InvoiceDatabase[[#This Row],[Customer]],CustomerList[],5,FALSE),
", ", -1)</f>
        <v>Jawa Tengah</v>
      </c>
      <c r="P1799" s="68">
        <f ca="1">IF(InvoiceDatabase[[#This Row],[Aging]]&lt;&gt;"Within Due",InvoiceDatabase[[#This Row],[Balance Outstanding]],0)</f>
        <v>1204000</v>
      </c>
      <c r="Q1799" s="68">
        <f ca="1">IF(InvoiceDatabase[[#This Row],[Aging]]="Within Due",InvoiceDatabase[[#This Row],[Balance Outstanding]],0)</f>
        <v>0</v>
      </c>
      <c r="R1799" s="68" t="str">
        <f ca="1">IF(InvoiceDatabase[[#This Row],[Date Issued]] &gt;= TODAY()-30, "Yes", "No")</f>
        <v>No</v>
      </c>
      <c r="S1799" s="68" t="str">
        <f ca="1">IF(InvoiceDatabase[[#This Row],[IsOverdue?]]&lt;&gt;"Yes",InvoiceDatabase[[#This Row],[Status]],"Past Due")</f>
        <v>Past Due</v>
      </c>
      <c r="T1799" s="68" t="str">
        <f ca="1">IF(AND(InvoiceDatabase[[#This Row],[Date Due]]&lt;TODAY(),InvoiceDatabase[[#This Row],[Status]]&lt;&gt;"Paid"),"Yes","No")</f>
        <v>Yes</v>
      </c>
    </row>
    <row r="1800" spans="1:20">
      <c r="A1800">
        <v>1799</v>
      </c>
      <c r="C1800" t="s">
        <v>125</v>
      </c>
      <c r="D1800" s="68">
        <v>3849000</v>
      </c>
      <c r="E1800" s="23">
        <v>46185</v>
      </c>
      <c r="F1800" s="23">
        <v>46215</v>
      </c>
      <c r="G1800" t="s">
        <v>274</v>
      </c>
      <c r="H1800"/>
      <c r="I1800"/>
      <c r="K1800" t="s">
        <v>2100</v>
      </c>
      <c r="L1800" s="68">
        <v>3849000</v>
      </c>
      <c r="M1800" s="68">
        <f>InvoiceDatabase[[#This Row],[Amount]]-InvoiceDatabase[[#This Row],[Paid Amount]]</f>
        <v>0</v>
      </c>
      <c r="N1800" s="68" t="str" cm="1">
        <f t="array" aca="1" ref="N18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0" s="68" t="str">
        <f>_xlfn.TEXTAFTER(
VLOOKUP(InvoiceDatabase[[#This Row],[Customer]],CustomerList[],5,FALSE),
", ", -1)</f>
        <v>DKI Jakarta</v>
      </c>
      <c r="P1800" s="68">
        <f ca="1">IF(InvoiceDatabase[[#This Row],[Aging]]&lt;&gt;"Within Due",InvoiceDatabase[[#This Row],[Balance Outstanding]],0)</f>
        <v>0</v>
      </c>
      <c r="Q1800" s="68">
        <f ca="1">IF(InvoiceDatabase[[#This Row],[Aging]]="Within Due",InvoiceDatabase[[#This Row],[Balance Outstanding]],0)</f>
        <v>0</v>
      </c>
      <c r="R1800" s="68" t="str">
        <f ca="1">IF(InvoiceDatabase[[#This Row],[Date Issued]] &gt;= TODAY()-30, "Yes", "No")</f>
        <v>No</v>
      </c>
      <c r="S1800" s="68" t="str">
        <f ca="1">IF(InvoiceDatabase[[#This Row],[IsOverdue?]]&lt;&gt;"Yes",InvoiceDatabase[[#This Row],[Status]],"Past Due")</f>
        <v>Paid</v>
      </c>
      <c r="T1800" s="68" t="str">
        <f ca="1">IF(AND(InvoiceDatabase[[#This Row],[Date Due]]&lt;TODAY(),InvoiceDatabase[[#This Row],[Status]]&lt;&gt;"Paid"),"Yes","No")</f>
        <v>No</v>
      </c>
    </row>
    <row r="1801" spans="1:20">
      <c r="A1801">
        <v>1800</v>
      </c>
      <c r="C1801" t="s">
        <v>125</v>
      </c>
      <c r="D1801" s="68">
        <v>2355000</v>
      </c>
      <c r="E1801" s="23">
        <v>46231</v>
      </c>
      <c r="F1801" s="23">
        <v>46261</v>
      </c>
      <c r="G1801" t="s">
        <v>274</v>
      </c>
      <c r="H1801"/>
      <c r="I1801"/>
      <c r="K1801" t="s">
        <v>2101</v>
      </c>
      <c r="L1801" s="68">
        <v>2355000</v>
      </c>
      <c r="M1801" s="68">
        <f>InvoiceDatabase[[#This Row],[Amount]]-InvoiceDatabase[[#This Row],[Paid Amount]]</f>
        <v>0</v>
      </c>
      <c r="N1801" s="68" t="str" cm="1">
        <f t="array" aca="1" ref="N18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1" s="68" t="str">
        <f>_xlfn.TEXTAFTER(
VLOOKUP(InvoiceDatabase[[#This Row],[Customer]],CustomerList[],5,FALSE),
", ", -1)</f>
        <v>DKI Jakarta</v>
      </c>
      <c r="P1801" s="68">
        <f ca="1">IF(InvoiceDatabase[[#This Row],[Aging]]&lt;&gt;"Within Due",InvoiceDatabase[[#This Row],[Balance Outstanding]],0)</f>
        <v>0</v>
      </c>
      <c r="Q1801" s="68">
        <f ca="1">IF(InvoiceDatabase[[#This Row],[Aging]]="Within Due",InvoiceDatabase[[#This Row],[Balance Outstanding]],0)</f>
        <v>0</v>
      </c>
      <c r="R1801" s="68" t="str">
        <f ca="1">IF(InvoiceDatabase[[#This Row],[Date Issued]] &gt;= TODAY()-30, "Yes", "No")</f>
        <v>No</v>
      </c>
      <c r="S1801" s="68" t="str">
        <f ca="1">IF(InvoiceDatabase[[#This Row],[IsOverdue?]]&lt;&gt;"Yes",InvoiceDatabase[[#This Row],[Status]],"Past Due")</f>
        <v>Paid</v>
      </c>
      <c r="T1801" s="68" t="str">
        <f ca="1">IF(AND(InvoiceDatabase[[#This Row],[Date Due]]&lt;TODAY(),InvoiceDatabase[[#This Row],[Status]]&lt;&gt;"Paid"),"Yes","No")</f>
        <v>No</v>
      </c>
    </row>
    <row r="1802" spans="1:20">
      <c r="A1802">
        <v>1801</v>
      </c>
      <c r="C1802" t="s">
        <v>131</v>
      </c>
      <c r="D1802" s="68">
        <v>4817000</v>
      </c>
      <c r="E1802" s="23">
        <v>46158</v>
      </c>
      <c r="F1802" s="23">
        <v>46188</v>
      </c>
      <c r="G1802" t="s">
        <v>274</v>
      </c>
      <c r="H1802"/>
      <c r="I1802"/>
      <c r="K1802" t="s">
        <v>2102</v>
      </c>
      <c r="L1802" s="68">
        <v>4817000</v>
      </c>
      <c r="M1802" s="68">
        <f>InvoiceDatabase[[#This Row],[Amount]]-InvoiceDatabase[[#This Row],[Paid Amount]]</f>
        <v>0</v>
      </c>
      <c r="N1802" s="68" t="str" cm="1">
        <f t="array" aca="1" ref="N18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2" s="68" t="str">
        <f>_xlfn.TEXTAFTER(
VLOOKUP(InvoiceDatabase[[#This Row],[Customer]],CustomerList[],5,FALSE),
", ", -1)</f>
        <v>Jawa Barat</v>
      </c>
      <c r="P1802" s="68">
        <f ca="1">IF(InvoiceDatabase[[#This Row],[Aging]]&lt;&gt;"Within Due",InvoiceDatabase[[#This Row],[Balance Outstanding]],0)</f>
        <v>0</v>
      </c>
      <c r="Q1802" s="68">
        <f ca="1">IF(InvoiceDatabase[[#This Row],[Aging]]="Within Due",InvoiceDatabase[[#This Row],[Balance Outstanding]],0)</f>
        <v>0</v>
      </c>
      <c r="R1802" s="68" t="str">
        <f ca="1">IF(InvoiceDatabase[[#This Row],[Date Issued]] &gt;= TODAY()-30, "Yes", "No")</f>
        <v>No</v>
      </c>
      <c r="S1802" s="68" t="str">
        <f ca="1">IF(InvoiceDatabase[[#This Row],[IsOverdue?]]&lt;&gt;"Yes",InvoiceDatabase[[#This Row],[Status]],"Past Due")</f>
        <v>Paid</v>
      </c>
      <c r="T1802" s="68" t="str">
        <f ca="1">IF(AND(InvoiceDatabase[[#This Row],[Date Due]]&lt;TODAY(),InvoiceDatabase[[#This Row],[Status]]&lt;&gt;"Paid"),"Yes","No")</f>
        <v>No</v>
      </c>
    </row>
    <row r="1803" spans="1:20">
      <c r="A1803">
        <v>1802</v>
      </c>
      <c r="C1803" t="s">
        <v>253</v>
      </c>
      <c r="D1803" s="68">
        <v>1710000</v>
      </c>
      <c r="E1803" s="23">
        <v>46215</v>
      </c>
      <c r="F1803" s="23">
        <v>46260</v>
      </c>
      <c r="G1803" t="s">
        <v>274</v>
      </c>
      <c r="H1803"/>
      <c r="I1803"/>
      <c r="K1803" t="s">
        <v>2103</v>
      </c>
      <c r="L1803" s="68">
        <v>1710000</v>
      </c>
      <c r="M1803" s="68">
        <f>InvoiceDatabase[[#This Row],[Amount]]-InvoiceDatabase[[#This Row],[Paid Amount]]</f>
        <v>0</v>
      </c>
      <c r="N1803" s="68" t="str" cm="1">
        <f t="array" aca="1" ref="N18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3" s="68" t="str">
        <f>_xlfn.TEXTAFTER(
VLOOKUP(InvoiceDatabase[[#This Row],[Customer]],CustomerList[],5,FALSE),
", ", -1)</f>
        <v>Kalimantan Barat</v>
      </c>
      <c r="P1803" s="68">
        <f ca="1">IF(InvoiceDatabase[[#This Row],[Aging]]&lt;&gt;"Within Due",InvoiceDatabase[[#This Row],[Balance Outstanding]],0)</f>
        <v>0</v>
      </c>
      <c r="Q1803" s="68">
        <f ca="1">IF(InvoiceDatabase[[#This Row],[Aging]]="Within Due",InvoiceDatabase[[#This Row],[Balance Outstanding]],0)</f>
        <v>0</v>
      </c>
      <c r="R1803" s="68" t="str">
        <f ca="1">IF(InvoiceDatabase[[#This Row],[Date Issued]] &gt;= TODAY()-30, "Yes", "No")</f>
        <v>No</v>
      </c>
      <c r="S1803" s="68" t="str">
        <f ca="1">IF(InvoiceDatabase[[#This Row],[IsOverdue?]]&lt;&gt;"Yes",InvoiceDatabase[[#This Row],[Status]],"Past Due")</f>
        <v>Paid</v>
      </c>
      <c r="T1803" s="68" t="str">
        <f ca="1">IF(AND(InvoiceDatabase[[#This Row],[Date Due]]&lt;TODAY(),InvoiceDatabase[[#This Row],[Status]]&lt;&gt;"Paid"),"Yes","No")</f>
        <v>No</v>
      </c>
    </row>
    <row r="1804" spans="1:20">
      <c r="A1804">
        <v>1803</v>
      </c>
      <c r="C1804" t="s">
        <v>118</v>
      </c>
      <c r="D1804" s="68">
        <v>1551000</v>
      </c>
      <c r="E1804" s="23">
        <v>46197</v>
      </c>
      <c r="F1804" s="23">
        <v>46211</v>
      </c>
      <c r="G1804" t="s">
        <v>51</v>
      </c>
      <c r="H1804"/>
      <c r="I1804"/>
      <c r="K1804" t="s">
        <v>2104</v>
      </c>
      <c r="L1804" s="68">
        <v>0</v>
      </c>
      <c r="M1804" s="68">
        <f>InvoiceDatabase[[#This Row],[Amount]]-InvoiceDatabase[[#This Row],[Paid Amount]]</f>
        <v>1551000</v>
      </c>
      <c r="N1804" s="68" t="str" cm="1">
        <f t="array" aca="1" ref="N18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4" s="68" t="str">
        <f>_xlfn.TEXTAFTER(
VLOOKUP(InvoiceDatabase[[#This Row],[Customer]],CustomerList[],5,FALSE),
", ", -1)</f>
        <v>DKI Jakarta</v>
      </c>
      <c r="P1804" s="68">
        <f ca="1">IF(InvoiceDatabase[[#This Row],[Aging]]&lt;&gt;"Within Due",InvoiceDatabase[[#This Row],[Balance Outstanding]],0)</f>
        <v>1551000</v>
      </c>
      <c r="Q1804" s="68">
        <f ca="1">IF(InvoiceDatabase[[#This Row],[Aging]]="Within Due",InvoiceDatabase[[#This Row],[Balance Outstanding]],0)</f>
        <v>0</v>
      </c>
      <c r="R1804" s="68" t="str">
        <f ca="1">IF(InvoiceDatabase[[#This Row],[Date Issued]] &gt;= TODAY()-30, "Yes", "No")</f>
        <v>No</v>
      </c>
      <c r="S1804" s="68" t="str">
        <f ca="1">IF(InvoiceDatabase[[#This Row],[IsOverdue?]]&lt;&gt;"Yes",InvoiceDatabase[[#This Row],[Status]],"Past Due")</f>
        <v>Past Due</v>
      </c>
      <c r="T1804" s="68" t="str">
        <f ca="1">IF(AND(InvoiceDatabase[[#This Row],[Date Due]]&lt;TODAY(),InvoiceDatabase[[#This Row],[Status]]&lt;&gt;"Paid"),"Yes","No")</f>
        <v>Yes</v>
      </c>
    </row>
    <row r="1805" spans="1:20">
      <c r="A1805">
        <v>1804</v>
      </c>
      <c r="C1805" t="s">
        <v>204</v>
      </c>
      <c r="D1805" s="68">
        <v>6065000</v>
      </c>
      <c r="E1805" s="23">
        <v>46225</v>
      </c>
      <c r="F1805" s="23">
        <v>46239</v>
      </c>
      <c r="G1805" t="s">
        <v>51</v>
      </c>
      <c r="H1805"/>
      <c r="I1805"/>
      <c r="K1805" t="s">
        <v>2105</v>
      </c>
      <c r="L1805" s="68">
        <v>0</v>
      </c>
      <c r="M1805" s="68">
        <f>InvoiceDatabase[[#This Row],[Amount]]-InvoiceDatabase[[#This Row],[Paid Amount]]</f>
        <v>6065000</v>
      </c>
      <c r="N1805" s="68" t="str" cm="1">
        <f t="array" aca="1" ref="N18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05" s="68" t="str">
        <f>_xlfn.TEXTAFTER(
VLOOKUP(InvoiceDatabase[[#This Row],[Customer]],CustomerList[],5,FALSE),
", ", -1)</f>
        <v>Bali</v>
      </c>
      <c r="P1805" s="68">
        <f ca="1">IF(InvoiceDatabase[[#This Row],[Aging]]&lt;&gt;"Within Due",InvoiceDatabase[[#This Row],[Balance Outstanding]],0)</f>
        <v>6065000</v>
      </c>
      <c r="Q1805" s="68">
        <f ca="1">IF(InvoiceDatabase[[#This Row],[Aging]]="Within Due",InvoiceDatabase[[#This Row],[Balance Outstanding]],0)</f>
        <v>0</v>
      </c>
      <c r="R1805" s="68" t="str">
        <f ca="1">IF(InvoiceDatabase[[#This Row],[Date Issued]] &gt;= TODAY()-30, "Yes", "No")</f>
        <v>No</v>
      </c>
      <c r="S1805" s="68" t="str">
        <f ca="1">IF(InvoiceDatabase[[#This Row],[IsOverdue?]]&lt;&gt;"Yes",InvoiceDatabase[[#This Row],[Status]],"Past Due")</f>
        <v>Past Due</v>
      </c>
      <c r="T1805" s="68" t="str">
        <f ca="1">IF(AND(InvoiceDatabase[[#This Row],[Date Due]]&lt;TODAY(),InvoiceDatabase[[#This Row],[Status]]&lt;&gt;"Paid"),"Yes","No")</f>
        <v>Yes</v>
      </c>
    </row>
    <row r="1806" spans="1:20">
      <c r="A1806">
        <v>1805</v>
      </c>
      <c r="C1806" t="s">
        <v>204</v>
      </c>
      <c r="D1806" s="68">
        <v>1560000</v>
      </c>
      <c r="E1806" s="23">
        <v>46211</v>
      </c>
      <c r="F1806" s="23">
        <v>46225</v>
      </c>
      <c r="G1806" t="s">
        <v>274</v>
      </c>
      <c r="H1806"/>
      <c r="I1806"/>
      <c r="K1806" t="s">
        <v>2106</v>
      </c>
      <c r="L1806" s="68">
        <v>1560000</v>
      </c>
      <c r="M1806" s="68">
        <f>InvoiceDatabase[[#This Row],[Amount]]-InvoiceDatabase[[#This Row],[Paid Amount]]</f>
        <v>0</v>
      </c>
      <c r="N1806" s="68" t="str" cm="1">
        <f t="array" aca="1" ref="N18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6" s="68" t="str">
        <f>_xlfn.TEXTAFTER(
VLOOKUP(InvoiceDatabase[[#This Row],[Customer]],CustomerList[],5,FALSE),
", ", -1)</f>
        <v>Bali</v>
      </c>
      <c r="P1806" s="68">
        <f ca="1">IF(InvoiceDatabase[[#This Row],[Aging]]&lt;&gt;"Within Due",InvoiceDatabase[[#This Row],[Balance Outstanding]],0)</f>
        <v>0</v>
      </c>
      <c r="Q1806" s="68">
        <f ca="1">IF(InvoiceDatabase[[#This Row],[Aging]]="Within Due",InvoiceDatabase[[#This Row],[Balance Outstanding]],0)</f>
        <v>0</v>
      </c>
      <c r="R1806" s="68" t="str">
        <f ca="1">IF(InvoiceDatabase[[#This Row],[Date Issued]] &gt;= TODAY()-30, "Yes", "No")</f>
        <v>No</v>
      </c>
      <c r="S1806" s="68" t="str">
        <f ca="1">IF(InvoiceDatabase[[#This Row],[IsOverdue?]]&lt;&gt;"Yes",InvoiceDatabase[[#This Row],[Status]],"Past Due")</f>
        <v>Paid</v>
      </c>
      <c r="T1806" s="68" t="str">
        <f ca="1">IF(AND(InvoiceDatabase[[#This Row],[Date Due]]&lt;TODAY(),InvoiceDatabase[[#This Row],[Status]]&lt;&gt;"Paid"),"Yes","No")</f>
        <v>No</v>
      </c>
    </row>
    <row r="1807" spans="1:20">
      <c r="A1807">
        <v>1806</v>
      </c>
      <c r="C1807" t="s">
        <v>171</v>
      </c>
      <c r="D1807" s="68">
        <v>4119000</v>
      </c>
      <c r="E1807" s="23">
        <v>46041</v>
      </c>
      <c r="F1807" s="23">
        <v>46055</v>
      </c>
      <c r="G1807" t="s">
        <v>51</v>
      </c>
      <c r="H1807"/>
      <c r="I1807"/>
      <c r="K1807" t="s">
        <v>2107</v>
      </c>
      <c r="L1807" s="68">
        <v>0</v>
      </c>
      <c r="M1807" s="68">
        <f>InvoiceDatabase[[#This Row],[Amount]]-InvoiceDatabase[[#This Row],[Paid Amount]]</f>
        <v>4119000</v>
      </c>
      <c r="N1807" s="68" t="str" cm="1">
        <f t="array" aca="1" ref="N18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7" s="68" t="str">
        <f>_xlfn.TEXTAFTER(
VLOOKUP(InvoiceDatabase[[#This Row],[Customer]],CustomerList[],5,FALSE),
", ", -1)</f>
        <v>Jawa Barat</v>
      </c>
      <c r="P1807" s="68">
        <f ca="1">IF(InvoiceDatabase[[#This Row],[Aging]]&lt;&gt;"Within Due",InvoiceDatabase[[#This Row],[Balance Outstanding]],0)</f>
        <v>4119000</v>
      </c>
      <c r="Q1807" s="68">
        <f ca="1">IF(InvoiceDatabase[[#This Row],[Aging]]="Within Due",InvoiceDatabase[[#This Row],[Balance Outstanding]],0)</f>
        <v>0</v>
      </c>
      <c r="R1807" s="68" t="str">
        <f ca="1">IF(InvoiceDatabase[[#This Row],[Date Issued]] &gt;= TODAY()-30, "Yes", "No")</f>
        <v>No</v>
      </c>
      <c r="S1807" s="68" t="str">
        <f ca="1">IF(InvoiceDatabase[[#This Row],[IsOverdue?]]&lt;&gt;"Yes",InvoiceDatabase[[#This Row],[Status]],"Past Due")</f>
        <v>Past Due</v>
      </c>
      <c r="T1807" s="68" t="str">
        <f ca="1">IF(AND(InvoiceDatabase[[#This Row],[Date Due]]&lt;TODAY(),InvoiceDatabase[[#This Row],[Status]]&lt;&gt;"Paid"),"Yes","No")</f>
        <v>Yes</v>
      </c>
    </row>
    <row r="1808" spans="1:20">
      <c r="A1808">
        <v>1807</v>
      </c>
      <c r="C1808" t="s">
        <v>177</v>
      </c>
      <c r="D1808" s="68">
        <v>5026000</v>
      </c>
      <c r="E1808" s="23">
        <v>46123</v>
      </c>
      <c r="F1808" s="23">
        <v>46153</v>
      </c>
      <c r="G1808" t="s">
        <v>274</v>
      </c>
      <c r="H1808"/>
      <c r="I1808"/>
      <c r="K1808" t="s">
        <v>2108</v>
      </c>
      <c r="L1808" s="68">
        <v>5026000</v>
      </c>
      <c r="M1808" s="68">
        <f>InvoiceDatabase[[#This Row],[Amount]]-InvoiceDatabase[[#This Row],[Paid Amount]]</f>
        <v>0</v>
      </c>
      <c r="N1808" s="68" t="str" cm="1">
        <f t="array" aca="1" ref="N18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08" s="68" t="str">
        <f>_xlfn.TEXTAFTER(
VLOOKUP(InvoiceDatabase[[#This Row],[Customer]],CustomerList[],5,FALSE),
", ", -1)</f>
        <v>Jawa Timur</v>
      </c>
      <c r="P1808" s="68">
        <f ca="1">IF(InvoiceDatabase[[#This Row],[Aging]]&lt;&gt;"Within Due",InvoiceDatabase[[#This Row],[Balance Outstanding]],0)</f>
        <v>0</v>
      </c>
      <c r="Q1808" s="68">
        <f ca="1">IF(InvoiceDatabase[[#This Row],[Aging]]="Within Due",InvoiceDatabase[[#This Row],[Balance Outstanding]],0)</f>
        <v>0</v>
      </c>
      <c r="R1808" s="68" t="str">
        <f ca="1">IF(InvoiceDatabase[[#This Row],[Date Issued]] &gt;= TODAY()-30, "Yes", "No")</f>
        <v>No</v>
      </c>
      <c r="S1808" s="68" t="str">
        <f ca="1">IF(InvoiceDatabase[[#This Row],[IsOverdue?]]&lt;&gt;"Yes",InvoiceDatabase[[#This Row],[Status]],"Past Due")</f>
        <v>Paid</v>
      </c>
      <c r="T1808" s="68" t="str">
        <f ca="1">IF(AND(InvoiceDatabase[[#This Row],[Date Due]]&lt;TODAY(),InvoiceDatabase[[#This Row],[Status]]&lt;&gt;"Paid"),"Yes","No")</f>
        <v>No</v>
      </c>
    </row>
    <row r="1809" spans="1:20">
      <c r="A1809">
        <v>1808</v>
      </c>
      <c r="C1809" t="s">
        <v>131</v>
      </c>
      <c r="D1809" s="68">
        <v>3045000</v>
      </c>
      <c r="E1809" s="23">
        <v>46089</v>
      </c>
      <c r="F1809" s="23">
        <v>46119</v>
      </c>
      <c r="G1809" t="s">
        <v>51</v>
      </c>
      <c r="H1809"/>
      <c r="I1809"/>
      <c r="K1809" t="s">
        <v>2109</v>
      </c>
      <c r="L1809" s="68">
        <v>0</v>
      </c>
      <c r="M1809" s="68">
        <f>InvoiceDatabase[[#This Row],[Amount]]-InvoiceDatabase[[#This Row],[Paid Amount]]</f>
        <v>3045000</v>
      </c>
      <c r="N1809" s="68" t="str" cm="1">
        <f t="array" aca="1" ref="N18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09" s="68" t="str">
        <f>_xlfn.TEXTAFTER(
VLOOKUP(InvoiceDatabase[[#This Row],[Customer]],CustomerList[],5,FALSE),
", ", -1)</f>
        <v>Jawa Barat</v>
      </c>
      <c r="P1809" s="68">
        <f ca="1">IF(InvoiceDatabase[[#This Row],[Aging]]&lt;&gt;"Within Due",InvoiceDatabase[[#This Row],[Balance Outstanding]],0)</f>
        <v>3045000</v>
      </c>
      <c r="Q1809" s="68">
        <f ca="1">IF(InvoiceDatabase[[#This Row],[Aging]]="Within Due",InvoiceDatabase[[#This Row],[Balance Outstanding]],0)</f>
        <v>0</v>
      </c>
      <c r="R1809" s="68" t="str">
        <f ca="1">IF(InvoiceDatabase[[#This Row],[Date Issued]] &gt;= TODAY()-30, "Yes", "No")</f>
        <v>No</v>
      </c>
      <c r="S1809" s="68" t="str">
        <f ca="1">IF(InvoiceDatabase[[#This Row],[IsOverdue?]]&lt;&gt;"Yes",InvoiceDatabase[[#This Row],[Status]],"Past Due")</f>
        <v>Past Due</v>
      </c>
      <c r="T1809" s="68" t="str">
        <f ca="1">IF(AND(InvoiceDatabase[[#This Row],[Date Due]]&lt;TODAY(),InvoiceDatabase[[#This Row],[Status]]&lt;&gt;"Paid"),"Yes","No")</f>
        <v>Yes</v>
      </c>
    </row>
    <row r="1810" spans="1:20">
      <c r="A1810">
        <v>1809</v>
      </c>
      <c r="C1810" t="s">
        <v>260</v>
      </c>
      <c r="D1810" s="68">
        <v>5786000</v>
      </c>
      <c r="E1810" s="23">
        <v>46074</v>
      </c>
      <c r="F1810" s="23">
        <v>46088</v>
      </c>
      <c r="G1810" t="s">
        <v>2802</v>
      </c>
      <c r="H1810"/>
      <c r="I1810"/>
      <c r="K1810" t="s">
        <v>2110</v>
      </c>
      <c r="L1810" s="68">
        <v>4050000</v>
      </c>
      <c r="M1810" s="68">
        <f>InvoiceDatabase[[#This Row],[Amount]]-InvoiceDatabase[[#This Row],[Paid Amount]]</f>
        <v>1736000</v>
      </c>
      <c r="N1810" s="68" t="str" cm="1">
        <f t="array" aca="1" ref="N18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0" s="68" t="str">
        <f>_xlfn.TEXTAFTER(
VLOOKUP(InvoiceDatabase[[#This Row],[Customer]],CustomerList[],5,FALSE),
", ", -1)</f>
        <v>Sulawesi Utara</v>
      </c>
      <c r="P1810" s="68">
        <f ca="1">IF(InvoiceDatabase[[#This Row],[Aging]]&lt;&gt;"Within Due",InvoiceDatabase[[#This Row],[Balance Outstanding]],0)</f>
        <v>1736000</v>
      </c>
      <c r="Q1810" s="68">
        <f ca="1">IF(InvoiceDatabase[[#This Row],[Aging]]="Within Due",InvoiceDatabase[[#This Row],[Balance Outstanding]],0)</f>
        <v>0</v>
      </c>
      <c r="R1810" s="68" t="str">
        <f ca="1">IF(InvoiceDatabase[[#This Row],[Date Issued]] &gt;= TODAY()-30, "Yes", "No")</f>
        <v>No</v>
      </c>
      <c r="S1810" s="68" t="str">
        <f ca="1">IF(InvoiceDatabase[[#This Row],[IsOverdue?]]&lt;&gt;"Yes",InvoiceDatabase[[#This Row],[Status]],"Past Due")</f>
        <v>Past Due</v>
      </c>
      <c r="T1810" s="68" t="str">
        <f ca="1">IF(AND(InvoiceDatabase[[#This Row],[Date Due]]&lt;TODAY(),InvoiceDatabase[[#This Row],[Status]]&lt;&gt;"Paid"),"Yes","No")</f>
        <v>Yes</v>
      </c>
    </row>
    <row r="1811" spans="1:20">
      <c r="A1811">
        <v>1810</v>
      </c>
      <c r="C1811" t="s">
        <v>218</v>
      </c>
      <c r="D1811" s="68">
        <v>2699000</v>
      </c>
      <c r="E1811" s="23">
        <v>46096</v>
      </c>
      <c r="F1811" s="23">
        <v>46126</v>
      </c>
      <c r="G1811" t="s">
        <v>274</v>
      </c>
      <c r="H1811"/>
      <c r="I1811"/>
      <c r="K1811" t="s">
        <v>2111</v>
      </c>
      <c r="L1811" s="68">
        <v>2699000</v>
      </c>
      <c r="M1811" s="68">
        <f>InvoiceDatabase[[#This Row],[Amount]]-InvoiceDatabase[[#This Row],[Paid Amount]]</f>
        <v>0</v>
      </c>
      <c r="N1811" s="68" t="str" cm="1">
        <f t="array" aca="1" ref="N18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1" s="68" t="str">
        <f>_xlfn.TEXTAFTER(
VLOOKUP(InvoiceDatabase[[#This Row],[Customer]],CustomerList[],5,FALSE),
", ", -1)</f>
        <v>Sumatera Utara</v>
      </c>
      <c r="P1811" s="68">
        <f ca="1">IF(InvoiceDatabase[[#This Row],[Aging]]&lt;&gt;"Within Due",InvoiceDatabase[[#This Row],[Balance Outstanding]],0)</f>
        <v>0</v>
      </c>
      <c r="Q1811" s="68">
        <f ca="1">IF(InvoiceDatabase[[#This Row],[Aging]]="Within Due",InvoiceDatabase[[#This Row],[Balance Outstanding]],0)</f>
        <v>0</v>
      </c>
      <c r="R1811" s="68" t="str">
        <f ca="1">IF(InvoiceDatabase[[#This Row],[Date Issued]] &gt;= TODAY()-30, "Yes", "No")</f>
        <v>No</v>
      </c>
      <c r="S1811" s="68" t="str">
        <f ca="1">IF(InvoiceDatabase[[#This Row],[IsOverdue?]]&lt;&gt;"Yes",InvoiceDatabase[[#This Row],[Status]],"Past Due")</f>
        <v>Paid</v>
      </c>
      <c r="T1811" s="68" t="str">
        <f ca="1">IF(AND(InvoiceDatabase[[#This Row],[Date Due]]&lt;TODAY(),InvoiceDatabase[[#This Row],[Status]]&lt;&gt;"Paid"),"Yes","No")</f>
        <v>No</v>
      </c>
    </row>
    <row r="1812" spans="1:20">
      <c r="A1812">
        <v>1811</v>
      </c>
      <c r="C1812" t="s">
        <v>158</v>
      </c>
      <c r="D1812" s="68">
        <v>3295000</v>
      </c>
      <c r="E1812" s="23">
        <v>46170</v>
      </c>
      <c r="F1812" s="23">
        <v>46184</v>
      </c>
      <c r="G1812" t="s">
        <v>2802</v>
      </c>
      <c r="H1812"/>
      <c r="I1812"/>
      <c r="K1812" t="s">
        <v>2112</v>
      </c>
      <c r="L1812" s="68">
        <v>2471000</v>
      </c>
      <c r="M1812" s="68">
        <f>InvoiceDatabase[[#This Row],[Amount]]-InvoiceDatabase[[#This Row],[Paid Amount]]</f>
        <v>824000</v>
      </c>
      <c r="N1812" s="68" t="str" cm="1">
        <f t="array" aca="1" ref="N18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2" s="68" t="str">
        <f>_xlfn.TEXTAFTER(
VLOOKUP(InvoiceDatabase[[#This Row],[Customer]],CustomerList[],5,FALSE),
", ", -1)</f>
        <v>DKI Jakarta</v>
      </c>
      <c r="P1812" s="68">
        <f ca="1">IF(InvoiceDatabase[[#This Row],[Aging]]&lt;&gt;"Within Due",InvoiceDatabase[[#This Row],[Balance Outstanding]],0)</f>
        <v>824000</v>
      </c>
      <c r="Q1812" s="68">
        <f ca="1">IF(InvoiceDatabase[[#This Row],[Aging]]="Within Due",InvoiceDatabase[[#This Row],[Balance Outstanding]],0)</f>
        <v>0</v>
      </c>
      <c r="R1812" s="68" t="str">
        <f ca="1">IF(InvoiceDatabase[[#This Row],[Date Issued]] &gt;= TODAY()-30, "Yes", "No")</f>
        <v>No</v>
      </c>
      <c r="S1812" s="68" t="str">
        <f ca="1">IF(InvoiceDatabase[[#This Row],[IsOverdue?]]&lt;&gt;"Yes",InvoiceDatabase[[#This Row],[Status]],"Past Due")</f>
        <v>Past Due</v>
      </c>
      <c r="T1812" s="68" t="str">
        <f ca="1">IF(AND(InvoiceDatabase[[#This Row],[Date Due]]&lt;TODAY(),InvoiceDatabase[[#This Row],[Status]]&lt;&gt;"Paid"),"Yes","No")</f>
        <v>Yes</v>
      </c>
    </row>
    <row r="1813" spans="1:20">
      <c r="A1813">
        <v>1812</v>
      </c>
      <c r="C1813" t="s">
        <v>171</v>
      </c>
      <c r="D1813" s="68">
        <v>5381000</v>
      </c>
      <c r="E1813" s="23">
        <v>46099</v>
      </c>
      <c r="F1813" s="23">
        <v>46113</v>
      </c>
      <c r="G1813" t="s">
        <v>2802</v>
      </c>
      <c r="H1813"/>
      <c r="I1813"/>
      <c r="K1813" t="s">
        <v>2113</v>
      </c>
      <c r="L1813" s="68">
        <v>1345000</v>
      </c>
      <c r="M1813" s="68">
        <f>InvoiceDatabase[[#This Row],[Amount]]-InvoiceDatabase[[#This Row],[Paid Amount]]</f>
        <v>4036000</v>
      </c>
      <c r="N1813" s="68" t="str" cm="1">
        <f t="array" aca="1" ref="N18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3" s="68" t="str">
        <f>_xlfn.TEXTAFTER(
VLOOKUP(InvoiceDatabase[[#This Row],[Customer]],CustomerList[],5,FALSE),
", ", -1)</f>
        <v>Jawa Barat</v>
      </c>
      <c r="P1813" s="68">
        <f ca="1">IF(InvoiceDatabase[[#This Row],[Aging]]&lt;&gt;"Within Due",InvoiceDatabase[[#This Row],[Balance Outstanding]],0)</f>
        <v>4036000</v>
      </c>
      <c r="Q1813" s="68">
        <f ca="1">IF(InvoiceDatabase[[#This Row],[Aging]]="Within Due",InvoiceDatabase[[#This Row],[Balance Outstanding]],0)</f>
        <v>0</v>
      </c>
      <c r="R1813" s="68" t="str">
        <f ca="1">IF(InvoiceDatabase[[#This Row],[Date Issued]] &gt;= TODAY()-30, "Yes", "No")</f>
        <v>No</v>
      </c>
      <c r="S1813" s="68" t="str">
        <f ca="1">IF(InvoiceDatabase[[#This Row],[IsOverdue?]]&lt;&gt;"Yes",InvoiceDatabase[[#This Row],[Status]],"Past Due")</f>
        <v>Past Due</v>
      </c>
      <c r="T1813" s="68" t="str">
        <f ca="1">IF(AND(InvoiceDatabase[[#This Row],[Date Due]]&lt;TODAY(),InvoiceDatabase[[#This Row],[Status]]&lt;&gt;"Paid"),"Yes","No")</f>
        <v>Yes</v>
      </c>
    </row>
    <row r="1814" spans="1:20">
      <c r="A1814">
        <v>1813</v>
      </c>
      <c r="C1814" t="s">
        <v>111</v>
      </c>
      <c r="D1814" s="68">
        <v>1839000</v>
      </c>
      <c r="E1814" s="23">
        <v>46147</v>
      </c>
      <c r="F1814" s="23">
        <v>46192</v>
      </c>
      <c r="G1814" t="s">
        <v>274</v>
      </c>
      <c r="H1814"/>
      <c r="I1814"/>
      <c r="K1814" t="s">
        <v>2114</v>
      </c>
      <c r="L1814" s="68">
        <v>1839000</v>
      </c>
      <c r="M1814" s="68">
        <f>InvoiceDatabase[[#This Row],[Amount]]-InvoiceDatabase[[#This Row],[Paid Amount]]</f>
        <v>0</v>
      </c>
      <c r="N1814" s="68" t="str" cm="1">
        <f t="array" aca="1" ref="N18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4" s="68" t="str">
        <f>_xlfn.TEXTAFTER(
VLOOKUP(InvoiceDatabase[[#This Row],[Customer]],CustomerList[],5,FALSE),
", ", -1)</f>
        <v>DKI Jakarta</v>
      </c>
      <c r="P1814" s="68">
        <f ca="1">IF(InvoiceDatabase[[#This Row],[Aging]]&lt;&gt;"Within Due",InvoiceDatabase[[#This Row],[Balance Outstanding]],0)</f>
        <v>0</v>
      </c>
      <c r="Q1814" s="68">
        <f ca="1">IF(InvoiceDatabase[[#This Row],[Aging]]="Within Due",InvoiceDatabase[[#This Row],[Balance Outstanding]],0)</f>
        <v>0</v>
      </c>
      <c r="R1814" s="68" t="str">
        <f ca="1">IF(InvoiceDatabase[[#This Row],[Date Issued]] &gt;= TODAY()-30, "Yes", "No")</f>
        <v>No</v>
      </c>
      <c r="S1814" s="68" t="str">
        <f ca="1">IF(InvoiceDatabase[[#This Row],[IsOverdue?]]&lt;&gt;"Yes",InvoiceDatabase[[#This Row],[Status]],"Past Due")</f>
        <v>Paid</v>
      </c>
      <c r="T1814" s="68" t="str">
        <f ca="1">IF(AND(InvoiceDatabase[[#This Row],[Date Due]]&lt;TODAY(),InvoiceDatabase[[#This Row],[Status]]&lt;&gt;"Paid"),"Yes","No")</f>
        <v>No</v>
      </c>
    </row>
    <row r="1815" spans="1:20">
      <c r="A1815">
        <v>1814</v>
      </c>
      <c r="C1815" t="s">
        <v>111</v>
      </c>
      <c r="D1815" s="68">
        <v>3042000</v>
      </c>
      <c r="E1815" s="23">
        <v>46165</v>
      </c>
      <c r="F1815" s="23">
        <v>46179</v>
      </c>
      <c r="G1815" t="s">
        <v>2802</v>
      </c>
      <c r="H1815"/>
      <c r="I1815"/>
      <c r="K1815" t="s">
        <v>2115</v>
      </c>
      <c r="L1815" s="68">
        <v>1521000</v>
      </c>
      <c r="M1815" s="68">
        <f>InvoiceDatabase[[#This Row],[Amount]]-InvoiceDatabase[[#This Row],[Paid Amount]]</f>
        <v>1521000</v>
      </c>
      <c r="N1815" s="68" t="str" cm="1">
        <f t="array" aca="1" ref="N18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5" s="68" t="str">
        <f>_xlfn.TEXTAFTER(
VLOOKUP(InvoiceDatabase[[#This Row],[Customer]],CustomerList[],5,FALSE),
", ", -1)</f>
        <v>DKI Jakarta</v>
      </c>
      <c r="P1815" s="68">
        <f ca="1">IF(InvoiceDatabase[[#This Row],[Aging]]&lt;&gt;"Within Due",InvoiceDatabase[[#This Row],[Balance Outstanding]],0)</f>
        <v>1521000</v>
      </c>
      <c r="Q1815" s="68">
        <f ca="1">IF(InvoiceDatabase[[#This Row],[Aging]]="Within Due",InvoiceDatabase[[#This Row],[Balance Outstanding]],0)</f>
        <v>0</v>
      </c>
      <c r="R1815" s="68" t="str">
        <f ca="1">IF(InvoiceDatabase[[#This Row],[Date Issued]] &gt;= TODAY()-30, "Yes", "No")</f>
        <v>No</v>
      </c>
      <c r="S1815" s="68" t="str">
        <f ca="1">IF(InvoiceDatabase[[#This Row],[IsOverdue?]]&lt;&gt;"Yes",InvoiceDatabase[[#This Row],[Status]],"Past Due")</f>
        <v>Past Due</v>
      </c>
      <c r="T1815" s="68" t="str">
        <f ca="1">IF(AND(InvoiceDatabase[[#This Row],[Date Due]]&lt;TODAY(),InvoiceDatabase[[#This Row],[Status]]&lt;&gt;"Paid"),"Yes","No")</f>
        <v>Yes</v>
      </c>
    </row>
    <row r="1816" spans="1:20">
      <c r="A1816">
        <v>1815</v>
      </c>
      <c r="C1816" t="s">
        <v>218</v>
      </c>
      <c r="D1816" s="68">
        <v>4063000</v>
      </c>
      <c r="E1816" s="23">
        <v>46033</v>
      </c>
      <c r="F1816" s="23">
        <v>46063</v>
      </c>
      <c r="G1816" t="s">
        <v>274</v>
      </c>
      <c r="H1816"/>
      <c r="I1816"/>
      <c r="K1816" t="s">
        <v>2116</v>
      </c>
      <c r="L1816" s="68">
        <v>4063000</v>
      </c>
      <c r="M1816" s="68">
        <f>InvoiceDatabase[[#This Row],[Amount]]-InvoiceDatabase[[#This Row],[Paid Amount]]</f>
        <v>0</v>
      </c>
      <c r="N1816" s="68" t="str" cm="1">
        <f t="array" aca="1" ref="N18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6" s="68" t="str">
        <f>_xlfn.TEXTAFTER(
VLOOKUP(InvoiceDatabase[[#This Row],[Customer]],CustomerList[],5,FALSE),
", ", -1)</f>
        <v>Sumatera Utara</v>
      </c>
      <c r="P1816" s="68">
        <f ca="1">IF(InvoiceDatabase[[#This Row],[Aging]]&lt;&gt;"Within Due",InvoiceDatabase[[#This Row],[Balance Outstanding]],0)</f>
        <v>0</v>
      </c>
      <c r="Q1816" s="68">
        <f ca="1">IF(InvoiceDatabase[[#This Row],[Aging]]="Within Due",InvoiceDatabase[[#This Row],[Balance Outstanding]],0)</f>
        <v>0</v>
      </c>
      <c r="R1816" s="68" t="str">
        <f ca="1">IF(InvoiceDatabase[[#This Row],[Date Issued]] &gt;= TODAY()-30, "Yes", "No")</f>
        <v>No</v>
      </c>
      <c r="S1816" s="68" t="str">
        <f ca="1">IF(InvoiceDatabase[[#This Row],[IsOverdue?]]&lt;&gt;"Yes",InvoiceDatabase[[#This Row],[Status]],"Past Due")</f>
        <v>Paid</v>
      </c>
      <c r="T1816" s="68" t="str">
        <f ca="1">IF(AND(InvoiceDatabase[[#This Row],[Date Due]]&lt;TODAY(),InvoiceDatabase[[#This Row],[Status]]&lt;&gt;"Paid"),"Yes","No")</f>
        <v>No</v>
      </c>
    </row>
    <row r="1817" spans="1:20">
      <c r="A1817">
        <v>1816</v>
      </c>
      <c r="C1817" t="s">
        <v>232</v>
      </c>
      <c r="D1817" s="68">
        <v>6175000</v>
      </c>
      <c r="E1817" s="23">
        <v>46077</v>
      </c>
      <c r="F1817" s="23">
        <v>46107</v>
      </c>
      <c r="G1817" t="s">
        <v>2802</v>
      </c>
      <c r="H1817"/>
      <c r="I1817"/>
      <c r="K1817" t="s">
        <v>2117</v>
      </c>
      <c r="L1817" s="68">
        <v>3705000</v>
      </c>
      <c r="M1817" s="68">
        <f>InvoiceDatabase[[#This Row],[Amount]]-InvoiceDatabase[[#This Row],[Paid Amount]]</f>
        <v>2470000</v>
      </c>
      <c r="N1817" s="68" t="str" cm="1">
        <f t="array" aca="1" ref="N18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17" s="68" t="str">
        <f>_xlfn.TEXTAFTER(
VLOOKUP(InvoiceDatabase[[#This Row],[Customer]],CustomerList[],5,FALSE),
", ", -1)</f>
        <v>Riau</v>
      </c>
      <c r="P1817" s="68">
        <f ca="1">IF(InvoiceDatabase[[#This Row],[Aging]]&lt;&gt;"Within Due",InvoiceDatabase[[#This Row],[Balance Outstanding]],0)</f>
        <v>2470000</v>
      </c>
      <c r="Q1817" s="68">
        <f ca="1">IF(InvoiceDatabase[[#This Row],[Aging]]="Within Due",InvoiceDatabase[[#This Row],[Balance Outstanding]],0)</f>
        <v>0</v>
      </c>
      <c r="R1817" s="68" t="str">
        <f ca="1">IF(InvoiceDatabase[[#This Row],[Date Issued]] &gt;= TODAY()-30, "Yes", "No")</f>
        <v>No</v>
      </c>
      <c r="S1817" s="68" t="str">
        <f ca="1">IF(InvoiceDatabase[[#This Row],[IsOverdue?]]&lt;&gt;"Yes",InvoiceDatabase[[#This Row],[Status]],"Past Due")</f>
        <v>Past Due</v>
      </c>
      <c r="T1817" s="68" t="str">
        <f ca="1">IF(AND(InvoiceDatabase[[#This Row],[Date Due]]&lt;TODAY(),InvoiceDatabase[[#This Row],[Status]]&lt;&gt;"Paid"),"Yes","No")</f>
        <v>Yes</v>
      </c>
    </row>
    <row r="1818" spans="1:20">
      <c r="A1818">
        <v>1817</v>
      </c>
      <c r="C1818" t="s">
        <v>204</v>
      </c>
      <c r="D1818" s="68">
        <v>990000</v>
      </c>
      <c r="E1818" s="23">
        <v>46064</v>
      </c>
      <c r="F1818" s="23">
        <v>46094</v>
      </c>
      <c r="G1818" t="s">
        <v>274</v>
      </c>
      <c r="H1818"/>
      <c r="I1818"/>
      <c r="K1818" t="s">
        <v>2118</v>
      </c>
      <c r="L1818" s="68">
        <v>990000</v>
      </c>
      <c r="M1818" s="68">
        <f>InvoiceDatabase[[#This Row],[Amount]]-InvoiceDatabase[[#This Row],[Paid Amount]]</f>
        <v>0</v>
      </c>
      <c r="N1818" s="68" t="str" cm="1">
        <f t="array" aca="1" ref="N18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8" s="68" t="str">
        <f>_xlfn.TEXTAFTER(
VLOOKUP(InvoiceDatabase[[#This Row],[Customer]],CustomerList[],5,FALSE),
", ", -1)</f>
        <v>Bali</v>
      </c>
      <c r="P1818" s="68">
        <f ca="1">IF(InvoiceDatabase[[#This Row],[Aging]]&lt;&gt;"Within Due",InvoiceDatabase[[#This Row],[Balance Outstanding]],0)</f>
        <v>0</v>
      </c>
      <c r="Q1818" s="68">
        <f ca="1">IF(InvoiceDatabase[[#This Row],[Aging]]="Within Due",InvoiceDatabase[[#This Row],[Balance Outstanding]],0)</f>
        <v>0</v>
      </c>
      <c r="R1818" s="68" t="str">
        <f ca="1">IF(InvoiceDatabase[[#This Row],[Date Issued]] &gt;= TODAY()-30, "Yes", "No")</f>
        <v>No</v>
      </c>
      <c r="S1818" s="68" t="str">
        <f ca="1">IF(InvoiceDatabase[[#This Row],[IsOverdue?]]&lt;&gt;"Yes",InvoiceDatabase[[#This Row],[Status]],"Past Due")</f>
        <v>Paid</v>
      </c>
      <c r="T1818" s="68" t="str">
        <f ca="1">IF(AND(InvoiceDatabase[[#This Row],[Date Due]]&lt;TODAY(),InvoiceDatabase[[#This Row],[Status]]&lt;&gt;"Paid"),"Yes","No")</f>
        <v>No</v>
      </c>
    </row>
    <row r="1819" spans="1:20">
      <c r="A1819">
        <v>1818</v>
      </c>
      <c r="C1819" t="s">
        <v>218</v>
      </c>
      <c r="D1819" s="68">
        <v>5022000</v>
      </c>
      <c r="E1819" s="23">
        <v>46055</v>
      </c>
      <c r="F1819" s="23">
        <v>46085</v>
      </c>
      <c r="G1819" t="s">
        <v>274</v>
      </c>
      <c r="H1819"/>
      <c r="I1819"/>
      <c r="K1819" t="s">
        <v>2119</v>
      </c>
      <c r="L1819" s="68">
        <v>5022000</v>
      </c>
      <c r="M1819" s="68">
        <f>InvoiceDatabase[[#This Row],[Amount]]-InvoiceDatabase[[#This Row],[Paid Amount]]</f>
        <v>0</v>
      </c>
      <c r="N1819" s="68" t="str" cm="1">
        <f t="array" aca="1" ref="N18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19" s="68" t="str">
        <f>_xlfn.TEXTAFTER(
VLOOKUP(InvoiceDatabase[[#This Row],[Customer]],CustomerList[],5,FALSE),
", ", -1)</f>
        <v>Sumatera Utara</v>
      </c>
      <c r="P1819" s="68">
        <f ca="1">IF(InvoiceDatabase[[#This Row],[Aging]]&lt;&gt;"Within Due",InvoiceDatabase[[#This Row],[Balance Outstanding]],0)</f>
        <v>0</v>
      </c>
      <c r="Q1819" s="68">
        <f ca="1">IF(InvoiceDatabase[[#This Row],[Aging]]="Within Due",InvoiceDatabase[[#This Row],[Balance Outstanding]],0)</f>
        <v>0</v>
      </c>
      <c r="R1819" s="68" t="str">
        <f ca="1">IF(InvoiceDatabase[[#This Row],[Date Issued]] &gt;= TODAY()-30, "Yes", "No")</f>
        <v>No</v>
      </c>
      <c r="S1819" s="68" t="str">
        <f ca="1">IF(InvoiceDatabase[[#This Row],[IsOverdue?]]&lt;&gt;"Yes",InvoiceDatabase[[#This Row],[Status]],"Past Due")</f>
        <v>Paid</v>
      </c>
      <c r="T1819" s="68" t="str">
        <f ca="1">IF(AND(InvoiceDatabase[[#This Row],[Date Due]]&lt;TODAY(),InvoiceDatabase[[#This Row],[Status]]&lt;&gt;"Paid"),"Yes","No")</f>
        <v>No</v>
      </c>
    </row>
    <row r="1820" spans="1:20">
      <c r="A1820">
        <v>1819</v>
      </c>
      <c r="C1820" t="s">
        <v>32</v>
      </c>
      <c r="D1820" s="68">
        <v>5045000</v>
      </c>
      <c r="E1820" s="23">
        <v>46188</v>
      </c>
      <c r="F1820" s="23">
        <v>46218</v>
      </c>
      <c r="G1820" t="s">
        <v>274</v>
      </c>
      <c r="H1820"/>
      <c r="I1820"/>
      <c r="K1820" t="s">
        <v>2120</v>
      </c>
      <c r="L1820" s="68">
        <v>5045000</v>
      </c>
      <c r="M1820" s="68">
        <f>InvoiceDatabase[[#This Row],[Amount]]-InvoiceDatabase[[#This Row],[Paid Amount]]</f>
        <v>0</v>
      </c>
      <c r="N1820" s="68" t="str" cm="1">
        <f t="array" aca="1" ref="N18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0" s="68" t="str">
        <f>_xlfn.TEXTAFTER(
VLOOKUP(InvoiceDatabase[[#This Row],[Customer]],CustomerList[],5,FALSE),
", ", -1)</f>
        <v>DKI Jakarta</v>
      </c>
      <c r="P1820" s="68">
        <f ca="1">IF(InvoiceDatabase[[#This Row],[Aging]]&lt;&gt;"Within Due",InvoiceDatabase[[#This Row],[Balance Outstanding]],0)</f>
        <v>0</v>
      </c>
      <c r="Q1820" s="68">
        <f ca="1">IF(InvoiceDatabase[[#This Row],[Aging]]="Within Due",InvoiceDatabase[[#This Row],[Balance Outstanding]],0)</f>
        <v>0</v>
      </c>
      <c r="R1820" s="68" t="str">
        <f ca="1">IF(InvoiceDatabase[[#This Row],[Date Issued]] &gt;= TODAY()-30, "Yes", "No")</f>
        <v>No</v>
      </c>
      <c r="S1820" s="68" t="str">
        <f ca="1">IF(InvoiceDatabase[[#This Row],[IsOverdue?]]&lt;&gt;"Yes",InvoiceDatabase[[#This Row],[Status]],"Past Due")</f>
        <v>Paid</v>
      </c>
      <c r="T1820" s="68" t="str">
        <f ca="1">IF(AND(InvoiceDatabase[[#This Row],[Date Due]]&lt;TODAY(),InvoiceDatabase[[#This Row],[Status]]&lt;&gt;"Paid"),"Yes","No")</f>
        <v>No</v>
      </c>
    </row>
    <row r="1821" spans="1:20">
      <c r="A1821">
        <v>1820</v>
      </c>
      <c r="C1821" t="s">
        <v>260</v>
      </c>
      <c r="D1821" s="68">
        <v>4998000</v>
      </c>
      <c r="E1821" s="23">
        <v>46181</v>
      </c>
      <c r="F1821" s="23">
        <v>46226</v>
      </c>
      <c r="G1821" t="s">
        <v>2802</v>
      </c>
      <c r="H1821"/>
      <c r="I1821"/>
      <c r="K1821" t="s">
        <v>2121</v>
      </c>
      <c r="L1821" s="68">
        <v>3748000</v>
      </c>
      <c r="M1821" s="68">
        <f>InvoiceDatabase[[#This Row],[Amount]]-InvoiceDatabase[[#This Row],[Paid Amount]]</f>
        <v>1250000</v>
      </c>
      <c r="N1821" s="68" t="str" cm="1">
        <f t="array" aca="1" ref="N18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21" s="68" t="str">
        <f>_xlfn.TEXTAFTER(
VLOOKUP(InvoiceDatabase[[#This Row],[Customer]],CustomerList[],5,FALSE),
", ", -1)</f>
        <v>Sulawesi Utara</v>
      </c>
      <c r="P1821" s="68">
        <f ca="1">IF(InvoiceDatabase[[#This Row],[Aging]]&lt;&gt;"Within Due",InvoiceDatabase[[#This Row],[Balance Outstanding]],0)</f>
        <v>1250000</v>
      </c>
      <c r="Q1821" s="68">
        <f ca="1">IF(InvoiceDatabase[[#This Row],[Aging]]="Within Due",InvoiceDatabase[[#This Row],[Balance Outstanding]],0)</f>
        <v>0</v>
      </c>
      <c r="R1821" s="68" t="str">
        <f ca="1">IF(InvoiceDatabase[[#This Row],[Date Issued]] &gt;= TODAY()-30, "Yes", "No")</f>
        <v>No</v>
      </c>
      <c r="S1821" s="68" t="str">
        <f ca="1">IF(InvoiceDatabase[[#This Row],[IsOverdue?]]&lt;&gt;"Yes",InvoiceDatabase[[#This Row],[Status]],"Past Due")</f>
        <v>Past Due</v>
      </c>
      <c r="T1821" s="68" t="str">
        <f ca="1">IF(AND(InvoiceDatabase[[#This Row],[Date Due]]&lt;TODAY(),InvoiceDatabase[[#This Row],[Status]]&lt;&gt;"Paid"),"Yes","No")</f>
        <v>Yes</v>
      </c>
    </row>
    <row r="1822" spans="1:20">
      <c r="A1822">
        <v>1821</v>
      </c>
      <c r="C1822" t="s">
        <v>177</v>
      </c>
      <c r="D1822" s="68">
        <v>2629000</v>
      </c>
      <c r="E1822" s="23">
        <v>46197</v>
      </c>
      <c r="F1822" s="23">
        <v>46211</v>
      </c>
      <c r="G1822" t="s">
        <v>274</v>
      </c>
      <c r="H1822"/>
      <c r="I1822"/>
      <c r="K1822" t="s">
        <v>2122</v>
      </c>
      <c r="L1822" s="68">
        <v>2629000</v>
      </c>
      <c r="M1822" s="68">
        <f>InvoiceDatabase[[#This Row],[Amount]]-InvoiceDatabase[[#This Row],[Paid Amount]]</f>
        <v>0</v>
      </c>
      <c r="N1822" s="68" t="str" cm="1">
        <f t="array" aca="1" ref="N18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2" s="68" t="str">
        <f>_xlfn.TEXTAFTER(
VLOOKUP(InvoiceDatabase[[#This Row],[Customer]],CustomerList[],5,FALSE),
", ", -1)</f>
        <v>Jawa Timur</v>
      </c>
      <c r="P1822" s="68">
        <f ca="1">IF(InvoiceDatabase[[#This Row],[Aging]]&lt;&gt;"Within Due",InvoiceDatabase[[#This Row],[Balance Outstanding]],0)</f>
        <v>0</v>
      </c>
      <c r="Q1822" s="68">
        <f ca="1">IF(InvoiceDatabase[[#This Row],[Aging]]="Within Due",InvoiceDatabase[[#This Row],[Balance Outstanding]],0)</f>
        <v>0</v>
      </c>
      <c r="R1822" s="68" t="str">
        <f ca="1">IF(InvoiceDatabase[[#This Row],[Date Issued]] &gt;= TODAY()-30, "Yes", "No")</f>
        <v>No</v>
      </c>
      <c r="S1822" s="68" t="str">
        <f ca="1">IF(InvoiceDatabase[[#This Row],[IsOverdue?]]&lt;&gt;"Yes",InvoiceDatabase[[#This Row],[Status]],"Past Due")</f>
        <v>Paid</v>
      </c>
      <c r="T1822" s="68" t="str">
        <f ca="1">IF(AND(InvoiceDatabase[[#This Row],[Date Due]]&lt;TODAY(),InvoiceDatabase[[#This Row],[Status]]&lt;&gt;"Paid"),"Yes","No")</f>
        <v>No</v>
      </c>
    </row>
    <row r="1823" spans="1:20">
      <c r="A1823">
        <v>1822</v>
      </c>
      <c r="C1823" t="s">
        <v>138</v>
      </c>
      <c r="D1823" s="68">
        <v>5135000</v>
      </c>
      <c r="E1823" s="23">
        <v>46175</v>
      </c>
      <c r="F1823" s="23">
        <v>46205</v>
      </c>
      <c r="G1823" t="s">
        <v>274</v>
      </c>
      <c r="H1823"/>
      <c r="I1823"/>
      <c r="K1823" t="s">
        <v>2123</v>
      </c>
      <c r="L1823" s="68">
        <v>5135000</v>
      </c>
      <c r="M1823" s="68">
        <f>InvoiceDatabase[[#This Row],[Amount]]-InvoiceDatabase[[#This Row],[Paid Amount]]</f>
        <v>0</v>
      </c>
      <c r="N1823" s="68" t="str" cm="1">
        <f t="array" aca="1" ref="N18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3" s="68" t="str">
        <f>_xlfn.TEXTAFTER(
VLOOKUP(InvoiceDatabase[[#This Row],[Customer]],CustomerList[],5,FALSE),
", ", -1)</f>
        <v>Jawa Barat</v>
      </c>
      <c r="P1823" s="68">
        <f ca="1">IF(InvoiceDatabase[[#This Row],[Aging]]&lt;&gt;"Within Due",InvoiceDatabase[[#This Row],[Balance Outstanding]],0)</f>
        <v>0</v>
      </c>
      <c r="Q1823" s="68">
        <f ca="1">IF(InvoiceDatabase[[#This Row],[Aging]]="Within Due",InvoiceDatabase[[#This Row],[Balance Outstanding]],0)</f>
        <v>0</v>
      </c>
      <c r="R1823" s="68" t="str">
        <f ca="1">IF(InvoiceDatabase[[#This Row],[Date Issued]] &gt;= TODAY()-30, "Yes", "No")</f>
        <v>No</v>
      </c>
      <c r="S1823" s="68" t="str">
        <f ca="1">IF(InvoiceDatabase[[#This Row],[IsOverdue?]]&lt;&gt;"Yes",InvoiceDatabase[[#This Row],[Status]],"Past Due")</f>
        <v>Paid</v>
      </c>
      <c r="T1823" s="68" t="str">
        <f ca="1">IF(AND(InvoiceDatabase[[#This Row],[Date Due]]&lt;TODAY(),InvoiceDatabase[[#This Row],[Status]]&lt;&gt;"Paid"),"Yes","No")</f>
        <v>No</v>
      </c>
    </row>
    <row r="1824" spans="1:20">
      <c r="A1824">
        <v>1823</v>
      </c>
      <c r="C1824" t="s">
        <v>211</v>
      </c>
      <c r="D1824" s="68">
        <v>2043000</v>
      </c>
      <c r="E1824" s="23">
        <v>46127</v>
      </c>
      <c r="F1824" s="23">
        <v>46157</v>
      </c>
      <c r="G1824" t="s">
        <v>274</v>
      </c>
      <c r="H1824"/>
      <c r="I1824"/>
      <c r="K1824" t="s">
        <v>2124</v>
      </c>
      <c r="L1824" s="68">
        <v>2043000</v>
      </c>
      <c r="M1824" s="68">
        <f>InvoiceDatabase[[#This Row],[Amount]]-InvoiceDatabase[[#This Row],[Paid Amount]]</f>
        <v>0</v>
      </c>
      <c r="N1824" s="68" t="str" cm="1">
        <f t="array" aca="1" ref="N18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4" s="68" t="str">
        <f>_xlfn.TEXTAFTER(
VLOOKUP(InvoiceDatabase[[#This Row],[Customer]],CustomerList[],5,FALSE),
", ", -1)</f>
        <v>Sulawesi Selatan</v>
      </c>
      <c r="P1824" s="68">
        <f ca="1">IF(InvoiceDatabase[[#This Row],[Aging]]&lt;&gt;"Within Due",InvoiceDatabase[[#This Row],[Balance Outstanding]],0)</f>
        <v>0</v>
      </c>
      <c r="Q1824" s="68">
        <f ca="1">IF(InvoiceDatabase[[#This Row],[Aging]]="Within Due",InvoiceDatabase[[#This Row],[Balance Outstanding]],0)</f>
        <v>0</v>
      </c>
      <c r="R1824" s="68" t="str">
        <f ca="1">IF(InvoiceDatabase[[#This Row],[Date Issued]] &gt;= TODAY()-30, "Yes", "No")</f>
        <v>No</v>
      </c>
      <c r="S1824" s="68" t="str">
        <f ca="1">IF(InvoiceDatabase[[#This Row],[IsOverdue?]]&lt;&gt;"Yes",InvoiceDatabase[[#This Row],[Status]],"Past Due")</f>
        <v>Paid</v>
      </c>
      <c r="T1824" s="68" t="str">
        <f ca="1">IF(AND(InvoiceDatabase[[#This Row],[Date Due]]&lt;TODAY(),InvoiceDatabase[[#This Row],[Status]]&lt;&gt;"Paid"),"Yes","No")</f>
        <v>No</v>
      </c>
    </row>
    <row r="1825" spans="1:20">
      <c r="A1825">
        <v>1824</v>
      </c>
      <c r="C1825" t="s">
        <v>138</v>
      </c>
      <c r="D1825" s="68">
        <v>5876000</v>
      </c>
      <c r="E1825" s="23">
        <v>46076</v>
      </c>
      <c r="F1825" s="23">
        <v>46106</v>
      </c>
      <c r="G1825" t="s">
        <v>274</v>
      </c>
      <c r="H1825"/>
      <c r="I1825"/>
      <c r="K1825" t="s">
        <v>2125</v>
      </c>
      <c r="L1825" s="68">
        <v>5876000</v>
      </c>
      <c r="M1825" s="68">
        <f>InvoiceDatabase[[#This Row],[Amount]]-InvoiceDatabase[[#This Row],[Paid Amount]]</f>
        <v>0</v>
      </c>
      <c r="N1825" s="68" t="str" cm="1">
        <f t="array" aca="1" ref="N18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5" s="68" t="str">
        <f>_xlfn.TEXTAFTER(
VLOOKUP(InvoiceDatabase[[#This Row],[Customer]],CustomerList[],5,FALSE),
", ", -1)</f>
        <v>Jawa Barat</v>
      </c>
      <c r="P1825" s="68">
        <f ca="1">IF(InvoiceDatabase[[#This Row],[Aging]]&lt;&gt;"Within Due",InvoiceDatabase[[#This Row],[Balance Outstanding]],0)</f>
        <v>0</v>
      </c>
      <c r="Q1825" s="68">
        <f ca="1">IF(InvoiceDatabase[[#This Row],[Aging]]="Within Due",InvoiceDatabase[[#This Row],[Balance Outstanding]],0)</f>
        <v>0</v>
      </c>
      <c r="R1825" s="68" t="str">
        <f ca="1">IF(InvoiceDatabase[[#This Row],[Date Issued]] &gt;= TODAY()-30, "Yes", "No")</f>
        <v>No</v>
      </c>
      <c r="S1825" s="68" t="str">
        <f ca="1">IF(InvoiceDatabase[[#This Row],[IsOverdue?]]&lt;&gt;"Yes",InvoiceDatabase[[#This Row],[Status]],"Past Due")</f>
        <v>Paid</v>
      </c>
      <c r="T1825" s="68" t="str">
        <f ca="1">IF(AND(InvoiceDatabase[[#This Row],[Date Due]]&lt;TODAY(),InvoiceDatabase[[#This Row],[Status]]&lt;&gt;"Paid"),"Yes","No")</f>
        <v>No</v>
      </c>
    </row>
    <row r="1826" spans="1:20">
      <c r="A1826">
        <v>1825</v>
      </c>
      <c r="C1826" t="s">
        <v>125</v>
      </c>
      <c r="D1826" s="68">
        <v>5313000</v>
      </c>
      <c r="E1826" s="23">
        <v>46273</v>
      </c>
      <c r="F1826" s="23">
        <v>46303</v>
      </c>
      <c r="G1826" t="s">
        <v>274</v>
      </c>
      <c r="H1826"/>
      <c r="I1826"/>
      <c r="K1826" t="s">
        <v>2126</v>
      </c>
      <c r="L1826" s="68">
        <v>5313000</v>
      </c>
      <c r="M1826" s="68">
        <f>InvoiceDatabase[[#This Row],[Amount]]-InvoiceDatabase[[#This Row],[Paid Amount]]</f>
        <v>0</v>
      </c>
      <c r="N1826" s="68" t="str" cm="1">
        <f t="array" aca="1" ref="N18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6" s="68" t="str">
        <f>_xlfn.TEXTAFTER(
VLOOKUP(InvoiceDatabase[[#This Row],[Customer]],CustomerList[],5,FALSE),
", ", -1)</f>
        <v>DKI Jakarta</v>
      </c>
      <c r="P1826" s="68">
        <f ca="1">IF(InvoiceDatabase[[#This Row],[Aging]]&lt;&gt;"Within Due",InvoiceDatabase[[#This Row],[Balance Outstanding]],0)</f>
        <v>0</v>
      </c>
      <c r="Q1826" s="68">
        <f ca="1">IF(InvoiceDatabase[[#This Row],[Aging]]="Within Due",InvoiceDatabase[[#This Row],[Balance Outstanding]],0)</f>
        <v>0</v>
      </c>
      <c r="R1826" s="68" t="str">
        <f ca="1">IF(InvoiceDatabase[[#This Row],[Date Issued]] &gt;= TODAY()-30, "Yes", "No")</f>
        <v>Yes</v>
      </c>
      <c r="S1826" s="68" t="str">
        <f ca="1">IF(InvoiceDatabase[[#This Row],[IsOverdue?]]&lt;&gt;"Yes",InvoiceDatabase[[#This Row],[Status]],"Past Due")</f>
        <v>Paid</v>
      </c>
      <c r="T1826" s="68" t="str">
        <f ca="1">IF(AND(InvoiceDatabase[[#This Row],[Date Due]]&lt;TODAY(),InvoiceDatabase[[#This Row],[Status]]&lt;&gt;"Paid"),"Yes","No")</f>
        <v>No</v>
      </c>
    </row>
    <row r="1827" spans="1:20">
      <c r="A1827">
        <v>1826</v>
      </c>
      <c r="C1827" t="s">
        <v>111</v>
      </c>
      <c r="D1827" s="68">
        <v>1809000</v>
      </c>
      <c r="E1827" s="23">
        <v>46271</v>
      </c>
      <c r="F1827" s="23">
        <v>46316</v>
      </c>
      <c r="G1827" t="s">
        <v>51</v>
      </c>
      <c r="H1827"/>
      <c r="I1827"/>
      <c r="K1827" t="s">
        <v>2127</v>
      </c>
      <c r="L1827" s="68">
        <v>0</v>
      </c>
      <c r="M1827" s="68">
        <f>InvoiceDatabase[[#This Row],[Amount]]-InvoiceDatabase[[#This Row],[Paid Amount]]</f>
        <v>1809000</v>
      </c>
      <c r="N1827" s="68" t="str" cm="1">
        <f t="array" aca="1" ref="N18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827" s="68" t="str">
        <f>_xlfn.TEXTAFTER(
VLOOKUP(InvoiceDatabase[[#This Row],[Customer]],CustomerList[],5,FALSE),
", ", -1)</f>
        <v>DKI Jakarta</v>
      </c>
      <c r="P1827" s="68">
        <f ca="1">IF(InvoiceDatabase[[#This Row],[Aging]]&lt;&gt;"Within Due",InvoiceDatabase[[#This Row],[Balance Outstanding]],0)</f>
        <v>0</v>
      </c>
      <c r="Q1827" s="68">
        <f ca="1">IF(InvoiceDatabase[[#This Row],[Aging]]="Within Due",InvoiceDatabase[[#This Row],[Balance Outstanding]],0)</f>
        <v>1809000</v>
      </c>
      <c r="R1827" s="68" t="str">
        <f ca="1">IF(InvoiceDatabase[[#This Row],[Date Issued]] &gt;= TODAY()-30, "Yes", "No")</f>
        <v>Yes</v>
      </c>
      <c r="S1827" s="68" t="str">
        <f ca="1">IF(InvoiceDatabase[[#This Row],[IsOverdue?]]&lt;&gt;"Yes",InvoiceDatabase[[#This Row],[Status]],"Past Due")</f>
        <v>Unpaid</v>
      </c>
      <c r="T1827" s="68" t="str">
        <f ca="1">IF(AND(InvoiceDatabase[[#This Row],[Date Due]]&lt;TODAY(),InvoiceDatabase[[#This Row],[Status]]&lt;&gt;"Paid"),"Yes","No")</f>
        <v>No</v>
      </c>
    </row>
    <row r="1828" spans="1:20">
      <c r="A1828">
        <v>1827</v>
      </c>
      <c r="C1828" t="s">
        <v>253</v>
      </c>
      <c r="D1828" s="68">
        <v>3074000</v>
      </c>
      <c r="E1828" s="23">
        <v>46074</v>
      </c>
      <c r="F1828" s="23">
        <v>46119</v>
      </c>
      <c r="G1828" t="s">
        <v>2802</v>
      </c>
      <c r="H1828"/>
      <c r="I1828"/>
      <c r="K1828" t="s">
        <v>2128</v>
      </c>
      <c r="L1828" s="68">
        <v>1230000</v>
      </c>
      <c r="M1828" s="68">
        <f>InvoiceDatabase[[#This Row],[Amount]]-InvoiceDatabase[[#This Row],[Paid Amount]]</f>
        <v>1844000</v>
      </c>
      <c r="N1828" s="68" t="str" cm="1">
        <f t="array" aca="1" ref="N18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28" s="68" t="str">
        <f>_xlfn.TEXTAFTER(
VLOOKUP(InvoiceDatabase[[#This Row],[Customer]],CustomerList[],5,FALSE),
", ", -1)</f>
        <v>Kalimantan Barat</v>
      </c>
      <c r="P1828" s="68">
        <f ca="1">IF(InvoiceDatabase[[#This Row],[Aging]]&lt;&gt;"Within Due",InvoiceDatabase[[#This Row],[Balance Outstanding]],0)</f>
        <v>1844000</v>
      </c>
      <c r="Q1828" s="68">
        <f ca="1">IF(InvoiceDatabase[[#This Row],[Aging]]="Within Due",InvoiceDatabase[[#This Row],[Balance Outstanding]],0)</f>
        <v>0</v>
      </c>
      <c r="R1828" s="68" t="str">
        <f ca="1">IF(InvoiceDatabase[[#This Row],[Date Issued]] &gt;= TODAY()-30, "Yes", "No")</f>
        <v>No</v>
      </c>
      <c r="S1828" s="68" t="str">
        <f ca="1">IF(InvoiceDatabase[[#This Row],[IsOverdue?]]&lt;&gt;"Yes",InvoiceDatabase[[#This Row],[Status]],"Past Due")</f>
        <v>Past Due</v>
      </c>
      <c r="T1828" s="68" t="str">
        <f ca="1">IF(AND(InvoiceDatabase[[#This Row],[Date Due]]&lt;TODAY(),InvoiceDatabase[[#This Row],[Status]]&lt;&gt;"Paid"),"Yes","No")</f>
        <v>Yes</v>
      </c>
    </row>
    <row r="1829" spans="1:20">
      <c r="A1829">
        <v>1828</v>
      </c>
      <c r="C1829" t="s">
        <v>204</v>
      </c>
      <c r="D1829" s="68">
        <v>834000</v>
      </c>
      <c r="E1829" s="23">
        <v>46137</v>
      </c>
      <c r="F1829" s="23">
        <v>46167</v>
      </c>
      <c r="G1829" t="s">
        <v>274</v>
      </c>
      <c r="H1829"/>
      <c r="I1829"/>
      <c r="K1829" t="s">
        <v>2129</v>
      </c>
      <c r="L1829" s="68">
        <v>834000</v>
      </c>
      <c r="M1829" s="68">
        <f>InvoiceDatabase[[#This Row],[Amount]]-InvoiceDatabase[[#This Row],[Paid Amount]]</f>
        <v>0</v>
      </c>
      <c r="N1829" s="68" t="str" cm="1">
        <f t="array" aca="1" ref="N18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29" s="68" t="str">
        <f>_xlfn.TEXTAFTER(
VLOOKUP(InvoiceDatabase[[#This Row],[Customer]],CustomerList[],5,FALSE),
", ", -1)</f>
        <v>Bali</v>
      </c>
      <c r="P1829" s="68">
        <f ca="1">IF(InvoiceDatabase[[#This Row],[Aging]]&lt;&gt;"Within Due",InvoiceDatabase[[#This Row],[Balance Outstanding]],0)</f>
        <v>0</v>
      </c>
      <c r="Q1829" s="68">
        <f ca="1">IF(InvoiceDatabase[[#This Row],[Aging]]="Within Due",InvoiceDatabase[[#This Row],[Balance Outstanding]],0)</f>
        <v>0</v>
      </c>
      <c r="R1829" s="68" t="str">
        <f ca="1">IF(InvoiceDatabase[[#This Row],[Date Issued]] &gt;= TODAY()-30, "Yes", "No")</f>
        <v>No</v>
      </c>
      <c r="S1829" s="68" t="str">
        <f ca="1">IF(InvoiceDatabase[[#This Row],[IsOverdue?]]&lt;&gt;"Yes",InvoiceDatabase[[#This Row],[Status]],"Past Due")</f>
        <v>Paid</v>
      </c>
      <c r="T1829" s="68" t="str">
        <f ca="1">IF(AND(InvoiceDatabase[[#This Row],[Date Due]]&lt;TODAY(),InvoiceDatabase[[#This Row],[Status]]&lt;&gt;"Paid"),"Yes","No")</f>
        <v>No</v>
      </c>
    </row>
    <row r="1830" spans="1:20">
      <c r="A1830">
        <v>1829</v>
      </c>
      <c r="C1830" t="s">
        <v>171</v>
      </c>
      <c r="D1830" s="68">
        <v>3462000</v>
      </c>
      <c r="E1830" s="23">
        <v>46027</v>
      </c>
      <c r="F1830" s="23">
        <v>46057</v>
      </c>
      <c r="G1830" t="s">
        <v>51</v>
      </c>
      <c r="H1830"/>
      <c r="I1830"/>
      <c r="K1830" t="s">
        <v>2130</v>
      </c>
      <c r="L1830" s="68">
        <v>0</v>
      </c>
      <c r="M1830" s="68">
        <f>InvoiceDatabase[[#This Row],[Amount]]-InvoiceDatabase[[#This Row],[Paid Amount]]</f>
        <v>3462000</v>
      </c>
      <c r="N1830" s="68" t="str" cm="1">
        <f t="array" aca="1" ref="N18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0" s="68" t="str">
        <f>_xlfn.TEXTAFTER(
VLOOKUP(InvoiceDatabase[[#This Row],[Customer]],CustomerList[],5,FALSE),
", ", -1)</f>
        <v>Jawa Barat</v>
      </c>
      <c r="P1830" s="68">
        <f ca="1">IF(InvoiceDatabase[[#This Row],[Aging]]&lt;&gt;"Within Due",InvoiceDatabase[[#This Row],[Balance Outstanding]],0)</f>
        <v>3462000</v>
      </c>
      <c r="Q1830" s="68">
        <f ca="1">IF(InvoiceDatabase[[#This Row],[Aging]]="Within Due",InvoiceDatabase[[#This Row],[Balance Outstanding]],0)</f>
        <v>0</v>
      </c>
      <c r="R1830" s="68" t="str">
        <f ca="1">IF(InvoiceDatabase[[#This Row],[Date Issued]] &gt;= TODAY()-30, "Yes", "No")</f>
        <v>No</v>
      </c>
      <c r="S1830" s="68" t="str">
        <f ca="1">IF(InvoiceDatabase[[#This Row],[IsOverdue?]]&lt;&gt;"Yes",InvoiceDatabase[[#This Row],[Status]],"Past Due")</f>
        <v>Past Due</v>
      </c>
      <c r="T1830" s="68" t="str">
        <f ca="1">IF(AND(InvoiceDatabase[[#This Row],[Date Due]]&lt;TODAY(),InvoiceDatabase[[#This Row],[Status]]&lt;&gt;"Paid"),"Yes","No")</f>
        <v>Yes</v>
      </c>
    </row>
    <row r="1831" spans="1:20">
      <c r="A1831">
        <v>1830</v>
      </c>
      <c r="C1831" t="s">
        <v>177</v>
      </c>
      <c r="D1831" s="68">
        <v>3308000</v>
      </c>
      <c r="E1831" s="23">
        <v>46188</v>
      </c>
      <c r="F1831" s="23">
        <v>46218</v>
      </c>
      <c r="G1831" t="s">
        <v>51</v>
      </c>
      <c r="H1831"/>
      <c r="I1831"/>
      <c r="K1831" t="s">
        <v>2131</v>
      </c>
      <c r="L1831" s="68">
        <v>0</v>
      </c>
      <c r="M1831" s="68">
        <f>InvoiceDatabase[[#This Row],[Amount]]-InvoiceDatabase[[#This Row],[Paid Amount]]</f>
        <v>3308000</v>
      </c>
      <c r="N1831" s="68" t="str" cm="1">
        <f t="array" aca="1" ref="N18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31" s="68" t="str">
        <f>_xlfn.TEXTAFTER(
VLOOKUP(InvoiceDatabase[[#This Row],[Customer]],CustomerList[],5,FALSE),
", ", -1)</f>
        <v>Jawa Timur</v>
      </c>
      <c r="P1831" s="68">
        <f ca="1">IF(InvoiceDatabase[[#This Row],[Aging]]&lt;&gt;"Within Due",InvoiceDatabase[[#This Row],[Balance Outstanding]],0)</f>
        <v>3308000</v>
      </c>
      <c r="Q1831" s="68">
        <f ca="1">IF(InvoiceDatabase[[#This Row],[Aging]]="Within Due",InvoiceDatabase[[#This Row],[Balance Outstanding]],0)</f>
        <v>0</v>
      </c>
      <c r="R1831" s="68" t="str">
        <f ca="1">IF(InvoiceDatabase[[#This Row],[Date Issued]] &gt;= TODAY()-30, "Yes", "No")</f>
        <v>No</v>
      </c>
      <c r="S1831" s="68" t="str">
        <f ca="1">IF(InvoiceDatabase[[#This Row],[IsOverdue?]]&lt;&gt;"Yes",InvoiceDatabase[[#This Row],[Status]],"Past Due")</f>
        <v>Past Due</v>
      </c>
      <c r="T1831" s="68" t="str">
        <f ca="1">IF(AND(InvoiceDatabase[[#This Row],[Date Due]]&lt;TODAY(),InvoiceDatabase[[#This Row],[Status]]&lt;&gt;"Paid"),"Yes","No")</f>
        <v>Yes</v>
      </c>
    </row>
    <row r="1832" spans="1:20">
      <c r="A1832">
        <v>1831</v>
      </c>
      <c r="C1832" t="s">
        <v>225</v>
      </c>
      <c r="D1832" s="68">
        <v>6353000</v>
      </c>
      <c r="E1832" s="23">
        <v>46116</v>
      </c>
      <c r="F1832" s="23">
        <v>46146</v>
      </c>
      <c r="G1832" t="s">
        <v>274</v>
      </c>
      <c r="H1832"/>
      <c r="I1832"/>
      <c r="K1832" t="s">
        <v>2132</v>
      </c>
      <c r="L1832" s="68">
        <v>6353000</v>
      </c>
      <c r="M1832" s="68">
        <f>InvoiceDatabase[[#This Row],[Amount]]-InvoiceDatabase[[#This Row],[Paid Amount]]</f>
        <v>0</v>
      </c>
      <c r="N1832" s="68" t="str" cm="1">
        <f t="array" aca="1" ref="N18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2" s="68" t="str">
        <f>_xlfn.TEXTAFTER(
VLOOKUP(InvoiceDatabase[[#This Row],[Customer]],CustomerList[],5,FALSE),
", ", -1)</f>
        <v>Sumatera Selatan</v>
      </c>
      <c r="P1832" s="68">
        <f ca="1">IF(InvoiceDatabase[[#This Row],[Aging]]&lt;&gt;"Within Due",InvoiceDatabase[[#This Row],[Balance Outstanding]],0)</f>
        <v>0</v>
      </c>
      <c r="Q1832" s="68">
        <f ca="1">IF(InvoiceDatabase[[#This Row],[Aging]]="Within Due",InvoiceDatabase[[#This Row],[Balance Outstanding]],0)</f>
        <v>0</v>
      </c>
      <c r="R1832" s="68" t="str">
        <f ca="1">IF(InvoiceDatabase[[#This Row],[Date Issued]] &gt;= TODAY()-30, "Yes", "No")</f>
        <v>No</v>
      </c>
      <c r="S1832" s="68" t="str">
        <f ca="1">IF(InvoiceDatabase[[#This Row],[IsOverdue?]]&lt;&gt;"Yes",InvoiceDatabase[[#This Row],[Status]],"Past Due")</f>
        <v>Paid</v>
      </c>
      <c r="T1832" s="68" t="str">
        <f ca="1">IF(AND(InvoiceDatabase[[#This Row],[Date Due]]&lt;TODAY(),InvoiceDatabase[[#This Row],[Status]]&lt;&gt;"Paid"),"Yes","No")</f>
        <v>No</v>
      </c>
    </row>
    <row r="1833" spans="1:20">
      <c r="A1833">
        <v>1832</v>
      </c>
      <c r="C1833" t="s">
        <v>111</v>
      </c>
      <c r="D1833" s="68">
        <v>9813000</v>
      </c>
      <c r="E1833" s="23">
        <v>46024</v>
      </c>
      <c r="F1833" s="23">
        <v>46054</v>
      </c>
      <c r="G1833" t="s">
        <v>274</v>
      </c>
      <c r="H1833"/>
      <c r="I1833"/>
      <c r="K1833" t="s">
        <v>2133</v>
      </c>
      <c r="L1833" s="68">
        <v>9813000</v>
      </c>
      <c r="M1833" s="68">
        <f>InvoiceDatabase[[#This Row],[Amount]]-InvoiceDatabase[[#This Row],[Paid Amount]]</f>
        <v>0</v>
      </c>
      <c r="N1833" s="68" t="str" cm="1">
        <f t="array" aca="1" ref="N18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3" s="68" t="str">
        <f>_xlfn.TEXTAFTER(
VLOOKUP(InvoiceDatabase[[#This Row],[Customer]],CustomerList[],5,FALSE),
", ", -1)</f>
        <v>DKI Jakarta</v>
      </c>
      <c r="P1833" s="68">
        <f ca="1">IF(InvoiceDatabase[[#This Row],[Aging]]&lt;&gt;"Within Due",InvoiceDatabase[[#This Row],[Balance Outstanding]],0)</f>
        <v>0</v>
      </c>
      <c r="Q1833" s="68">
        <f ca="1">IF(InvoiceDatabase[[#This Row],[Aging]]="Within Due",InvoiceDatabase[[#This Row],[Balance Outstanding]],0)</f>
        <v>0</v>
      </c>
      <c r="R1833" s="68" t="str">
        <f ca="1">IF(InvoiceDatabase[[#This Row],[Date Issued]] &gt;= TODAY()-30, "Yes", "No")</f>
        <v>No</v>
      </c>
      <c r="S1833" s="68" t="str">
        <f ca="1">IF(InvoiceDatabase[[#This Row],[IsOverdue?]]&lt;&gt;"Yes",InvoiceDatabase[[#This Row],[Status]],"Past Due")</f>
        <v>Paid</v>
      </c>
      <c r="T1833" s="68" t="str">
        <f ca="1">IF(AND(InvoiceDatabase[[#This Row],[Date Due]]&lt;TODAY(),InvoiceDatabase[[#This Row],[Status]]&lt;&gt;"Paid"),"Yes","No")</f>
        <v>No</v>
      </c>
    </row>
    <row r="1834" spans="1:20">
      <c r="A1834">
        <v>1833</v>
      </c>
      <c r="C1834" t="s">
        <v>131</v>
      </c>
      <c r="D1834" s="68">
        <v>695000</v>
      </c>
      <c r="E1834" s="23">
        <v>46207</v>
      </c>
      <c r="F1834" s="23">
        <v>46237</v>
      </c>
      <c r="G1834" t="s">
        <v>274</v>
      </c>
      <c r="H1834"/>
      <c r="I1834"/>
      <c r="K1834" t="s">
        <v>2134</v>
      </c>
      <c r="L1834" s="68">
        <v>695000</v>
      </c>
      <c r="M1834" s="68">
        <f>InvoiceDatabase[[#This Row],[Amount]]-InvoiceDatabase[[#This Row],[Paid Amount]]</f>
        <v>0</v>
      </c>
      <c r="N1834" s="68" t="str" cm="1">
        <f t="array" aca="1" ref="N18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4" s="68" t="str">
        <f>_xlfn.TEXTAFTER(
VLOOKUP(InvoiceDatabase[[#This Row],[Customer]],CustomerList[],5,FALSE),
", ", -1)</f>
        <v>Jawa Barat</v>
      </c>
      <c r="P1834" s="68">
        <f ca="1">IF(InvoiceDatabase[[#This Row],[Aging]]&lt;&gt;"Within Due",InvoiceDatabase[[#This Row],[Balance Outstanding]],0)</f>
        <v>0</v>
      </c>
      <c r="Q1834" s="68">
        <f ca="1">IF(InvoiceDatabase[[#This Row],[Aging]]="Within Due",InvoiceDatabase[[#This Row],[Balance Outstanding]],0)</f>
        <v>0</v>
      </c>
      <c r="R1834" s="68" t="str">
        <f ca="1">IF(InvoiceDatabase[[#This Row],[Date Issued]] &gt;= TODAY()-30, "Yes", "No")</f>
        <v>No</v>
      </c>
      <c r="S1834" s="68" t="str">
        <f ca="1">IF(InvoiceDatabase[[#This Row],[IsOverdue?]]&lt;&gt;"Yes",InvoiceDatabase[[#This Row],[Status]],"Past Due")</f>
        <v>Paid</v>
      </c>
      <c r="T1834" s="68" t="str">
        <f ca="1">IF(AND(InvoiceDatabase[[#This Row],[Date Due]]&lt;TODAY(),InvoiceDatabase[[#This Row],[Status]]&lt;&gt;"Paid"),"Yes","No")</f>
        <v>No</v>
      </c>
    </row>
    <row r="1835" spans="1:20">
      <c r="A1835">
        <v>1834</v>
      </c>
      <c r="C1835" t="s">
        <v>260</v>
      </c>
      <c r="D1835" s="68">
        <v>6108000</v>
      </c>
      <c r="E1835" s="23">
        <v>46137</v>
      </c>
      <c r="F1835" s="23">
        <v>46167</v>
      </c>
      <c r="G1835" t="s">
        <v>51</v>
      </c>
      <c r="H1835"/>
      <c r="I1835"/>
      <c r="K1835" t="s">
        <v>2135</v>
      </c>
      <c r="L1835" s="68">
        <v>0</v>
      </c>
      <c r="M1835" s="68">
        <f>InvoiceDatabase[[#This Row],[Amount]]-InvoiceDatabase[[#This Row],[Paid Amount]]</f>
        <v>6108000</v>
      </c>
      <c r="N1835" s="68" t="str" cm="1">
        <f t="array" aca="1" ref="N18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35" s="68" t="str">
        <f>_xlfn.TEXTAFTER(
VLOOKUP(InvoiceDatabase[[#This Row],[Customer]],CustomerList[],5,FALSE),
", ", -1)</f>
        <v>Sulawesi Utara</v>
      </c>
      <c r="P1835" s="68">
        <f ca="1">IF(InvoiceDatabase[[#This Row],[Aging]]&lt;&gt;"Within Due",InvoiceDatabase[[#This Row],[Balance Outstanding]],0)</f>
        <v>6108000</v>
      </c>
      <c r="Q1835" s="68">
        <f ca="1">IF(InvoiceDatabase[[#This Row],[Aging]]="Within Due",InvoiceDatabase[[#This Row],[Balance Outstanding]],0)</f>
        <v>0</v>
      </c>
      <c r="R1835" s="68" t="str">
        <f ca="1">IF(InvoiceDatabase[[#This Row],[Date Issued]] &gt;= TODAY()-30, "Yes", "No")</f>
        <v>No</v>
      </c>
      <c r="S1835" s="68" t="str">
        <f ca="1">IF(InvoiceDatabase[[#This Row],[IsOverdue?]]&lt;&gt;"Yes",InvoiceDatabase[[#This Row],[Status]],"Past Due")</f>
        <v>Past Due</v>
      </c>
      <c r="T1835" s="68" t="str">
        <f ca="1">IF(AND(InvoiceDatabase[[#This Row],[Date Due]]&lt;TODAY(),InvoiceDatabase[[#This Row],[Status]]&lt;&gt;"Paid"),"Yes","No")</f>
        <v>Yes</v>
      </c>
    </row>
    <row r="1836" spans="1:20">
      <c r="A1836">
        <v>1835</v>
      </c>
      <c r="C1836" t="s">
        <v>218</v>
      </c>
      <c r="D1836" s="68">
        <v>2345000</v>
      </c>
      <c r="E1836" s="23">
        <v>46191</v>
      </c>
      <c r="F1836" s="23">
        <v>46221</v>
      </c>
      <c r="G1836" t="s">
        <v>274</v>
      </c>
      <c r="H1836"/>
      <c r="I1836"/>
      <c r="K1836" t="s">
        <v>2136</v>
      </c>
      <c r="L1836" s="68">
        <v>2345000</v>
      </c>
      <c r="M1836" s="68">
        <f>InvoiceDatabase[[#This Row],[Amount]]-InvoiceDatabase[[#This Row],[Paid Amount]]</f>
        <v>0</v>
      </c>
      <c r="N1836" s="68" t="str" cm="1">
        <f t="array" aca="1" ref="N18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6" s="68" t="str">
        <f>_xlfn.TEXTAFTER(
VLOOKUP(InvoiceDatabase[[#This Row],[Customer]],CustomerList[],5,FALSE),
", ", -1)</f>
        <v>Sumatera Utara</v>
      </c>
      <c r="P1836" s="68">
        <f ca="1">IF(InvoiceDatabase[[#This Row],[Aging]]&lt;&gt;"Within Due",InvoiceDatabase[[#This Row],[Balance Outstanding]],0)</f>
        <v>0</v>
      </c>
      <c r="Q1836" s="68">
        <f ca="1">IF(InvoiceDatabase[[#This Row],[Aging]]="Within Due",InvoiceDatabase[[#This Row],[Balance Outstanding]],0)</f>
        <v>0</v>
      </c>
      <c r="R1836" s="68" t="str">
        <f ca="1">IF(InvoiceDatabase[[#This Row],[Date Issued]] &gt;= TODAY()-30, "Yes", "No")</f>
        <v>No</v>
      </c>
      <c r="S1836" s="68" t="str">
        <f ca="1">IF(InvoiceDatabase[[#This Row],[IsOverdue?]]&lt;&gt;"Yes",InvoiceDatabase[[#This Row],[Status]],"Past Due")</f>
        <v>Paid</v>
      </c>
      <c r="T1836" s="68" t="str">
        <f ca="1">IF(AND(InvoiceDatabase[[#This Row],[Date Due]]&lt;TODAY(),InvoiceDatabase[[#This Row],[Status]]&lt;&gt;"Paid"),"Yes","No")</f>
        <v>No</v>
      </c>
    </row>
    <row r="1837" spans="1:20">
      <c r="A1837">
        <v>1836</v>
      </c>
      <c r="C1837" t="s">
        <v>246</v>
      </c>
      <c r="D1837" s="68">
        <v>1156000</v>
      </c>
      <c r="E1837" s="23">
        <v>46264</v>
      </c>
      <c r="F1837" s="23">
        <v>46294</v>
      </c>
      <c r="G1837" t="s">
        <v>51</v>
      </c>
      <c r="H1837"/>
      <c r="I1837"/>
      <c r="K1837" t="s">
        <v>2137</v>
      </c>
      <c r="L1837" s="68">
        <v>0</v>
      </c>
      <c r="M1837" s="68">
        <f>InvoiceDatabase[[#This Row],[Amount]]-InvoiceDatabase[[#This Row],[Paid Amount]]</f>
        <v>1156000</v>
      </c>
      <c r="N1837" s="68" t="str" cm="1">
        <f t="array" aca="1" ref="N18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37" s="68" t="str">
        <f>_xlfn.TEXTAFTER(
VLOOKUP(InvoiceDatabase[[#This Row],[Customer]],CustomerList[],5,FALSE),
", ", -1)</f>
        <v>Kalimantan Timur</v>
      </c>
      <c r="P1837" s="68">
        <f ca="1">IF(InvoiceDatabase[[#This Row],[Aging]]&lt;&gt;"Within Due",InvoiceDatabase[[#This Row],[Balance Outstanding]],0)</f>
        <v>1156000</v>
      </c>
      <c r="Q1837" s="68">
        <f ca="1">IF(InvoiceDatabase[[#This Row],[Aging]]="Within Due",InvoiceDatabase[[#This Row],[Balance Outstanding]],0)</f>
        <v>0</v>
      </c>
      <c r="R1837" s="68" t="str">
        <f ca="1">IF(InvoiceDatabase[[#This Row],[Date Issued]] &gt;= TODAY()-30, "Yes", "No")</f>
        <v>No</v>
      </c>
      <c r="S1837" s="68" t="str">
        <f ca="1">IF(InvoiceDatabase[[#This Row],[IsOverdue?]]&lt;&gt;"Yes",InvoiceDatabase[[#This Row],[Status]],"Past Due")</f>
        <v>Past Due</v>
      </c>
      <c r="T1837" s="68" t="str">
        <f ca="1">IF(AND(InvoiceDatabase[[#This Row],[Date Due]]&lt;TODAY(),InvoiceDatabase[[#This Row],[Status]]&lt;&gt;"Paid"),"Yes","No")</f>
        <v>Yes</v>
      </c>
    </row>
    <row r="1838" spans="1:20">
      <c r="A1838">
        <v>1837</v>
      </c>
      <c r="C1838" t="s">
        <v>158</v>
      </c>
      <c r="D1838" s="68">
        <v>2820000</v>
      </c>
      <c r="E1838" s="23">
        <v>46214</v>
      </c>
      <c r="F1838" s="23">
        <v>46244</v>
      </c>
      <c r="G1838" t="s">
        <v>274</v>
      </c>
      <c r="H1838"/>
      <c r="I1838"/>
      <c r="K1838" t="s">
        <v>2138</v>
      </c>
      <c r="L1838" s="68">
        <v>2820000</v>
      </c>
      <c r="M1838" s="68">
        <f>InvoiceDatabase[[#This Row],[Amount]]-InvoiceDatabase[[#This Row],[Paid Amount]]</f>
        <v>0</v>
      </c>
      <c r="N1838" s="68" t="str" cm="1">
        <f t="array" aca="1" ref="N18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8" s="68" t="str">
        <f>_xlfn.TEXTAFTER(
VLOOKUP(InvoiceDatabase[[#This Row],[Customer]],CustomerList[],5,FALSE),
", ", -1)</f>
        <v>DKI Jakarta</v>
      </c>
      <c r="P1838" s="68">
        <f ca="1">IF(InvoiceDatabase[[#This Row],[Aging]]&lt;&gt;"Within Due",InvoiceDatabase[[#This Row],[Balance Outstanding]],0)</f>
        <v>0</v>
      </c>
      <c r="Q1838" s="68">
        <f ca="1">IF(InvoiceDatabase[[#This Row],[Aging]]="Within Due",InvoiceDatabase[[#This Row],[Balance Outstanding]],0)</f>
        <v>0</v>
      </c>
      <c r="R1838" s="68" t="str">
        <f ca="1">IF(InvoiceDatabase[[#This Row],[Date Issued]] &gt;= TODAY()-30, "Yes", "No")</f>
        <v>No</v>
      </c>
      <c r="S1838" s="68" t="str">
        <f ca="1">IF(InvoiceDatabase[[#This Row],[IsOverdue?]]&lt;&gt;"Yes",InvoiceDatabase[[#This Row],[Status]],"Past Due")</f>
        <v>Paid</v>
      </c>
      <c r="T1838" s="68" t="str">
        <f ca="1">IF(AND(InvoiceDatabase[[#This Row],[Date Due]]&lt;TODAY(),InvoiceDatabase[[#This Row],[Status]]&lt;&gt;"Paid"),"Yes","No")</f>
        <v>No</v>
      </c>
    </row>
    <row r="1839" spans="1:20">
      <c r="A1839">
        <v>1838</v>
      </c>
      <c r="C1839" t="s">
        <v>171</v>
      </c>
      <c r="D1839" s="68">
        <v>2168000</v>
      </c>
      <c r="E1839" s="23">
        <v>46078</v>
      </c>
      <c r="F1839" s="23">
        <v>46092</v>
      </c>
      <c r="G1839" t="s">
        <v>274</v>
      </c>
      <c r="H1839"/>
      <c r="I1839"/>
      <c r="K1839" t="s">
        <v>2139</v>
      </c>
      <c r="L1839" s="68">
        <v>2168000</v>
      </c>
      <c r="M1839" s="68">
        <f>InvoiceDatabase[[#This Row],[Amount]]-InvoiceDatabase[[#This Row],[Paid Amount]]</f>
        <v>0</v>
      </c>
      <c r="N1839" s="68" t="str" cm="1">
        <f t="array" aca="1" ref="N18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39" s="68" t="str">
        <f>_xlfn.TEXTAFTER(
VLOOKUP(InvoiceDatabase[[#This Row],[Customer]],CustomerList[],5,FALSE),
", ", -1)</f>
        <v>Jawa Barat</v>
      </c>
      <c r="P1839" s="68">
        <f ca="1">IF(InvoiceDatabase[[#This Row],[Aging]]&lt;&gt;"Within Due",InvoiceDatabase[[#This Row],[Balance Outstanding]],0)</f>
        <v>0</v>
      </c>
      <c r="Q1839" s="68">
        <f ca="1">IF(InvoiceDatabase[[#This Row],[Aging]]="Within Due",InvoiceDatabase[[#This Row],[Balance Outstanding]],0)</f>
        <v>0</v>
      </c>
      <c r="R1839" s="68" t="str">
        <f ca="1">IF(InvoiceDatabase[[#This Row],[Date Issued]] &gt;= TODAY()-30, "Yes", "No")</f>
        <v>No</v>
      </c>
      <c r="S1839" s="68" t="str">
        <f ca="1">IF(InvoiceDatabase[[#This Row],[IsOverdue?]]&lt;&gt;"Yes",InvoiceDatabase[[#This Row],[Status]],"Past Due")</f>
        <v>Paid</v>
      </c>
      <c r="T1839" s="68" t="str">
        <f ca="1">IF(AND(InvoiceDatabase[[#This Row],[Date Due]]&lt;TODAY(),InvoiceDatabase[[#This Row],[Status]]&lt;&gt;"Paid"),"Yes","No")</f>
        <v>No</v>
      </c>
    </row>
    <row r="1840" spans="1:20">
      <c r="A1840">
        <v>1839</v>
      </c>
      <c r="C1840" t="s">
        <v>144</v>
      </c>
      <c r="D1840" s="68">
        <v>6662000</v>
      </c>
      <c r="E1840" s="23">
        <v>46265</v>
      </c>
      <c r="F1840" s="23">
        <v>46279</v>
      </c>
      <c r="G1840" t="s">
        <v>274</v>
      </c>
      <c r="H1840"/>
      <c r="I1840"/>
      <c r="K1840" t="s">
        <v>2140</v>
      </c>
      <c r="L1840" s="68">
        <v>6662000</v>
      </c>
      <c r="M1840" s="68">
        <f>InvoiceDatabase[[#This Row],[Amount]]-InvoiceDatabase[[#This Row],[Paid Amount]]</f>
        <v>0</v>
      </c>
      <c r="N1840" s="68" t="str" cm="1">
        <f t="array" aca="1" ref="N18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0" s="68" t="str">
        <f>_xlfn.TEXTAFTER(
VLOOKUP(InvoiceDatabase[[#This Row],[Customer]],CustomerList[],5,FALSE),
", ", -1)</f>
        <v>Banten</v>
      </c>
      <c r="P1840" s="68">
        <f ca="1">IF(InvoiceDatabase[[#This Row],[Aging]]&lt;&gt;"Within Due",InvoiceDatabase[[#This Row],[Balance Outstanding]],0)</f>
        <v>0</v>
      </c>
      <c r="Q1840" s="68">
        <f ca="1">IF(InvoiceDatabase[[#This Row],[Aging]]="Within Due",InvoiceDatabase[[#This Row],[Balance Outstanding]],0)</f>
        <v>0</v>
      </c>
      <c r="R1840" s="68" t="str">
        <f ca="1">IF(InvoiceDatabase[[#This Row],[Date Issued]] &gt;= TODAY()-30, "Yes", "No")</f>
        <v>No</v>
      </c>
      <c r="S1840" s="68" t="str">
        <f ca="1">IF(InvoiceDatabase[[#This Row],[IsOverdue?]]&lt;&gt;"Yes",InvoiceDatabase[[#This Row],[Status]],"Past Due")</f>
        <v>Paid</v>
      </c>
      <c r="T1840" s="68" t="str">
        <f ca="1">IF(AND(InvoiceDatabase[[#This Row],[Date Due]]&lt;TODAY(),InvoiceDatabase[[#This Row],[Status]]&lt;&gt;"Paid"),"Yes","No")</f>
        <v>No</v>
      </c>
    </row>
    <row r="1841" spans="1:20">
      <c r="A1841">
        <v>1840</v>
      </c>
      <c r="C1841" t="s">
        <v>131</v>
      </c>
      <c r="D1841" s="68">
        <v>4274000</v>
      </c>
      <c r="E1841" s="23">
        <v>46090</v>
      </c>
      <c r="F1841" s="23">
        <v>46120</v>
      </c>
      <c r="G1841" t="s">
        <v>2802</v>
      </c>
      <c r="H1841"/>
      <c r="I1841"/>
      <c r="K1841" t="s">
        <v>2141</v>
      </c>
      <c r="L1841" s="68">
        <v>2564000</v>
      </c>
      <c r="M1841" s="68">
        <f>InvoiceDatabase[[#This Row],[Amount]]-InvoiceDatabase[[#This Row],[Paid Amount]]</f>
        <v>1710000</v>
      </c>
      <c r="N1841" s="68" t="str" cm="1">
        <f t="array" aca="1" ref="N18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1" s="68" t="str">
        <f>_xlfn.TEXTAFTER(
VLOOKUP(InvoiceDatabase[[#This Row],[Customer]],CustomerList[],5,FALSE),
", ", -1)</f>
        <v>Jawa Barat</v>
      </c>
      <c r="P1841" s="68">
        <f ca="1">IF(InvoiceDatabase[[#This Row],[Aging]]&lt;&gt;"Within Due",InvoiceDatabase[[#This Row],[Balance Outstanding]],0)</f>
        <v>1710000</v>
      </c>
      <c r="Q1841" s="68">
        <f ca="1">IF(InvoiceDatabase[[#This Row],[Aging]]="Within Due",InvoiceDatabase[[#This Row],[Balance Outstanding]],0)</f>
        <v>0</v>
      </c>
      <c r="R1841" s="68" t="str">
        <f ca="1">IF(InvoiceDatabase[[#This Row],[Date Issued]] &gt;= TODAY()-30, "Yes", "No")</f>
        <v>No</v>
      </c>
      <c r="S1841" s="68" t="str">
        <f ca="1">IF(InvoiceDatabase[[#This Row],[IsOverdue?]]&lt;&gt;"Yes",InvoiceDatabase[[#This Row],[Status]],"Past Due")</f>
        <v>Past Due</v>
      </c>
      <c r="T1841" s="68" t="str">
        <f ca="1">IF(AND(InvoiceDatabase[[#This Row],[Date Due]]&lt;TODAY(),InvoiceDatabase[[#This Row],[Status]]&lt;&gt;"Paid"),"Yes","No")</f>
        <v>Yes</v>
      </c>
    </row>
    <row r="1842" spans="1:20">
      <c r="A1842">
        <v>1841</v>
      </c>
      <c r="C1842" t="s">
        <v>197</v>
      </c>
      <c r="D1842" s="68">
        <v>3205000</v>
      </c>
      <c r="E1842" s="23">
        <v>46103</v>
      </c>
      <c r="F1842" s="23">
        <v>46133</v>
      </c>
      <c r="G1842" t="s">
        <v>274</v>
      </c>
      <c r="H1842"/>
      <c r="I1842"/>
      <c r="K1842" t="s">
        <v>2142</v>
      </c>
      <c r="L1842" s="68">
        <v>3205000</v>
      </c>
      <c r="M1842" s="68">
        <f>InvoiceDatabase[[#This Row],[Amount]]-InvoiceDatabase[[#This Row],[Paid Amount]]</f>
        <v>0</v>
      </c>
      <c r="N1842" s="68" t="str" cm="1">
        <f t="array" aca="1" ref="N18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2" s="68" t="str">
        <f>_xlfn.TEXTAFTER(
VLOOKUP(InvoiceDatabase[[#This Row],[Customer]],CustomerList[],5,FALSE),
", ", -1)</f>
        <v>DI Yogyakarta</v>
      </c>
      <c r="P1842" s="68">
        <f ca="1">IF(InvoiceDatabase[[#This Row],[Aging]]&lt;&gt;"Within Due",InvoiceDatabase[[#This Row],[Balance Outstanding]],0)</f>
        <v>0</v>
      </c>
      <c r="Q1842" s="68">
        <f ca="1">IF(InvoiceDatabase[[#This Row],[Aging]]="Within Due",InvoiceDatabase[[#This Row],[Balance Outstanding]],0)</f>
        <v>0</v>
      </c>
      <c r="R1842" s="68" t="str">
        <f ca="1">IF(InvoiceDatabase[[#This Row],[Date Issued]] &gt;= TODAY()-30, "Yes", "No")</f>
        <v>No</v>
      </c>
      <c r="S1842" s="68" t="str">
        <f ca="1">IF(InvoiceDatabase[[#This Row],[IsOverdue?]]&lt;&gt;"Yes",InvoiceDatabase[[#This Row],[Status]],"Past Due")</f>
        <v>Paid</v>
      </c>
      <c r="T1842" s="68" t="str">
        <f ca="1">IF(AND(InvoiceDatabase[[#This Row],[Date Due]]&lt;TODAY(),InvoiceDatabase[[#This Row],[Status]]&lt;&gt;"Paid"),"Yes","No")</f>
        <v>No</v>
      </c>
    </row>
    <row r="1843" spans="1:20">
      <c r="A1843">
        <v>1842</v>
      </c>
      <c r="C1843" t="s">
        <v>105</v>
      </c>
      <c r="D1843" s="68">
        <v>5126000</v>
      </c>
      <c r="E1843" s="23">
        <v>46186</v>
      </c>
      <c r="F1843" s="23">
        <v>46216</v>
      </c>
      <c r="G1843" t="s">
        <v>2802</v>
      </c>
      <c r="H1843"/>
      <c r="I1843"/>
      <c r="K1843" t="s">
        <v>2143</v>
      </c>
      <c r="L1843" s="68">
        <v>3588000</v>
      </c>
      <c r="M1843" s="68">
        <f>InvoiceDatabase[[#This Row],[Amount]]-InvoiceDatabase[[#This Row],[Paid Amount]]</f>
        <v>1538000</v>
      </c>
      <c r="N1843" s="68" t="str" cm="1">
        <f t="array" aca="1" ref="N18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43" s="68" t="str">
        <f>_xlfn.TEXTAFTER(
VLOOKUP(InvoiceDatabase[[#This Row],[Customer]],CustomerList[],5,FALSE),
", ", -1)</f>
        <v>DKI Jakarta</v>
      </c>
      <c r="P1843" s="68">
        <f ca="1">IF(InvoiceDatabase[[#This Row],[Aging]]&lt;&gt;"Within Due",InvoiceDatabase[[#This Row],[Balance Outstanding]],0)</f>
        <v>1538000</v>
      </c>
      <c r="Q1843" s="68">
        <f ca="1">IF(InvoiceDatabase[[#This Row],[Aging]]="Within Due",InvoiceDatabase[[#This Row],[Balance Outstanding]],0)</f>
        <v>0</v>
      </c>
      <c r="R1843" s="68" t="str">
        <f ca="1">IF(InvoiceDatabase[[#This Row],[Date Issued]] &gt;= TODAY()-30, "Yes", "No")</f>
        <v>No</v>
      </c>
      <c r="S1843" s="68" t="str">
        <f ca="1">IF(InvoiceDatabase[[#This Row],[IsOverdue?]]&lt;&gt;"Yes",InvoiceDatabase[[#This Row],[Status]],"Past Due")</f>
        <v>Past Due</v>
      </c>
      <c r="T1843" s="68" t="str">
        <f ca="1">IF(AND(InvoiceDatabase[[#This Row],[Date Due]]&lt;TODAY(),InvoiceDatabase[[#This Row],[Status]]&lt;&gt;"Paid"),"Yes","No")</f>
        <v>Yes</v>
      </c>
    </row>
    <row r="1844" spans="1:20">
      <c r="A1844">
        <v>1843</v>
      </c>
      <c r="C1844" t="s">
        <v>260</v>
      </c>
      <c r="D1844" s="68">
        <v>5144000</v>
      </c>
      <c r="E1844" s="23">
        <v>46154</v>
      </c>
      <c r="F1844" s="23">
        <v>46199</v>
      </c>
      <c r="G1844" t="s">
        <v>51</v>
      </c>
      <c r="H1844"/>
      <c r="I1844"/>
      <c r="K1844" t="s">
        <v>2144</v>
      </c>
      <c r="L1844" s="68">
        <v>0</v>
      </c>
      <c r="M1844" s="68">
        <f>InvoiceDatabase[[#This Row],[Amount]]-InvoiceDatabase[[#This Row],[Paid Amount]]</f>
        <v>5144000</v>
      </c>
      <c r="N1844" s="68" t="str" cm="1">
        <f t="array" aca="1" ref="N18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4" s="68" t="str">
        <f>_xlfn.TEXTAFTER(
VLOOKUP(InvoiceDatabase[[#This Row],[Customer]],CustomerList[],5,FALSE),
", ", -1)</f>
        <v>Sulawesi Utara</v>
      </c>
      <c r="P1844" s="68">
        <f ca="1">IF(InvoiceDatabase[[#This Row],[Aging]]&lt;&gt;"Within Due",InvoiceDatabase[[#This Row],[Balance Outstanding]],0)</f>
        <v>5144000</v>
      </c>
      <c r="Q1844" s="68">
        <f ca="1">IF(InvoiceDatabase[[#This Row],[Aging]]="Within Due",InvoiceDatabase[[#This Row],[Balance Outstanding]],0)</f>
        <v>0</v>
      </c>
      <c r="R1844" s="68" t="str">
        <f ca="1">IF(InvoiceDatabase[[#This Row],[Date Issued]] &gt;= TODAY()-30, "Yes", "No")</f>
        <v>No</v>
      </c>
      <c r="S1844" s="68" t="str">
        <f ca="1">IF(InvoiceDatabase[[#This Row],[IsOverdue?]]&lt;&gt;"Yes",InvoiceDatabase[[#This Row],[Status]],"Past Due")</f>
        <v>Past Due</v>
      </c>
      <c r="T1844" s="68" t="str">
        <f ca="1">IF(AND(InvoiceDatabase[[#This Row],[Date Due]]&lt;TODAY(),InvoiceDatabase[[#This Row],[Status]]&lt;&gt;"Paid"),"Yes","No")</f>
        <v>Yes</v>
      </c>
    </row>
    <row r="1845" spans="1:20">
      <c r="A1845">
        <v>1844</v>
      </c>
      <c r="C1845" t="s">
        <v>138</v>
      </c>
      <c r="D1845" s="68">
        <v>1645000</v>
      </c>
      <c r="E1845" s="23">
        <v>46101</v>
      </c>
      <c r="F1845" s="23">
        <v>46131</v>
      </c>
      <c r="G1845" t="s">
        <v>274</v>
      </c>
      <c r="H1845"/>
      <c r="I1845"/>
      <c r="K1845" t="s">
        <v>2145</v>
      </c>
      <c r="L1845" s="68">
        <v>1645000</v>
      </c>
      <c r="M1845" s="68">
        <f>InvoiceDatabase[[#This Row],[Amount]]-InvoiceDatabase[[#This Row],[Paid Amount]]</f>
        <v>0</v>
      </c>
      <c r="N1845" s="68" t="str" cm="1">
        <f t="array" aca="1" ref="N18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5" s="68" t="str">
        <f>_xlfn.TEXTAFTER(
VLOOKUP(InvoiceDatabase[[#This Row],[Customer]],CustomerList[],5,FALSE),
", ", -1)</f>
        <v>Jawa Barat</v>
      </c>
      <c r="P1845" s="68">
        <f ca="1">IF(InvoiceDatabase[[#This Row],[Aging]]&lt;&gt;"Within Due",InvoiceDatabase[[#This Row],[Balance Outstanding]],0)</f>
        <v>0</v>
      </c>
      <c r="Q1845" s="68">
        <f ca="1">IF(InvoiceDatabase[[#This Row],[Aging]]="Within Due",InvoiceDatabase[[#This Row],[Balance Outstanding]],0)</f>
        <v>0</v>
      </c>
      <c r="R1845" s="68" t="str">
        <f ca="1">IF(InvoiceDatabase[[#This Row],[Date Issued]] &gt;= TODAY()-30, "Yes", "No")</f>
        <v>No</v>
      </c>
      <c r="S1845" s="68" t="str">
        <f ca="1">IF(InvoiceDatabase[[#This Row],[IsOverdue?]]&lt;&gt;"Yes",InvoiceDatabase[[#This Row],[Status]],"Past Due")</f>
        <v>Paid</v>
      </c>
      <c r="T1845" s="68" t="str">
        <f ca="1">IF(AND(InvoiceDatabase[[#This Row],[Date Due]]&lt;TODAY(),InvoiceDatabase[[#This Row],[Status]]&lt;&gt;"Paid"),"Yes","No")</f>
        <v>No</v>
      </c>
    </row>
    <row r="1846" spans="1:20">
      <c r="A1846">
        <v>1845</v>
      </c>
      <c r="C1846" t="s">
        <v>165</v>
      </c>
      <c r="D1846" s="68">
        <v>4956000</v>
      </c>
      <c r="E1846" s="23">
        <v>46164</v>
      </c>
      <c r="F1846" s="23">
        <v>46194</v>
      </c>
      <c r="G1846" t="s">
        <v>51</v>
      </c>
      <c r="H1846"/>
      <c r="I1846"/>
      <c r="K1846" t="s">
        <v>2146</v>
      </c>
      <c r="L1846" s="68">
        <v>0</v>
      </c>
      <c r="M1846" s="68">
        <f>InvoiceDatabase[[#This Row],[Amount]]-InvoiceDatabase[[#This Row],[Paid Amount]]</f>
        <v>4956000</v>
      </c>
      <c r="N1846" s="68" t="str" cm="1">
        <f t="array" aca="1" ref="N18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46" s="68" t="str">
        <f>_xlfn.TEXTAFTER(
VLOOKUP(InvoiceDatabase[[#This Row],[Customer]],CustomerList[],5,FALSE),
", ", -1)</f>
        <v>Jawa Barat</v>
      </c>
      <c r="P1846" s="68">
        <f ca="1">IF(InvoiceDatabase[[#This Row],[Aging]]&lt;&gt;"Within Due",InvoiceDatabase[[#This Row],[Balance Outstanding]],0)</f>
        <v>4956000</v>
      </c>
      <c r="Q1846" s="68">
        <f ca="1">IF(InvoiceDatabase[[#This Row],[Aging]]="Within Due",InvoiceDatabase[[#This Row],[Balance Outstanding]],0)</f>
        <v>0</v>
      </c>
      <c r="R1846" s="68" t="str">
        <f ca="1">IF(InvoiceDatabase[[#This Row],[Date Issued]] &gt;= TODAY()-30, "Yes", "No")</f>
        <v>No</v>
      </c>
      <c r="S1846" s="68" t="str">
        <f ca="1">IF(InvoiceDatabase[[#This Row],[IsOverdue?]]&lt;&gt;"Yes",InvoiceDatabase[[#This Row],[Status]],"Past Due")</f>
        <v>Past Due</v>
      </c>
      <c r="T1846" s="68" t="str">
        <f ca="1">IF(AND(InvoiceDatabase[[#This Row],[Date Due]]&lt;TODAY(),InvoiceDatabase[[#This Row],[Status]]&lt;&gt;"Paid"),"Yes","No")</f>
        <v>Yes</v>
      </c>
    </row>
    <row r="1847" spans="1:20">
      <c r="A1847">
        <v>1846</v>
      </c>
      <c r="C1847" t="s">
        <v>197</v>
      </c>
      <c r="D1847" s="68">
        <v>4323000</v>
      </c>
      <c r="E1847" s="23">
        <v>46221</v>
      </c>
      <c r="F1847" s="23">
        <v>46251</v>
      </c>
      <c r="G1847" t="s">
        <v>274</v>
      </c>
      <c r="H1847"/>
      <c r="I1847"/>
      <c r="K1847" t="s">
        <v>2147</v>
      </c>
      <c r="L1847" s="68">
        <v>4323000</v>
      </c>
      <c r="M1847" s="68">
        <f>InvoiceDatabase[[#This Row],[Amount]]-InvoiceDatabase[[#This Row],[Paid Amount]]</f>
        <v>0</v>
      </c>
      <c r="N1847" s="68" t="str" cm="1">
        <f t="array" aca="1" ref="N18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7" s="68" t="str">
        <f>_xlfn.TEXTAFTER(
VLOOKUP(InvoiceDatabase[[#This Row],[Customer]],CustomerList[],5,FALSE),
", ", -1)</f>
        <v>DI Yogyakarta</v>
      </c>
      <c r="P1847" s="68">
        <f ca="1">IF(InvoiceDatabase[[#This Row],[Aging]]&lt;&gt;"Within Due",InvoiceDatabase[[#This Row],[Balance Outstanding]],0)</f>
        <v>0</v>
      </c>
      <c r="Q1847" s="68">
        <f ca="1">IF(InvoiceDatabase[[#This Row],[Aging]]="Within Due",InvoiceDatabase[[#This Row],[Balance Outstanding]],0)</f>
        <v>0</v>
      </c>
      <c r="R1847" s="68" t="str">
        <f ca="1">IF(InvoiceDatabase[[#This Row],[Date Issued]] &gt;= TODAY()-30, "Yes", "No")</f>
        <v>No</v>
      </c>
      <c r="S1847" s="68" t="str">
        <f ca="1">IF(InvoiceDatabase[[#This Row],[IsOverdue?]]&lt;&gt;"Yes",InvoiceDatabase[[#This Row],[Status]],"Past Due")</f>
        <v>Paid</v>
      </c>
      <c r="T1847" s="68" t="str">
        <f ca="1">IF(AND(InvoiceDatabase[[#This Row],[Date Due]]&lt;TODAY(),InvoiceDatabase[[#This Row],[Status]]&lt;&gt;"Paid"),"Yes","No")</f>
        <v>No</v>
      </c>
    </row>
    <row r="1848" spans="1:20">
      <c r="A1848">
        <v>1847</v>
      </c>
      <c r="C1848" t="s">
        <v>144</v>
      </c>
      <c r="D1848" s="68">
        <v>2097000</v>
      </c>
      <c r="E1848" s="23">
        <v>46047</v>
      </c>
      <c r="F1848" s="23">
        <v>46077</v>
      </c>
      <c r="G1848" t="s">
        <v>274</v>
      </c>
      <c r="H1848"/>
      <c r="I1848"/>
      <c r="K1848" t="s">
        <v>2148</v>
      </c>
      <c r="L1848" s="68">
        <v>2097000</v>
      </c>
      <c r="M1848" s="68">
        <f>InvoiceDatabase[[#This Row],[Amount]]-InvoiceDatabase[[#This Row],[Paid Amount]]</f>
        <v>0</v>
      </c>
      <c r="N1848" s="68" t="str" cm="1">
        <f t="array" aca="1" ref="N18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48" s="68" t="str">
        <f>_xlfn.TEXTAFTER(
VLOOKUP(InvoiceDatabase[[#This Row],[Customer]],CustomerList[],5,FALSE),
", ", -1)</f>
        <v>Banten</v>
      </c>
      <c r="P1848" s="68">
        <f ca="1">IF(InvoiceDatabase[[#This Row],[Aging]]&lt;&gt;"Within Due",InvoiceDatabase[[#This Row],[Balance Outstanding]],0)</f>
        <v>0</v>
      </c>
      <c r="Q1848" s="68">
        <f ca="1">IF(InvoiceDatabase[[#This Row],[Aging]]="Within Due",InvoiceDatabase[[#This Row],[Balance Outstanding]],0)</f>
        <v>0</v>
      </c>
      <c r="R1848" s="68" t="str">
        <f ca="1">IF(InvoiceDatabase[[#This Row],[Date Issued]] &gt;= TODAY()-30, "Yes", "No")</f>
        <v>No</v>
      </c>
      <c r="S1848" s="68" t="str">
        <f ca="1">IF(InvoiceDatabase[[#This Row],[IsOverdue?]]&lt;&gt;"Yes",InvoiceDatabase[[#This Row],[Status]],"Past Due")</f>
        <v>Paid</v>
      </c>
      <c r="T1848" s="68" t="str">
        <f ca="1">IF(AND(InvoiceDatabase[[#This Row],[Date Due]]&lt;TODAY(),InvoiceDatabase[[#This Row],[Status]]&lt;&gt;"Paid"),"Yes","No")</f>
        <v>No</v>
      </c>
    </row>
    <row r="1849" spans="1:20">
      <c r="A1849">
        <v>1848</v>
      </c>
      <c r="C1849" t="s">
        <v>204</v>
      </c>
      <c r="D1849" s="68">
        <v>594000</v>
      </c>
      <c r="E1849" s="23">
        <v>46259</v>
      </c>
      <c r="F1849" s="23">
        <v>46289</v>
      </c>
      <c r="G1849" t="s">
        <v>51</v>
      </c>
      <c r="H1849"/>
      <c r="I1849"/>
      <c r="K1849" t="s">
        <v>2149</v>
      </c>
      <c r="L1849" s="68">
        <v>0</v>
      </c>
      <c r="M1849" s="68">
        <f>InvoiceDatabase[[#This Row],[Amount]]-InvoiceDatabase[[#This Row],[Paid Amount]]</f>
        <v>594000</v>
      </c>
      <c r="N1849" s="68" t="str" cm="1">
        <f t="array" aca="1" ref="N18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49" s="68" t="str">
        <f>_xlfn.TEXTAFTER(
VLOOKUP(InvoiceDatabase[[#This Row],[Customer]],CustomerList[],5,FALSE),
", ", -1)</f>
        <v>Bali</v>
      </c>
      <c r="P1849" s="68">
        <f ca="1">IF(InvoiceDatabase[[#This Row],[Aging]]&lt;&gt;"Within Due",InvoiceDatabase[[#This Row],[Balance Outstanding]],0)</f>
        <v>594000</v>
      </c>
      <c r="Q1849" s="68">
        <f ca="1">IF(InvoiceDatabase[[#This Row],[Aging]]="Within Due",InvoiceDatabase[[#This Row],[Balance Outstanding]],0)</f>
        <v>0</v>
      </c>
      <c r="R1849" s="68" t="str">
        <f ca="1">IF(InvoiceDatabase[[#This Row],[Date Issued]] &gt;= TODAY()-30, "Yes", "No")</f>
        <v>No</v>
      </c>
      <c r="S1849" s="68" t="str">
        <f ca="1">IF(InvoiceDatabase[[#This Row],[IsOverdue?]]&lt;&gt;"Yes",InvoiceDatabase[[#This Row],[Status]],"Past Due")</f>
        <v>Past Due</v>
      </c>
      <c r="T1849" s="68" t="str">
        <f ca="1">IF(AND(InvoiceDatabase[[#This Row],[Date Due]]&lt;TODAY(),InvoiceDatabase[[#This Row],[Status]]&lt;&gt;"Paid"),"Yes","No")</f>
        <v>Yes</v>
      </c>
    </row>
    <row r="1850" spans="1:20">
      <c r="A1850">
        <v>1849</v>
      </c>
      <c r="C1850" t="s">
        <v>246</v>
      </c>
      <c r="D1850" s="68">
        <v>2862000</v>
      </c>
      <c r="E1850" s="23">
        <v>46261</v>
      </c>
      <c r="F1850" s="23">
        <v>46291</v>
      </c>
      <c r="G1850" t="s">
        <v>274</v>
      </c>
      <c r="H1850"/>
      <c r="I1850"/>
      <c r="K1850" t="s">
        <v>2150</v>
      </c>
      <c r="L1850" s="68">
        <v>2862000</v>
      </c>
      <c r="M1850" s="68">
        <f>InvoiceDatabase[[#This Row],[Amount]]-InvoiceDatabase[[#This Row],[Paid Amount]]</f>
        <v>0</v>
      </c>
      <c r="N1850" s="68" t="str" cm="1">
        <f t="array" aca="1" ref="N18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0" s="68" t="str">
        <f>_xlfn.TEXTAFTER(
VLOOKUP(InvoiceDatabase[[#This Row],[Customer]],CustomerList[],5,FALSE),
", ", -1)</f>
        <v>Kalimantan Timur</v>
      </c>
      <c r="P1850" s="68">
        <f ca="1">IF(InvoiceDatabase[[#This Row],[Aging]]&lt;&gt;"Within Due",InvoiceDatabase[[#This Row],[Balance Outstanding]],0)</f>
        <v>0</v>
      </c>
      <c r="Q1850" s="68">
        <f ca="1">IF(InvoiceDatabase[[#This Row],[Aging]]="Within Due",InvoiceDatabase[[#This Row],[Balance Outstanding]],0)</f>
        <v>0</v>
      </c>
      <c r="R1850" s="68" t="str">
        <f ca="1">IF(InvoiceDatabase[[#This Row],[Date Issued]] &gt;= TODAY()-30, "Yes", "No")</f>
        <v>No</v>
      </c>
      <c r="S1850" s="68" t="str">
        <f ca="1">IF(InvoiceDatabase[[#This Row],[IsOverdue?]]&lt;&gt;"Yes",InvoiceDatabase[[#This Row],[Status]],"Past Due")</f>
        <v>Paid</v>
      </c>
      <c r="T1850" s="68" t="str">
        <f ca="1">IF(AND(InvoiceDatabase[[#This Row],[Date Due]]&lt;TODAY(),InvoiceDatabase[[#This Row],[Status]]&lt;&gt;"Paid"),"Yes","No")</f>
        <v>No</v>
      </c>
    </row>
    <row r="1851" spans="1:20">
      <c r="A1851">
        <v>1850</v>
      </c>
      <c r="C1851" t="s">
        <v>32</v>
      </c>
      <c r="D1851" s="68">
        <v>498000</v>
      </c>
      <c r="E1851" s="23">
        <v>46112</v>
      </c>
      <c r="F1851" s="23">
        <v>46142</v>
      </c>
      <c r="G1851" t="s">
        <v>51</v>
      </c>
      <c r="H1851"/>
      <c r="I1851"/>
      <c r="K1851" t="s">
        <v>2151</v>
      </c>
      <c r="L1851" s="68">
        <v>0</v>
      </c>
      <c r="M1851" s="68">
        <f>InvoiceDatabase[[#This Row],[Amount]]-InvoiceDatabase[[#This Row],[Paid Amount]]</f>
        <v>498000</v>
      </c>
      <c r="N1851" s="68" t="str" cm="1">
        <f t="array" aca="1" ref="N18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1" s="68" t="str">
        <f>_xlfn.TEXTAFTER(
VLOOKUP(InvoiceDatabase[[#This Row],[Customer]],CustomerList[],5,FALSE),
", ", -1)</f>
        <v>DKI Jakarta</v>
      </c>
      <c r="P1851" s="68">
        <f ca="1">IF(InvoiceDatabase[[#This Row],[Aging]]&lt;&gt;"Within Due",InvoiceDatabase[[#This Row],[Balance Outstanding]],0)</f>
        <v>498000</v>
      </c>
      <c r="Q1851" s="68">
        <f ca="1">IF(InvoiceDatabase[[#This Row],[Aging]]="Within Due",InvoiceDatabase[[#This Row],[Balance Outstanding]],0)</f>
        <v>0</v>
      </c>
      <c r="R1851" s="68" t="str">
        <f ca="1">IF(InvoiceDatabase[[#This Row],[Date Issued]] &gt;= TODAY()-30, "Yes", "No")</f>
        <v>No</v>
      </c>
      <c r="S1851" s="68" t="str">
        <f ca="1">IF(InvoiceDatabase[[#This Row],[IsOverdue?]]&lt;&gt;"Yes",InvoiceDatabase[[#This Row],[Status]],"Past Due")</f>
        <v>Past Due</v>
      </c>
      <c r="T1851" s="68" t="str">
        <f ca="1">IF(AND(InvoiceDatabase[[#This Row],[Date Due]]&lt;TODAY(),InvoiceDatabase[[#This Row],[Status]]&lt;&gt;"Paid"),"Yes","No")</f>
        <v>Yes</v>
      </c>
    </row>
    <row r="1852" spans="1:20">
      <c r="A1852">
        <v>1851</v>
      </c>
      <c r="C1852" t="s">
        <v>253</v>
      </c>
      <c r="D1852" s="68">
        <v>2667000</v>
      </c>
      <c r="E1852" s="23">
        <v>46094</v>
      </c>
      <c r="F1852" s="23">
        <v>46108</v>
      </c>
      <c r="G1852" t="s">
        <v>274</v>
      </c>
      <c r="H1852"/>
      <c r="I1852"/>
      <c r="K1852" t="s">
        <v>2152</v>
      </c>
      <c r="L1852" s="68">
        <v>2667000</v>
      </c>
      <c r="M1852" s="68">
        <f>InvoiceDatabase[[#This Row],[Amount]]-InvoiceDatabase[[#This Row],[Paid Amount]]</f>
        <v>0</v>
      </c>
      <c r="N1852" s="68" t="str" cm="1">
        <f t="array" aca="1" ref="N18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2" s="68" t="str">
        <f>_xlfn.TEXTAFTER(
VLOOKUP(InvoiceDatabase[[#This Row],[Customer]],CustomerList[],5,FALSE),
", ", -1)</f>
        <v>Kalimantan Barat</v>
      </c>
      <c r="P1852" s="68">
        <f ca="1">IF(InvoiceDatabase[[#This Row],[Aging]]&lt;&gt;"Within Due",InvoiceDatabase[[#This Row],[Balance Outstanding]],0)</f>
        <v>0</v>
      </c>
      <c r="Q1852" s="68">
        <f ca="1">IF(InvoiceDatabase[[#This Row],[Aging]]="Within Due",InvoiceDatabase[[#This Row],[Balance Outstanding]],0)</f>
        <v>0</v>
      </c>
      <c r="R1852" s="68" t="str">
        <f ca="1">IF(InvoiceDatabase[[#This Row],[Date Issued]] &gt;= TODAY()-30, "Yes", "No")</f>
        <v>No</v>
      </c>
      <c r="S1852" s="68" t="str">
        <f ca="1">IF(InvoiceDatabase[[#This Row],[IsOverdue?]]&lt;&gt;"Yes",InvoiceDatabase[[#This Row],[Status]],"Past Due")</f>
        <v>Paid</v>
      </c>
      <c r="T1852" s="68" t="str">
        <f ca="1">IF(AND(InvoiceDatabase[[#This Row],[Date Due]]&lt;TODAY(),InvoiceDatabase[[#This Row],[Status]]&lt;&gt;"Paid"),"Yes","No")</f>
        <v>No</v>
      </c>
    </row>
    <row r="1853" spans="1:20">
      <c r="A1853">
        <v>1852</v>
      </c>
      <c r="C1853" t="s">
        <v>32</v>
      </c>
      <c r="D1853" s="68">
        <v>7875000</v>
      </c>
      <c r="E1853" s="23">
        <v>46084</v>
      </c>
      <c r="F1853" s="23">
        <v>46114</v>
      </c>
      <c r="G1853" t="s">
        <v>274</v>
      </c>
      <c r="H1853"/>
      <c r="I1853"/>
      <c r="K1853" t="s">
        <v>2153</v>
      </c>
      <c r="L1853" s="68">
        <v>7875000</v>
      </c>
      <c r="M1853" s="68">
        <f>InvoiceDatabase[[#This Row],[Amount]]-InvoiceDatabase[[#This Row],[Paid Amount]]</f>
        <v>0</v>
      </c>
      <c r="N1853" s="68" t="str" cm="1">
        <f t="array" aca="1" ref="N18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3" s="68" t="str">
        <f>_xlfn.TEXTAFTER(
VLOOKUP(InvoiceDatabase[[#This Row],[Customer]],CustomerList[],5,FALSE),
", ", -1)</f>
        <v>DKI Jakarta</v>
      </c>
      <c r="P1853" s="68">
        <f ca="1">IF(InvoiceDatabase[[#This Row],[Aging]]&lt;&gt;"Within Due",InvoiceDatabase[[#This Row],[Balance Outstanding]],0)</f>
        <v>0</v>
      </c>
      <c r="Q1853" s="68">
        <f ca="1">IF(InvoiceDatabase[[#This Row],[Aging]]="Within Due",InvoiceDatabase[[#This Row],[Balance Outstanding]],0)</f>
        <v>0</v>
      </c>
      <c r="R1853" s="68" t="str">
        <f ca="1">IF(InvoiceDatabase[[#This Row],[Date Issued]] &gt;= TODAY()-30, "Yes", "No")</f>
        <v>No</v>
      </c>
      <c r="S1853" s="68" t="str">
        <f ca="1">IF(InvoiceDatabase[[#This Row],[IsOverdue?]]&lt;&gt;"Yes",InvoiceDatabase[[#This Row],[Status]],"Past Due")</f>
        <v>Paid</v>
      </c>
      <c r="T1853" s="68" t="str">
        <f ca="1">IF(AND(InvoiceDatabase[[#This Row],[Date Due]]&lt;TODAY(),InvoiceDatabase[[#This Row],[Status]]&lt;&gt;"Paid"),"Yes","No")</f>
        <v>No</v>
      </c>
    </row>
    <row r="1854" spans="1:20">
      <c r="A1854">
        <v>1853</v>
      </c>
      <c r="C1854" t="s">
        <v>197</v>
      </c>
      <c r="D1854" s="68">
        <v>6481000</v>
      </c>
      <c r="E1854" s="23">
        <v>46208</v>
      </c>
      <c r="F1854" s="23">
        <v>46238</v>
      </c>
      <c r="G1854" t="s">
        <v>274</v>
      </c>
      <c r="H1854"/>
      <c r="I1854"/>
      <c r="K1854" t="s">
        <v>2154</v>
      </c>
      <c r="L1854" s="68">
        <v>6481000</v>
      </c>
      <c r="M1854" s="68">
        <f>InvoiceDatabase[[#This Row],[Amount]]-InvoiceDatabase[[#This Row],[Paid Amount]]</f>
        <v>0</v>
      </c>
      <c r="N1854" s="68" t="str" cm="1">
        <f t="array" aca="1" ref="N18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4" s="68" t="str">
        <f>_xlfn.TEXTAFTER(
VLOOKUP(InvoiceDatabase[[#This Row],[Customer]],CustomerList[],5,FALSE),
", ", -1)</f>
        <v>DI Yogyakarta</v>
      </c>
      <c r="P1854" s="68">
        <f ca="1">IF(InvoiceDatabase[[#This Row],[Aging]]&lt;&gt;"Within Due",InvoiceDatabase[[#This Row],[Balance Outstanding]],0)</f>
        <v>0</v>
      </c>
      <c r="Q1854" s="68">
        <f ca="1">IF(InvoiceDatabase[[#This Row],[Aging]]="Within Due",InvoiceDatabase[[#This Row],[Balance Outstanding]],0)</f>
        <v>0</v>
      </c>
      <c r="R1854" s="68" t="str">
        <f ca="1">IF(InvoiceDatabase[[#This Row],[Date Issued]] &gt;= TODAY()-30, "Yes", "No")</f>
        <v>No</v>
      </c>
      <c r="S1854" s="68" t="str">
        <f ca="1">IF(InvoiceDatabase[[#This Row],[IsOverdue?]]&lt;&gt;"Yes",InvoiceDatabase[[#This Row],[Status]],"Past Due")</f>
        <v>Paid</v>
      </c>
      <c r="T1854" s="68" t="str">
        <f ca="1">IF(AND(InvoiceDatabase[[#This Row],[Date Due]]&lt;TODAY(),InvoiceDatabase[[#This Row],[Status]]&lt;&gt;"Paid"),"Yes","No")</f>
        <v>No</v>
      </c>
    </row>
    <row r="1855" spans="1:20">
      <c r="A1855">
        <v>1854</v>
      </c>
      <c r="C1855" t="s">
        <v>151</v>
      </c>
      <c r="D1855" s="68">
        <v>556000</v>
      </c>
      <c r="E1855" s="23">
        <v>46259</v>
      </c>
      <c r="F1855" s="23">
        <v>46273</v>
      </c>
      <c r="G1855" t="s">
        <v>274</v>
      </c>
      <c r="H1855"/>
      <c r="I1855"/>
      <c r="K1855" t="s">
        <v>2155</v>
      </c>
      <c r="L1855" s="68">
        <v>556000</v>
      </c>
      <c r="M1855" s="68">
        <f>InvoiceDatabase[[#This Row],[Amount]]-InvoiceDatabase[[#This Row],[Paid Amount]]</f>
        <v>0</v>
      </c>
      <c r="N1855" s="68" t="str" cm="1">
        <f t="array" aca="1" ref="N18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5" s="68" t="str">
        <f>_xlfn.TEXTAFTER(
VLOOKUP(InvoiceDatabase[[#This Row],[Customer]],CustomerList[],5,FALSE),
", ", -1)</f>
        <v>Banten</v>
      </c>
      <c r="P1855" s="68">
        <f ca="1">IF(InvoiceDatabase[[#This Row],[Aging]]&lt;&gt;"Within Due",InvoiceDatabase[[#This Row],[Balance Outstanding]],0)</f>
        <v>0</v>
      </c>
      <c r="Q1855" s="68">
        <f ca="1">IF(InvoiceDatabase[[#This Row],[Aging]]="Within Due",InvoiceDatabase[[#This Row],[Balance Outstanding]],0)</f>
        <v>0</v>
      </c>
      <c r="R1855" s="68" t="str">
        <f ca="1">IF(InvoiceDatabase[[#This Row],[Date Issued]] &gt;= TODAY()-30, "Yes", "No")</f>
        <v>No</v>
      </c>
      <c r="S1855" s="68" t="str">
        <f ca="1">IF(InvoiceDatabase[[#This Row],[IsOverdue?]]&lt;&gt;"Yes",InvoiceDatabase[[#This Row],[Status]],"Past Due")</f>
        <v>Paid</v>
      </c>
      <c r="T1855" s="68" t="str">
        <f ca="1">IF(AND(InvoiceDatabase[[#This Row],[Date Due]]&lt;TODAY(),InvoiceDatabase[[#This Row],[Status]]&lt;&gt;"Paid"),"Yes","No")</f>
        <v>No</v>
      </c>
    </row>
    <row r="1856" spans="1:20">
      <c r="A1856">
        <v>1855</v>
      </c>
      <c r="C1856" t="s">
        <v>32</v>
      </c>
      <c r="D1856" s="68">
        <v>3459000</v>
      </c>
      <c r="E1856" s="23">
        <v>46113</v>
      </c>
      <c r="F1856" s="23">
        <v>46143</v>
      </c>
      <c r="G1856" t="s">
        <v>274</v>
      </c>
      <c r="H1856"/>
      <c r="I1856"/>
      <c r="K1856" t="s">
        <v>2156</v>
      </c>
      <c r="L1856" s="68">
        <v>3459000</v>
      </c>
      <c r="M1856" s="68">
        <f>InvoiceDatabase[[#This Row],[Amount]]-InvoiceDatabase[[#This Row],[Paid Amount]]</f>
        <v>0</v>
      </c>
      <c r="N1856" s="68" t="str" cm="1">
        <f t="array" aca="1" ref="N18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6" s="68" t="str">
        <f>_xlfn.TEXTAFTER(
VLOOKUP(InvoiceDatabase[[#This Row],[Customer]],CustomerList[],5,FALSE),
", ", -1)</f>
        <v>DKI Jakarta</v>
      </c>
      <c r="P1856" s="68">
        <f ca="1">IF(InvoiceDatabase[[#This Row],[Aging]]&lt;&gt;"Within Due",InvoiceDatabase[[#This Row],[Balance Outstanding]],0)</f>
        <v>0</v>
      </c>
      <c r="Q1856" s="68">
        <f ca="1">IF(InvoiceDatabase[[#This Row],[Aging]]="Within Due",InvoiceDatabase[[#This Row],[Balance Outstanding]],0)</f>
        <v>0</v>
      </c>
      <c r="R1856" s="68" t="str">
        <f ca="1">IF(InvoiceDatabase[[#This Row],[Date Issued]] &gt;= TODAY()-30, "Yes", "No")</f>
        <v>No</v>
      </c>
      <c r="S1856" s="68" t="str">
        <f ca="1">IF(InvoiceDatabase[[#This Row],[IsOverdue?]]&lt;&gt;"Yes",InvoiceDatabase[[#This Row],[Status]],"Past Due")</f>
        <v>Paid</v>
      </c>
      <c r="T1856" s="68" t="str">
        <f ca="1">IF(AND(InvoiceDatabase[[#This Row],[Date Due]]&lt;TODAY(),InvoiceDatabase[[#This Row],[Status]]&lt;&gt;"Paid"),"Yes","No")</f>
        <v>No</v>
      </c>
    </row>
    <row r="1857" spans="1:20">
      <c r="A1857">
        <v>1856</v>
      </c>
      <c r="C1857" t="s">
        <v>232</v>
      </c>
      <c r="D1857" s="68">
        <v>5025000</v>
      </c>
      <c r="E1857" s="23">
        <v>46066</v>
      </c>
      <c r="F1857" s="23">
        <v>46111</v>
      </c>
      <c r="G1857" t="s">
        <v>51</v>
      </c>
      <c r="H1857"/>
      <c r="I1857"/>
      <c r="K1857" t="s">
        <v>2157</v>
      </c>
      <c r="L1857" s="68">
        <v>0</v>
      </c>
      <c r="M1857" s="68">
        <f>InvoiceDatabase[[#This Row],[Amount]]-InvoiceDatabase[[#This Row],[Paid Amount]]</f>
        <v>5025000</v>
      </c>
      <c r="N1857" s="68" t="str" cm="1">
        <f t="array" aca="1" ref="N18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57" s="68" t="str">
        <f>_xlfn.TEXTAFTER(
VLOOKUP(InvoiceDatabase[[#This Row],[Customer]],CustomerList[],5,FALSE),
", ", -1)</f>
        <v>Riau</v>
      </c>
      <c r="P1857" s="68">
        <f ca="1">IF(InvoiceDatabase[[#This Row],[Aging]]&lt;&gt;"Within Due",InvoiceDatabase[[#This Row],[Balance Outstanding]],0)</f>
        <v>5025000</v>
      </c>
      <c r="Q1857" s="68">
        <f ca="1">IF(InvoiceDatabase[[#This Row],[Aging]]="Within Due",InvoiceDatabase[[#This Row],[Balance Outstanding]],0)</f>
        <v>0</v>
      </c>
      <c r="R1857" s="68" t="str">
        <f ca="1">IF(InvoiceDatabase[[#This Row],[Date Issued]] &gt;= TODAY()-30, "Yes", "No")</f>
        <v>No</v>
      </c>
      <c r="S1857" s="68" t="str">
        <f ca="1">IF(InvoiceDatabase[[#This Row],[IsOverdue?]]&lt;&gt;"Yes",InvoiceDatabase[[#This Row],[Status]],"Past Due")</f>
        <v>Past Due</v>
      </c>
      <c r="T1857" s="68" t="str">
        <f ca="1">IF(AND(InvoiceDatabase[[#This Row],[Date Due]]&lt;TODAY(),InvoiceDatabase[[#This Row],[Status]]&lt;&gt;"Paid"),"Yes","No")</f>
        <v>Yes</v>
      </c>
    </row>
    <row r="1858" spans="1:20">
      <c r="A1858">
        <v>1857</v>
      </c>
      <c r="C1858" t="s">
        <v>177</v>
      </c>
      <c r="D1858" s="68">
        <v>3447000</v>
      </c>
      <c r="E1858" s="23">
        <v>46260</v>
      </c>
      <c r="F1858" s="23">
        <v>46290</v>
      </c>
      <c r="G1858" t="s">
        <v>2802</v>
      </c>
      <c r="H1858"/>
      <c r="I1858"/>
      <c r="K1858" t="s">
        <v>2158</v>
      </c>
      <c r="L1858" s="68">
        <v>1379000</v>
      </c>
      <c r="M1858" s="68">
        <f>InvoiceDatabase[[#This Row],[Amount]]-InvoiceDatabase[[#This Row],[Paid Amount]]</f>
        <v>2068000</v>
      </c>
      <c r="N1858" s="68" t="str" cm="1">
        <f t="array" aca="1" ref="N18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58" s="68" t="str">
        <f>_xlfn.TEXTAFTER(
VLOOKUP(InvoiceDatabase[[#This Row],[Customer]],CustomerList[],5,FALSE),
", ", -1)</f>
        <v>Jawa Timur</v>
      </c>
      <c r="P1858" s="68">
        <f ca="1">IF(InvoiceDatabase[[#This Row],[Aging]]&lt;&gt;"Within Due",InvoiceDatabase[[#This Row],[Balance Outstanding]],0)</f>
        <v>2068000</v>
      </c>
      <c r="Q1858" s="68">
        <f ca="1">IF(InvoiceDatabase[[#This Row],[Aging]]="Within Due",InvoiceDatabase[[#This Row],[Balance Outstanding]],0)</f>
        <v>0</v>
      </c>
      <c r="R1858" s="68" t="str">
        <f ca="1">IF(InvoiceDatabase[[#This Row],[Date Issued]] &gt;= TODAY()-30, "Yes", "No")</f>
        <v>No</v>
      </c>
      <c r="S1858" s="68" t="str">
        <f ca="1">IF(InvoiceDatabase[[#This Row],[IsOverdue?]]&lt;&gt;"Yes",InvoiceDatabase[[#This Row],[Status]],"Past Due")</f>
        <v>Past Due</v>
      </c>
      <c r="T1858" s="68" t="str">
        <f ca="1">IF(AND(InvoiceDatabase[[#This Row],[Date Due]]&lt;TODAY(),InvoiceDatabase[[#This Row],[Status]]&lt;&gt;"Paid"),"Yes","No")</f>
        <v>Yes</v>
      </c>
    </row>
    <row r="1859" spans="1:20">
      <c r="A1859">
        <v>1858</v>
      </c>
      <c r="C1859" t="s">
        <v>118</v>
      </c>
      <c r="D1859" s="68">
        <v>8691000</v>
      </c>
      <c r="E1859" s="23">
        <v>46189</v>
      </c>
      <c r="F1859" s="23">
        <v>46219</v>
      </c>
      <c r="G1859" t="s">
        <v>274</v>
      </c>
      <c r="H1859"/>
      <c r="I1859"/>
      <c r="K1859" t="s">
        <v>2159</v>
      </c>
      <c r="L1859" s="68">
        <v>8691000</v>
      </c>
      <c r="M1859" s="68">
        <f>InvoiceDatabase[[#This Row],[Amount]]-InvoiceDatabase[[#This Row],[Paid Amount]]</f>
        <v>0</v>
      </c>
      <c r="N1859" s="68" t="str" cm="1">
        <f t="array" aca="1" ref="N18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59" s="68" t="str">
        <f>_xlfn.TEXTAFTER(
VLOOKUP(InvoiceDatabase[[#This Row],[Customer]],CustomerList[],5,FALSE),
", ", -1)</f>
        <v>DKI Jakarta</v>
      </c>
      <c r="P1859" s="68">
        <f ca="1">IF(InvoiceDatabase[[#This Row],[Aging]]&lt;&gt;"Within Due",InvoiceDatabase[[#This Row],[Balance Outstanding]],0)</f>
        <v>0</v>
      </c>
      <c r="Q1859" s="68">
        <f ca="1">IF(InvoiceDatabase[[#This Row],[Aging]]="Within Due",InvoiceDatabase[[#This Row],[Balance Outstanding]],0)</f>
        <v>0</v>
      </c>
      <c r="R1859" s="68" t="str">
        <f ca="1">IF(InvoiceDatabase[[#This Row],[Date Issued]] &gt;= TODAY()-30, "Yes", "No")</f>
        <v>No</v>
      </c>
      <c r="S1859" s="68" t="str">
        <f ca="1">IF(InvoiceDatabase[[#This Row],[IsOverdue?]]&lt;&gt;"Yes",InvoiceDatabase[[#This Row],[Status]],"Past Due")</f>
        <v>Paid</v>
      </c>
      <c r="T1859" s="68" t="str">
        <f ca="1">IF(AND(InvoiceDatabase[[#This Row],[Date Due]]&lt;TODAY(),InvoiceDatabase[[#This Row],[Status]]&lt;&gt;"Paid"),"Yes","No")</f>
        <v>No</v>
      </c>
    </row>
    <row r="1860" spans="1:20">
      <c r="A1860">
        <v>1859</v>
      </c>
      <c r="C1860" t="s">
        <v>218</v>
      </c>
      <c r="D1860" s="68">
        <v>4820000</v>
      </c>
      <c r="E1860" s="23">
        <v>46234</v>
      </c>
      <c r="F1860" s="23">
        <v>46248</v>
      </c>
      <c r="G1860" t="s">
        <v>274</v>
      </c>
      <c r="H1860"/>
      <c r="I1860"/>
      <c r="K1860" t="s">
        <v>2160</v>
      </c>
      <c r="L1860" s="68">
        <v>4820000</v>
      </c>
      <c r="M1860" s="68">
        <f>InvoiceDatabase[[#This Row],[Amount]]-InvoiceDatabase[[#This Row],[Paid Amount]]</f>
        <v>0</v>
      </c>
      <c r="N1860" s="68" t="str" cm="1">
        <f t="array" aca="1" ref="N18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0" s="68" t="str">
        <f>_xlfn.TEXTAFTER(
VLOOKUP(InvoiceDatabase[[#This Row],[Customer]],CustomerList[],5,FALSE),
", ", -1)</f>
        <v>Sumatera Utara</v>
      </c>
      <c r="P1860" s="68">
        <f ca="1">IF(InvoiceDatabase[[#This Row],[Aging]]&lt;&gt;"Within Due",InvoiceDatabase[[#This Row],[Balance Outstanding]],0)</f>
        <v>0</v>
      </c>
      <c r="Q1860" s="68">
        <f ca="1">IF(InvoiceDatabase[[#This Row],[Aging]]="Within Due",InvoiceDatabase[[#This Row],[Balance Outstanding]],0)</f>
        <v>0</v>
      </c>
      <c r="R1860" s="68" t="str">
        <f ca="1">IF(InvoiceDatabase[[#This Row],[Date Issued]] &gt;= TODAY()-30, "Yes", "No")</f>
        <v>No</v>
      </c>
      <c r="S1860" s="68" t="str">
        <f ca="1">IF(InvoiceDatabase[[#This Row],[IsOverdue?]]&lt;&gt;"Yes",InvoiceDatabase[[#This Row],[Status]],"Past Due")</f>
        <v>Paid</v>
      </c>
      <c r="T1860" s="68" t="str">
        <f ca="1">IF(AND(InvoiceDatabase[[#This Row],[Date Due]]&lt;TODAY(),InvoiceDatabase[[#This Row],[Status]]&lt;&gt;"Paid"),"Yes","No")</f>
        <v>No</v>
      </c>
    </row>
    <row r="1861" spans="1:20">
      <c r="A1861">
        <v>1860</v>
      </c>
      <c r="C1861" t="s">
        <v>246</v>
      </c>
      <c r="D1861" s="68">
        <v>5719000</v>
      </c>
      <c r="E1861" s="23">
        <v>46129</v>
      </c>
      <c r="F1861" s="23">
        <v>46159</v>
      </c>
      <c r="G1861" t="s">
        <v>51</v>
      </c>
      <c r="H1861"/>
      <c r="I1861"/>
      <c r="K1861" t="s">
        <v>2161</v>
      </c>
      <c r="L1861" s="68">
        <v>0</v>
      </c>
      <c r="M1861" s="68">
        <f>InvoiceDatabase[[#This Row],[Amount]]-InvoiceDatabase[[#This Row],[Paid Amount]]</f>
        <v>5719000</v>
      </c>
      <c r="N1861" s="68" t="str" cm="1">
        <f t="array" aca="1" ref="N18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1" s="68" t="str">
        <f>_xlfn.TEXTAFTER(
VLOOKUP(InvoiceDatabase[[#This Row],[Customer]],CustomerList[],5,FALSE),
", ", -1)</f>
        <v>Kalimantan Timur</v>
      </c>
      <c r="P1861" s="68">
        <f ca="1">IF(InvoiceDatabase[[#This Row],[Aging]]&lt;&gt;"Within Due",InvoiceDatabase[[#This Row],[Balance Outstanding]],0)</f>
        <v>5719000</v>
      </c>
      <c r="Q1861" s="68">
        <f ca="1">IF(InvoiceDatabase[[#This Row],[Aging]]="Within Due",InvoiceDatabase[[#This Row],[Balance Outstanding]],0)</f>
        <v>0</v>
      </c>
      <c r="R1861" s="68" t="str">
        <f ca="1">IF(InvoiceDatabase[[#This Row],[Date Issued]] &gt;= TODAY()-30, "Yes", "No")</f>
        <v>No</v>
      </c>
      <c r="S1861" s="68" t="str">
        <f ca="1">IF(InvoiceDatabase[[#This Row],[IsOverdue?]]&lt;&gt;"Yes",InvoiceDatabase[[#This Row],[Status]],"Past Due")</f>
        <v>Past Due</v>
      </c>
      <c r="T1861" s="68" t="str">
        <f ca="1">IF(AND(InvoiceDatabase[[#This Row],[Date Due]]&lt;TODAY(),InvoiceDatabase[[#This Row],[Status]]&lt;&gt;"Paid"),"Yes","No")</f>
        <v>Yes</v>
      </c>
    </row>
    <row r="1862" spans="1:20">
      <c r="A1862">
        <v>1861</v>
      </c>
      <c r="C1862" t="s">
        <v>177</v>
      </c>
      <c r="D1862" s="68">
        <v>2484000</v>
      </c>
      <c r="E1862" s="23">
        <v>46167</v>
      </c>
      <c r="F1862" s="23">
        <v>46197</v>
      </c>
      <c r="G1862" t="s">
        <v>274</v>
      </c>
      <c r="H1862"/>
      <c r="I1862"/>
      <c r="K1862" t="s">
        <v>2162</v>
      </c>
      <c r="L1862" s="68">
        <v>2484000</v>
      </c>
      <c r="M1862" s="68">
        <f>InvoiceDatabase[[#This Row],[Amount]]-InvoiceDatabase[[#This Row],[Paid Amount]]</f>
        <v>0</v>
      </c>
      <c r="N1862" s="68" t="str" cm="1">
        <f t="array" aca="1" ref="N18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2" s="68" t="str">
        <f>_xlfn.TEXTAFTER(
VLOOKUP(InvoiceDatabase[[#This Row],[Customer]],CustomerList[],5,FALSE),
", ", -1)</f>
        <v>Jawa Timur</v>
      </c>
      <c r="P1862" s="68">
        <f ca="1">IF(InvoiceDatabase[[#This Row],[Aging]]&lt;&gt;"Within Due",InvoiceDatabase[[#This Row],[Balance Outstanding]],0)</f>
        <v>0</v>
      </c>
      <c r="Q1862" s="68">
        <f ca="1">IF(InvoiceDatabase[[#This Row],[Aging]]="Within Due",InvoiceDatabase[[#This Row],[Balance Outstanding]],0)</f>
        <v>0</v>
      </c>
      <c r="R1862" s="68" t="str">
        <f ca="1">IF(InvoiceDatabase[[#This Row],[Date Issued]] &gt;= TODAY()-30, "Yes", "No")</f>
        <v>No</v>
      </c>
      <c r="S1862" s="68" t="str">
        <f ca="1">IF(InvoiceDatabase[[#This Row],[IsOverdue?]]&lt;&gt;"Yes",InvoiceDatabase[[#This Row],[Status]],"Past Due")</f>
        <v>Paid</v>
      </c>
      <c r="T1862" s="68" t="str">
        <f ca="1">IF(AND(InvoiceDatabase[[#This Row],[Date Due]]&lt;TODAY(),InvoiceDatabase[[#This Row],[Status]]&lt;&gt;"Paid"),"Yes","No")</f>
        <v>No</v>
      </c>
    </row>
    <row r="1863" spans="1:20">
      <c r="A1863">
        <v>1862</v>
      </c>
      <c r="C1863" t="s">
        <v>246</v>
      </c>
      <c r="D1863" s="68">
        <v>2559000</v>
      </c>
      <c r="E1863" s="23">
        <v>46229</v>
      </c>
      <c r="F1863" s="23">
        <v>46259</v>
      </c>
      <c r="G1863" t="s">
        <v>274</v>
      </c>
      <c r="H1863"/>
      <c r="I1863"/>
      <c r="K1863" t="s">
        <v>2163</v>
      </c>
      <c r="L1863" s="68">
        <v>2559000</v>
      </c>
      <c r="M1863" s="68">
        <f>InvoiceDatabase[[#This Row],[Amount]]-InvoiceDatabase[[#This Row],[Paid Amount]]</f>
        <v>0</v>
      </c>
      <c r="N1863" s="68" t="str" cm="1">
        <f t="array" aca="1" ref="N18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3" s="68" t="str">
        <f>_xlfn.TEXTAFTER(
VLOOKUP(InvoiceDatabase[[#This Row],[Customer]],CustomerList[],5,FALSE),
", ", -1)</f>
        <v>Kalimantan Timur</v>
      </c>
      <c r="P1863" s="68">
        <f ca="1">IF(InvoiceDatabase[[#This Row],[Aging]]&lt;&gt;"Within Due",InvoiceDatabase[[#This Row],[Balance Outstanding]],0)</f>
        <v>0</v>
      </c>
      <c r="Q1863" s="68">
        <f ca="1">IF(InvoiceDatabase[[#This Row],[Aging]]="Within Due",InvoiceDatabase[[#This Row],[Balance Outstanding]],0)</f>
        <v>0</v>
      </c>
      <c r="R1863" s="68" t="str">
        <f ca="1">IF(InvoiceDatabase[[#This Row],[Date Issued]] &gt;= TODAY()-30, "Yes", "No")</f>
        <v>No</v>
      </c>
      <c r="S1863" s="68" t="str">
        <f ca="1">IF(InvoiceDatabase[[#This Row],[IsOverdue?]]&lt;&gt;"Yes",InvoiceDatabase[[#This Row],[Status]],"Past Due")</f>
        <v>Paid</v>
      </c>
      <c r="T1863" s="68" t="str">
        <f ca="1">IF(AND(InvoiceDatabase[[#This Row],[Date Due]]&lt;TODAY(),InvoiceDatabase[[#This Row],[Status]]&lt;&gt;"Paid"),"Yes","No")</f>
        <v>No</v>
      </c>
    </row>
    <row r="1864" spans="1:20">
      <c r="A1864">
        <v>1863</v>
      </c>
      <c r="C1864" t="s">
        <v>239</v>
      </c>
      <c r="D1864" s="68">
        <v>4311000</v>
      </c>
      <c r="E1864" s="23">
        <v>46044</v>
      </c>
      <c r="F1864" s="23">
        <v>46074</v>
      </c>
      <c r="G1864" t="s">
        <v>51</v>
      </c>
      <c r="H1864"/>
      <c r="I1864"/>
      <c r="K1864" t="s">
        <v>2164</v>
      </c>
      <c r="L1864" s="68">
        <v>0</v>
      </c>
      <c r="M1864" s="68">
        <f>InvoiceDatabase[[#This Row],[Amount]]-InvoiceDatabase[[#This Row],[Paid Amount]]</f>
        <v>4311000</v>
      </c>
      <c r="N1864" s="68" t="str" cm="1">
        <f t="array" aca="1" ref="N18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64" s="68" t="str">
        <f>_xlfn.TEXTAFTER(
VLOOKUP(InvoiceDatabase[[#This Row],[Customer]],CustomerList[],5,FALSE),
", ", -1)</f>
        <v>Kepulauan Riau</v>
      </c>
      <c r="P1864" s="68">
        <f ca="1">IF(InvoiceDatabase[[#This Row],[Aging]]&lt;&gt;"Within Due",InvoiceDatabase[[#This Row],[Balance Outstanding]],0)</f>
        <v>4311000</v>
      </c>
      <c r="Q1864" s="68">
        <f ca="1">IF(InvoiceDatabase[[#This Row],[Aging]]="Within Due",InvoiceDatabase[[#This Row],[Balance Outstanding]],0)</f>
        <v>0</v>
      </c>
      <c r="R1864" s="68" t="str">
        <f ca="1">IF(InvoiceDatabase[[#This Row],[Date Issued]] &gt;= TODAY()-30, "Yes", "No")</f>
        <v>No</v>
      </c>
      <c r="S1864" s="68" t="str">
        <f ca="1">IF(InvoiceDatabase[[#This Row],[IsOverdue?]]&lt;&gt;"Yes",InvoiceDatabase[[#This Row],[Status]],"Past Due")</f>
        <v>Past Due</v>
      </c>
      <c r="T1864" s="68" t="str">
        <f ca="1">IF(AND(InvoiceDatabase[[#This Row],[Date Due]]&lt;TODAY(),InvoiceDatabase[[#This Row],[Status]]&lt;&gt;"Paid"),"Yes","No")</f>
        <v>Yes</v>
      </c>
    </row>
    <row r="1865" spans="1:20">
      <c r="A1865">
        <v>1864</v>
      </c>
      <c r="C1865" t="s">
        <v>232</v>
      </c>
      <c r="D1865" s="68">
        <v>4056000</v>
      </c>
      <c r="E1865" s="23">
        <v>46252</v>
      </c>
      <c r="F1865" s="23">
        <v>46282</v>
      </c>
      <c r="G1865" t="s">
        <v>274</v>
      </c>
      <c r="H1865"/>
      <c r="I1865"/>
      <c r="K1865" t="s">
        <v>2165</v>
      </c>
      <c r="L1865" s="68">
        <v>4056000</v>
      </c>
      <c r="M1865" s="68">
        <f>InvoiceDatabase[[#This Row],[Amount]]-InvoiceDatabase[[#This Row],[Paid Amount]]</f>
        <v>0</v>
      </c>
      <c r="N1865" s="68" t="str" cm="1">
        <f t="array" aca="1" ref="N18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5" s="68" t="str">
        <f>_xlfn.TEXTAFTER(
VLOOKUP(InvoiceDatabase[[#This Row],[Customer]],CustomerList[],5,FALSE),
", ", -1)</f>
        <v>Riau</v>
      </c>
      <c r="P1865" s="68">
        <f ca="1">IF(InvoiceDatabase[[#This Row],[Aging]]&lt;&gt;"Within Due",InvoiceDatabase[[#This Row],[Balance Outstanding]],0)</f>
        <v>0</v>
      </c>
      <c r="Q1865" s="68">
        <f ca="1">IF(InvoiceDatabase[[#This Row],[Aging]]="Within Due",InvoiceDatabase[[#This Row],[Balance Outstanding]],0)</f>
        <v>0</v>
      </c>
      <c r="R1865" s="68" t="str">
        <f ca="1">IF(InvoiceDatabase[[#This Row],[Date Issued]] &gt;= TODAY()-30, "Yes", "No")</f>
        <v>No</v>
      </c>
      <c r="S1865" s="68" t="str">
        <f ca="1">IF(InvoiceDatabase[[#This Row],[IsOverdue?]]&lt;&gt;"Yes",InvoiceDatabase[[#This Row],[Status]],"Past Due")</f>
        <v>Paid</v>
      </c>
      <c r="T1865" s="68" t="str">
        <f ca="1">IF(AND(InvoiceDatabase[[#This Row],[Date Due]]&lt;TODAY(),InvoiceDatabase[[#This Row],[Status]]&lt;&gt;"Paid"),"Yes","No")</f>
        <v>No</v>
      </c>
    </row>
    <row r="1866" spans="1:20">
      <c r="A1866">
        <v>1865</v>
      </c>
      <c r="C1866" t="s">
        <v>118</v>
      </c>
      <c r="D1866" s="68">
        <v>3527000</v>
      </c>
      <c r="E1866" s="23">
        <v>46043</v>
      </c>
      <c r="F1866" s="23">
        <v>46073</v>
      </c>
      <c r="G1866" t="s">
        <v>274</v>
      </c>
      <c r="H1866"/>
      <c r="I1866"/>
      <c r="K1866" t="s">
        <v>2166</v>
      </c>
      <c r="L1866" s="68">
        <v>3527000</v>
      </c>
      <c r="M1866" s="68">
        <f>InvoiceDatabase[[#This Row],[Amount]]-InvoiceDatabase[[#This Row],[Paid Amount]]</f>
        <v>0</v>
      </c>
      <c r="N1866" s="68" t="str" cm="1">
        <f t="array" aca="1" ref="N18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6" s="68" t="str">
        <f>_xlfn.TEXTAFTER(
VLOOKUP(InvoiceDatabase[[#This Row],[Customer]],CustomerList[],5,FALSE),
", ", -1)</f>
        <v>DKI Jakarta</v>
      </c>
      <c r="P1866" s="68">
        <f ca="1">IF(InvoiceDatabase[[#This Row],[Aging]]&lt;&gt;"Within Due",InvoiceDatabase[[#This Row],[Balance Outstanding]],0)</f>
        <v>0</v>
      </c>
      <c r="Q1866" s="68">
        <f ca="1">IF(InvoiceDatabase[[#This Row],[Aging]]="Within Due",InvoiceDatabase[[#This Row],[Balance Outstanding]],0)</f>
        <v>0</v>
      </c>
      <c r="R1866" s="68" t="str">
        <f ca="1">IF(InvoiceDatabase[[#This Row],[Date Issued]] &gt;= TODAY()-30, "Yes", "No")</f>
        <v>No</v>
      </c>
      <c r="S1866" s="68" t="str">
        <f ca="1">IF(InvoiceDatabase[[#This Row],[IsOverdue?]]&lt;&gt;"Yes",InvoiceDatabase[[#This Row],[Status]],"Past Due")</f>
        <v>Paid</v>
      </c>
      <c r="T1866" s="68" t="str">
        <f ca="1">IF(AND(InvoiceDatabase[[#This Row],[Date Due]]&lt;TODAY(),InvoiceDatabase[[#This Row],[Status]]&lt;&gt;"Paid"),"Yes","No")</f>
        <v>No</v>
      </c>
    </row>
    <row r="1867" spans="1:20">
      <c r="A1867">
        <v>1866</v>
      </c>
      <c r="C1867" t="s">
        <v>105</v>
      </c>
      <c r="D1867" s="68">
        <v>7638000</v>
      </c>
      <c r="E1867" s="23">
        <v>46076</v>
      </c>
      <c r="F1867" s="23">
        <v>46090</v>
      </c>
      <c r="G1867" t="s">
        <v>274</v>
      </c>
      <c r="H1867"/>
      <c r="I1867"/>
      <c r="K1867" t="s">
        <v>2167</v>
      </c>
      <c r="L1867" s="68">
        <v>7638000</v>
      </c>
      <c r="M1867" s="68">
        <f>InvoiceDatabase[[#This Row],[Amount]]-InvoiceDatabase[[#This Row],[Paid Amount]]</f>
        <v>0</v>
      </c>
      <c r="N1867" s="68" t="str" cm="1">
        <f t="array" aca="1" ref="N18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7" s="68" t="str">
        <f>_xlfn.TEXTAFTER(
VLOOKUP(InvoiceDatabase[[#This Row],[Customer]],CustomerList[],5,FALSE),
", ", -1)</f>
        <v>DKI Jakarta</v>
      </c>
      <c r="P1867" s="68">
        <f ca="1">IF(InvoiceDatabase[[#This Row],[Aging]]&lt;&gt;"Within Due",InvoiceDatabase[[#This Row],[Balance Outstanding]],0)</f>
        <v>0</v>
      </c>
      <c r="Q1867" s="68">
        <f ca="1">IF(InvoiceDatabase[[#This Row],[Aging]]="Within Due",InvoiceDatabase[[#This Row],[Balance Outstanding]],0)</f>
        <v>0</v>
      </c>
      <c r="R1867" s="68" t="str">
        <f ca="1">IF(InvoiceDatabase[[#This Row],[Date Issued]] &gt;= TODAY()-30, "Yes", "No")</f>
        <v>No</v>
      </c>
      <c r="S1867" s="68" t="str">
        <f ca="1">IF(InvoiceDatabase[[#This Row],[IsOverdue?]]&lt;&gt;"Yes",InvoiceDatabase[[#This Row],[Status]],"Past Due")</f>
        <v>Paid</v>
      </c>
      <c r="T1867" s="68" t="str">
        <f ca="1">IF(AND(InvoiceDatabase[[#This Row],[Date Due]]&lt;TODAY(),InvoiceDatabase[[#This Row],[Status]]&lt;&gt;"Paid"),"Yes","No")</f>
        <v>No</v>
      </c>
    </row>
    <row r="1868" spans="1:20">
      <c r="A1868">
        <v>1867</v>
      </c>
      <c r="C1868" t="s">
        <v>225</v>
      </c>
      <c r="D1868" s="68">
        <v>3884000</v>
      </c>
      <c r="E1868" s="23">
        <v>46060</v>
      </c>
      <c r="F1868" s="23">
        <v>46105</v>
      </c>
      <c r="G1868" t="s">
        <v>274</v>
      </c>
      <c r="H1868"/>
      <c r="I1868"/>
      <c r="K1868" t="s">
        <v>2168</v>
      </c>
      <c r="L1868" s="68">
        <v>3884000</v>
      </c>
      <c r="M1868" s="68">
        <f>InvoiceDatabase[[#This Row],[Amount]]-InvoiceDatabase[[#This Row],[Paid Amount]]</f>
        <v>0</v>
      </c>
      <c r="N1868" s="68" t="str" cm="1">
        <f t="array" aca="1" ref="N18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8" s="68" t="str">
        <f>_xlfn.TEXTAFTER(
VLOOKUP(InvoiceDatabase[[#This Row],[Customer]],CustomerList[],5,FALSE),
", ", -1)</f>
        <v>Sumatera Selatan</v>
      </c>
      <c r="P1868" s="68">
        <f ca="1">IF(InvoiceDatabase[[#This Row],[Aging]]&lt;&gt;"Within Due",InvoiceDatabase[[#This Row],[Balance Outstanding]],0)</f>
        <v>0</v>
      </c>
      <c r="Q1868" s="68">
        <f ca="1">IF(InvoiceDatabase[[#This Row],[Aging]]="Within Due",InvoiceDatabase[[#This Row],[Balance Outstanding]],0)</f>
        <v>0</v>
      </c>
      <c r="R1868" s="68" t="str">
        <f ca="1">IF(InvoiceDatabase[[#This Row],[Date Issued]] &gt;= TODAY()-30, "Yes", "No")</f>
        <v>No</v>
      </c>
      <c r="S1868" s="68" t="str">
        <f ca="1">IF(InvoiceDatabase[[#This Row],[IsOverdue?]]&lt;&gt;"Yes",InvoiceDatabase[[#This Row],[Status]],"Past Due")</f>
        <v>Paid</v>
      </c>
      <c r="T1868" s="68" t="str">
        <f ca="1">IF(AND(InvoiceDatabase[[#This Row],[Date Due]]&lt;TODAY(),InvoiceDatabase[[#This Row],[Status]]&lt;&gt;"Paid"),"Yes","No")</f>
        <v>No</v>
      </c>
    </row>
    <row r="1869" spans="1:20">
      <c r="A1869">
        <v>1868</v>
      </c>
      <c r="C1869" t="s">
        <v>253</v>
      </c>
      <c r="D1869" s="68">
        <v>3658000</v>
      </c>
      <c r="E1869" s="23">
        <v>46213</v>
      </c>
      <c r="F1869" s="23">
        <v>46243</v>
      </c>
      <c r="G1869" t="s">
        <v>274</v>
      </c>
      <c r="H1869"/>
      <c r="I1869"/>
      <c r="K1869" t="s">
        <v>2169</v>
      </c>
      <c r="L1869" s="68">
        <v>3658000</v>
      </c>
      <c r="M1869" s="68">
        <f>InvoiceDatabase[[#This Row],[Amount]]-InvoiceDatabase[[#This Row],[Paid Amount]]</f>
        <v>0</v>
      </c>
      <c r="N1869" s="68" t="str" cm="1">
        <f t="array" aca="1" ref="N18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69" s="68" t="str">
        <f>_xlfn.TEXTAFTER(
VLOOKUP(InvoiceDatabase[[#This Row],[Customer]],CustomerList[],5,FALSE),
", ", -1)</f>
        <v>Kalimantan Barat</v>
      </c>
      <c r="P1869" s="68">
        <f ca="1">IF(InvoiceDatabase[[#This Row],[Aging]]&lt;&gt;"Within Due",InvoiceDatabase[[#This Row],[Balance Outstanding]],0)</f>
        <v>0</v>
      </c>
      <c r="Q1869" s="68">
        <f ca="1">IF(InvoiceDatabase[[#This Row],[Aging]]="Within Due",InvoiceDatabase[[#This Row],[Balance Outstanding]],0)</f>
        <v>0</v>
      </c>
      <c r="R1869" s="68" t="str">
        <f ca="1">IF(InvoiceDatabase[[#This Row],[Date Issued]] &gt;= TODAY()-30, "Yes", "No")</f>
        <v>No</v>
      </c>
      <c r="S1869" s="68" t="str">
        <f ca="1">IF(InvoiceDatabase[[#This Row],[IsOverdue?]]&lt;&gt;"Yes",InvoiceDatabase[[#This Row],[Status]],"Past Due")</f>
        <v>Paid</v>
      </c>
      <c r="T1869" s="68" t="str">
        <f ca="1">IF(AND(InvoiceDatabase[[#This Row],[Date Due]]&lt;TODAY(),InvoiceDatabase[[#This Row],[Status]]&lt;&gt;"Paid"),"Yes","No")</f>
        <v>No</v>
      </c>
    </row>
    <row r="1870" spans="1:20">
      <c r="A1870">
        <v>1869</v>
      </c>
      <c r="C1870" t="s">
        <v>177</v>
      </c>
      <c r="D1870" s="68">
        <v>2533000</v>
      </c>
      <c r="E1870" s="23">
        <v>46128</v>
      </c>
      <c r="F1870" s="23">
        <v>46158</v>
      </c>
      <c r="G1870" t="s">
        <v>274</v>
      </c>
      <c r="H1870"/>
      <c r="I1870"/>
      <c r="K1870" t="s">
        <v>2170</v>
      </c>
      <c r="L1870" s="68">
        <v>2533000</v>
      </c>
      <c r="M1870" s="68">
        <f>InvoiceDatabase[[#This Row],[Amount]]-InvoiceDatabase[[#This Row],[Paid Amount]]</f>
        <v>0</v>
      </c>
      <c r="N1870" s="68" t="str" cm="1">
        <f t="array" aca="1" ref="N18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0" s="68" t="str">
        <f>_xlfn.TEXTAFTER(
VLOOKUP(InvoiceDatabase[[#This Row],[Customer]],CustomerList[],5,FALSE),
", ", -1)</f>
        <v>Jawa Timur</v>
      </c>
      <c r="P1870" s="68">
        <f ca="1">IF(InvoiceDatabase[[#This Row],[Aging]]&lt;&gt;"Within Due",InvoiceDatabase[[#This Row],[Balance Outstanding]],0)</f>
        <v>0</v>
      </c>
      <c r="Q1870" s="68">
        <f ca="1">IF(InvoiceDatabase[[#This Row],[Aging]]="Within Due",InvoiceDatabase[[#This Row],[Balance Outstanding]],0)</f>
        <v>0</v>
      </c>
      <c r="R1870" s="68" t="str">
        <f ca="1">IF(InvoiceDatabase[[#This Row],[Date Issued]] &gt;= TODAY()-30, "Yes", "No")</f>
        <v>No</v>
      </c>
      <c r="S1870" s="68" t="str">
        <f ca="1">IF(InvoiceDatabase[[#This Row],[IsOverdue?]]&lt;&gt;"Yes",InvoiceDatabase[[#This Row],[Status]],"Past Due")</f>
        <v>Paid</v>
      </c>
      <c r="T1870" s="68" t="str">
        <f ca="1">IF(AND(InvoiceDatabase[[#This Row],[Date Due]]&lt;TODAY(),InvoiceDatabase[[#This Row],[Status]]&lt;&gt;"Paid"),"Yes","No")</f>
        <v>No</v>
      </c>
    </row>
    <row r="1871" spans="1:20">
      <c r="A1871">
        <v>1870</v>
      </c>
      <c r="C1871" t="s">
        <v>118</v>
      </c>
      <c r="D1871" s="68">
        <v>4611000</v>
      </c>
      <c r="E1871" s="23">
        <v>46203</v>
      </c>
      <c r="F1871" s="23">
        <v>46233</v>
      </c>
      <c r="G1871" t="s">
        <v>2802</v>
      </c>
      <c r="H1871"/>
      <c r="I1871"/>
      <c r="K1871" t="s">
        <v>2171</v>
      </c>
      <c r="L1871" s="68">
        <v>3458000</v>
      </c>
      <c r="M1871" s="68">
        <f>InvoiceDatabase[[#This Row],[Amount]]-InvoiceDatabase[[#This Row],[Paid Amount]]</f>
        <v>1153000</v>
      </c>
      <c r="N1871" s="68" t="str" cm="1">
        <f t="array" aca="1" ref="N18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71" s="68" t="str">
        <f>_xlfn.TEXTAFTER(
VLOOKUP(InvoiceDatabase[[#This Row],[Customer]],CustomerList[],5,FALSE),
", ", -1)</f>
        <v>DKI Jakarta</v>
      </c>
      <c r="P1871" s="68">
        <f ca="1">IF(InvoiceDatabase[[#This Row],[Aging]]&lt;&gt;"Within Due",InvoiceDatabase[[#This Row],[Balance Outstanding]],0)</f>
        <v>1153000</v>
      </c>
      <c r="Q1871" s="68">
        <f ca="1">IF(InvoiceDatabase[[#This Row],[Aging]]="Within Due",InvoiceDatabase[[#This Row],[Balance Outstanding]],0)</f>
        <v>0</v>
      </c>
      <c r="R1871" s="68" t="str">
        <f ca="1">IF(InvoiceDatabase[[#This Row],[Date Issued]] &gt;= TODAY()-30, "Yes", "No")</f>
        <v>No</v>
      </c>
      <c r="S1871" s="68" t="str">
        <f ca="1">IF(InvoiceDatabase[[#This Row],[IsOverdue?]]&lt;&gt;"Yes",InvoiceDatabase[[#This Row],[Status]],"Past Due")</f>
        <v>Past Due</v>
      </c>
      <c r="T1871" s="68" t="str">
        <f ca="1">IF(AND(InvoiceDatabase[[#This Row],[Date Due]]&lt;TODAY(),InvoiceDatabase[[#This Row],[Status]]&lt;&gt;"Paid"),"Yes","No")</f>
        <v>Yes</v>
      </c>
    </row>
    <row r="1872" spans="1:20">
      <c r="A1872">
        <v>1871</v>
      </c>
      <c r="C1872" t="s">
        <v>105</v>
      </c>
      <c r="D1872" s="68">
        <v>1766000</v>
      </c>
      <c r="E1872" s="23">
        <v>46027</v>
      </c>
      <c r="F1872" s="23">
        <v>46041</v>
      </c>
      <c r="G1872" t="s">
        <v>274</v>
      </c>
      <c r="H1872"/>
      <c r="I1872"/>
      <c r="K1872" t="s">
        <v>2172</v>
      </c>
      <c r="L1872" s="68">
        <v>1766000</v>
      </c>
      <c r="M1872" s="68">
        <f>InvoiceDatabase[[#This Row],[Amount]]-InvoiceDatabase[[#This Row],[Paid Amount]]</f>
        <v>0</v>
      </c>
      <c r="N1872" s="68" t="str" cm="1">
        <f t="array" aca="1" ref="N18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2" s="68" t="str">
        <f>_xlfn.TEXTAFTER(
VLOOKUP(InvoiceDatabase[[#This Row],[Customer]],CustomerList[],5,FALSE),
", ", -1)</f>
        <v>DKI Jakarta</v>
      </c>
      <c r="P1872" s="68">
        <f ca="1">IF(InvoiceDatabase[[#This Row],[Aging]]&lt;&gt;"Within Due",InvoiceDatabase[[#This Row],[Balance Outstanding]],0)</f>
        <v>0</v>
      </c>
      <c r="Q1872" s="68">
        <f ca="1">IF(InvoiceDatabase[[#This Row],[Aging]]="Within Due",InvoiceDatabase[[#This Row],[Balance Outstanding]],0)</f>
        <v>0</v>
      </c>
      <c r="R1872" s="68" t="str">
        <f ca="1">IF(InvoiceDatabase[[#This Row],[Date Issued]] &gt;= TODAY()-30, "Yes", "No")</f>
        <v>No</v>
      </c>
      <c r="S1872" s="68" t="str">
        <f ca="1">IF(InvoiceDatabase[[#This Row],[IsOverdue?]]&lt;&gt;"Yes",InvoiceDatabase[[#This Row],[Status]],"Past Due")</f>
        <v>Paid</v>
      </c>
      <c r="T1872" s="68" t="str">
        <f ca="1">IF(AND(InvoiceDatabase[[#This Row],[Date Due]]&lt;TODAY(),InvoiceDatabase[[#This Row],[Status]]&lt;&gt;"Paid"),"Yes","No")</f>
        <v>No</v>
      </c>
    </row>
    <row r="1873" spans="1:20">
      <c r="A1873">
        <v>1872</v>
      </c>
      <c r="C1873" t="s">
        <v>171</v>
      </c>
      <c r="D1873" s="68">
        <v>2772000</v>
      </c>
      <c r="E1873" s="23">
        <v>46198</v>
      </c>
      <c r="F1873" s="23">
        <v>46228</v>
      </c>
      <c r="G1873" t="s">
        <v>274</v>
      </c>
      <c r="H1873"/>
      <c r="I1873"/>
      <c r="K1873" t="s">
        <v>2173</v>
      </c>
      <c r="L1873" s="68">
        <v>2772000</v>
      </c>
      <c r="M1873" s="68">
        <f>InvoiceDatabase[[#This Row],[Amount]]-InvoiceDatabase[[#This Row],[Paid Amount]]</f>
        <v>0</v>
      </c>
      <c r="N1873" s="68" t="str" cm="1">
        <f t="array" aca="1" ref="N18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3" s="68" t="str">
        <f>_xlfn.TEXTAFTER(
VLOOKUP(InvoiceDatabase[[#This Row],[Customer]],CustomerList[],5,FALSE),
", ", -1)</f>
        <v>Jawa Barat</v>
      </c>
      <c r="P1873" s="68">
        <f ca="1">IF(InvoiceDatabase[[#This Row],[Aging]]&lt;&gt;"Within Due",InvoiceDatabase[[#This Row],[Balance Outstanding]],0)</f>
        <v>0</v>
      </c>
      <c r="Q1873" s="68">
        <f ca="1">IF(InvoiceDatabase[[#This Row],[Aging]]="Within Due",InvoiceDatabase[[#This Row],[Balance Outstanding]],0)</f>
        <v>0</v>
      </c>
      <c r="R1873" s="68" t="str">
        <f ca="1">IF(InvoiceDatabase[[#This Row],[Date Issued]] &gt;= TODAY()-30, "Yes", "No")</f>
        <v>No</v>
      </c>
      <c r="S1873" s="68" t="str">
        <f ca="1">IF(InvoiceDatabase[[#This Row],[IsOverdue?]]&lt;&gt;"Yes",InvoiceDatabase[[#This Row],[Status]],"Past Due")</f>
        <v>Paid</v>
      </c>
      <c r="T1873" s="68" t="str">
        <f ca="1">IF(AND(InvoiceDatabase[[#This Row],[Date Due]]&lt;TODAY(),InvoiceDatabase[[#This Row],[Status]]&lt;&gt;"Paid"),"Yes","No")</f>
        <v>No</v>
      </c>
    </row>
    <row r="1874" spans="1:20">
      <c r="A1874">
        <v>1873</v>
      </c>
      <c r="C1874" t="s">
        <v>260</v>
      </c>
      <c r="D1874" s="68">
        <v>4583000</v>
      </c>
      <c r="E1874" s="23">
        <v>46236</v>
      </c>
      <c r="F1874" s="23">
        <v>46266</v>
      </c>
      <c r="G1874" t="s">
        <v>274</v>
      </c>
      <c r="H1874"/>
      <c r="I1874"/>
      <c r="K1874" t="s">
        <v>2174</v>
      </c>
      <c r="L1874" s="68">
        <v>4583000</v>
      </c>
      <c r="M1874" s="68">
        <f>InvoiceDatabase[[#This Row],[Amount]]-InvoiceDatabase[[#This Row],[Paid Amount]]</f>
        <v>0</v>
      </c>
      <c r="N1874" s="68" t="str" cm="1">
        <f t="array" aca="1" ref="N18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4" s="68" t="str">
        <f>_xlfn.TEXTAFTER(
VLOOKUP(InvoiceDatabase[[#This Row],[Customer]],CustomerList[],5,FALSE),
", ", -1)</f>
        <v>Sulawesi Utara</v>
      </c>
      <c r="P1874" s="68">
        <f ca="1">IF(InvoiceDatabase[[#This Row],[Aging]]&lt;&gt;"Within Due",InvoiceDatabase[[#This Row],[Balance Outstanding]],0)</f>
        <v>0</v>
      </c>
      <c r="Q1874" s="68">
        <f ca="1">IF(InvoiceDatabase[[#This Row],[Aging]]="Within Due",InvoiceDatabase[[#This Row],[Balance Outstanding]],0)</f>
        <v>0</v>
      </c>
      <c r="R1874" s="68" t="str">
        <f ca="1">IF(InvoiceDatabase[[#This Row],[Date Issued]] &gt;= TODAY()-30, "Yes", "No")</f>
        <v>No</v>
      </c>
      <c r="S1874" s="68" t="str">
        <f ca="1">IF(InvoiceDatabase[[#This Row],[IsOverdue?]]&lt;&gt;"Yes",InvoiceDatabase[[#This Row],[Status]],"Past Due")</f>
        <v>Paid</v>
      </c>
      <c r="T1874" s="68" t="str">
        <f ca="1">IF(AND(InvoiceDatabase[[#This Row],[Date Due]]&lt;TODAY(),InvoiceDatabase[[#This Row],[Status]]&lt;&gt;"Paid"),"Yes","No")</f>
        <v>No</v>
      </c>
    </row>
    <row r="1875" spans="1:20">
      <c r="A1875">
        <v>1874</v>
      </c>
      <c r="C1875" t="s">
        <v>158</v>
      </c>
      <c r="D1875" s="68">
        <v>3963000</v>
      </c>
      <c r="E1875" s="23">
        <v>46100</v>
      </c>
      <c r="F1875" s="23">
        <v>46145</v>
      </c>
      <c r="G1875" t="s">
        <v>274</v>
      </c>
      <c r="H1875"/>
      <c r="I1875"/>
      <c r="K1875" t="s">
        <v>2175</v>
      </c>
      <c r="L1875" s="68">
        <v>3963000</v>
      </c>
      <c r="M1875" s="68">
        <f>InvoiceDatabase[[#This Row],[Amount]]-InvoiceDatabase[[#This Row],[Paid Amount]]</f>
        <v>0</v>
      </c>
      <c r="N1875" s="68" t="str" cm="1">
        <f t="array" aca="1" ref="N18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5" s="68" t="str">
        <f>_xlfn.TEXTAFTER(
VLOOKUP(InvoiceDatabase[[#This Row],[Customer]],CustomerList[],5,FALSE),
", ", -1)</f>
        <v>DKI Jakarta</v>
      </c>
      <c r="P1875" s="68">
        <f ca="1">IF(InvoiceDatabase[[#This Row],[Aging]]&lt;&gt;"Within Due",InvoiceDatabase[[#This Row],[Balance Outstanding]],0)</f>
        <v>0</v>
      </c>
      <c r="Q1875" s="68">
        <f ca="1">IF(InvoiceDatabase[[#This Row],[Aging]]="Within Due",InvoiceDatabase[[#This Row],[Balance Outstanding]],0)</f>
        <v>0</v>
      </c>
      <c r="R1875" s="68" t="str">
        <f ca="1">IF(InvoiceDatabase[[#This Row],[Date Issued]] &gt;= TODAY()-30, "Yes", "No")</f>
        <v>No</v>
      </c>
      <c r="S1875" s="68" t="str">
        <f ca="1">IF(InvoiceDatabase[[#This Row],[IsOverdue?]]&lt;&gt;"Yes",InvoiceDatabase[[#This Row],[Status]],"Past Due")</f>
        <v>Paid</v>
      </c>
      <c r="T1875" s="68" t="str">
        <f ca="1">IF(AND(InvoiceDatabase[[#This Row],[Date Due]]&lt;TODAY(),InvoiceDatabase[[#This Row],[Status]]&lt;&gt;"Paid"),"Yes","No")</f>
        <v>No</v>
      </c>
    </row>
    <row r="1876" spans="1:20">
      <c r="A1876">
        <v>1875</v>
      </c>
      <c r="C1876" t="s">
        <v>218</v>
      </c>
      <c r="D1876" s="68">
        <v>1539000</v>
      </c>
      <c r="E1876" s="23">
        <v>46186</v>
      </c>
      <c r="F1876" s="23">
        <v>46216</v>
      </c>
      <c r="G1876" t="s">
        <v>274</v>
      </c>
      <c r="H1876"/>
      <c r="I1876"/>
      <c r="K1876" t="s">
        <v>2176</v>
      </c>
      <c r="L1876" s="68">
        <v>1539000</v>
      </c>
      <c r="M1876" s="68">
        <f>InvoiceDatabase[[#This Row],[Amount]]-InvoiceDatabase[[#This Row],[Paid Amount]]</f>
        <v>0</v>
      </c>
      <c r="N1876" s="68" t="str" cm="1">
        <f t="array" aca="1" ref="N18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6" s="68" t="str">
        <f>_xlfn.TEXTAFTER(
VLOOKUP(InvoiceDatabase[[#This Row],[Customer]],CustomerList[],5,FALSE),
", ", -1)</f>
        <v>Sumatera Utara</v>
      </c>
      <c r="P1876" s="68">
        <f ca="1">IF(InvoiceDatabase[[#This Row],[Aging]]&lt;&gt;"Within Due",InvoiceDatabase[[#This Row],[Balance Outstanding]],0)</f>
        <v>0</v>
      </c>
      <c r="Q1876" s="68">
        <f ca="1">IF(InvoiceDatabase[[#This Row],[Aging]]="Within Due",InvoiceDatabase[[#This Row],[Balance Outstanding]],0)</f>
        <v>0</v>
      </c>
      <c r="R1876" s="68" t="str">
        <f ca="1">IF(InvoiceDatabase[[#This Row],[Date Issued]] &gt;= TODAY()-30, "Yes", "No")</f>
        <v>No</v>
      </c>
      <c r="S1876" s="68" t="str">
        <f ca="1">IF(InvoiceDatabase[[#This Row],[IsOverdue?]]&lt;&gt;"Yes",InvoiceDatabase[[#This Row],[Status]],"Past Due")</f>
        <v>Paid</v>
      </c>
      <c r="T1876" s="68" t="str">
        <f ca="1">IF(AND(InvoiceDatabase[[#This Row],[Date Due]]&lt;TODAY(),InvoiceDatabase[[#This Row],[Status]]&lt;&gt;"Paid"),"Yes","No")</f>
        <v>No</v>
      </c>
    </row>
    <row r="1877" spans="1:20">
      <c r="A1877">
        <v>1876</v>
      </c>
      <c r="C1877" t="s">
        <v>246</v>
      </c>
      <c r="D1877" s="68">
        <v>4286000</v>
      </c>
      <c r="E1877" s="23">
        <v>46025</v>
      </c>
      <c r="F1877" s="23">
        <v>46055</v>
      </c>
      <c r="G1877" t="s">
        <v>274</v>
      </c>
      <c r="H1877"/>
      <c r="I1877"/>
      <c r="K1877" t="s">
        <v>2177</v>
      </c>
      <c r="L1877" s="68">
        <v>4286000</v>
      </c>
      <c r="M1877" s="68">
        <f>InvoiceDatabase[[#This Row],[Amount]]-InvoiceDatabase[[#This Row],[Paid Amount]]</f>
        <v>0</v>
      </c>
      <c r="N1877" s="68" t="str" cm="1">
        <f t="array" aca="1" ref="N18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7" s="68" t="str">
        <f>_xlfn.TEXTAFTER(
VLOOKUP(InvoiceDatabase[[#This Row],[Customer]],CustomerList[],5,FALSE),
", ", -1)</f>
        <v>Kalimantan Timur</v>
      </c>
      <c r="P1877" s="68">
        <f ca="1">IF(InvoiceDatabase[[#This Row],[Aging]]&lt;&gt;"Within Due",InvoiceDatabase[[#This Row],[Balance Outstanding]],0)</f>
        <v>0</v>
      </c>
      <c r="Q1877" s="68">
        <f ca="1">IF(InvoiceDatabase[[#This Row],[Aging]]="Within Due",InvoiceDatabase[[#This Row],[Balance Outstanding]],0)</f>
        <v>0</v>
      </c>
      <c r="R1877" s="68" t="str">
        <f ca="1">IF(InvoiceDatabase[[#This Row],[Date Issued]] &gt;= TODAY()-30, "Yes", "No")</f>
        <v>No</v>
      </c>
      <c r="S1877" s="68" t="str">
        <f ca="1">IF(InvoiceDatabase[[#This Row],[IsOverdue?]]&lt;&gt;"Yes",InvoiceDatabase[[#This Row],[Status]],"Past Due")</f>
        <v>Paid</v>
      </c>
      <c r="T1877" s="68" t="str">
        <f ca="1">IF(AND(InvoiceDatabase[[#This Row],[Date Due]]&lt;TODAY(),InvoiceDatabase[[#This Row],[Status]]&lt;&gt;"Paid"),"Yes","No")</f>
        <v>No</v>
      </c>
    </row>
    <row r="1878" spans="1:20">
      <c r="A1878">
        <v>1877</v>
      </c>
      <c r="C1878" t="s">
        <v>253</v>
      </c>
      <c r="D1878" s="68">
        <v>6100000</v>
      </c>
      <c r="E1878" s="23">
        <v>46246</v>
      </c>
      <c r="F1878" s="23">
        <v>46276</v>
      </c>
      <c r="G1878" t="s">
        <v>274</v>
      </c>
      <c r="H1878"/>
      <c r="I1878"/>
      <c r="K1878" t="s">
        <v>2178</v>
      </c>
      <c r="L1878" s="68">
        <v>6100000</v>
      </c>
      <c r="M1878" s="68">
        <f>InvoiceDatabase[[#This Row],[Amount]]-InvoiceDatabase[[#This Row],[Paid Amount]]</f>
        <v>0</v>
      </c>
      <c r="N1878" s="68" t="str" cm="1">
        <f t="array" aca="1" ref="N18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8" s="68" t="str">
        <f>_xlfn.TEXTAFTER(
VLOOKUP(InvoiceDatabase[[#This Row],[Customer]],CustomerList[],5,FALSE),
", ", -1)</f>
        <v>Kalimantan Barat</v>
      </c>
      <c r="P1878" s="68">
        <f ca="1">IF(InvoiceDatabase[[#This Row],[Aging]]&lt;&gt;"Within Due",InvoiceDatabase[[#This Row],[Balance Outstanding]],0)</f>
        <v>0</v>
      </c>
      <c r="Q1878" s="68">
        <f ca="1">IF(InvoiceDatabase[[#This Row],[Aging]]="Within Due",InvoiceDatabase[[#This Row],[Balance Outstanding]],0)</f>
        <v>0</v>
      </c>
      <c r="R1878" s="68" t="str">
        <f ca="1">IF(InvoiceDatabase[[#This Row],[Date Issued]] &gt;= TODAY()-30, "Yes", "No")</f>
        <v>No</v>
      </c>
      <c r="S1878" s="68" t="str">
        <f ca="1">IF(InvoiceDatabase[[#This Row],[IsOverdue?]]&lt;&gt;"Yes",InvoiceDatabase[[#This Row],[Status]],"Past Due")</f>
        <v>Paid</v>
      </c>
      <c r="T1878" s="68" t="str">
        <f ca="1">IF(AND(InvoiceDatabase[[#This Row],[Date Due]]&lt;TODAY(),InvoiceDatabase[[#This Row],[Status]]&lt;&gt;"Paid"),"Yes","No")</f>
        <v>No</v>
      </c>
    </row>
    <row r="1879" spans="1:20">
      <c r="A1879">
        <v>1878</v>
      </c>
      <c r="C1879" t="s">
        <v>260</v>
      </c>
      <c r="D1879" s="68">
        <v>2928000</v>
      </c>
      <c r="E1879" s="23">
        <v>46056</v>
      </c>
      <c r="F1879" s="23">
        <v>46086</v>
      </c>
      <c r="G1879" t="s">
        <v>274</v>
      </c>
      <c r="H1879"/>
      <c r="I1879"/>
      <c r="K1879" t="s">
        <v>2179</v>
      </c>
      <c r="L1879" s="68">
        <v>2928000</v>
      </c>
      <c r="M1879" s="68">
        <f>InvoiceDatabase[[#This Row],[Amount]]-InvoiceDatabase[[#This Row],[Paid Amount]]</f>
        <v>0</v>
      </c>
      <c r="N1879" s="68" t="str" cm="1">
        <f t="array" aca="1" ref="N18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79" s="68" t="str">
        <f>_xlfn.TEXTAFTER(
VLOOKUP(InvoiceDatabase[[#This Row],[Customer]],CustomerList[],5,FALSE),
", ", -1)</f>
        <v>Sulawesi Utara</v>
      </c>
      <c r="P1879" s="68">
        <f ca="1">IF(InvoiceDatabase[[#This Row],[Aging]]&lt;&gt;"Within Due",InvoiceDatabase[[#This Row],[Balance Outstanding]],0)</f>
        <v>0</v>
      </c>
      <c r="Q1879" s="68">
        <f ca="1">IF(InvoiceDatabase[[#This Row],[Aging]]="Within Due",InvoiceDatabase[[#This Row],[Balance Outstanding]],0)</f>
        <v>0</v>
      </c>
      <c r="R1879" s="68" t="str">
        <f ca="1">IF(InvoiceDatabase[[#This Row],[Date Issued]] &gt;= TODAY()-30, "Yes", "No")</f>
        <v>No</v>
      </c>
      <c r="S1879" s="68" t="str">
        <f ca="1">IF(InvoiceDatabase[[#This Row],[IsOverdue?]]&lt;&gt;"Yes",InvoiceDatabase[[#This Row],[Status]],"Past Due")</f>
        <v>Paid</v>
      </c>
      <c r="T1879" s="68" t="str">
        <f ca="1">IF(AND(InvoiceDatabase[[#This Row],[Date Due]]&lt;TODAY(),InvoiceDatabase[[#This Row],[Status]]&lt;&gt;"Paid"),"Yes","No")</f>
        <v>No</v>
      </c>
    </row>
    <row r="1880" spans="1:20">
      <c r="A1880">
        <v>1879</v>
      </c>
      <c r="C1880" t="s">
        <v>105</v>
      </c>
      <c r="D1880" s="68">
        <v>5504000</v>
      </c>
      <c r="E1880" s="23">
        <v>46050</v>
      </c>
      <c r="F1880" s="23">
        <v>46064</v>
      </c>
      <c r="G1880" t="s">
        <v>274</v>
      </c>
      <c r="H1880"/>
      <c r="I1880"/>
      <c r="K1880" t="s">
        <v>2180</v>
      </c>
      <c r="L1880" s="68">
        <v>5504000</v>
      </c>
      <c r="M1880" s="68">
        <f>InvoiceDatabase[[#This Row],[Amount]]-InvoiceDatabase[[#This Row],[Paid Amount]]</f>
        <v>0</v>
      </c>
      <c r="N1880" s="68" t="str" cm="1">
        <f t="array" aca="1" ref="N18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0" s="68" t="str">
        <f>_xlfn.TEXTAFTER(
VLOOKUP(InvoiceDatabase[[#This Row],[Customer]],CustomerList[],5,FALSE),
", ", -1)</f>
        <v>DKI Jakarta</v>
      </c>
      <c r="P1880" s="68">
        <f ca="1">IF(InvoiceDatabase[[#This Row],[Aging]]&lt;&gt;"Within Due",InvoiceDatabase[[#This Row],[Balance Outstanding]],0)</f>
        <v>0</v>
      </c>
      <c r="Q1880" s="68">
        <f ca="1">IF(InvoiceDatabase[[#This Row],[Aging]]="Within Due",InvoiceDatabase[[#This Row],[Balance Outstanding]],0)</f>
        <v>0</v>
      </c>
      <c r="R1880" s="68" t="str">
        <f ca="1">IF(InvoiceDatabase[[#This Row],[Date Issued]] &gt;= TODAY()-30, "Yes", "No")</f>
        <v>No</v>
      </c>
      <c r="S1880" s="68" t="str">
        <f ca="1">IF(InvoiceDatabase[[#This Row],[IsOverdue?]]&lt;&gt;"Yes",InvoiceDatabase[[#This Row],[Status]],"Past Due")</f>
        <v>Paid</v>
      </c>
      <c r="T1880" s="68" t="str">
        <f ca="1">IF(AND(InvoiceDatabase[[#This Row],[Date Due]]&lt;TODAY(),InvoiceDatabase[[#This Row],[Status]]&lt;&gt;"Paid"),"Yes","No")</f>
        <v>No</v>
      </c>
    </row>
    <row r="1881" spans="1:20">
      <c r="A1881">
        <v>1880</v>
      </c>
      <c r="C1881" t="s">
        <v>105</v>
      </c>
      <c r="D1881" s="68">
        <v>4988000</v>
      </c>
      <c r="E1881" s="23">
        <v>46051</v>
      </c>
      <c r="F1881" s="23">
        <v>46065</v>
      </c>
      <c r="G1881" t="s">
        <v>274</v>
      </c>
      <c r="H1881"/>
      <c r="I1881"/>
      <c r="K1881" t="s">
        <v>2181</v>
      </c>
      <c r="L1881" s="68">
        <v>4988000</v>
      </c>
      <c r="M1881" s="68">
        <f>InvoiceDatabase[[#This Row],[Amount]]-InvoiceDatabase[[#This Row],[Paid Amount]]</f>
        <v>0</v>
      </c>
      <c r="N1881" s="68" t="str" cm="1">
        <f t="array" aca="1" ref="N18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1" s="68" t="str">
        <f>_xlfn.TEXTAFTER(
VLOOKUP(InvoiceDatabase[[#This Row],[Customer]],CustomerList[],5,FALSE),
", ", -1)</f>
        <v>DKI Jakarta</v>
      </c>
      <c r="P1881" s="68">
        <f ca="1">IF(InvoiceDatabase[[#This Row],[Aging]]&lt;&gt;"Within Due",InvoiceDatabase[[#This Row],[Balance Outstanding]],0)</f>
        <v>0</v>
      </c>
      <c r="Q1881" s="68">
        <f ca="1">IF(InvoiceDatabase[[#This Row],[Aging]]="Within Due",InvoiceDatabase[[#This Row],[Balance Outstanding]],0)</f>
        <v>0</v>
      </c>
      <c r="R1881" s="68" t="str">
        <f ca="1">IF(InvoiceDatabase[[#This Row],[Date Issued]] &gt;= TODAY()-30, "Yes", "No")</f>
        <v>No</v>
      </c>
      <c r="S1881" s="68" t="str">
        <f ca="1">IF(InvoiceDatabase[[#This Row],[IsOverdue?]]&lt;&gt;"Yes",InvoiceDatabase[[#This Row],[Status]],"Past Due")</f>
        <v>Paid</v>
      </c>
      <c r="T1881" s="68" t="str">
        <f ca="1">IF(AND(InvoiceDatabase[[#This Row],[Date Due]]&lt;TODAY(),InvoiceDatabase[[#This Row],[Status]]&lt;&gt;"Paid"),"Yes","No")</f>
        <v>No</v>
      </c>
    </row>
    <row r="1882" spans="1:20">
      <c r="A1882">
        <v>1881</v>
      </c>
      <c r="C1882" t="s">
        <v>131</v>
      </c>
      <c r="D1882" s="68">
        <v>1543000</v>
      </c>
      <c r="E1882" s="23">
        <v>46195</v>
      </c>
      <c r="F1882" s="23">
        <v>46225</v>
      </c>
      <c r="G1882" t="s">
        <v>51</v>
      </c>
      <c r="H1882"/>
      <c r="I1882"/>
      <c r="K1882" t="s">
        <v>2182</v>
      </c>
      <c r="L1882" s="68">
        <v>0</v>
      </c>
      <c r="M1882" s="68">
        <f>InvoiceDatabase[[#This Row],[Amount]]-InvoiceDatabase[[#This Row],[Paid Amount]]</f>
        <v>1543000</v>
      </c>
      <c r="N1882" s="68" t="str" cm="1">
        <f t="array" aca="1" ref="N18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882" s="68" t="str">
        <f>_xlfn.TEXTAFTER(
VLOOKUP(InvoiceDatabase[[#This Row],[Customer]],CustomerList[],5,FALSE),
", ", -1)</f>
        <v>Jawa Barat</v>
      </c>
      <c r="P1882" s="68">
        <f ca="1">IF(InvoiceDatabase[[#This Row],[Aging]]&lt;&gt;"Within Due",InvoiceDatabase[[#This Row],[Balance Outstanding]],0)</f>
        <v>1543000</v>
      </c>
      <c r="Q1882" s="68">
        <f ca="1">IF(InvoiceDatabase[[#This Row],[Aging]]="Within Due",InvoiceDatabase[[#This Row],[Balance Outstanding]],0)</f>
        <v>0</v>
      </c>
      <c r="R1882" s="68" t="str">
        <f ca="1">IF(InvoiceDatabase[[#This Row],[Date Issued]] &gt;= TODAY()-30, "Yes", "No")</f>
        <v>No</v>
      </c>
      <c r="S1882" s="68" t="str">
        <f ca="1">IF(InvoiceDatabase[[#This Row],[IsOverdue?]]&lt;&gt;"Yes",InvoiceDatabase[[#This Row],[Status]],"Past Due")</f>
        <v>Past Due</v>
      </c>
      <c r="T1882" s="68" t="str">
        <f ca="1">IF(AND(InvoiceDatabase[[#This Row],[Date Due]]&lt;TODAY(),InvoiceDatabase[[#This Row],[Status]]&lt;&gt;"Paid"),"Yes","No")</f>
        <v>Yes</v>
      </c>
    </row>
    <row r="1883" spans="1:20">
      <c r="A1883">
        <v>1882</v>
      </c>
      <c r="C1883" t="s">
        <v>204</v>
      </c>
      <c r="D1883" s="68">
        <v>6648000</v>
      </c>
      <c r="E1883" s="23">
        <v>46246</v>
      </c>
      <c r="F1883" s="23">
        <v>46260</v>
      </c>
      <c r="G1883" t="s">
        <v>274</v>
      </c>
      <c r="H1883"/>
      <c r="I1883"/>
      <c r="K1883" t="s">
        <v>2183</v>
      </c>
      <c r="L1883" s="68">
        <v>6648000</v>
      </c>
      <c r="M1883" s="68">
        <f>InvoiceDatabase[[#This Row],[Amount]]-InvoiceDatabase[[#This Row],[Paid Amount]]</f>
        <v>0</v>
      </c>
      <c r="N1883" s="68" t="str" cm="1">
        <f t="array" aca="1" ref="N18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3" s="68" t="str">
        <f>_xlfn.TEXTAFTER(
VLOOKUP(InvoiceDatabase[[#This Row],[Customer]],CustomerList[],5,FALSE),
", ", -1)</f>
        <v>Bali</v>
      </c>
      <c r="P1883" s="68">
        <f ca="1">IF(InvoiceDatabase[[#This Row],[Aging]]&lt;&gt;"Within Due",InvoiceDatabase[[#This Row],[Balance Outstanding]],0)</f>
        <v>0</v>
      </c>
      <c r="Q1883" s="68">
        <f ca="1">IF(InvoiceDatabase[[#This Row],[Aging]]="Within Due",InvoiceDatabase[[#This Row],[Balance Outstanding]],0)</f>
        <v>0</v>
      </c>
      <c r="R1883" s="68" t="str">
        <f ca="1">IF(InvoiceDatabase[[#This Row],[Date Issued]] &gt;= TODAY()-30, "Yes", "No")</f>
        <v>No</v>
      </c>
      <c r="S1883" s="68" t="str">
        <f ca="1">IF(InvoiceDatabase[[#This Row],[IsOverdue?]]&lt;&gt;"Yes",InvoiceDatabase[[#This Row],[Status]],"Past Due")</f>
        <v>Paid</v>
      </c>
      <c r="T1883" s="68" t="str">
        <f ca="1">IF(AND(InvoiceDatabase[[#This Row],[Date Due]]&lt;TODAY(),InvoiceDatabase[[#This Row],[Status]]&lt;&gt;"Paid"),"Yes","No")</f>
        <v>No</v>
      </c>
    </row>
    <row r="1884" spans="1:20">
      <c r="A1884">
        <v>1883</v>
      </c>
      <c r="C1884" t="s">
        <v>190</v>
      </c>
      <c r="D1884" s="68">
        <v>6157000</v>
      </c>
      <c r="E1884" s="23">
        <v>46200</v>
      </c>
      <c r="F1884" s="23">
        <v>46230</v>
      </c>
      <c r="G1884" t="s">
        <v>274</v>
      </c>
      <c r="H1884"/>
      <c r="I1884"/>
      <c r="K1884" t="s">
        <v>2184</v>
      </c>
      <c r="L1884" s="68">
        <v>6157000</v>
      </c>
      <c r="M1884" s="68">
        <f>InvoiceDatabase[[#This Row],[Amount]]-InvoiceDatabase[[#This Row],[Paid Amount]]</f>
        <v>0</v>
      </c>
      <c r="N1884" s="68" t="str" cm="1">
        <f t="array" aca="1" ref="N18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4" s="68" t="str">
        <f>_xlfn.TEXTAFTER(
VLOOKUP(InvoiceDatabase[[#This Row],[Customer]],CustomerList[],5,FALSE),
", ", -1)</f>
        <v>Jawa Tengah</v>
      </c>
      <c r="P1884" s="68">
        <f ca="1">IF(InvoiceDatabase[[#This Row],[Aging]]&lt;&gt;"Within Due",InvoiceDatabase[[#This Row],[Balance Outstanding]],0)</f>
        <v>0</v>
      </c>
      <c r="Q1884" s="68">
        <f ca="1">IF(InvoiceDatabase[[#This Row],[Aging]]="Within Due",InvoiceDatabase[[#This Row],[Balance Outstanding]],0)</f>
        <v>0</v>
      </c>
      <c r="R1884" s="68" t="str">
        <f ca="1">IF(InvoiceDatabase[[#This Row],[Date Issued]] &gt;= TODAY()-30, "Yes", "No")</f>
        <v>No</v>
      </c>
      <c r="S1884" s="68" t="str">
        <f ca="1">IF(InvoiceDatabase[[#This Row],[IsOverdue?]]&lt;&gt;"Yes",InvoiceDatabase[[#This Row],[Status]],"Past Due")</f>
        <v>Paid</v>
      </c>
      <c r="T1884" s="68" t="str">
        <f ca="1">IF(AND(InvoiceDatabase[[#This Row],[Date Due]]&lt;TODAY(),InvoiceDatabase[[#This Row],[Status]]&lt;&gt;"Paid"),"Yes","No")</f>
        <v>No</v>
      </c>
    </row>
    <row r="1885" spans="1:20">
      <c r="A1885">
        <v>1884</v>
      </c>
      <c r="C1885" t="s">
        <v>32</v>
      </c>
      <c r="D1885" s="68">
        <v>3126000</v>
      </c>
      <c r="E1885" s="23">
        <v>46073</v>
      </c>
      <c r="F1885" s="23">
        <v>46087</v>
      </c>
      <c r="G1885" t="s">
        <v>274</v>
      </c>
      <c r="H1885"/>
      <c r="I1885"/>
      <c r="K1885" t="s">
        <v>2185</v>
      </c>
      <c r="L1885" s="68">
        <v>3126000</v>
      </c>
      <c r="M1885" s="68">
        <f>InvoiceDatabase[[#This Row],[Amount]]-InvoiceDatabase[[#This Row],[Paid Amount]]</f>
        <v>0</v>
      </c>
      <c r="N1885" s="68" t="str" cm="1">
        <f t="array" aca="1" ref="N18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5" s="68" t="str">
        <f>_xlfn.TEXTAFTER(
VLOOKUP(InvoiceDatabase[[#This Row],[Customer]],CustomerList[],5,FALSE),
", ", -1)</f>
        <v>DKI Jakarta</v>
      </c>
      <c r="P1885" s="68">
        <f ca="1">IF(InvoiceDatabase[[#This Row],[Aging]]&lt;&gt;"Within Due",InvoiceDatabase[[#This Row],[Balance Outstanding]],0)</f>
        <v>0</v>
      </c>
      <c r="Q1885" s="68">
        <f ca="1">IF(InvoiceDatabase[[#This Row],[Aging]]="Within Due",InvoiceDatabase[[#This Row],[Balance Outstanding]],0)</f>
        <v>0</v>
      </c>
      <c r="R1885" s="68" t="str">
        <f ca="1">IF(InvoiceDatabase[[#This Row],[Date Issued]] &gt;= TODAY()-30, "Yes", "No")</f>
        <v>No</v>
      </c>
      <c r="S1885" s="68" t="str">
        <f ca="1">IF(InvoiceDatabase[[#This Row],[IsOverdue?]]&lt;&gt;"Yes",InvoiceDatabase[[#This Row],[Status]],"Past Due")</f>
        <v>Paid</v>
      </c>
      <c r="T1885" s="68" t="str">
        <f ca="1">IF(AND(InvoiceDatabase[[#This Row],[Date Due]]&lt;TODAY(),InvoiceDatabase[[#This Row],[Status]]&lt;&gt;"Paid"),"Yes","No")</f>
        <v>No</v>
      </c>
    </row>
    <row r="1886" spans="1:20">
      <c r="A1886">
        <v>1885</v>
      </c>
      <c r="C1886" t="s">
        <v>144</v>
      </c>
      <c r="D1886" s="68">
        <v>4256000</v>
      </c>
      <c r="E1886" s="23">
        <v>46247</v>
      </c>
      <c r="F1886" s="23">
        <v>46277</v>
      </c>
      <c r="G1886" t="s">
        <v>274</v>
      </c>
      <c r="H1886"/>
      <c r="I1886"/>
      <c r="K1886" t="s">
        <v>2186</v>
      </c>
      <c r="L1886" s="68">
        <v>4256000</v>
      </c>
      <c r="M1886" s="68">
        <f>InvoiceDatabase[[#This Row],[Amount]]-InvoiceDatabase[[#This Row],[Paid Amount]]</f>
        <v>0</v>
      </c>
      <c r="N1886" s="68" t="str" cm="1">
        <f t="array" aca="1" ref="N18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6" s="68" t="str">
        <f>_xlfn.TEXTAFTER(
VLOOKUP(InvoiceDatabase[[#This Row],[Customer]],CustomerList[],5,FALSE),
", ", -1)</f>
        <v>Banten</v>
      </c>
      <c r="P1886" s="68">
        <f ca="1">IF(InvoiceDatabase[[#This Row],[Aging]]&lt;&gt;"Within Due",InvoiceDatabase[[#This Row],[Balance Outstanding]],0)</f>
        <v>0</v>
      </c>
      <c r="Q1886" s="68">
        <f ca="1">IF(InvoiceDatabase[[#This Row],[Aging]]="Within Due",InvoiceDatabase[[#This Row],[Balance Outstanding]],0)</f>
        <v>0</v>
      </c>
      <c r="R1886" s="68" t="str">
        <f ca="1">IF(InvoiceDatabase[[#This Row],[Date Issued]] &gt;= TODAY()-30, "Yes", "No")</f>
        <v>No</v>
      </c>
      <c r="S1886" s="68" t="str">
        <f ca="1">IF(InvoiceDatabase[[#This Row],[IsOverdue?]]&lt;&gt;"Yes",InvoiceDatabase[[#This Row],[Status]],"Past Due")</f>
        <v>Paid</v>
      </c>
      <c r="T1886" s="68" t="str">
        <f ca="1">IF(AND(InvoiceDatabase[[#This Row],[Date Due]]&lt;TODAY(),InvoiceDatabase[[#This Row],[Status]]&lt;&gt;"Paid"),"Yes","No")</f>
        <v>No</v>
      </c>
    </row>
    <row r="1887" spans="1:20">
      <c r="A1887">
        <v>1886</v>
      </c>
      <c r="C1887" t="s">
        <v>158</v>
      </c>
      <c r="D1887" s="68">
        <v>6484000</v>
      </c>
      <c r="E1887" s="23">
        <v>46038</v>
      </c>
      <c r="F1887" s="23">
        <v>46052</v>
      </c>
      <c r="G1887" t="s">
        <v>274</v>
      </c>
      <c r="H1887"/>
      <c r="I1887"/>
      <c r="K1887" t="s">
        <v>2187</v>
      </c>
      <c r="L1887" s="68">
        <v>6484000</v>
      </c>
      <c r="M1887" s="68">
        <f>InvoiceDatabase[[#This Row],[Amount]]-InvoiceDatabase[[#This Row],[Paid Amount]]</f>
        <v>0</v>
      </c>
      <c r="N1887" s="68" t="str" cm="1">
        <f t="array" aca="1" ref="N18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7" s="68" t="str">
        <f>_xlfn.TEXTAFTER(
VLOOKUP(InvoiceDatabase[[#This Row],[Customer]],CustomerList[],5,FALSE),
", ", -1)</f>
        <v>DKI Jakarta</v>
      </c>
      <c r="P1887" s="68">
        <f ca="1">IF(InvoiceDatabase[[#This Row],[Aging]]&lt;&gt;"Within Due",InvoiceDatabase[[#This Row],[Balance Outstanding]],0)</f>
        <v>0</v>
      </c>
      <c r="Q1887" s="68">
        <f ca="1">IF(InvoiceDatabase[[#This Row],[Aging]]="Within Due",InvoiceDatabase[[#This Row],[Balance Outstanding]],0)</f>
        <v>0</v>
      </c>
      <c r="R1887" s="68" t="str">
        <f ca="1">IF(InvoiceDatabase[[#This Row],[Date Issued]] &gt;= TODAY()-30, "Yes", "No")</f>
        <v>No</v>
      </c>
      <c r="S1887" s="68" t="str">
        <f ca="1">IF(InvoiceDatabase[[#This Row],[IsOverdue?]]&lt;&gt;"Yes",InvoiceDatabase[[#This Row],[Status]],"Past Due")</f>
        <v>Paid</v>
      </c>
      <c r="T1887" s="68" t="str">
        <f ca="1">IF(AND(InvoiceDatabase[[#This Row],[Date Due]]&lt;TODAY(),InvoiceDatabase[[#This Row],[Status]]&lt;&gt;"Paid"),"Yes","No")</f>
        <v>No</v>
      </c>
    </row>
    <row r="1888" spans="1:20">
      <c r="A1888">
        <v>1887</v>
      </c>
      <c r="C1888" t="s">
        <v>218</v>
      </c>
      <c r="D1888" s="68">
        <v>4015000</v>
      </c>
      <c r="E1888" s="23">
        <v>46100</v>
      </c>
      <c r="F1888" s="23">
        <v>46130</v>
      </c>
      <c r="G1888" t="s">
        <v>274</v>
      </c>
      <c r="H1888"/>
      <c r="I1888"/>
      <c r="K1888" t="s">
        <v>2188</v>
      </c>
      <c r="L1888" s="68">
        <v>4015000</v>
      </c>
      <c r="M1888" s="68">
        <f>InvoiceDatabase[[#This Row],[Amount]]-InvoiceDatabase[[#This Row],[Paid Amount]]</f>
        <v>0</v>
      </c>
      <c r="N1888" s="68" t="str" cm="1">
        <f t="array" aca="1" ref="N18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8" s="68" t="str">
        <f>_xlfn.TEXTAFTER(
VLOOKUP(InvoiceDatabase[[#This Row],[Customer]],CustomerList[],5,FALSE),
", ", -1)</f>
        <v>Sumatera Utara</v>
      </c>
      <c r="P1888" s="68">
        <f ca="1">IF(InvoiceDatabase[[#This Row],[Aging]]&lt;&gt;"Within Due",InvoiceDatabase[[#This Row],[Balance Outstanding]],0)</f>
        <v>0</v>
      </c>
      <c r="Q1888" s="68">
        <f ca="1">IF(InvoiceDatabase[[#This Row],[Aging]]="Within Due",InvoiceDatabase[[#This Row],[Balance Outstanding]],0)</f>
        <v>0</v>
      </c>
      <c r="R1888" s="68" t="str">
        <f ca="1">IF(InvoiceDatabase[[#This Row],[Date Issued]] &gt;= TODAY()-30, "Yes", "No")</f>
        <v>No</v>
      </c>
      <c r="S1888" s="68" t="str">
        <f ca="1">IF(InvoiceDatabase[[#This Row],[IsOverdue?]]&lt;&gt;"Yes",InvoiceDatabase[[#This Row],[Status]],"Past Due")</f>
        <v>Paid</v>
      </c>
      <c r="T1888" s="68" t="str">
        <f ca="1">IF(AND(InvoiceDatabase[[#This Row],[Date Due]]&lt;TODAY(),InvoiceDatabase[[#This Row],[Status]]&lt;&gt;"Paid"),"Yes","No")</f>
        <v>No</v>
      </c>
    </row>
    <row r="1889" spans="1:20">
      <c r="A1889">
        <v>1888</v>
      </c>
      <c r="C1889" t="s">
        <v>239</v>
      </c>
      <c r="D1889" s="68">
        <v>3663000</v>
      </c>
      <c r="E1889" s="23">
        <v>46147</v>
      </c>
      <c r="F1889" s="23">
        <v>46177</v>
      </c>
      <c r="G1889" t="s">
        <v>274</v>
      </c>
      <c r="H1889"/>
      <c r="I1889"/>
      <c r="K1889" t="s">
        <v>2189</v>
      </c>
      <c r="L1889" s="68">
        <v>3663000</v>
      </c>
      <c r="M1889" s="68">
        <f>InvoiceDatabase[[#This Row],[Amount]]-InvoiceDatabase[[#This Row],[Paid Amount]]</f>
        <v>0</v>
      </c>
      <c r="N1889" s="68" t="str" cm="1">
        <f t="array" aca="1" ref="N18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89" s="68" t="str">
        <f>_xlfn.TEXTAFTER(
VLOOKUP(InvoiceDatabase[[#This Row],[Customer]],CustomerList[],5,FALSE),
", ", -1)</f>
        <v>Kepulauan Riau</v>
      </c>
      <c r="P1889" s="68">
        <f ca="1">IF(InvoiceDatabase[[#This Row],[Aging]]&lt;&gt;"Within Due",InvoiceDatabase[[#This Row],[Balance Outstanding]],0)</f>
        <v>0</v>
      </c>
      <c r="Q1889" s="68">
        <f ca="1">IF(InvoiceDatabase[[#This Row],[Aging]]="Within Due",InvoiceDatabase[[#This Row],[Balance Outstanding]],0)</f>
        <v>0</v>
      </c>
      <c r="R1889" s="68" t="str">
        <f ca="1">IF(InvoiceDatabase[[#This Row],[Date Issued]] &gt;= TODAY()-30, "Yes", "No")</f>
        <v>No</v>
      </c>
      <c r="S1889" s="68" t="str">
        <f ca="1">IF(InvoiceDatabase[[#This Row],[IsOverdue?]]&lt;&gt;"Yes",InvoiceDatabase[[#This Row],[Status]],"Past Due")</f>
        <v>Paid</v>
      </c>
      <c r="T1889" s="68" t="str">
        <f ca="1">IF(AND(InvoiceDatabase[[#This Row],[Date Due]]&lt;TODAY(),InvoiceDatabase[[#This Row],[Status]]&lt;&gt;"Paid"),"Yes","No")</f>
        <v>No</v>
      </c>
    </row>
    <row r="1890" spans="1:20">
      <c r="A1890">
        <v>1889</v>
      </c>
      <c r="C1890" t="s">
        <v>111</v>
      </c>
      <c r="D1890" s="68">
        <v>299000</v>
      </c>
      <c r="E1890" s="23">
        <v>46055</v>
      </c>
      <c r="F1890" s="23">
        <v>46085</v>
      </c>
      <c r="G1890" t="s">
        <v>274</v>
      </c>
      <c r="H1890"/>
      <c r="I1890"/>
      <c r="K1890" t="s">
        <v>2190</v>
      </c>
      <c r="L1890" s="68">
        <v>299000</v>
      </c>
      <c r="M1890" s="68">
        <f>InvoiceDatabase[[#This Row],[Amount]]-InvoiceDatabase[[#This Row],[Paid Amount]]</f>
        <v>0</v>
      </c>
      <c r="N1890" s="68" t="str" cm="1">
        <f t="array" aca="1" ref="N18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0" s="68" t="str">
        <f>_xlfn.TEXTAFTER(
VLOOKUP(InvoiceDatabase[[#This Row],[Customer]],CustomerList[],5,FALSE),
", ", -1)</f>
        <v>DKI Jakarta</v>
      </c>
      <c r="P1890" s="68">
        <f ca="1">IF(InvoiceDatabase[[#This Row],[Aging]]&lt;&gt;"Within Due",InvoiceDatabase[[#This Row],[Balance Outstanding]],0)</f>
        <v>0</v>
      </c>
      <c r="Q1890" s="68">
        <f ca="1">IF(InvoiceDatabase[[#This Row],[Aging]]="Within Due",InvoiceDatabase[[#This Row],[Balance Outstanding]],0)</f>
        <v>0</v>
      </c>
      <c r="R1890" s="68" t="str">
        <f ca="1">IF(InvoiceDatabase[[#This Row],[Date Issued]] &gt;= TODAY()-30, "Yes", "No")</f>
        <v>No</v>
      </c>
      <c r="S1890" s="68" t="str">
        <f ca="1">IF(InvoiceDatabase[[#This Row],[IsOverdue?]]&lt;&gt;"Yes",InvoiceDatabase[[#This Row],[Status]],"Past Due")</f>
        <v>Paid</v>
      </c>
      <c r="T1890" s="68" t="str">
        <f ca="1">IF(AND(InvoiceDatabase[[#This Row],[Date Due]]&lt;TODAY(),InvoiceDatabase[[#This Row],[Status]]&lt;&gt;"Paid"),"Yes","No")</f>
        <v>No</v>
      </c>
    </row>
    <row r="1891" spans="1:20">
      <c r="A1891">
        <v>1890</v>
      </c>
      <c r="C1891" t="s">
        <v>144</v>
      </c>
      <c r="D1891" s="68">
        <v>5912000</v>
      </c>
      <c r="E1891" s="23">
        <v>46259</v>
      </c>
      <c r="F1891" s="23">
        <v>46289</v>
      </c>
      <c r="G1891" t="s">
        <v>51</v>
      </c>
      <c r="H1891"/>
      <c r="I1891"/>
      <c r="K1891" t="s">
        <v>2191</v>
      </c>
      <c r="L1891" s="68">
        <v>0</v>
      </c>
      <c r="M1891" s="68">
        <f>InvoiceDatabase[[#This Row],[Amount]]-InvoiceDatabase[[#This Row],[Paid Amount]]</f>
        <v>5912000</v>
      </c>
      <c r="N1891" s="68" t="str" cm="1">
        <f t="array" aca="1" ref="N18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891" s="68" t="str">
        <f>_xlfn.TEXTAFTER(
VLOOKUP(InvoiceDatabase[[#This Row],[Customer]],CustomerList[],5,FALSE),
", ", -1)</f>
        <v>Banten</v>
      </c>
      <c r="P1891" s="68">
        <f ca="1">IF(InvoiceDatabase[[#This Row],[Aging]]&lt;&gt;"Within Due",InvoiceDatabase[[#This Row],[Balance Outstanding]],0)</f>
        <v>5912000</v>
      </c>
      <c r="Q1891" s="68">
        <f ca="1">IF(InvoiceDatabase[[#This Row],[Aging]]="Within Due",InvoiceDatabase[[#This Row],[Balance Outstanding]],0)</f>
        <v>0</v>
      </c>
      <c r="R1891" s="68" t="str">
        <f ca="1">IF(InvoiceDatabase[[#This Row],[Date Issued]] &gt;= TODAY()-30, "Yes", "No")</f>
        <v>No</v>
      </c>
      <c r="S1891" s="68" t="str">
        <f ca="1">IF(InvoiceDatabase[[#This Row],[IsOverdue?]]&lt;&gt;"Yes",InvoiceDatabase[[#This Row],[Status]],"Past Due")</f>
        <v>Past Due</v>
      </c>
      <c r="T1891" s="68" t="str">
        <f ca="1">IF(AND(InvoiceDatabase[[#This Row],[Date Due]]&lt;TODAY(),InvoiceDatabase[[#This Row],[Status]]&lt;&gt;"Paid"),"Yes","No")</f>
        <v>Yes</v>
      </c>
    </row>
    <row r="1892" spans="1:20">
      <c r="A1892">
        <v>1891</v>
      </c>
      <c r="C1892" t="s">
        <v>125</v>
      </c>
      <c r="D1892" s="68">
        <v>3932000</v>
      </c>
      <c r="E1892" s="23">
        <v>46225</v>
      </c>
      <c r="F1892" s="23">
        <v>46255</v>
      </c>
      <c r="G1892" t="s">
        <v>274</v>
      </c>
      <c r="H1892"/>
      <c r="I1892"/>
      <c r="K1892" t="s">
        <v>2192</v>
      </c>
      <c r="L1892" s="68">
        <v>3932000</v>
      </c>
      <c r="M1892" s="68">
        <f>InvoiceDatabase[[#This Row],[Amount]]-InvoiceDatabase[[#This Row],[Paid Amount]]</f>
        <v>0</v>
      </c>
      <c r="N1892" s="68" t="str" cm="1">
        <f t="array" aca="1" ref="N18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2" s="68" t="str">
        <f>_xlfn.TEXTAFTER(
VLOOKUP(InvoiceDatabase[[#This Row],[Customer]],CustomerList[],5,FALSE),
", ", -1)</f>
        <v>DKI Jakarta</v>
      </c>
      <c r="P1892" s="68">
        <f ca="1">IF(InvoiceDatabase[[#This Row],[Aging]]&lt;&gt;"Within Due",InvoiceDatabase[[#This Row],[Balance Outstanding]],0)</f>
        <v>0</v>
      </c>
      <c r="Q1892" s="68">
        <f ca="1">IF(InvoiceDatabase[[#This Row],[Aging]]="Within Due",InvoiceDatabase[[#This Row],[Balance Outstanding]],0)</f>
        <v>0</v>
      </c>
      <c r="R1892" s="68" t="str">
        <f ca="1">IF(InvoiceDatabase[[#This Row],[Date Issued]] &gt;= TODAY()-30, "Yes", "No")</f>
        <v>No</v>
      </c>
      <c r="S1892" s="68" t="str">
        <f ca="1">IF(InvoiceDatabase[[#This Row],[IsOverdue?]]&lt;&gt;"Yes",InvoiceDatabase[[#This Row],[Status]],"Past Due")</f>
        <v>Paid</v>
      </c>
      <c r="T1892" s="68" t="str">
        <f ca="1">IF(AND(InvoiceDatabase[[#This Row],[Date Due]]&lt;TODAY(),InvoiceDatabase[[#This Row],[Status]]&lt;&gt;"Paid"),"Yes","No")</f>
        <v>No</v>
      </c>
    </row>
    <row r="1893" spans="1:20">
      <c r="A1893">
        <v>1892</v>
      </c>
      <c r="C1893" t="s">
        <v>218</v>
      </c>
      <c r="D1893" s="68">
        <v>4387000</v>
      </c>
      <c r="E1893" s="23">
        <v>46152</v>
      </c>
      <c r="F1893" s="23">
        <v>46182</v>
      </c>
      <c r="G1893" t="s">
        <v>51</v>
      </c>
      <c r="H1893"/>
      <c r="I1893"/>
      <c r="K1893" t="s">
        <v>2193</v>
      </c>
      <c r="L1893" s="68">
        <v>0</v>
      </c>
      <c r="M1893" s="68">
        <f>InvoiceDatabase[[#This Row],[Amount]]-InvoiceDatabase[[#This Row],[Paid Amount]]</f>
        <v>4387000</v>
      </c>
      <c r="N1893" s="68" t="str" cm="1">
        <f t="array" aca="1" ref="N18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3" s="68" t="str">
        <f>_xlfn.TEXTAFTER(
VLOOKUP(InvoiceDatabase[[#This Row],[Customer]],CustomerList[],5,FALSE),
", ", -1)</f>
        <v>Sumatera Utara</v>
      </c>
      <c r="P1893" s="68">
        <f ca="1">IF(InvoiceDatabase[[#This Row],[Aging]]&lt;&gt;"Within Due",InvoiceDatabase[[#This Row],[Balance Outstanding]],0)</f>
        <v>4387000</v>
      </c>
      <c r="Q1893" s="68">
        <f ca="1">IF(InvoiceDatabase[[#This Row],[Aging]]="Within Due",InvoiceDatabase[[#This Row],[Balance Outstanding]],0)</f>
        <v>0</v>
      </c>
      <c r="R1893" s="68" t="str">
        <f ca="1">IF(InvoiceDatabase[[#This Row],[Date Issued]] &gt;= TODAY()-30, "Yes", "No")</f>
        <v>No</v>
      </c>
      <c r="S1893" s="68" t="str">
        <f ca="1">IF(InvoiceDatabase[[#This Row],[IsOverdue?]]&lt;&gt;"Yes",InvoiceDatabase[[#This Row],[Status]],"Past Due")</f>
        <v>Past Due</v>
      </c>
      <c r="T1893" s="68" t="str">
        <f ca="1">IF(AND(InvoiceDatabase[[#This Row],[Date Due]]&lt;TODAY(),InvoiceDatabase[[#This Row],[Status]]&lt;&gt;"Paid"),"Yes","No")</f>
        <v>Yes</v>
      </c>
    </row>
    <row r="1894" spans="1:20">
      <c r="A1894">
        <v>1893</v>
      </c>
      <c r="C1894" t="s">
        <v>197</v>
      </c>
      <c r="D1894" s="68">
        <v>1103000</v>
      </c>
      <c r="E1894" s="23">
        <v>46076</v>
      </c>
      <c r="F1894" s="23">
        <v>46106</v>
      </c>
      <c r="G1894" t="s">
        <v>2802</v>
      </c>
      <c r="H1894"/>
      <c r="I1894"/>
      <c r="K1894" t="s">
        <v>2194</v>
      </c>
      <c r="L1894" s="68">
        <v>772000</v>
      </c>
      <c r="M1894" s="68">
        <f>InvoiceDatabase[[#This Row],[Amount]]-InvoiceDatabase[[#This Row],[Paid Amount]]</f>
        <v>331000</v>
      </c>
      <c r="N1894" s="68" t="str" cm="1">
        <f t="array" aca="1" ref="N18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4" s="68" t="str">
        <f>_xlfn.TEXTAFTER(
VLOOKUP(InvoiceDatabase[[#This Row],[Customer]],CustomerList[],5,FALSE),
", ", -1)</f>
        <v>DI Yogyakarta</v>
      </c>
      <c r="P1894" s="68">
        <f ca="1">IF(InvoiceDatabase[[#This Row],[Aging]]&lt;&gt;"Within Due",InvoiceDatabase[[#This Row],[Balance Outstanding]],0)</f>
        <v>331000</v>
      </c>
      <c r="Q1894" s="68">
        <f ca="1">IF(InvoiceDatabase[[#This Row],[Aging]]="Within Due",InvoiceDatabase[[#This Row],[Balance Outstanding]],0)</f>
        <v>0</v>
      </c>
      <c r="R1894" s="68" t="str">
        <f ca="1">IF(InvoiceDatabase[[#This Row],[Date Issued]] &gt;= TODAY()-30, "Yes", "No")</f>
        <v>No</v>
      </c>
      <c r="S1894" s="68" t="str">
        <f ca="1">IF(InvoiceDatabase[[#This Row],[IsOverdue?]]&lt;&gt;"Yes",InvoiceDatabase[[#This Row],[Status]],"Past Due")</f>
        <v>Past Due</v>
      </c>
      <c r="T1894" s="68" t="str">
        <f ca="1">IF(AND(InvoiceDatabase[[#This Row],[Date Due]]&lt;TODAY(),InvoiceDatabase[[#This Row],[Status]]&lt;&gt;"Paid"),"Yes","No")</f>
        <v>Yes</v>
      </c>
    </row>
    <row r="1895" spans="1:20">
      <c r="A1895">
        <v>1894</v>
      </c>
      <c r="C1895" t="s">
        <v>232</v>
      </c>
      <c r="D1895" s="68">
        <v>3679000</v>
      </c>
      <c r="E1895" s="23">
        <v>46062</v>
      </c>
      <c r="F1895" s="23">
        <v>46092</v>
      </c>
      <c r="G1895" t="s">
        <v>51</v>
      </c>
      <c r="H1895"/>
      <c r="I1895"/>
      <c r="K1895" t="s">
        <v>2195</v>
      </c>
      <c r="L1895" s="68">
        <v>0</v>
      </c>
      <c r="M1895" s="68">
        <f>InvoiceDatabase[[#This Row],[Amount]]-InvoiceDatabase[[#This Row],[Paid Amount]]</f>
        <v>3679000</v>
      </c>
      <c r="N1895" s="68" t="str" cm="1">
        <f t="array" aca="1" ref="N18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895" s="68" t="str">
        <f>_xlfn.TEXTAFTER(
VLOOKUP(InvoiceDatabase[[#This Row],[Customer]],CustomerList[],5,FALSE),
", ", -1)</f>
        <v>Riau</v>
      </c>
      <c r="P1895" s="68">
        <f ca="1">IF(InvoiceDatabase[[#This Row],[Aging]]&lt;&gt;"Within Due",InvoiceDatabase[[#This Row],[Balance Outstanding]],0)</f>
        <v>3679000</v>
      </c>
      <c r="Q1895" s="68">
        <f ca="1">IF(InvoiceDatabase[[#This Row],[Aging]]="Within Due",InvoiceDatabase[[#This Row],[Balance Outstanding]],0)</f>
        <v>0</v>
      </c>
      <c r="R1895" s="68" t="str">
        <f ca="1">IF(InvoiceDatabase[[#This Row],[Date Issued]] &gt;= TODAY()-30, "Yes", "No")</f>
        <v>No</v>
      </c>
      <c r="S1895" s="68" t="str">
        <f ca="1">IF(InvoiceDatabase[[#This Row],[IsOverdue?]]&lt;&gt;"Yes",InvoiceDatabase[[#This Row],[Status]],"Past Due")</f>
        <v>Past Due</v>
      </c>
      <c r="T1895" s="68" t="str">
        <f ca="1">IF(AND(InvoiceDatabase[[#This Row],[Date Due]]&lt;TODAY(),InvoiceDatabase[[#This Row],[Status]]&lt;&gt;"Paid"),"Yes","No")</f>
        <v>Yes</v>
      </c>
    </row>
    <row r="1896" spans="1:20">
      <c r="A1896">
        <v>1895</v>
      </c>
      <c r="C1896" t="s">
        <v>144</v>
      </c>
      <c r="D1896" s="68">
        <v>3634000</v>
      </c>
      <c r="E1896" s="23">
        <v>46189</v>
      </c>
      <c r="F1896" s="23">
        <v>46219</v>
      </c>
      <c r="G1896" t="s">
        <v>274</v>
      </c>
      <c r="H1896"/>
      <c r="I1896"/>
      <c r="K1896" t="s">
        <v>2196</v>
      </c>
      <c r="L1896" s="68">
        <v>3634000</v>
      </c>
      <c r="M1896" s="68">
        <f>InvoiceDatabase[[#This Row],[Amount]]-InvoiceDatabase[[#This Row],[Paid Amount]]</f>
        <v>0</v>
      </c>
      <c r="N1896" s="68" t="str" cm="1">
        <f t="array" aca="1" ref="N18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6" s="68" t="str">
        <f>_xlfn.TEXTAFTER(
VLOOKUP(InvoiceDatabase[[#This Row],[Customer]],CustomerList[],5,FALSE),
", ", -1)</f>
        <v>Banten</v>
      </c>
      <c r="P1896" s="68">
        <f ca="1">IF(InvoiceDatabase[[#This Row],[Aging]]&lt;&gt;"Within Due",InvoiceDatabase[[#This Row],[Balance Outstanding]],0)</f>
        <v>0</v>
      </c>
      <c r="Q1896" s="68">
        <f ca="1">IF(InvoiceDatabase[[#This Row],[Aging]]="Within Due",InvoiceDatabase[[#This Row],[Balance Outstanding]],0)</f>
        <v>0</v>
      </c>
      <c r="R1896" s="68" t="str">
        <f ca="1">IF(InvoiceDatabase[[#This Row],[Date Issued]] &gt;= TODAY()-30, "Yes", "No")</f>
        <v>No</v>
      </c>
      <c r="S1896" s="68" t="str">
        <f ca="1">IF(InvoiceDatabase[[#This Row],[IsOverdue?]]&lt;&gt;"Yes",InvoiceDatabase[[#This Row],[Status]],"Past Due")</f>
        <v>Paid</v>
      </c>
      <c r="T1896" s="68" t="str">
        <f ca="1">IF(AND(InvoiceDatabase[[#This Row],[Date Due]]&lt;TODAY(),InvoiceDatabase[[#This Row],[Status]]&lt;&gt;"Paid"),"Yes","No")</f>
        <v>No</v>
      </c>
    </row>
    <row r="1897" spans="1:20">
      <c r="A1897">
        <v>1896</v>
      </c>
      <c r="C1897" t="s">
        <v>225</v>
      </c>
      <c r="D1897" s="68">
        <v>4355000</v>
      </c>
      <c r="E1897" s="23">
        <v>46069</v>
      </c>
      <c r="F1897" s="23">
        <v>46099</v>
      </c>
      <c r="G1897" t="s">
        <v>274</v>
      </c>
      <c r="H1897"/>
      <c r="I1897"/>
      <c r="K1897" t="s">
        <v>2197</v>
      </c>
      <c r="L1897" s="68">
        <v>4355000</v>
      </c>
      <c r="M1897" s="68">
        <f>InvoiceDatabase[[#This Row],[Amount]]-InvoiceDatabase[[#This Row],[Paid Amount]]</f>
        <v>0</v>
      </c>
      <c r="N1897" s="68" t="str" cm="1">
        <f t="array" aca="1" ref="N18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7" s="68" t="str">
        <f>_xlfn.TEXTAFTER(
VLOOKUP(InvoiceDatabase[[#This Row],[Customer]],CustomerList[],5,FALSE),
", ", -1)</f>
        <v>Sumatera Selatan</v>
      </c>
      <c r="P1897" s="68">
        <f ca="1">IF(InvoiceDatabase[[#This Row],[Aging]]&lt;&gt;"Within Due",InvoiceDatabase[[#This Row],[Balance Outstanding]],0)</f>
        <v>0</v>
      </c>
      <c r="Q1897" s="68">
        <f ca="1">IF(InvoiceDatabase[[#This Row],[Aging]]="Within Due",InvoiceDatabase[[#This Row],[Balance Outstanding]],0)</f>
        <v>0</v>
      </c>
      <c r="R1897" s="68" t="str">
        <f ca="1">IF(InvoiceDatabase[[#This Row],[Date Issued]] &gt;= TODAY()-30, "Yes", "No")</f>
        <v>No</v>
      </c>
      <c r="S1897" s="68" t="str">
        <f ca="1">IF(InvoiceDatabase[[#This Row],[IsOverdue?]]&lt;&gt;"Yes",InvoiceDatabase[[#This Row],[Status]],"Past Due")</f>
        <v>Paid</v>
      </c>
      <c r="T1897" s="68" t="str">
        <f ca="1">IF(AND(InvoiceDatabase[[#This Row],[Date Due]]&lt;TODAY(),InvoiceDatabase[[#This Row],[Status]]&lt;&gt;"Paid"),"Yes","No")</f>
        <v>No</v>
      </c>
    </row>
    <row r="1898" spans="1:20">
      <c r="A1898">
        <v>1897</v>
      </c>
      <c r="C1898" t="s">
        <v>232</v>
      </c>
      <c r="D1898" s="68">
        <v>5388000</v>
      </c>
      <c r="E1898" s="23">
        <v>46201</v>
      </c>
      <c r="F1898" s="23">
        <v>46246</v>
      </c>
      <c r="G1898" t="s">
        <v>274</v>
      </c>
      <c r="H1898"/>
      <c r="I1898"/>
      <c r="K1898" t="s">
        <v>2198</v>
      </c>
      <c r="L1898" s="68">
        <v>5388000</v>
      </c>
      <c r="M1898" s="68">
        <f>InvoiceDatabase[[#This Row],[Amount]]-InvoiceDatabase[[#This Row],[Paid Amount]]</f>
        <v>0</v>
      </c>
      <c r="N1898" s="68" t="str" cm="1">
        <f t="array" aca="1" ref="N18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8" s="68" t="str">
        <f>_xlfn.TEXTAFTER(
VLOOKUP(InvoiceDatabase[[#This Row],[Customer]],CustomerList[],5,FALSE),
", ", -1)</f>
        <v>Riau</v>
      </c>
      <c r="P1898" s="68">
        <f ca="1">IF(InvoiceDatabase[[#This Row],[Aging]]&lt;&gt;"Within Due",InvoiceDatabase[[#This Row],[Balance Outstanding]],0)</f>
        <v>0</v>
      </c>
      <c r="Q1898" s="68">
        <f ca="1">IF(InvoiceDatabase[[#This Row],[Aging]]="Within Due",InvoiceDatabase[[#This Row],[Balance Outstanding]],0)</f>
        <v>0</v>
      </c>
      <c r="R1898" s="68" t="str">
        <f ca="1">IF(InvoiceDatabase[[#This Row],[Date Issued]] &gt;= TODAY()-30, "Yes", "No")</f>
        <v>No</v>
      </c>
      <c r="S1898" s="68" t="str">
        <f ca="1">IF(InvoiceDatabase[[#This Row],[IsOverdue?]]&lt;&gt;"Yes",InvoiceDatabase[[#This Row],[Status]],"Past Due")</f>
        <v>Paid</v>
      </c>
      <c r="T1898" s="68" t="str">
        <f ca="1">IF(AND(InvoiceDatabase[[#This Row],[Date Due]]&lt;TODAY(),InvoiceDatabase[[#This Row],[Status]]&lt;&gt;"Paid"),"Yes","No")</f>
        <v>No</v>
      </c>
    </row>
    <row r="1899" spans="1:20">
      <c r="A1899">
        <v>1898</v>
      </c>
      <c r="C1899" t="s">
        <v>190</v>
      </c>
      <c r="D1899" s="68">
        <v>5860000</v>
      </c>
      <c r="E1899" s="23">
        <v>46204</v>
      </c>
      <c r="F1899" s="23">
        <v>46218</v>
      </c>
      <c r="G1899" t="s">
        <v>274</v>
      </c>
      <c r="H1899"/>
      <c r="I1899"/>
      <c r="K1899" t="s">
        <v>2199</v>
      </c>
      <c r="L1899" s="68">
        <v>5860000</v>
      </c>
      <c r="M1899" s="68">
        <f>InvoiceDatabase[[#This Row],[Amount]]-InvoiceDatabase[[#This Row],[Paid Amount]]</f>
        <v>0</v>
      </c>
      <c r="N1899" s="68" t="str" cm="1">
        <f t="array" aca="1" ref="N18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899" s="68" t="str">
        <f>_xlfn.TEXTAFTER(
VLOOKUP(InvoiceDatabase[[#This Row],[Customer]],CustomerList[],5,FALSE),
", ", -1)</f>
        <v>Jawa Tengah</v>
      </c>
      <c r="P1899" s="68">
        <f ca="1">IF(InvoiceDatabase[[#This Row],[Aging]]&lt;&gt;"Within Due",InvoiceDatabase[[#This Row],[Balance Outstanding]],0)</f>
        <v>0</v>
      </c>
      <c r="Q1899" s="68">
        <f ca="1">IF(InvoiceDatabase[[#This Row],[Aging]]="Within Due",InvoiceDatabase[[#This Row],[Balance Outstanding]],0)</f>
        <v>0</v>
      </c>
      <c r="R1899" s="68" t="str">
        <f ca="1">IF(InvoiceDatabase[[#This Row],[Date Issued]] &gt;= TODAY()-30, "Yes", "No")</f>
        <v>No</v>
      </c>
      <c r="S1899" s="68" t="str">
        <f ca="1">IF(InvoiceDatabase[[#This Row],[IsOverdue?]]&lt;&gt;"Yes",InvoiceDatabase[[#This Row],[Status]],"Past Due")</f>
        <v>Paid</v>
      </c>
      <c r="T1899" s="68" t="str">
        <f ca="1">IF(AND(InvoiceDatabase[[#This Row],[Date Due]]&lt;TODAY(),InvoiceDatabase[[#This Row],[Status]]&lt;&gt;"Paid"),"Yes","No")</f>
        <v>No</v>
      </c>
    </row>
    <row r="1900" spans="1:20">
      <c r="A1900">
        <v>1899</v>
      </c>
      <c r="C1900" t="s">
        <v>253</v>
      </c>
      <c r="D1900" s="68">
        <v>2418000</v>
      </c>
      <c r="E1900" s="23">
        <v>46268</v>
      </c>
      <c r="F1900" s="23">
        <v>46298</v>
      </c>
      <c r="G1900" t="s">
        <v>51</v>
      </c>
      <c r="H1900"/>
      <c r="I1900"/>
      <c r="K1900" t="s">
        <v>2200</v>
      </c>
      <c r="L1900" s="68">
        <v>0</v>
      </c>
      <c r="M1900" s="68">
        <f>InvoiceDatabase[[#This Row],[Amount]]-InvoiceDatabase[[#This Row],[Paid Amount]]</f>
        <v>2418000</v>
      </c>
      <c r="N1900" s="68" t="str" cm="1">
        <f t="array" aca="1" ref="N19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0" s="68" t="str">
        <f>_xlfn.TEXTAFTER(
VLOOKUP(InvoiceDatabase[[#This Row],[Customer]],CustomerList[],5,FALSE),
", ", -1)</f>
        <v>Kalimantan Barat</v>
      </c>
      <c r="P1900" s="68">
        <f ca="1">IF(InvoiceDatabase[[#This Row],[Aging]]&lt;&gt;"Within Due",InvoiceDatabase[[#This Row],[Balance Outstanding]],0)</f>
        <v>2418000</v>
      </c>
      <c r="Q1900" s="68">
        <f ca="1">IF(InvoiceDatabase[[#This Row],[Aging]]="Within Due",InvoiceDatabase[[#This Row],[Balance Outstanding]],0)</f>
        <v>0</v>
      </c>
      <c r="R1900" s="68" t="str">
        <f ca="1">IF(InvoiceDatabase[[#This Row],[Date Issued]] &gt;= TODAY()-30, "Yes", "No")</f>
        <v>No</v>
      </c>
      <c r="S1900" s="68" t="str">
        <f ca="1">IF(InvoiceDatabase[[#This Row],[IsOverdue?]]&lt;&gt;"Yes",InvoiceDatabase[[#This Row],[Status]],"Past Due")</f>
        <v>Past Due</v>
      </c>
      <c r="T1900" s="68" t="str">
        <f ca="1">IF(AND(InvoiceDatabase[[#This Row],[Date Due]]&lt;TODAY(),InvoiceDatabase[[#This Row],[Status]]&lt;&gt;"Paid"),"Yes","No")</f>
        <v>Yes</v>
      </c>
    </row>
    <row r="1901" spans="1:20">
      <c r="A1901">
        <v>1900</v>
      </c>
      <c r="C1901" t="s">
        <v>253</v>
      </c>
      <c r="D1901" s="68">
        <v>3813000</v>
      </c>
      <c r="E1901" s="23">
        <v>46261</v>
      </c>
      <c r="F1901" s="23">
        <v>46275</v>
      </c>
      <c r="G1901" t="s">
        <v>274</v>
      </c>
      <c r="H1901"/>
      <c r="I1901"/>
      <c r="K1901" t="s">
        <v>2201</v>
      </c>
      <c r="L1901" s="68">
        <v>3813000</v>
      </c>
      <c r="M1901" s="68">
        <f>InvoiceDatabase[[#This Row],[Amount]]-InvoiceDatabase[[#This Row],[Paid Amount]]</f>
        <v>0</v>
      </c>
      <c r="N1901" s="68" t="str" cm="1">
        <f t="array" aca="1" ref="N19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1" s="68" t="str">
        <f>_xlfn.TEXTAFTER(
VLOOKUP(InvoiceDatabase[[#This Row],[Customer]],CustomerList[],5,FALSE),
", ", -1)</f>
        <v>Kalimantan Barat</v>
      </c>
      <c r="P1901" s="68">
        <f ca="1">IF(InvoiceDatabase[[#This Row],[Aging]]&lt;&gt;"Within Due",InvoiceDatabase[[#This Row],[Balance Outstanding]],0)</f>
        <v>0</v>
      </c>
      <c r="Q1901" s="68">
        <f ca="1">IF(InvoiceDatabase[[#This Row],[Aging]]="Within Due",InvoiceDatabase[[#This Row],[Balance Outstanding]],0)</f>
        <v>0</v>
      </c>
      <c r="R1901" s="68" t="str">
        <f ca="1">IF(InvoiceDatabase[[#This Row],[Date Issued]] &gt;= TODAY()-30, "Yes", "No")</f>
        <v>No</v>
      </c>
      <c r="S1901" s="68" t="str">
        <f ca="1">IF(InvoiceDatabase[[#This Row],[IsOverdue?]]&lt;&gt;"Yes",InvoiceDatabase[[#This Row],[Status]],"Past Due")</f>
        <v>Paid</v>
      </c>
      <c r="T1901" s="68" t="str">
        <f ca="1">IF(AND(InvoiceDatabase[[#This Row],[Date Due]]&lt;TODAY(),InvoiceDatabase[[#This Row],[Status]]&lt;&gt;"Paid"),"Yes","No")</f>
        <v>No</v>
      </c>
    </row>
    <row r="1902" spans="1:20">
      <c r="A1902">
        <v>1901</v>
      </c>
      <c r="C1902" t="s">
        <v>144</v>
      </c>
      <c r="D1902" s="68">
        <v>5284000</v>
      </c>
      <c r="E1902" s="23">
        <v>46114</v>
      </c>
      <c r="F1902" s="23">
        <v>46128</v>
      </c>
      <c r="G1902" t="s">
        <v>274</v>
      </c>
      <c r="H1902"/>
      <c r="I1902"/>
      <c r="K1902" t="s">
        <v>2202</v>
      </c>
      <c r="L1902" s="68">
        <v>5284000</v>
      </c>
      <c r="M1902" s="68">
        <f>InvoiceDatabase[[#This Row],[Amount]]-InvoiceDatabase[[#This Row],[Paid Amount]]</f>
        <v>0</v>
      </c>
      <c r="N1902" s="68" t="str" cm="1">
        <f t="array" aca="1" ref="N19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2" s="68" t="str">
        <f>_xlfn.TEXTAFTER(
VLOOKUP(InvoiceDatabase[[#This Row],[Customer]],CustomerList[],5,FALSE),
", ", -1)</f>
        <v>Banten</v>
      </c>
      <c r="P1902" s="68">
        <f ca="1">IF(InvoiceDatabase[[#This Row],[Aging]]&lt;&gt;"Within Due",InvoiceDatabase[[#This Row],[Balance Outstanding]],0)</f>
        <v>0</v>
      </c>
      <c r="Q1902" s="68">
        <f ca="1">IF(InvoiceDatabase[[#This Row],[Aging]]="Within Due",InvoiceDatabase[[#This Row],[Balance Outstanding]],0)</f>
        <v>0</v>
      </c>
      <c r="R1902" s="68" t="str">
        <f ca="1">IF(InvoiceDatabase[[#This Row],[Date Issued]] &gt;= TODAY()-30, "Yes", "No")</f>
        <v>No</v>
      </c>
      <c r="S1902" s="68" t="str">
        <f ca="1">IF(InvoiceDatabase[[#This Row],[IsOverdue?]]&lt;&gt;"Yes",InvoiceDatabase[[#This Row],[Status]],"Past Due")</f>
        <v>Paid</v>
      </c>
      <c r="T1902" s="68" t="str">
        <f ca="1">IF(AND(InvoiceDatabase[[#This Row],[Date Due]]&lt;TODAY(),InvoiceDatabase[[#This Row],[Status]]&lt;&gt;"Paid"),"Yes","No")</f>
        <v>No</v>
      </c>
    </row>
    <row r="1903" spans="1:20">
      <c r="A1903">
        <v>1902</v>
      </c>
      <c r="C1903" t="s">
        <v>32</v>
      </c>
      <c r="D1903" s="68">
        <v>2919000</v>
      </c>
      <c r="E1903" s="23">
        <v>46267</v>
      </c>
      <c r="F1903" s="23">
        <v>46312</v>
      </c>
      <c r="G1903" t="s">
        <v>51</v>
      </c>
      <c r="H1903"/>
      <c r="I1903"/>
      <c r="K1903" t="s">
        <v>2203</v>
      </c>
      <c r="L1903" s="68">
        <v>0</v>
      </c>
      <c r="M1903" s="68">
        <f>InvoiceDatabase[[#This Row],[Amount]]-InvoiceDatabase[[#This Row],[Paid Amount]]</f>
        <v>2919000</v>
      </c>
      <c r="N1903" s="68" t="str" cm="1">
        <f t="array" aca="1" ref="N19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03" s="68" t="str">
        <f>_xlfn.TEXTAFTER(
VLOOKUP(InvoiceDatabase[[#This Row],[Customer]],CustomerList[],5,FALSE),
", ", -1)</f>
        <v>DKI Jakarta</v>
      </c>
      <c r="P1903" s="68">
        <f ca="1">IF(InvoiceDatabase[[#This Row],[Aging]]&lt;&gt;"Within Due",InvoiceDatabase[[#This Row],[Balance Outstanding]],0)</f>
        <v>0</v>
      </c>
      <c r="Q1903" s="68">
        <f ca="1">IF(InvoiceDatabase[[#This Row],[Aging]]="Within Due",InvoiceDatabase[[#This Row],[Balance Outstanding]],0)</f>
        <v>2919000</v>
      </c>
      <c r="R1903" s="68" t="str">
        <f ca="1">IF(InvoiceDatabase[[#This Row],[Date Issued]] &gt;= TODAY()-30, "Yes", "No")</f>
        <v>No</v>
      </c>
      <c r="S1903" s="68" t="str">
        <f ca="1">IF(InvoiceDatabase[[#This Row],[IsOverdue?]]&lt;&gt;"Yes",InvoiceDatabase[[#This Row],[Status]],"Past Due")</f>
        <v>Unpaid</v>
      </c>
      <c r="T1903" s="68" t="str">
        <f ca="1">IF(AND(InvoiceDatabase[[#This Row],[Date Due]]&lt;TODAY(),InvoiceDatabase[[#This Row],[Status]]&lt;&gt;"Paid"),"Yes","No")</f>
        <v>No</v>
      </c>
    </row>
    <row r="1904" spans="1:20">
      <c r="A1904">
        <v>1903</v>
      </c>
      <c r="C1904" t="s">
        <v>32</v>
      </c>
      <c r="D1904" s="68">
        <v>1033000</v>
      </c>
      <c r="E1904" s="23">
        <v>46268</v>
      </c>
      <c r="F1904" s="23">
        <v>46282</v>
      </c>
      <c r="G1904" t="s">
        <v>51</v>
      </c>
      <c r="H1904"/>
      <c r="I1904"/>
      <c r="K1904" t="s">
        <v>2204</v>
      </c>
      <c r="L1904" s="68">
        <v>0</v>
      </c>
      <c r="M1904" s="68">
        <f>InvoiceDatabase[[#This Row],[Amount]]-InvoiceDatabase[[#This Row],[Paid Amount]]</f>
        <v>1033000</v>
      </c>
      <c r="N1904" s="68" t="str" cm="1">
        <f t="array" aca="1" ref="N19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4" s="68" t="str">
        <f>_xlfn.TEXTAFTER(
VLOOKUP(InvoiceDatabase[[#This Row],[Customer]],CustomerList[],5,FALSE),
", ", -1)</f>
        <v>DKI Jakarta</v>
      </c>
      <c r="P1904" s="68">
        <f ca="1">IF(InvoiceDatabase[[#This Row],[Aging]]&lt;&gt;"Within Due",InvoiceDatabase[[#This Row],[Balance Outstanding]],0)</f>
        <v>1033000</v>
      </c>
      <c r="Q1904" s="68">
        <f ca="1">IF(InvoiceDatabase[[#This Row],[Aging]]="Within Due",InvoiceDatabase[[#This Row],[Balance Outstanding]],0)</f>
        <v>0</v>
      </c>
      <c r="R1904" s="68" t="str">
        <f ca="1">IF(InvoiceDatabase[[#This Row],[Date Issued]] &gt;= TODAY()-30, "Yes", "No")</f>
        <v>No</v>
      </c>
      <c r="S1904" s="68" t="str">
        <f ca="1">IF(InvoiceDatabase[[#This Row],[IsOverdue?]]&lt;&gt;"Yes",InvoiceDatabase[[#This Row],[Status]],"Past Due")</f>
        <v>Past Due</v>
      </c>
      <c r="T1904" s="68" t="str">
        <f ca="1">IF(AND(InvoiceDatabase[[#This Row],[Date Due]]&lt;TODAY(),InvoiceDatabase[[#This Row],[Status]]&lt;&gt;"Paid"),"Yes","No")</f>
        <v>Yes</v>
      </c>
    </row>
    <row r="1905" spans="1:20">
      <c r="A1905">
        <v>1904</v>
      </c>
      <c r="C1905" t="s">
        <v>151</v>
      </c>
      <c r="D1905" s="68">
        <v>3816000</v>
      </c>
      <c r="E1905" s="23">
        <v>46026</v>
      </c>
      <c r="F1905" s="23">
        <v>46040</v>
      </c>
      <c r="G1905" t="s">
        <v>274</v>
      </c>
      <c r="H1905"/>
      <c r="I1905"/>
      <c r="K1905" t="s">
        <v>2205</v>
      </c>
      <c r="L1905" s="68">
        <v>3816000</v>
      </c>
      <c r="M1905" s="68">
        <f>InvoiceDatabase[[#This Row],[Amount]]-InvoiceDatabase[[#This Row],[Paid Amount]]</f>
        <v>0</v>
      </c>
      <c r="N1905" s="68" t="str" cm="1">
        <f t="array" aca="1" ref="N19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5" s="68" t="str">
        <f>_xlfn.TEXTAFTER(
VLOOKUP(InvoiceDatabase[[#This Row],[Customer]],CustomerList[],5,FALSE),
", ", -1)</f>
        <v>Banten</v>
      </c>
      <c r="P1905" s="68">
        <f ca="1">IF(InvoiceDatabase[[#This Row],[Aging]]&lt;&gt;"Within Due",InvoiceDatabase[[#This Row],[Balance Outstanding]],0)</f>
        <v>0</v>
      </c>
      <c r="Q1905" s="68">
        <f ca="1">IF(InvoiceDatabase[[#This Row],[Aging]]="Within Due",InvoiceDatabase[[#This Row],[Balance Outstanding]],0)</f>
        <v>0</v>
      </c>
      <c r="R1905" s="68" t="str">
        <f ca="1">IF(InvoiceDatabase[[#This Row],[Date Issued]] &gt;= TODAY()-30, "Yes", "No")</f>
        <v>No</v>
      </c>
      <c r="S1905" s="68" t="str">
        <f ca="1">IF(InvoiceDatabase[[#This Row],[IsOverdue?]]&lt;&gt;"Yes",InvoiceDatabase[[#This Row],[Status]],"Past Due")</f>
        <v>Paid</v>
      </c>
      <c r="T1905" s="68" t="str">
        <f ca="1">IF(AND(InvoiceDatabase[[#This Row],[Date Due]]&lt;TODAY(),InvoiceDatabase[[#This Row],[Status]]&lt;&gt;"Paid"),"Yes","No")</f>
        <v>No</v>
      </c>
    </row>
    <row r="1906" spans="1:20">
      <c r="A1906">
        <v>1905</v>
      </c>
      <c r="C1906" t="s">
        <v>151</v>
      </c>
      <c r="D1906" s="68">
        <v>4620000</v>
      </c>
      <c r="E1906" s="23">
        <v>46243</v>
      </c>
      <c r="F1906" s="23">
        <v>46288</v>
      </c>
      <c r="G1906" t="s">
        <v>274</v>
      </c>
      <c r="H1906"/>
      <c r="I1906"/>
      <c r="K1906" t="s">
        <v>2206</v>
      </c>
      <c r="L1906" s="68">
        <v>4620000</v>
      </c>
      <c r="M1906" s="68">
        <f>InvoiceDatabase[[#This Row],[Amount]]-InvoiceDatabase[[#This Row],[Paid Amount]]</f>
        <v>0</v>
      </c>
      <c r="N1906" s="68" t="str" cm="1">
        <f t="array" aca="1" ref="N19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6" s="68" t="str">
        <f>_xlfn.TEXTAFTER(
VLOOKUP(InvoiceDatabase[[#This Row],[Customer]],CustomerList[],5,FALSE),
", ", -1)</f>
        <v>Banten</v>
      </c>
      <c r="P1906" s="68">
        <f ca="1">IF(InvoiceDatabase[[#This Row],[Aging]]&lt;&gt;"Within Due",InvoiceDatabase[[#This Row],[Balance Outstanding]],0)</f>
        <v>0</v>
      </c>
      <c r="Q1906" s="68">
        <f ca="1">IF(InvoiceDatabase[[#This Row],[Aging]]="Within Due",InvoiceDatabase[[#This Row],[Balance Outstanding]],0)</f>
        <v>0</v>
      </c>
      <c r="R1906" s="68" t="str">
        <f ca="1">IF(InvoiceDatabase[[#This Row],[Date Issued]] &gt;= TODAY()-30, "Yes", "No")</f>
        <v>No</v>
      </c>
      <c r="S1906" s="68" t="str">
        <f ca="1">IF(InvoiceDatabase[[#This Row],[IsOverdue?]]&lt;&gt;"Yes",InvoiceDatabase[[#This Row],[Status]],"Past Due")</f>
        <v>Paid</v>
      </c>
      <c r="T1906" s="68" t="str">
        <f ca="1">IF(AND(InvoiceDatabase[[#This Row],[Date Due]]&lt;TODAY(),InvoiceDatabase[[#This Row],[Status]]&lt;&gt;"Paid"),"Yes","No")</f>
        <v>No</v>
      </c>
    </row>
    <row r="1907" spans="1:20">
      <c r="A1907">
        <v>1906</v>
      </c>
      <c r="C1907" t="s">
        <v>165</v>
      </c>
      <c r="D1907" s="68">
        <v>1796000</v>
      </c>
      <c r="E1907" s="23">
        <v>46253</v>
      </c>
      <c r="F1907" s="23">
        <v>46298</v>
      </c>
      <c r="G1907" t="s">
        <v>274</v>
      </c>
      <c r="H1907"/>
      <c r="I1907"/>
      <c r="K1907" t="s">
        <v>2207</v>
      </c>
      <c r="L1907" s="68">
        <v>1796000</v>
      </c>
      <c r="M1907" s="68">
        <f>InvoiceDatabase[[#This Row],[Amount]]-InvoiceDatabase[[#This Row],[Paid Amount]]</f>
        <v>0</v>
      </c>
      <c r="N1907" s="68" t="str" cm="1">
        <f t="array" aca="1" ref="N19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7" s="68" t="str">
        <f>_xlfn.TEXTAFTER(
VLOOKUP(InvoiceDatabase[[#This Row],[Customer]],CustomerList[],5,FALSE),
", ", -1)</f>
        <v>Jawa Barat</v>
      </c>
      <c r="P1907" s="68">
        <f ca="1">IF(InvoiceDatabase[[#This Row],[Aging]]&lt;&gt;"Within Due",InvoiceDatabase[[#This Row],[Balance Outstanding]],0)</f>
        <v>0</v>
      </c>
      <c r="Q1907" s="68">
        <f ca="1">IF(InvoiceDatabase[[#This Row],[Aging]]="Within Due",InvoiceDatabase[[#This Row],[Balance Outstanding]],0)</f>
        <v>0</v>
      </c>
      <c r="R1907" s="68" t="str">
        <f ca="1">IF(InvoiceDatabase[[#This Row],[Date Issued]] &gt;= TODAY()-30, "Yes", "No")</f>
        <v>No</v>
      </c>
      <c r="S1907" s="68" t="str">
        <f ca="1">IF(InvoiceDatabase[[#This Row],[IsOverdue?]]&lt;&gt;"Yes",InvoiceDatabase[[#This Row],[Status]],"Past Due")</f>
        <v>Paid</v>
      </c>
      <c r="T1907" s="68" t="str">
        <f ca="1">IF(AND(InvoiceDatabase[[#This Row],[Date Due]]&lt;TODAY(),InvoiceDatabase[[#This Row],[Status]]&lt;&gt;"Paid"),"Yes","No")</f>
        <v>No</v>
      </c>
    </row>
    <row r="1908" spans="1:20">
      <c r="A1908">
        <v>1907</v>
      </c>
      <c r="C1908" t="s">
        <v>118</v>
      </c>
      <c r="D1908" s="68">
        <v>4656000</v>
      </c>
      <c r="E1908" s="23">
        <v>46135</v>
      </c>
      <c r="F1908" s="23">
        <v>46165</v>
      </c>
      <c r="G1908" t="s">
        <v>274</v>
      </c>
      <c r="H1908"/>
      <c r="I1908"/>
      <c r="K1908" t="s">
        <v>2208</v>
      </c>
      <c r="L1908" s="68">
        <v>4656000</v>
      </c>
      <c r="M1908" s="68">
        <f>InvoiceDatabase[[#This Row],[Amount]]-InvoiceDatabase[[#This Row],[Paid Amount]]</f>
        <v>0</v>
      </c>
      <c r="N1908" s="68" t="str" cm="1">
        <f t="array" aca="1" ref="N19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08" s="68" t="str">
        <f>_xlfn.TEXTAFTER(
VLOOKUP(InvoiceDatabase[[#This Row],[Customer]],CustomerList[],5,FALSE),
", ", -1)</f>
        <v>DKI Jakarta</v>
      </c>
      <c r="P1908" s="68">
        <f ca="1">IF(InvoiceDatabase[[#This Row],[Aging]]&lt;&gt;"Within Due",InvoiceDatabase[[#This Row],[Balance Outstanding]],0)</f>
        <v>0</v>
      </c>
      <c r="Q1908" s="68">
        <f ca="1">IF(InvoiceDatabase[[#This Row],[Aging]]="Within Due",InvoiceDatabase[[#This Row],[Balance Outstanding]],0)</f>
        <v>0</v>
      </c>
      <c r="R1908" s="68" t="str">
        <f ca="1">IF(InvoiceDatabase[[#This Row],[Date Issued]] &gt;= TODAY()-30, "Yes", "No")</f>
        <v>No</v>
      </c>
      <c r="S1908" s="68" t="str">
        <f ca="1">IF(InvoiceDatabase[[#This Row],[IsOverdue?]]&lt;&gt;"Yes",InvoiceDatabase[[#This Row],[Status]],"Past Due")</f>
        <v>Paid</v>
      </c>
      <c r="T1908" s="68" t="str">
        <f ca="1">IF(AND(InvoiceDatabase[[#This Row],[Date Due]]&lt;TODAY(),InvoiceDatabase[[#This Row],[Status]]&lt;&gt;"Paid"),"Yes","No")</f>
        <v>No</v>
      </c>
    </row>
    <row r="1909" spans="1:20">
      <c r="A1909">
        <v>1908</v>
      </c>
      <c r="C1909" t="s">
        <v>171</v>
      </c>
      <c r="D1909" s="68">
        <v>3188000</v>
      </c>
      <c r="E1909" s="23">
        <v>46254</v>
      </c>
      <c r="F1909" s="23">
        <v>46299</v>
      </c>
      <c r="G1909" t="s">
        <v>51</v>
      </c>
      <c r="H1909"/>
      <c r="I1909"/>
      <c r="K1909" t="s">
        <v>2209</v>
      </c>
      <c r="L1909" s="68">
        <v>0</v>
      </c>
      <c r="M1909" s="68">
        <f>InvoiceDatabase[[#This Row],[Amount]]-InvoiceDatabase[[#This Row],[Paid Amount]]</f>
        <v>3188000</v>
      </c>
      <c r="N1909" s="68" t="str" cm="1">
        <f t="array" aca="1" ref="N19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09" s="68" t="str">
        <f>_xlfn.TEXTAFTER(
VLOOKUP(InvoiceDatabase[[#This Row],[Customer]],CustomerList[],5,FALSE),
", ", -1)</f>
        <v>Jawa Barat</v>
      </c>
      <c r="P1909" s="68">
        <f ca="1">IF(InvoiceDatabase[[#This Row],[Aging]]&lt;&gt;"Within Due",InvoiceDatabase[[#This Row],[Balance Outstanding]],0)</f>
        <v>3188000</v>
      </c>
      <c r="Q1909" s="68">
        <f ca="1">IF(InvoiceDatabase[[#This Row],[Aging]]="Within Due",InvoiceDatabase[[#This Row],[Balance Outstanding]],0)</f>
        <v>0</v>
      </c>
      <c r="R1909" s="68" t="str">
        <f ca="1">IF(InvoiceDatabase[[#This Row],[Date Issued]] &gt;= TODAY()-30, "Yes", "No")</f>
        <v>No</v>
      </c>
      <c r="S1909" s="68" t="str">
        <f ca="1">IF(InvoiceDatabase[[#This Row],[IsOverdue?]]&lt;&gt;"Yes",InvoiceDatabase[[#This Row],[Status]],"Past Due")</f>
        <v>Past Due</v>
      </c>
      <c r="T1909" s="68" t="str">
        <f ca="1">IF(AND(InvoiceDatabase[[#This Row],[Date Due]]&lt;TODAY(),InvoiceDatabase[[#This Row],[Status]]&lt;&gt;"Paid"),"Yes","No")</f>
        <v>Yes</v>
      </c>
    </row>
    <row r="1910" spans="1:20">
      <c r="A1910">
        <v>1909</v>
      </c>
      <c r="C1910" t="s">
        <v>177</v>
      </c>
      <c r="D1910" s="68">
        <v>5451000</v>
      </c>
      <c r="E1910" s="23">
        <v>46231</v>
      </c>
      <c r="F1910" s="23">
        <v>46261</v>
      </c>
      <c r="G1910" t="s">
        <v>274</v>
      </c>
      <c r="H1910"/>
      <c r="I1910"/>
      <c r="K1910" t="s">
        <v>2210</v>
      </c>
      <c r="L1910" s="68">
        <v>5451000</v>
      </c>
      <c r="M1910" s="68">
        <f>InvoiceDatabase[[#This Row],[Amount]]-InvoiceDatabase[[#This Row],[Paid Amount]]</f>
        <v>0</v>
      </c>
      <c r="N1910" s="68" t="str" cm="1">
        <f t="array" aca="1" ref="N19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0" s="68" t="str">
        <f>_xlfn.TEXTAFTER(
VLOOKUP(InvoiceDatabase[[#This Row],[Customer]],CustomerList[],5,FALSE),
", ", -1)</f>
        <v>Jawa Timur</v>
      </c>
      <c r="P1910" s="68">
        <f ca="1">IF(InvoiceDatabase[[#This Row],[Aging]]&lt;&gt;"Within Due",InvoiceDatabase[[#This Row],[Balance Outstanding]],0)</f>
        <v>0</v>
      </c>
      <c r="Q1910" s="68">
        <f ca="1">IF(InvoiceDatabase[[#This Row],[Aging]]="Within Due",InvoiceDatabase[[#This Row],[Balance Outstanding]],0)</f>
        <v>0</v>
      </c>
      <c r="R1910" s="68" t="str">
        <f ca="1">IF(InvoiceDatabase[[#This Row],[Date Issued]] &gt;= TODAY()-30, "Yes", "No")</f>
        <v>No</v>
      </c>
      <c r="S1910" s="68" t="str">
        <f ca="1">IF(InvoiceDatabase[[#This Row],[IsOverdue?]]&lt;&gt;"Yes",InvoiceDatabase[[#This Row],[Status]],"Past Due")</f>
        <v>Paid</v>
      </c>
      <c r="T1910" s="68" t="str">
        <f ca="1">IF(AND(InvoiceDatabase[[#This Row],[Date Due]]&lt;TODAY(),InvoiceDatabase[[#This Row],[Status]]&lt;&gt;"Paid"),"Yes","No")</f>
        <v>No</v>
      </c>
    </row>
    <row r="1911" spans="1:20">
      <c r="A1911">
        <v>1910</v>
      </c>
      <c r="C1911" t="s">
        <v>105</v>
      </c>
      <c r="D1911" s="68">
        <v>4022000</v>
      </c>
      <c r="E1911" s="23">
        <v>46147</v>
      </c>
      <c r="F1911" s="23">
        <v>46161</v>
      </c>
      <c r="G1911" t="s">
        <v>274</v>
      </c>
      <c r="H1911"/>
      <c r="I1911"/>
      <c r="K1911" t="s">
        <v>2211</v>
      </c>
      <c r="L1911" s="68">
        <v>4022000</v>
      </c>
      <c r="M1911" s="68">
        <f>InvoiceDatabase[[#This Row],[Amount]]-InvoiceDatabase[[#This Row],[Paid Amount]]</f>
        <v>0</v>
      </c>
      <c r="N1911" s="68" t="str" cm="1">
        <f t="array" aca="1" ref="N19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1" s="68" t="str">
        <f>_xlfn.TEXTAFTER(
VLOOKUP(InvoiceDatabase[[#This Row],[Customer]],CustomerList[],5,FALSE),
", ", -1)</f>
        <v>DKI Jakarta</v>
      </c>
      <c r="P1911" s="68">
        <f ca="1">IF(InvoiceDatabase[[#This Row],[Aging]]&lt;&gt;"Within Due",InvoiceDatabase[[#This Row],[Balance Outstanding]],0)</f>
        <v>0</v>
      </c>
      <c r="Q1911" s="68">
        <f ca="1">IF(InvoiceDatabase[[#This Row],[Aging]]="Within Due",InvoiceDatabase[[#This Row],[Balance Outstanding]],0)</f>
        <v>0</v>
      </c>
      <c r="R1911" s="68" t="str">
        <f ca="1">IF(InvoiceDatabase[[#This Row],[Date Issued]] &gt;= TODAY()-30, "Yes", "No")</f>
        <v>No</v>
      </c>
      <c r="S1911" s="68" t="str">
        <f ca="1">IF(InvoiceDatabase[[#This Row],[IsOverdue?]]&lt;&gt;"Yes",InvoiceDatabase[[#This Row],[Status]],"Past Due")</f>
        <v>Paid</v>
      </c>
      <c r="T1911" s="68" t="str">
        <f ca="1">IF(AND(InvoiceDatabase[[#This Row],[Date Due]]&lt;TODAY(),InvoiceDatabase[[#This Row],[Status]]&lt;&gt;"Paid"),"Yes","No")</f>
        <v>No</v>
      </c>
    </row>
    <row r="1912" spans="1:20">
      <c r="A1912">
        <v>1911</v>
      </c>
      <c r="C1912" t="s">
        <v>131</v>
      </c>
      <c r="D1912" s="68">
        <v>3227000</v>
      </c>
      <c r="E1912" s="23">
        <v>46227</v>
      </c>
      <c r="F1912" s="23">
        <v>46257</v>
      </c>
      <c r="G1912" t="s">
        <v>274</v>
      </c>
      <c r="H1912"/>
      <c r="I1912"/>
      <c r="K1912" t="s">
        <v>2212</v>
      </c>
      <c r="L1912" s="68">
        <v>3227000</v>
      </c>
      <c r="M1912" s="68">
        <f>InvoiceDatabase[[#This Row],[Amount]]-InvoiceDatabase[[#This Row],[Paid Amount]]</f>
        <v>0</v>
      </c>
      <c r="N1912" s="68" t="str" cm="1">
        <f t="array" aca="1" ref="N19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2" s="68" t="str">
        <f>_xlfn.TEXTAFTER(
VLOOKUP(InvoiceDatabase[[#This Row],[Customer]],CustomerList[],5,FALSE),
", ", -1)</f>
        <v>Jawa Barat</v>
      </c>
      <c r="P1912" s="68">
        <f ca="1">IF(InvoiceDatabase[[#This Row],[Aging]]&lt;&gt;"Within Due",InvoiceDatabase[[#This Row],[Balance Outstanding]],0)</f>
        <v>0</v>
      </c>
      <c r="Q1912" s="68">
        <f ca="1">IF(InvoiceDatabase[[#This Row],[Aging]]="Within Due",InvoiceDatabase[[#This Row],[Balance Outstanding]],0)</f>
        <v>0</v>
      </c>
      <c r="R1912" s="68" t="str">
        <f ca="1">IF(InvoiceDatabase[[#This Row],[Date Issued]] &gt;= TODAY()-30, "Yes", "No")</f>
        <v>No</v>
      </c>
      <c r="S1912" s="68" t="str">
        <f ca="1">IF(InvoiceDatabase[[#This Row],[IsOverdue?]]&lt;&gt;"Yes",InvoiceDatabase[[#This Row],[Status]],"Past Due")</f>
        <v>Paid</v>
      </c>
      <c r="T1912" s="68" t="str">
        <f ca="1">IF(AND(InvoiceDatabase[[#This Row],[Date Due]]&lt;TODAY(),InvoiceDatabase[[#This Row],[Status]]&lt;&gt;"Paid"),"Yes","No")</f>
        <v>No</v>
      </c>
    </row>
    <row r="1913" spans="1:20">
      <c r="A1913">
        <v>1912</v>
      </c>
      <c r="C1913" t="s">
        <v>218</v>
      </c>
      <c r="D1913" s="68">
        <v>2575000</v>
      </c>
      <c r="E1913" s="23">
        <v>46086</v>
      </c>
      <c r="F1913" s="23">
        <v>46100</v>
      </c>
      <c r="G1913" t="s">
        <v>51</v>
      </c>
      <c r="H1913"/>
      <c r="I1913"/>
      <c r="K1913" t="s">
        <v>2213</v>
      </c>
      <c r="L1913" s="68">
        <v>0</v>
      </c>
      <c r="M1913" s="68">
        <f>InvoiceDatabase[[#This Row],[Amount]]-InvoiceDatabase[[#This Row],[Paid Amount]]</f>
        <v>2575000</v>
      </c>
      <c r="N1913" s="68" t="str" cm="1">
        <f t="array" aca="1" ref="N19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13" s="68" t="str">
        <f>_xlfn.TEXTAFTER(
VLOOKUP(InvoiceDatabase[[#This Row],[Customer]],CustomerList[],5,FALSE),
", ", -1)</f>
        <v>Sumatera Utara</v>
      </c>
      <c r="P1913" s="68">
        <f ca="1">IF(InvoiceDatabase[[#This Row],[Aging]]&lt;&gt;"Within Due",InvoiceDatabase[[#This Row],[Balance Outstanding]],0)</f>
        <v>2575000</v>
      </c>
      <c r="Q1913" s="68">
        <f ca="1">IF(InvoiceDatabase[[#This Row],[Aging]]="Within Due",InvoiceDatabase[[#This Row],[Balance Outstanding]],0)</f>
        <v>0</v>
      </c>
      <c r="R1913" s="68" t="str">
        <f ca="1">IF(InvoiceDatabase[[#This Row],[Date Issued]] &gt;= TODAY()-30, "Yes", "No")</f>
        <v>No</v>
      </c>
      <c r="S1913" s="68" t="str">
        <f ca="1">IF(InvoiceDatabase[[#This Row],[IsOverdue?]]&lt;&gt;"Yes",InvoiceDatabase[[#This Row],[Status]],"Past Due")</f>
        <v>Past Due</v>
      </c>
      <c r="T1913" s="68" t="str">
        <f ca="1">IF(AND(InvoiceDatabase[[#This Row],[Date Due]]&lt;TODAY(),InvoiceDatabase[[#This Row],[Status]]&lt;&gt;"Paid"),"Yes","No")</f>
        <v>Yes</v>
      </c>
    </row>
    <row r="1914" spans="1:20">
      <c r="A1914">
        <v>1913</v>
      </c>
      <c r="C1914" t="s">
        <v>171</v>
      </c>
      <c r="D1914" s="68">
        <v>3983000</v>
      </c>
      <c r="E1914" s="23">
        <v>46273</v>
      </c>
      <c r="F1914" s="23">
        <v>46303</v>
      </c>
      <c r="G1914" t="s">
        <v>51</v>
      </c>
      <c r="H1914"/>
      <c r="I1914"/>
      <c r="K1914" t="s">
        <v>2214</v>
      </c>
      <c r="L1914" s="68">
        <v>0</v>
      </c>
      <c r="M1914" s="68">
        <f>InvoiceDatabase[[#This Row],[Amount]]-InvoiceDatabase[[#This Row],[Paid Amount]]</f>
        <v>3983000</v>
      </c>
      <c r="N1914" s="68" t="str" cm="1">
        <f t="array" aca="1" ref="N19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14" s="68" t="str">
        <f>_xlfn.TEXTAFTER(
VLOOKUP(InvoiceDatabase[[#This Row],[Customer]],CustomerList[],5,FALSE),
", ", -1)</f>
        <v>Jawa Barat</v>
      </c>
      <c r="P1914" s="68">
        <f ca="1">IF(InvoiceDatabase[[#This Row],[Aging]]&lt;&gt;"Within Due",InvoiceDatabase[[#This Row],[Balance Outstanding]],0)</f>
        <v>0</v>
      </c>
      <c r="Q1914" s="68">
        <f ca="1">IF(InvoiceDatabase[[#This Row],[Aging]]="Within Due",InvoiceDatabase[[#This Row],[Balance Outstanding]],0)</f>
        <v>3983000</v>
      </c>
      <c r="R1914" s="68" t="str">
        <f ca="1">IF(InvoiceDatabase[[#This Row],[Date Issued]] &gt;= TODAY()-30, "Yes", "No")</f>
        <v>Yes</v>
      </c>
      <c r="S1914" s="68" t="str">
        <f ca="1">IF(InvoiceDatabase[[#This Row],[IsOverdue?]]&lt;&gt;"Yes",InvoiceDatabase[[#This Row],[Status]],"Past Due")</f>
        <v>Unpaid</v>
      </c>
      <c r="T1914" s="68" t="str">
        <f ca="1">IF(AND(InvoiceDatabase[[#This Row],[Date Due]]&lt;TODAY(),InvoiceDatabase[[#This Row],[Status]]&lt;&gt;"Paid"),"Yes","No")</f>
        <v>No</v>
      </c>
    </row>
    <row r="1915" spans="1:20">
      <c r="A1915">
        <v>1914</v>
      </c>
      <c r="C1915" t="s">
        <v>225</v>
      </c>
      <c r="D1915" s="68">
        <v>945000</v>
      </c>
      <c r="E1915" s="23">
        <v>46242</v>
      </c>
      <c r="F1915" s="23">
        <v>46272</v>
      </c>
      <c r="G1915" t="s">
        <v>274</v>
      </c>
      <c r="H1915"/>
      <c r="I1915"/>
      <c r="K1915" t="s">
        <v>2215</v>
      </c>
      <c r="L1915" s="68">
        <v>945000</v>
      </c>
      <c r="M1915" s="68">
        <f>InvoiceDatabase[[#This Row],[Amount]]-InvoiceDatabase[[#This Row],[Paid Amount]]</f>
        <v>0</v>
      </c>
      <c r="N1915" s="68" t="str" cm="1">
        <f t="array" aca="1" ref="N19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5" s="68" t="str">
        <f>_xlfn.TEXTAFTER(
VLOOKUP(InvoiceDatabase[[#This Row],[Customer]],CustomerList[],5,FALSE),
", ", -1)</f>
        <v>Sumatera Selatan</v>
      </c>
      <c r="P1915" s="68">
        <f ca="1">IF(InvoiceDatabase[[#This Row],[Aging]]&lt;&gt;"Within Due",InvoiceDatabase[[#This Row],[Balance Outstanding]],0)</f>
        <v>0</v>
      </c>
      <c r="Q1915" s="68">
        <f ca="1">IF(InvoiceDatabase[[#This Row],[Aging]]="Within Due",InvoiceDatabase[[#This Row],[Balance Outstanding]],0)</f>
        <v>0</v>
      </c>
      <c r="R1915" s="68" t="str">
        <f ca="1">IF(InvoiceDatabase[[#This Row],[Date Issued]] &gt;= TODAY()-30, "Yes", "No")</f>
        <v>No</v>
      </c>
      <c r="S1915" s="68" t="str">
        <f ca="1">IF(InvoiceDatabase[[#This Row],[IsOverdue?]]&lt;&gt;"Yes",InvoiceDatabase[[#This Row],[Status]],"Past Due")</f>
        <v>Paid</v>
      </c>
      <c r="T1915" s="68" t="str">
        <f ca="1">IF(AND(InvoiceDatabase[[#This Row],[Date Due]]&lt;TODAY(),InvoiceDatabase[[#This Row],[Status]]&lt;&gt;"Paid"),"Yes","No")</f>
        <v>No</v>
      </c>
    </row>
    <row r="1916" spans="1:20">
      <c r="A1916">
        <v>1915</v>
      </c>
      <c r="C1916" t="s">
        <v>151</v>
      </c>
      <c r="D1916" s="68">
        <v>3971000</v>
      </c>
      <c r="E1916" s="23">
        <v>46147</v>
      </c>
      <c r="F1916" s="23">
        <v>46177</v>
      </c>
      <c r="G1916" t="s">
        <v>274</v>
      </c>
      <c r="H1916"/>
      <c r="I1916"/>
      <c r="K1916" t="s">
        <v>2216</v>
      </c>
      <c r="L1916" s="68">
        <v>3971000</v>
      </c>
      <c r="M1916" s="68">
        <f>InvoiceDatabase[[#This Row],[Amount]]-InvoiceDatabase[[#This Row],[Paid Amount]]</f>
        <v>0</v>
      </c>
      <c r="N1916" s="68" t="str" cm="1">
        <f t="array" aca="1" ref="N19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6" s="68" t="str">
        <f>_xlfn.TEXTAFTER(
VLOOKUP(InvoiceDatabase[[#This Row],[Customer]],CustomerList[],5,FALSE),
", ", -1)</f>
        <v>Banten</v>
      </c>
      <c r="P1916" s="68">
        <f ca="1">IF(InvoiceDatabase[[#This Row],[Aging]]&lt;&gt;"Within Due",InvoiceDatabase[[#This Row],[Balance Outstanding]],0)</f>
        <v>0</v>
      </c>
      <c r="Q1916" s="68">
        <f ca="1">IF(InvoiceDatabase[[#This Row],[Aging]]="Within Due",InvoiceDatabase[[#This Row],[Balance Outstanding]],0)</f>
        <v>0</v>
      </c>
      <c r="R1916" s="68" t="str">
        <f ca="1">IF(InvoiceDatabase[[#This Row],[Date Issued]] &gt;= TODAY()-30, "Yes", "No")</f>
        <v>No</v>
      </c>
      <c r="S1916" s="68" t="str">
        <f ca="1">IF(InvoiceDatabase[[#This Row],[IsOverdue?]]&lt;&gt;"Yes",InvoiceDatabase[[#This Row],[Status]],"Past Due")</f>
        <v>Paid</v>
      </c>
      <c r="T1916" s="68" t="str">
        <f ca="1">IF(AND(InvoiceDatabase[[#This Row],[Date Due]]&lt;TODAY(),InvoiceDatabase[[#This Row],[Status]]&lt;&gt;"Paid"),"Yes","No")</f>
        <v>No</v>
      </c>
    </row>
    <row r="1917" spans="1:20">
      <c r="A1917">
        <v>1916</v>
      </c>
      <c r="C1917" t="s">
        <v>225</v>
      </c>
      <c r="D1917" s="68">
        <v>5026000</v>
      </c>
      <c r="E1917" s="23">
        <v>46222</v>
      </c>
      <c r="F1917" s="23">
        <v>46252</v>
      </c>
      <c r="G1917" t="s">
        <v>274</v>
      </c>
      <c r="H1917"/>
      <c r="I1917"/>
      <c r="K1917" t="s">
        <v>2217</v>
      </c>
      <c r="L1917" s="68">
        <v>5026000</v>
      </c>
      <c r="M1917" s="68">
        <f>InvoiceDatabase[[#This Row],[Amount]]-InvoiceDatabase[[#This Row],[Paid Amount]]</f>
        <v>0</v>
      </c>
      <c r="N1917" s="68" t="str" cm="1">
        <f t="array" aca="1" ref="N19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7" s="68" t="str">
        <f>_xlfn.TEXTAFTER(
VLOOKUP(InvoiceDatabase[[#This Row],[Customer]],CustomerList[],5,FALSE),
", ", -1)</f>
        <v>Sumatera Selatan</v>
      </c>
      <c r="P1917" s="68">
        <f ca="1">IF(InvoiceDatabase[[#This Row],[Aging]]&lt;&gt;"Within Due",InvoiceDatabase[[#This Row],[Balance Outstanding]],0)</f>
        <v>0</v>
      </c>
      <c r="Q1917" s="68">
        <f ca="1">IF(InvoiceDatabase[[#This Row],[Aging]]="Within Due",InvoiceDatabase[[#This Row],[Balance Outstanding]],0)</f>
        <v>0</v>
      </c>
      <c r="R1917" s="68" t="str">
        <f ca="1">IF(InvoiceDatabase[[#This Row],[Date Issued]] &gt;= TODAY()-30, "Yes", "No")</f>
        <v>No</v>
      </c>
      <c r="S1917" s="68" t="str">
        <f ca="1">IF(InvoiceDatabase[[#This Row],[IsOverdue?]]&lt;&gt;"Yes",InvoiceDatabase[[#This Row],[Status]],"Past Due")</f>
        <v>Paid</v>
      </c>
      <c r="T1917" s="68" t="str">
        <f ca="1">IF(AND(InvoiceDatabase[[#This Row],[Date Due]]&lt;TODAY(),InvoiceDatabase[[#This Row],[Status]]&lt;&gt;"Paid"),"Yes","No")</f>
        <v>No</v>
      </c>
    </row>
    <row r="1918" spans="1:20">
      <c r="A1918">
        <v>1917</v>
      </c>
      <c r="C1918" t="s">
        <v>151</v>
      </c>
      <c r="D1918" s="68">
        <v>7107000</v>
      </c>
      <c r="E1918" s="23">
        <v>46199</v>
      </c>
      <c r="F1918" s="23">
        <v>46229</v>
      </c>
      <c r="G1918" t="s">
        <v>274</v>
      </c>
      <c r="H1918"/>
      <c r="I1918"/>
      <c r="K1918" t="s">
        <v>2218</v>
      </c>
      <c r="L1918" s="68">
        <v>7107000</v>
      </c>
      <c r="M1918" s="68">
        <f>InvoiceDatabase[[#This Row],[Amount]]-InvoiceDatabase[[#This Row],[Paid Amount]]</f>
        <v>0</v>
      </c>
      <c r="N1918" s="68" t="str" cm="1">
        <f t="array" aca="1" ref="N19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8" s="68" t="str">
        <f>_xlfn.TEXTAFTER(
VLOOKUP(InvoiceDatabase[[#This Row],[Customer]],CustomerList[],5,FALSE),
", ", -1)</f>
        <v>Banten</v>
      </c>
      <c r="P1918" s="68">
        <f ca="1">IF(InvoiceDatabase[[#This Row],[Aging]]&lt;&gt;"Within Due",InvoiceDatabase[[#This Row],[Balance Outstanding]],0)</f>
        <v>0</v>
      </c>
      <c r="Q1918" s="68">
        <f ca="1">IF(InvoiceDatabase[[#This Row],[Aging]]="Within Due",InvoiceDatabase[[#This Row],[Balance Outstanding]],0)</f>
        <v>0</v>
      </c>
      <c r="R1918" s="68" t="str">
        <f ca="1">IF(InvoiceDatabase[[#This Row],[Date Issued]] &gt;= TODAY()-30, "Yes", "No")</f>
        <v>No</v>
      </c>
      <c r="S1918" s="68" t="str">
        <f ca="1">IF(InvoiceDatabase[[#This Row],[IsOverdue?]]&lt;&gt;"Yes",InvoiceDatabase[[#This Row],[Status]],"Past Due")</f>
        <v>Paid</v>
      </c>
      <c r="T1918" s="68" t="str">
        <f ca="1">IF(AND(InvoiceDatabase[[#This Row],[Date Due]]&lt;TODAY(),InvoiceDatabase[[#This Row],[Status]]&lt;&gt;"Paid"),"Yes","No")</f>
        <v>No</v>
      </c>
    </row>
    <row r="1919" spans="1:20">
      <c r="A1919">
        <v>1918</v>
      </c>
      <c r="C1919" t="s">
        <v>232</v>
      </c>
      <c r="D1919" s="68">
        <v>4685000</v>
      </c>
      <c r="E1919" s="23">
        <v>46266</v>
      </c>
      <c r="F1919" s="23">
        <v>46311</v>
      </c>
      <c r="G1919" t="s">
        <v>274</v>
      </c>
      <c r="H1919"/>
      <c r="I1919"/>
      <c r="K1919" t="s">
        <v>2219</v>
      </c>
      <c r="L1919" s="68">
        <v>4685000</v>
      </c>
      <c r="M1919" s="68">
        <f>InvoiceDatabase[[#This Row],[Amount]]-InvoiceDatabase[[#This Row],[Paid Amount]]</f>
        <v>0</v>
      </c>
      <c r="N1919" s="68" t="str" cm="1">
        <f t="array" aca="1" ref="N19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19" s="68" t="str">
        <f>_xlfn.TEXTAFTER(
VLOOKUP(InvoiceDatabase[[#This Row],[Customer]],CustomerList[],5,FALSE),
", ", -1)</f>
        <v>Riau</v>
      </c>
      <c r="P1919" s="68">
        <f ca="1">IF(InvoiceDatabase[[#This Row],[Aging]]&lt;&gt;"Within Due",InvoiceDatabase[[#This Row],[Balance Outstanding]],0)</f>
        <v>0</v>
      </c>
      <c r="Q1919" s="68">
        <f ca="1">IF(InvoiceDatabase[[#This Row],[Aging]]="Within Due",InvoiceDatabase[[#This Row],[Balance Outstanding]],0)</f>
        <v>0</v>
      </c>
      <c r="R1919" s="68" t="str">
        <f ca="1">IF(InvoiceDatabase[[#This Row],[Date Issued]] &gt;= TODAY()-30, "Yes", "No")</f>
        <v>No</v>
      </c>
      <c r="S1919" s="68" t="str">
        <f ca="1">IF(InvoiceDatabase[[#This Row],[IsOverdue?]]&lt;&gt;"Yes",InvoiceDatabase[[#This Row],[Status]],"Past Due")</f>
        <v>Paid</v>
      </c>
      <c r="T1919" s="68" t="str">
        <f ca="1">IF(AND(InvoiceDatabase[[#This Row],[Date Due]]&lt;TODAY(),InvoiceDatabase[[#This Row],[Status]]&lt;&gt;"Paid"),"Yes","No")</f>
        <v>No</v>
      </c>
    </row>
    <row r="1920" spans="1:20">
      <c r="A1920">
        <v>1919</v>
      </c>
      <c r="C1920" t="s">
        <v>144</v>
      </c>
      <c r="D1920" s="68">
        <v>417000</v>
      </c>
      <c r="E1920" s="23">
        <v>46041</v>
      </c>
      <c r="F1920" s="23">
        <v>46071</v>
      </c>
      <c r="G1920" t="s">
        <v>274</v>
      </c>
      <c r="H1920"/>
      <c r="I1920"/>
      <c r="K1920" t="s">
        <v>2220</v>
      </c>
      <c r="L1920" s="68">
        <v>417000</v>
      </c>
      <c r="M1920" s="68">
        <f>InvoiceDatabase[[#This Row],[Amount]]-InvoiceDatabase[[#This Row],[Paid Amount]]</f>
        <v>0</v>
      </c>
      <c r="N1920" s="68" t="str" cm="1">
        <f t="array" aca="1" ref="N19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0" s="68" t="str">
        <f>_xlfn.TEXTAFTER(
VLOOKUP(InvoiceDatabase[[#This Row],[Customer]],CustomerList[],5,FALSE),
", ", -1)</f>
        <v>Banten</v>
      </c>
      <c r="P1920" s="68">
        <f ca="1">IF(InvoiceDatabase[[#This Row],[Aging]]&lt;&gt;"Within Due",InvoiceDatabase[[#This Row],[Balance Outstanding]],0)</f>
        <v>0</v>
      </c>
      <c r="Q1920" s="68">
        <f ca="1">IF(InvoiceDatabase[[#This Row],[Aging]]="Within Due",InvoiceDatabase[[#This Row],[Balance Outstanding]],0)</f>
        <v>0</v>
      </c>
      <c r="R1920" s="68" t="str">
        <f ca="1">IF(InvoiceDatabase[[#This Row],[Date Issued]] &gt;= TODAY()-30, "Yes", "No")</f>
        <v>No</v>
      </c>
      <c r="S1920" s="68" t="str">
        <f ca="1">IF(InvoiceDatabase[[#This Row],[IsOverdue?]]&lt;&gt;"Yes",InvoiceDatabase[[#This Row],[Status]],"Past Due")</f>
        <v>Paid</v>
      </c>
      <c r="T1920" s="68" t="str">
        <f ca="1">IF(AND(InvoiceDatabase[[#This Row],[Date Due]]&lt;TODAY(),InvoiceDatabase[[#This Row],[Status]]&lt;&gt;"Paid"),"Yes","No")</f>
        <v>No</v>
      </c>
    </row>
    <row r="1921" spans="1:20">
      <c r="A1921">
        <v>1920</v>
      </c>
      <c r="C1921" t="s">
        <v>165</v>
      </c>
      <c r="D1921" s="68">
        <v>4589000</v>
      </c>
      <c r="E1921" s="23">
        <v>46243</v>
      </c>
      <c r="F1921" s="23">
        <v>46273</v>
      </c>
      <c r="G1921" t="s">
        <v>274</v>
      </c>
      <c r="H1921"/>
      <c r="I1921"/>
      <c r="K1921" t="s">
        <v>2221</v>
      </c>
      <c r="L1921" s="68">
        <v>4589000</v>
      </c>
      <c r="M1921" s="68">
        <f>InvoiceDatabase[[#This Row],[Amount]]-InvoiceDatabase[[#This Row],[Paid Amount]]</f>
        <v>0</v>
      </c>
      <c r="N1921" s="68" t="str" cm="1">
        <f t="array" aca="1" ref="N19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1" s="68" t="str">
        <f>_xlfn.TEXTAFTER(
VLOOKUP(InvoiceDatabase[[#This Row],[Customer]],CustomerList[],5,FALSE),
", ", -1)</f>
        <v>Jawa Barat</v>
      </c>
      <c r="P1921" s="68">
        <f ca="1">IF(InvoiceDatabase[[#This Row],[Aging]]&lt;&gt;"Within Due",InvoiceDatabase[[#This Row],[Balance Outstanding]],0)</f>
        <v>0</v>
      </c>
      <c r="Q1921" s="68">
        <f ca="1">IF(InvoiceDatabase[[#This Row],[Aging]]="Within Due",InvoiceDatabase[[#This Row],[Balance Outstanding]],0)</f>
        <v>0</v>
      </c>
      <c r="R1921" s="68" t="str">
        <f ca="1">IF(InvoiceDatabase[[#This Row],[Date Issued]] &gt;= TODAY()-30, "Yes", "No")</f>
        <v>No</v>
      </c>
      <c r="S1921" s="68" t="str">
        <f ca="1">IF(InvoiceDatabase[[#This Row],[IsOverdue?]]&lt;&gt;"Yes",InvoiceDatabase[[#This Row],[Status]],"Past Due")</f>
        <v>Paid</v>
      </c>
      <c r="T1921" s="68" t="str">
        <f ca="1">IF(AND(InvoiceDatabase[[#This Row],[Date Due]]&lt;TODAY(),InvoiceDatabase[[#This Row],[Status]]&lt;&gt;"Paid"),"Yes","No")</f>
        <v>No</v>
      </c>
    </row>
    <row r="1922" spans="1:20">
      <c r="A1922">
        <v>1921</v>
      </c>
      <c r="C1922" t="s">
        <v>144</v>
      </c>
      <c r="D1922" s="68">
        <v>3832000</v>
      </c>
      <c r="E1922" s="23">
        <v>46158</v>
      </c>
      <c r="F1922" s="23">
        <v>46188</v>
      </c>
      <c r="G1922" t="s">
        <v>51</v>
      </c>
      <c r="H1922"/>
      <c r="I1922"/>
      <c r="K1922" t="s">
        <v>2222</v>
      </c>
      <c r="L1922" s="68">
        <v>0</v>
      </c>
      <c r="M1922" s="68">
        <f>InvoiceDatabase[[#This Row],[Amount]]-InvoiceDatabase[[#This Row],[Paid Amount]]</f>
        <v>3832000</v>
      </c>
      <c r="N1922" s="68" t="str" cm="1">
        <f t="array" aca="1" ref="N19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2" s="68" t="str">
        <f>_xlfn.TEXTAFTER(
VLOOKUP(InvoiceDatabase[[#This Row],[Customer]],CustomerList[],5,FALSE),
", ", -1)</f>
        <v>Banten</v>
      </c>
      <c r="P1922" s="68">
        <f ca="1">IF(InvoiceDatabase[[#This Row],[Aging]]&lt;&gt;"Within Due",InvoiceDatabase[[#This Row],[Balance Outstanding]],0)</f>
        <v>3832000</v>
      </c>
      <c r="Q1922" s="68">
        <f ca="1">IF(InvoiceDatabase[[#This Row],[Aging]]="Within Due",InvoiceDatabase[[#This Row],[Balance Outstanding]],0)</f>
        <v>0</v>
      </c>
      <c r="R1922" s="68" t="str">
        <f ca="1">IF(InvoiceDatabase[[#This Row],[Date Issued]] &gt;= TODAY()-30, "Yes", "No")</f>
        <v>No</v>
      </c>
      <c r="S1922" s="68" t="str">
        <f ca="1">IF(InvoiceDatabase[[#This Row],[IsOverdue?]]&lt;&gt;"Yes",InvoiceDatabase[[#This Row],[Status]],"Past Due")</f>
        <v>Past Due</v>
      </c>
      <c r="T1922" s="68" t="str">
        <f ca="1">IF(AND(InvoiceDatabase[[#This Row],[Date Due]]&lt;TODAY(),InvoiceDatabase[[#This Row],[Status]]&lt;&gt;"Paid"),"Yes","No")</f>
        <v>Yes</v>
      </c>
    </row>
    <row r="1923" spans="1:20">
      <c r="A1923">
        <v>1922</v>
      </c>
      <c r="C1923" t="s">
        <v>138</v>
      </c>
      <c r="D1923" s="68">
        <v>3615000</v>
      </c>
      <c r="E1923" s="23">
        <v>46252</v>
      </c>
      <c r="F1923" s="23">
        <v>46282</v>
      </c>
      <c r="G1923" t="s">
        <v>51</v>
      </c>
      <c r="H1923"/>
      <c r="I1923"/>
      <c r="K1923" t="s">
        <v>2223</v>
      </c>
      <c r="L1923" s="68">
        <v>0</v>
      </c>
      <c r="M1923" s="68">
        <f>InvoiceDatabase[[#This Row],[Amount]]-InvoiceDatabase[[#This Row],[Paid Amount]]</f>
        <v>3615000</v>
      </c>
      <c r="N1923" s="68" t="str" cm="1">
        <f t="array" aca="1" ref="N19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3" s="68" t="str">
        <f>_xlfn.TEXTAFTER(
VLOOKUP(InvoiceDatabase[[#This Row],[Customer]],CustomerList[],5,FALSE),
", ", -1)</f>
        <v>Jawa Barat</v>
      </c>
      <c r="P1923" s="68">
        <f ca="1">IF(InvoiceDatabase[[#This Row],[Aging]]&lt;&gt;"Within Due",InvoiceDatabase[[#This Row],[Balance Outstanding]],0)</f>
        <v>3615000</v>
      </c>
      <c r="Q1923" s="68">
        <f ca="1">IF(InvoiceDatabase[[#This Row],[Aging]]="Within Due",InvoiceDatabase[[#This Row],[Balance Outstanding]],0)</f>
        <v>0</v>
      </c>
      <c r="R1923" s="68" t="str">
        <f ca="1">IF(InvoiceDatabase[[#This Row],[Date Issued]] &gt;= TODAY()-30, "Yes", "No")</f>
        <v>No</v>
      </c>
      <c r="S1923" s="68" t="str">
        <f ca="1">IF(InvoiceDatabase[[#This Row],[IsOverdue?]]&lt;&gt;"Yes",InvoiceDatabase[[#This Row],[Status]],"Past Due")</f>
        <v>Past Due</v>
      </c>
      <c r="T1923" s="68" t="str">
        <f ca="1">IF(AND(InvoiceDatabase[[#This Row],[Date Due]]&lt;TODAY(),InvoiceDatabase[[#This Row],[Status]]&lt;&gt;"Paid"),"Yes","No")</f>
        <v>Yes</v>
      </c>
    </row>
    <row r="1924" spans="1:20">
      <c r="A1924">
        <v>1923</v>
      </c>
      <c r="C1924" t="s">
        <v>253</v>
      </c>
      <c r="D1924" s="68">
        <v>4783000</v>
      </c>
      <c r="E1924" s="23">
        <v>46158</v>
      </c>
      <c r="F1924" s="23">
        <v>46188</v>
      </c>
      <c r="G1924" t="s">
        <v>274</v>
      </c>
      <c r="H1924"/>
      <c r="I1924"/>
      <c r="K1924" t="s">
        <v>2224</v>
      </c>
      <c r="L1924" s="68">
        <v>4783000</v>
      </c>
      <c r="M1924" s="68">
        <f>InvoiceDatabase[[#This Row],[Amount]]-InvoiceDatabase[[#This Row],[Paid Amount]]</f>
        <v>0</v>
      </c>
      <c r="N1924" s="68" t="str" cm="1">
        <f t="array" aca="1" ref="N19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4" s="68" t="str">
        <f>_xlfn.TEXTAFTER(
VLOOKUP(InvoiceDatabase[[#This Row],[Customer]],CustomerList[],5,FALSE),
", ", -1)</f>
        <v>Kalimantan Barat</v>
      </c>
      <c r="P1924" s="68">
        <f ca="1">IF(InvoiceDatabase[[#This Row],[Aging]]&lt;&gt;"Within Due",InvoiceDatabase[[#This Row],[Balance Outstanding]],0)</f>
        <v>0</v>
      </c>
      <c r="Q1924" s="68">
        <f ca="1">IF(InvoiceDatabase[[#This Row],[Aging]]="Within Due",InvoiceDatabase[[#This Row],[Balance Outstanding]],0)</f>
        <v>0</v>
      </c>
      <c r="R1924" s="68" t="str">
        <f ca="1">IF(InvoiceDatabase[[#This Row],[Date Issued]] &gt;= TODAY()-30, "Yes", "No")</f>
        <v>No</v>
      </c>
      <c r="S1924" s="68" t="str">
        <f ca="1">IF(InvoiceDatabase[[#This Row],[IsOverdue?]]&lt;&gt;"Yes",InvoiceDatabase[[#This Row],[Status]],"Past Due")</f>
        <v>Paid</v>
      </c>
      <c r="T1924" s="68" t="str">
        <f ca="1">IF(AND(InvoiceDatabase[[#This Row],[Date Due]]&lt;TODAY(),InvoiceDatabase[[#This Row],[Status]]&lt;&gt;"Paid"),"Yes","No")</f>
        <v>No</v>
      </c>
    </row>
    <row r="1925" spans="1:20">
      <c r="A1925">
        <v>1924</v>
      </c>
      <c r="C1925" t="s">
        <v>105</v>
      </c>
      <c r="D1925" s="68">
        <v>2124000</v>
      </c>
      <c r="E1925" s="23">
        <v>46248</v>
      </c>
      <c r="F1925" s="23">
        <v>46278</v>
      </c>
      <c r="G1925" t="s">
        <v>51</v>
      </c>
      <c r="H1925"/>
      <c r="I1925"/>
      <c r="K1925" t="s">
        <v>2225</v>
      </c>
      <c r="L1925" s="68">
        <v>0</v>
      </c>
      <c r="M1925" s="68">
        <f>InvoiceDatabase[[#This Row],[Amount]]-InvoiceDatabase[[#This Row],[Paid Amount]]</f>
        <v>2124000</v>
      </c>
      <c r="N1925" s="68" t="str" cm="1">
        <f t="array" aca="1" ref="N19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25" s="68" t="str">
        <f>_xlfn.TEXTAFTER(
VLOOKUP(InvoiceDatabase[[#This Row],[Customer]],CustomerList[],5,FALSE),
", ", -1)</f>
        <v>DKI Jakarta</v>
      </c>
      <c r="P1925" s="68">
        <f ca="1">IF(InvoiceDatabase[[#This Row],[Aging]]&lt;&gt;"Within Due",InvoiceDatabase[[#This Row],[Balance Outstanding]],0)</f>
        <v>2124000</v>
      </c>
      <c r="Q1925" s="68">
        <f ca="1">IF(InvoiceDatabase[[#This Row],[Aging]]="Within Due",InvoiceDatabase[[#This Row],[Balance Outstanding]],0)</f>
        <v>0</v>
      </c>
      <c r="R1925" s="68" t="str">
        <f ca="1">IF(InvoiceDatabase[[#This Row],[Date Issued]] &gt;= TODAY()-30, "Yes", "No")</f>
        <v>No</v>
      </c>
      <c r="S1925" s="68" t="str">
        <f ca="1">IF(InvoiceDatabase[[#This Row],[IsOverdue?]]&lt;&gt;"Yes",InvoiceDatabase[[#This Row],[Status]],"Past Due")</f>
        <v>Past Due</v>
      </c>
      <c r="T1925" s="68" t="str">
        <f ca="1">IF(AND(InvoiceDatabase[[#This Row],[Date Due]]&lt;TODAY(),InvoiceDatabase[[#This Row],[Status]]&lt;&gt;"Paid"),"Yes","No")</f>
        <v>Yes</v>
      </c>
    </row>
    <row r="1926" spans="1:20">
      <c r="A1926">
        <v>1925</v>
      </c>
      <c r="C1926" t="s">
        <v>111</v>
      </c>
      <c r="D1926" s="68">
        <v>2135000</v>
      </c>
      <c r="E1926" s="23">
        <v>46032</v>
      </c>
      <c r="F1926" s="23">
        <v>46062</v>
      </c>
      <c r="G1926" t="s">
        <v>2802</v>
      </c>
      <c r="H1926"/>
      <c r="I1926"/>
      <c r="K1926" t="s">
        <v>2226</v>
      </c>
      <c r="L1926" s="68">
        <v>1068000</v>
      </c>
      <c r="M1926" s="68">
        <f>InvoiceDatabase[[#This Row],[Amount]]-InvoiceDatabase[[#This Row],[Paid Amount]]</f>
        <v>1067000</v>
      </c>
      <c r="N1926" s="68" t="str" cm="1">
        <f t="array" aca="1" ref="N19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6" s="68" t="str">
        <f>_xlfn.TEXTAFTER(
VLOOKUP(InvoiceDatabase[[#This Row],[Customer]],CustomerList[],5,FALSE),
", ", -1)</f>
        <v>DKI Jakarta</v>
      </c>
      <c r="P1926" s="68">
        <f ca="1">IF(InvoiceDatabase[[#This Row],[Aging]]&lt;&gt;"Within Due",InvoiceDatabase[[#This Row],[Balance Outstanding]],0)</f>
        <v>1067000</v>
      </c>
      <c r="Q1926" s="68">
        <f ca="1">IF(InvoiceDatabase[[#This Row],[Aging]]="Within Due",InvoiceDatabase[[#This Row],[Balance Outstanding]],0)</f>
        <v>0</v>
      </c>
      <c r="R1926" s="68" t="str">
        <f ca="1">IF(InvoiceDatabase[[#This Row],[Date Issued]] &gt;= TODAY()-30, "Yes", "No")</f>
        <v>No</v>
      </c>
      <c r="S1926" s="68" t="str">
        <f ca="1">IF(InvoiceDatabase[[#This Row],[IsOverdue?]]&lt;&gt;"Yes",InvoiceDatabase[[#This Row],[Status]],"Past Due")</f>
        <v>Past Due</v>
      </c>
      <c r="T1926" s="68" t="str">
        <f ca="1">IF(AND(InvoiceDatabase[[#This Row],[Date Due]]&lt;TODAY(),InvoiceDatabase[[#This Row],[Status]]&lt;&gt;"Paid"),"Yes","No")</f>
        <v>Yes</v>
      </c>
    </row>
    <row r="1927" spans="1:20">
      <c r="A1927">
        <v>1926</v>
      </c>
      <c r="C1927" t="s">
        <v>232</v>
      </c>
      <c r="D1927" s="68">
        <v>657000</v>
      </c>
      <c r="E1927" s="23">
        <v>46123</v>
      </c>
      <c r="F1927" s="23">
        <v>46153</v>
      </c>
      <c r="G1927" t="s">
        <v>274</v>
      </c>
      <c r="H1927"/>
      <c r="I1927"/>
      <c r="K1927" t="s">
        <v>2227</v>
      </c>
      <c r="L1927" s="68">
        <v>657000</v>
      </c>
      <c r="M1927" s="68">
        <f>InvoiceDatabase[[#This Row],[Amount]]-InvoiceDatabase[[#This Row],[Paid Amount]]</f>
        <v>0</v>
      </c>
      <c r="N1927" s="68" t="str" cm="1">
        <f t="array" aca="1" ref="N19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7" s="68" t="str">
        <f>_xlfn.TEXTAFTER(
VLOOKUP(InvoiceDatabase[[#This Row],[Customer]],CustomerList[],5,FALSE),
", ", -1)</f>
        <v>Riau</v>
      </c>
      <c r="P1927" s="68">
        <f ca="1">IF(InvoiceDatabase[[#This Row],[Aging]]&lt;&gt;"Within Due",InvoiceDatabase[[#This Row],[Balance Outstanding]],0)</f>
        <v>0</v>
      </c>
      <c r="Q1927" s="68">
        <f ca="1">IF(InvoiceDatabase[[#This Row],[Aging]]="Within Due",InvoiceDatabase[[#This Row],[Balance Outstanding]],0)</f>
        <v>0</v>
      </c>
      <c r="R1927" s="68" t="str">
        <f ca="1">IF(InvoiceDatabase[[#This Row],[Date Issued]] &gt;= TODAY()-30, "Yes", "No")</f>
        <v>No</v>
      </c>
      <c r="S1927" s="68" t="str">
        <f ca="1">IF(InvoiceDatabase[[#This Row],[IsOverdue?]]&lt;&gt;"Yes",InvoiceDatabase[[#This Row],[Status]],"Past Due")</f>
        <v>Paid</v>
      </c>
      <c r="T1927" s="68" t="str">
        <f ca="1">IF(AND(InvoiceDatabase[[#This Row],[Date Due]]&lt;TODAY(),InvoiceDatabase[[#This Row],[Status]]&lt;&gt;"Paid"),"Yes","No")</f>
        <v>No</v>
      </c>
    </row>
    <row r="1928" spans="1:20">
      <c r="A1928">
        <v>1927</v>
      </c>
      <c r="C1928" t="s">
        <v>151</v>
      </c>
      <c r="D1928" s="68">
        <v>3382000</v>
      </c>
      <c r="E1928" s="23">
        <v>46203</v>
      </c>
      <c r="F1928" s="23">
        <v>46233</v>
      </c>
      <c r="G1928" t="s">
        <v>274</v>
      </c>
      <c r="H1928"/>
      <c r="I1928"/>
      <c r="K1928" t="s">
        <v>2228</v>
      </c>
      <c r="L1928" s="68">
        <v>3382000</v>
      </c>
      <c r="M1928" s="68">
        <f>InvoiceDatabase[[#This Row],[Amount]]-InvoiceDatabase[[#This Row],[Paid Amount]]</f>
        <v>0</v>
      </c>
      <c r="N1928" s="68" t="str" cm="1">
        <f t="array" aca="1" ref="N19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28" s="68" t="str">
        <f>_xlfn.TEXTAFTER(
VLOOKUP(InvoiceDatabase[[#This Row],[Customer]],CustomerList[],5,FALSE),
", ", -1)</f>
        <v>Banten</v>
      </c>
      <c r="P1928" s="68">
        <f ca="1">IF(InvoiceDatabase[[#This Row],[Aging]]&lt;&gt;"Within Due",InvoiceDatabase[[#This Row],[Balance Outstanding]],0)</f>
        <v>0</v>
      </c>
      <c r="Q1928" s="68">
        <f ca="1">IF(InvoiceDatabase[[#This Row],[Aging]]="Within Due",InvoiceDatabase[[#This Row],[Balance Outstanding]],0)</f>
        <v>0</v>
      </c>
      <c r="R1928" s="68" t="str">
        <f ca="1">IF(InvoiceDatabase[[#This Row],[Date Issued]] &gt;= TODAY()-30, "Yes", "No")</f>
        <v>No</v>
      </c>
      <c r="S1928" s="68" t="str">
        <f ca="1">IF(InvoiceDatabase[[#This Row],[IsOverdue?]]&lt;&gt;"Yes",InvoiceDatabase[[#This Row],[Status]],"Past Due")</f>
        <v>Paid</v>
      </c>
      <c r="T1928" s="68" t="str">
        <f ca="1">IF(AND(InvoiceDatabase[[#This Row],[Date Due]]&lt;TODAY(),InvoiceDatabase[[#This Row],[Status]]&lt;&gt;"Paid"),"Yes","No")</f>
        <v>No</v>
      </c>
    </row>
    <row r="1929" spans="1:20">
      <c r="A1929">
        <v>1928</v>
      </c>
      <c r="C1929" t="s">
        <v>158</v>
      </c>
      <c r="D1929" s="68">
        <v>3523000</v>
      </c>
      <c r="E1929" s="23">
        <v>46077</v>
      </c>
      <c r="F1929" s="23">
        <v>46091</v>
      </c>
      <c r="G1929" t="s">
        <v>51</v>
      </c>
      <c r="H1929"/>
      <c r="I1929"/>
      <c r="K1929" t="s">
        <v>2229</v>
      </c>
      <c r="L1929" s="68">
        <v>0</v>
      </c>
      <c r="M1929" s="68">
        <f>InvoiceDatabase[[#This Row],[Amount]]-InvoiceDatabase[[#This Row],[Paid Amount]]</f>
        <v>3523000</v>
      </c>
      <c r="N1929" s="68" t="str" cm="1">
        <f t="array" aca="1" ref="N19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29" s="68" t="str">
        <f>_xlfn.TEXTAFTER(
VLOOKUP(InvoiceDatabase[[#This Row],[Customer]],CustomerList[],5,FALSE),
", ", -1)</f>
        <v>DKI Jakarta</v>
      </c>
      <c r="P1929" s="68">
        <f ca="1">IF(InvoiceDatabase[[#This Row],[Aging]]&lt;&gt;"Within Due",InvoiceDatabase[[#This Row],[Balance Outstanding]],0)</f>
        <v>3523000</v>
      </c>
      <c r="Q1929" s="68">
        <f ca="1">IF(InvoiceDatabase[[#This Row],[Aging]]="Within Due",InvoiceDatabase[[#This Row],[Balance Outstanding]],0)</f>
        <v>0</v>
      </c>
      <c r="R1929" s="68" t="str">
        <f ca="1">IF(InvoiceDatabase[[#This Row],[Date Issued]] &gt;= TODAY()-30, "Yes", "No")</f>
        <v>No</v>
      </c>
      <c r="S1929" s="68" t="str">
        <f ca="1">IF(InvoiceDatabase[[#This Row],[IsOverdue?]]&lt;&gt;"Yes",InvoiceDatabase[[#This Row],[Status]],"Past Due")</f>
        <v>Past Due</v>
      </c>
      <c r="T1929" s="68" t="str">
        <f ca="1">IF(AND(InvoiceDatabase[[#This Row],[Date Due]]&lt;TODAY(),InvoiceDatabase[[#This Row],[Status]]&lt;&gt;"Paid"),"Yes","No")</f>
        <v>Yes</v>
      </c>
    </row>
    <row r="1930" spans="1:20">
      <c r="A1930">
        <v>1929</v>
      </c>
      <c r="C1930" t="s">
        <v>197</v>
      </c>
      <c r="D1930" s="68">
        <v>3610000</v>
      </c>
      <c r="E1930" s="23">
        <v>46276</v>
      </c>
      <c r="F1930" s="23">
        <v>46306</v>
      </c>
      <c r="G1930" t="s">
        <v>51</v>
      </c>
      <c r="H1930"/>
      <c r="I1930"/>
      <c r="K1930" t="s">
        <v>2230</v>
      </c>
      <c r="L1930" s="68">
        <v>0</v>
      </c>
      <c r="M1930" s="68">
        <f>InvoiceDatabase[[#This Row],[Amount]]-InvoiceDatabase[[#This Row],[Paid Amount]]</f>
        <v>3610000</v>
      </c>
      <c r="N1930" s="68" t="str" cm="1">
        <f t="array" aca="1" ref="N19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0" s="68" t="str">
        <f>_xlfn.TEXTAFTER(
VLOOKUP(InvoiceDatabase[[#This Row],[Customer]],CustomerList[],5,FALSE),
", ", -1)</f>
        <v>DI Yogyakarta</v>
      </c>
      <c r="P1930" s="68">
        <f ca="1">IF(InvoiceDatabase[[#This Row],[Aging]]&lt;&gt;"Within Due",InvoiceDatabase[[#This Row],[Balance Outstanding]],0)</f>
        <v>0</v>
      </c>
      <c r="Q1930" s="68">
        <f ca="1">IF(InvoiceDatabase[[#This Row],[Aging]]="Within Due",InvoiceDatabase[[#This Row],[Balance Outstanding]],0)</f>
        <v>3610000</v>
      </c>
      <c r="R1930" s="68" t="str">
        <f ca="1">IF(InvoiceDatabase[[#This Row],[Date Issued]] &gt;= TODAY()-30, "Yes", "No")</f>
        <v>Yes</v>
      </c>
      <c r="S1930" s="68" t="str">
        <f ca="1">IF(InvoiceDatabase[[#This Row],[IsOverdue?]]&lt;&gt;"Yes",InvoiceDatabase[[#This Row],[Status]],"Past Due")</f>
        <v>Unpaid</v>
      </c>
      <c r="T1930" s="68" t="str">
        <f ca="1">IF(AND(InvoiceDatabase[[#This Row],[Date Due]]&lt;TODAY(),InvoiceDatabase[[#This Row],[Status]]&lt;&gt;"Paid"),"Yes","No")</f>
        <v>No</v>
      </c>
    </row>
    <row r="1931" spans="1:20">
      <c r="A1931">
        <v>1930</v>
      </c>
      <c r="C1931" t="s">
        <v>151</v>
      </c>
      <c r="D1931" s="68">
        <v>5052000</v>
      </c>
      <c r="E1931" s="23">
        <v>46229</v>
      </c>
      <c r="F1931" s="23">
        <v>46259</v>
      </c>
      <c r="G1931" t="s">
        <v>274</v>
      </c>
      <c r="H1931"/>
      <c r="I1931"/>
      <c r="K1931" t="s">
        <v>2231</v>
      </c>
      <c r="L1931" s="68">
        <v>5052000</v>
      </c>
      <c r="M1931" s="68">
        <f>InvoiceDatabase[[#This Row],[Amount]]-InvoiceDatabase[[#This Row],[Paid Amount]]</f>
        <v>0</v>
      </c>
      <c r="N1931" s="68" t="str" cm="1">
        <f t="array" aca="1" ref="N19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1" s="68" t="str">
        <f>_xlfn.TEXTAFTER(
VLOOKUP(InvoiceDatabase[[#This Row],[Customer]],CustomerList[],5,FALSE),
", ", -1)</f>
        <v>Banten</v>
      </c>
      <c r="P1931" s="68">
        <f ca="1">IF(InvoiceDatabase[[#This Row],[Aging]]&lt;&gt;"Within Due",InvoiceDatabase[[#This Row],[Balance Outstanding]],0)</f>
        <v>0</v>
      </c>
      <c r="Q1931" s="68">
        <f ca="1">IF(InvoiceDatabase[[#This Row],[Aging]]="Within Due",InvoiceDatabase[[#This Row],[Balance Outstanding]],0)</f>
        <v>0</v>
      </c>
      <c r="R1931" s="68" t="str">
        <f ca="1">IF(InvoiceDatabase[[#This Row],[Date Issued]] &gt;= TODAY()-30, "Yes", "No")</f>
        <v>No</v>
      </c>
      <c r="S1931" s="68" t="str">
        <f ca="1">IF(InvoiceDatabase[[#This Row],[IsOverdue?]]&lt;&gt;"Yes",InvoiceDatabase[[#This Row],[Status]],"Past Due")</f>
        <v>Paid</v>
      </c>
      <c r="T1931" s="68" t="str">
        <f ca="1">IF(AND(InvoiceDatabase[[#This Row],[Date Due]]&lt;TODAY(),InvoiceDatabase[[#This Row],[Status]]&lt;&gt;"Paid"),"Yes","No")</f>
        <v>No</v>
      </c>
    </row>
    <row r="1932" spans="1:20">
      <c r="A1932">
        <v>1931</v>
      </c>
      <c r="C1932" t="s">
        <v>260</v>
      </c>
      <c r="D1932" s="68">
        <v>4172000</v>
      </c>
      <c r="E1932" s="23">
        <v>46038</v>
      </c>
      <c r="F1932" s="23">
        <v>46068</v>
      </c>
      <c r="G1932" t="s">
        <v>274</v>
      </c>
      <c r="H1932"/>
      <c r="I1932"/>
      <c r="K1932" t="s">
        <v>2232</v>
      </c>
      <c r="L1932" s="68">
        <v>4172000</v>
      </c>
      <c r="M1932" s="68">
        <f>InvoiceDatabase[[#This Row],[Amount]]-InvoiceDatabase[[#This Row],[Paid Amount]]</f>
        <v>0</v>
      </c>
      <c r="N1932" s="68" t="str" cm="1">
        <f t="array" aca="1" ref="N19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2" s="68" t="str">
        <f>_xlfn.TEXTAFTER(
VLOOKUP(InvoiceDatabase[[#This Row],[Customer]],CustomerList[],5,FALSE),
", ", -1)</f>
        <v>Sulawesi Utara</v>
      </c>
      <c r="P1932" s="68">
        <f ca="1">IF(InvoiceDatabase[[#This Row],[Aging]]&lt;&gt;"Within Due",InvoiceDatabase[[#This Row],[Balance Outstanding]],0)</f>
        <v>0</v>
      </c>
      <c r="Q1932" s="68">
        <f ca="1">IF(InvoiceDatabase[[#This Row],[Aging]]="Within Due",InvoiceDatabase[[#This Row],[Balance Outstanding]],0)</f>
        <v>0</v>
      </c>
      <c r="R1932" s="68" t="str">
        <f ca="1">IF(InvoiceDatabase[[#This Row],[Date Issued]] &gt;= TODAY()-30, "Yes", "No")</f>
        <v>No</v>
      </c>
      <c r="S1932" s="68" t="str">
        <f ca="1">IF(InvoiceDatabase[[#This Row],[IsOverdue?]]&lt;&gt;"Yes",InvoiceDatabase[[#This Row],[Status]],"Past Due")</f>
        <v>Paid</v>
      </c>
      <c r="T1932" s="68" t="str">
        <f ca="1">IF(AND(InvoiceDatabase[[#This Row],[Date Due]]&lt;TODAY(),InvoiceDatabase[[#This Row],[Status]]&lt;&gt;"Paid"),"Yes","No")</f>
        <v>No</v>
      </c>
    </row>
    <row r="1933" spans="1:20">
      <c r="A1933">
        <v>1932</v>
      </c>
      <c r="C1933" t="s">
        <v>260</v>
      </c>
      <c r="D1933" s="68">
        <v>3798000</v>
      </c>
      <c r="E1933" s="23">
        <v>46042</v>
      </c>
      <c r="F1933" s="23">
        <v>46056</v>
      </c>
      <c r="G1933" t="s">
        <v>274</v>
      </c>
      <c r="H1933"/>
      <c r="I1933"/>
      <c r="K1933" t="s">
        <v>2233</v>
      </c>
      <c r="L1933" s="68">
        <v>3798000</v>
      </c>
      <c r="M1933" s="68">
        <f>InvoiceDatabase[[#This Row],[Amount]]-InvoiceDatabase[[#This Row],[Paid Amount]]</f>
        <v>0</v>
      </c>
      <c r="N1933" s="68" t="str" cm="1">
        <f t="array" aca="1" ref="N19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3" s="68" t="str">
        <f>_xlfn.TEXTAFTER(
VLOOKUP(InvoiceDatabase[[#This Row],[Customer]],CustomerList[],5,FALSE),
", ", -1)</f>
        <v>Sulawesi Utara</v>
      </c>
      <c r="P1933" s="68">
        <f ca="1">IF(InvoiceDatabase[[#This Row],[Aging]]&lt;&gt;"Within Due",InvoiceDatabase[[#This Row],[Balance Outstanding]],0)</f>
        <v>0</v>
      </c>
      <c r="Q1933" s="68">
        <f ca="1">IF(InvoiceDatabase[[#This Row],[Aging]]="Within Due",InvoiceDatabase[[#This Row],[Balance Outstanding]],0)</f>
        <v>0</v>
      </c>
      <c r="R1933" s="68" t="str">
        <f ca="1">IF(InvoiceDatabase[[#This Row],[Date Issued]] &gt;= TODAY()-30, "Yes", "No")</f>
        <v>No</v>
      </c>
      <c r="S1933" s="68" t="str">
        <f ca="1">IF(InvoiceDatabase[[#This Row],[IsOverdue?]]&lt;&gt;"Yes",InvoiceDatabase[[#This Row],[Status]],"Past Due")</f>
        <v>Paid</v>
      </c>
      <c r="T1933" s="68" t="str">
        <f ca="1">IF(AND(InvoiceDatabase[[#This Row],[Date Due]]&lt;TODAY(),InvoiceDatabase[[#This Row],[Status]]&lt;&gt;"Paid"),"Yes","No")</f>
        <v>No</v>
      </c>
    </row>
    <row r="1934" spans="1:20">
      <c r="A1934">
        <v>1933</v>
      </c>
      <c r="C1934" t="s">
        <v>125</v>
      </c>
      <c r="D1934" s="68">
        <v>3800000</v>
      </c>
      <c r="E1934" s="23">
        <v>46267</v>
      </c>
      <c r="F1934" s="23">
        <v>46312</v>
      </c>
      <c r="G1934" t="s">
        <v>51</v>
      </c>
      <c r="H1934"/>
      <c r="I1934"/>
      <c r="K1934" t="s">
        <v>2234</v>
      </c>
      <c r="L1934" s="68">
        <v>0</v>
      </c>
      <c r="M1934" s="68">
        <f>InvoiceDatabase[[#This Row],[Amount]]-InvoiceDatabase[[#This Row],[Paid Amount]]</f>
        <v>3800000</v>
      </c>
      <c r="N1934" s="68" t="str" cm="1">
        <f t="array" aca="1" ref="N19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1934" s="68" t="str">
        <f>_xlfn.TEXTAFTER(
VLOOKUP(InvoiceDatabase[[#This Row],[Customer]],CustomerList[],5,FALSE),
", ", -1)</f>
        <v>DKI Jakarta</v>
      </c>
      <c r="P1934" s="68">
        <f ca="1">IF(InvoiceDatabase[[#This Row],[Aging]]&lt;&gt;"Within Due",InvoiceDatabase[[#This Row],[Balance Outstanding]],0)</f>
        <v>0</v>
      </c>
      <c r="Q1934" s="68">
        <f ca="1">IF(InvoiceDatabase[[#This Row],[Aging]]="Within Due",InvoiceDatabase[[#This Row],[Balance Outstanding]],0)</f>
        <v>3800000</v>
      </c>
      <c r="R1934" s="68" t="str">
        <f ca="1">IF(InvoiceDatabase[[#This Row],[Date Issued]] &gt;= TODAY()-30, "Yes", "No")</f>
        <v>No</v>
      </c>
      <c r="S1934" s="68" t="str">
        <f ca="1">IF(InvoiceDatabase[[#This Row],[IsOverdue?]]&lt;&gt;"Yes",InvoiceDatabase[[#This Row],[Status]],"Past Due")</f>
        <v>Unpaid</v>
      </c>
      <c r="T1934" s="68" t="str">
        <f ca="1">IF(AND(InvoiceDatabase[[#This Row],[Date Due]]&lt;TODAY(),InvoiceDatabase[[#This Row],[Status]]&lt;&gt;"Paid"),"Yes","No")</f>
        <v>No</v>
      </c>
    </row>
    <row r="1935" spans="1:20">
      <c r="A1935">
        <v>1934</v>
      </c>
      <c r="C1935" t="s">
        <v>158</v>
      </c>
      <c r="D1935" s="68">
        <v>2781000</v>
      </c>
      <c r="E1935" s="23">
        <v>46116</v>
      </c>
      <c r="F1935" s="23">
        <v>46146</v>
      </c>
      <c r="G1935" t="s">
        <v>51</v>
      </c>
      <c r="H1935"/>
      <c r="I1935"/>
      <c r="K1935" t="s">
        <v>2235</v>
      </c>
      <c r="L1935" s="68">
        <v>0</v>
      </c>
      <c r="M1935" s="68">
        <f>InvoiceDatabase[[#This Row],[Amount]]-InvoiceDatabase[[#This Row],[Paid Amount]]</f>
        <v>2781000</v>
      </c>
      <c r="N1935" s="68" t="str" cm="1">
        <f t="array" aca="1" ref="N19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5" s="68" t="str">
        <f>_xlfn.TEXTAFTER(
VLOOKUP(InvoiceDatabase[[#This Row],[Customer]],CustomerList[],5,FALSE),
", ", -1)</f>
        <v>DKI Jakarta</v>
      </c>
      <c r="P1935" s="68">
        <f ca="1">IF(InvoiceDatabase[[#This Row],[Aging]]&lt;&gt;"Within Due",InvoiceDatabase[[#This Row],[Balance Outstanding]],0)</f>
        <v>2781000</v>
      </c>
      <c r="Q1935" s="68">
        <f ca="1">IF(InvoiceDatabase[[#This Row],[Aging]]="Within Due",InvoiceDatabase[[#This Row],[Balance Outstanding]],0)</f>
        <v>0</v>
      </c>
      <c r="R1935" s="68" t="str">
        <f ca="1">IF(InvoiceDatabase[[#This Row],[Date Issued]] &gt;= TODAY()-30, "Yes", "No")</f>
        <v>No</v>
      </c>
      <c r="S1935" s="68" t="str">
        <f ca="1">IF(InvoiceDatabase[[#This Row],[IsOverdue?]]&lt;&gt;"Yes",InvoiceDatabase[[#This Row],[Status]],"Past Due")</f>
        <v>Past Due</v>
      </c>
      <c r="T1935" s="68" t="str">
        <f ca="1">IF(AND(InvoiceDatabase[[#This Row],[Date Due]]&lt;TODAY(),InvoiceDatabase[[#This Row],[Status]]&lt;&gt;"Paid"),"Yes","No")</f>
        <v>Yes</v>
      </c>
    </row>
    <row r="1936" spans="1:20">
      <c r="A1936">
        <v>1935</v>
      </c>
      <c r="C1936" t="s">
        <v>190</v>
      </c>
      <c r="D1936" s="68">
        <v>2367000</v>
      </c>
      <c r="E1936" s="23">
        <v>46221</v>
      </c>
      <c r="F1936" s="23">
        <v>46266</v>
      </c>
      <c r="G1936" t="s">
        <v>2802</v>
      </c>
      <c r="H1936"/>
      <c r="I1936"/>
      <c r="K1936" t="s">
        <v>2236</v>
      </c>
      <c r="L1936" s="68">
        <v>1775000</v>
      </c>
      <c r="M1936" s="68">
        <f>InvoiceDatabase[[#This Row],[Amount]]-InvoiceDatabase[[#This Row],[Paid Amount]]</f>
        <v>592000</v>
      </c>
      <c r="N1936" s="68" t="str" cm="1">
        <f t="array" aca="1" ref="N19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36" s="68" t="str">
        <f>_xlfn.TEXTAFTER(
VLOOKUP(InvoiceDatabase[[#This Row],[Customer]],CustomerList[],5,FALSE),
", ", -1)</f>
        <v>Jawa Tengah</v>
      </c>
      <c r="P1936" s="68">
        <f ca="1">IF(InvoiceDatabase[[#This Row],[Aging]]&lt;&gt;"Within Due",InvoiceDatabase[[#This Row],[Balance Outstanding]],0)</f>
        <v>592000</v>
      </c>
      <c r="Q1936" s="68">
        <f ca="1">IF(InvoiceDatabase[[#This Row],[Aging]]="Within Due",InvoiceDatabase[[#This Row],[Balance Outstanding]],0)</f>
        <v>0</v>
      </c>
      <c r="R1936" s="68" t="str">
        <f ca="1">IF(InvoiceDatabase[[#This Row],[Date Issued]] &gt;= TODAY()-30, "Yes", "No")</f>
        <v>No</v>
      </c>
      <c r="S1936" s="68" t="str">
        <f ca="1">IF(InvoiceDatabase[[#This Row],[IsOverdue?]]&lt;&gt;"Yes",InvoiceDatabase[[#This Row],[Status]],"Past Due")</f>
        <v>Past Due</v>
      </c>
      <c r="T1936" s="68" t="str">
        <f ca="1">IF(AND(InvoiceDatabase[[#This Row],[Date Due]]&lt;TODAY(),InvoiceDatabase[[#This Row],[Status]]&lt;&gt;"Paid"),"Yes","No")</f>
        <v>Yes</v>
      </c>
    </row>
    <row r="1937" spans="1:20">
      <c r="A1937">
        <v>1936</v>
      </c>
      <c r="C1937" t="s">
        <v>118</v>
      </c>
      <c r="D1937" s="68">
        <v>4079000</v>
      </c>
      <c r="E1937" s="23">
        <v>46033</v>
      </c>
      <c r="F1937" s="23">
        <v>46063</v>
      </c>
      <c r="G1937" t="s">
        <v>51</v>
      </c>
      <c r="H1937"/>
      <c r="I1937"/>
      <c r="K1937" t="s">
        <v>2237</v>
      </c>
      <c r="L1937" s="68">
        <v>0</v>
      </c>
      <c r="M1937" s="68">
        <f>InvoiceDatabase[[#This Row],[Amount]]-InvoiceDatabase[[#This Row],[Paid Amount]]</f>
        <v>4079000</v>
      </c>
      <c r="N1937" s="68" t="str" cm="1">
        <f t="array" aca="1" ref="N19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7" s="68" t="str">
        <f>_xlfn.TEXTAFTER(
VLOOKUP(InvoiceDatabase[[#This Row],[Customer]],CustomerList[],5,FALSE),
", ", -1)</f>
        <v>DKI Jakarta</v>
      </c>
      <c r="P1937" s="68">
        <f ca="1">IF(InvoiceDatabase[[#This Row],[Aging]]&lt;&gt;"Within Due",InvoiceDatabase[[#This Row],[Balance Outstanding]],0)</f>
        <v>4079000</v>
      </c>
      <c r="Q1937" s="68">
        <f ca="1">IF(InvoiceDatabase[[#This Row],[Aging]]="Within Due",InvoiceDatabase[[#This Row],[Balance Outstanding]],0)</f>
        <v>0</v>
      </c>
      <c r="R1937" s="68" t="str">
        <f ca="1">IF(InvoiceDatabase[[#This Row],[Date Issued]] &gt;= TODAY()-30, "Yes", "No")</f>
        <v>No</v>
      </c>
      <c r="S1937" s="68" t="str">
        <f ca="1">IF(InvoiceDatabase[[#This Row],[IsOverdue?]]&lt;&gt;"Yes",InvoiceDatabase[[#This Row],[Status]],"Past Due")</f>
        <v>Past Due</v>
      </c>
      <c r="T1937" s="68" t="str">
        <f ca="1">IF(AND(InvoiceDatabase[[#This Row],[Date Due]]&lt;TODAY(),InvoiceDatabase[[#This Row],[Status]]&lt;&gt;"Paid"),"Yes","No")</f>
        <v>Yes</v>
      </c>
    </row>
    <row r="1938" spans="1:20">
      <c r="A1938">
        <v>1937</v>
      </c>
      <c r="C1938" t="s">
        <v>171</v>
      </c>
      <c r="D1938" s="68">
        <v>1440000</v>
      </c>
      <c r="E1938" s="23">
        <v>46167</v>
      </c>
      <c r="F1938" s="23">
        <v>46197</v>
      </c>
      <c r="G1938" t="s">
        <v>51</v>
      </c>
      <c r="H1938"/>
      <c r="I1938"/>
      <c r="K1938" t="s">
        <v>2238</v>
      </c>
      <c r="L1938" s="68">
        <v>0</v>
      </c>
      <c r="M1938" s="68">
        <f>InvoiceDatabase[[#This Row],[Amount]]-InvoiceDatabase[[#This Row],[Paid Amount]]</f>
        <v>1440000</v>
      </c>
      <c r="N1938" s="68" t="str" cm="1">
        <f t="array" aca="1" ref="N19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38" s="68" t="str">
        <f>_xlfn.TEXTAFTER(
VLOOKUP(InvoiceDatabase[[#This Row],[Customer]],CustomerList[],5,FALSE),
", ", -1)</f>
        <v>Jawa Barat</v>
      </c>
      <c r="P1938" s="68">
        <f ca="1">IF(InvoiceDatabase[[#This Row],[Aging]]&lt;&gt;"Within Due",InvoiceDatabase[[#This Row],[Balance Outstanding]],0)</f>
        <v>1440000</v>
      </c>
      <c r="Q1938" s="68">
        <f ca="1">IF(InvoiceDatabase[[#This Row],[Aging]]="Within Due",InvoiceDatabase[[#This Row],[Balance Outstanding]],0)</f>
        <v>0</v>
      </c>
      <c r="R1938" s="68" t="str">
        <f ca="1">IF(InvoiceDatabase[[#This Row],[Date Issued]] &gt;= TODAY()-30, "Yes", "No")</f>
        <v>No</v>
      </c>
      <c r="S1938" s="68" t="str">
        <f ca="1">IF(InvoiceDatabase[[#This Row],[IsOverdue?]]&lt;&gt;"Yes",InvoiceDatabase[[#This Row],[Status]],"Past Due")</f>
        <v>Past Due</v>
      </c>
      <c r="T1938" s="68" t="str">
        <f ca="1">IF(AND(InvoiceDatabase[[#This Row],[Date Due]]&lt;TODAY(),InvoiceDatabase[[#This Row],[Status]]&lt;&gt;"Paid"),"Yes","No")</f>
        <v>Yes</v>
      </c>
    </row>
    <row r="1939" spans="1:20">
      <c r="A1939">
        <v>1938</v>
      </c>
      <c r="C1939" t="s">
        <v>253</v>
      </c>
      <c r="D1939" s="68">
        <v>4334000</v>
      </c>
      <c r="E1939" s="23">
        <v>46201</v>
      </c>
      <c r="F1939" s="23">
        <v>46231</v>
      </c>
      <c r="G1939" t="s">
        <v>274</v>
      </c>
      <c r="H1939"/>
      <c r="I1939"/>
      <c r="K1939" t="s">
        <v>2239</v>
      </c>
      <c r="L1939" s="68">
        <v>4334000</v>
      </c>
      <c r="M1939" s="68">
        <f>InvoiceDatabase[[#This Row],[Amount]]-InvoiceDatabase[[#This Row],[Paid Amount]]</f>
        <v>0</v>
      </c>
      <c r="N1939" s="68" t="str" cm="1">
        <f t="array" aca="1" ref="N19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39" s="68" t="str">
        <f>_xlfn.TEXTAFTER(
VLOOKUP(InvoiceDatabase[[#This Row],[Customer]],CustomerList[],5,FALSE),
", ", -1)</f>
        <v>Kalimantan Barat</v>
      </c>
      <c r="P1939" s="68">
        <f ca="1">IF(InvoiceDatabase[[#This Row],[Aging]]&lt;&gt;"Within Due",InvoiceDatabase[[#This Row],[Balance Outstanding]],0)</f>
        <v>0</v>
      </c>
      <c r="Q1939" s="68">
        <f ca="1">IF(InvoiceDatabase[[#This Row],[Aging]]="Within Due",InvoiceDatabase[[#This Row],[Balance Outstanding]],0)</f>
        <v>0</v>
      </c>
      <c r="R1939" s="68" t="str">
        <f ca="1">IF(InvoiceDatabase[[#This Row],[Date Issued]] &gt;= TODAY()-30, "Yes", "No")</f>
        <v>No</v>
      </c>
      <c r="S1939" s="68" t="str">
        <f ca="1">IF(InvoiceDatabase[[#This Row],[IsOverdue?]]&lt;&gt;"Yes",InvoiceDatabase[[#This Row],[Status]],"Past Due")</f>
        <v>Paid</v>
      </c>
      <c r="T1939" s="68" t="str">
        <f ca="1">IF(AND(InvoiceDatabase[[#This Row],[Date Due]]&lt;TODAY(),InvoiceDatabase[[#This Row],[Status]]&lt;&gt;"Paid"),"Yes","No")</f>
        <v>No</v>
      </c>
    </row>
    <row r="1940" spans="1:20">
      <c r="A1940">
        <v>1939</v>
      </c>
      <c r="C1940" t="s">
        <v>184</v>
      </c>
      <c r="D1940" s="68">
        <v>2117000</v>
      </c>
      <c r="E1940" s="23">
        <v>46069</v>
      </c>
      <c r="F1940" s="23">
        <v>46099</v>
      </c>
      <c r="G1940" t="s">
        <v>274</v>
      </c>
      <c r="H1940"/>
      <c r="I1940"/>
      <c r="K1940" t="s">
        <v>2240</v>
      </c>
      <c r="L1940" s="68">
        <v>2117000</v>
      </c>
      <c r="M1940" s="68">
        <f>InvoiceDatabase[[#This Row],[Amount]]-InvoiceDatabase[[#This Row],[Paid Amount]]</f>
        <v>0</v>
      </c>
      <c r="N1940" s="68" t="str" cm="1">
        <f t="array" aca="1" ref="N19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0" s="68" t="str">
        <f>_xlfn.TEXTAFTER(
VLOOKUP(InvoiceDatabase[[#This Row],[Customer]],CustomerList[],5,FALSE),
", ", -1)</f>
        <v>Jawa Timur</v>
      </c>
      <c r="P1940" s="68">
        <f ca="1">IF(InvoiceDatabase[[#This Row],[Aging]]&lt;&gt;"Within Due",InvoiceDatabase[[#This Row],[Balance Outstanding]],0)</f>
        <v>0</v>
      </c>
      <c r="Q1940" s="68">
        <f ca="1">IF(InvoiceDatabase[[#This Row],[Aging]]="Within Due",InvoiceDatabase[[#This Row],[Balance Outstanding]],0)</f>
        <v>0</v>
      </c>
      <c r="R1940" s="68" t="str">
        <f ca="1">IF(InvoiceDatabase[[#This Row],[Date Issued]] &gt;= TODAY()-30, "Yes", "No")</f>
        <v>No</v>
      </c>
      <c r="S1940" s="68" t="str">
        <f ca="1">IF(InvoiceDatabase[[#This Row],[IsOverdue?]]&lt;&gt;"Yes",InvoiceDatabase[[#This Row],[Status]],"Past Due")</f>
        <v>Paid</v>
      </c>
      <c r="T1940" s="68" t="str">
        <f ca="1">IF(AND(InvoiceDatabase[[#This Row],[Date Due]]&lt;TODAY(),InvoiceDatabase[[#This Row],[Status]]&lt;&gt;"Paid"),"Yes","No")</f>
        <v>No</v>
      </c>
    </row>
    <row r="1941" spans="1:20">
      <c r="A1941">
        <v>1940</v>
      </c>
      <c r="C1941" t="s">
        <v>204</v>
      </c>
      <c r="D1941" s="68">
        <v>3863000</v>
      </c>
      <c r="E1941" s="23">
        <v>46102</v>
      </c>
      <c r="F1941" s="23">
        <v>46132</v>
      </c>
      <c r="G1941" t="s">
        <v>51</v>
      </c>
      <c r="H1941"/>
      <c r="I1941"/>
      <c r="K1941" t="s">
        <v>2241</v>
      </c>
      <c r="L1941" s="68">
        <v>0</v>
      </c>
      <c r="M1941" s="68">
        <f>InvoiceDatabase[[#This Row],[Amount]]-InvoiceDatabase[[#This Row],[Paid Amount]]</f>
        <v>3863000</v>
      </c>
      <c r="N1941" s="68" t="str" cm="1">
        <f t="array" aca="1" ref="N19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1" s="68" t="str">
        <f>_xlfn.TEXTAFTER(
VLOOKUP(InvoiceDatabase[[#This Row],[Customer]],CustomerList[],5,FALSE),
", ", -1)</f>
        <v>Bali</v>
      </c>
      <c r="P1941" s="68">
        <f ca="1">IF(InvoiceDatabase[[#This Row],[Aging]]&lt;&gt;"Within Due",InvoiceDatabase[[#This Row],[Balance Outstanding]],0)</f>
        <v>3863000</v>
      </c>
      <c r="Q1941" s="68">
        <f ca="1">IF(InvoiceDatabase[[#This Row],[Aging]]="Within Due",InvoiceDatabase[[#This Row],[Balance Outstanding]],0)</f>
        <v>0</v>
      </c>
      <c r="R1941" s="68" t="str">
        <f ca="1">IF(InvoiceDatabase[[#This Row],[Date Issued]] &gt;= TODAY()-30, "Yes", "No")</f>
        <v>No</v>
      </c>
      <c r="S1941" s="68" t="str">
        <f ca="1">IF(InvoiceDatabase[[#This Row],[IsOverdue?]]&lt;&gt;"Yes",InvoiceDatabase[[#This Row],[Status]],"Past Due")</f>
        <v>Past Due</v>
      </c>
      <c r="T1941" s="68" t="str">
        <f ca="1">IF(AND(InvoiceDatabase[[#This Row],[Date Due]]&lt;TODAY(),InvoiceDatabase[[#This Row],[Status]]&lt;&gt;"Paid"),"Yes","No")</f>
        <v>Yes</v>
      </c>
    </row>
    <row r="1942" spans="1:20">
      <c r="A1942">
        <v>1941</v>
      </c>
      <c r="C1942" t="s">
        <v>225</v>
      </c>
      <c r="D1942" s="68">
        <v>2044000</v>
      </c>
      <c r="E1942" s="23">
        <v>46147</v>
      </c>
      <c r="F1942" s="23">
        <v>46177</v>
      </c>
      <c r="G1942" t="s">
        <v>274</v>
      </c>
      <c r="H1942"/>
      <c r="I1942"/>
      <c r="K1942" t="s">
        <v>2242</v>
      </c>
      <c r="L1942" s="68">
        <v>2044000</v>
      </c>
      <c r="M1942" s="68">
        <f>InvoiceDatabase[[#This Row],[Amount]]-InvoiceDatabase[[#This Row],[Paid Amount]]</f>
        <v>0</v>
      </c>
      <c r="N1942" s="68" t="str" cm="1">
        <f t="array" aca="1" ref="N19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2" s="68" t="str">
        <f>_xlfn.TEXTAFTER(
VLOOKUP(InvoiceDatabase[[#This Row],[Customer]],CustomerList[],5,FALSE),
", ", -1)</f>
        <v>Sumatera Selatan</v>
      </c>
      <c r="P1942" s="68">
        <f ca="1">IF(InvoiceDatabase[[#This Row],[Aging]]&lt;&gt;"Within Due",InvoiceDatabase[[#This Row],[Balance Outstanding]],0)</f>
        <v>0</v>
      </c>
      <c r="Q1942" s="68">
        <f ca="1">IF(InvoiceDatabase[[#This Row],[Aging]]="Within Due",InvoiceDatabase[[#This Row],[Balance Outstanding]],0)</f>
        <v>0</v>
      </c>
      <c r="R1942" s="68" t="str">
        <f ca="1">IF(InvoiceDatabase[[#This Row],[Date Issued]] &gt;= TODAY()-30, "Yes", "No")</f>
        <v>No</v>
      </c>
      <c r="S1942" s="68" t="str">
        <f ca="1">IF(InvoiceDatabase[[#This Row],[IsOverdue?]]&lt;&gt;"Yes",InvoiceDatabase[[#This Row],[Status]],"Past Due")</f>
        <v>Paid</v>
      </c>
      <c r="T1942" s="68" t="str">
        <f ca="1">IF(AND(InvoiceDatabase[[#This Row],[Date Due]]&lt;TODAY(),InvoiceDatabase[[#This Row],[Status]]&lt;&gt;"Paid"),"Yes","No")</f>
        <v>No</v>
      </c>
    </row>
    <row r="1943" spans="1:20">
      <c r="A1943">
        <v>1942</v>
      </c>
      <c r="C1943" t="s">
        <v>151</v>
      </c>
      <c r="D1943" s="68">
        <v>5122000</v>
      </c>
      <c r="E1943" s="23">
        <v>46068</v>
      </c>
      <c r="F1943" s="23">
        <v>46082</v>
      </c>
      <c r="G1943" t="s">
        <v>274</v>
      </c>
      <c r="H1943"/>
      <c r="I1943"/>
      <c r="K1943" t="s">
        <v>2243</v>
      </c>
      <c r="L1943" s="68">
        <v>5122000</v>
      </c>
      <c r="M1943" s="68">
        <f>InvoiceDatabase[[#This Row],[Amount]]-InvoiceDatabase[[#This Row],[Paid Amount]]</f>
        <v>0</v>
      </c>
      <c r="N1943" s="68" t="str" cm="1">
        <f t="array" aca="1" ref="N19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3" s="68" t="str">
        <f>_xlfn.TEXTAFTER(
VLOOKUP(InvoiceDatabase[[#This Row],[Customer]],CustomerList[],5,FALSE),
", ", -1)</f>
        <v>Banten</v>
      </c>
      <c r="P1943" s="68">
        <f ca="1">IF(InvoiceDatabase[[#This Row],[Aging]]&lt;&gt;"Within Due",InvoiceDatabase[[#This Row],[Balance Outstanding]],0)</f>
        <v>0</v>
      </c>
      <c r="Q1943" s="68">
        <f ca="1">IF(InvoiceDatabase[[#This Row],[Aging]]="Within Due",InvoiceDatabase[[#This Row],[Balance Outstanding]],0)</f>
        <v>0</v>
      </c>
      <c r="R1943" s="68" t="str">
        <f ca="1">IF(InvoiceDatabase[[#This Row],[Date Issued]] &gt;= TODAY()-30, "Yes", "No")</f>
        <v>No</v>
      </c>
      <c r="S1943" s="68" t="str">
        <f ca="1">IF(InvoiceDatabase[[#This Row],[IsOverdue?]]&lt;&gt;"Yes",InvoiceDatabase[[#This Row],[Status]],"Past Due")</f>
        <v>Paid</v>
      </c>
      <c r="T1943" s="68" t="str">
        <f ca="1">IF(AND(InvoiceDatabase[[#This Row],[Date Due]]&lt;TODAY(),InvoiceDatabase[[#This Row],[Status]]&lt;&gt;"Paid"),"Yes","No")</f>
        <v>No</v>
      </c>
    </row>
    <row r="1944" spans="1:20">
      <c r="A1944">
        <v>1943</v>
      </c>
      <c r="C1944" t="s">
        <v>211</v>
      </c>
      <c r="D1944" s="68">
        <v>4313000</v>
      </c>
      <c r="E1944" s="23">
        <v>46112</v>
      </c>
      <c r="F1944" s="23">
        <v>46126</v>
      </c>
      <c r="G1944" t="s">
        <v>274</v>
      </c>
      <c r="H1944"/>
      <c r="I1944"/>
      <c r="K1944" t="s">
        <v>2244</v>
      </c>
      <c r="L1944" s="68">
        <v>4313000</v>
      </c>
      <c r="M1944" s="68">
        <f>InvoiceDatabase[[#This Row],[Amount]]-InvoiceDatabase[[#This Row],[Paid Amount]]</f>
        <v>0</v>
      </c>
      <c r="N1944" s="68" t="str" cm="1">
        <f t="array" aca="1" ref="N19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4" s="68" t="str">
        <f>_xlfn.TEXTAFTER(
VLOOKUP(InvoiceDatabase[[#This Row],[Customer]],CustomerList[],5,FALSE),
", ", -1)</f>
        <v>Sulawesi Selatan</v>
      </c>
      <c r="P1944" s="68">
        <f ca="1">IF(InvoiceDatabase[[#This Row],[Aging]]&lt;&gt;"Within Due",InvoiceDatabase[[#This Row],[Balance Outstanding]],0)</f>
        <v>0</v>
      </c>
      <c r="Q1944" s="68">
        <f ca="1">IF(InvoiceDatabase[[#This Row],[Aging]]="Within Due",InvoiceDatabase[[#This Row],[Balance Outstanding]],0)</f>
        <v>0</v>
      </c>
      <c r="R1944" s="68" t="str">
        <f ca="1">IF(InvoiceDatabase[[#This Row],[Date Issued]] &gt;= TODAY()-30, "Yes", "No")</f>
        <v>No</v>
      </c>
      <c r="S1944" s="68" t="str">
        <f ca="1">IF(InvoiceDatabase[[#This Row],[IsOverdue?]]&lt;&gt;"Yes",InvoiceDatabase[[#This Row],[Status]],"Past Due")</f>
        <v>Paid</v>
      </c>
      <c r="T1944" s="68" t="str">
        <f ca="1">IF(AND(InvoiceDatabase[[#This Row],[Date Due]]&lt;TODAY(),InvoiceDatabase[[#This Row],[Status]]&lt;&gt;"Paid"),"Yes","No")</f>
        <v>No</v>
      </c>
    </row>
    <row r="1945" spans="1:20">
      <c r="A1945">
        <v>1944</v>
      </c>
      <c r="C1945" t="s">
        <v>165</v>
      </c>
      <c r="D1945" s="68">
        <v>1495000</v>
      </c>
      <c r="E1945" s="23">
        <v>46072</v>
      </c>
      <c r="F1945" s="23">
        <v>46102</v>
      </c>
      <c r="G1945" t="s">
        <v>2802</v>
      </c>
      <c r="H1945"/>
      <c r="I1945"/>
      <c r="K1945" t="s">
        <v>2245</v>
      </c>
      <c r="L1945" s="68">
        <v>897000</v>
      </c>
      <c r="M1945" s="68">
        <f>InvoiceDatabase[[#This Row],[Amount]]-InvoiceDatabase[[#This Row],[Paid Amount]]</f>
        <v>598000</v>
      </c>
      <c r="N1945" s="68" t="str" cm="1">
        <f t="array" aca="1" ref="N19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5" s="68" t="str">
        <f>_xlfn.TEXTAFTER(
VLOOKUP(InvoiceDatabase[[#This Row],[Customer]],CustomerList[],5,FALSE),
", ", -1)</f>
        <v>Jawa Barat</v>
      </c>
      <c r="P1945" s="68">
        <f ca="1">IF(InvoiceDatabase[[#This Row],[Aging]]&lt;&gt;"Within Due",InvoiceDatabase[[#This Row],[Balance Outstanding]],0)</f>
        <v>598000</v>
      </c>
      <c r="Q1945" s="68">
        <f ca="1">IF(InvoiceDatabase[[#This Row],[Aging]]="Within Due",InvoiceDatabase[[#This Row],[Balance Outstanding]],0)</f>
        <v>0</v>
      </c>
      <c r="R1945" s="68" t="str">
        <f ca="1">IF(InvoiceDatabase[[#This Row],[Date Issued]] &gt;= TODAY()-30, "Yes", "No")</f>
        <v>No</v>
      </c>
      <c r="S1945" s="68" t="str">
        <f ca="1">IF(InvoiceDatabase[[#This Row],[IsOverdue?]]&lt;&gt;"Yes",InvoiceDatabase[[#This Row],[Status]],"Past Due")</f>
        <v>Past Due</v>
      </c>
      <c r="T1945" s="68" t="str">
        <f ca="1">IF(AND(InvoiceDatabase[[#This Row],[Date Due]]&lt;TODAY(),InvoiceDatabase[[#This Row],[Status]]&lt;&gt;"Paid"),"Yes","No")</f>
        <v>Yes</v>
      </c>
    </row>
    <row r="1946" spans="1:20">
      <c r="A1946">
        <v>1945</v>
      </c>
      <c r="C1946" t="s">
        <v>118</v>
      </c>
      <c r="D1946" s="68">
        <v>4255000</v>
      </c>
      <c r="E1946" s="23">
        <v>46079</v>
      </c>
      <c r="F1946" s="23">
        <v>46109</v>
      </c>
      <c r="G1946" t="s">
        <v>274</v>
      </c>
      <c r="H1946"/>
      <c r="I1946"/>
      <c r="K1946" t="s">
        <v>2246</v>
      </c>
      <c r="L1946" s="68">
        <v>4255000</v>
      </c>
      <c r="M1946" s="68">
        <f>InvoiceDatabase[[#This Row],[Amount]]-InvoiceDatabase[[#This Row],[Paid Amount]]</f>
        <v>0</v>
      </c>
      <c r="N1946" s="68" t="str" cm="1">
        <f t="array" aca="1" ref="N19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6" s="68" t="str">
        <f>_xlfn.TEXTAFTER(
VLOOKUP(InvoiceDatabase[[#This Row],[Customer]],CustomerList[],5,FALSE),
", ", -1)</f>
        <v>DKI Jakarta</v>
      </c>
      <c r="P1946" s="68">
        <f ca="1">IF(InvoiceDatabase[[#This Row],[Aging]]&lt;&gt;"Within Due",InvoiceDatabase[[#This Row],[Balance Outstanding]],0)</f>
        <v>0</v>
      </c>
      <c r="Q1946" s="68">
        <f ca="1">IF(InvoiceDatabase[[#This Row],[Aging]]="Within Due",InvoiceDatabase[[#This Row],[Balance Outstanding]],0)</f>
        <v>0</v>
      </c>
      <c r="R1946" s="68" t="str">
        <f ca="1">IF(InvoiceDatabase[[#This Row],[Date Issued]] &gt;= TODAY()-30, "Yes", "No")</f>
        <v>No</v>
      </c>
      <c r="S1946" s="68" t="str">
        <f ca="1">IF(InvoiceDatabase[[#This Row],[IsOverdue?]]&lt;&gt;"Yes",InvoiceDatabase[[#This Row],[Status]],"Past Due")</f>
        <v>Paid</v>
      </c>
      <c r="T1946" s="68" t="str">
        <f ca="1">IF(AND(InvoiceDatabase[[#This Row],[Date Due]]&lt;TODAY(),InvoiceDatabase[[#This Row],[Status]]&lt;&gt;"Paid"),"Yes","No")</f>
        <v>No</v>
      </c>
    </row>
    <row r="1947" spans="1:20">
      <c r="A1947">
        <v>1946</v>
      </c>
      <c r="C1947" t="s">
        <v>197</v>
      </c>
      <c r="D1947" s="68">
        <v>2350000</v>
      </c>
      <c r="E1947" s="23">
        <v>46034</v>
      </c>
      <c r="F1947" s="23">
        <v>46064</v>
      </c>
      <c r="G1947" t="s">
        <v>274</v>
      </c>
      <c r="H1947"/>
      <c r="I1947"/>
      <c r="K1947" t="s">
        <v>2247</v>
      </c>
      <c r="L1947" s="68">
        <v>2350000</v>
      </c>
      <c r="M1947" s="68">
        <f>InvoiceDatabase[[#This Row],[Amount]]-InvoiceDatabase[[#This Row],[Paid Amount]]</f>
        <v>0</v>
      </c>
      <c r="N1947" s="68" t="str" cm="1">
        <f t="array" aca="1" ref="N19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7" s="68" t="str">
        <f>_xlfn.TEXTAFTER(
VLOOKUP(InvoiceDatabase[[#This Row],[Customer]],CustomerList[],5,FALSE),
", ", -1)</f>
        <v>DI Yogyakarta</v>
      </c>
      <c r="P1947" s="68">
        <f ca="1">IF(InvoiceDatabase[[#This Row],[Aging]]&lt;&gt;"Within Due",InvoiceDatabase[[#This Row],[Balance Outstanding]],0)</f>
        <v>0</v>
      </c>
      <c r="Q1947" s="68">
        <f ca="1">IF(InvoiceDatabase[[#This Row],[Aging]]="Within Due",InvoiceDatabase[[#This Row],[Balance Outstanding]],0)</f>
        <v>0</v>
      </c>
      <c r="R1947" s="68" t="str">
        <f ca="1">IF(InvoiceDatabase[[#This Row],[Date Issued]] &gt;= TODAY()-30, "Yes", "No")</f>
        <v>No</v>
      </c>
      <c r="S1947" s="68" t="str">
        <f ca="1">IF(InvoiceDatabase[[#This Row],[IsOverdue?]]&lt;&gt;"Yes",InvoiceDatabase[[#This Row],[Status]],"Past Due")</f>
        <v>Paid</v>
      </c>
      <c r="T1947" s="68" t="str">
        <f ca="1">IF(AND(InvoiceDatabase[[#This Row],[Date Due]]&lt;TODAY(),InvoiceDatabase[[#This Row],[Status]]&lt;&gt;"Paid"),"Yes","No")</f>
        <v>No</v>
      </c>
    </row>
    <row r="1948" spans="1:20">
      <c r="A1948">
        <v>1947</v>
      </c>
      <c r="C1948" t="s">
        <v>197</v>
      </c>
      <c r="D1948" s="68">
        <v>5038000</v>
      </c>
      <c r="E1948" s="23">
        <v>46240</v>
      </c>
      <c r="F1948" s="23">
        <v>46285</v>
      </c>
      <c r="G1948" t="s">
        <v>274</v>
      </c>
      <c r="H1948"/>
      <c r="I1948"/>
      <c r="K1948" t="s">
        <v>2248</v>
      </c>
      <c r="L1948" s="68">
        <v>5038000</v>
      </c>
      <c r="M1948" s="68">
        <f>InvoiceDatabase[[#This Row],[Amount]]-InvoiceDatabase[[#This Row],[Paid Amount]]</f>
        <v>0</v>
      </c>
      <c r="N1948" s="68" t="str" cm="1">
        <f t="array" aca="1" ref="N19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48" s="68" t="str">
        <f>_xlfn.TEXTAFTER(
VLOOKUP(InvoiceDatabase[[#This Row],[Customer]],CustomerList[],5,FALSE),
", ", -1)</f>
        <v>DI Yogyakarta</v>
      </c>
      <c r="P1948" s="68">
        <f ca="1">IF(InvoiceDatabase[[#This Row],[Aging]]&lt;&gt;"Within Due",InvoiceDatabase[[#This Row],[Balance Outstanding]],0)</f>
        <v>0</v>
      </c>
      <c r="Q1948" s="68">
        <f ca="1">IF(InvoiceDatabase[[#This Row],[Aging]]="Within Due",InvoiceDatabase[[#This Row],[Balance Outstanding]],0)</f>
        <v>0</v>
      </c>
      <c r="R1948" s="68" t="str">
        <f ca="1">IF(InvoiceDatabase[[#This Row],[Date Issued]] &gt;= TODAY()-30, "Yes", "No")</f>
        <v>No</v>
      </c>
      <c r="S1948" s="68" t="str">
        <f ca="1">IF(InvoiceDatabase[[#This Row],[IsOverdue?]]&lt;&gt;"Yes",InvoiceDatabase[[#This Row],[Status]],"Past Due")</f>
        <v>Paid</v>
      </c>
      <c r="T1948" s="68" t="str">
        <f ca="1">IF(AND(InvoiceDatabase[[#This Row],[Date Due]]&lt;TODAY(),InvoiceDatabase[[#This Row],[Status]]&lt;&gt;"Paid"),"Yes","No")</f>
        <v>No</v>
      </c>
    </row>
    <row r="1949" spans="1:20">
      <c r="A1949">
        <v>1948</v>
      </c>
      <c r="C1949" t="s">
        <v>32</v>
      </c>
      <c r="D1949" s="68">
        <v>5050000</v>
      </c>
      <c r="E1949" s="23">
        <v>46037</v>
      </c>
      <c r="F1949" s="23">
        <v>46067</v>
      </c>
      <c r="G1949" t="s">
        <v>51</v>
      </c>
      <c r="H1949"/>
      <c r="I1949"/>
      <c r="K1949" t="s">
        <v>2249</v>
      </c>
      <c r="L1949" s="68">
        <v>0</v>
      </c>
      <c r="M1949" s="68">
        <f>InvoiceDatabase[[#This Row],[Amount]]-InvoiceDatabase[[#This Row],[Paid Amount]]</f>
        <v>5050000</v>
      </c>
      <c r="N1949" s="68" t="str" cm="1">
        <f t="array" aca="1" ref="N19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49" s="68" t="str">
        <f>_xlfn.TEXTAFTER(
VLOOKUP(InvoiceDatabase[[#This Row],[Customer]],CustomerList[],5,FALSE),
", ", -1)</f>
        <v>DKI Jakarta</v>
      </c>
      <c r="P1949" s="68">
        <f ca="1">IF(InvoiceDatabase[[#This Row],[Aging]]&lt;&gt;"Within Due",InvoiceDatabase[[#This Row],[Balance Outstanding]],0)</f>
        <v>5050000</v>
      </c>
      <c r="Q1949" s="68">
        <f ca="1">IF(InvoiceDatabase[[#This Row],[Aging]]="Within Due",InvoiceDatabase[[#This Row],[Balance Outstanding]],0)</f>
        <v>0</v>
      </c>
      <c r="R1949" s="68" t="str">
        <f ca="1">IF(InvoiceDatabase[[#This Row],[Date Issued]] &gt;= TODAY()-30, "Yes", "No")</f>
        <v>No</v>
      </c>
      <c r="S1949" s="68" t="str">
        <f ca="1">IF(InvoiceDatabase[[#This Row],[IsOverdue?]]&lt;&gt;"Yes",InvoiceDatabase[[#This Row],[Status]],"Past Due")</f>
        <v>Past Due</v>
      </c>
      <c r="T1949" s="68" t="str">
        <f ca="1">IF(AND(InvoiceDatabase[[#This Row],[Date Due]]&lt;TODAY(),InvoiceDatabase[[#This Row],[Status]]&lt;&gt;"Paid"),"Yes","No")</f>
        <v>Yes</v>
      </c>
    </row>
    <row r="1950" spans="1:20">
      <c r="A1950">
        <v>1949</v>
      </c>
      <c r="C1950" t="s">
        <v>197</v>
      </c>
      <c r="D1950" s="68">
        <v>3580000</v>
      </c>
      <c r="E1950" s="23">
        <v>46194</v>
      </c>
      <c r="F1950" s="23">
        <v>46224</v>
      </c>
      <c r="G1950" t="s">
        <v>274</v>
      </c>
      <c r="H1950"/>
      <c r="I1950"/>
      <c r="K1950" t="s">
        <v>2250</v>
      </c>
      <c r="L1950" s="68">
        <v>3580000</v>
      </c>
      <c r="M1950" s="68">
        <f>InvoiceDatabase[[#This Row],[Amount]]-InvoiceDatabase[[#This Row],[Paid Amount]]</f>
        <v>0</v>
      </c>
      <c r="N1950" s="68" t="str" cm="1">
        <f t="array" aca="1" ref="N19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0" s="68" t="str">
        <f>_xlfn.TEXTAFTER(
VLOOKUP(InvoiceDatabase[[#This Row],[Customer]],CustomerList[],5,FALSE),
", ", -1)</f>
        <v>DI Yogyakarta</v>
      </c>
      <c r="P1950" s="68">
        <f ca="1">IF(InvoiceDatabase[[#This Row],[Aging]]&lt;&gt;"Within Due",InvoiceDatabase[[#This Row],[Balance Outstanding]],0)</f>
        <v>0</v>
      </c>
      <c r="Q1950" s="68">
        <f ca="1">IF(InvoiceDatabase[[#This Row],[Aging]]="Within Due",InvoiceDatabase[[#This Row],[Balance Outstanding]],0)</f>
        <v>0</v>
      </c>
      <c r="R1950" s="68" t="str">
        <f ca="1">IF(InvoiceDatabase[[#This Row],[Date Issued]] &gt;= TODAY()-30, "Yes", "No")</f>
        <v>No</v>
      </c>
      <c r="S1950" s="68" t="str">
        <f ca="1">IF(InvoiceDatabase[[#This Row],[IsOverdue?]]&lt;&gt;"Yes",InvoiceDatabase[[#This Row],[Status]],"Past Due")</f>
        <v>Paid</v>
      </c>
      <c r="T1950" s="68" t="str">
        <f ca="1">IF(AND(InvoiceDatabase[[#This Row],[Date Due]]&lt;TODAY(),InvoiceDatabase[[#This Row],[Status]]&lt;&gt;"Paid"),"Yes","No")</f>
        <v>No</v>
      </c>
    </row>
    <row r="1951" spans="1:20">
      <c r="A1951">
        <v>1950</v>
      </c>
      <c r="C1951" t="s">
        <v>158</v>
      </c>
      <c r="D1951" s="68">
        <v>5552000</v>
      </c>
      <c r="E1951" s="23">
        <v>46275</v>
      </c>
      <c r="F1951" s="23">
        <v>46289</v>
      </c>
      <c r="G1951" t="s">
        <v>274</v>
      </c>
      <c r="H1951"/>
      <c r="I1951"/>
      <c r="K1951" t="s">
        <v>2251</v>
      </c>
      <c r="L1951" s="68">
        <v>5552000</v>
      </c>
      <c r="M1951" s="68">
        <f>InvoiceDatabase[[#This Row],[Amount]]-InvoiceDatabase[[#This Row],[Paid Amount]]</f>
        <v>0</v>
      </c>
      <c r="N1951" s="68" t="str" cm="1">
        <f t="array" aca="1" ref="N19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1" s="68" t="str">
        <f>_xlfn.TEXTAFTER(
VLOOKUP(InvoiceDatabase[[#This Row],[Customer]],CustomerList[],5,FALSE),
", ", -1)</f>
        <v>DKI Jakarta</v>
      </c>
      <c r="P1951" s="68">
        <f ca="1">IF(InvoiceDatabase[[#This Row],[Aging]]&lt;&gt;"Within Due",InvoiceDatabase[[#This Row],[Balance Outstanding]],0)</f>
        <v>0</v>
      </c>
      <c r="Q1951" s="68">
        <f ca="1">IF(InvoiceDatabase[[#This Row],[Aging]]="Within Due",InvoiceDatabase[[#This Row],[Balance Outstanding]],0)</f>
        <v>0</v>
      </c>
      <c r="R1951" s="68" t="str">
        <f ca="1">IF(InvoiceDatabase[[#This Row],[Date Issued]] &gt;= TODAY()-30, "Yes", "No")</f>
        <v>Yes</v>
      </c>
      <c r="S1951" s="68" t="str">
        <f ca="1">IF(InvoiceDatabase[[#This Row],[IsOverdue?]]&lt;&gt;"Yes",InvoiceDatabase[[#This Row],[Status]],"Past Due")</f>
        <v>Paid</v>
      </c>
      <c r="T1951" s="68" t="str">
        <f ca="1">IF(AND(InvoiceDatabase[[#This Row],[Date Due]]&lt;TODAY(),InvoiceDatabase[[#This Row],[Status]]&lt;&gt;"Paid"),"Yes","No")</f>
        <v>No</v>
      </c>
    </row>
    <row r="1952" spans="1:20">
      <c r="A1952">
        <v>1951</v>
      </c>
      <c r="C1952" t="s">
        <v>32</v>
      </c>
      <c r="D1952" s="68">
        <v>2909000</v>
      </c>
      <c r="E1952" s="23">
        <v>46153</v>
      </c>
      <c r="F1952" s="23">
        <v>46198</v>
      </c>
      <c r="G1952" t="s">
        <v>274</v>
      </c>
      <c r="H1952"/>
      <c r="I1952"/>
      <c r="K1952" t="s">
        <v>2252</v>
      </c>
      <c r="L1952" s="68">
        <v>2909000</v>
      </c>
      <c r="M1952" s="68">
        <f>InvoiceDatabase[[#This Row],[Amount]]-InvoiceDatabase[[#This Row],[Paid Amount]]</f>
        <v>0</v>
      </c>
      <c r="N1952" s="68" t="str" cm="1">
        <f t="array" aca="1" ref="N19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2" s="68" t="str">
        <f>_xlfn.TEXTAFTER(
VLOOKUP(InvoiceDatabase[[#This Row],[Customer]],CustomerList[],5,FALSE),
", ", -1)</f>
        <v>DKI Jakarta</v>
      </c>
      <c r="P1952" s="68">
        <f ca="1">IF(InvoiceDatabase[[#This Row],[Aging]]&lt;&gt;"Within Due",InvoiceDatabase[[#This Row],[Balance Outstanding]],0)</f>
        <v>0</v>
      </c>
      <c r="Q1952" s="68">
        <f ca="1">IF(InvoiceDatabase[[#This Row],[Aging]]="Within Due",InvoiceDatabase[[#This Row],[Balance Outstanding]],0)</f>
        <v>0</v>
      </c>
      <c r="R1952" s="68" t="str">
        <f ca="1">IF(InvoiceDatabase[[#This Row],[Date Issued]] &gt;= TODAY()-30, "Yes", "No")</f>
        <v>No</v>
      </c>
      <c r="S1952" s="68" t="str">
        <f ca="1">IF(InvoiceDatabase[[#This Row],[IsOverdue?]]&lt;&gt;"Yes",InvoiceDatabase[[#This Row],[Status]],"Past Due")</f>
        <v>Paid</v>
      </c>
      <c r="T1952" s="68" t="str">
        <f ca="1">IF(AND(InvoiceDatabase[[#This Row],[Date Due]]&lt;TODAY(),InvoiceDatabase[[#This Row],[Status]]&lt;&gt;"Paid"),"Yes","No")</f>
        <v>No</v>
      </c>
    </row>
    <row r="1953" spans="1:20">
      <c r="A1953">
        <v>1952</v>
      </c>
      <c r="C1953" t="s">
        <v>151</v>
      </c>
      <c r="D1953" s="68">
        <v>4244000</v>
      </c>
      <c r="E1953" s="23">
        <v>46067</v>
      </c>
      <c r="F1953" s="23">
        <v>46097</v>
      </c>
      <c r="G1953" t="s">
        <v>274</v>
      </c>
      <c r="H1953"/>
      <c r="I1953"/>
      <c r="K1953" t="s">
        <v>2253</v>
      </c>
      <c r="L1953" s="68">
        <v>4244000</v>
      </c>
      <c r="M1953" s="68">
        <f>InvoiceDatabase[[#This Row],[Amount]]-InvoiceDatabase[[#This Row],[Paid Amount]]</f>
        <v>0</v>
      </c>
      <c r="N1953" s="68" t="str" cm="1">
        <f t="array" aca="1" ref="N19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3" s="68" t="str">
        <f>_xlfn.TEXTAFTER(
VLOOKUP(InvoiceDatabase[[#This Row],[Customer]],CustomerList[],5,FALSE),
", ", -1)</f>
        <v>Banten</v>
      </c>
      <c r="P1953" s="68">
        <f ca="1">IF(InvoiceDatabase[[#This Row],[Aging]]&lt;&gt;"Within Due",InvoiceDatabase[[#This Row],[Balance Outstanding]],0)</f>
        <v>0</v>
      </c>
      <c r="Q1953" s="68">
        <f ca="1">IF(InvoiceDatabase[[#This Row],[Aging]]="Within Due",InvoiceDatabase[[#This Row],[Balance Outstanding]],0)</f>
        <v>0</v>
      </c>
      <c r="R1953" s="68" t="str">
        <f ca="1">IF(InvoiceDatabase[[#This Row],[Date Issued]] &gt;= TODAY()-30, "Yes", "No")</f>
        <v>No</v>
      </c>
      <c r="S1953" s="68" t="str">
        <f ca="1">IF(InvoiceDatabase[[#This Row],[IsOverdue?]]&lt;&gt;"Yes",InvoiceDatabase[[#This Row],[Status]],"Past Due")</f>
        <v>Paid</v>
      </c>
      <c r="T1953" s="68" t="str">
        <f ca="1">IF(AND(InvoiceDatabase[[#This Row],[Date Due]]&lt;TODAY(),InvoiceDatabase[[#This Row],[Status]]&lt;&gt;"Paid"),"Yes","No")</f>
        <v>No</v>
      </c>
    </row>
    <row r="1954" spans="1:20">
      <c r="A1954">
        <v>1953</v>
      </c>
      <c r="C1954" t="s">
        <v>197</v>
      </c>
      <c r="D1954" s="68">
        <v>4966000</v>
      </c>
      <c r="E1954" s="23">
        <v>46041</v>
      </c>
      <c r="F1954" s="23">
        <v>46071</v>
      </c>
      <c r="G1954" t="s">
        <v>51</v>
      </c>
      <c r="H1954"/>
      <c r="I1954"/>
      <c r="K1954" t="s">
        <v>2254</v>
      </c>
      <c r="L1954" s="68">
        <v>0</v>
      </c>
      <c r="M1954" s="68">
        <f>InvoiceDatabase[[#This Row],[Amount]]-InvoiceDatabase[[#This Row],[Paid Amount]]</f>
        <v>4966000</v>
      </c>
      <c r="N1954" s="68" t="str" cm="1">
        <f t="array" aca="1" ref="N19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4" s="68" t="str">
        <f>_xlfn.TEXTAFTER(
VLOOKUP(InvoiceDatabase[[#This Row],[Customer]],CustomerList[],5,FALSE),
", ", -1)</f>
        <v>DI Yogyakarta</v>
      </c>
      <c r="P1954" s="68">
        <f ca="1">IF(InvoiceDatabase[[#This Row],[Aging]]&lt;&gt;"Within Due",InvoiceDatabase[[#This Row],[Balance Outstanding]],0)</f>
        <v>4966000</v>
      </c>
      <c r="Q1954" s="68">
        <f ca="1">IF(InvoiceDatabase[[#This Row],[Aging]]="Within Due",InvoiceDatabase[[#This Row],[Balance Outstanding]],0)</f>
        <v>0</v>
      </c>
      <c r="R1954" s="68" t="str">
        <f ca="1">IF(InvoiceDatabase[[#This Row],[Date Issued]] &gt;= TODAY()-30, "Yes", "No")</f>
        <v>No</v>
      </c>
      <c r="S1954" s="68" t="str">
        <f ca="1">IF(InvoiceDatabase[[#This Row],[IsOverdue?]]&lt;&gt;"Yes",InvoiceDatabase[[#This Row],[Status]],"Past Due")</f>
        <v>Past Due</v>
      </c>
      <c r="T1954" s="68" t="str">
        <f ca="1">IF(AND(InvoiceDatabase[[#This Row],[Date Due]]&lt;TODAY(),InvoiceDatabase[[#This Row],[Status]]&lt;&gt;"Paid"),"Yes","No")</f>
        <v>Yes</v>
      </c>
    </row>
    <row r="1955" spans="1:20">
      <c r="A1955">
        <v>1954</v>
      </c>
      <c r="C1955" t="s">
        <v>105</v>
      </c>
      <c r="D1955" s="68">
        <v>4729000</v>
      </c>
      <c r="E1955" s="23">
        <v>46030</v>
      </c>
      <c r="F1955" s="23">
        <v>46060</v>
      </c>
      <c r="G1955" t="s">
        <v>2802</v>
      </c>
      <c r="H1955"/>
      <c r="I1955"/>
      <c r="K1955" t="s">
        <v>2255</v>
      </c>
      <c r="L1955" s="68">
        <v>1892000</v>
      </c>
      <c r="M1955" s="68">
        <f>InvoiceDatabase[[#This Row],[Amount]]-InvoiceDatabase[[#This Row],[Paid Amount]]</f>
        <v>2837000</v>
      </c>
      <c r="N1955" s="68" t="str" cm="1">
        <f t="array" aca="1" ref="N19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5" s="68" t="str">
        <f>_xlfn.TEXTAFTER(
VLOOKUP(InvoiceDatabase[[#This Row],[Customer]],CustomerList[],5,FALSE),
", ", -1)</f>
        <v>DKI Jakarta</v>
      </c>
      <c r="P1955" s="68">
        <f ca="1">IF(InvoiceDatabase[[#This Row],[Aging]]&lt;&gt;"Within Due",InvoiceDatabase[[#This Row],[Balance Outstanding]],0)</f>
        <v>2837000</v>
      </c>
      <c r="Q1955" s="68">
        <f ca="1">IF(InvoiceDatabase[[#This Row],[Aging]]="Within Due",InvoiceDatabase[[#This Row],[Balance Outstanding]],0)</f>
        <v>0</v>
      </c>
      <c r="R1955" s="68" t="str">
        <f ca="1">IF(InvoiceDatabase[[#This Row],[Date Issued]] &gt;= TODAY()-30, "Yes", "No")</f>
        <v>No</v>
      </c>
      <c r="S1955" s="68" t="str">
        <f ca="1">IF(InvoiceDatabase[[#This Row],[IsOverdue?]]&lt;&gt;"Yes",InvoiceDatabase[[#This Row],[Status]],"Past Due")</f>
        <v>Past Due</v>
      </c>
      <c r="T1955" s="68" t="str">
        <f ca="1">IF(AND(InvoiceDatabase[[#This Row],[Date Due]]&lt;TODAY(),InvoiceDatabase[[#This Row],[Status]]&lt;&gt;"Paid"),"Yes","No")</f>
        <v>Yes</v>
      </c>
    </row>
    <row r="1956" spans="1:20">
      <c r="A1956">
        <v>1955</v>
      </c>
      <c r="C1956" t="s">
        <v>197</v>
      </c>
      <c r="D1956" s="68">
        <v>1863000</v>
      </c>
      <c r="E1956" s="23">
        <v>46059</v>
      </c>
      <c r="F1956" s="23">
        <v>46073</v>
      </c>
      <c r="G1956" t="s">
        <v>2802</v>
      </c>
      <c r="H1956"/>
      <c r="I1956"/>
      <c r="K1956" t="s">
        <v>2256</v>
      </c>
      <c r="L1956" s="68">
        <v>1304000</v>
      </c>
      <c r="M1956" s="68">
        <f>InvoiceDatabase[[#This Row],[Amount]]-InvoiceDatabase[[#This Row],[Paid Amount]]</f>
        <v>559000</v>
      </c>
      <c r="N1956" s="68" t="str" cm="1">
        <f t="array" aca="1" ref="N19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6" s="68" t="str">
        <f>_xlfn.TEXTAFTER(
VLOOKUP(InvoiceDatabase[[#This Row],[Customer]],CustomerList[],5,FALSE),
", ", -1)</f>
        <v>DI Yogyakarta</v>
      </c>
      <c r="P1956" s="68">
        <f ca="1">IF(InvoiceDatabase[[#This Row],[Aging]]&lt;&gt;"Within Due",InvoiceDatabase[[#This Row],[Balance Outstanding]],0)</f>
        <v>559000</v>
      </c>
      <c r="Q1956" s="68">
        <f ca="1">IF(InvoiceDatabase[[#This Row],[Aging]]="Within Due",InvoiceDatabase[[#This Row],[Balance Outstanding]],0)</f>
        <v>0</v>
      </c>
      <c r="R1956" s="68" t="str">
        <f ca="1">IF(InvoiceDatabase[[#This Row],[Date Issued]] &gt;= TODAY()-30, "Yes", "No")</f>
        <v>No</v>
      </c>
      <c r="S1956" s="68" t="str">
        <f ca="1">IF(InvoiceDatabase[[#This Row],[IsOverdue?]]&lt;&gt;"Yes",InvoiceDatabase[[#This Row],[Status]],"Past Due")</f>
        <v>Past Due</v>
      </c>
      <c r="T1956" s="68" t="str">
        <f ca="1">IF(AND(InvoiceDatabase[[#This Row],[Date Due]]&lt;TODAY(),InvoiceDatabase[[#This Row],[Status]]&lt;&gt;"Paid"),"Yes","No")</f>
        <v>Yes</v>
      </c>
    </row>
    <row r="1957" spans="1:20">
      <c r="A1957">
        <v>1956</v>
      </c>
      <c r="C1957" t="s">
        <v>218</v>
      </c>
      <c r="D1957" s="68">
        <v>4517000</v>
      </c>
      <c r="E1957" s="23">
        <v>46256</v>
      </c>
      <c r="F1957" s="23">
        <v>46286</v>
      </c>
      <c r="G1957" t="s">
        <v>274</v>
      </c>
      <c r="H1957"/>
      <c r="I1957"/>
      <c r="K1957" t="s">
        <v>2257</v>
      </c>
      <c r="L1957" s="68">
        <v>4517000</v>
      </c>
      <c r="M1957" s="68">
        <f>InvoiceDatabase[[#This Row],[Amount]]-InvoiceDatabase[[#This Row],[Paid Amount]]</f>
        <v>0</v>
      </c>
      <c r="N1957" s="68" t="str" cm="1">
        <f t="array" aca="1" ref="N19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7" s="68" t="str">
        <f>_xlfn.TEXTAFTER(
VLOOKUP(InvoiceDatabase[[#This Row],[Customer]],CustomerList[],5,FALSE),
", ", -1)</f>
        <v>Sumatera Utara</v>
      </c>
      <c r="P1957" s="68">
        <f ca="1">IF(InvoiceDatabase[[#This Row],[Aging]]&lt;&gt;"Within Due",InvoiceDatabase[[#This Row],[Balance Outstanding]],0)</f>
        <v>0</v>
      </c>
      <c r="Q1957" s="68">
        <f ca="1">IF(InvoiceDatabase[[#This Row],[Aging]]="Within Due",InvoiceDatabase[[#This Row],[Balance Outstanding]],0)</f>
        <v>0</v>
      </c>
      <c r="R1957" s="68" t="str">
        <f ca="1">IF(InvoiceDatabase[[#This Row],[Date Issued]] &gt;= TODAY()-30, "Yes", "No")</f>
        <v>No</v>
      </c>
      <c r="S1957" s="68" t="str">
        <f ca="1">IF(InvoiceDatabase[[#This Row],[IsOverdue?]]&lt;&gt;"Yes",InvoiceDatabase[[#This Row],[Status]],"Past Due")</f>
        <v>Paid</v>
      </c>
      <c r="T1957" s="68" t="str">
        <f ca="1">IF(AND(InvoiceDatabase[[#This Row],[Date Due]]&lt;TODAY(),InvoiceDatabase[[#This Row],[Status]]&lt;&gt;"Paid"),"Yes","No")</f>
        <v>No</v>
      </c>
    </row>
    <row r="1958" spans="1:20">
      <c r="A1958">
        <v>1957</v>
      </c>
      <c r="C1958" t="s">
        <v>260</v>
      </c>
      <c r="D1958" s="68">
        <v>2399000</v>
      </c>
      <c r="E1958" s="23">
        <v>46179</v>
      </c>
      <c r="F1958" s="23">
        <v>46193</v>
      </c>
      <c r="G1958" t="s">
        <v>274</v>
      </c>
      <c r="H1958"/>
      <c r="I1958"/>
      <c r="K1958" t="s">
        <v>2258</v>
      </c>
      <c r="L1958" s="68">
        <v>2399000</v>
      </c>
      <c r="M1958" s="68">
        <f>InvoiceDatabase[[#This Row],[Amount]]-InvoiceDatabase[[#This Row],[Paid Amount]]</f>
        <v>0</v>
      </c>
      <c r="N1958" s="68" t="str" cm="1">
        <f t="array" aca="1" ref="N19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58" s="68" t="str">
        <f>_xlfn.TEXTAFTER(
VLOOKUP(InvoiceDatabase[[#This Row],[Customer]],CustomerList[],5,FALSE),
", ", -1)</f>
        <v>Sulawesi Utara</v>
      </c>
      <c r="P1958" s="68">
        <f ca="1">IF(InvoiceDatabase[[#This Row],[Aging]]&lt;&gt;"Within Due",InvoiceDatabase[[#This Row],[Balance Outstanding]],0)</f>
        <v>0</v>
      </c>
      <c r="Q1958" s="68">
        <f ca="1">IF(InvoiceDatabase[[#This Row],[Aging]]="Within Due",InvoiceDatabase[[#This Row],[Balance Outstanding]],0)</f>
        <v>0</v>
      </c>
      <c r="R1958" s="68" t="str">
        <f ca="1">IF(InvoiceDatabase[[#This Row],[Date Issued]] &gt;= TODAY()-30, "Yes", "No")</f>
        <v>No</v>
      </c>
      <c r="S1958" s="68" t="str">
        <f ca="1">IF(InvoiceDatabase[[#This Row],[IsOverdue?]]&lt;&gt;"Yes",InvoiceDatabase[[#This Row],[Status]],"Past Due")</f>
        <v>Paid</v>
      </c>
      <c r="T1958" s="68" t="str">
        <f ca="1">IF(AND(InvoiceDatabase[[#This Row],[Date Due]]&lt;TODAY(),InvoiceDatabase[[#This Row],[Status]]&lt;&gt;"Paid"),"Yes","No")</f>
        <v>No</v>
      </c>
    </row>
    <row r="1959" spans="1:20">
      <c r="A1959">
        <v>1958</v>
      </c>
      <c r="C1959" t="s">
        <v>138</v>
      </c>
      <c r="D1959" s="68">
        <v>3369000</v>
      </c>
      <c r="E1959" s="23">
        <v>46166</v>
      </c>
      <c r="F1959" s="23">
        <v>46196</v>
      </c>
      <c r="G1959" t="s">
        <v>51</v>
      </c>
      <c r="H1959"/>
      <c r="I1959"/>
      <c r="K1959" t="s">
        <v>2259</v>
      </c>
      <c r="L1959" s="68">
        <v>0</v>
      </c>
      <c r="M1959" s="68">
        <f>InvoiceDatabase[[#This Row],[Amount]]-InvoiceDatabase[[#This Row],[Paid Amount]]</f>
        <v>3369000</v>
      </c>
      <c r="N1959" s="68" t="str" cm="1">
        <f t="array" aca="1" ref="N19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59" s="68" t="str">
        <f>_xlfn.TEXTAFTER(
VLOOKUP(InvoiceDatabase[[#This Row],[Customer]],CustomerList[],5,FALSE),
", ", -1)</f>
        <v>Jawa Barat</v>
      </c>
      <c r="P1959" s="68">
        <f ca="1">IF(InvoiceDatabase[[#This Row],[Aging]]&lt;&gt;"Within Due",InvoiceDatabase[[#This Row],[Balance Outstanding]],0)</f>
        <v>3369000</v>
      </c>
      <c r="Q1959" s="68">
        <f ca="1">IF(InvoiceDatabase[[#This Row],[Aging]]="Within Due",InvoiceDatabase[[#This Row],[Balance Outstanding]],0)</f>
        <v>0</v>
      </c>
      <c r="R1959" s="68" t="str">
        <f ca="1">IF(InvoiceDatabase[[#This Row],[Date Issued]] &gt;= TODAY()-30, "Yes", "No")</f>
        <v>No</v>
      </c>
      <c r="S1959" s="68" t="str">
        <f ca="1">IF(InvoiceDatabase[[#This Row],[IsOverdue?]]&lt;&gt;"Yes",InvoiceDatabase[[#This Row],[Status]],"Past Due")</f>
        <v>Past Due</v>
      </c>
      <c r="T1959" s="68" t="str">
        <f ca="1">IF(AND(InvoiceDatabase[[#This Row],[Date Due]]&lt;TODAY(),InvoiceDatabase[[#This Row],[Status]]&lt;&gt;"Paid"),"Yes","No")</f>
        <v>Yes</v>
      </c>
    </row>
    <row r="1960" spans="1:20">
      <c r="A1960">
        <v>1959</v>
      </c>
      <c r="C1960" t="s">
        <v>111</v>
      </c>
      <c r="D1960" s="68">
        <v>4781000</v>
      </c>
      <c r="E1960" s="23">
        <v>46220</v>
      </c>
      <c r="F1960" s="23">
        <v>46250</v>
      </c>
      <c r="G1960" t="s">
        <v>51</v>
      </c>
      <c r="H1960"/>
      <c r="I1960"/>
      <c r="K1960" t="s">
        <v>2260</v>
      </c>
      <c r="L1960" s="68">
        <v>0</v>
      </c>
      <c r="M1960" s="68">
        <f>InvoiceDatabase[[#This Row],[Amount]]-InvoiceDatabase[[#This Row],[Paid Amount]]</f>
        <v>4781000</v>
      </c>
      <c r="N1960" s="68" t="str" cm="1">
        <f t="array" aca="1" ref="N19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60" s="68" t="str">
        <f>_xlfn.TEXTAFTER(
VLOOKUP(InvoiceDatabase[[#This Row],[Customer]],CustomerList[],5,FALSE),
", ", -1)</f>
        <v>DKI Jakarta</v>
      </c>
      <c r="P1960" s="68">
        <f ca="1">IF(InvoiceDatabase[[#This Row],[Aging]]&lt;&gt;"Within Due",InvoiceDatabase[[#This Row],[Balance Outstanding]],0)</f>
        <v>4781000</v>
      </c>
      <c r="Q1960" s="68">
        <f ca="1">IF(InvoiceDatabase[[#This Row],[Aging]]="Within Due",InvoiceDatabase[[#This Row],[Balance Outstanding]],0)</f>
        <v>0</v>
      </c>
      <c r="R1960" s="68" t="str">
        <f ca="1">IF(InvoiceDatabase[[#This Row],[Date Issued]] &gt;= TODAY()-30, "Yes", "No")</f>
        <v>No</v>
      </c>
      <c r="S1960" s="68" t="str">
        <f ca="1">IF(InvoiceDatabase[[#This Row],[IsOverdue?]]&lt;&gt;"Yes",InvoiceDatabase[[#This Row],[Status]],"Past Due")</f>
        <v>Past Due</v>
      </c>
      <c r="T1960" s="68" t="str">
        <f ca="1">IF(AND(InvoiceDatabase[[#This Row],[Date Due]]&lt;TODAY(),InvoiceDatabase[[#This Row],[Status]]&lt;&gt;"Paid"),"Yes","No")</f>
        <v>Yes</v>
      </c>
    </row>
    <row r="1961" spans="1:20">
      <c r="A1961">
        <v>1960</v>
      </c>
      <c r="C1961" t="s">
        <v>253</v>
      </c>
      <c r="D1961" s="68">
        <v>6045000</v>
      </c>
      <c r="E1961" s="23">
        <v>46177</v>
      </c>
      <c r="F1961" s="23">
        <v>46207</v>
      </c>
      <c r="G1961" t="s">
        <v>274</v>
      </c>
      <c r="H1961"/>
      <c r="I1961"/>
      <c r="K1961" t="s">
        <v>2261</v>
      </c>
      <c r="L1961" s="68">
        <v>6045000</v>
      </c>
      <c r="M1961" s="68">
        <f>InvoiceDatabase[[#This Row],[Amount]]-InvoiceDatabase[[#This Row],[Paid Amount]]</f>
        <v>0</v>
      </c>
      <c r="N1961" s="68" t="str" cm="1">
        <f t="array" aca="1" ref="N19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1" s="68" t="str">
        <f>_xlfn.TEXTAFTER(
VLOOKUP(InvoiceDatabase[[#This Row],[Customer]],CustomerList[],5,FALSE),
", ", -1)</f>
        <v>Kalimantan Barat</v>
      </c>
      <c r="P1961" s="68">
        <f ca="1">IF(InvoiceDatabase[[#This Row],[Aging]]&lt;&gt;"Within Due",InvoiceDatabase[[#This Row],[Balance Outstanding]],0)</f>
        <v>0</v>
      </c>
      <c r="Q1961" s="68">
        <f ca="1">IF(InvoiceDatabase[[#This Row],[Aging]]="Within Due",InvoiceDatabase[[#This Row],[Balance Outstanding]],0)</f>
        <v>0</v>
      </c>
      <c r="R1961" s="68" t="str">
        <f ca="1">IF(InvoiceDatabase[[#This Row],[Date Issued]] &gt;= TODAY()-30, "Yes", "No")</f>
        <v>No</v>
      </c>
      <c r="S1961" s="68" t="str">
        <f ca="1">IF(InvoiceDatabase[[#This Row],[IsOverdue?]]&lt;&gt;"Yes",InvoiceDatabase[[#This Row],[Status]],"Past Due")</f>
        <v>Paid</v>
      </c>
      <c r="T1961" s="68" t="str">
        <f ca="1">IF(AND(InvoiceDatabase[[#This Row],[Date Due]]&lt;TODAY(),InvoiceDatabase[[#This Row],[Status]]&lt;&gt;"Paid"),"Yes","No")</f>
        <v>No</v>
      </c>
    </row>
    <row r="1962" spans="1:20">
      <c r="A1962">
        <v>1961</v>
      </c>
      <c r="C1962" t="s">
        <v>204</v>
      </c>
      <c r="D1962" s="68">
        <v>3377000</v>
      </c>
      <c r="E1962" s="23">
        <v>46064</v>
      </c>
      <c r="F1962" s="23">
        <v>46094</v>
      </c>
      <c r="G1962" t="s">
        <v>274</v>
      </c>
      <c r="H1962"/>
      <c r="I1962"/>
      <c r="K1962" t="s">
        <v>2262</v>
      </c>
      <c r="L1962" s="68">
        <v>3377000</v>
      </c>
      <c r="M1962" s="68">
        <f>InvoiceDatabase[[#This Row],[Amount]]-InvoiceDatabase[[#This Row],[Paid Amount]]</f>
        <v>0</v>
      </c>
      <c r="N1962" s="68" t="str" cm="1">
        <f t="array" aca="1" ref="N19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2" s="68" t="str">
        <f>_xlfn.TEXTAFTER(
VLOOKUP(InvoiceDatabase[[#This Row],[Customer]],CustomerList[],5,FALSE),
", ", -1)</f>
        <v>Bali</v>
      </c>
      <c r="P1962" s="68">
        <f ca="1">IF(InvoiceDatabase[[#This Row],[Aging]]&lt;&gt;"Within Due",InvoiceDatabase[[#This Row],[Balance Outstanding]],0)</f>
        <v>0</v>
      </c>
      <c r="Q1962" s="68">
        <f ca="1">IF(InvoiceDatabase[[#This Row],[Aging]]="Within Due",InvoiceDatabase[[#This Row],[Balance Outstanding]],0)</f>
        <v>0</v>
      </c>
      <c r="R1962" s="68" t="str">
        <f ca="1">IF(InvoiceDatabase[[#This Row],[Date Issued]] &gt;= TODAY()-30, "Yes", "No")</f>
        <v>No</v>
      </c>
      <c r="S1962" s="68" t="str">
        <f ca="1">IF(InvoiceDatabase[[#This Row],[IsOverdue?]]&lt;&gt;"Yes",InvoiceDatabase[[#This Row],[Status]],"Past Due")</f>
        <v>Paid</v>
      </c>
      <c r="T1962" s="68" t="str">
        <f ca="1">IF(AND(InvoiceDatabase[[#This Row],[Date Due]]&lt;TODAY(),InvoiceDatabase[[#This Row],[Status]]&lt;&gt;"Paid"),"Yes","No")</f>
        <v>No</v>
      </c>
    </row>
    <row r="1963" spans="1:20">
      <c r="A1963">
        <v>1962</v>
      </c>
      <c r="C1963" t="s">
        <v>32</v>
      </c>
      <c r="D1963" s="68">
        <v>3180000</v>
      </c>
      <c r="E1963" s="23">
        <v>46067</v>
      </c>
      <c r="F1963" s="23">
        <v>46097</v>
      </c>
      <c r="G1963" t="s">
        <v>274</v>
      </c>
      <c r="H1963"/>
      <c r="I1963"/>
      <c r="K1963" t="s">
        <v>2263</v>
      </c>
      <c r="L1963" s="68">
        <v>3180000</v>
      </c>
      <c r="M1963" s="68">
        <f>InvoiceDatabase[[#This Row],[Amount]]-InvoiceDatabase[[#This Row],[Paid Amount]]</f>
        <v>0</v>
      </c>
      <c r="N1963" s="68" t="str" cm="1">
        <f t="array" aca="1" ref="N19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3" s="68" t="str">
        <f>_xlfn.TEXTAFTER(
VLOOKUP(InvoiceDatabase[[#This Row],[Customer]],CustomerList[],5,FALSE),
", ", -1)</f>
        <v>DKI Jakarta</v>
      </c>
      <c r="P1963" s="68">
        <f ca="1">IF(InvoiceDatabase[[#This Row],[Aging]]&lt;&gt;"Within Due",InvoiceDatabase[[#This Row],[Balance Outstanding]],0)</f>
        <v>0</v>
      </c>
      <c r="Q1963" s="68">
        <f ca="1">IF(InvoiceDatabase[[#This Row],[Aging]]="Within Due",InvoiceDatabase[[#This Row],[Balance Outstanding]],0)</f>
        <v>0</v>
      </c>
      <c r="R1963" s="68" t="str">
        <f ca="1">IF(InvoiceDatabase[[#This Row],[Date Issued]] &gt;= TODAY()-30, "Yes", "No")</f>
        <v>No</v>
      </c>
      <c r="S1963" s="68" t="str">
        <f ca="1">IF(InvoiceDatabase[[#This Row],[IsOverdue?]]&lt;&gt;"Yes",InvoiceDatabase[[#This Row],[Status]],"Past Due")</f>
        <v>Paid</v>
      </c>
      <c r="T1963" s="68" t="str">
        <f ca="1">IF(AND(InvoiceDatabase[[#This Row],[Date Due]]&lt;TODAY(),InvoiceDatabase[[#This Row],[Status]]&lt;&gt;"Paid"),"Yes","No")</f>
        <v>No</v>
      </c>
    </row>
    <row r="1964" spans="1:20">
      <c r="A1964">
        <v>1963</v>
      </c>
      <c r="C1964" t="s">
        <v>118</v>
      </c>
      <c r="D1964" s="68">
        <v>7739000</v>
      </c>
      <c r="E1964" s="23">
        <v>46136</v>
      </c>
      <c r="F1964" s="23">
        <v>46166</v>
      </c>
      <c r="G1964" t="s">
        <v>274</v>
      </c>
      <c r="H1964"/>
      <c r="I1964"/>
      <c r="K1964" t="s">
        <v>2264</v>
      </c>
      <c r="L1964" s="68">
        <v>7739000</v>
      </c>
      <c r="M1964" s="68">
        <f>InvoiceDatabase[[#This Row],[Amount]]-InvoiceDatabase[[#This Row],[Paid Amount]]</f>
        <v>0</v>
      </c>
      <c r="N1964" s="68" t="str" cm="1">
        <f t="array" aca="1" ref="N19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4" s="68" t="str">
        <f>_xlfn.TEXTAFTER(
VLOOKUP(InvoiceDatabase[[#This Row],[Customer]],CustomerList[],5,FALSE),
", ", -1)</f>
        <v>DKI Jakarta</v>
      </c>
      <c r="P1964" s="68">
        <f ca="1">IF(InvoiceDatabase[[#This Row],[Aging]]&lt;&gt;"Within Due",InvoiceDatabase[[#This Row],[Balance Outstanding]],0)</f>
        <v>0</v>
      </c>
      <c r="Q1964" s="68">
        <f ca="1">IF(InvoiceDatabase[[#This Row],[Aging]]="Within Due",InvoiceDatabase[[#This Row],[Balance Outstanding]],0)</f>
        <v>0</v>
      </c>
      <c r="R1964" s="68" t="str">
        <f ca="1">IF(InvoiceDatabase[[#This Row],[Date Issued]] &gt;= TODAY()-30, "Yes", "No")</f>
        <v>No</v>
      </c>
      <c r="S1964" s="68" t="str">
        <f ca="1">IF(InvoiceDatabase[[#This Row],[IsOverdue?]]&lt;&gt;"Yes",InvoiceDatabase[[#This Row],[Status]],"Past Due")</f>
        <v>Paid</v>
      </c>
      <c r="T1964" s="68" t="str">
        <f ca="1">IF(AND(InvoiceDatabase[[#This Row],[Date Due]]&lt;TODAY(),InvoiceDatabase[[#This Row],[Status]]&lt;&gt;"Paid"),"Yes","No")</f>
        <v>No</v>
      </c>
    </row>
    <row r="1965" spans="1:20">
      <c r="A1965">
        <v>1964</v>
      </c>
      <c r="C1965" t="s">
        <v>111</v>
      </c>
      <c r="D1965" s="68">
        <v>2493000</v>
      </c>
      <c r="E1965" s="23">
        <v>46135</v>
      </c>
      <c r="F1965" s="23">
        <v>46149</v>
      </c>
      <c r="G1965" t="s">
        <v>274</v>
      </c>
      <c r="H1965"/>
      <c r="I1965"/>
      <c r="K1965" t="s">
        <v>2265</v>
      </c>
      <c r="L1965" s="68">
        <v>2493000</v>
      </c>
      <c r="M1965" s="68">
        <f>InvoiceDatabase[[#This Row],[Amount]]-InvoiceDatabase[[#This Row],[Paid Amount]]</f>
        <v>0</v>
      </c>
      <c r="N1965" s="68" t="str" cm="1">
        <f t="array" aca="1" ref="N19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5" s="68" t="str">
        <f>_xlfn.TEXTAFTER(
VLOOKUP(InvoiceDatabase[[#This Row],[Customer]],CustomerList[],5,FALSE),
", ", -1)</f>
        <v>DKI Jakarta</v>
      </c>
      <c r="P1965" s="68">
        <f ca="1">IF(InvoiceDatabase[[#This Row],[Aging]]&lt;&gt;"Within Due",InvoiceDatabase[[#This Row],[Balance Outstanding]],0)</f>
        <v>0</v>
      </c>
      <c r="Q1965" s="68">
        <f ca="1">IF(InvoiceDatabase[[#This Row],[Aging]]="Within Due",InvoiceDatabase[[#This Row],[Balance Outstanding]],0)</f>
        <v>0</v>
      </c>
      <c r="R1965" s="68" t="str">
        <f ca="1">IF(InvoiceDatabase[[#This Row],[Date Issued]] &gt;= TODAY()-30, "Yes", "No")</f>
        <v>No</v>
      </c>
      <c r="S1965" s="68" t="str">
        <f ca="1">IF(InvoiceDatabase[[#This Row],[IsOverdue?]]&lt;&gt;"Yes",InvoiceDatabase[[#This Row],[Status]],"Past Due")</f>
        <v>Paid</v>
      </c>
      <c r="T1965" s="68" t="str">
        <f ca="1">IF(AND(InvoiceDatabase[[#This Row],[Date Due]]&lt;TODAY(),InvoiceDatabase[[#This Row],[Status]]&lt;&gt;"Paid"),"Yes","No")</f>
        <v>No</v>
      </c>
    </row>
    <row r="1966" spans="1:20">
      <c r="A1966">
        <v>1965</v>
      </c>
      <c r="C1966" t="s">
        <v>225</v>
      </c>
      <c r="D1966" s="68">
        <v>5292000</v>
      </c>
      <c r="E1966" s="23">
        <v>46141</v>
      </c>
      <c r="F1966" s="23">
        <v>46171</v>
      </c>
      <c r="G1966" t="s">
        <v>274</v>
      </c>
      <c r="H1966"/>
      <c r="I1966"/>
      <c r="K1966" t="s">
        <v>2266</v>
      </c>
      <c r="L1966" s="68">
        <v>5292000</v>
      </c>
      <c r="M1966" s="68">
        <f>InvoiceDatabase[[#This Row],[Amount]]-InvoiceDatabase[[#This Row],[Paid Amount]]</f>
        <v>0</v>
      </c>
      <c r="N1966" s="68" t="str" cm="1">
        <f t="array" aca="1" ref="N19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6" s="68" t="str">
        <f>_xlfn.TEXTAFTER(
VLOOKUP(InvoiceDatabase[[#This Row],[Customer]],CustomerList[],5,FALSE),
", ", -1)</f>
        <v>Sumatera Selatan</v>
      </c>
      <c r="P1966" s="68">
        <f ca="1">IF(InvoiceDatabase[[#This Row],[Aging]]&lt;&gt;"Within Due",InvoiceDatabase[[#This Row],[Balance Outstanding]],0)</f>
        <v>0</v>
      </c>
      <c r="Q1966" s="68">
        <f ca="1">IF(InvoiceDatabase[[#This Row],[Aging]]="Within Due",InvoiceDatabase[[#This Row],[Balance Outstanding]],0)</f>
        <v>0</v>
      </c>
      <c r="R1966" s="68" t="str">
        <f ca="1">IF(InvoiceDatabase[[#This Row],[Date Issued]] &gt;= TODAY()-30, "Yes", "No")</f>
        <v>No</v>
      </c>
      <c r="S1966" s="68" t="str">
        <f ca="1">IF(InvoiceDatabase[[#This Row],[IsOverdue?]]&lt;&gt;"Yes",InvoiceDatabase[[#This Row],[Status]],"Past Due")</f>
        <v>Paid</v>
      </c>
      <c r="T1966" s="68" t="str">
        <f ca="1">IF(AND(InvoiceDatabase[[#This Row],[Date Due]]&lt;TODAY(),InvoiceDatabase[[#This Row],[Status]]&lt;&gt;"Paid"),"Yes","No")</f>
        <v>No</v>
      </c>
    </row>
    <row r="1967" spans="1:20">
      <c r="A1967">
        <v>1966</v>
      </c>
      <c r="C1967" t="s">
        <v>184</v>
      </c>
      <c r="D1967" s="68">
        <v>8002000</v>
      </c>
      <c r="E1967" s="23">
        <v>46226</v>
      </c>
      <c r="F1967" s="23">
        <v>46256</v>
      </c>
      <c r="G1967" t="s">
        <v>274</v>
      </c>
      <c r="H1967"/>
      <c r="I1967"/>
      <c r="K1967" t="s">
        <v>2267</v>
      </c>
      <c r="L1967" s="68">
        <v>8002000</v>
      </c>
      <c r="M1967" s="68">
        <f>InvoiceDatabase[[#This Row],[Amount]]-InvoiceDatabase[[#This Row],[Paid Amount]]</f>
        <v>0</v>
      </c>
      <c r="N1967" s="68" t="str" cm="1">
        <f t="array" aca="1" ref="N19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7" s="68" t="str">
        <f>_xlfn.TEXTAFTER(
VLOOKUP(InvoiceDatabase[[#This Row],[Customer]],CustomerList[],5,FALSE),
", ", -1)</f>
        <v>Jawa Timur</v>
      </c>
      <c r="P1967" s="68">
        <f ca="1">IF(InvoiceDatabase[[#This Row],[Aging]]&lt;&gt;"Within Due",InvoiceDatabase[[#This Row],[Balance Outstanding]],0)</f>
        <v>0</v>
      </c>
      <c r="Q1967" s="68">
        <f ca="1">IF(InvoiceDatabase[[#This Row],[Aging]]="Within Due",InvoiceDatabase[[#This Row],[Balance Outstanding]],0)</f>
        <v>0</v>
      </c>
      <c r="R1967" s="68" t="str">
        <f ca="1">IF(InvoiceDatabase[[#This Row],[Date Issued]] &gt;= TODAY()-30, "Yes", "No")</f>
        <v>No</v>
      </c>
      <c r="S1967" s="68" t="str">
        <f ca="1">IF(InvoiceDatabase[[#This Row],[IsOverdue?]]&lt;&gt;"Yes",InvoiceDatabase[[#This Row],[Status]],"Past Due")</f>
        <v>Paid</v>
      </c>
      <c r="T1967" s="68" t="str">
        <f ca="1">IF(AND(InvoiceDatabase[[#This Row],[Date Due]]&lt;TODAY(),InvoiceDatabase[[#This Row],[Status]]&lt;&gt;"Paid"),"Yes","No")</f>
        <v>No</v>
      </c>
    </row>
    <row r="1968" spans="1:20">
      <c r="A1968">
        <v>1967</v>
      </c>
      <c r="C1968" t="s">
        <v>204</v>
      </c>
      <c r="D1968" s="68">
        <v>4835000</v>
      </c>
      <c r="E1968" s="23">
        <v>46166</v>
      </c>
      <c r="F1968" s="23">
        <v>46196</v>
      </c>
      <c r="G1968" t="s">
        <v>274</v>
      </c>
      <c r="H1968"/>
      <c r="I1968"/>
      <c r="K1968" t="s">
        <v>2268</v>
      </c>
      <c r="L1968" s="68">
        <v>4835000</v>
      </c>
      <c r="M1968" s="68">
        <f>InvoiceDatabase[[#This Row],[Amount]]-InvoiceDatabase[[#This Row],[Paid Amount]]</f>
        <v>0</v>
      </c>
      <c r="N1968" s="68" t="str" cm="1">
        <f t="array" aca="1" ref="N19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8" s="68" t="str">
        <f>_xlfn.TEXTAFTER(
VLOOKUP(InvoiceDatabase[[#This Row],[Customer]],CustomerList[],5,FALSE),
", ", -1)</f>
        <v>Bali</v>
      </c>
      <c r="P1968" s="68">
        <f ca="1">IF(InvoiceDatabase[[#This Row],[Aging]]&lt;&gt;"Within Due",InvoiceDatabase[[#This Row],[Balance Outstanding]],0)</f>
        <v>0</v>
      </c>
      <c r="Q1968" s="68">
        <f ca="1">IF(InvoiceDatabase[[#This Row],[Aging]]="Within Due",InvoiceDatabase[[#This Row],[Balance Outstanding]],0)</f>
        <v>0</v>
      </c>
      <c r="R1968" s="68" t="str">
        <f ca="1">IF(InvoiceDatabase[[#This Row],[Date Issued]] &gt;= TODAY()-30, "Yes", "No")</f>
        <v>No</v>
      </c>
      <c r="S1968" s="68" t="str">
        <f ca="1">IF(InvoiceDatabase[[#This Row],[IsOverdue?]]&lt;&gt;"Yes",InvoiceDatabase[[#This Row],[Status]],"Past Due")</f>
        <v>Paid</v>
      </c>
      <c r="T1968" s="68" t="str">
        <f ca="1">IF(AND(InvoiceDatabase[[#This Row],[Date Due]]&lt;TODAY(),InvoiceDatabase[[#This Row],[Status]]&lt;&gt;"Paid"),"Yes","No")</f>
        <v>No</v>
      </c>
    </row>
    <row r="1969" spans="1:20">
      <c r="A1969">
        <v>1968</v>
      </c>
      <c r="C1969" t="s">
        <v>111</v>
      </c>
      <c r="D1969" s="68">
        <v>1294000</v>
      </c>
      <c r="E1969" s="23">
        <v>46168</v>
      </c>
      <c r="F1969" s="23">
        <v>46198</v>
      </c>
      <c r="G1969" t="s">
        <v>274</v>
      </c>
      <c r="H1969"/>
      <c r="I1969"/>
      <c r="K1969" t="s">
        <v>2269</v>
      </c>
      <c r="L1969" s="68">
        <v>1294000</v>
      </c>
      <c r="M1969" s="68">
        <f>InvoiceDatabase[[#This Row],[Amount]]-InvoiceDatabase[[#This Row],[Paid Amount]]</f>
        <v>0</v>
      </c>
      <c r="N1969" s="68" t="str" cm="1">
        <f t="array" aca="1" ref="N19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69" s="68" t="str">
        <f>_xlfn.TEXTAFTER(
VLOOKUP(InvoiceDatabase[[#This Row],[Customer]],CustomerList[],5,FALSE),
", ", -1)</f>
        <v>DKI Jakarta</v>
      </c>
      <c r="P1969" s="68">
        <f ca="1">IF(InvoiceDatabase[[#This Row],[Aging]]&lt;&gt;"Within Due",InvoiceDatabase[[#This Row],[Balance Outstanding]],0)</f>
        <v>0</v>
      </c>
      <c r="Q1969" s="68">
        <f ca="1">IF(InvoiceDatabase[[#This Row],[Aging]]="Within Due",InvoiceDatabase[[#This Row],[Balance Outstanding]],0)</f>
        <v>0</v>
      </c>
      <c r="R1969" s="68" t="str">
        <f ca="1">IF(InvoiceDatabase[[#This Row],[Date Issued]] &gt;= TODAY()-30, "Yes", "No")</f>
        <v>No</v>
      </c>
      <c r="S1969" s="68" t="str">
        <f ca="1">IF(InvoiceDatabase[[#This Row],[IsOverdue?]]&lt;&gt;"Yes",InvoiceDatabase[[#This Row],[Status]],"Past Due")</f>
        <v>Paid</v>
      </c>
      <c r="T1969" s="68" t="str">
        <f ca="1">IF(AND(InvoiceDatabase[[#This Row],[Date Due]]&lt;TODAY(),InvoiceDatabase[[#This Row],[Status]]&lt;&gt;"Paid"),"Yes","No")</f>
        <v>No</v>
      </c>
    </row>
    <row r="1970" spans="1:20">
      <c r="A1970">
        <v>1969</v>
      </c>
      <c r="C1970" t="s">
        <v>260</v>
      </c>
      <c r="D1970" s="68">
        <v>6358000</v>
      </c>
      <c r="E1970" s="23">
        <v>46169</v>
      </c>
      <c r="F1970" s="23">
        <v>46183</v>
      </c>
      <c r="G1970" t="s">
        <v>2802</v>
      </c>
      <c r="H1970"/>
      <c r="I1970"/>
      <c r="K1970" t="s">
        <v>2270</v>
      </c>
      <c r="L1970" s="68">
        <v>2543000</v>
      </c>
      <c r="M1970" s="68">
        <f>InvoiceDatabase[[#This Row],[Amount]]-InvoiceDatabase[[#This Row],[Paid Amount]]</f>
        <v>3815000</v>
      </c>
      <c r="N1970" s="68" t="str" cm="1">
        <f t="array" aca="1" ref="N19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0" s="68" t="str">
        <f>_xlfn.TEXTAFTER(
VLOOKUP(InvoiceDatabase[[#This Row],[Customer]],CustomerList[],5,FALSE),
", ", -1)</f>
        <v>Sulawesi Utara</v>
      </c>
      <c r="P1970" s="68">
        <f ca="1">IF(InvoiceDatabase[[#This Row],[Aging]]&lt;&gt;"Within Due",InvoiceDatabase[[#This Row],[Balance Outstanding]],0)</f>
        <v>3815000</v>
      </c>
      <c r="Q1970" s="68">
        <f ca="1">IF(InvoiceDatabase[[#This Row],[Aging]]="Within Due",InvoiceDatabase[[#This Row],[Balance Outstanding]],0)</f>
        <v>0</v>
      </c>
      <c r="R1970" s="68" t="str">
        <f ca="1">IF(InvoiceDatabase[[#This Row],[Date Issued]] &gt;= TODAY()-30, "Yes", "No")</f>
        <v>No</v>
      </c>
      <c r="S1970" s="68" t="str">
        <f ca="1">IF(InvoiceDatabase[[#This Row],[IsOverdue?]]&lt;&gt;"Yes",InvoiceDatabase[[#This Row],[Status]],"Past Due")</f>
        <v>Past Due</v>
      </c>
      <c r="T1970" s="68" t="str">
        <f ca="1">IF(AND(InvoiceDatabase[[#This Row],[Date Due]]&lt;TODAY(),InvoiceDatabase[[#This Row],[Status]]&lt;&gt;"Paid"),"Yes","No")</f>
        <v>Yes</v>
      </c>
    </row>
    <row r="1971" spans="1:20">
      <c r="A1971">
        <v>1970</v>
      </c>
      <c r="C1971" t="s">
        <v>158</v>
      </c>
      <c r="D1971" s="68">
        <v>1886000</v>
      </c>
      <c r="E1971" s="23">
        <v>46163</v>
      </c>
      <c r="F1971" s="23">
        <v>46193</v>
      </c>
      <c r="G1971" t="s">
        <v>274</v>
      </c>
      <c r="H1971"/>
      <c r="I1971"/>
      <c r="K1971" t="s">
        <v>2271</v>
      </c>
      <c r="L1971" s="68">
        <v>1886000</v>
      </c>
      <c r="M1971" s="68">
        <f>InvoiceDatabase[[#This Row],[Amount]]-InvoiceDatabase[[#This Row],[Paid Amount]]</f>
        <v>0</v>
      </c>
      <c r="N1971" s="68" t="str" cm="1">
        <f t="array" aca="1" ref="N19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1" s="68" t="str">
        <f>_xlfn.TEXTAFTER(
VLOOKUP(InvoiceDatabase[[#This Row],[Customer]],CustomerList[],5,FALSE),
", ", -1)</f>
        <v>DKI Jakarta</v>
      </c>
      <c r="P1971" s="68">
        <f ca="1">IF(InvoiceDatabase[[#This Row],[Aging]]&lt;&gt;"Within Due",InvoiceDatabase[[#This Row],[Balance Outstanding]],0)</f>
        <v>0</v>
      </c>
      <c r="Q1971" s="68">
        <f ca="1">IF(InvoiceDatabase[[#This Row],[Aging]]="Within Due",InvoiceDatabase[[#This Row],[Balance Outstanding]],0)</f>
        <v>0</v>
      </c>
      <c r="R1971" s="68" t="str">
        <f ca="1">IF(InvoiceDatabase[[#This Row],[Date Issued]] &gt;= TODAY()-30, "Yes", "No")</f>
        <v>No</v>
      </c>
      <c r="S1971" s="68" t="str">
        <f ca="1">IF(InvoiceDatabase[[#This Row],[IsOverdue?]]&lt;&gt;"Yes",InvoiceDatabase[[#This Row],[Status]],"Past Due")</f>
        <v>Paid</v>
      </c>
      <c r="T1971" s="68" t="str">
        <f ca="1">IF(AND(InvoiceDatabase[[#This Row],[Date Due]]&lt;TODAY(),InvoiceDatabase[[#This Row],[Status]]&lt;&gt;"Paid"),"Yes","No")</f>
        <v>No</v>
      </c>
    </row>
    <row r="1972" spans="1:20">
      <c r="A1972">
        <v>1971</v>
      </c>
      <c r="C1972" t="s">
        <v>105</v>
      </c>
      <c r="D1972" s="68">
        <v>1190000</v>
      </c>
      <c r="E1972" s="23">
        <v>46233</v>
      </c>
      <c r="F1972" s="23">
        <v>46263</v>
      </c>
      <c r="G1972" t="s">
        <v>51</v>
      </c>
      <c r="H1972"/>
      <c r="I1972"/>
      <c r="K1972" t="s">
        <v>2272</v>
      </c>
      <c r="L1972" s="68">
        <v>0</v>
      </c>
      <c r="M1972" s="68">
        <f>InvoiceDatabase[[#This Row],[Amount]]-InvoiceDatabase[[#This Row],[Paid Amount]]</f>
        <v>1190000</v>
      </c>
      <c r="N1972" s="68" t="str" cm="1">
        <f t="array" aca="1" ref="N19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2" s="68" t="str">
        <f>_xlfn.TEXTAFTER(
VLOOKUP(InvoiceDatabase[[#This Row],[Customer]],CustomerList[],5,FALSE),
", ", -1)</f>
        <v>DKI Jakarta</v>
      </c>
      <c r="P1972" s="68">
        <f ca="1">IF(InvoiceDatabase[[#This Row],[Aging]]&lt;&gt;"Within Due",InvoiceDatabase[[#This Row],[Balance Outstanding]],0)</f>
        <v>1190000</v>
      </c>
      <c r="Q1972" s="68">
        <f ca="1">IF(InvoiceDatabase[[#This Row],[Aging]]="Within Due",InvoiceDatabase[[#This Row],[Balance Outstanding]],0)</f>
        <v>0</v>
      </c>
      <c r="R1972" s="68" t="str">
        <f ca="1">IF(InvoiceDatabase[[#This Row],[Date Issued]] &gt;= TODAY()-30, "Yes", "No")</f>
        <v>No</v>
      </c>
      <c r="S1972" s="68" t="str">
        <f ca="1">IF(InvoiceDatabase[[#This Row],[IsOverdue?]]&lt;&gt;"Yes",InvoiceDatabase[[#This Row],[Status]],"Past Due")</f>
        <v>Past Due</v>
      </c>
      <c r="T1972" s="68" t="str">
        <f ca="1">IF(AND(InvoiceDatabase[[#This Row],[Date Due]]&lt;TODAY(),InvoiceDatabase[[#This Row],[Status]]&lt;&gt;"Paid"),"Yes","No")</f>
        <v>Yes</v>
      </c>
    </row>
    <row r="1973" spans="1:20">
      <c r="A1973">
        <v>1972</v>
      </c>
      <c r="C1973" t="s">
        <v>204</v>
      </c>
      <c r="D1973" s="68">
        <v>2930000</v>
      </c>
      <c r="E1973" s="23">
        <v>46202</v>
      </c>
      <c r="F1973" s="23">
        <v>46232</v>
      </c>
      <c r="G1973" t="s">
        <v>274</v>
      </c>
      <c r="H1973"/>
      <c r="I1973"/>
      <c r="K1973" t="s">
        <v>2273</v>
      </c>
      <c r="L1973" s="68">
        <v>2930000</v>
      </c>
      <c r="M1973" s="68">
        <f>InvoiceDatabase[[#This Row],[Amount]]-InvoiceDatabase[[#This Row],[Paid Amount]]</f>
        <v>0</v>
      </c>
      <c r="N1973" s="68" t="str" cm="1">
        <f t="array" aca="1" ref="N19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3" s="68" t="str">
        <f>_xlfn.TEXTAFTER(
VLOOKUP(InvoiceDatabase[[#This Row],[Customer]],CustomerList[],5,FALSE),
", ", -1)</f>
        <v>Bali</v>
      </c>
      <c r="P1973" s="68">
        <f ca="1">IF(InvoiceDatabase[[#This Row],[Aging]]&lt;&gt;"Within Due",InvoiceDatabase[[#This Row],[Balance Outstanding]],0)</f>
        <v>0</v>
      </c>
      <c r="Q1973" s="68">
        <f ca="1">IF(InvoiceDatabase[[#This Row],[Aging]]="Within Due",InvoiceDatabase[[#This Row],[Balance Outstanding]],0)</f>
        <v>0</v>
      </c>
      <c r="R1973" s="68" t="str">
        <f ca="1">IF(InvoiceDatabase[[#This Row],[Date Issued]] &gt;= TODAY()-30, "Yes", "No")</f>
        <v>No</v>
      </c>
      <c r="S1973" s="68" t="str">
        <f ca="1">IF(InvoiceDatabase[[#This Row],[IsOverdue?]]&lt;&gt;"Yes",InvoiceDatabase[[#This Row],[Status]],"Past Due")</f>
        <v>Paid</v>
      </c>
      <c r="T1973" s="68" t="str">
        <f ca="1">IF(AND(InvoiceDatabase[[#This Row],[Date Due]]&lt;TODAY(),InvoiceDatabase[[#This Row],[Status]]&lt;&gt;"Paid"),"Yes","No")</f>
        <v>No</v>
      </c>
    </row>
    <row r="1974" spans="1:20">
      <c r="A1974">
        <v>1973</v>
      </c>
      <c r="C1974" t="s">
        <v>125</v>
      </c>
      <c r="D1974" s="68">
        <v>2176000</v>
      </c>
      <c r="E1974" s="23">
        <v>46265</v>
      </c>
      <c r="F1974" s="23">
        <v>46295</v>
      </c>
      <c r="G1974" t="s">
        <v>274</v>
      </c>
      <c r="H1974"/>
      <c r="I1974"/>
      <c r="K1974" t="s">
        <v>2274</v>
      </c>
      <c r="L1974" s="68">
        <v>2176000</v>
      </c>
      <c r="M1974" s="68">
        <f>InvoiceDatabase[[#This Row],[Amount]]-InvoiceDatabase[[#This Row],[Paid Amount]]</f>
        <v>0</v>
      </c>
      <c r="N1974" s="68" t="str" cm="1">
        <f t="array" aca="1" ref="N19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4" s="68" t="str">
        <f>_xlfn.TEXTAFTER(
VLOOKUP(InvoiceDatabase[[#This Row],[Customer]],CustomerList[],5,FALSE),
", ", -1)</f>
        <v>DKI Jakarta</v>
      </c>
      <c r="P1974" s="68">
        <f ca="1">IF(InvoiceDatabase[[#This Row],[Aging]]&lt;&gt;"Within Due",InvoiceDatabase[[#This Row],[Balance Outstanding]],0)</f>
        <v>0</v>
      </c>
      <c r="Q1974" s="68">
        <f ca="1">IF(InvoiceDatabase[[#This Row],[Aging]]="Within Due",InvoiceDatabase[[#This Row],[Balance Outstanding]],0)</f>
        <v>0</v>
      </c>
      <c r="R1974" s="68" t="str">
        <f ca="1">IF(InvoiceDatabase[[#This Row],[Date Issued]] &gt;= TODAY()-30, "Yes", "No")</f>
        <v>No</v>
      </c>
      <c r="S1974" s="68" t="str">
        <f ca="1">IF(InvoiceDatabase[[#This Row],[IsOverdue?]]&lt;&gt;"Yes",InvoiceDatabase[[#This Row],[Status]],"Past Due")</f>
        <v>Paid</v>
      </c>
      <c r="T1974" s="68" t="str">
        <f ca="1">IF(AND(InvoiceDatabase[[#This Row],[Date Due]]&lt;TODAY(),InvoiceDatabase[[#This Row],[Status]]&lt;&gt;"Paid"),"Yes","No")</f>
        <v>No</v>
      </c>
    </row>
    <row r="1975" spans="1:20">
      <c r="A1975">
        <v>1974</v>
      </c>
      <c r="C1975" t="s">
        <v>144</v>
      </c>
      <c r="D1975" s="68">
        <v>4696000</v>
      </c>
      <c r="E1975" s="23">
        <v>46197</v>
      </c>
      <c r="F1975" s="23">
        <v>46242</v>
      </c>
      <c r="G1975" t="s">
        <v>2802</v>
      </c>
      <c r="H1975"/>
      <c r="I1975"/>
      <c r="K1975" t="s">
        <v>2275</v>
      </c>
      <c r="L1975" s="68">
        <v>1878000</v>
      </c>
      <c r="M1975" s="68">
        <f>InvoiceDatabase[[#This Row],[Amount]]-InvoiceDatabase[[#This Row],[Paid Amount]]</f>
        <v>2818000</v>
      </c>
      <c r="N1975" s="68" t="str" cm="1">
        <f t="array" aca="1" ref="N19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75" s="68" t="str">
        <f>_xlfn.TEXTAFTER(
VLOOKUP(InvoiceDatabase[[#This Row],[Customer]],CustomerList[],5,FALSE),
", ", -1)</f>
        <v>Banten</v>
      </c>
      <c r="P1975" s="68">
        <f ca="1">IF(InvoiceDatabase[[#This Row],[Aging]]&lt;&gt;"Within Due",InvoiceDatabase[[#This Row],[Balance Outstanding]],0)</f>
        <v>2818000</v>
      </c>
      <c r="Q1975" s="68">
        <f ca="1">IF(InvoiceDatabase[[#This Row],[Aging]]="Within Due",InvoiceDatabase[[#This Row],[Balance Outstanding]],0)</f>
        <v>0</v>
      </c>
      <c r="R1975" s="68" t="str">
        <f ca="1">IF(InvoiceDatabase[[#This Row],[Date Issued]] &gt;= TODAY()-30, "Yes", "No")</f>
        <v>No</v>
      </c>
      <c r="S1975" s="68" t="str">
        <f ca="1">IF(InvoiceDatabase[[#This Row],[IsOverdue?]]&lt;&gt;"Yes",InvoiceDatabase[[#This Row],[Status]],"Past Due")</f>
        <v>Past Due</v>
      </c>
      <c r="T1975" s="68" t="str">
        <f ca="1">IF(AND(InvoiceDatabase[[#This Row],[Date Due]]&lt;TODAY(),InvoiceDatabase[[#This Row],[Status]]&lt;&gt;"Paid"),"Yes","No")</f>
        <v>Yes</v>
      </c>
    </row>
    <row r="1976" spans="1:20">
      <c r="A1976">
        <v>1975</v>
      </c>
      <c r="C1976" t="s">
        <v>144</v>
      </c>
      <c r="D1976" s="68">
        <v>4646000</v>
      </c>
      <c r="E1976" s="23">
        <v>46037</v>
      </c>
      <c r="F1976" s="23">
        <v>46051</v>
      </c>
      <c r="G1976" t="s">
        <v>274</v>
      </c>
      <c r="H1976"/>
      <c r="I1976"/>
      <c r="K1976" t="s">
        <v>2276</v>
      </c>
      <c r="L1976" s="68">
        <v>4646000</v>
      </c>
      <c r="M1976" s="68">
        <f>InvoiceDatabase[[#This Row],[Amount]]-InvoiceDatabase[[#This Row],[Paid Amount]]</f>
        <v>0</v>
      </c>
      <c r="N1976" s="68" t="str" cm="1">
        <f t="array" aca="1" ref="N19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6" s="68" t="str">
        <f>_xlfn.TEXTAFTER(
VLOOKUP(InvoiceDatabase[[#This Row],[Customer]],CustomerList[],5,FALSE),
", ", -1)</f>
        <v>Banten</v>
      </c>
      <c r="P1976" s="68">
        <f ca="1">IF(InvoiceDatabase[[#This Row],[Aging]]&lt;&gt;"Within Due",InvoiceDatabase[[#This Row],[Balance Outstanding]],0)</f>
        <v>0</v>
      </c>
      <c r="Q1976" s="68">
        <f ca="1">IF(InvoiceDatabase[[#This Row],[Aging]]="Within Due",InvoiceDatabase[[#This Row],[Balance Outstanding]],0)</f>
        <v>0</v>
      </c>
      <c r="R1976" s="68" t="str">
        <f ca="1">IF(InvoiceDatabase[[#This Row],[Date Issued]] &gt;= TODAY()-30, "Yes", "No")</f>
        <v>No</v>
      </c>
      <c r="S1976" s="68" t="str">
        <f ca="1">IF(InvoiceDatabase[[#This Row],[IsOverdue?]]&lt;&gt;"Yes",InvoiceDatabase[[#This Row],[Status]],"Past Due")</f>
        <v>Paid</v>
      </c>
      <c r="T1976" s="68" t="str">
        <f ca="1">IF(AND(InvoiceDatabase[[#This Row],[Date Due]]&lt;TODAY(),InvoiceDatabase[[#This Row],[Status]]&lt;&gt;"Paid"),"Yes","No")</f>
        <v>No</v>
      </c>
    </row>
    <row r="1977" spans="1:20">
      <c r="A1977">
        <v>1976</v>
      </c>
      <c r="C1977" t="s">
        <v>125</v>
      </c>
      <c r="D1977" s="68">
        <v>497000</v>
      </c>
      <c r="E1977" s="23">
        <v>46178</v>
      </c>
      <c r="F1977" s="23">
        <v>46208</v>
      </c>
      <c r="G1977" t="s">
        <v>51</v>
      </c>
      <c r="H1977"/>
      <c r="I1977"/>
      <c r="K1977" t="s">
        <v>2277</v>
      </c>
      <c r="L1977" s="68">
        <v>0</v>
      </c>
      <c r="M1977" s="68">
        <f>InvoiceDatabase[[#This Row],[Amount]]-InvoiceDatabase[[#This Row],[Paid Amount]]</f>
        <v>497000</v>
      </c>
      <c r="N1977" s="68" t="str" cm="1">
        <f t="array" aca="1" ref="N19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77" s="68" t="str">
        <f>_xlfn.TEXTAFTER(
VLOOKUP(InvoiceDatabase[[#This Row],[Customer]],CustomerList[],5,FALSE),
", ", -1)</f>
        <v>DKI Jakarta</v>
      </c>
      <c r="P1977" s="68">
        <f ca="1">IF(InvoiceDatabase[[#This Row],[Aging]]&lt;&gt;"Within Due",InvoiceDatabase[[#This Row],[Balance Outstanding]],0)</f>
        <v>497000</v>
      </c>
      <c r="Q1977" s="68">
        <f ca="1">IF(InvoiceDatabase[[#This Row],[Aging]]="Within Due",InvoiceDatabase[[#This Row],[Balance Outstanding]],0)</f>
        <v>0</v>
      </c>
      <c r="R1977" s="68" t="str">
        <f ca="1">IF(InvoiceDatabase[[#This Row],[Date Issued]] &gt;= TODAY()-30, "Yes", "No")</f>
        <v>No</v>
      </c>
      <c r="S1977" s="68" t="str">
        <f ca="1">IF(InvoiceDatabase[[#This Row],[IsOverdue?]]&lt;&gt;"Yes",InvoiceDatabase[[#This Row],[Status]],"Past Due")</f>
        <v>Past Due</v>
      </c>
      <c r="T1977" s="68" t="str">
        <f ca="1">IF(AND(InvoiceDatabase[[#This Row],[Date Due]]&lt;TODAY(),InvoiceDatabase[[#This Row],[Status]]&lt;&gt;"Paid"),"Yes","No")</f>
        <v>Yes</v>
      </c>
    </row>
    <row r="1978" spans="1:20">
      <c r="A1978">
        <v>1977</v>
      </c>
      <c r="C1978" t="s">
        <v>177</v>
      </c>
      <c r="D1978" s="68">
        <v>2445000</v>
      </c>
      <c r="E1978" s="23">
        <v>46073</v>
      </c>
      <c r="F1978" s="23">
        <v>46087</v>
      </c>
      <c r="G1978" t="s">
        <v>274</v>
      </c>
      <c r="H1978"/>
      <c r="I1978"/>
      <c r="K1978" t="s">
        <v>2278</v>
      </c>
      <c r="L1978" s="68">
        <v>2445000</v>
      </c>
      <c r="M1978" s="68">
        <f>InvoiceDatabase[[#This Row],[Amount]]-InvoiceDatabase[[#This Row],[Paid Amount]]</f>
        <v>0</v>
      </c>
      <c r="N1978" s="68" t="str" cm="1">
        <f t="array" aca="1" ref="N19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78" s="68" t="str">
        <f>_xlfn.TEXTAFTER(
VLOOKUP(InvoiceDatabase[[#This Row],[Customer]],CustomerList[],5,FALSE),
", ", -1)</f>
        <v>Jawa Timur</v>
      </c>
      <c r="P1978" s="68">
        <f ca="1">IF(InvoiceDatabase[[#This Row],[Aging]]&lt;&gt;"Within Due",InvoiceDatabase[[#This Row],[Balance Outstanding]],0)</f>
        <v>0</v>
      </c>
      <c r="Q1978" s="68">
        <f ca="1">IF(InvoiceDatabase[[#This Row],[Aging]]="Within Due",InvoiceDatabase[[#This Row],[Balance Outstanding]],0)</f>
        <v>0</v>
      </c>
      <c r="R1978" s="68" t="str">
        <f ca="1">IF(InvoiceDatabase[[#This Row],[Date Issued]] &gt;= TODAY()-30, "Yes", "No")</f>
        <v>No</v>
      </c>
      <c r="S1978" s="68" t="str">
        <f ca="1">IF(InvoiceDatabase[[#This Row],[IsOverdue?]]&lt;&gt;"Yes",InvoiceDatabase[[#This Row],[Status]],"Past Due")</f>
        <v>Paid</v>
      </c>
      <c r="T1978" s="68" t="str">
        <f ca="1">IF(AND(InvoiceDatabase[[#This Row],[Date Due]]&lt;TODAY(),InvoiceDatabase[[#This Row],[Status]]&lt;&gt;"Paid"),"Yes","No")</f>
        <v>No</v>
      </c>
    </row>
    <row r="1979" spans="1:20">
      <c r="A1979">
        <v>1978</v>
      </c>
      <c r="C1979" t="s">
        <v>125</v>
      </c>
      <c r="D1979" s="68">
        <v>7558000</v>
      </c>
      <c r="E1979" s="23">
        <v>46181</v>
      </c>
      <c r="F1979" s="23">
        <v>46211</v>
      </c>
      <c r="G1979" t="s">
        <v>2802</v>
      </c>
      <c r="H1979"/>
      <c r="I1979"/>
      <c r="K1979" t="s">
        <v>2279</v>
      </c>
      <c r="L1979" s="68">
        <v>2267000</v>
      </c>
      <c r="M1979" s="68">
        <f>InvoiceDatabase[[#This Row],[Amount]]-InvoiceDatabase[[#This Row],[Paid Amount]]</f>
        <v>5291000</v>
      </c>
      <c r="N1979" s="68" t="str" cm="1">
        <f t="array" aca="1" ref="N19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1979" s="68" t="str">
        <f>_xlfn.TEXTAFTER(
VLOOKUP(InvoiceDatabase[[#This Row],[Customer]],CustomerList[],5,FALSE),
", ", -1)</f>
        <v>DKI Jakarta</v>
      </c>
      <c r="P1979" s="68">
        <f ca="1">IF(InvoiceDatabase[[#This Row],[Aging]]&lt;&gt;"Within Due",InvoiceDatabase[[#This Row],[Balance Outstanding]],0)</f>
        <v>5291000</v>
      </c>
      <c r="Q1979" s="68">
        <f ca="1">IF(InvoiceDatabase[[#This Row],[Aging]]="Within Due",InvoiceDatabase[[#This Row],[Balance Outstanding]],0)</f>
        <v>0</v>
      </c>
      <c r="R1979" s="68" t="str">
        <f ca="1">IF(InvoiceDatabase[[#This Row],[Date Issued]] &gt;= TODAY()-30, "Yes", "No")</f>
        <v>No</v>
      </c>
      <c r="S1979" s="68" t="str">
        <f ca="1">IF(InvoiceDatabase[[#This Row],[IsOverdue?]]&lt;&gt;"Yes",InvoiceDatabase[[#This Row],[Status]],"Past Due")</f>
        <v>Past Due</v>
      </c>
      <c r="T1979" s="68" t="str">
        <f ca="1">IF(AND(InvoiceDatabase[[#This Row],[Date Due]]&lt;TODAY(),InvoiceDatabase[[#This Row],[Status]]&lt;&gt;"Paid"),"Yes","No")</f>
        <v>Yes</v>
      </c>
    </row>
    <row r="1980" spans="1:20">
      <c r="A1980">
        <v>1979</v>
      </c>
      <c r="C1980" t="s">
        <v>218</v>
      </c>
      <c r="D1980" s="68">
        <v>3383000</v>
      </c>
      <c r="E1980" s="23">
        <v>46069</v>
      </c>
      <c r="F1980" s="23">
        <v>46083</v>
      </c>
      <c r="G1980" t="s">
        <v>274</v>
      </c>
      <c r="H1980"/>
      <c r="I1980"/>
      <c r="K1980" t="s">
        <v>2280</v>
      </c>
      <c r="L1980" s="68">
        <v>3383000</v>
      </c>
      <c r="M1980" s="68">
        <f>InvoiceDatabase[[#This Row],[Amount]]-InvoiceDatabase[[#This Row],[Paid Amount]]</f>
        <v>0</v>
      </c>
      <c r="N1980" s="68" t="str" cm="1">
        <f t="array" aca="1" ref="N19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0" s="68" t="str">
        <f>_xlfn.TEXTAFTER(
VLOOKUP(InvoiceDatabase[[#This Row],[Customer]],CustomerList[],5,FALSE),
", ", -1)</f>
        <v>Sumatera Utara</v>
      </c>
      <c r="P1980" s="68">
        <f ca="1">IF(InvoiceDatabase[[#This Row],[Aging]]&lt;&gt;"Within Due",InvoiceDatabase[[#This Row],[Balance Outstanding]],0)</f>
        <v>0</v>
      </c>
      <c r="Q1980" s="68">
        <f ca="1">IF(InvoiceDatabase[[#This Row],[Aging]]="Within Due",InvoiceDatabase[[#This Row],[Balance Outstanding]],0)</f>
        <v>0</v>
      </c>
      <c r="R1980" s="68" t="str">
        <f ca="1">IF(InvoiceDatabase[[#This Row],[Date Issued]] &gt;= TODAY()-30, "Yes", "No")</f>
        <v>No</v>
      </c>
      <c r="S1980" s="68" t="str">
        <f ca="1">IF(InvoiceDatabase[[#This Row],[IsOverdue?]]&lt;&gt;"Yes",InvoiceDatabase[[#This Row],[Status]],"Past Due")</f>
        <v>Paid</v>
      </c>
      <c r="T1980" s="68" t="str">
        <f ca="1">IF(AND(InvoiceDatabase[[#This Row],[Date Due]]&lt;TODAY(),InvoiceDatabase[[#This Row],[Status]]&lt;&gt;"Paid"),"Yes","No")</f>
        <v>No</v>
      </c>
    </row>
    <row r="1981" spans="1:20">
      <c r="A1981">
        <v>1980</v>
      </c>
      <c r="C1981" t="s">
        <v>118</v>
      </c>
      <c r="D1981" s="68">
        <v>4845000</v>
      </c>
      <c r="E1981" s="23">
        <v>46109</v>
      </c>
      <c r="F1981" s="23">
        <v>46139</v>
      </c>
      <c r="G1981" t="s">
        <v>274</v>
      </c>
      <c r="H1981"/>
      <c r="I1981"/>
      <c r="K1981" t="s">
        <v>2281</v>
      </c>
      <c r="L1981" s="68">
        <v>4845000</v>
      </c>
      <c r="M1981" s="68">
        <f>InvoiceDatabase[[#This Row],[Amount]]-InvoiceDatabase[[#This Row],[Paid Amount]]</f>
        <v>0</v>
      </c>
      <c r="N1981" s="68" t="str" cm="1">
        <f t="array" aca="1" ref="N19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1" s="68" t="str">
        <f>_xlfn.TEXTAFTER(
VLOOKUP(InvoiceDatabase[[#This Row],[Customer]],CustomerList[],5,FALSE),
", ", -1)</f>
        <v>DKI Jakarta</v>
      </c>
      <c r="P1981" s="68">
        <f ca="1">IF(InvoiceDatabase[[#This Row],[Aging]]&lt;&gt;"Within Due",InvoiceDatabase[[#This Row],[Balance Outstanding]],0)</f>
        <v>0</v>
      </c>
      <c r="Q1981" s="68">
        <f ca="1">IF(InvoiceDatabase[[#This Row],[Aging]]="Within Due",InvoiceDatabase[[#This Row],[Balance Outstanding]],0)</f>
        <v>0</v>
      </c>
      <c r="R1981" s="68" t="str">
        <f ca="1">IF(InvoiceDatabase[[#This Row],[Date Issued]] &gt;= TODAY()-30, "Yes", "No")</f>
        <v>No</v>
      </c>
      <c r="S1981" s="68" t="str">
        <f ca="1">IF(InvoiceDatabase[[#This Row],[IsOverdue?]]&lt;&gt;"Yes",InvoiceDatabase[[#This Row],[Status]],"Past Due")</f>
        <v>Paid</v>
      </c>
      <c r="T1981" s="68" t="str">
        <f ca="1">IF(AND(InvoiceDatabase[[#This Row],[Date Due]]&lt;TODAY(),InvoiceDatabase[[#This Row],[Status]]&lt;&gt;"Paid"),"Yes","No")</f>
        <v>No</v>
      </c>
    </row>
    <row r="1982" spans="1:20">
      <c r="A1982">
        <v>1981</v>
      </c>
      <c r="C1982" t="s">
        <v>105</v>
      </c>
      <c r="D1982" s="68">
        <v>2722000</v>
      </c>
      <c r="E1982" s="23">
        <v>46153</v>
      </c>
      <c r="F1982" s="23">
        <v>46183</v>
      </c>
      <c r="G1982" t="s">
        <v>274</v>
      </c>
      <c r="H1982"/>
      <c r="I1982"/>
      <c r="K1982" t="s">
        <v>2282</v>
      </c>
      <c r="L1982" s="68">
        <v>2722000</v>
      </c>
      <c r="M1982" s="68">
        <f>InvoiceDatabase[[#This Row],[Amount]]-InvoiceDatabase[[#This Row],[Paid Amount]]</f>
        <v>0</v>
      </c>
      <c r="N1982" s="68" t="str" cm="1">
        <f t="array" aca="1" ref="N19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2" s="68" t="str">
        <f>_xlfn.TEXTAFTER(
VLOOKUP(InvoiceDatabase[[#This Row],[Customer]],CustomerList[],5,FALSE),
", ", -1)</f>
        <v>DKI Jakarta</v>
      </c>
      <c r="P1982" s="68">
        <f ca="1">IF(InvoiceDatabase[[#This Row],[Aging]]&lt;&gt;"Within Due",InvoiceDatabase[[#This Row],[Balance Outstanding]],0)</f>
        <v>0</v>
      </c>
      <c r="Q1982" s="68">
        <f ca="1">IF(InvoiceDatabase[[#This Row],[Aging]]="Within Due",InvoiceDatabase[[#This Row],[Balance Outstanding]],0)</f>
        <v>0</v>
      </c>
      <c r="R1982" s="68" t="str">
        <f ca="1">IF(InvoiceDatabase[[#This Row],[Date Issued]] &gt;= TODAY()-30, "Yes", "No")</f>
        <v>No</v>
      </c>
      <c r="S1982" s="68" t="str">
        <f ca="1">IF(InvoiceDatabase[[#This Row],[IsOverdue?]]&lt;&gt;"Yes",InvoiceDatabase[[#This Row],[Status]],"Past Due")</f>
        <v>Paid</v>
      </c>
      <c r="T1982" s="68" t="str">
        <f ca="1">IF(AND(InvoiceDatabase[[#This Row],[Date Due]]&lt;TODAY(),InvoiceDatabase[[#This Row],[Status]]&lt;&gt;"Paid"),"Yes","No")</f>
        <v>No</v>
      </c>
    </row>
    <row r="1983" spans="1:20">
      <c r="A1983">
        <v>1982</v>
      </c>
      <c r="C1983" t="s">
        <v>111</v>
      </c>
      <c r="D1983" s="68">
        <v>3307000</v>
      </c>
      <c r="E1983" s="23">
        <v>46103</v>
      </c>
      <c r="F1983" s="23">
        <v>46148</v>
      </c>
      <c r="G1983" t="s">
        <v>274</v>
      </c>
      <c r="H1983"/>
      <c r="I1983"/>
      <c r="K1983" t="s">
        <v>2283</v>
      </c>
      <c r="L1983" s="68">
        <v>3307000</v>
      </c>
      <c r="M1983" s="68">
        <f>InvoiceDatabase[[#This Row],[Amount]]-InvoiceDatabase[[#This Row],[Paid Amount]]</f>
        <v>0</v>
      </c>
      <c r="N1983" s="68" t="str" cm="1">
        <f t="array" aca="1" ref="N19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3" s="68" t="str">
        <f>_xlfn.TEXTAFTER(
VLOOKUP(InvoiceDatabase[[#This Row],[Customer]],CustomerList[],5,FALSE),
", ", -1)</f>
        <v>DKI Jakarta</v>
      </c>
      <c r="P1983" s="68">
        <f ca="1">IF(InvoiceDatabase[[#This Row],[Aging]]&lt;&gt;"Within Due",InvoiceDatabase[[#This Row],[Balance Outstanding]],0)</f>
        <v>0</v>
      </c>
      <c r="Q1983" s="68">
        <f ca="1">IF(InvoiceDatabase[[#This Row],[Aging]]="Within Due",InvoiceDatabase[[#This Row],[Balance Outstanding]],0)</f>
        <v>0</v>
      </c>
      <c r="R1983" s="68" t="str">
        <f ca="1">IF(InvoiceDatabase[[#This Row],[Date Issued]] &gt;= TODAY()-30, "Yes", "No")</f>
        <v>No</v>
      </c>
      <c r="S1983" s="68" t="str">
        <f ca="1">IF(InvoiceDatabase[[#This Row],[IsOverdue?]]&lt;&gt;"Yes",InvoiceDatabase[[#This Row],[Status]],"Past Due")</f>
        <v>Paid</v>
      </c>
      <c r="T1983" s="68" t="str">
        <f ca="1">IF(AND(InvoiceDatabase[[#This Row],[Date Due]]&lt;TODAY(),InvoiceDatabase[[#This Row],[Status]]&lt;&gt;"Paid"),"Yes","No")</f>
        <v>No</v>
      </c>
    </row>
    <row r="1984" spans="1:20">
      <c r="A1984">
        <v>1983</v>
      </c>
      <c r="C1984" t="s">
        <v>138</v>
      </c>
      <c r="D1984" s="68">
        <v>3944000</v>
      </c>
      <c r="E1984" s="23">
        <v>46057</v>
      </c>
      <c r="F1984" s="23">
        <v>46087</v>
      </c>
      <c r="G1984" t="s">
        <v>274</v>
      </c>
      <c r="H1984"/>
      <c r="I1984"/>
      <c r="K1984" t="s">
        <v>2284</v>
      </c>
      <c r="L1984" s="68">
        <v>3944000</v>
      </c>
      <c r="M1984" s="68">
        <f>InvoiceDatabase[[#This Row],[Amount]]-InvoiceDatabase[[#This Row],[Paid Amount]]</f>
        <v>0</v>
      </c>
      <c r="N1984" s="68" t="str" cm="1">
        <f t="array" aca="1" ref="N19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4" s="68" t="str">
        <f>_xlfn.TEXTAFTER(
VLOOKUP(InvoiceDatabase[[#This Row],[Customer]],CustomerList[],5,FALSE),
", ", -1)</f>
        <v>Jawa Barat</v>
      </c>
      <c r="P1984" s="68">
        <f ca="1">IF(InvoiceDatabase[[#This Row],[Aging]]&lt;&gt;"Within Due",InvoiceDatabase[[#This Row],[Balance Outstanding]],0)</f>
        <v>0</v>
      </c>
      <c r="Q1984" s="68">
        <f ca="1">IF(InvoiceDatabase[[#This Row],[Aging]]="Within Due",InvoiceDatabase[[#This Row],[Balance Outstanding]],0)</f>
        <v>0</v>
      </c>
      <c r="R1984" s="68" t="str">
        <f ca="1">IF(InvoiceDatabase[[#This Row],[Date Issued]] &gt;= TODAY()-30, "Yes", "No")</f>
        <v>No</v>
      </c>
      <c r="S1984" s="68" t="str">
        <f ca="1">IF(InvoiceDatabase[[#This Row],[IsOverdue?]]&lt;&gt;"Yes",InvoiceDatabase[[#This Row],[Status]],"Past Due")</f>
        <v>Paid</v>
      </c>
      <c r="T1984" s="68" t="str">
        <f ca="1">IF(AND(InvoiceDatabase[[#This Row],[Date Due]]&lt;TODAY(),InvoiceDatabase[[#This Row],[Status]]&lt;&gt;"Paid"),"Yes","No")</f>
        <v>No</v>
      </c>
    </row>
    <row r="1985" spans="1:20">
      <c r="A1985">
        <v>1984</v>
      </c>
      <c r="C1985" t="s">
        <v>131</v>
      </c>
      <c r="D1985" s="68">
        <v>5704000</v>
      </c>
      <c r="E1985" s="23">
        <v>46030</v>
      </c>
      <c r="F1985" s="23">
        <v>46060</v>
      </c>
      <c r="G1985" t="s">
        <v>2802</v>
      </c>
      <c r="H1985"/>
      <c r="I1985"/>
      <c r="K1985" t="s">
        <v>2285</v>
      </c>
      <c r="L1985" s="68">
        <v>3993000</v>
      </c>
      <c r="M1985" s="68">
        <f>InvoiceDatabase[[#This Row],[Amount]]-InvoiceDatabase[[#This Row],[Paid Amount]]</f>
        <v>1711000</v>
      </c>
      <c r="N1985" s="68" t="str" cm="1">
        <f t="array" aca="1" ref="N19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85" s="68" t="str">
        <f>_xlfn.TEXTAFTER(
VLOOKUP(InvoiceDatabase[[#This Row],[Customer]],CustomerList[],5,FALSE),
", ", -1)</f>
        <v>Jawa Barat</v>
      </c>
      <c r="P1985" s="68">
        <f ca="1">IF(InvoiceDatabase[[#This Row],[Aging]]&lt;&gt;"Within Due",InvoiceDatabase[[#This Row],[Balance Outstanding]],0)</f>
        <v>1711000</v>
      </c>
      <c r="Q1985" s="68">
        <f ca="1">IF(InvoiceDatabase[[#This Row],[Aging]]="Within Due",InvoiceDatabase[[#This Row],[Balance Outstanding]],0)</f>
        <v>0</v>
      </c>
      <c r="R1985" s="68" t="str">
        <f ca="1">IF(InvoiceDatabase[[#This Row],[Date Issued]] &gt;= TODAY()-30, "Yes", "No")</f>
        <v>No</v>
      </c>
      <c r="S1985" s="68" t="str">
        <f ca="1">IF(InvoiceDatabase[[#This Row],[IsOverdue?]]&lt;&gt;"Yes",InvoiceDatabase[[#This Row],[Status]],"Past Due")</f>
        <v>Past Due</v>
      </c>
      <c r="T1985" s="68" t="str">
        <f ca="1">IF(AND(InvoiceDatabase[[#This Row],[Date Due]]&lt;TODAY(),InvoiceDatabase[[#This Row],[Status]]&lt;&gt;"Paid"),"Yes","No")</f>
        <v>Yes</v>
      </c>
    </row>
    <row r="1986" spans="1:20">
      <c r="A1986">
        <v>1985</v>
      </c>
      <c r="C1986" t="s">
        <v>151</v>
      </c>
      <c r="D1986" s="68">
        <v>6548000</v>
      </c>
      <c r="E1986" s="23">
        <v>46266</v>
      </c>
      <c r="F1986" s="23">
        <v>46296</v>
      </c>
      <c r="G1986" t="s">
        <v>274</v>
      </c>
      <c r="H1986"/>
      <c r="I1986"/>
      <c r="K1986" t="s">
        <v>2286</v>
      </c>
      <c r="L1986" s="68">
        <v>6548000</v>
      </c>
      <c r="M1986" s="68">
        <f>InvoiceDatabase[[#This Row],[Amount]]-InvoiceDatabase[[#This Row],[Paid Amount]]</f>
        <v>0</v>
      </c>
      <c r="N1986" s="68" t="str" cm="1">
        <f t="array" aca="1" ref="N19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6" s="68" t="str">
        <f>_xlfn.TEXTAFTER(
VLOOKUP(InvoiceDatabase[[#This Row],[Customer]],CustomerList[],5,FALSE),
", ", -1)</f>
        <v>Banten</v>
      </c>
      <c r="P1986" s="68">
        <f ca="1">IF(InvoiceDatabase[[#This Row],[Aging]]&lt;&gt;"Within Due",InvoiceDatabase[[#This Row],[Balance Outstanding]],0)</f>
        <v>0</v>
      </c>
      <c r="Q1986" s="68">
        <f ca="1">IF(InvoiceDatabase[[#This Row],[Aging]]="Within Due",InvoiceDatabase[[#This Row],[Balance Outstanding]],0)</f>
        <v>0</v>
      </c>
      <c r="R1986" s="68" t="str">
        <f ca="1">IF(InvoiceDatabase[[#This Row],[Date Issued]] &gt;= TODAY()-30, "Yes", "No")</f>
        <v>No</v>
      </c>
      <c r="S1986" s="68" t="str">
        <f ca="1">IF(InvoiceDatabase[[#This Row],[IsOverdue?]]&lt;&gt;"Yes",InvoiceDatabase[[#This Row],[Status]],"Past Due")</f>
        <v>Paid</v>
      </c>
      <c r="T1986" s="68" t="str">
        <f ca="1">IF(AND(InvoiceDatabase[[#This Row],[Date Due]]&lt;TODAY(),InvoiceDatabase[[#This Row],[Status]]&lt;&gt;"Paid"),"Yes","No")</f>
        <v>No</v>
      </c>
    </row>
    <row r="1987" spans="1:20">
      <c r="A1987">
        <v>1986</v>
      </c>
      <c r="C1987" t="s">
        <v>131</v>
      </c>
      <c r="D1987" s="68">
        <v>4039000</v>
      </c>
      <c r="E1987" s="23">
        <v>46249</v>
      </c>
      <c r="F1987" s="23">
        <v>46263</v>
      </c>
      <c r="G1987" t="s">
        <v>51</v>
      </c>
      <c r="H1987"/>
      <c r="I1987"/>
      <c r="K1987" t="s">
        <v>2287</v>
      </c>
      <c r="L1987" s="68">
        <v>0</v>
      </c>
      <c r="M1987" s="68">
        <f>InvoiceDatabase[[#This Row],[Amount]]-InvoiceDatabase[[#This Row],[Paid Amount]]</f>
        <v>4039000</v>
      </c>
      <c r="N1987" s="68" t="str" cm="1">
        <f t="array" aca="1" ref="N19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87" s="68" t="str">
        <f>_xlfn.TEXTAFTER(
VLOOKUP(InvoiceDatabase[[#This Row],[Customer]],CustomerList[],5,FALSE),
", ", -1)</f>
        <v>Jawa Barat</v>
      </c>
      <c r="P1987" s="68">
        <f ca="1">IF(InvoiceDatabase[[#This Row],[Aging]]&lt;&gt;"Within Due",InvoiceDatabase[[#This Row],[Balance Outstanding]],0)</f>
        <v>4039000</v>
      </c>
      <c r="Q1987" s="68">
        <f ca="1">IF(InvoiceDatabase[[#This Row],[Aging]]="Within Due",InvoiceDatabase[[#This Row],[Balance Outstanding]],0)</f>
        <v>0</v>
      </c>
      <c r="R1987" s="68" t="str">
        <f ca="1">IF(InvoiceDatabase[[#This Row],[Date Issued]] &gt;= TODAY()-30, "Yes", "No")</f>
        <v>No</v>
      </c>
      <c r="S1987" s="68" t="str">
        <f ca="1">IF(InvoiceDatabase[[#This Row],[IsOverdue?]]&lt;&gt;"Yes",InvoiceDatabase[[#This Row],[Status]],"Past Due")</f>
        <v>Past Due</v>
      </c>
      <c r="T1987" s="68" t="str">
        <f ca="1">IF(AND(InvoiceDatabase[[#This Row],[Date Due]]&lt;TODAY(),InvoiceDatabase[[#This Row],[Status]]&lt;&gt;"Paid"),"Yes","No")</f>
        <v>Yes</v>
      </c>
    </row>
    <row r="1988" spans="1:20">
      <c r="A1988">
        <v>1987</v>
      </c>
      <c r="C1988" t="s">
        <v>111</v>
      </c>
      <c r="D1988" s="68">
        <v>2079000</v>
      </c>
      <c r="E1988" s="23">
        <v>46202</v>
      </c>
      <c r="F1988" s="23">
        <v>46232</v>
      </c>
      <c r="G1988" t="s">
        <v>274</v>
      </c>
      <c r="H1988"/>
      <c r="I1988"/>
      <c r="K1988" t="s">
        <v>2288</v>
      </c>
      <c r="L1988" s="68">
        <v>2079000</v>
      </c>
      <c r="M1988" s="68">
        <f>InvoiceDatabase[[#This Row],[Amount]]-InvoiceDatabase[[#This Row],[Paid Amount]]</f>
        <v>0</v>
      </c>
      <c r="N1988" s="68" t="str" cm="1">
        <f t="array" aca="1" ref="N19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8" s="68" t="str">
        <f>_xlfn.TEXTAFTER(
VLOOKUP(InvoiceDatabase[[#This Row],[Customer]],CustomerList[],5,FALSE),
", ", -1)</f>
        <v>DKI Jakarta</v>
      </c>
      <c r="P1988" s="68">
        <f ca="1">IF(InvoiceDatabase[[#This Row],[Aging]]&lt;&gt;"Within Due",InvoiceDatabase[[#This Row],[Balance Outstanding]],0)</f>
        <v>0</v>
      </c>
      <c r="Q1988" s="68">
        <f ca="1">IF(InvoiceDatabase[[#This Row],[Aging]]="Within Due",InvoiceDatabase[[#This Row],[Balance Outstanding]],0)</f>
        <v>0</v>
      </c>
      <c r="R1988" s="68" t="str">
        <f ca="1">IF(InvoiceDatabase[[#This Row],[Date Issued]] &gt;= TODAY()-30, "Yes", "No")</f>
        <v>No</v>
      </c>
      <c r="S1988" s="68" t="str">
        <f ca="1">IF(InvoiceDatabase[[#This Row],[IsOverdue?]]&lt;&gt;"Yes",InvoiceDatabase[[#This Row],[Status]],"Past Due")</f>
        <v>Paid</v>
      </c>
      <c r="T1988" s="68" t="str">
        <f ca="1">IF(AND(InvoiceDatabase[[#This Row],[Date Due]]&lt;TODAY(),InvoiceDatabase[[#This Row],[Status]]&lt;&gt;"Paid"),"Yes","No")</f>
        <v>No</v>
      </c>
    </row>
    <row r="1989" spans="1:20">
      <c r="A1989">
        <v>1988</v>
      </c>
      <c r="C1989" t="s">
        <v>190</v>
      </c>
      <c r="D1989" s="68">
        <v>1727000</v>
      </c>
      <c r="E1989" s="23">
        <v>46136</v>
      </c>
      <c r="F1989" s="23">
        <v>46150</v>
      </c>
      <c r="G1989" t="s">
        <v>274</v>
      </c>
      <c r="H1989"/>
      <c r="I1989"/>
      <c r="K1989" t="s">
        <v>2289</v>
      </c>
      <c r="L1989" s="68">
        <v>1727000</v>
      </c>
      <c r="M1989" s="68">
        <f>InvoiceDatabase[[#This Row],[Amount]]-InvoiceDatabase[[#This Row],[Paid Amount]]</f>
        <v>0</v>
      </c>
      <c r="N1989" s="68" t="str" cm="1">
        <f t="array" aca="1" ref="N19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89" s="68" t="str">
        <f>_xlfn.TEXTAFTER(
VLOOKUP(InvoiceDatabase[[#This Row],[Customer]],CustomerList[],5,FALSE),
", ", -1)</f>
        <v>Jawa Tengah</v>
      </c>
      <c r="P1989" s="68">
        <f ca="1">IF(InvoiceDatabase[[#This Row],[Aging]]&lt;&gt;"Within Due",InvoiceDatabase[[#This Row],[Balance Outstanding]],0)</f>
        <v>0</v>
      </c>
      <c r="Q1989" s="68">
        <f ca="1">IF(InvoiceDatabase[[#This Row],[Aging]]="Within Due",InvoiceDatabase[[#This Row],[Balance Outstanding]],0)</f>
        <v>0</v>
      </c>
      <c r="R1989" s="68" t="str">
        <f ca="1">IF(InvoiceDatabase[[#This Row],[Date Issued]] &gt;= TODAY()-30, "Yes", "No")</f>
        <v>No</v>
      </c>
      <c r="S1989" s="68" t="str">
        <f ca="1">IF(InvoiceDatabase[[#This Row],[IsOverdue?]]&lt;&gt;"Yes",InvoiceDatabase[[#This Row],[Status]],"Past Due")</f>
        <v>Paid</v>
      </c>
      <c r="T1989" s="68" t="str">
        <f ca="1">IF(AND(InvoiceDatabase[[#This Row],[Date Due]]&lt;TODAY(),InvoiceDatabase[[#This Row],[Status]]&lt;&gt;"Paid"),"Yes","No")</f>
        <v>No</v>
      </c>
    </row>
    <row r="1990" spans="1:20">
      <c r="A1990">
        <v>1989</v>
      </c>
      <c r="C1990" t="s">
        <v>131</v>
      </c>
      <c r="D1990" s="68">
        <v>2544000</v>
      </c>
      <c r="E1990" s="23">
        <v>46136</v>
      </c>
      <c r="F1990" s="23">
        <v>46166</v>
      </c>
      <c r="G1990" t="s">
        <v>274</v>
      </c>
      <c r="H1990"/>
      <c r="I1990"/>
      <c r="K1990" t="s">
        <v>2290</v>
      </c>
      <c r="L1990" s="68">
        <v>2544000</v>
      </c>
      <c r="M1990" s="68">
        <f>InvoiceDatabase[[#This Row],[Amount]]-InvoiceDatabase[[#This Row],[Paid Amount]]</f>
        <v>0</v>
      </c>
      <c r="N1990" s="68" t="str" cm="1">
        <f t="array" aca="1" ref="N19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0" s="68" t="str">
        <f>_xlfn.TEXTAFTER(
VLOOKUP(InvoiceDatabase[[#This Row],[Customer]],CustomerList[],5,FALSE),
", ", -1)</f>
        <v>Jawa Barat</v>
      </c>
      <c r="P1990" s="68">
        <f ca="1">IF(InvoiceDatabase[[#This Row],[Aging]]&lt;&gt;"Within Due",InvoiceDatabase[[#This Row],[Balance Outstanding]],0)</f>
        <v>0</v>
      </c>
      <c r="Q1990" s="68">
        <f ca="1">IF(InvoiceDatabase[[#This Row],[Aging]]="Within Due",InvoiceDatabase[[#This Row],[Balance Outstanding]],0)</f>
        <v>0</v>
      </c>
      <c r="R1990" s="68" t="str">
        <f ca="1">IF(InvoiceDatabase[[#This Row],[Date Issued]] &gt;= TODAY()-30, "Yes", "No")</f>
        <v>No</v>
      </c>
      <c r="S1990" s="68" t="str">
        <f ca="1">IF(InvoiceDatabase[[#This Row],[IsOverdue?]]&lt;&gt;"Yes",InvoiceDatabase[[#This Row],[Status]],"Past Due")</f>
        <v>Paid</v>
      </c>
      <c r="T1990" s="68" t="str">
        <f ca="1">IF(AND(InvoiceDatabase[[#This Row],[Date Due]]&lt;TODAY(),InvoiceDatabase[[#This Row],[Status]]&lt;&gt;"Paid"),"Yes","No")</f>
        <v>No</v>
      </c>
    </row>
    <row r="1991" spans="1:20">
      <c r="A1991">
        <v>1990</v>
      </c>
      <c r="C1991" t="s">
        <v>218</v>
      </c>
      <c r="D1991" s="68">
        <v>2284000</v>
      </c>
      <c r="E1991" s="23">
        <v>46249</v>
      </c>
      <c r="F1991" s="23">
        <v>46294</v>
      </c>
      <c r="G1991" t="s">
        <v>2802</v>
      </c>
      <c r="H1991"/>
      <c r="I1991"/>
      <c r="K1991" t="s">
        <v>2291</v>
      </c>
      <c r="L1991" s="68">
        <v>914000</v>
      </c>
      <c r="M1991" s="68">
        <f>InvoiceDatabase[[#This Row],[Amount]]-InvoiceDatabase[[#This Row],[Paid Amount]]</f>
        <v>1370000</v>
      </c>
      <c r="N1991" s="68" t="str" cm="1">
        <f t="array" aca="1" ref="N19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1" s="68" t="str">
        <f>_xlfn.TEXTAFTER(
VLOOKUP(InvoiceDatabase[[#This Row],[Customer]],CustomerList[],5,FALSE),
", ", -1)</f>
        <v>Sumatera Utara</v>
      </c>
      <c r="P1991" s="68">
        <f ca="1">IF(InvoiceDatabase[[#This Row],[Aging]]&lt;&gt;"Within Due",InvoiceDatabase[[#This Row],[Balance Outstanding]],0)</f>
        <v>1370000</v>
      </c>
      <c r="Q1991" s="68">
        <f ca="1">IF(InvoiceDatabase[[#This Row],[Aging]]="Within Due",InvoiceDatabase[[#This Row],[Balance Outstanding]],0)</f>
        <v>0</v>
      </c>
      <c r="R1991" s="68" t="str">
        <f ca="1">IF(InvoiceDatabase[[#This Row],[Date Issued]] &gt;= TODAY()-30, "Yes", "No")</f>
        <v>No</v>
      </c>
      <c r="S1991" s="68" t="str">
        <f ca="1">IF(InvoiceDatabase[[#This Row],[IsOverdue?]]&lt;&gt;"Yes",InvoiceDatabase[[#This Row],[Status]],"Past Due")</f>
        <v>Past Due</v>
      </c>
      <c r="T1991" s="68" t="str">
        <f ca="1">IF(AND(InvoiceDatabase[[#This Row],[Date Due]]&lt;TODAY(),InvoiceDatabase[[#This Row],[Status]]&lt;&gt;"Paid"),"Yes","No")</f>
        <v>Yes</v>
      </c>
    </row>
    <row r="1992" spans="1:20">
      <c r="A1992">
        <v>1991</v>
      </c>
      <c r="C1992" t="s">
        <v>158</v>
      </c>
      <c r="D1992" s="68">
        <v>5776000</v>
      </c>
      <c r="E1992" s="23">
        <v>46098</v>
      </c>
      <c r="F1992" s="23">
        <v>46128</v>
      </c>
      <c r="G1992" t="s">
        <v>51</v>
      </c>
      <c r="H1992"/>
      <c r="I1992"/>
      <c r="K1992" t="s">
        <v>2292</v>
      </c>
      <c r="L1992" s="68">
        <v>0</v>
      </c>
      <c r="M1992" s="68">
        <f>InvoiceDatabase[[#This Row],[Amount]]-InvoiceDatabase[[#This Row],[Paid Amount]]</f>
        <v>5776000</v>
      </c>
      <c r="N1992" s="68" t="str" cm="1">
        <f t="array" aca="1" ref="N19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2" s="68" t="str">
        <f>_xlfn.TEXTAFTER(
VLOOKUP(InvoiceDatabase[[#This Row],[Customer]],CustomerList[],5,FALSE),
", ", -1)</f>
        <v>DKI Jakarta</v>
      </c>
      <c r="P1992" s="68">
        <f ca="1">IF(InvoiceDatabase[[#This Row],[Aging]]&lt;&gt;"Within Due",InvoiceDatabase[[#This Row],[Balance Outstanding]],0)</f>
        <v>5776000</v>
      </c>
      <c r="Q1992" s="68">
        <f ca="1">IF(InvoiceDatabase[[#This Row],[Aging]]="Within Due",InvoiceDatabase[[#This Row],[Balance Outstanding]],0)</f>
        <v>0</v>
      </c>
      <c r="R1992" s="68" t="str">
        <f ca="1">IF(InvoiceDatabase[[#This Row],[Date Issued]] &gt;= TODAY()-30, "Yes", "No")</f>
        <v>No</v>
      </c>
      <c r="S1992" s="68" t="str">
        <f ca="1">IF(InvoiceDatabase[[#This Row],[IsOverdue?]]&lt;&gt;"Yes",InvoiceDatabase[[#This Row],[Status]],"Past Due")</f>
        <v>Past Due</v>
      </c>
      <c r="T1992" s="68" t="str">
        <f ca="1">IF(AND(InvoiceDatabase[[#This Row],[Date Due]]&lt;TODAY(),InvoiceDatabase[[#This Row],[Status]]&lt;&gt;"Paid"),"Yes","No")</f>
        <v>Yes</v>
      </c>
    </row>
    <row r="1993" spans="1:20">
      <c r="A1993">
        <v>1992</v>
      </c>
      <c r="C1993" t="s">
        <v>118</v>
      </c>
      <c r="D1993" s="68">
        <v>1779000</v>
      </c>
      <c r="E1993" s="23">
        <v>46079</v>
      </c>
      <c r="F1993" s="23">
        <v>46109</v>
      </c>
      <c r="G1993" t="s">
        <v>274</v>
      </c>
      <c r="H1993"/>
      <c r="I1993"/>
      <c r="K1993" t="s">
        <v>2293</v>
      </c>
      <c r="L1993" s="68">
        <v>1779000</v>
      </c>
      <c r="M1993" s="68">
        <f>InvoiceDatabase[[#This Row],[Amount]]-InvoiceDatabase[[#This Row],[Paid Amount]]</f>
        <v>0</v>
      </c>
      <c r="N1993" s="68" t="str" cm="1">
        <f t="array" aca="1" ref="N19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3" s="68" t="str">
        <f>_xlfn.TEXTAFTER(
VLOOKUP(InvoiceDatabase[[#This Row],[Customer]],CustomerList[],5,FALSE),
", ", -1)</f>
        <v>DKI Jakarta</v>
      </c>
      <c r="P1993" s="68">
        <f ca="1">IF(InvoiceDatabase[[#This Row],[Aging]]&lt;&gt;"Within Due",InvoiceDatabase[[#This Row],[Balance Outstanding]],0)</f>
        <v>0</v>
      </c>
      <c r="Q1993" s="68">
        <f ca="1">IF(InvoiceDatabase[[#This Row],[Aging]]="Within Due",InvoiceDatabase[[#This Row],[Balance Outstanding]],0)</f>
        <v>0</v>
      </c>
      <c r="R1993" s="68" t="str">
        <f ca="1">IF(InvoiceDatabase[[#This Row],[Date Issued]] &gt;= TODAY()-30, "Yes", "No")</f>
        <v>No</v>
      </c>
      <c r="S1993" s="68" t="str">
        <f ca="1">IF(InvoiceDatabase[[#This Row],[IsOverdue?]]&lt;&gt;"Yes",InvoiceDatabase[[#This Row],[Status]],"Past Due")</f>
        <v>Paid</v>
      </c>
      <c r="T1993" s="68" t="str">
        <f ca="1">IF(AND(InvoiceDatabase[[#This Row],[Date Due]]&lt;TODAY(),InvoiceDatabase[[#This Row],[Status]]&lt;&gt;"Paid"),"Yes","No")</f>
        <v>No</v>
      </c>
    </row>
    <row r="1994" spans="1:20">
      <c r="A1994">
        <v>1993</v>
      </c>
      <c r="C1994" t="s">
        <v>125</v>
      </c>
      <c r="D1994" s="68">
        <v>2025000</v>
      </c>
      <c r="E1994" s="23">
        <v>46127</v>
      </c>
      <c r="F1994" s="23">
        <v>46172</v>
      </c>
      <c r="G1994" t="s">
        <v>274</v>
      </c>
      <c r="H1994"/>
      <c r="I1994"/>
      <c r="K1994" t="s">
        <v>2294</v>
      </c>
      <c r="L1994" s="68">
        <v>2025000</v>
      </c>
      <c r="M1994" s="68">
        <f>InvoiceDatabase[[#This Row],[Amount]]-InvoiceDatabase[[#This Row],[Paid Amount]]</f>
        <v>0</v>
      </c>
      <c r="N1994" s="68" t="str" cm="1">
        <f t="array" aca="1" ref="N19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1994" s="68" t="str">
        <f>_xlfn.TEXTAFTER(
VLOOKUP(InvoiceDatabase[[#This Row],[Customer]],CustomerList[],5,FALSE),
", ", -1)</f>
        <v>DKI Jakarta</v>
      </c>
      <c r="P1994" s="68">
        <f ca="1">IF(InvoiceDatabase[[#This Row],[Aging]]&lt;&gt;"Within Due",InvoiceDatabase[[#This Row],[Balance Outstanding]],0)</f>
        <v>0</v>
      </c>
      <c r="Q1994" s="68">
        <f ca="1">IF(InvoiceDatabase[[#This Row],[Aging]]="Within Due",InvoiceDatabase[[#This Row],[Balance Outstanding]],0)</f>
        <v>0</v>
      </c>
      <c r="R1994" s="68" t="str">
        <f ca="1">IF(InvoiceDatabase[[#This Row],[Date Issued]] &gt;= TODAY()-30, "Yes", "No")</f>
        <v>No</v>
      </c>
      <c r="S1994" s="68" t="str">
        <f ca="1">IF(InvoiceDatabase[[#This Row],[IsOverdue?]]&lt;&gt;"Yes",InvoiceDatabase[[#This Row],[Status]],"Past Due")</f>
        <v>Paid</v>
      </c>
      <c r="T1994" s="68" t="str">
        <f ca="1">IF(AND(InvoiceDatabase[[#This Row],[Date Due]]&lt;TODAY(),InvoiceDatabase[[#This Row],[Status]]&lt;&gt;"Paid"),"Yes","No")</f>
        <v>No</v>
      </c>
    </row>
    <row r="1995" spans="1:20">
      <c r="A1995">
        <v>1994</v>
      </c>
      <c r="C1995" t="s">
        <v>177</v>
      </c>
      <c r="D1995" s="68">
        <v>5587000</v>
      </c>
      <c r="E1995" s="23">
        <v>46211</v>
      </c>
      <c r="F1995" s="23">
        <v>46256</v>
      </c>
      <c r="G1995" t="s">
        <v>51</v>
      </c>
      <c r="H1995"/>
      <c r="I1995"/>
      <c r="K1995" t="s">
        <v>2295</v>
      </c>
      <c r="L1995" s="68">
        <v>0</v>
      </c>
      <c r="M1995" s="68">
        <f>InvoiceDatabase[[#This Row],[Amount]]-InvoiceDatabase[[#This Row],[Paid Amount]]</f>
        <v>5587000</v>
      </c>
      <c r="N1995" s="68" t="str" cm="1">
        <f t="array" aca="1" ref="N19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5" s="68" t="str">
        <f>_xlfn.TEXTAFTER(
VLOOKUP(InvoiceDatabase[[#This Row],[Customer]],CustomerList[],5,FALSE),
", ", -1)</f>
        <v>Jawa Timur</v>
      </c>
      <c r="P1995" s="68">
        <f ca="1">IF(InvoiceDatabase[[#This Row],[Aging]]&lt;&gt;"Within Due",InvoiceDatabase[[#This Row],[Balance Outstanding]],0)</f>
        <v>5587000</v>
      </c>
      <c r="Q1995" s="68">
        <f ca="1">IF(InvoiceDatabase[[#This Row],[Aging]]="Within Due",InvoiceDatabase[[#This Row],[Balance Outstanding]],0)</f>
        <v>0</v>
      </c>
      <c r="R1995" s="68" t="str">
        <f ca="1">IF(InvoiceDatabase[[#This Row],[Date Issued]] &gt;= TODAY()-30, "Yes", "No")</f>
        <v>No</v>
      </c>
      <c r="S1995" s="68" t="str">
        <f ca="1">IF(InvoiceDatabase[[#This Row],[IsOverdue?]]&lt;&gt;"Yes",InvoiceDatabase[[#This Row],[Status]],"Past Due")</f>
        <v>Past Due</v>
      </c>
      <c r="T1995" s="68" t="str">
        <f ca="1">IF(AND(InvoiceDatabase[[#This Row],[Date Due]]&lt;TODAY(),InvoiceDatabase[[#This Row],[Status]]&lt;&gt;"Paid"),"Yes","No")</f>
        <v>Yes</v>
      </c>
    </row>
    <row r="1996" spans="1:20">
      <c r="A1996">
        <v>1995</v>
      </c>
      <c r="C1996" t="s">
        <v>184</v>
      </c>
      <c r="D1996" s="68">
        <v>3734000</v>
      </c>
      <c r="E1996" s="23">
        <v>46038</v>
      </c>
      <c r="F1996" s="23">
        <v>46068</v>
      </c>
      <c r="G1996" t="s">
        <v>2802</v>
      </c>
      <c r="H1996"/>
      <c r="I1996"/>
      <c r="K1996" t="s">
        <v>2296</v>
      </c>
      <c r="L1996" s="68">
        <v>1120000</v>
      </c>
      <c r="M1996" s="68">
        <f>InvoiceDatabase[[#This Row],[Amount]]-InvoiceDatabase[[#This Row],[Paid Amount]]</f>
        <v>2614000</v>
      </c>
      <c r="N1996" s="68" t="str" cm="1">
        <f t="array" aca="1" ref="N19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6" s="68" t="str">
        <f>_xlfn.TEXTAFTER(
VLOOKUP(InvoiceDatabase[[#This Row],[Customer]],CustomerList[],5,FALSE),
", ", -1)</f>
        <v>Jawa Timur</v>
      </c>
      <c r="P1996" s="68">
        <f ca="1">IF(InvoiceDatabase[[#This Row],[Aging]]&lt;&gt;"Within Due",InvoiceDatabase[[#This Row],[Balance Outstanding]],0)</f>
        <v>2614000</v>
      </c>
      <c r="Q1996" s="68">
        <f ca="1">IF(InvoiceDatabase[[#This Row],[Aging]]="Within Due",InvoiceDatabase[[#This Row],[Balance Outstanding]],0)</f>
        <v>0</v>
      </c>
      <c r="R1996" s="68" t="str">
        <f ca="1">IF(InvoiceDatabase[[#This Row],[Date Issued]] &gt;= TODAY()-30, "Yes", "No")</f>
        <v>No</v>
      </c>
      <c r="S1996" s="68" t="str">
        <f ca="1">IF(InvoiceDatabase[[#This Row],[IsOverdue?]]&lt;&gt;"Yes",InvoiceDatabase[[#This Row],[Status]],"Past Due")</f>
        <v>Past Due</v>
      </c>
      <c r="T1996" s="68" t="str">
        <f ca="1">IF(AND(InvoiceDatabase[[#This Row],[Date Due]]&lt;TODAY(),InvoiceDatabase[[#This Row],[Status]]&lt;&gt;"Paid"),"Yes","No")</f>
        <v>Yes</v>
      </c>
    </row>
    <row r="1997" spans="1:20">
      <c r="A1997">
        <v>1996</v>
      </c>
      <c r="C1997" t="s">
        <v>144</v>
      </c>
      <c r="D1997" s="68">
        <v>875000</v>
      </c>
      <c r="E1997" s="23">
        <v>46164</v>
      </c>
      <c r="F1997" s="23">
        <v>46178</v>
      </c>
      <c r="G1997" t="s">
        <v>2802</v>
      </c>
      <c r="H1997"/>
      <c r="I1997"/>
      <c r="K1997" t="s">
        <v>2297</v>
      </c>
      <c r="L1997" s="68">
        <v>219000</v>
      </c>
      <c r="M1997" s="68">
        <f>InvoiceDatabase[[#This Row],[Amount]]-InvoiceDatabase[[#This Row],[Paid Amount]]</f>
        <v>656000</v>
      </c>
      <c r="N1997" s="68" t="str" cm="1">
        <f t="array" aca="1" ref="N19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1997" s="68" t="str">
        <f>_xlfn.TEXTAFTER(
VLOOKUP(InvoiceDatabase[[#This Row],[Customer]],CustomerList[],5,FALSE),
", ", -1)</f>
        <v>Banten</v>
      </c>
      <c r="P1997" s="68">
        <f ca="1">IF(InvoiceDatabase[[#This Row],[Aging]]&lt;&gt;"Within Due",InvoiceDatabase[[#This Row],[Balance Outstanding]],0)</f>
        <v>656000</v>
      </c>
      <c r="Q1997" s="68">
        <f ca="1">IF(InvoiceDatabase[[#This Row],[Aging]]="Within Due",InvoiceDatabase[[#This Row],[Balance Outstanding]],0)</f>
        <v>0</v>
      </c>
      <c r="R1997" s="68" t="str">
        <f ca="1">IF(InvoiceDatabase[[#This Row],[Date Issued]] &gt;= TODAY()-30, "Yes", "No")</f>
        <v>No</v>
      </c>
      <c r="S1997" s="68" t="str">
        <f ca="1">IF(InvoiceDatabase[[#This Row],[IsOverdue?]]&lt;&gt;"Yes",InvoiceDatabase[[#This Row],[Status]],"Past Due")</f>
        <v>Past Due</v>
      </c>
      <c r="T1997" s="68" t="str">
        <f ca="1">IF(AND(InvoiceDatabase[[#This Row],[Date Due]]&lt;TODAY(),InvoiceDatabase[[#This Row],[Status]]&lt;&gt;"Paid"),"Yes","No")</f>
        <v>Yes</v>
      </c>
    </row>
    <row r="1998" spans="1:20">
      <c r="A1998">
        <v>1997</v>
      </c>
      <c r="C1998" t="s">
        <v>171</v>
      </c>
      <c r="D1998" s="68">
        <v>3793000</v>
      </c>
      <c r="E1998" s="23">
        <v>46267</v>
      </c>
      <c r="F1998" s="23">
        <v>46297</v>
      </c>
      <c r="G1998" t="s">
        <v>51</v>
      </c>
      <c r="H1998"/>
      <c r="I1998"/>
      <c r="K1998" t="s">
        <v>2298</v>
      </c>
      <c r="L1998" s="68">
        <v>0</v>
      </c>
      <c r="M1998" s="68">
        <f>InvoiceDatabase[[#This Row],[Amount]]-InvoiceDatabase[[#This Row],[Paid Amount]]</f>
        <v>3793000</v>
      </c>
      <c r="N1998" s="68" t="str" cm="1">
        <f t="array" aca="1" ref="N19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1998" s="68" t="str">
        <f>_xlfn.TEXTAFTER(
VLOOKUP(InvoiceDatabase[[#This Row],[Customer]],CustomerList[],5,FALSE),
", ", -1)</f>
        <v>Jawa Barat</v>
      </c>
      <c r="P1998" s="68">
        <f ca="1">IF(InvoiceDatabase[[#This Row],[Aging]]&lt;&gt;"Within Due",InvoiceDatabase[[#This Row],[Balance Outstanding]],0)</f>
        <v>3793000</v>
      </c>
      <c r="Q1998" s="68">
        <f ca="1">IF(InvoiceDatabase[[#This Row],[Aging]]="Within Due",InvoiceDatabase[[#This Row],[Balance Outstanding]],0)</f>
        <v>0</v>
      </c>
      <c r="R1998" s="68" t="str">
        <f ca="1">IF(InvoiceDatabase[[#This Row],[Date Issued]] &gt;= TODAY()-30, "Yes", "No")</f>
        <v>No</v>
      </c>
      <c r="S1998" s="68" t="str">
        <f ca="1">IF(InvoiceDatabase[[#This Row],[IsOverdue?]]&lt;&gt;"Yes",InvoiceDatabase[[#This Row],[Status]],"Past Due")</f>
        <v>Past Due</v>
      </c>
      <c r="T1998" s="68" t="str">
        <f ca="1">IF(AND(InvoiceDatabase[[#This Row],[Date Due]]&lt;TODAY(),InvoiceDatabase[[#This Row],[Status]]&lt;&gt;"Paid"),"Yes","No")</f>
        <v>Yes</v>
      </c>
    </row>
    <row r="1999" spans="1:20">
      <c r="A1999">
        <v>1998</v>
      </c>
      <c r="C1999" t="s">
        <v>165</v>
      </c>
      <c r="D1999" s="68">
        <v>7465000</v>
      </c>
      <c r="E1999" s="23">
        <v>46214</v>
      </c>
      <c r="F1999" s="23">
        <v>46244</v>
      </c>
      <c r="G1999" t="s">
        <v>51</v>
      </c>
      <c r="H1999"/>
      <c r="I1999"/>
      <c r="K1999" t="s">
        <v>2299</v>
      </c>
      <c r="L1999" s="68">
        <v>0</v>
      </c>
      <c r="M1999" s="68">
        <f>InvoiceDatabase[[#This Row],[Amount]]-InvoiceDatabase[[#This Row],[Paid Amount]]</f>
        <v>7465000</v>
      </c>
      <c r="N1999" s="68" t="str" cm="1">
        <f t="array" aca="1" ref="N19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1999" s="68" t="str">
        <f>_xlfn.TEXTAFTER(
VLOOKUP(InvoiceDatabase[[#This Row],[Customer]],CustomerList[],5,FALSE),
", ", -1)</f>
        <v>Jawa Barat</v>
      </c>
      <c r="P1999" s="68">
        <f ca="1">IF(InvoiceDatabase[[#This Row],[Aging]]&lt;&gt;"Within Due",InvoiceDatabase[[#This Row],[Balance Outstanding]],0)</f>
        <v>7465000</v>
      </c>
      <c r="Q1999" s="68">
        <f ca="1">IF(InvoiceDatabase[[#This Row],[Aging]]="Within Due",InvoiceDatabase[[#This Row],[Balance Outstanding]],0)</f>
        <v>0</v>
      </c>
      <c r="R1999" s="68" t="str">
        <f ca="1">IF(InvoiceDatabase[[#This Row],[Date Issued]] &gt;= TODAY()-30, "Yes", "No")</f>
        <v>No</v>
      </c>
      <c r="S1999" s="68" t="str">
        <f ca="1">IF(InvoiceDatabase[[#This Row],[IsOverdue?]]&lt;&gt;"Yes",InvoiceDatabase[[#This Row],[Status]],"Past Due")</f>
        <v>Past Due</v>
      </c>
      <c r="T1999" s="68" t="str">
        <f ca="1">IF(AND(InvoiceDatabase[[#This Row],[Date Due]]&lt;TODAY(),InvoiceDatabase[[#This Row],[Status]]&lt;&gt;"Paid"),"Yes","No")</f>
        <v>Yes</v>
      </c>
    </row>
    <row r="2000" spans="1:20">
      <c r="A2000">
        <v>1999</v>
      </c>
      <c r="C2000" t="s">
        <v>184</v>
      </c>
      <c r="D2000" s="68">
        <v>3286000</v>
      </c>
      <c r="E2000" s="23">
        <v>46263</v>
      </c>
      <c r="F2000" s="23">
        <v>46293</v>
      </c>
      <c r="G2000" t="s">
        <v>2802</v>
      </c>
      <c r="H2000"/>
      <c r="I2000"/>
      <c r="K2000" t="s">
        <v>2300</v>
      </c>
      <c r="L2000" s="68">
        <v>1972000</v>
      </c>
      <c r="M2000" s="68">
        <f>InvoiceDatabase[[#This Row],[Amount]]-InvoiceDatabase[[#This Row],[Paid Amount]]</f>
        <v>1314000</v>
      </c>
      <c r="N2000" s="68" t="str" cm="1">
        <f t="array" aca="1" ref="N20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00" s="68" t="str">
        <f>_xlfn.TEXTAFTER(
VLOOKUP(InvoiceDatabase[[#This Row],[Customer]],CustomerList[],5,FALSE),
", ", -1)</f>
        <v>Jawa Timur</v>
      </c>
      <c r="P2000" s="68">
        <f ca="1">IF(InvoiceDatabase[[#This Row],[Aging]]&lt;&gt;"Within Due",InvoiceDatabase[[#This Row],[Balance Outstanding]],0)</f>
        <v>1314000</v>
      </c>
      <c r="Q2000" s="68">
        <f ca="1">IF(InvoiceDatabase[[#This Row],[Aging]]="Within Due",InvoiceDatabase[[#This Row],[Balance Outstanding]],0)</f>
        <v>0</v>
      </c>
      <c r="R2000" s="68" t="str">
        <f ca="1">IF(InvoiceDatabase[[#This Row],[Date Issued]] &gt;= TODAY()-30, "Yes", "No")</f>
        <v>No</v>
      </c>
      <c r="S2000" s="68" t="str">
        <f ca="1">IF(InvoiceDatabase[[#This Row],[IsOverdue?]]&lt;&gt;"Yes",InvoiceDatabase[[#This Row],[Status]],"Past Due")</f>
        <v>Past Due</v>
      </c>
      <c r="T2000" s="68" t="str">
        <f ca="1">IF(AND(InvoiceDatabase[[#This Row],[Date Due]]&lt;TODAY(),InvoiceDatabase[[#This Row],[Status]]&lt;&gt;"Paid"),"Yes","No")</f>
        <v>Yes</v>
      </c>
    </row>
    <row r="2001" spans="1:20">
      <c r="A2001">
        <v>2000</v>
      </c>
      <c r="C2001" t="s">
        <v>32</v>
      </c>
      <c r="D2001" s="68">
        <v>4474000</v>
      </c>
      <c r="E2001" s="23">
        <v>46088</v>
      </c>
      <c r="F2001" s="23">
        <v>46118</v>
      </c>
      <c r="G2001" t="s">
        <v>274</v>
      </c>
      <c r="H2001"/>
      <c r="I2001"/>
      <c r="K2001" t="s">
        <v>2301</v>
      </c>
      <c r="L2001" s="68">
        <v>4474000</v>
      </c>
      <c r="M2001" s="68">
        <f>InvoiceDatabase[[#This Row],[Amount]]-InvoiceDatabase[[#This Row],[Paid Amount]]</f>
        <v>0</v>
      </c>
      <c r="N2001" s="68" t="str" cm="1">
        <f t="array" aca="1" ref="N20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1" s="68" t="str">
        <f>_xlfn.TEXTAFTER(
VLOOKUP(InvoiceDatabase[[#This Row],[Customer]],CustomerList[],5,FALSE),
", ", -1)</f>
        <v>DKI Jakarta</v>
      </c>
      <c r="P2001" s="68">
        <f ca="1">IF(InvoiceDatabase[[#This Row],[Aging]]&lt;&gt;"Within Due",InvoiceDatabase[[#This Row],[Balance Outstanding]],0)</f>
        <v>0</v>
      </c>
      <c r="Q2001" s="68">
        <f ca="1">IF(InvoiceDatabase[[#This Row],[Aging]]="Within Due",InvoiceDatabase[[#This Row],[Balance Outstanding]],0)</f>
        <v>0</v>
      </c>
      <c r="R2001" s="68" t="str">
        <f ca="1">IF(InvoiceDatabase[[#This Row],[Date Issued]] &gt;= TODAY()-30, "Yes", "No")</f>
        <v>No</v>
      </c>
      <c r="S2001" s="68" t="str">
        <f ca="1">IF(InvoiceDatabase[[#This Row],[IsOverdue?]]&lt;&gt;"Yes",InvoiceDatabase[[#This Row],[Status]],"Past Due")</f>
        <v>Paid</v>
      </c>
      <c r="T2001" s="68" t="str">
        <f ca="1">IF(AND(InvoiceDatabase[[#This Row],[Date Due]]&lt;TODAY(),InvoiceDatabase[[#This Row],[Status]]&lt;&gt;"Paid"),"Yes","No")</f>
        <v>No</v>
      </c>
    </row>
    <row r="2002" spans="1:20">
      <c r="A2002">
        <v>2001</v>
      </c>
      <c r="C2002" t="s">
        <v>118</v>
      </c>
      <c r="D2002" s="68">
        <v>6492000</v>
      </c>
      <c r="E2002" s="23">
        <v>46050</v>
      </c>
      <c r="F2002" s="23">
        <v>46064</v>
      </c>
      <c r="G2002" t="s">
        <v>274</v>
      </c>
      <c r="H2002"/>
      <c r="I2002"/>
      <c r="K2002" t="s">
        <v>2302</v>
      </c>
      <c r="L2002" s="68">
        <v>6492000</v>
      </c>
      <c r="M2002" s="68">
        <f>InvoiceDatabase[[#This Row],[Amount]]-InvoiceDatabase[[#This Row],[Paid Amount]]</f>
        <v>0</v>
      </c>
      <c r="N2002" s="68" t="str" cm="1">
        <f t="array" aca="1" ref="N20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2" s="68" t="str">
        <f>_xlfn.TEXTAFTER(
VLOOKUP(InvoiceDatabase[[#This Row],[Customer]],CustomerList[],5,FALSE),
", ", -1)</f>
        <v>DKI Jakarta</v>
      </c>
      <c r="P2002" s="68">
        <f ca="1">IF(InvoiceDatabase[[#This Row],[Aging]]&lt;&gt;"Within Due",InvoiceDatabase[[#This Row],[Balance Outstanding]],0)</f>
        <v>0</v>
      </c>
      <c r="Q2002" s="68">
        <f ca="1">IF(InvoiceDatabase[[#This Row],[Aging]]="Within Due",InvoiceDatabase[[#This Row],[Balance Outstanding]],0)</f>
        <v>0</v>
      </c>
      <c r="R2002" s="68" t="str">
        <f ca="1">IF(InvoiceDatabase[[#This Row],[Date Issued]] &gt;= TODAY()-30, "Yes", "No")</f>
        <v>No</v>
      </c>
      <c r="S2002" s="68" t="str">
        <f ca="1">IF(InvoiceDatabase[[#This Row],[IsOverdue?]]&lt;&gt;"Yes",InvoiceDatabase[[#This Row],[Status]],"Past Due")</f>
        <v>Paid</v>
      </c>
      <c r="T2002" s="68" t="str">
        <f ca="1">IF(AND(InvoiceDatabase[[#This Row],[Date Due]]&lt;TODAY(),InvoiceDatabase[[#This Row],[Status]]&lt;&gt;"Paid"),"Yes","No")</f>
        <v>No</v>
      </c>
    </row>
    <row r="2003" spans="1:20">
      <c r="A2003">
        <v>2002</v>
      </c>
      <c r="C2003" t="s">
        <v>232</v>
      </c>
      <c r="D2003" s="68">
        <v>4784000</v>
      </c>
      <c r="E2003" s="23">
        <v>46075</v>
      </c>
      <c r="F2003" s="23">
        <v>46105</v>
      </c>
      <c r="G2003" t="s">
        <v>274</v>
      </c>
      <c r="H2003"/>
      <c r="I2003"/>
      <c r="K2003" t="s">
        <v>2303</v>
      </c>
      <c r="L2003" s="68">
        <v>4784000</v>
      </c>
      <c r="M2003" s="68">
        <f>InvoiceDatabase[[#This Row],[Amount]]-InvoiceDatabase[[#This Row],[Paid Amount]]</f>
        <v>0</v>
      </c>
      <c r="N2003" s="68" t="str" cm="1">
        <f t="array" aca="1" ref="N20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3" s="68" t="str">
        <f>_xlfn.TEXTAFTER(
VLOOKUP(InvoiceDatabase[[#This Row],[Customer]],CustomerList[],5,FALSE),
", ", -1)</f>
        <v>Riau</v>
      </c>
      <c r="P2003" s="68">
        <f ca="1">IF(InvoiceDatabase[[#This Row],[Aging]]&lt;&gt;"Within Due",InvoiceDatabase[[#This Row],[Balance Outstanding]],0)</f>
        <v>0</v>
      </c>
      <c r="Q2003" s="68">
        <f ca="1">IF(InvoiceDatabase[[#This Row],[Aging]]="Within Due",InvoiceDatabase[[#This Row],[Balance Outstanding]],0)</f>
        <v>0</v>
      </c>
      <c r="R2003" s="68" t="str">
        <f ca="1">IF(InvoiceDatabase[[#This Row],[Date Issued]] &gt;= TODAY()-30, "Yes", "No")</f>
        <v>No</v>
      </c>
      <c r="S2003" s="68" t="str">
        <f ca="1">IF(InvoiceDatabase[[#This Row],[IsOverdue?]]&lt;&gt;"Yes",InvoiceDatabase[[#This Row],[Status]],"Past Due")</f>
        <v>Paid</v>
      </c>
      <c r="T2003" s="68" t="str">
        <f ca="1">IF(AND(InvoiceDatabase[[#This Row],[Date Due]]&lt;TODAY(),InvoiceDatabase[[#This Row],[Status]]&lt;&gt;"Paid"),"Yes","No")</f>
        <v>No</v>
      </c>
    </row>
    <row r="2004" spans="1:20">
      <c r="A2004">
        <v>2003</v>
      </c>
      <c r="C2004" t="s">
        <v>171</v>
      </c>
      <c r="D2004" s="68">
        <v>1654000</v>
      </c>
      <c r="E2004" s="23">
        <v>46074</v>
      </c>
      <c r="F2004" s="23">
        <v>46104</v>
      </c>
      <c r="G2004" t="s">
        <v>51</v>
      </c>
      <c r="H2004"/>
      <c r="I2004"/>
      <c r="K2004" t="s">
        <v>2304</v>
      </c>
      <c r="L2004" s="68">
        <v>0</v>
      </c>
      <c r="M2004" s="68">
        <f>InvoiceDatabase[[#This Row],[Amount]]-InvoiceDatabase[[#This Row],[Paid Amount]]</f>
        <v>1654000</v>
      </c>
      <c r="N2004" s="68" t="str" cm="1">
        <f t="array" aca="1" ref="N20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4" s="68" t="str">
        <f>_xlfn.TEXTAFTER(
VLOOKUP(InvoiceDatabase[[#This Row],[Customer]],CustomerList[],5,FALSE),
", ", -1)</f>
        <v>Jawa Barat</v>
      </c>
      <c r="P2004" s="68">
        <f ca="1">IF(InvoiceDatabase[[#This Row],[Aging]]&lt;&gt;"Within Due",InvoiceDatabase[[#This Row],[Balance Outstanding]],0)</f>
        <v>1654000</v>
      </c>
      <c r="Q2004" s="68">
        <f ca="1">IF(InvoiceDatabase[[#This Row],[Aging]]="Within Due",InvoiceDatabase[[#This Row],[Balance Outstanding]],0)</f>
        <v>0</v>
      </c>
      <c r="R2004" s="68" t="str">
        <f ca="1">IF(InvoiceDatabase[[#This Row],[Date Issued]] &gt;= TODAY()-30, "Yes", "No")</f>
        <v>No</v>
      </c>
      <c r="S2004" s="68" t="str">
        <f ca="1">IF(InvoiceDatabase[[#This Row],[IsOverdue?]]&lt;&gt;"Yes",InvoiceDatabase[[#This Row],[Status]],"Past Due")</f>
        <v>Past Due</v>
      </c>
      <c r="T2004" s="68" t="str">
        <f ca="1">IF(AND(InvoiceDatabase[[#This Row],[Date Due]]&lt;TODAY(),InvoiceDatabase[[#This Row],[Status]]&lt;&gt;"Paid"),"Yes","No")</f>
        <v>Yes</v>
      </c>
    </row>
    <row r="2005" spans="1:20">
      <c r="A2005">
        <v>2004</v>
      </c>
      <c r="C2005" t="s">
        <v>239</v>
      </c>
      <c r="D2005" s="68">
        <v>3101000</v>
      </c>
      <c r="E2005" s="23">
        <v>46210</v>
      </c>
      <c r="F2005" s="23">
        <v>46240</v>
      </c>
      <c r="G2005" t="s">
        <v>274</v>
      </c>
      <c r="H2005"/>
      <c r="I2005"/>
      <c r="K2005" t="s">
        <v>2305</v>
      </c>
      <c r="L2005" s="68">
        <v>3101000</v>
      </c>
      <c r="M2005" s="68">
        <f>InvoiceDatabase[[#This Row],[Amount]]-InvoiceDatabase[[#This Row],[Paid Amount]]</f>
        <v>0</v>
      </c>
      <c r="N2005" s="68" t="str" cm="1">
        <f t="array" aca="1" ref="N20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5" s="68" t="str">
        <f>_xlfn.TEXTAFTER(
VLOOKUP(InvoiceDatabase[[#This Row],[Customer]],CustomerList[],5,FALSE),
", ", -1)</f>
        <v>Kepulauan Riau</v>
      </c>
      <c r="P2005" s="68">
        <f ca="1">IF(InvoiceDatabase[[#This Row],[Aging]]&lt;&gt;"Within Due",InvoiceDatabase[[#This Row],[Balance Outstanding]],0)</f>
        <v>0</v>
      </c>
      <c r="Q2005" s="68">
        <f ca="1">IF(InvoiceDatabase[[#This Row],[Aging]]="Within Due",InvoiceDatabase[[#This Row],[Balance Outstanding]],0)</f>
        <v>0</v>
      </c>
      <c r="R2005" s="68" t="str">
        <f ca="1">IF(InvoiceDatabase[[#This Row],[Date Issued]] &gt;= TODAY()-30, "Yes", "No")</f>
        <v>No</v>
      </c>
      <c r="S2005" s="68" t="str">
        <f ca="1">IF(InvoiceDatabase[[#This Row],[IsOverdue?]]&lt;&gt;"Yes",InvoiceDatabase[[#This Row],[Status]],"Past Due")</f>
        <v>Paid</v>
      </c>
      <c r="T2005" s="68" t="str">
        <f ca="1">IF(AND(InvoiceDatabase[[#This Row],[Date Due]]&lt;TODAY(),InvoiceDatabase[[#This Row],[Status]]&lt;&gt;"Paid"),"Yes","No")</f>
        <v>No</v>
      </c>
    </row>
    <row r="2006" spans="1:20">
      <c r="A2006">
        <v>2005</v>
      </c>
      <c r="C2006" t="s">
        <v>165</v>
      </c>
      <c r="D2006" s="68">
        <v>3931000</v>
      </c>
      <c r="E2006" s="23">
        <v>46227</v>
      </c>
      <c r="F2006" s="23">
        <v>46241</v>
      </c>
      <c r="G2006" t="s">
        <v>274</v>
      </c>
      <c r="H2006"/>
      <c r="I2006"/>
      <c r="K2006" t="s">
        <v>2306</v>
      </c>
      <c r="L2006" s="68">
        <v>3931000</v>
      </c>
      <c r="M2006" s="68">
        <f>InvoiceDatabase[[#This Row],[Amount]]-InvoiceDatabase[[#This Row],[Paid Amount]]</f>
        <v>0</v>
      </c>
      <c r="N2006" s="68" t="str" cm="1">
        <f t="array" aca="1" ref="N20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6" s="68" t="str">
        <f>_xlfn.TEXTAFTER(
VLOOKUP(InvoiceDatabase[[#This Row],[Customer]],CustomerList[],5,FALSE),
", ", -1)</f>
        <v>Jawa Barat</v>
      </c>
      <c r="P2006" s="68">
        <f ca="1">IF(InvoiceDatabase[[#This Row],[Aging]]&lt;&gt;"Within Due",InvoiceDatabase[[#This Row],[Balance Outstanding]],0)</f>
        <v>0</v>
      </c>
      <c r="Q2006" s="68">
        <f ca="1">IF(InvoiceDatabase[[#This Row],[Aging]]="Within Due",InvoiceDatabase[[#This Row],[Balance Outstanding]],0)</f>
        <v>0</v>
      </c>
      <c r="R2006" s="68" t="str">
        <f ca="1">IF(InvoiceDatabase[[#This Row],[Date Issued]] &gt;= TODAY()-30, "Yes", "No")</f>
        <v>No</v>
      </c>
      <c r="S2006" s="68" t="str">
        <f ca="1">IF(InvoiceDatabase[[#This Row],[IsOverdue?]]&lt;&gt;"Yes",InvoiceDatabase[[#This Row],[Status]],"Past Due")</f>
        <v>Paid</v>
      </c>
      <c r="T2006" s="68" t="str">
        <f ca="1">IF(AND(InvoiceDatabase[[#This Row],[Date Due]]&lt;TODAY(),InvoiceDatabase[[#This Row],[Status]]&lt;&gt;"Paid"),"Yes","No")</f>
        <v>No</v>
      </c>
    </row>
    <row r="2007" spans="1:20">
      <c r="A2007">
        <v>2006</v>
      </c>
      <c r="C2007" t="s">
        <v>158</v>
      </c>
      <c r="D2007" s="68">
        <v>3421000</v>
      </c>
      <c r="E2007" s="23">
        <v>46174</v>
      </c>
      <c r="F2007" s="23">
        <v>46204</v>
      </c>
      <c r="G2007" t="s">
        <v>274</v>
      </c>
      <c r="H2007"/>
      <c r="I2007"/>
      <c r="K2007" t="s">
        <v>2307</v>
      </c>
      <c r="L2007" s="68">
        <v>3421000</v>
      </c>
      <c r="M2007" s="68">
        <f>InvoiceDatabase[[#This Row],[Amount]]-InvoiceDatabase[[#This Row],[Paid Amount]]</f>
        <v>0</v>
      </c>
      <c r="N2007" s="68" t="str" cm="1">
        <f t="array" aca="1" ref="N20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7" s="68" t="str">
        <f>_xlfn.TEXTAFTER(
VLOOKUP(InvoiceDatabase[[#This Row],[Customer]],CustomerList[],5,FALSE),
", ", -1)</f>
        <v>DKI Jakarta</v>
      </c>
      <c r="P2007" s="68">
        <f ca="1">IF(InvoiceDatabase[[#This Row],[Aging]]&lt;&gt;"Within Due",InvoiceDatabase[[#This Row],[Balance Outstanding]],0)</f>
        <v>0</v>
      </c>
      <c r="Q2007" s="68">
        <f ca="1">IF(InvoiceDatabase[[#This Row],[Aging]]="Within Due",InvoiceDatabase[[#This Row],[Balance Outstanding]],0)</f>
        <v>0</v>
      </c>
      <c r="R2007" s="68" t="str">
        <f ca="1">IF(InvoiceDatabase[[#This Row],[Date Issued]] &gt;= TODAY()-30, "Yes", "No")</f>
        <v>No</v>
      </c>
      <c r="S2007" s="68" t="str">
        <f ca="1">IF(InvoiceDatabase[[#This Row],[IsOverdue?]]&lt;&gt;"Yes",InvoiceDatabase[[#This Row],[Status]],"Past Due")</f>
        <v>Paid</v>
      </c>
      <c r="T2007" s="68" t="str">
        <f ca="1">IF(AND(InvoiceDatabase[[#This Row],[Date Due]]&lt;TODAY(),InvoiceDatabase[[#This Row],[Status]]&lt;&gt;"Paid"),"Yes","No")</f>
        <v>No</v>
      </c>
    </row>
    <row r="2008" spans="1:20">
      <c r="A2008">
        <v>2007</v>
      </c>
      <c r="C2008" t="s">
        <v>239</v>
      </c>
      <c r="D2008" s="68">
        <v>808000</v>
      </c>
      <c r="E2008" s="23">
        <v>46061</v>
      </c>
      <c r="F2008" s="23">
        <v>46091</v>
      </c>
      <c r="G2008" t="s">
        <v>274</v>
      </c>
      <c r="H2008"/>
      <c r="I2008"/>
      <c r="K2008" t="s">
        <v>2308</v>
      </c>
      <c r="L2008" s="68">
        <v>808000</v>
      </c>
      <c r="M2008" s="68">
        <f>InvoiceDatabase[[#This Row],[Amount]]-InvoiceDatabase[[#This Row],[Paid Amount]]</f>
        <v>0</v>
      </c>
      <c r="N2008" s="68" t="str" cm="1">
        <f t="array" aca="1" ref="N20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08" s="68" t="str">
        <f>_xlfn.TEXTAFTER(
VLOOKUP(InvoiceDatabase[[#This Row],[Customer]],CustomerList[],5,FALSE),
", ", -1)</f>
        <v>Kepulauan Riau</v>
      </c>
      <c r="P2008" s="68">
        <f ca="1">IF(InvoiceDatabase[[#This Row],[Aging]]&lt;&gt;"Within Due",InvoiceDatabase[[#This Row],[Balance Outstanding]],0)</f>
        <v>0</v>
      </c>
      <c r="Q2008" s="68">
        <f ca="1">IF(InvoiceDatabase[[#This Row],[Aging]]="Within Due",InvoiceDatabase[[#This Row],[Balance Outstanding]],0)</f>
        <v>0</v>
      </c>
      <c r="R2008" s="68" t="str">
        <f ca="1">IF(InvoiceDatabase[[#This Row],[Date Issued]] &gt;= TODAY()-30, "Yes", "No")</f>
        <v>No</v>
      </c>
      <c r="S2008" s="68" t="str">
        <f ca="1">IF(InvoiceDatabase[[#This Row],[IsOverdue?]]&lt;&gt;"Yes",InvoiceDatabase[[#This Row],[Status]],"Past Due")</f>
        <v>Paid</v>
      </c>
      <c r="T2008" s="68" t="str">
        <f ca="1">IF(AND(InvoiceDatabase[[#This Row],[Date Due]]&lt;TODAY(),InvoiceDatabase[[#This Row],[Status]]&lt;&gt;"Paid"),"Yes","No")</f>
        <v>No</v>
      </c>
    </row>
    <row r="2009" spans="1:20">
      <c r="A2009">
        <v>2008</v>
      </c>
      <c r="C2009" t="s">
        <v>197</v>
      </c>
      <c r="D2009" s="68">
        <v>2521000</v>
      </c>
      <c r="E2009" s="23">
        <v>46166</v>
      </c>
      <c r="F2009" s="23">
        <v>46196</v>
      </c>
      <c r="G2009" t="s">
        <v>2802</v>
      </c>
      <c r="H2009"/>
      <c r="I2009"/>
      <c r="K2009" t="s">
        <v>2309</v>
      </c>
      <c r="L2009" s="68">
        <v>1891000</v>
      </c>
      <c r="M2009" s="68">
        <f>InvoiceDatabase[[#This Row],[Amount]]-InvoiceDatabase[[#This Row],[Paid Amount]]</f>
        <v>630000</v>
      </c>
      <c r="N2009" s="68" t="str" cm="1">
        <f t="array" aca="1" ref="N20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09" s="68" t="str">
        <f>_xlfn.TEXTAFTER(
VLOOKUP(InvoiceDatabase[[#This Row],[Customer]],CustomerList[],5,FALSE),
", ", -1)</f>
        <v>DI Yogyakarta</v>
      </c>
      <c r="P2009" s="68">
        <f ca="1">IF(InvoiceDatabase[[#This Row],[Aging]]&lt;&gt;"Within Due",InvoiceDatabase[[#This Row],[Balance Outstanding]],0)</f>
        <v>630000</v>
      </c>
      <c r="Q2009" s="68">
        <f ca="1">IF(InvoiceDatabase[[#This Row],[Aging]]="Within Due",InvoiceDatabase[[#This Row],[Balance Outstanding]],0)</f>
        <v>0</v>
      </c>
      <c r="R2009" s="68" t="str">
        <f ca="1">IF(InvoiceDatabase[[#This Row],[Date Issued]] &gt;= TODAY()-30, "Yes", "No")</f>
        <v>No</v>
      </c>
      <c r="S2009" s="68" t="str">
        <f ca="1">IF(InvoiceDatabase[[#This Row],[IsOverdue?]]&lt;&gt;"Yes",InvoiceDatabase[[#This Row],[Status]],"Past Due")</f>
        <v>Past Due</v>
      </c>
      <c r="T2009" s="68" t="str">
        <f ca="1">IF(AND(InvoiceDatabase[[#This Row],[Date Due]]&lt;TODAY(),InvoiceDatabase[[#This Row],[Status]]&lt;&gt;"Paid"),"Yes","No")</f>
        <v>Yes</v>
      </c>
    </row>
    <row r="2010" spans="1:20">
      <c r="A2010">
        <v>2009</v>
      </c>
      <c r="C2010" t="s">
        <v>131</v>
      </c>
      <c r="D2010" s="68">
        <v>1352000</v>
      </c>
      <c r="E2010" s="23">
        <v>46161</v>
      </c>
      <c r="F2010" s="23">
        <v>46175</v>
      </c>
      <c r="G2010" t="s">
        <v>274</v>
      </c>
      <c r="H2010"/>
      <c r="I2010"/>
      <c r="K2010" t="s">
        <v>2310</v>
      </c>
      <c r="L2010" s="68">
        <v>1352000</v>
      </c>
      <c r="M2010" s="68">
        <f>InvoiceDatabase[[#This Row],[Amount]]-InvoiceDatabase[[#This Row],[Paid Amount]]</f>
        <v>0</v>
      </c>
      <c r="N2010" s="68" t="str" cm="1">
        <f t="array" aca="1" ref="N20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0" s="68" t="str">
        <f>_xlfn.TEXTAFTER(
VLOOKUP(InvoiceDatabase[[#This Row],[Customer]],CustomerList[],5,FALSE),
", ", -1)</f>
        <v>Jawa Barat</v>
      </c>
      <c r="P2010" s="68">
        <f ca="1">IF(InvoiceDatabase[[#This Row],[Aging]]&lt;&gt;"Within Due",InvoiceDatabase[[#This Row],[Balance Outstanding]],0)</f>
        <v>0</v>
      </c>
      <c r="Q2010" s="68">
        <f ca="1">IF(InvoiceDatabase[[#This Row],[Aging]]="Within Due",InvoiceDatabase[[#This Row],[Balance Outstanding]],0)</f>
        <v>0</v>
      </c>
      <c r="R2010" s="68" t="str">
        <f ca="1">IF(InvoiceDatabase[[#This Row],[Date Issued]] &gt;= TODAY()-30, "Yes", "No")</f>
        <v>No</v>
      </c>
      <c r="S2010" s="68" t="str">
        <f ca="1">IF(InvoiceDatabase[[#This Row],[IsOverdue?]]&lt;&gt;"Yes",InvoiceDatabase[[#This Row],[Status]],"Past Due")</f>
        <v>Paid</v>
      </c>
      <c r="T2010" s="68" t="str">
        <f ca="1">IF(AND(InvoiceDatabase[[#This Row],[Date Due]]&lt;TODAY(),InvoiceDatabase[[#This Row],[Status]]&lt;&gt;"Paid"),"Yes","No")</f>
        <v>No</v>
      </c>
    </row>
    <row r="2011" spans="1:20">
      <c r="A2011">
        <v>2010</v>
      </c>
      <c r="C2011" t="s">
        <v>177</v>
      </c>
      <c r="D2011" s="68">
        <v>5746000</v>
      </c>
      <c r="E2011" s="23">
        <v>46259</v>
      </c>
      <c r="F2011" s="23">
        <v>46289</v>
      </c>
      <c r="G2011" t="s">
        <v>274</v>
      </c>
      <c r="H2011"/>
      <c r="I2011"/>
      <c r="K2011" t="s">
        <v>2311</v>
      </c>
      <c r="L2011" s="68">
        <v>5746000</v>
      </c>
      <c r="M2011" s="68">
        <f>InvoiceDatabase[[#This Row],[Amount]]-InvoiceDatabase[[#This Row],[Paid Amount]]</f>
        <v>0</v>
      </c>
      <c r="N2011" s="68" t="str" cm="1">
        <f t="array" aca="1" ref="N20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1" s="68" t="str">
        <f>_xlfn.TEXTAFTER(
VLOOKUP(InvoiceDatabase[[#This Row],[Customer]],CustomerList[],5,FALSE),
", ", -1)</f>
        <v>Jawa Timur</v>
      </c>
      <c r="P2011" s="68">
        <f ca="1">IF(InvoiceDatabase[[#This Row],[Aging]]&lt;&gt;"Within Due",InvoiceDatabase[[#This Row],[Balance Outstanding]],0)</f>
        <v>0</v>
      </c>
      <c r="Q2011" s="68">
        <f ca="1">IF(InvoiceDatabase[[#This Row],[Aging]]="Within Due",InvoiceDatabase[[#This Row],[Balance Outstanding]],0)</f>
        <v>0</v>
      </c>
      <c r="R2011" s="68" t="str">
        <f ca="1">IF(InvoiceDatabase[[#This Row],[Date Issued]] &gt;= TODAY()-30, "Yes", "No")</f>
        <v>No</v>
      </c>
      <c r="S2011" s="68" t="str">
        <f ca="1">IF(InvoiceDatabase[[#This Row],[IsOverdue?]]&lt;&gt;"Yes",InvoiceDatabase[[#This Row],[Status]],"Past Due")</f>
        <v>Paid</v>
      </c>
      <c r="T2011" s="68" t="str">
        <f ca="1">IF(AND(InvoiceDatabase[[#This Row],[Date Due]]&lt;TODAY(),InvoiceDatabase[[#This Row],[Status]]&lt;&gt;"Paid"),"Yes","No")</f>
        <v>No</v>
      </c>
    </row>
    <row r="2012" spans="1:20">
      <c r="A2012">
        <v>2011</v>
      </c>
      <c r="C2012" t="s">
        <v>177</v>
      </c>
      <c r="D2012" s="68">
        <v>5318000</v>
      </c>
      <c r="E2012" s="23">
        <v>46156</v>
      </c>
      <c r="F2012" s="23">
        <v>46201</v>
      </c>
      <c r="G2012" t="s">
        <v>274</v>
      </c>
      <c r="H2012"/>
      <c r="I2012"/>
      <c r="K2012" t="s">
        <v>2312</v>
      </c>
      <c r="L2012" s="68">
        <v>5318000</v>
      </c>
      <c r="M2012" s="68">
        <f>InvoiceDatabase[[#This Row],[Amount]]-InvoiceDatabase[[#This Row],[Paid Amount]]</f>
        <v>0</v>
      </c>
      <c r="N2012" s="68" t="str" cm="1">
        <f t="array" aca="1" ref="N20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2" s="68" t="str">
        <f>_xlfn.TEXTAFTER(
VLOOKUP(InvoiceDatabase[[#This Row],[Customer]],CustomerList[],5,FALSE),
", ", -1)</f>
        <v>Jawa Timur</v>
      </c>
      <c r="P2012" s="68">
        <f ca="1">IF(InvoiceDatabase[[#This Row],[Aging]]&lt;&gt;"Within Due",InvoiceDatabase[[#This Row],[Balance Outstanding]],0)</f>
        <v>0</v>
      </c>
      <c r="Q2012" s="68">
        <f ca="1">IF(InvoiceDatabase[[#This Row],[Aging]]="Within Due",InvoiceDatabase[[#This Row],[Balance Outstanding]],0)</f>
        <v>0</v>
      </c>
      <c r="R2012" s="68" t="str">
        <f ca="1">IF(InvoiceDatabase[[#This Row],[Date Issued]] &gt;= TODAY()-30, "Yes", "No")</f>
        <v>No</v>
      </c>
      <c r="S2012" s="68" t="str">
        <f ca="1">IF(InvoiceDatabase[[#This Row],[IsOverdue?]]&lt;&gt;"Yes",InvoiceDatabase[[#This Row],[Status]],"Past Due")</f>
        <v>Paid</v>
      </c>
      <c r="T2012" s="68" t="str">
        <f ca="1">IF(AND(InvoiceDatabase[[#This Row],[Date Due]]&lt;TODAY(),InvoiceDatabase[[#This Row],[Status]]&lt;&gt;"Paid"),"Yes","No")</f>
        <v>No</v>
      </c>
    </row>
    <row r="2013" spans="1:20">
      <c r="A2013">
        <v>2012</v>
      </c>
      <c r="C2013" t="s">
        <v>144</v>
      </c>
      <c r="D2013" s="68">
        <v>1161000</v>
      </c>
      <c r="E2013" s="23">
        <v>46148</v>
      </c>
      <c r="F2013" s="23">
        <v>46162</v>
      </c>
      <c r="G2013" t="s">
        <v>274</v>
      </c>
      <c r="H2013"/>
      <c r="I2013"/>
      <c r="K2013" t="s">
        <v>2313</v>
      </c>
      <c r="L2013" s="68">
        <v>1161000</v>
      </c>
      <c r="M2013" s="68">
        <f>InvoiceDatabase[[#This Row],[Amount]]-InvoiceDatabase[[#This Row],[Paid Amount]]</f>
        <v>0</v>
      </c>
      <c r="N2013" s="68" t="str" cm="1">
        <f t="array" aca="1" ref="N20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3" s="68" t="str">
        <f>_xlfn.TEXTAFTER(
VLOOKUP(InvoiceDatabase[[#This Row],[Customer]],CustomerList[],5,FALSE),
", ", -1)</f>
        <v>Banten</v>
      </c>
      <c r="P2013" s="68">
        <f ca="1">IF(InvoiceDatabase[[#This Row],[Aging]]&lt;&gt;"Within Due",InvoiceDatabase[[#This Row],[Balance Outstanding]],0)</f>
        <v>0</v>
      </c>
      <c r="Q2013" s="68">
        <f ca="1">IF(InvoiceDatabase[[#This Row],[Aging]]="Within Due",InvoiceDatabase[[#This Row],[Balance Outstanding]],0)</f>
        <v>0</v>
      </c>
      <c r="R2013" s="68" t="str">
        <f ca="1">IF(InvoiceDatabase[[#This Row],[Date Issued]] &gt;= TODAY()-30, "Yes", "No")</f>
        <v>No</v>
      </c>
      <c r="S2013" s="68" t="str">
        <f ca="1">IF(InvoiceDatabase[[#This Row],[IsOverdue?]]&lt;&gt;"Yes",InvoiceDatabase[[#This Row],[Status]],"Past Due")</f>
        <v>Paid</v>
      </c>
      <c r="T2013" s="68" t="str">
        <f ca="1">IF(AND(InvoiceDatabase[[#This Row],[Date Due]]&lt;TODAY(),InvoiceDatabase[[#This Row],[Status]]&lt;&gt;"Paid"),"Yes","No")</f>
        <v>No</v>
      </c>
    </row>
    <row r="2014" spans="1:20">
      <c r="A2014">
        <v>2013</v>
      </c>
      <c r="C2014" t="s">
        <v>190</v>
      </c>
      <c r="D2014" s="68">
        <v>5085000</v>
      </c>
      <c r="E2014" s="23">
        <v>46070</v>
      </c>
      <c r="F2014" s="23">
        <v>46100</v>
      </c>
      <c r="G2014" t="s">
        <v>274</v>
      </c>
      <c r="H2014"/>
      <c r="I2014"/>
      <c r="K2014" t="s">
        <v>2314</v>
      </c>
      <c r="L2014" s="68">
        <v>5085000</v>
      </c>
      <c r="M2014" s="68">
        <f>InvoiceDatabase[[#This Row],[Amount]]-InvoiceDatabase[[#This Row],[Paid Amount]]</f>
        <v>0</v>
      </c>
      <c r="N2014" s="68" t="str" cm="1">
        <f t="array" aca="1" ref="N20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4" s="68" t="str">
        <f>_xlfn.TEXTAFTER(
VLOOKUP(InvoiceDatabase[[#This Row],[Customer]],CustomerList[],5,FALSE),
", ", -1)</f>
        <v>Jawa Tengah</v>
      </c>
      <c r="P2014" s="68">
        <f ca="1">IF(InvoiceDatabase[[#This Row],[Aging]]&lt;&gt;"Within Due",InvoiceDatabase[[#This Row],[Balance Outstanding]],0)</f>
        <v>0</v>
      </c>
      <c r="Q2014" s="68">
        <f ca="1">IF(InvoiceDatabase[[#This Row],[Aging]]="Within Due",InvoiceDatabase[[#This Row],[Balance Outstanding]],0)</f>
        <v>0</v>
      </c>
      <c r="R2014" s="68" t="str">
        <f ca="1">IF(InvoiceDatabase[[#This Row],[Date Issued]] &gt;= TODAY()-30, "Yes", "No")</f>
        <v>No</v>
      </c>
      <c r="S2014" s="68" t="str">
        <f ca="1">IF(InvoiceDatabase[[#This Row],[IsOverdue?]]&lt;&gt;"Yes",InvoiceDatabase[[#This Row],[Status]],"Past Due")</f>
        <v>Paid</v>
      </c>
      <c r="T2014" s="68" t="str">
        <f ca="1">IF(AND(InvoiceDatabase[[#This Row],[Date Due]]&lt;TODAY(),InvoiceDatabase[[#This Row],[Status]]&lt;&gt;"Paid"),"Yes","No")</f>
        <v>No</v>
      </c>
    </row>
    <row r="2015" spans="1:20">
      <c r="A2015">
        <v>2014</v>
      </c>
      <c r="C2015" t="s">
        <v>158</v>
      </c>
      <c r="D2015" s="68">
        <v>3691000</v>
      </c>
      <c r="E2015" s="23">
        <v>46108</v>
      </c>
      <c r="F2015" s="23">
        <v>46122</v>
      </c>
      <c r="G2015" t="s">
        <v>274</v>
      </c>
      <c r="H2015"/>
      <c r="I2015"/>
      <c r="K2015" t="s">
        <v>2315</v>
      </c>
      <c r="L2015" s="68">
        <v>3691000</v>
      </c>
      <c r="M2015" s="68">
        <f>InvoiceDatabase[[#This Row],[Amount]]-InvoiceDatabase[[#This Row],[Paid Amount]]</f>
        <v>0</v>
      </c>
      <c r="N2015" s="68" t="str" cm="1">
        <f t="array" aca="1" ref="N20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5" s="68" t="str">
        <f>_xlfn.TEXTAFTER(
VLOOKUP(InvoiceDatabase[[#This Row],[Customer]],CustomerList[],5,FALSE),
", ", -1)</f>
        <v>DKI Jakarta</v>
      </c>
      <c r="P2015" s="68">
        <f ca="1">IF(InvoiceDatabase[[#This Row],[Aging]]&lt;&gt;"Within Due",InvoiceDatabase[[#This Row],[Balance Outstanding]],0)</f>
        <v>0</v>
      </c>
      <c r="Q2015" s="68">
        <f ca="1">IF(InvoiceDatabase[[#This Row],[Aging]]="Within Due",InvoiceDatabase[[#This Row],[Balance Outstanding]],0)</f>
        <v>0</v>
      </c>
      <c r="R2015" s="68" t="str">
        <f ca="1">IF(InvoiceDatabase[[#This Row],[Date Issued]] &gt;= TODAY()-30, "Yes", "No")</f>
        <v>No</v>
      </c>
      <c r="S2015" s="68" t="str">
        <f ca="1">IF(InvoiceDatabase[[#This Row],[IsOverdue?]]&lt;&gt;"Yes",InvoiceDatabase[[#This Row],[Status]],"Past Due")</f>
        <v>Paid</v>
      </c>
      <c r="T2015" s="68" t="str">
        <f ca="1">IF(AND(InvoiceDatabase[[#This Row],[Date Due]]&lt;TODAY(),InvoiceDatabase[[#This Row],[Status]]&lt;&gt;"Paid"),"Yes","No")</f>
        <v>No</v>
      </c>
    </row>
    <row r="2016" spans="1:20">
      <c r="A2016">
        <v>2015</v>
      </c>
      <c r="C2016" t="s">
        <v>211</v>
      </c>
      <c r="D2016" s="68">
        <v>3704000</v>
      </c>
      <c r="E2016" s="23">
        <v>46238</v>
      </c>
      <c r="F2016" s="23">
        <v>46283</v>
      </c>
      <c r="G2016" t="s">
        <v>274</v>
      </c>
      <c r="H2016"/>
      <c r="I2016"/>
      <c r="K2016" t="s">
        <v>2316</v>
      </c>
      <c r="L2016" s="68">
        <v>3704000</v>
      </c>
      <c r="M2016" s="68">
        <f>InvoiceDatabase[[#This Row],[Amount]]-InvoiceDatabase[[#This Row],[Paid Amount]]</f>
        <v>0</v>
      </c>
      <c r="N2016" s="68" t="str" cm="1">
        <f t="array" aca="1" ref="N20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6" s="68" t="str">
        <f>_xlfn.TEXTAFTER(
VLOOKUP(InvoiceDatabase[[#This Row],[Customer]],CustomerList[],5,FALSE),
", ", -1)</f>
        <v>Sulawesi Selatan</v>
      </c>
      <c r="P2016" s="68">
        <f ca="1">IF(InvoiceDatabase[[#This Row],[Aging]]&lt;&gt;"Within Due",InvoiceDatabase[[#This Row],[Balance Outstanding]],0)</f>
        <v>0</v>
      </c>
      <c r="Q2016" s="68">
        <f ca="1">IF(InvoiceDatabase[[#This Row],[Aging]]="Within Due",InvoiceDatabase[[#This Row],[Balance Outstanding]],0)</f>
        <v>0</v>
      </c>
      <c r="R2016" s="68" t="str">
        <f ca="1">IF(InvoiceDatabase[[#This Row],[Date Issued]] &gt;= TODAY()-30, "Yes", "No")</f>
        <v>No</v>
      </c>
      <c r="S2016" s="68" t="str">
        <f ca="1">IF(InvoiceDatabase[[#This Row],[IsOverdue?]]&lt;&gt;"Yes",InvoiceDatabase[[#This Row],[Status]],"Past Due")</f>
        <v>Paid</v>
      </c>
      <c r="T2016" s="68" t="str">
        <f ca="1">IF(AND(InvoiceDatabase[[#This Row],[Date Due]]&lt;TODAY(),InvoiceDatabase[[#This Row],[Status]]&lt;&gt;"Paid"),"Yes","No")</f>
        <v>No</v>
      </c>
    </row>
    <row r="2017" spans="1:20">
      <c r="A2017">
        <v>2016</v>
      </c>
      <c r="C2017" t="s">
        <v>239</v>
      </c>
      <c r="D2017" s="68">
        <v>5776000</v>
      </c>
      <c r="E2017" s="23">
        <v>46166</v>
      </c>
      <c r="F2017" s="23">
        <v>46196</v>
      </c>
      <c r="G2017" t="s">
        <v>274</v>
      </c>
      <c r="H2017"/>
      <c r="I2017"/>
      <c r="K2017" t="s">
        <v>2317</v>
      </c>
      <c r="L2017" s="68">
        <v>5776000</v>
      </c>
      <c r="M2017" s="68">
        <f>InvoiceDatabase[[#This Row],[Amount]]-InvoiceDatabase[[#This Row],[Paid Amount]]</f>
        <v>0</v>
      </c>
      <c r="N2017" s="68" t="str" cm="1">
        <f t="array" aca="1" ref="N20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17" s="68" t="str">
        <f>_xlfn.TEXTAFTER(
VLOOKUP(InvoiceDatabase[[#This Row],[Customer]],CustomerList[],5,FALSE),
", ", -1)</f>
        <v>Kepulauan Riau</v>
      </c>
      <c r="P2017" s="68">
        <f ca="1">IF(InvoiceDatabase[[#This Row],[Aging]]&lt;&gt;"Within Due",InvoiceDatabase[[#This Row],[Balance Outstanding]],0)</f>
        <v>0</v>
      </c>
      <c r="Q2017" s="68">
        <f ca="1">IF(InvoiceDatabase[[#This Row],[Aging]]="Within Due",InvoiceDatabase[[#This Row],[Balance Outstanding]],0)</f>
        <v>0</v>
      </c>
      <c r="R2017" s="68" t="str">
        <f ca="1">IF(InvoiceDatabase[[#This Row],[Date Issued]] &gt;= TODAY()-30, "Yes", "No")</f>
        <v>No</v>
      </c>
      <c r="S2017" s="68" t="str">
        <f ca="1">IF(InvoiceDatabase[[#This Row],[IsOverdue?]]&lt;&gt;"Yes",InvoiceDatabase[[#This Row],[Status]],"Past Due")</f>
        <v>Paid</v>
      </c>
      <c r="T2017" s="68" t="str">
        <f ca="1">IF(AND(InvoiceDatabase[[#This Row],[Date Due]]&lt;TODAY(),InvoiceDatabase[[#This Row],[Status]]&lt;&gt;"Paid"),"Yes","No")</f>
        <v>No</v>
      </c>
    </row>
    <row r="2018" spans="1:20">
      <c r="A2018">
        <v>2017</v>
      </c>
      <c r="C2018" t="s">
        <v>232</v>
      </c>
      <c r="D2018" s="68">
        <v>1753000</v>
      </c>
      <c r="E2018" s="23">
        <v>46196</v>
      </c>
      <c r="F2018" s="23">
        <v>46226</v>
      </c>
      <c r="G2018" t="s">
        <v>51</v>
      </c>
      <c r="H2018"/>
      <c r="I2018"/>
      <c r="K2018" t="s">
        <v>2318</v>
      </c>
      <c r="L2018" s="68">
        <v>0</v>
      </c>
      <c r="M2018" s="68">
        <f>InvoiceDatabase[[#This Row],[Amount]]-InvoiceDatabase[[#This Row],[Paid Amount]]</f>
        <v>1753000</v>
      </c>
      <c r="N2018" s="68" t="str" cm="1">
        <f t="array" aca="1" ref="N20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18" s="68" t="str">
        <f>_xlfn.TEXTAFTER(
VLOOKUP(InvoiceDatabase[[#This Row],[Customer]],CustomerList[],5,FALSE),
", ", -1)</f>
        <v>Riau</v>
      </c>
      <c r="P2018" s="68">
        <f ca="1">IF(InvoiceDatabase[[#This Row],[Aging]]&lt;&gt;"Within Due",InvoiceDatabase[[#This Row],[Balance Outstanding]],0)</f>
        <v>1753000</v>
      </c>
      <c r="Q2018" s="68">
        <f ca="1">IF(InvoiceDatabase[[#This Row],[Aging]]="Within Due",InvoiceDatabase[[#This Row],[Balance Outstanding]],0)</f>
        <v>0</v>
      </c>
      <c r="R2018" s="68" t="str">
        <f ca="1">IF(InvoiceDatabase[[#This Row],[Date Issued]] &gt;= TODAY()-30, "Yes", "No")</f>
        <v>No</v>
      </c>
      <c r="S2018" s="68" t="str">
        <f ca="1">IF(InvoiceDatabase[[#This Row],[IsOverdue?]]&lt;&gt;"Yes",InvoiceDatabase[[#This Row],[Status]],"Past Due")</f>
        <v>Past Due</v>
      </c>
      <c r="T2018" s="68" t="str">
        <f ca="1">IF(AND(InvoiceDatabase[[#This Row],[Date Due]]&lt;TODAY(),InvoiceDatabase[[#This Row],[Status]]&lt;&gt;"Paid"),"Yes","No")</f>
        <v>Yes</v>
      </c>
    </row>
    <row r="2019" spans="1:20">
      <c r="A2019">
        <v>2018</v>
      </c>
      <c r="C2019" t="s">
        <v>260</v>
      </c>
      <c r="D2019" s="68">
        <v>7418000</v>
      </c>
      <c r="E2019" s="23">
        <v>46125</v>
      </c>
      <c r="F2019" s="23">
        <v>46155</v>
      </c>
      <c r="G2019" t="s">
        <v>51</v>
      </c>
      <c r="H2019"/>
      <c r="I2019"/>
      <c r="K2019" t="s">
        <v>2319</v>
      </c>
      <c r="L2019" s="68">
        <v>0</v>
      </c>
      <c r="M2019" s="68">
        <f>InvoiceDatabase[[#This Row],[Amount]]-InvoiceDatabase[[#This Row],[Paid Amount]]</f>
        <v>7418000</v>
      </c>
      <c r="N2019" s="68" t="str" cm="1">
        <f t="array" aca="1" ref="N20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19" s="68" t="str">
        <f>_xlfn.TEXTAFTER(
VLOOKUP(InvoiceDatabase[[#This Row],[Customer]],CustomerList[],5,FALSE),
", ", -1)</f>
        <v>Sulawesi Utara</v>
      </c>
      <c r="P2019" s="68">
        <f ca="1">IF(InvoiceDatabase[[#This Row],[Aging]]&lt;&gt;"Within Due",InvoiceDatabase[[#This Row],[Balance Outstanding]],0)</f>
        <v>7418000</v>
      </c>
      <c r="Q2019" s="68">
        <f ca="1">IF(InvoiceDatabase[[#This Row],[Aging]]="Within Due",InvoiceDatabase[[#This Row],[Balance Outstanding]],0)</f>
        <v>0</v>
      </c>
      <c r="R2019" s="68" t="str">
        <f ca="1">IF(InvoiceDatabase[[#This Row],[Date Issued]] &gt;= TODAY()-30, "Yes", "No")</f>
        <v>No</v>
      </c>
      <c r="S2019" s="68" t="str">
        <f ca="1">IF(InvoiceDatabase[[#This Row],[IsOverdue?]]&lt;&gt;"Yes",InvoiceDatabase[[#This Row],[Status]],"Past Due")</f>
        <v>Past Due</v>
      </c>
      <c r="T2019" s="68" t="str">
        <f ca="1">IF(AND(InvoiceDatabase[[#This Row],[Date Due]]&lt;TODAY(),InvoiceDatabase[[#This Row],[Status]]&lt;&gt;"Paid"),"Yes","No")</f>
        <v>Yes</v>
      </c>
    </row>
    <row r="2020" spans="1:20">
      <c r="A2020">
        <v>2019</v>
      </c>
      <c r="C2020" t="s">
        <v>151</v>
      </c>
      <c r="D2020" s="68">
        <v>5045000</v>
      </c>
      <c r="E2020" s="23">
        <v>46219</v>
      </c>
      <c r="F2020" s="23">
        <v>46249</v>
      </c>
      <c r="G2020" t="s">
        <v>274</v>
      </c>
      <c r="H2020"/>
      <c r="I2020"/>
      <c r="K2020" t="s">
        <v>2320</v>
      </c>
      <c r="L2020" s="68">
        <v>5045000</v>
      </c>
      <c r="M2020" s="68">
        <f>InvoiceDatabase[[#This Row],[Amount]]-InvoiceDatabase[[#This Row],[Paid Amount]]</f>
        <v>0</v>
      </c>
      <c r="N2020" s="68" t="str" cm="1">
        <f t="array" aca="1" ref="N20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0" s="68" t="str">
        <f>_xlfn.TEXTAFTER(
VLOOKUP(InvoiceDatabase[[#This Row],[Customer]],CustomerList[],5,FALSE),
", ", -1)</f>
        <v>Banten</v>
      </c>
      <c r="P2020" s="68">
        <f ca="1">IF(InvoiceDatabase[[#This Row],[Aging]]&lt;&gt;"Within Due",InvoiceDatabase[[#This Row],[Balance Outstanding]],0)</f>
        <v>0</v>
      </c>
      <c r="Q2020" s="68">
        <f ca="1">IF(InvoiceDatabase[[#This Row],[Aging]]="Within Due",InvoiceDatabase[[#This Row],[Balance Outstanding]],0)</f>
        <v>0</v>
      </c>
      <c r="R2020" s="68" t="str">
        <f ca="1">IF(InvoiceDatabase[[#This Row],[Date Issued]] &gt;= TODAY()-30, "Yes", "No")</f>
        <v>No</v>
      </c>
      <c r="S2020" s="68" t="str">
        <f ca="1">IF(InvoiceDatabase[[#This Row],[IsOverdue?]]&lt;&gt;"Yes",InvoiceDatabase[[#This Row],[Status]],"Past Due")</f>
        <v>Paid</v>
      </c>
      <c r="T2020" s="68" t="str">
        <f ca="1">IF(AND(InvoiceDatabase[[#This Row],[Date Due]]&lt;TODAY(),InvoiceDatabase[[#This Row],[Status]]&lt;&gt;"Paid"),"Yes","No")</f>
        <v>No</v>
      </c>
    </row>
    <row r="2021" spans="1:20">
      <c r="A2021">
        <v>2020</v>
      </c>
      <c r="C2021" t="s">
        <v>218</v>
      </c>
      <c r="D2021" s="68">
        <v>4138000</v>
      </c>
      <c r="E2021" s="23">
        <v>46247</v>
      </c>
      <c r="F2021" s="23">
        <v>46292</v>
      </c>
      <c r="G2021" t="s">
        <v>274</v>
      </c>
      <c r="H2021"/>
      <c r="I2021"/>
      <c r="K2021" t="s">
        <v>2321</v>
      </c>
      <c r="L2021" s="68">
        <v>4138000</v>
      </c>
      <c r="M2021" s="68">
        <f>InvoiceDatabase[[#This Row],[Amount]]-InvoiceDatabase[[#This Row],[Paid Amount]]</f>
        <v>0</v>
      </c>
      <c r="N2021" s="68" t="str" cm="1">
        <f t="array" aca="1" ref="N20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1" s="68" t="str">
        <f>_xlfn.TEXTAFTER(
VLOOKUP(InvoiceDatabase[[#This Row],[Customer]],CustomerList[],5,FALSE),
", ", -1)</f>
        <v>Sumatera Utara</v>
      </c>
      <c r="P2021" s="68">
        <f ca="1">IF(InvoiceDatabase[[#This Row],[Aging]]&lt;&gt;"Within Due",InvoiceDatabase[[#This Row],[Balance Outstanding]],0)</f>
        <v>0</v>
      </c>
      <c r="Q2021" s="68">
        <f ca="1">IF(InvoiceDatabase[[#This Row],[Aging]]="Within Due",InvoiceDatabase[[#This Row],[Balance Outstanding]],0)</f>
        <v>0</v>
      </c>
      <c r="R2021" s="68" t="str">
        <f ca="1">IF(InvoiceDatabase[[#This Row],[Date Issued]] &gt;= TODAY()-30, "Yes", "No")</f>
        <v>No</v>
      </c>
      <c r="S2021" s="68" t="str">
        <f ca="1">IF(InvoiceDatabase[[#This Row],[IsOverdue?]]&lt;&gt;"Yes",InvoiceDatabase[[#This Row],[Status]],"Past Due")</f>
        <v>Paid</v>
      </c>
      <c r="T2021" s="68" t="str">
        <f ca="1">IF(AND(InvoiceDatabase[[#This Row],[Date Due]]&lt;TODAY(),InvoiceDatabase[[#This Row],[Status]]&lt;&gt;"Paid"),"Yes","No")</f>
        <v>No</v>
      </c>
    </row>
    <row r="2022" spans="1:20">
      <c r="A2022">
        <v>2021</v>
      </c>
      <c r="C2022" t="s">
        <v>144</v>
      </c>
      <c r="D2022" s="68">
        <v>6430000</v>
      </c>
      <c r="E2022" s="23">
        <v>46066</v>
      </c>
      <c r="F2022" s="23">
        <v>46080</v>
      </c>
      <c r="G2022" t="s">
        <v>274</v>
      </c>
      <c r="H2022"/>
      <c r="I2022"/>
      <c r="K2022" t="s">
        <v>2322</v>
      </c>
      <c r="L2022" s="68">
        <v>6430000</v>
      </c>
      <c r="M2022" s="68">
        <f>InvoiceDatabase[[#This Row],[Amount]]-InvoiceDatabase[[#This Row],[Paid Amount]]</f>
        <v>0</v>
      </c>
      <c r="N2022" s="68" t="str" cm="1">
        <f t="array" aca="1" ref="N20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2" s="68" t="str">
        <f>_xlfn.TEXTAFTER(
VLOOKUP(InvoiceDatabase[[#This Row],[Customer]],CustomerList[],5,FALSE),
", ", -1)</f>
        <v>Banten</v>
      </c>
      <c r="P2022" s="68">
        <f ca="1">IF(InvoiceDatabase[[#This Row],[Aging]]&lt;&gt;"Within Due",InvoiceDatabase[[#This Row],[Balance Outstanding]],0)</f>
        <v>0</v>
      </c>
      <c r="Q2022" s="68">
        <f ca="1">IF(InvoiceDatabase[[#This Row],[Aging]]="Within Due",InvoiceDatabase[[#This Row],[Balance Outstanding]],0)</f>
        <v>0</v>
      </c>
      <c r="R2022" s="68" t="str">
        <f ca="1">IF(InvoiceDatabase[[#This Row],[Date Issued]] &gt;= TODAY()-30, "Yes", "No")</f>
        <v>No</v>
      </c>
      <c r="S2022" s="68" t="str">
        <f ca="1">IF(InvoiceDatabase[[#This Row],[IsOverdue?]]&lt;&gt;"Yes",InvoiceDatabase[[#This Row],[Status]],"Past Due")</f>
        <v>Paid</v>
      </c>
      <c r="T2022" s="68" t="str">
        <f ca="1">IF(AND(InvoiceDatabase[[#This Row],[Date Due]]&lt;TODAY(),InvoiceDatabase[[#This Row],[Status]]&lt;&gt;"Paid"),"Yes","No")</f>
        <v>No</v>
      </c>
    </row>
    <row r="2023" spans="1:20">
      <c r="A2023">
        <v>2022</v>
      </c>
      <c r="C2023" t="s">
        <v>260</v>
      </c>
      <c r="D2023" s="68">
        <v>2079000</v>
      </c>
      <c r="E2023" s="23">
        <v>46152</v>
      </c>
      <c r="F2023" s="23">
        <v>46182</v>
      </c>
      <c r="G2023" t="s">
        <v>274</v>
      </c>
      <c r="H2023"/>
      <c r="I2023"/>
      <c r="K2023" t="s">
        <v>2323</v>
      </c>
      <c r="L2023" s="68">
        <v>2079000</v>
      </c>
      <c r="M2023" s="68">
        <f>InvoiceDatabase[[#This Row],[Amount]]-InvoiceDatabase[[#This Row],[Paid Amount]]</f>
        <v>0</v>
      </c>
      <c r="N2023" s="68" t="str" cm="1">
        <f t="array" aca="1" ref="N20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3" s="68" t="str">
        <f>_xlfn.TEXTAFTER(
VLOOKUP(InvoiceDatabase[[#This Row],[Customer]],CustomerList[],5,FALSE),
", ", -1)</f>
        <v>Sulawesi Utara</v>
      </c>
      <c r="P2023" s="68">
        <f ca="1">IF(InvoiceDatabase[[#This Row],[Aging]]&lt;&gt;"Within Due",InvoiceDatabase[[#This Row],[Balance Outstanding]],0)</f>
        <v>0</v>
      </c>
      <c r="Q2023" s="68">
        <f ca="1">IF(InvoiceDatabase[[#This Row],[Aging]]="Within Due",InvoiceDatabase[[#This Row],[Balance Outstanding]],0)</f>
        <v>0</v>
      </c>
      <c r="R2023" s="68" t="str">
        <f ca="1">IF(InvoiceDatabase[[#This Row],[Date Issued]] &gt;= TODAY()-30, "Yes", "No")</f>
        <v>No</v>
      </c>
      <c r="S2023" s="68" t="str">
        <f ca="1">IF(InvoiceDatabase[[#This Row],[IsOverdue?]]&lt;&gt;"Yes",InvoiceDatabase[[#This Row],[Status]],"Past Due")</f>
        <v>Paid</v>
      </c>
      <c r="T2023" s="68" t="str">
        <f ca="1">IF(AND(InvoiceDatabase[[#This Row],[Date Due]]&lt;TODAY(),InvoiceDatabase[[#This Row],[Status]]&lt;&gt;"Paid"),"Yes","No")</f>
        <v>No</v>
      </c>
    </row>
    <row r="2024" spans="1:20">
      <c r="A2024">
        <v>2023</v>
      </c>
      <c r="C2024" t="s">
        <v>111</v>
      </c>
      <c r="D2024" s="68">
        <v>2523000</v>
      </c>
      <c r="E2024" s="23">
        <v>46140</v>
      </c>
      <c r="F2024" s="23">
        <v>46170</v>
      </c>
      <c r="G2024" t="s">
        <v>274</v>
      </c>
      <c r="H2024"/>
      <c r="I2024"/>
      <c r="K2024" t="s">
        <v>2324</v>
      </c>
      <c r="L2024" s="68">
        <v>2523000</v>
      </c>
      <c r="M2024" s="68">
        <f>InvoiceDatabase[[#This Row],[Amount]]-InvoiceDatabase[[#This Row],[Paid Amount]]</f>
        <v>0</v>
      </c>
      <c r="N2024" s="68" t="str" cm="1">
        <f t="array" aca="1" ref="N20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4" s="68" t="str">
        <f>_xlfn.TEXTAFTER(
VLOOKUP(InvoiceDatabase[[#This Row],[Customer]],CustomerList[],5,FALSE),
", ", -1)</f>
        <v>DKI Jakarta</v>
      </c>
      <c r="P2024" s="68">
        <f ca="1">IF(InvoiceDatabase[[#This Row],[Aging]]&lt;&gt;"Within Due",InvoiceDatabase[[#This Row],[Balance Outstanding]],0)</f>
        <v>0</v>
      </c>
      <c r="Q2024" s="68">
        <f ca="1">IF(InvoiceDatabase[[#This Row],[Aging]]="Within Due",InvoiceDatabase[[#This Row],[Balance Outstanding]],0)</f>
        <v>0</v>
      </c>
      <c r="R2024" s="68" t="str">
        <f ca="1">IF(InvoiceDatabase[[#This Row],[Date Issued]] &gt;= TODAY()-30, "Yes", "No")</f>
        <v>No</v>
      </c>
      <c r="S2024" s="68" t="str">
        <f ca="1">IF(InvoiceDatabase[[#This Row],[IsOverdue?]]&lt;&gt;"Yes",InvoiceDatabase[[#This Row],[Status]],"Past Due")</f>
        <v>Paid</v>
      </c>
      <c r="T2024" s="68" t="str">
        <f ca="1">IF(AND(InvoiceDatabase[[#This Row],[Date Due]]&lt;TODAY(),InvoiceDatabase[[#This Row],[Status]]&lt;&gt;"Paid"),"Yes","No")</f>
        <v>No</v>
      </c>
    </row>
    <row r="2025" spans="1:20">
      <c r="A2025">
        <v>2024</v>
      </c>
      <c r="C2025" t="s">
        <v>190</v>
      </c>
      <c r="D2025" s="68">
        <v>5076000</v>
      </c>
      <c r="E2025" s="23">
        <v>46271</v>
      </c>
      <c r="F2025" s="23">
        <v>46285</v>
      </c>
      <c r="G2025" t="s">
        <v>51</v>
      </c>
      <c r="H2025"/>
      <c r="I2025"/>
      <c r="K2025" t="s">
        <v>2325</v>
      </c>
      <c r="L2025" s="68">
        <v>0</v>
      </c>
      <c r="M2025" s="68">
        <f>InvoiceDatabase[[#This Row],[Amount]]-InvoiceDatabase[[#This Row],[Paid Amount]]</f>
        <v>5076000</v>
      </c>
      <c r="N2025" s="68" t="str" cm="1">
        <f t="array" aca="1" ref="N20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25" s="68" t="str">
        <f>_xlfn.TEXTAFTER(
VLOOKUP(InvoiceDatabase[[#This Row],[Customer]],CustomerList[],5,FALSE),
", ", -1)</f>
        <v>Jawa Tengah</v>
      </c>
      <c r="P2025" s="68">
        <f ca="1">IF(InvoiceDatabase[[#This Row],[Aging]]&lt;&gt;"Within Due",InvoiceDatabase[[#This Row],[Balance Outstanding]],0)</f>
        <v>5076000</v>
      </c>
      <c r="Q2025" s="68">
        <f ca="1">IF(InvoiceDatabase[[#This Row],[Aging]]="Within Due",InvoiceDatabase[[#This Row],[Balance Outstanding]],0)</f>
        <v>0</v>
      </c>
      <c r="R2025" s="68" t="str">
        <f ca="1">IF(InvoiceDatabase[[#This Row],[Date Issued]] &gt;= TODAY()-30, "Yes", "No")</f>
        <v>Yes</v>
      </c>
      <c r="S2025" s="68" t="str">
        <f ca="1">IF(InvoiceDatabase[[#This Row],[IsOverdue?]]&lt;&gt;"Yes",InvoiceDatabase[[#This Row],[Status]],"Past Due")</f>
        <v>Past Due</v>
      </c>
      <c r="T2025" s="68" t="str">
        <f ca="1">IF(AND(InvoiceDatabase[[#This Row],[Date Due]]&lt;TODAY(),InvoiceDatabase[[#This Row],[Status]]&lt;&gt;"Paid"),"Yes","No")</f>
        <v>Yes</v>
      </c>
    </row>
    <row r="2026" spans="1:20">
      <c r="A2026">
        <v>2025</v>
      </c>
      <c r="C2026" t="s">
        <v>239</v>
      </c>
      <c r="D2026" s="68">
        <v>2264000</v>
      </c>
      <c r="E2026" s="23">
        <v>46202</v>
      </c>
      <c r="F2026" s="23">
        <v>46232</v>
      </c>
      <c r="G2026" t="s">
        <v>51</v>
      </c>
      <c r="H2026"/>
      <c r="I2026"/>
      <c r="K2026" t="s">
        <v>2326</v>
      </c>
      <c r="L2026" s="68">
        <v>0</v>
      </c>
      <c r="M2026" s="68">
        <f>InvoiceDatabase[[#This Row],[Amount]]-InvoiceDatabase[[#This Row],[Paid Amount]]</f>
        <v>2264000</v>
      </c>
      <c r="N2026" s="68" t="str" cm="1">
        <f t="array" aca="1" ref="N20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026" s="68" t="str">
        <f>_xlfn.TEXTAFTER(
VLOOKUP(InvoiceDatabase[[#This Row],[Customer]],CustomerList[],5,FALSE),
", ", -1)</f>
        <v>Kepulauan Riau</v>
      </c>
      <c r="P2026" s="68">
        <f ca="1">IF(InvoiceDatabase[[#This Row],[Aging]]&lt;&gt;"Within Due",InvoiceDatabase[[#This Row],[Balance Outstanding]],0)</f>
        <v>2264000</v>
      </c>
      <c r="Q2026" s="68">
        <f ca="1">IF(InvoiceDatabase[[#This Row],[Aging]]="Within Due",InvoiceDatabase[[#This Row],[Balance Outstanding]],0)</f>
        <v>0</v>
      </c>
      <c r="R2026" s="68" t="str">
        <f ca="1">IF(InvoiceDatabase[[#This Row],[Date Issued]] &gt;= TODAY()-30, "Yes", "No")</f>
        <v>No</v>
      </c>
      <c r="S2026" s="68" t="str">
        <f ca="1">IF(InvoiceDatabase[[#This Row],[IsOverdue?]]&lt;&gt;"Yes",InvoiceDatabase[[#This Row],[Status]],"Past Due")</f>
        <v>Past Due</v>
      </c>
      <c r="T2026" s="68" t="str">
        <f ca="1">IF(AND(InvoiceDatabase[[#This Row],[Date Due]]&lt;TODAY(),InvoiceDatabase[[#This Row],[Status]]&lt;&gt;"Paid"),"Yes","No")</f>
        <v>Yes</v>
      </c>
    </row>
    <row r="2027" spans="1:20">
      <c r="A2027">
        <v>2026</v>
      </c>
      <c r="C2027" t="s">
        <v>184</v>
      </c>
      <c r="D2027" s="68">
        <v>1590000</v>
      </c>
      <c r="E2027" s="23">
        <v>46150</v>
      </c>
      <c r="F2027" s="23">
        <v>46195</v>
      </c>
      <c r="G2027" t="s">
        <v>51</v>
      </c>
      <c r="H2027"/>
      <c r="I2027"/>
      <c r="K2027" t="s">
        <v>2327</v>
      </c>
      <c r="L2027" s="68">
        <v>0</v>
      </c>
      <c r="M2027" s="68">
        <f>InvoiceDatabase[[#This Row],[Amount]]-InvoiceDatabase[[#This Row],[Paid Amount]]</f>
        <v>1590000</v>
      </c>
      <c r="N2027" s="68" t="str" cm="1">
        <f t="array" aca="1" ref="N20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27" s="68" t="str">
        <f>_xlfn.TEXTAFTER(
VLOOKUP(InvoiceDatabase[[#This Row],[Customer]],CustomerList[],5,FALSE),
", ", -1)</f>
        <v>Jawa Timur</v>
      </c>
      <c r="P2027" s="68">
        <f ca="1">IF(InvoiceDatabase[[#This Row],[Aging]]&lt;&gt;"Within Due",InvoiceDatabase[[#This Row],[Balance Outstanding]],0)</f>
        <v>1590000</v>
      </c>
      <c r="Q2027" s="68">
        <f ca="1">IF(InvoiceDatabase[[#This Row],[Aging]]="Within Due",InvoiceDatabase[[#This Row],[Balance Outstanding]],0)</f>
        <v>0</v>
      </c>
      <c r="R2027" s="68" t="str">
        <f ca="1">IF(InvoiceDatabase[[#This Row],[Date Issued]] &gt;= TODAY()-30, "Yes", "No")</f>
        <v>No</v>
      </c>
      <c r="S2027" s="68" t="str">
        <f ca="1">IF(InvoiceDatabase[[#This Row],[IsOverdue?]]&lt;&gt;"Yes",InvoiceDatabase[[#This Row],[Status]],"Past Due")</f>
        <v>Past Due</v>
      </c>
      <c r="T2027" s="68" t="str">
        <f ca="1">IF(AND(InvoiceDatabase[[#This Row],[Date Due]]&lt;TODAY(),InvoiceDatabase[[#This Row],[Status]]&lt;&gt;"Paid"),"Yes","No")</f>
        <v>Yes</v>
      </c>
    </row>
    <row r="2028" spans="1:20">
      <c r="A2028">
        <v>2027</v>
      </c>
      <c r="C2028" t="s">
        <v>239</v>
      </c>
      <c r="D2028" s="68">
        <v>8299000</v>
      </c>
      <c r="E2028" s="23">
        <v>46178</v>
      </c>
      <c r="F2028" s="23">
        <v>46208</v>
      </c>
      <c r="G2028" t="s">
        <v>274</v>
      </c>
      <c r="H2028"/>
      <c r="I2028"/>
      <c r="K2028" t="s">
        <v>2328</v>
      </c>
      <c r="L2028" s="68">
        <v>8299000</v>
      </c>
      <c r="M2028" s="68">
        <f>InvoiceDatabase[[#This Row],[Amount]]-InvoiceDatabase[[#This Row],[Paid Amount]]</f>
        <v>0</v>
      </c>
      <c r="N2028" s="68" t="str" cm="1">
        <f t="array" aca="1" ref="N20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8" s="68" t="str">
        <f>_xlfn.TEXTAFTER(
VLOOKUP(InvoiceDatabase[[#This Row],[Customer]],CustomerList[],5,FALSE),
", ", -1)</f>
        <v>Kepulauan Riau</v>
      </c>
      <c r="P2028" s="68">
        <f ca="1">IF(InvoiceDatabase[[#This Row],[Aging]]&lt;&gt;"Within Due",InvoiceDatabase[[#This Row],[Balance Outstanding]],0)</f>
        <v>0</v>
      </c>
      <c r="Q2028" s="68">
        <f ca="1">IF(InvoiceDatabase[[#This Row],[Aging]]="Within Due",InvoiceDatabase[[#This Row],[Balance Outstanding]],0)</f>
        <v>0</v>
      </c>
      <c r="R2028" s="68" t="str">
        <f ca="1">IF(InvoiceDatabase[[#This Row],[Date Issued]] &gt;= TODAY()-30, "Yes", "No")</f>
        <v>No</v>
      </c>
      <c r="S2028" s="68" t="str">
        <f ca="1">IF(InvoiceDatabase[[#This Row],[IsOverdue?]]&lt;&gt;"Yes",InvoiceDatabase[[#This Row],[Status]],"Past Due")</f>
        <v>Paid</v>
      </c>
      <c r="T2028" s="68" t="str">
        <f ca="1">IF(AND(InvoiceDatabase[[#This Row],[Date Due]]&lt;TODAY(),InvoiceDatabase[[#This Row],[Status]]&lt;&gt;"Paid"),"Yes","No")</f>
        <v>No</v>
      </c>
    </row>
    <row r="2029" spans="1:20">
      <c r="A2029">
        <v>2028</v>
      </c>
      <c r="C2029" t="s">
        <v>232</v>
      </c>
      <c r="D2029" s="68">
        <v>6087000</v>
      </c>
      <c r="E2029" s="23">
        <v>46225</v>
      </c>
      <c r="F2029" s="23">
        <v>46255</v>
      </c>
      <c r="G2029" t="s">
        <v>274</v>
      </c>
      <c r="H2029"/>
      <c r="I2029"/>
      <c r="K2029" t="s">
        <v>2329</v>
      </c>
      <c r="L2029" s="68">
        <v>6087000</v>
      </c>
      <c r="M2029" s="68">
        <f>InvoiceDatabase[[#This Row],[Amount]]-InvoiceDatabase[[#This Row],[Paid Amount]]</f>
        <v>0</v>
      </c>
      <c r="N2029" s="68" t="str" cm="1">
        <f t="array" aca="1" ref="N20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29" s="68" t="str">
        <f>_xlfn.TEXTAFTER(
VLOOKUP(InvoiceDatabase[[#This Row],[Customer]],CustomerList[],5,FALSE),
", ", -1)</f>
        <v>Riau</v>
      </c>
      <c r="P2029" s="68">
        <f ca="1">IF(InvoiceDatabase[[#This Row],[Aging]]&lt;&gt;"Within Due",InvoiceDatabase[[#This Row],[Balance Outstanding]],0)</f>
        <v>0</v>
      </c>
      <c r="Q2029" s="68">
        <f ca="1">IF(InvoiceDatabase[[#This Row],[Aging]]="Within Due",InvoiceDatabase[[#This Row],[Balance Outstanding]],0)</f>
        <v>0</v>
      </c>
      <c r="R2029" s="68" t="str">
        <f ca="1">IF(InvoiceDatabase[[#This Row],[Date Issued]] &gt;= TODAY()-30, "Yes", "No")</f>
        <v>No</v>
      </c>
      <c r="S2029" s="68" t="str">
        <f ca="1">IF(InvoiceDatabase[[#This Row],[IsOverdue?]]&lt;&gt;"Yes",InvoiceDatabase[[#This Row],[Status]],"Past Due")</f>
        <v>Paid</v>
      </c>
      <c r="T2029" s="68" t="str">
        <f ca="1">IF(AND(InvoiceDatabase[[#This Row],[Date Due]]&lt;TODAY(),InvoiceDatabase[[#This Row],[Status]]&lt;&gt;"Paid"),"Yes","No")</f>
        <v>No</v>
      </c>
    </row>
    <row r="2030" spans="1:20">
      <c r="A2030">
        <v>2029</v>
      </c>
      <c r="C2030" t="s">
        <v>260</v>
      </c>
      <c r="D2030" s="68">
        <v>1113000</v>
      </c>
      <c r="E2030" s="23">
        <v>46146</v>
      </c>
      <c r="F2030" s="23">
        <v>46176</v>
      </c>
      <c r="G2030" t="s">
        <v>274</v>
      </c>
      <c r="H2030"/>
      <c r="I2030"/>
      <c r="K2030" t="s">
        <v>2330</v>
      </c>
      <c r="L2030" s="68">
        <v>1113000</v>
      </c>
      <c r="M2030" s="68">
        <f>InvoiceDatabase[[#This Row],[Amount]]-InvoiceDatabase[[#This Row],[Paid Amount]]</f>
        <v>0</v>
      </c>
      <c r="N2030" s="68" t="str" cm="1">
        <f t="array" aca="1" ref="N20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0" s="68" t="str">
        <f>_xlfn.TEXTAFTER(
VLOOKUP(InvoiceDatabase[[#This Row],[Customer]],CustomerList[],5,FALSE),
", ", -1)</f>
        <v>Sulawesi Utara</v>
      </c>
      <c r="P2030" s="68">
        <f ca="1">IF(InvoiceDatabase[[#This Row],[Aging]]&lt;&gt;"Within Due",InvoiceDatabase[[#This Row],[Balance Outstanding]],0)</f>
        <v>0</v>
      </c>
      <c r="Q2030" s="68">
        <f ca="1">IF(InvoiceDatabase[[#This Row],[Aging]]="Within Due",InvoiceDatabase[[#This Row],[Balance Outstanding]],0)</f>
        <v>0</v>
      </c>
      <c r="R2030" s="68" t="str">
        <f ca="1">IF(InvoiceDatabase[[#This Row],[Date Issued]] &gt;= TODAY()-30, "Yes", "No")</f>
        <v>No</v>
      </c>
      <c r="S2030" s="68" t="str">
        <f ca="1">IF(InvoiceDatabase[[#This Row],[IsOverdue?]]&lt;&gt;"Yes",InvoiceDatabase[[#This Row],[Status]],"Past Due")</f>
        <v>Paid</v>
      </c>
      <c r="T2030" s="68" t="str">
        <f ca="1">IF(AND(InvoiceDatabase[[#This Row],[Date Due]]&lt;TODAY(),InvoiceDatabase[[#This Row],[Status]]&lt;&gt;"Paid"),"Yes","No")</f>
        <v>No</v>
      </c>
    </row>
    <row r="2031" spans="1:20">
      <c r="A2031">
        <v>2030</v>
      </c>
      <c r="C2031" t="s">
        <v>158</v>
      </c>
      <c r="D2031" s="68">
        <v>4407000</v>
      </c>
      <c r="E2031" s="23">
        <v>46128</v>
      </c>
      <c r="F2031" s="23">
        <v>46158</v>
      </c>
      <c r="G2031" t="s">
        <v>274</v>
      </c>
      <c r="H2031"/>
      <c r="I2031"/>
      <c r="K2031" t="s">
        <v>2331</v>
      </c>
      <c r="L2031" s="68">
        <v>4407000</v>
      </c>
      <c r="M2031" s="68">
        <f>InvoiceDatabase[[#This Row],[Amount]]-InvoiceDatabase[[#This Row],[Paid Amount]]</f>
        <v>0</v>
      </c>
      <c r="N2031" s="68" t="str" cm="1">
        <f t="array" aca="1" ref="N20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1" s="68" t="str">
        <f>_xlfn.TEXTAFTER(
VLOOKUP(InvoiceDatabase[[#This Row],[Customer]],CustomerList[],5,FALSE),
", ", -1)</f>
        <v>DKI Jakarta</v>
      </c>
      <c r="P2031" s="68">
        <f ca="1">IF(InvoiceDatabase[[#This Row],[Aging]]&lt;&gt;"Within Due",InvoiceDatabase[[#This Row],[Balance Outstanding]],0)</f>
        <v>0</v>
      </c>
      <c r="Q2031" s="68">
        <f ca="1">IF(InvoiceDatabase[[#This Row],[Aging]]="Within Due",InvoiceDatabase[[#This Row],[Balance Outstanding]],0)</f>
        <v>0</v>
      </c>
      <c r="R2031" s="68" t="str">
        <f ca="1">IF(InvoiceDatabase[[#This Row],[Date Issued]] &gt;= TODAY()-30, "Yes", "No")</f>
        <v>No</v>
      </c>
      <c r="S2031" s="68" t="str">
        <f ca="1">IF(InvoiceDatabase[[#This Row],[IsOverdue?]]&lt;&gt;"Yes",InvoiceDatabase[[#This Row],[Status]],"Past Due")</f>
        <v>Paid</v>
      </c>
      <c r="T2031" s="68" t="str">
        <f ca="1">IF(AND(InvoiceDatabase[[#This Row],[Date Due]]&lt;TODAY(),InvoiceDatabase[[#This Row],[Status]]&lt;&gt;"Paid"),"Yes","No")</f>
        <v>No</v>
      </c>
    </row>
    <row r="2032" spans="1:20">
      <c r="A2032">
        <v>2031</v>
      </c>
      <c r="C2032" t="s">
        <v>32</v>
      </c>
      <c r="D2032" s="68">
        <v>6244000</v>
      </c>
      <c r="E2032" s="23">
        <v>46160</v>
      </c>
      <c r="F2032" s="23">
        <v>46190</v>
      </c>
      <c r="G2032" t="s">
        <v>51</v>
      </c>
      <c r="H2032"/>
      <c r="I2032"/>
      <c r="K2032" t="s">
        <v>2332</v>
      </c>
      <c r="L2032" s="68">
        <v>0</v>
      </c>
      <c r="M2032" s="68">
        <f>InvoiceDatabase[[#This Row],[Amount]]-InvoiceDatabase[[#This Row],[Paid Amount]]</f>
        <v>6244000</v>
      </c>
      <c r="N2032" s="68" t="str" cm="1">
        <f t="array" aca="1" ref="N20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32" s="68" t="str">
        <f>_xlfn.TEXTAFTER(
VLOOKUP(InvoiceDatabase[[#This Row],[Customer]],CustomerList[],5,FALSE),
", ", -1)</f>
        <v>DKI Jakarta</v>
      </c>
      <c r="P2032" s="68">
        <f ca="1">IF(InvoiceDatabase[[#This Row],[Aging]]&lt;&gt;"Within Due",InvoiceDatabase[[#This Row],[Balance Outstanding]],0)</f>
        <v>6244000</v>
      </c>
      <c r="Q2032" s="68">
        <f ca="1">IF(InvoiceDatabase[[#This Row],[Aging]]="Within Due",InvoiceDatabase[[#This Row],[Balance Outstanding]],0)</f>
        <v>0</v>
      </c>
      <c r="R2032" s="68" t="str">
        <f ca="1">IF(InvoiceDatabase[[#This Row],[Date Issued]] &gt;= TODAY()-30, "Yes", "No")</f>
        <v>No</v>
      </c>
      <c r="S2032" s="68" t="str">
        <f ca="1">IF(InvoiceDatabase[[#This Row],[IsOverdue?]]&lt;&gt;"Yes",InvoiceDatabase[[#This Row],[Status]],"Past Due")</f>
        <v>Past Due</v>
      </c>
      <c r="T2032" s="68" t="str">
        <f ca="1">IF(AND(InvoiceDatabase[[#This Row],[Date Due]]&lt;TODAY(),InvoiceDatabase[[#This Row],[Status]]&lt;&gt;"Paid"),"Yes","No")</f>
        <v>Yes</v>
      </c>
    </row>
    <row r="2033" spans="1:20">
      <c r="A2033">
        <v>2032</v>
      </c>
      <c r="C2033" t="s">
        <v>218</v>
      </c>
      <c r="D2033" s="68">
        <v>3198000</v>
      </c>
      <c r="E2033" s="23">
        <v>46235</v>
      </c>
      <c r="F2033" s="23">
        <v>46265</v>
      </c>
      <c r="G2033" t="s">
        <v>51</v>
      </c>
      <c r="H2033"/>
      <c r="I2033"/>
      <c r="K2033" t="s">
        <v>2333</v>
      </c>
      <c r="L2033" s="68">
        <v>0</v>
      </c>
      <c r="M2033" s="68">
        <f>InvoiceDatabase[[#This Row],[Amount]]-InvoiceDatabase[[#This Row],[Paid Amount]]</f>
        <v>3198000</v>
      </c>
      <c r="N2033" s="68" t="str" cm="1">
        <f t="array" aca="1" ref="N20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33" s="68" t="str">
        <f>_xlfn.TEXTAFTER(
VLOOKUP(InvoiceDatabase[[#This Row],[Customer]],CustomerList[],5,FALSE),
", ", -1)</f>
        <v>Sumatera Utara</v>
      </c>
      <c r="P2033" s="68">
        <f ca="1">IF(InvoiceDatabase[[#This Row],[Aging]]&lt;&gt;"Within Due",InvoiceDatabase[[#This Row],[Balance Outstanding]],0)</f>
        <v>3198000</v>
      </c>
      <c r="Q2033" s="68">
        <f ca="1">IF(InvoiceDatabase[[#This Row],[Aging]]="Within Due",InvoiceDatabase[[#This Row],[Balance Outstanding]],0)</f>
        <v>0</v>
      </c>
      <c r="R2033" s="68" t="str">
        <f ca="1">IF(InvoiceDatabase[[#This Row],[Date Issued]] &gt;= TODAY()-30, "Yes", "No")</f>
        <v>No</v>
      </c>
      <c r="S2033" s="68" t="str">
        <f ca="1">IF(InvoiceDatabase[[#This Row],[IsOverdue?]]&lt;&gt;"Yes",InvoiceDatabase[[#This Row],[Status]],"Past Due")</f>
        <v>Past Due</v>
      </c>
      <c r="T2033" s="68" t="str">
        <f ca="1">IF(AND(InvoiceDatabase[[#This Row],[Date Due]]&lt;TODAY(),InvoiceDatabase[[#This Row],[Status]]&lt;&gt;"Paid"),"Yes","No")</f>
        <v>Yes</v>
      </c>
    </row>
    <row r="2034" spans="1:20">
      <c r="A2034">
        <v>2033</v>
      </c>
      <c r="C2034" t="s">
        <v>225</v>
      </c>
      <c r="D2034" s="68">
        <v>3085000</v>
      </c>
      <c r="E2034" s="23">
        <v>46209</v>
      </c>
      <c r="F2034" s="23">
        <v>46239</v>
      </c>
      <c r="G2034" t="s">
        <v>274</v>
      </c>
      <c r="H2034"/>
      <c r="I2034"/>
      <c r="K2034" t="s">
        <v>2334</v>
      </c>
      <c r="L2034" s="68">
        <v>3085000</v>
      </c>
      <c r="M2034" s="68">
        <f>InvoiceDatabase[[#This Row],[Amount]]-InvoiceDatabase[[#This Row],[Paid Amount]]</f>
        <v>0</v>
      </c>
      <c r="N2034" s="68" t="str" cm="1">
        <f t="array" aca="1" ref="N20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4" s="68" t="str">
        <f>_xlfn.TEXTAFTER(
VLOOKUP(InvoiceDatabase[[#This Row],[Customer]],CustomerList[],5,FALSE),
", ", -1)</f>
        <v>Sumatera Selatan</v>
      </c>
      <c r="P2034" s="68">
        <f ca="1">IF(InvoiceDatabase[[#This Row],[Aging]]&lt;&gt;"Within Due",InvoiceDatabase[[#This Row],[Balance Outstanding]],0)</f>
        <v>0</v>
      </c>
      <c r="Q2034" s="68">
        <f ca="1">IF(InvoiceDatabase[[#This Row],[Aging]]="Within Due",InvoiceDatabase[[#This Row],[Balance Outstanding]],0)</f>
        <v>0</v>
      </c>
      <c r="R2034" s="68" t="str">
        <f ca="1">IF(InvoiceDatabase[[#This Row],[Date Issued]] &gt;= TODAY()-30, "Yes", "No")</f>
        <v>No</v>
      </c>
      <c r="S2034" s="68" t="str">
        <f ca="1">IF(InvoiceDatabase[[#This Row],[IsOverdue?]]&lt;&gt;"Yes",InvoiceDatabase[[#This Row],[Status]],"Past Due")</f>
        <v>Paid</v>
      </c>
      <c r="T2034" s="68" t="str">
        <f ca="1">IF(AND(InvoiceDatabase[[#This Row],[Date Due]]&lt;TODAY(),InvoiceDatabase[[#This Row],[Status]]&lt;&gt;"Paid"),"Yes","No")</f>
        <v>No</v>
      </c>
    </row>
    <row r="2035" spans="1:20">
      <c r="A2035">
        <v>2034</v>
      </c>
      <c r="C2035" t="s">
        <v>260</v>
      </c>
      <c r="D2035" s="68">
        <v>5551000</v>
      </c>
      <c r="E2035" s="23">
        <v>46238</v>
      </c>
      <c r="F2035" s="23">
        <v>46268</v>
      </c>
      <c r="G2035" t="s">
        <v>274</v>
      </c>
      <c r="H2035"/>
      <c r="I2035"/>
      <c r="K2035" t="s">
        <v>2335</v>
      </c>
      <c r="L2035" s="68">
        <v>5551000</v>
      </c>
      <c r="M2035" s="68">
        <f>InvoiceDatabase[[#This Row],[Amount]]-InvoiceDatabase[[#This Row],[Paid Amount]]</f>
        <v>0</v>
      </c>
      <c r="N2035" s="68" t="str" cm="1">
        <f t="array" aca="1" ref="N20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5" s="68" t="str">
        <f>_xlfn.TEXTAFTER(
VLOOKUP(InvoiceDatabase[[#This Row],[Customer]],CustomerList[],5,FALSE),
", ", -1)</f>
        <v>Sulawesi Utara</v>
      </c>
      <c r="P2035" s="68">
        <f ca="1">IF(InvoiceDatabase[[#This Row],[Aging]]&lt;&gt;"Within Due",InvoiceDatabase[[#This Row],[Balance Outstanding]],0)</f>
        <v>0</v>
      </c>
      <c r="Q2035" s="68">
        <f ca="1">IF(InvoiceDatabase[[#This Row],[Aging]]="Within Due",InvoiceDatabase[[#This Row],[Balance Outstanding]],0)</f>
        <v>0</v>
      </c>
      <c r="R2035" s="68" t="str">
        <f ca="1">IF(InvoiceDatabase[[#This Row],[Date Issued]] &gt;= TODAY()-30, "Yes", "No")</f>
        <v>No</v>
      </c>
      <c r="S2035" s="68" t="str">
        <f ca="1">IF(InvoiceDatabase[[#This Row],[IsOverdue?]]&lt;&gt;"Yes",InvoiceDatabase[[#This Row],[Status]],"Past Due")</f>
        <v>Paid</v>
      </c>
      <c r="T2035" s="68" t="str">
        <f ca="1">IF(AND(InvoiceDatabase[[#This Row],[Date Due]]&lt;TODAY(),InvoiceDatabase[[#This Row],[Status]]&lt;&gt;"Paid"),"Yes","No")</f>
        <v>No</v>
      </c>
    </row>
    <row r="2036" spans="1:20">
      <c r="A2036">
        <v>2035</v>
      </c>
      <c r="C2036" t="s">
        <v>32</v>
      </c>
      <c r="D2036" s="68">
        <v>1067000</v>
      </c>
      <c r="E2036" s="23">
        <v>46150</v>
      </c>
      <c r="F2036" s="23">
        <v>46180</v>
      </c>
      <c r="G2036" t="s">
        <v>274</v>
      </c>
      <c r="H2036"/>
      <c r="I2036"/>
      <c r="K2036" t="s">
        <v>2336</v>
      </c>
      <c r="L2036" s="68">
        <v>1067000</v>
      </c>
      <c r="M2036" s="68">
        <f>InvoiceDatabase[[#This Row],[Amount]]-InvoiceDatabase[[#This Row],[Paid Amount]]</f>
        <v>0</v>
      </c>
      <c r="N2036" s="68" t="str" cm="1">
        <f t="array" aca="1" ref="N20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6" s="68" t="str">
        <f>_xlfn.TEXTAFTER(
VLOOKUP(InvoiceDatabase[[#This Row],[Customer]],CustomerList[],5,FALSE),
", ", -1)</f>
        <v>DKI Jakarta</v>
      </c>
      <c r="P2036" s="68">
        <f ca="1">IF(InvoiceDatabase[[#This Row],[Aging]]&lt;&gt;"Within Due",InvoiceDatabase[[#This Row],[Balance Outstanding]],0)</f>
        <v>0</v>
      </c>
      <c r="Q2036" s="68">
        <f ca="1">IF(InvoiceDatabase[[#This Row],[Aging]]="Within Due",InvoiceDatabase[[#This Row],[Balance Outstanding]],0)</f>
        <v>0</v>
      </c>
      <c r="R2036" s="68" t="str">
        <f ca="1">IF(InvoiceDatabase[[#This Row],[Date Issued]] &gt;= TODAY()-30, "Yes", "No")</f>
        <v>No</v>
      </c>
      <c r="S2036" s="68" t="str">
        <f ca="1">IF(InvoiceDatabase[[#This Row],[IsOverdue?]]&lt;&gt;"Yes",InvoiceDatabase[[#This Row],[Status]],"Past Due")</f>
        <v>Paid</v>
      </c>
      <c r="T2036" s="68" t="str">
        <f ca="1">IF(AND(InvoiceDatabase[[#This Row],[Date Due]]&lt;TODAY(),InvoiceDatabase[[#This Row],[Status]]&lt;&gt;"Paid"),"Yes","No")</f>
        <v>No</v>
      </c>
    </row>
    <row r="2037" spans="1:20">
      <c r="A2037">
        <v>2036</v>
      </c>
      <c r="C2037" t="s">
        <v>111</v>
      </c>
      <c r="D2037" s="68">
        <v>238000</v>
      </c>
      <c r="E2037" s="23">
        <v>46139</v>
      </c>
      <c r="F2037" s="23">
        <v>46169</v>
      </c>
      <c r="G2037" t="s">
        <v>274</v>
      </c>
      <c r="H2037"/>
      <c r="I2037"/>
      <c r="K2037" t="s">
        <v>2337</v>
      </c>
      <c r="L2037" s="68">
        <v>238000</v>
      </c>
      <c r="M2037" s="68">
        <f>InvoiceDatabase[[#This Row],[Amount]]-InvoiceDatabase[[#This Row],[Paid Amount]]</f>
        <v>0</v>
      </c>
      <c r="N2037" s="68" t="str" cm="1">
        <f t="array" aca="1" ref="N20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7" s="68" t="str">
        <f>_xlfn.TEXTAFTER(
VLOOKUP(InvoiceDatabase[[#This Row],[Customer]],CustomerList[],5,FALSE),
", ", -1)</f>
        <v>DKI Jakarta</v>
      </c>
      <c r="P2037" s="68">
        <f ca="1">IF(InvoiceDatabase[[#This Row],[Aging]]&lt;&gt;"Within Due",InvoiceDatabase[[#This Row],[Balance Outstanding]],0)</f>
        <v>0</v>
      </c>
      <c r="Q2037" s="68">
        <f ca="1">IF(InvoiceDatabase[[#This Row],[Aging]]="Within Due",InvoiceDatabase[[#This Row],[Balance Outstanding]],0)</f>
        <v>0</v>
      </c>
      <c r="R2037" s="68" t="str">
        <f ca="1">IF(InvoiceDatabase[[#This Row],[Date Issued]] &gt;= TODAY()-30, "Yes", "No")</f>
        <v>No</v>
      </c>
      <c r="S2037" s="68" t="str">
        <f ca="1">IF(InvoiceDatabase[[#This Row],[IsOverdue?]]&lt;&gt;"Yes",InvoiceDatabase[[#This Row],[Status]],"Past Due")</f>
        <v>Paid</v>
      </c>
      <c r="T2037" s="68" t="str">
        <f ca="1">IF(AND(InvoiceDatabase[[#This Row],[Date Due]]&lt;TODAY(),InvoiceDatabase[[#This Row],[Status]]&lt;&gt;"Paid"),"Yes","No")</f>
        <v>No</v>
      </c>
    </row>
    <row r="2038" spans="1:20">
      <c r="A2038">
        <v>2037</v>
      </c>
      <c r="C2038" t="s">
        <v>211</v>
      </c>
      <c r="D2038" s="68">
        <v>4471000</v>
      </c>
      <c r="E2038" s="23">
        <v>46098</v>
      </c>
      <c r="F2038" s="23">
        <v>46128</v>
      </c>
      <c r="G2038" t="s">
        <v>274</v>
      </c>
      <c r="H2038"/>
      <c r="I2038"/>
      <c r="K2038" t="s">
        <v>2338</v>
      </c>
      <c r="L2038" s="68">
        <v>4471000</v>
      </c>
      <c r="M2038" s="68">
        <f>InvoiceDatabase[[#This Row],[Amount]]-InvoiceDatabase[[#This Row],[Paid Amount]]</f>
        <v>0</v>
      </c>
      <c r="N2038" s="68" t="str" cm="1">
        <f t="array" aca="1" ref="N20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8" s="68" t="str">
        <f>_xlfn.TEXTAFTER(
VLOOKUP(InvoiceDatabase[[#This Row],[Customer]],CustomerList[],5,FALSE),
", ", -1)</f>
        <v>Sulawesi Selatan</v>
      </c>
      <c r="P2038" s="68">
        <f ca="1">IF(InvoiceDatabase[[#This Row],[Aging]]&lt;&gt;"Within Due",InvoiceDatabase[[#This Row],[Balance Outstanding]],0)</f>
        <v>0</v>
      </c>
      <c r="Q2038" s="68">
        <f ca="1">IF(InvoiceDatabase[[#This Row],[Aging]]="Within Due",InvoiceDatabase[[#This Row],[Balance Outstanding]],0)</f>
        <v>0</v>
      </c>
      <c r="R2038" s="68" t="str">
        <f ca="1">IF(InvoiceDatabase[[#This Row],[Date Issued]] &gt;= TODAY()-30, "Yes", "No")</f>
        <v>No</v>
      </c>
      <c r="S2038" s="68" t="str">
        <f ca="1">IF(InvoiceDatabase[[#This Row],[IsOverdue?]]&lt;&gt;"Yes",InvoiceDatabase[[#This Row],[Status]],"Past Due")</f>
        <v>Paid</v>
      </c>
      <c r="T2038" s="68" t="str">
        <f ca="1">IF(AND(InvoiceDatabase[[#This Row],[Date Due]]&lt;TODAY(),InvoiceDatabase[[#This Row],[Status]]&lt;&gt;"Paid"),"Yes","No")</f>
        <v>No</v>
      </c>
    </row>
    <row r="2039" spans="1:20">
      <c r="A2039">
        <v>2038</v>
      </c>
      <c r="C2039" t="s">
        <v>190</v>
      </c>
      <c r="D2039" s="68">
        <v>3129000</v>
      </c>
      <c r="E2039" s="23">
        <v>46091</v>
      </c>
      <c r="F2039" s="23">
        <v>46121</v>
      </c>
      <c r="G2039" t="s">
        <v>274</v>
      </c>
      <c r="H2039"/>
      <c r="I2039"/>
      <c r="K2039" t="s">
        <v>2339</v>
      </c>
      <c r="L2039" s="68">
        <v>3129000</v>
      </c>
      <c r="M2039" s="68">
        <f>InvoiceDatabase[[#This Row],[Amount]]-InvoiceDatabase[[#This Row],[Paid Amount]]</f>
        <v>0</v>
      </c>
      <c r="N2039" s="68" t="str" cm="1">
        <f t="array" aca="1" ref="N20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39" s="68" t="str">
        <f>_xlfn.TEXTAFTER(
VLOOKUP(InvoiceDatabase[[#This Row],[Customer]],CustomerList[],5,FALSE),
", ", -1)</f>
        <v>Jawa Tengah</v>
      </c>
      <c r="P2039" s="68">
        <f ca="1">IF(InvoiceDatabase[[#This Row],[Aging]]&lt;&gt;"Within Due",InvoiceDatabase[[#This Row],[Balance Outstanding]],0)</f>
        <v>0</v>
      </c>
      <c r="Q2039" s="68">
        <f ca="1">IF(InvoiceDatabase[[#This Row],[Aging]]="Within Due",InvoiceDatabase[[#This Row],[Balance Outstanding]],0)</f>
        <v>0</v>
      </c>
      <c r="R2039" s="68" t="str">
        <f ca="1">IF(InvoiceDatabase[[#This Row],[Date Issued]] &gt;= TODAY()-30, "Yes", "No")</f>
        <v>No</v>
      </c>
      <c r="S2039" s="68" t="str">
        <f ca="1">IF(InvoiceDatabase[[#This Row],[IsOverdue?]]&lt;&gt;"Yes",InvoiceDatabase[[#This Row],[Status]],"Past Due")</f>
        <v>Paid</v>
      </c>
      <c r="T2039" s="68" t="str">
        <f ca="1">IF(AND(InvoiceDatabase[[#This Row],[Date Due]]&lt;TODAY(),InvoiceDatabase[[#This Row],[Status]]&lt;&gt;"Paid"),"Yes","No")</f>
        <v>No</v>
      </c>
    </row>
    <row r="2040" spans="1:20">
      <c r="A2040">
        <v>2039</v>
      </c>
      <c r="C2040" t="s">
        <v>190</v>
      </c>
      <c r="D2040" s="68">
        <v>3617000</v>
      </c>
      <c r="E2040" s="23">
        <v>46069</v>
      </c>
      <c r="F2040" s="23">
        <v>46099</v>
      </c>
      <c r="G2040" t="s">
        <v>2802</v>
      </c>
      <c r="H2040"/>
      <c r="I2040"/>
      <c r="K2040" t="s">
        <v>2340</v>
      </c>
      <c r="L2040" s="68">
        <v>2170000</v>
      </c>
      <c r="M2040" s="68">
        <f>InvoiceDatabase[[#This Row],[Amount]]-InvoiceDatabase[[#This Row],[Paid Amount]]</f>
        <v>1447000</v>
      </c>
      <c r="N2040" s="68" t="str" cm="1">
        <f t="array" aca="1" ref="N20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0" s="68" t="str">
        <f>_xlfn.TEXTAFTER(
VLOOKUP(InvoiceDatabase[[#This Row],[Customer]],CustomerList[],5,FALSE),
", ", -1)</f>
        <v>Jawa Tengah</v>
      </c>
      <c r="P2040" s="68">
        <f ca="1">IF(InvoiceDatabase[[#This Row],[Aging]]&lt;&gt;"Within Due",InvoiceDatabase[[#This Row],[Balance Outstanding]],0)</f>
        <v>1447000</v>
      </c>
      <c r="Q2040" s="68">
        <f ca="1">IF(InvoiceDatabase[[#This Row],[Aging]]="Within Due",InvoiceDatabase[[#This Row],[Balance Outstanding]],0)</f>
        <v>0</v>
      </c>
      <c r="R2040" s="68" t="str">
        <f ca="1">IF(InvoiceDatabase[[#This Row],[Date Issued]] &gt;= TODAY()-30, "Yes", "No")</f>
        <v>No</v>
      </c>
      <c r="S2040" s="68" t="str">
        <f ca="1">IF(InvoiceDatabase[[#This Row],[IsOverdue?]]&lt;&gt;"Yes",InvoiceDatabase[[#This Row],[Status]],"Past Due")</f>
        <v>Past Due</v>
      </c>
      <c r="T2040" s="68" t="str">
        <f ca="1">IF(AND(InvoiceDatabase[[#This Row],[Date Due]]&lt;TODAY(),InvoiceDatabase[[#This Row],[Status]]&lt;&gt;"Paid"),"Yes","No")</f>
        <v>Yes</v>
      </c>
    </row>
    <row r="2041" spans="1:20">
      <c r="A2041">
        <v>2040</v>
      </c>
      <c r="C2041" t="s">
        <v>197</v>
      </c>
      <c r="D2041" s="68">
        <v>1612000</v>
      </c>
      <c r="E2041" s="23">
        <v>46110</v>
      </c>
      <c r="F2041" s="23">
        <v>46140</v>
      </c>
      <c r="G2041" t="s">
        <v>51</v>
      </c>
      <c r="H2041"/>
      <c r="I2041"/>
      <c r="K2041" t="s">
        <v>2341</v>
      </c>
      <c r="L2041" s="68">
        <v>0</v>
      </c>
      <c r="M2041" s="68">
        <f>InvoiceDatabase[[#This Row],[Amount]]-InvoiceDatabase[[#This Row],[Paid Amount]]</f>
        <v>1612000</v>
      </c>
      <c r="N2041" s="68" t="str" cm="1">
        <f t="array" aca="1" ref="N20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1" s="68" t="str">
        <f>_xlfn.TEXTAFTER(
VLOOKUP(InvoiceDatabase[[#This Row],[Customer]],CustomerList[],5,FALSE),
", ", -1)</f>
        <v>DI Yogyakarta</v>
      </c>
      <c r="P2041" s="68">
        <f ca="1">IF(InvoiceDatabase[[#This Row],[Aging]]&lt;&gt;"Within Due",InvoiceDatabase[[#This Row],[Balance Outstanding]],0)</f>
        <v>1612000</v>
      </c>
      <c r="Q2041" s="68">
        <f ca="1">IF(InvoiceDatabase[[#This Row],[Aging]]="Within Due",InvoiceDatabase[[#This Row],[Balance Outstanding]],0)</f>
        <v>0</v>
      </c>
      <c r="R2041" s="68" t="str">
        <f ca="1">IF(InvoiceDatabase[[#This Row],[Date Issued]] &gt;= TODAY()-30, "Yes", "No")</f>
        <v>No</v>
      </c>
      <c r="S2041" s="68" t="str">
        <f ca="1">IF(InvoiceDatabase[[#This Row],[IsOverdue?]]&lt;&gt;"Yes",InvoiceDatabase[[#This Row],[Status]],"Past Due")</f>
        <v>Past Due</v>
      </c>
      <c r="T2041" s="68" t="str">
        <f ca="1">IF(AND(InvoiceDatabase[[#This Row],[Date Due]]&lt;TODAY(),InvoiceDatabase[[#This Row],[Status]]&lt;&gt;"Paid"),"Yes","No")</f>
        <v>Yes</v>
      </c>
    </row>
    <row r="2042" spans="1:20">
      <c r="A2042">
        <v>2041</v>
      </c>
      <c r="C2042" t="s">
        <v>190</v>
      </c>
      <c r="D2042" s="68">
        <v>5213000</v>
      </c>
      <c r="E2042" s="23">
        <v>46202</v>
      </c>
      <c r="F2042" s="23">
        <v>46247</v>
      </c>
      <c r="G2042" t="s">
        <v>51</v>
      </c>
      <c r="H2042"/>
      <c r="I2042"/>
      <c r="K2042" t="s">
        <v>2342</v>
      </c>
      <c r="L2042" s="68">
        <v>0</v>
      </c>
      <c r="M2042" s="68">
        <f>InvoiceDatabase[[#This Row],[Amount]]-InvoiceDatabase[[#This Row],[Paid Amount]]</f>
        <v>5213000</v>
      </c>
      <c r="N2042" s="68" t="str" cm="1">
        <f t="array" aca="1" ref="N20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42" s="68" t="str">
        <f>_xlfn.TEXTAFTER(
VLOOKUP(InvoiceDatabase[[#This Row],[Customer]],CustomerList[],5,FALSE),
", ", -1)</f>
        <v>Jawa Tengah</v>
      </c>
      <c r="P2042" s="68">
        <f ca="1">IF(InvoiceDatabase[[#This Row],[Aging]]&lt;&gt;"Within Due",InvoiceDatabase[[#This Row],[Balance Outstanding]],0)</f>
        <v>5213000</v>
      </c>
      <c r="Q2042" s="68">
        <f ca="1">IF(InvoiceDatabase[[#This Row],[Aging]]="Within Due",InvoiceDatabase[[#This Row],[Balance Outstanding]],0)</f>
        <v>0</v>
      </c>
      <c r="R2042" s="68" t="str">
        <f ca="1">IF(InvoiceDatabase[[#This Row],[Date Issued]] &gt;= TODAY()-30, "Yes", "No")</f>
        <v>No</v>
      </c>
      <c r="S2042" s="68" t="str">
        <f ca="1">IF(InvoiceDatabase[[#This Row],[IsOverdue?]]&lt;&gt;"Yes",InvoiceDatabase[[#This Row],[Status]],"Past Due")</f>
        <v>Past Due</v>
      </c>
      <c r="T2042" s="68" t="str">
        <f ca="1">IF(AND(InvoiceDatabase[[#This Row],[Date Due]]&lt;TODAY(),InvoiceDatabase[[#This Row],[Status]]&lt;&gt;"Paid"),"Yes","No")</f>
        <v>Yes</v>
      </c>
    </row>
    <row r="2043" spans="1:20">
      <c r="A2043">
        <v>2042</v>
      </c>
      <c r="C2043" t="s">
        <v>246</v>
      </c>
      <c r="D2043" s="68">
        <v>4896000</v>
      </c>
      <c r="E2043" s="23">
        <v>46274</v>
      </c>
      <c r="F2043" s="23">
        <v>46304</v>
      </c>
      <c r="G2043" t="s">
        <v>51</v>
      </c>
      <c r="H2043"/>
      <c r="I2043"/>
      <c r="K2043" t="s">
        <v>2343</v>
      </c>
      <c r="L2043" s="68">
        <v>0</v>
      </c>
      <c r="M2043" s="68">
        <f>InvoiceDatabase[[#This Row],[Amount]]-InvoiceDatabase[[#This Row],[Paid Amount]]</f>
        <v>4896000</v>
      </c>
      <c r="N2043" s="68" t="str" cm="1">
        <f t="array" aca="1" ref="N20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43" s="68" t="str">
        <f>_xlfn.TEXTAFTER(
VLOOKUP(InvoiceDatabase[[#This Row],[Customer]],CustomerList[],5,FALSE),
", ", -1)</f>
        <v>Kalimantan Timur</v>
      </c>
      <c r="P2043" s="68">
        <f ca="1">IF(InvoiceDatabase[[#This Row],[Aging]]&lt;&gt;"Within Due",InvoiceDatabase[[#This Row],[Balance Outstanding]],0)</f>
        <v>0</v>
      </c>
      <c r="Q2043" s="68">
        <f ca="1">IF(InvoiceDatabase[[#This Row],[Aging]]="Within Due",InvoiceDatabase[[#This Row],[Balance Outstanding]],0)</f>
        <v>4896000</v>
      </c>
      <c r="R2043" s="68" t="str">
        <f ca="1">IF(InvoiceDatabase[[#This Row],[Date Issued]] &gt;= TODAY()-30, "Yes", "No")</f>
        <v>Yes</v>
      </c>
      <c r="S2043" s="68" t="str">
        <f ca="1">IF(InvoiceDatabase[[#This Row],[IsOverdue?]]&lt;&gt;"Yes",InvoiceDatabase[[#This Row],[Status]],"Past Due")</f>
        <v>Unpaid</v>
      </c>
      <c r="T2043" s="68" t="str">
        <f ca="1">IF(AND(InvoiceDatabase[[#This Row],[Date Due]]&lt;TODAY(),InvoiceDatabase[[#This Row],[Status]]&lt;&gt;"Paid"),"Yes","No")</f>
        <v>No</v>
      </c>
    </row>
    <row r="2044" spans="1:20">
      <c r="A2044">
        <v>2043</v>
      </c>
      <c r="C2044" t="s">
        <v>118</v>
      </c>
      <c r="D2044" s="68">
        <v>2309000</v>
      </c>
      <c r="E2044" s="23">
        <v>46117</v>
      </c>
      <c r="F2044" s="23">
        <v>46162</v>
      </c>
      <c r="G2044" t="s">
        <v>274</v>
      </c>
      <c r="H2044"/>
      <c r="I2044"/>
      <c r="K2044" t="s">
        <v>2344</v>
      </c>
      <c r="L2044" s="68">
        <v>2309000</v>
      </c>
      <c r="M2044" s="68">
        <f>InvoiceDatabase[[#This Row],[Amount]]-InvoiceDatabase[[#This Row],[Paid Amount]]</f>
        <v>0</v>
      </c>
      <c r="N2044" s="68" t="str" cm="1">
        <f t="array" aca="1" ref="N20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4" s="68" t="str">
        <f>_xlfn.TEXTAFTER(
VLOOKUP(InvoiceDatabase[[#This Row],[Customer]],CustomerList[],5,FALSE),
", ", -1)</f>
        <v>DKI Jakarta</v>
      </c>
      <c r="P2044" s="68">
        <f ca="1">IF(InvoiceDatabase[[#This Row],[Aging]]&lt;&gt;"Within Due",InvoiceDatabase[[#This Row],[Balance Outstanding]],0)</f>
        <v>0</v>
      </c>
      <c r="Q2044" s="68">
        <f ca="1">IF(InvoiceDatabase[[#This Row],[Aging]]="Within Due",InvoiceDatabase[[#This Row],[Balance Outstanding]],0)</f>
        <v>0</v>
      </c>
      <c r="R2044" s="68" t="str">
        <f ca="1">IF(InvoiceDatabase[[#This Row],[Date Issued]] &gt;= TODAY()-30, "Yes", "No")</f>
        <v>No</v>
      </c>
      <c r="S2044" s="68" t="str">
        <f ca="1">IF(InvoiceDatabase[[#This Row],[IsOverdue?]]&lt;&gt;"Yes",InvoiceDatabase[[#This Row],[Status]],"Past Due")</f>
        <v>Paid</v>
      </c>
      <c r="T2044" s="68" t="str">
        <f ca="1">IF(AND(InvoiceDatabase[[#This Row],[Date Due]]&lt;TODAY(),InvoiceDatabase[[#This Row],[Status]]&lt;&gt;"Paid"),"Yes","No")</f>
        <v>No</v>
      </c>
    </row>
    <row r="2045" spans="1:20">
      <c r="A2045">
        <v>2044</v>
      </c>
      <c r="C2045" t="s">
        <v>151</v>
      </c>
      <c r="D2045" s="68">
        <v>1668000</v>
      </c>
      <c r="E2045" s="23">
        <v>46112</v>
      </c>
      <c r="F2045" s="23">
        <v>46142</v>
      </c>
      <c r="G2045" t="s">
        <v>274</v>
      </c>
      <c r="H2045"/>
      <c r="I2045"/>
      <c r="K2045" t="s">
        <v>2345</v>
      </c>
      <c r="L2045" s="68">
        <v>1668000</v>
      </c>
      <c r="M2045" s="68">
        <f>InvoiceDatabase[[#This Row],[Amount]]-InvoiceDatabase[[#This Row],[Paid Amount]]</f>
        <v>0</v>
      </c>
      <c r="N2045" s="68" t="str" cm="1">
        <f t="array" aca="1" ref="N20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5" s="68" t="str">
        <f>_xlfn.TEXTAFTER(
VLOOKUP(InvoiceDatabase[[#This Row],[Customer]],CustomerList[],5,FALSE),
", ", -1)</f>
        <v>Banten</v>
      </c>
      <c r="P2045" s="68">
        <f ca="1">IF(InvoiceDatabase[[#This Row],[Aging]]&lt;&gt;"Within Due",InvoiceDatabase[[#This Row],[Balance Outstanding]],0)</f>
        <v>0</v>
      </c>
      <c r="Q2045" s="68">
        <f ca="1">IF(InvoiceDatabase[[#This Row],[Aging]]="Within Due",InvoiceDatabase[[#This Row],[Balance Outstanding]],0)</f>
        <v>0</v>
      </c>
      <c r="R2045" s="68" t="str">
        <f ca="1">IF(InvoiceDatabase[[#This Row],[Date Issued]] &gt;= TODAY()-30, "Yes", "No")</f>
        <v>No</v>
      </c>
      <c r="S2045" s="68" t="str">
        <f ca="1">IF(InvoiceDatabase[[#This Row],[IsOverdue?]]&lt;&gt;"Yes",InvoiceDatabase[[#This Row],[Status]],"Past Due")</f>
        <v>Paid</v>
      </c>
      <c r="T2045" s="68" t="str">
        <f ca="1">IF(AND(InvoiceDatabase[[#This Row],[Date Due]]&lt;TODAY(),InvoiceDatabase[[#This Row],[Status]]&lt;&gt;"Paid"),"Yes","No")</f>
        <v>No</v>
      </c>
    </row>
    <row r="2046" spans="1:20">
      <c r="A2046">
        <v>2045</v>
      </c>
      <c r="C2046" t="s">
        <v>246</v>
      </c>
      <c r="D2046" s="68">
        <v>6060000</v>
      </c>
      <c r="E2046" s="23">
        <v>46215</v>
      </c>
      <c r="F2046" s="23">
        <v>46245</v>
      </c>
      <c r="G2046" t="s">
        <v>274</v>
      </c>
      <c r="H2046"/>
      <c r="I2046"/>
      <c r="K2046" t="s">
        <v>2346</v>
      </c>
      <c r="L2046" s="68">
        <v>6060000</v>
      </c>
      <c r="M2046" s="68">
        <f>InvoiceDatabase[[#This Row],[Amount]]-InvoiceDatabase[[#This Row],[Paid Amount]]</f>
        <v>0</v>
      </c>
      <c r="N2046" s="68" t="str" cm="1">
        <f t="array" aca="1" ref="N20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6" s="68" t="str">
        <f>_xlfn.TEXTAFTER(
VLOOKUP(InvoiceDatabase[[#This Row],[Customer]],CustomerList[],5,FALSE),
", ", -1)</f>
        <v>Kalimantan Timur</v>
      </c>
      <c r="P2046" s="68">
        <f ca="1">IF(InvoiceDatabase[[#This Row],[Aging]]&lt;&gt;"Within Due",InvoiceDatabase[[#This Row],[Balance Outstanding]],0)</f>
        <v>0</v>
      </c>
      <c r="Q2046" s="68">
        <f ca="1">IF(InvoiceDatabase[[#This Row],[Aging]]="Within Due",InvoiceDatabase[[#This Row],[Balance Outstanding]],0)</f>
        <v>0</v>
      </c>
      <c r="R2046" s="68" t="str">
        <f ca="1">IF(InvoiceDatabase[[#This Row],[Date Issued]] &gt;= TODAY()-30, "Yes", "No")</f>
        <v>No</v>
      </c>
      <c r="S2046" s="68" t="str">
        <f ca="1">IF(InvoiceDatabase[[#This Row],[IsOverdue?]]&lt;&gt;"Yes",InvoiceDatabase[[#This Row],[Status]],"Past Due")</f>
        <v>Paid</v>
      </c>
      <c r="T2046" s="68" t="str">
        <f ca="1">IF(AND(InvoiceDatabase[[#This Row],[Date Due]]&lt;TODAY(),InvoiceDatabase[[#This Row],[Status]]&lt;&gt;"Paid"),"Yes","No")</f>
        <v>No</v>
      </c>
    </row>
    <row r="2047" spans="1:20">
      <c r="A2047">
        <v>2046</v>
      </c>
      <c r="C2047" t="s">
        <v>151</v>
      </c>
      <c r="D2047" s="68">
        <v>5692000</v>
      </c>
      <c r="E2047" s="23">
        <v>46140</v>
      </c>
      <c r="F2047" s="23">
        <v>46185</v>
      </c>
      <c r="G2047" t="s">
        <v>2802</v>
      </c>
      <c r="H2047"/>
      <c r="I2047"/>
      <c r="K2047" t="s">
        <v>2347</v>
      </c>
      <c r="L2047" s="68">
        <v>1708000</v>
      </c>
      <c r="M2047" s="68">
        <f>InvoiceDatabase[[#This Row],[Amount]]-InvoiceDatabase[[#This Row],[Paid Amount]]</f>
        <v>3984000</v>
      </c>
      <c r="N2047" s="68" t="str" cm="1">
        <f t="array" aca="1" ref="N20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7" s="68" t="str">
        <f>_xlfn.TEXTAFTER(
VLOOKUP(InvoiceDatabase[[#This Row],[Customer]],CustomerList[],5,FALSE),
", ", -1)</f>
        <v>Banten</v>
      </c>
      <c r="P2047" s="68">
        <f ca="1">IF(InvoiceDatabase[[#This Row],[Aging]]&lt;&gt;"Within Due",InvoiceDatabase[[#This Row],[Balance Outstanding]],0)</f>
        <v>3984000</v>
      </c>
      <c r="Q2047" s="68">
        <f ca="1">IF(InvoiceDatabase[[#This Row],[Aging]]="Within Due",InvoiceDatabase[[#This Row],[Balance Outstanding]],0)</f>
        <v>0</v>
      </c>
      <c r="R2047" s="68" t="str">
        <f ca="1">IF(InvoiceDatabase[[#This Row],[Date Issued]] &gt;= TODAY()-30, "Yes", "No")</f>
        <v>No</v>
      </c>
      <c r="S2047" s="68" t="str">
        <f ca="1">IF(InvoiceDatabase[[#This Row],[IsOverdue?]]&lt;&gt;"Yes",InvoiceDatabase[[#This Row],[Status]],"Past Due")</f>
        <v>Past Due</v>
      </c>
      <c r="T2047" s="68" t="str">
        <f ca="1">IF(AND(InvoiceDatabase[[#This Row],[Date Due]]&lt;TODAY(),InvoiceDatabase[[#This Row],[Status]]&lt;&gt;"Paid"),"Yes","No")</f>
        <v>Yes</v>
      </c>
    </row>
    <row r="2048" spans="1:20">
      <c r="A2048">
        <v>2047</v>
      </c>
      <c r="C2048" t="s">
        <v>232</v>
      </c>
      <c r="D2048" s="68">
        <v>3764000</v>
      </c>
      <c r="E2048" s="23">
        <v>46096</v>
      </c>
      <c r="F2048" s="23">
        <v>46126</v>
      </c>
      <c r="G2048" t="s">
        <v>51</v>
      </c>
      <c r="H2048"/>
      <c r="I2048"/>
      <c r="K2048" t="s">
        <v>2348</v>
      </c>
      <c r="L2048" s="68">
        <v>0</v>
      </c>
      <c r="M2048" s="68">
        <f>InvoiceDatabase[[#This Row],[Amount]]-InvoiceDatabase[[#This Row],[Paid Amount]]</f>
        <v>3764000</v>
      </c>
      <c r="N2048" s="68" t="str" cm="1">
        <f t="array" aca="1" ref="N20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48" s="68" t="str">
        <f>_xlfn.TEXTAFTER(
VLOOKUP(InvoiceDatabase[[#This Row],[Customer]],CustomerList[],5,FALSE),
", ", -1)</f>
        <v>Riau</v>
      </c>
      <c r="P2048" s="68">
        <f ca="1">IF(InvoiceDatabase[[#This Row],[Aging]]&lt;&gt;"Within Due",InvoiceDatabase[[#This Row],[Balance Outstanding]],0)</f>
        <v>3764000</v>
      </c>
      <c r="Q2048" s="68">
        <f ca="1">IF(InvoiceDatabase[[#This Row],[Aging]]="Within Due",InvoiceDatabase[[#This Row],[Balance Outstanding]],0)</f>
        <v>0</v>
      </c>
      <c r="R2048" s="68" t="str">
        <f ca="1">IF(InvoiceDatabase[[#This Row],[Date Issued]] &gt;= TODAY()-30, "Yes", "No")</f>
        <v>No</v>
      </c>
      <c r="S2048" s="68" t="str">
        <f ca="1">IF(InvoiceDatabase[[#This Row],[IsOverdue?]]&lt;&gt;"Yes",InvoiceDatabase[[#This Row],[Status]],"Past Due")</f>
        <v>Past Due</v>
      </c>
      <c r="T2048" s="68" t="str">
        <f ca="1">IF(AND(InvoiceDatabase[[#This Row],[Date Due]]&lt;TODAY(),InvoiceDatabase[[#This Row],[Status]]&lt;&gt;"Paid"),"Yes","No")</f>
        <v>Yes</v>
      </c>
    </row>
    <row r="2049" spans="1:20">
      <c r="A2049">
        <v>2048</v>
      </c>
      <c r="C2049" t="s">
        <v>184</v>
      </c>
      <c r="D2049" s="68">
        <v>1089000</v>
      </c>
      <c r="E2049" s="23">
        <v>46084</v>
      </c>
      <c r="F2049" s="23">
        <v>46114</v>
      </c>
      <c r="G2049" t="s">
        <v>274</v>
      </c>
      <c r="H2049"/>
      <c r="I2049"/>
      <c r="K2049" t="s">
        <v>2349</v>
      </c>
      <c r="L2049" s="68">
        <v>1089000</v>
      </c>
      <c r="M2049" s="68">
        <f>InvoiceDatabase[[#This Row],[Amount]]-InvoiceDatabase[[#This Row],[Paid Amount]]</f>
        <v>0</v>
      </c>
      <c r="N2049" s="68" t="str" cm="1">
        <f t="array" aca="1" ref="N20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49" s="68" t="str">
        <f>_xlfn.TEXTAFTER(
VLOOKUP(InvoiceDatabase[[#This Row],[Customer]],CustomerList[],5,FALSE),
", ", -1)</f>
        <v>Jawa Timur</v>
      </c>
      <c r="P2049" s="68">
        <f ca="1">IF(InvoiceDatabase[[#This Row],[Aging]]&lt;&gt;"Within Due",InvoiceDatabase[[#This Row],[Balance Outstanding]],0)</f>
        <v>0</v>
      </c>
      <c r="Q2049" s="68">
        <f ca="1">IF(InvoiceDatabase[[#This Row],[Aging]]="Within Due",InvoiceDatabase[[#This Row],[Balance Outstanding]],0)</f>
        <v>0</v>
      </c>
      <c r="R2049" s="68" t="str">
        <f ca="1">IF(InvoiceDatabase[[#This Row],[Date Issued]] &gt;= TODAY()-30, "Yes", "No")</f>
        <v>No</v>
      </c>
      <c r="S2049" s="68" t="str">
        <f ca="1">IF(InvoiceDatabase[[#This Row],[IsOverdue?]]&lt;&gt;"Yes",InvoiceDatabase[[#This Row],[Status]],"Past Due")</f>
        <v>Paid</v>
      </c>
      <c r="T2049" s="68" t="str">
        <f ca="1">IF(AND(InvoiceDatabase[[#This Row],[Date Due]]&lt;TODAY(),InvoiceDatabase[[#This Row],[Status]]&lt;&gt;"Paid"),"Yes","No")</f>
        <v>No</v>
      </c>
    </row>
    <row r="2050" spans="1:20">
      <c r="A2050">
        <v>2049</v>
      </c>
      <c r="C2050" t="s">
        <v>151</v>
      </c>
      <c r="D2050" s="68">
        <v>2544000</v>
      </c>
      <c r="E2050" s="23">
        <v>46129</v>
      </c>
      <c r="F2050" s="23">
        <v>46174</v>
      </c>
      <c r="G2050" t="s">
        <v>274</v>
      </c>
      <c r="H2050"/>
      <c r="I2050"/>
      <c r="K2050" t="s">
        <v>2350</v>
      </c>
      <c r="L2050" s="68">
        <v>2544000</v>
      </c>
      <c r="M2050" s="68">
        <f>InvoiceDatabase[[#This Row],[Amount]]-InvoiceDatabase[[#This Row],[Paid Amount]]</f>
        <v>0</v>
      </c>
      <c r="N2050" s="68" t="str" cm="1">
        <f t="array" aca="1" ref="N20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0" s="68" t="str">
        <f>_xlfn.TEXTAFTER(
VLOOKUP(InvoiceDatabase[[#This Row],[Customer]],CustomerList[],5,FALSE),
", ", -1)</f>
        <v>Banten</v>
      </c>
      <c r="P2050" s="68">
        <f ca="1">IF(InvoiceDatabase[[#This Row],[Aging]]&lt;&gt;"Within Due",InvoiceDatabase[[#This Row],[Balance Outstanding]],0)</f>
        <v>0</v>
      </c>
      <c r="Q2050" s="68">
        <f ca="1">IF(InvoiceDatabase[[#This Row],[Aging]]="Within Due",InvoiceDatabase[[#This Row],[Balance Outstanding]],0)</f>
        <v>0</v>
      </c>
      <c r="R2050" s="68" t="str">
        <f ca="1">IF(InvoiceDatabase[[#This Row],[Date Issued]] &gt;= TODAY()-30, "Yes", "No")</f>
        <v>No</v>
      </c>
      <c r="S2050" s="68" t="str">
        <f ca="1">IF(InvoiceDatabase[[#This Row],[IsOverdue?]]&lt;&gt;"Yes",InvoiceDatabase[[#This Row],[Status]],"Past Due")</f>
        <v>Paid</v>
      </c>
      <c r="T2050" s="68" t="str">
        <f ca="1">IF(AND(InvoiceDatabase[[#This Row],[Date Due]]&lt;TODAY(),InvoiceDatabase[[#This Row],[Status]]&lt;&gt;"Paid"),"Yes","No")</f>
        <v>No</v>
      </c>
    </row>
    <row r="2051" spans="1:20">
      <c r="A2051">
        <v>2050</v>
      </c>
      <c r="C2051" t="s">
        <v>225</v>
      </c>
      <c r="D2051" s="68">
        <v>4492000</v>
      </c>
      <c r="E2051" s="23">
        <v>46224</v>
      </c>
      <c r="F2051" s="23">
        <v>46254</v>
      </c>
      <c r="G2051" t="s">
        <v>51</v>
      </c>
      <c r="H2051"/>
      <c r="I2051"/>
      <c r="K2051" t="s">
        <v>2351</v>
      </c>
      <c r="L2051" s="68">
        <v>0</v>
      </c>
      <c r="M2051" s="68">
        <f>InvoiceDatabase[[#This Row],[Amount]]-InvoiceDatabase[[#This Row],[Paid Amount]]</f>
        <v>4492000</v>
      </c>
      <c r="N2051" s="68" t="str" cm="1">
        <f t="array" aca="1" ref="N20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51" s="68" t="str">
        <f>_xlfn.TEXTAFTER(
VLOOKUP(InvoiceDatabase[[#This Row],[Customer]],CustomerList[],5,FALSE),
", ", -1)</f>
        <v>Sumatera Selatan</v>
      </c>
      <c r="P2051" s="68">
        <f ca="1">IF(InvoiceDatabase[[#This Row],[Aging]]&lt;&gt;"Within Due",InvoiceDatabase[[#This Row],[Balance Outstanding]],0)</f>
        <v>4492000</v>
      </c>
      <c r="Q2051" s="68">
        <f ca="1">IF(InvoiceDatabase[[#This Row],[Aging]]="Within Due",InvoiceDatabase[[#This Row],[Balance Outstanding]],0)</f>
        <v>0</v>
      </c>
      <c r="R2051" s="68" t="str">
        <f ca="1">IF(InvoiceDatabase[[#This Row],[Date Issued]] &gt;= TODAY()-30, "Yes", "No")</f>
        <v>No</v>
      </c>
      <c r="S2051" s="68" t="str">
        <f ca="1">IF(InvoiceDatabase[[#This Row],[IsOverdue?]]&lt;&gt;"Yes",InvoiceDatabase[[#This Row],[Status]],"Past Due")</f>
        <v>Past Due</v>
      </c>
      <c r="T2051" s="68" t="str">
        <f ca="1">IF(AND(InvoiceDatabase[[#This Row],[Date Due]]&lt;TODAY(),InvoiceDatabase[[#This Row],[Status]]&lt;&gt;"Paid"),"Yes","No")</f>
        <v>Yes</v>
      </c>
    </row>
    <row r="2052" spans="1:20">
      <c r="A2052">
        <v>2051</v>
      </c>
      <c r="C2052" t="s">
        <v>253</v>
      </c>
      <c r="D2052" s="68">
        <v>3307000</v>
      </c>
      <c r="E2052" s="23">
        <v>46054</v>
      </c>
      <c r="F2052" s="23">
        <v>46084</v>
      </c>
      <c r="G2052" t="s">
        <v>2802</v>
      </c>
      <c r="H2052"/>
      <c r="I2052"/>
      <c r="K2052" t="s">
        <v>2352</v>
      </c>
      <c r="L2052" s="68">
        <v>827000</v>
      </c>
      <c r="M2052" s="68">
        <f>InvoiceDatabase[[#This Row],[Amount]]-InvoiceDatabase[[#This Row],[Paid Amount]]</f>
        <v>2480000</v>
      </c>
      <c r="N2052" s="68" t="str" cm="1">
        <f t="array" aca="1" ref="N20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52" s="68" t="str">
        <f>_xlfn.TEXTAFTER(
VLOOKUP(InvoiceDatabase[[#This Row],[Customer]],CustomerList[],5,FALSE),
", ", -1)</f>
        <v>Kalimantan Barat</v>
      </c>
      <c r="P2052" s="68">
        <f ca="1">IF(InvoiceDatabase[[#This Row],[Aging]]&lt;&gt;"Within Due",InvoiceDatabase[[#This Row],[Balance Outstanding]],0)</f>
        <v>2480000</v>
      </c>
      <c r="Q2052" s="68">
        <f ca="1">IF(InvoiceDatabase[[#This Row],[Aging]]="Within Due",InvoiceDatabase[[#This Row],[Balance Outstanding]],0)</f>
        <v>0</v>
      </c>
      <c r="R2052" s="68" t="str">
        <f ca="1">IF(InvoiceDatabase[[#This Row],[Date Issued]] &gt;= TODAY()-30, "Yes", "No")</f>
        <v>No</v>
      </c>
      <c r="S2052" s="68" t="str">
        <f ca="1">IF(InvoiceDatabase[[#This Row],[IsOverdue?]]&lt;&gt;"Yes",InvoiceDatabase[[#This Row],[Status]],"Past Due")</f>
        <v>Past Due</v>
      </c>
      <c r="T2052" s="68" t="str">
        <f ca="1">IF(AND(InvoiceDatabase[[#This Row],[Date Due]]&lt;TODAY(),InvoiceDatabase[[#This Row],[Status]]&lt;&gt;"Paid"),"Yes","No")</f>
        <v>Yes</v>
      </c>
    </row>
    <row r="2053" spans="1:20">
      <c r="A2053">
        <v>2052</v>
      </c>
      <c r="C2053" t="s">
        <v>131</v>
      </c>
      <c r="D2053" s="68">
        <v>2366000</v>
      </c>
      <c r="E2053" s="23">
        <v>46084</v>
      </c>
      <c r="F2053" s="23">
        <v>46114</v>
      </c>
      <c r="G2053" t="s">
        <v>274</v>
      </c>
      <c r="H2053"/>
      <c r="I2053"/>
      <c r="K2053" t="s">
        <v>2353</v>
      </c>
      <c r="L2053" s="68">
        <v>2366000</v>
      </c>
      <c r="M2053" s="68">
        <f>InvoiceDatabase[[#This Row],[Amount]]-InvoiceDatabase[[#This Row],[Paid Amount]]</f>
        <v>0</v>
      </c>
      <c r="N2053" s="68" t="str" cm="1">
        <f t="array" aca="1" ref="N20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3" s="68" t="str">
        <f>_xlfn.TEXTAFTER(
VLOOKUP(InvoiceDatabase[[#This Row],[Customer]],CustomerList[],5,FALSE),
", ", -1)</f>
        <v>Jawa Barat</v>
      </c>
      <c r="P2053" s="68">
        <f ca="1">IF(InvoiceDatabase[[#This Row],[Aging]]&lt;&gt;"Within Due",InvoiceDatabase[[#This Row],[Balance Outstanding]],0)</f>
        <v>0</v>
      </c>
      <c r="Q2053" s="68">
        <f ca="1">IF(InvoiceDatabase[[#This Row],[Aging]]="Within Due",InvoiceDatabase[[#This Row],[Balance Outstanding]],0)</f>
        <v>0</v>
      </c>
      <c r="R2053" s="68" t="str">
        <f ca="1">IF(InvoiceDatabase[[#This Row],[Date Issued]] &gt;= TODAY()-30, "Yes", "No")</f>
        <v>No</v>
      </c>
      <c r="S2053" s="68" t="str">
        <f ca="1">IF(InvoiceDatabase[[#This Row],[IsOverdue?]]&lt;&gt;"Yes",InvoiceDatabase[[#This Row],[Status]],"Past Due")</f>
        <v>Paid</v>
      </c>
      <c r="T2053" s="68" t="str">
        <f ca="1">IF(AND(InvoiceDatabase[[#This Row],[Date Due]]&lt;TODAY(),InvoiceDatabase[[#This Row],[Status]]&lt;&gt;"Paid"),"Yes","No")</f>
        <v>No</v>
      </c>
    </row>
    <row r="2054" spans="1:20">
      <c r="A2054">
        <v>2053</v>
      </c>
      <c r="C2054" t="s">
        <v>239</v>
      </c>
      <c r="D2054" s="68">
        <v>3199000</v>
      </c>
      <c r="E2054" s="23">
        <v>46254</v>
      </c>
      <c r="F2054" s="23">
        <v>46284</v>
      </c>
      <c r="G2054" t="s">
        <v>274</v>
      </c>
      <c r="H2054"/>
      <c r="I2054"/>
      <c r="K2054" t="s">
        <v>2354</v>
      </c>
      <c r="L2054" s="68">
        <v>3199000</v>
      </c>
      <c r="M2054" s="68">
        <f>InvoiceDatabase[[#This Row],[Amount]]-InvoiceDatabase[[#This Row],[Paid Amount]]</f>
        <v>0</v>
      </c>
      <c r="N2054" s="68" t="str" cm="1">
        <f t="array" aca="1" ref="N20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4" s="68" t="str">
        <f>_xlfn.TEXTAFTER(
VLOOKUP(InvoiceDatabase[[#This Row],[Customer]],CustomerList[],5,FALSE),
", ", -1)</f>
        <v>Kepulauan Riau</v>
      </c>
      <c r="P2054" s="68">
        <f ca="1">IF(InvoiceDatabase[[#This Row],[Aging]]&lt;&gt;"Within Due",InvoiceDatabase[[#This Row],[Balance Outstanding]],0)</f>
        <v>0</v>
      </c>
      <c r="Q2054" s="68">
        <f ca="1">IF(InvoiceDatabase[[#This Row],[Aging]]="Within Due",InvoiceDatabase[[#This Row],[Balance Outstanding]],0)</f>
        <v>0</v>
      </c>
      <c r="R2054" s="68" t="str">
        <f ca="1">IF(InvoiceDatabase[[#This Row],[Date Issued]] &gt;= TODAY()-30, "Yes", "No")</f>
        <v>No</v>
      </c>
      <c r="S2054" s="68" t="str">
        <f ca="1">IF(InvoiceDatabase[[#This Row],[IsOverdue?]]&lt;&gt;"Yes",InvoiceDatabase[[#This Row],[Status]],"Past Due")</f>
        <v>Paid</v>
      </c>
      <c r="T2054" s="68" t="str">
        <f ca="1">IF(AND(InvoiceDatabase[[#This Row],[Date Due]]&lt;TODAY(),InvoiceDatabase[[#This Row],[Status]]&lt;&gt;"Paid"),"Yes","No")</f>
        <v>No</v>
      </c>
    </row>
    <row r="2055" spans="1:20">
      <c r="A2055">
        <v>2054</v>
      </c>
      <c r="C2055" t="s">
        <v>204</v>
      </c>
      <c r="D2055" s="68">
        <v>1639000</v>
      </c>
      <c r="E2055" s="23">
        <v>46163</v>
      </c>
      <c r="F2055" s="23">
        <v>46193</v>
      </c>
      <c r="G2055" t="s">
        <v>274</v>
      </c>
      <c r="H2055"/>
      <c r="I2055"/>
      <c r="K2055" t="s">
        <v>2355</v>
      </c>
      <c r="L2055" s="68">
        <v>1639000</v>
      </c>
      <c r="M2055" s="68">
        <f>InvoiceDatabase[[#This Row],[Amount]]-InvoiceDatabase[[#This Row],[Paid Amount]]</f>
        <v>0</v>
      </c>
      <c r="N2055" s="68" t="str" cm="1">
        <f t="array" aca="1" ref="N20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5" s="68" t="str">
        <f>_xlfn.TEXTAFTER(
VLOOKUP(InvoiceDatabase[[#This Row],[Customer]],CustomerList[],5,FALSE),
", ", -1)</f>
        <v>Bali</v>
      </c>
      <c r="P2055" s="68">
        <f ca="1">IF(InvoiceDatabase[[#This Row],[Aging]]&lt;&gt;"Within Due",InvoiceDatabase[[#This Row],[Balance Outstanding]],0)</f>
        <v>0</v>
      </c>
      <c r="Q2055" s="68">
        <f ca="1">IF(InvoiceDatabase[[#This Row],[Aging]]="Within Due",InvoiceDatabase[[#This Row],[Balance Outstanding]],0)</f>
        <v>0</v>
      </c>
      <c r="R2055" s="68" t="str">
        <f ca="1">IF(InvoiceDatabase[[#This Row],[Date Issued]] &gt;= TODAY()-30, "Yes", "No")</f>
        <v>No</v>
      </c>
      <c r="S2055" s="68" t="str">
        <f ca="1">IF(InvoiceDatabase[[#This Row],[IsOverdue?]]&lt;&gt;"Yes",InvoiceDatabase[[#This Row],[Status]],"Past Due")</f>
        <v>Paid</v>
      </c>
      <c r="T2055" s="68" t="str">
        <f ca="1">IF(AND(InvoiceDatabase[[#This Row],[Date Due]]&lt;TODAY(),InvoiceDatabase[[#This Row],[Status]]&lt;&gt;"Paid"),"Yes","No")</f>
        <v>No</v>
      </c>
    </row>
    <row r="2056" spans="1:20">
      <c r="A2056">
        <v>2055</v>
      </c>
      <c r="C2056" t="s">
        <v>232</v>
      </c>
      <c r="D2056" s="68">
        <v>5228000</v>
      </c>
      <c r="E2056" s="23">
        <v>46148</v>
      </c>
      <c r="F2056" s="23">
        <v>46162</v>
      </c>
      <c r="G2056" t="s">
        <v>274</v>
      </c>
      <c r="H2056"/>
      <c r="I2056"/>
      <c r="K2056" t="s">
        <v>2356</v>
      </c>
      <c r="L2056" s="68">
        <v>5228000</v>
      </c>
      <c r="M2056" s="68">
        <f>InvoiceDatabase[[#This Row],[Amount]]-InvoiceDatabase[[#This Row],[Paid Amount]]</f>
        <v>0</v>
      </c>
      <c r="N2056" s="68" t="str" cm="1">
        <f t="array" aca="1" ref="N20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6" s="68" t="str">
        <f>_xlfn.TEXTAFTER(
VLOOKUP(InvoiceDatabase[[#This Row],[Customer]],CustomerList[],5,FALSE),
", ", -1)</f>
        <v>Riau</v>
      </c>
      <c r="P2056" s="68">
        <f ca="1">IF(InvoiceDatabase[[#This Row],[Aging]]&lt;&gt;"Within Due",InvoiceDatabase[[#This Row],[Balance Outstanding]],0)</f>
        <v>0</v>
      </c>
      <c r="Q2056" s="68">
        <f ca="1">IF(InvoiceDatabase[[#This Row],[Aging]]="Within Due",InvoiceDatabase[[#This Row],[Balance Outstanding]],0)</f>
        <v>0</v>
      </c>
      <c r="R2056" s="68" t="str">
        <f ca="1">IF(InvoiceDatabase[[#This Row],[Date Issued]] &gt;= TODAY()-30, "Yes", "No")</f>
        <v>No</v>
      </c>
      <c r="S2056" s="68" t="str">
        <f ca="1">IF(InvoiceDatabase[[#This Row],[IsOverdue?]]&lt;&gt;"Yes",InvoiceDatabase[[#This Row],[Status]],"Past Due")</f>
        <v>Paid</v>
      </c>
      <c r="T2056" s="68" t="str">
        <f ca="1">IF(AND(InvoiceDatabase[[#This Row],[Date Due]]&lt;TODAY(),InvoiceDatabase[[#This Row],[Status]]&lt;&gt;"Paid"),"Yes","No")</f>
        <v>No</v>
      </c>
    </row>
    <row r="2057" spans="1:20">
      <c r="A2057">
        <v>2056</v>
      </c>
      <c r="C2057" t="s">
        <v>118</v>
      </c>
      <c r="D2057" s="68">
        <v>2346000</v>
      </c>
      <c r="E2057" s="23">
        <v>46133</v>
      </c>
      <c r="F2057" s="23">
        <v>46163</v>
      </c>
      <c r="G2057" t="s">
        <v>274</v>
      </c>
      <c r="H2057"/>
      <c r="I2057"/>
      <c r="K2057" t="s">
        <v>2357</v>
      </c>
      <c r="L2057" s="68">
        <v>2346000</v>
      </c>
      <c r="M2057" s="68">
        <f>InvoiceDatabase[[#This Row],[Amount]]-InvoiceDatabase[[#This Row],[Paid Amount]]</f>
        <v>0</v>
      </c>
      <c r="N2057" s="68" t="str" cm="1">
        <f t="array" aca="1" ref="N20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7" s="68" t="str">
        <f>_xlfn.TEXTAFTER(
VLOOKUP(InvoiceDatabase[[#This Row],[Customer]],CustomerList[],5,FALSE),
", ", -1)</f>
        <v>DKI Jakarta</v>
      </c>
      <c r="P2057" s="68">
        <f ca="1">IF(InvoiceDatabase[[#This Row],[Aging]]&lt;&gt;"Within Due",InvoiceDatabase[[#This Row],[Balance Outstanding]],0)</f>
        <v>0</v>
      </c>
      <c r="Q2057" s="68">
        <f ca="1">IF(InvoiceDatabase[[#This Row],[Aging]]="Within Due",InvoiceDatabase[[#This Row],[Balance Outstanding]],0)</f>
        <v>0</v>
      </c>
      <c r="R2057" s="68" t="str">
        <f ca="1">IF(InvoiceDatabase[[#This Row],[Date Issued]] &gt;= TODAY()-30, "Yes", "No")</f>
        <v>No</v>
      </c>
      <c r="S2057" s="68" t="str">
        <f ca="1">IF(InvoiceDatabase[[#This Row],[IsOverdue?]]&lt;&gt;"Yes",InvoiceDatabase[[#This Row],[Status]],"Past Due")</f>
        <v>Paid</v>
      </c>
      <c r="T2057" s="68" t="str">
        <f ca="1">IF(AND(InvoiceDatabase[[#This Row],[Date Due]]&lt;TODAY(),InvoiceDatabase[[#This Row],[Status]]&lt;&gt;"Paid"),"Yes","No")</f>
        <v>No</v>
      </c>
    </row>
    <row r="2058" spans="1:20">
      <c r="A2058">
        <v>2057</v>
      </c>
      <c r="C2058" t="s">
        <v>105</v>
      </c>
      <c r="D2058" s="68">
        <v>1690000</v>
      </c>
      <c r="E2058" s="23">
        <v>46265</v>
      </c>
      <c r="F2058" s="23">
        <v>46295</v>
      </c>
      <c r="G2058" t="s">
        <v>51</v>
      </c>
      <c r="H2058"/>
      <c r="I2058"/>
      <c r="K2058" t="s">
        <v>2358</v>
      </c>
      <c r="L2058" s="68">
        <v>0</v>
      </c>
      <c r="M2058" s="68">
        <f>InvoiceDatabase[[#This Row],[Amount]]-InvoiceDatabase[[#This Row],[Paid Amount]]</f>
        <v>1690000</v>
      </c>
      <c r="N2058" s="68" t="str" cm="1">
        <f t="array" aca="1" ref="N20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58" s="68" t="str">
        <f>_xlfn.TEXTAFTER(
VLOOKUP(InvoiceDatabase[[#This Row],[Customer]],CustomerList[],5,FALSE),
", ", -1)</f>
        <v>DKI Jakarta</v>
      </c>
      <c r="P2058" s="68">
        <f ca="1">IF(InvoiceDatabase[[#This Row],[Aging]]&lt;&gt;"Within Due",InvoiceDatabase[[#This Row],[Balance Outstanding]],0)</f>
        <v>1690000</v>
      </c>
      <c r="Q2058" s="68">
        <f ca="1">IF(InvoiceDatabase[[#This Row],[Aging]]="Within Due",InvoiceDatabase[[#This Row],[Balance Outstanding]],0)</f>
        <v>0</v>
      </c>
      <c r="R2058" s="68" t="str">
        <f ca="1">IF(InvoiceDatabase[[#This Row],[Date Issued]] &gt;= TODAY()-30, "Yes", "No")</f>
        <v>No</v>
      </c>
      <c r="S2058" s="68" t="str">
        <f ca="1">IF(InvoiceDatabase[[#This Row],[IsOverdue?]]&lt;&gt;"Yes",InvoiceDatabase[[#This Row],[Status]],"Past Due")</f>
        <v>Past Due</v>
      </c>
      <c r="T2058" s="68" t="str">
        <f ca="1">IF(AND(InvoiceDatabase[[#This Row],[Date Due]]&lt;TODAY(),InvoiceDatabase[[#This Row],[Status]]&lt;&gt;"Paid"),"Yes","No")</f>
        <v>Yes</v>
      </c>
    </row>
    <row r="2059" spans="1:20">
      <c r="A2059">
        <v>2058</v>
      </c>
      <c r="C2059" t="s">
        <v>211</v>
      </c>
      <c r="D2059" s="68">
        <v>3616000</v>
      </c>
      <c r="E2059" s="23">
        <v>46076</v>
      </c>
      <c r="F2059" s="23">
        <v>46106</v>
      </c>
      <c r="G2059" t="s">
        <v>274</v>
      </c>
      <c r="H2059"/>
      <c r="I2059"/>
      <c r="K2059" t="s">
        <v>2359</v>
      </c>
      <c r="L2059" s="68">
        <v>3616000</v>
      </c>
      <c r="M2059" s="68">
        <f>InvoiceDatabase[[#This Row],[Amount]]-InvoiceDatabase[[#This Row],[Paid Amount]]</f>
        <v>0</v>
      </c>
      <c r="N2059" s="68" t="str" cm="1">
        <f t="array" aca="1" ref="N20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59" s="68" t="str">
        <f>_xlfn.TEXTAFTER(
VLOOKUP(InvoiceDatabase[[#This Row],[Customer]],CustomerList[],5,FALSE),
", ", -1)</f>
        <v>Sulawesi Selatan</v>
      </c>
      <c r="P2059" s="68">
        <f ca="1">IF(InvoiceDatabase[[#This Row],[Aging]]&lt;&gt;"Within Due",InvoiceDatabase[[#This Row],[Balance Outstanding]],0)</f>
        <v>0</v>
      </c>
      <c r="Q2059" s="68">
        <f ca="1">IF(InvoiceDatabase[[#This Row],[Aging]]="Within Due",InvoiceDatabase[[#This Row],[Balance Outstanding]],0)</f>
        <v>0</v>
      </c>
      <c r="R2059" s="68" t="str">
        <f ca="1">IF(InvoiceDatabase[[#This Row],[Date Issued]] &gt;= TODAY()-30, "Yes", "No")</f>
        <v>No</v>
      </c>
      <c r="S2059" s="68" t="str">
        <f ca="1">IF(InvoiceDatabase[[#This Row],[IsOverdue?]]&lt;&gt;"Yes",InvoiceDatabase[[#This Row],[Status]],"Past Due")</f>
        <v>Paid</v>
      </c>
      <c r="T2059" s="68" t="str">
        <f ca="1">IF(AND(InvoiceDatabase[[#This Row],[Date Due]]&lt;TODAY(),InvoiceDatabase[[#This Row],[Status]]&lt;&gt;"Paid"),"Yes","No")</f>
        <v>No</v>
      </c>
    </row>
    <row r="2060" spans="1:20">
      <c r="A2060">
        <v>2059</v>
      </c>
      <c r="C2060" t="s">
        <v>165</v>
      </c>
      <c r="D2060" s="68">
        <v>6539000</v>
      </c>
      <c r="E2060" s="23">
        <v>46105</v>
      </c>
      <c r="F2060" s="23">
        <v>46135</v>
      </c>
      <c r="G2060" t="s">
        <v>274</v>
      </c>
      <c r="H2060"/>
      <c r="I2060"/>
      <c r="K2060" t="s">
        <v>2360</v>
      </c>
      <c r="L2060" s="68">
        <v>6539000</v>
      </c>
      <c r="M2060" s="68">
        <f>InvoiceDatabase[[#This Row],[Amount]]-InvoiceDatabase[[#This Row],[Paid Amount]]</f>
        <v>0</v>
      </c>
      <c r="N2060" s="68" t="str" cm="1">
        <f t="array" aca="1" ref="N20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0" s="68" t="str">
        <f>_xlfn.TEXTAFTER(
VLOOKUP(InvoiceDatabase[[#This Row],[Customer]],CustomerList[],5,FALSE),
", ", -1)</f>
        <v>Jawa Barat</v>
      </c>
      <c r="P2060" s="68">
        <f ca="1">IF(InvoiceDatabase[[#This Row],[Aging]]&lt;&gt;"Within Due",InvoiceDatabase[[#This Row],[Balance Outstanding]],0)</f>
        <v>0</v>
      </c>
      <c r="Q2060" s="68">
        <f ca="1">IF(InvoiceDatabase[[#This Row],[Aging]]="Within Due",InvoiceDatabase[[#This Row],[Balance Outstanding]],0)</f>
        <v>0</v>
      </c>
      <c r="R2060" s="68" t="str">
        <f ca="1">IF(InvoiceDatabase[[#This Row],[Date Issued]] &gt;= TODAY()-30, "Yes", "No")</f>
        <v>No</v>
      </c>
      <c r="S2060" s="68" t="str">
        <f ca="1">IF(InvoiceDatabase[[#This Row],[IsOverdue?]]&lt;&gt;"Yes",InvoiceDatabase[[#This Row],[Status]],"Past Due")</f>
        <v>Paid</v>
      </c>
      <c r="T2060" s="68" t="str">
        <f ca="1">IF(AND(InvoiceDatabase[[#This Row],[Date Due]]&lt;TODAY(),InvoiceDatabase[[#This Row],[Status]]&lt;&gt;"Paid"),"Yes","No")</f>
        <v>No</v>
      </c>
    </row>
    <row r="2061" spans="1:20">
      <c r="A2061">
        <v>2060</v>
      </c>
      <c r="C2061" t="s">
        <v>225</v>
      </c>
      <c r="D2061" s="68">
        <v>4001000</v>
      </c>
      <c r="E2061" s="23">
        <v>46150</v>
      </c>
      <c r="F2061" s="23">
        <v>46180</v>
      </c>
      <c r="G2061" t="s">
        <v>2802</v>
      </c>
      <c r="H2061"/>
      <c r="I2061"/>
      <c r="K2061" t="s">
        <v>2361</v>
      </c>
      <c r="L2061" s="68">
        <v>2000000</v>
      </c>
      <c r="M2061" s="68">
        <f>InvoiceDatabase[[#This Row],[Amount]]-InvoiceDatabase[[#This Row],[Paid Amount]]</f>
        <v>2001000</v>
      </c>
      <c r="N2061" s="68" t="str" cm="1">
        <f t="array" aca="1" ref="N20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1" s="68" t="str">
        <f>_xlfn.TEXTAFTER(
VLOOKUP(InvoiceDatabase[[#This Row],[Customer]],CustomerList[],5,FALSE),
", ", -1)</f>
        <v>Sumatera Selatan</v>
      </c>
      <c r="P2061" s="68">
        <f ca="1">IF(InvoiceDatabase[[#This Row],[Aging]]&lt;&gt;"Within Due",InvoiceDatabase[[#This Row],[Balance Outstanding]],0)</f>
        <v>2001000</v>
      </c>
      <c r="Q2061" s="68">
        <f ca="1">IF(InvoiceDatabase[[#This Row],[Aging]]="Within Due",InvoiceDatabase[[#This Row],[Balance Outstanding]],0)</f>
        <v>0</v>
      </c>
      <c r="R2061" s="68" t="str">
        <f ca="1">IF(InvoiceDatabase[[#This Row],[Date Issued]] &gt;= TODAY()-30, "Yes", "No")</f>
        <v>No</v>
      </c>
      <c r="S2061" s="68" t="str">
        <f ca="1">IF(InvoiceDatabase[[#This Row],[IsOverdue?]]&lt;&gt;"Yes",InvoiceDatabase[[#This Row],[Status]],"Past Due")</f>
        <v>Past Due</v>
      </c>
      <c r="T2061" s="68" t="str">
        <f ca="1">IF(AND(InvoiceDatabase[[#This Row],[Date Due]]&lt;TODAY(),InvoiceDatabase[[#This Row],[Status]]&lt;&gt;"Paid"),"Yes","No")</f>
        <v>Yes</v>
      </c>
    </row>
    <row r="2062" spans="1:20">
      <c r="A2062">
        <v>2061</v>
      </c>
      <c r="C2062" t="s">
        <v>197</v>
      </c>
      <c r="D2062" s="68">
        <v>1446000</v>
      </c>
      <c r="E2062" s="23">
        <v>46111</v>
      </c>
      <c r="F2062" s="23">
        <v>46156</v>
      </c>
      <c r="G2062" t="s">
        <v>51</v>
      </c>
      <c r="H2062"/>
      <c r="I2062"/>
      <c r="K2062" t="s">
        <v>2362</v>
      </c>
      <c r="L2062" s="68">
        <v>0</v>
      </c>
      <c r="M2062" s="68">
        <f>InvoiceDatabase[[#This Row],[Amount]]-InvoiceDatabase[[#This Row],[Paid Amount]]</f>
        <v>1446000</v>
      </c>
      <c r="N2062" s="68" t="str" cm="1">
        <f t="array" aca="1" ref="N20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2" s="68" t="str">
        <f>_xlfn.TEXTAFTER(
VLOOKUP(InvoiceDatabase[[#This Row],[Customer]],CustomerList[],5,FALSE),
", ", -1)</f>
        <v>DI Yogyakarta</v>
      </c>
      <c r="P2062" s="68">
        <f ca="1">IF(InvoiceDatabase[[#This Row],[Aging]]&lt;&gt;"Within Due",InvoiceDatabase[[#This Row],[Balance Outstanding]],0)</f>
        <v>1446000</v>
      </c>
      <c r="Q2062" s="68">
        <f ca="1">IF(InvoiceDatabase[[#This Row],[Aging]]="Within Due",InvoiceDatabase[[#This Row],[Balance Outstanding]],0)</f>
        <v>0</v>
      </c>
      <c r="R2062" s="68" t="str">
        <f ca="1">IF(InvoiceDatabase[[#This Row],[Date Issued]] &gt;= TODAY()-30, "Yes", "No")</f>
        <v>No</v>
      </c>
      <c r="S2062" s="68" t="str">
        <f ca="1">IF(InvoiceDatabase[[#This Row],[IsOverdue?]]&lt;&gt;"Yes",InvoiceDatabase[[#This Row],[Status]],"Past Due")</f>
        <v>Past Due</v>
      </c>
      <c r="T2062" s="68" t="str">
        <f ca="1">IF(AND(InvoiceDatabase[[#This Row],[Date Due]]&lt;TODAY(),InvoiceDatabase[[#This Row],[Status]]&lt;&gt;"Paid"),"Yes","No")</f>
        <v>Yes</v>
      </c>
    </row>
    <row r="2063" spans="1:20">
      <c r="A2063">
        <v>2062</v>
      </c>
      <c r="C2063" t="s">
        <v>32</v>
      </c>
      <c r="D2063" s="68">
        <v>2497000</v>
      </c>
      <c r="E2063" s="23">
        <v>46196</v>
      </c>
      <c r="F2063" s="23">
        <v>46226</v>
      </c>
      <c r="G2063" t="s">
        <v>274</v>
      </c>
      <c r="H2063"/>
      <c r="I2063"/>
      <c r="K2063" t="s">
        <v>2363</v>
      </c>
      <c r="L2063" s="68">
        <v>2497000</v>
      </c>
      <c r="M2063" s="68">
        <f>InvoiceDatabase[[#This Row],[Amount]]-InvoiceDatabase[[#This Row],[Paid Amount]]</f>
        <v>0</v>
      </c>
      <c r="N2063" s="68" t="str" cm="1">
        <f t="array" aca="1" ref="N20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3" s="68" t="str">
        <f>_xlfn.TEXTAFTER(
VLOOKUP(InvoiceDatabase[[#This Row],[Customer]],CustomerList[],5,FALSE),
", ", -1)</f>
        <v>DKI Jakarta</v>
      </c>
      <c r="P2063" s="68">
        <f ca="1">IF(InvoiceDatabase[[#This Row],[Aging]]&lt;&gt;"Within Due",InvoiceDatabase[[#This Row],[Balance Outstanding]],0)</f>
        <v>0</v>
      </c>
      <c r="Q2063" s="68">
        <f ca="1">IF(InvoiceDatabase[[#This Row],[Aging]]="Within Due",InvoiceDatabase[[#This Row],[Balance Outstanding]],0)</f>
        <v>0</v>
      </c>
      <c r="R2063" s="68" t="str">
        <f ca="1">IF(InvoiceDatabase[[#This Row],[Date Issued]] &gt;= TODAY()-30, "Yes", "No")</f>
        <v>No</v>
      </c>
      <c r="S2063" s="68" t="str">
        <f ca="1">IF(InvoiceDatabase[[#This Row],[IsOverdue?]]&lt;&gt;"Yes",InvoiceDatabase[[#This Row],[Status]],"Past Due")</f>
        <v>Paid</v>
      </c>
      <c r="T2063" s="68" t="str">
        <f ca="1">IF(AND(InvoiceDatabase[[#This Row],[Date Due]]&lt;TODAY(),InvoiceDatabase[[#This Row],[Status]]&lt;&gt;"Paid"),"Yes","No")</f>
        <v>No</v>
      </c>
    </row>
    <row r="2064" spans="1:20">
      <c r="A2064">
        <v>2063</v>
      </c>
      <c r="C2064" t="s">
        <v>138</v>
      </c>
      <c r="D2064" s="68">
        <v>3471000</v>
      </c>
      <c r="E2064" s="23">
        <v>46262</v>
      </c>
      <c r="F2064" s="23">
        <v>46292</v>
      </c>
      <c r="G2064" t="s">
        <v>51</v>
      </c>
      <c r="H2064"/>
      <c r="I2064"/>
      <c r="K2064" t="s">
        <v>2364</v>
      </c>
      <c r="L2064" s="68">
        <v>0</v>
      </c>
      <c r="M2064" s="68">
        <f>InvoiceDatabase[[#This Row],[Amount]]-InvoiceDatabase[[#This Row],[Paid Amount]]</f>
        <v>3471000</v>
      </c>
      <c r="N2064" s="68" t="str" cm="1">
        <f t="array" aca="1" ref="N20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64" s="68" t="str">
        <f>_xlfn.TEXTAFTER(
VLOOKUP(InvoiceDatabase[[#This Row],[Customer]],CustomerList[],5,FALSE),
", ", -1)</f>
        <v>Jawa Barat</v>
      </c>
      <c r="P2064" s="68">
        <f ca="1">IF(InvoiceDatabase[[#This Row],[Aging]]&lt;&gt;"Within Due",InvoiceDatabase[[#This Row],[Balance Outstanding]],0)</f>
        <v>3471000</v>
      </c>
      <c r="Q2064" s="68">
        <f ca="1">IF(InvoiceDatabase[[#This Row],[Aging]]="Within Due",InvoiceDatabase[[#This Row],[Balance Outstanding]],0)</f>
        <v>0</v>
      </c>
      <c r="R2064" s="68" t="str">
        <f ca="1">IF(InvoiceDatabase[[#This Row],[Date Issued]] &gt;= TODAY()-30, "Yes", "No")</f>
        <v>No</v>
      </c>
      <c r="S2064" s="68" t="str">
        <f ca="1">IF(InvoiceDatabase[[#This Row],[IsOverdue?]]&lt;&gt;"Yes",InvoiceDatabase[[#This Row],[Status]],"Past Due")</f>
        <v>Past Due</v>
      </c>
      <c r="T2064" s="68" t="str">
        <f ca="1">IF(AND(InvoiceDatabase[[#This Row],[Date Due]]&lt;TODAY(),InvoiceDatabase[[#This Row],[Status]]&lt;&gt;"Paid"),"Yes","No")</f>
        <v>Yes</v>
      </c>
    </row>
    <row r="2065" spans="1:20">
      <c r="A2065">
        <v>2064</v>
      </c>
      <c r="C2065" t="s">
        <v>232</v>
      </c>
      <c r="D2065" s="68">
        <v>2010000</v>
      </c>
      <c r="E2065" s="23">
        <v>46100</v>
      </c>
      <c r="F2065" s="23">
        <v>46130</v>
      </c>
      <c r="G2065" t="s">
        <v>274</v>
      </c>
      <c r="H2065"/>
      <c r="I2065"/>
      <c r="K2065" t="s">
        <v>2365</v>
      </c>
      <c r="L2065" s="68">
        <v>2010000</v>
      </c>
      <c r="M2065" s="68">
        <f>InvoiceDatabase[[#This Row],[Amount]]-InvoiceDatabase[[#This Row],[Paid Amount]]</f>
        <v>0</v>
      </c>
      <c r="N2065" s="68" t="str" cm="1">
        <f t="array" aca="1" ref="N20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5" s="68" t="str">
        <f>_xlfn.TEXTAFTER(
VLOOKUP(InvoiceDatabase[[#This Row],[Customer]],CustomerList[],5,FALSE),
", ", -1)</f>
        <v>Riau</v>
      </c>
      <c r="P2065" s="68">
        <f ca="1">IF(InvoiceDatabase[[#This Row],[Aging]]&lt;&gt;"Within Due",InvoiceDatabase[[#This Row],[Balance Outstanding]],0)</f>
        <v>0</v>
      </c>
      <c r="Q2065" s="68">
        <f ca="1">IF(InvoiceDatabase[[#This Row],[Aging]]="Within Due",InvoiceDatabase[[#This Row],[Balance Outstanding]],0)</f>
        <v>0</v>
      </c>
      <c r="R2065" s="68" t="str">
        <f ca="1">IF(InvoiceDatabase[[#This Row],[Date Issued]] &gt;= TODAY()-30, "Yes", "No")</f>
        <v>No</v>
      </c>
      <c r="S2065" s="68" t="str">
        <f ca="1">IF(InvoiceDatabase[[#This Row],[IsOverdue?]]&lt;&gt;"Yes",InvoiceDatabase[[#This Row],[Status]],"Past Due")</f>
        <v>Paid</v>
      </c>
      <c r="T2065" s="68" t="str">
        <f ca="1">IF(AND(InvoiceDatabase[[#This Row],[Date Due]]&lt;TODAY(),InvoiceDatabase[[#This Row],[Status]]&lt;&gt;"Paid"),"Yes","No")</f>
        <v>No</v>
      </c>
    </row>
    <row r="2066" spans="1:20">
      <c r="A2066">
        <v>2065</v>
      </c>
      <c r="C2066" t="s">
        <v>118</v>
      </c>
      <c r="D2066" s="68">
        <v>4880000</v>
      </c>
      <c r="E2066" s="23">
        <v>46040</v>
      </c>
      <c r="F2066" s="23">
        <v>46070</v>
      </c>
      <c r="G2066" t="s">
        <v>51</v>
      </c>
      <c r="H2066"/>
      <c r="I2066"/>
      <c r="K2066" t="s">
        <v>2366</v>
      </c>
      <c r="L2066" s="68">
        <v>0</v>
      </c>
      <c r="M2066" s="68">
        <f>InvoiceDatabase[[#This Row],[Amount]]-InvoiceDatabase[[#This Row],[Paid Amount]]</f>
        <v>4880000</v>
      </c>
      <c r="N2066" s="68" t="str" cm="1">
        <f t="array" aca="1" ref="N20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66" s="68" t="str">
        <f>_xlfn.TEXTAFTER(
VLOOKUP(InvoiceDatabase[[#This Row],[Customer]],CustomerList[],5,FALSE),
", ", -1)</f>
        <v>DKI Jakarta</v>
      </c>
      <c r="P2066" s="68">
        <f ca="1">IF(InvoiceDatabase[[#This Row],[Aging]]&lt;&gt;"Within Due",InvoiceDatabase[[#This Row],[Balance Outstanding]],0)</f>
        <v>4880000</v>
      </c>
      <c r="Q2066" s="68">
        <f ca="1">IF(InvoiceDatabase[[#This Row],[Aging]]="Within Due",InvoiceDatabase[[#This Row],[Balance Outstanding]],0)</f>
        <v>0</v>
      </c>
      <c r="R2066" s="68" t="str">
        <f ca="1">IF(InvoiceDatabase[[#This Row],[Date Issued]] &gt;= TODAY()-30, "Yes", "No")</f>
        <v>No</v>
      </c>
      <c r="S2066" s="68" t="str">
        <f ca="1">IF(InvoiceDatabase[[#This Row],[IsOverdue?]]&lt;&gt;"Yes",InvoiceDatabase[[#This Row],[Status]],"Past Due")</f>
        <v>Past Due</v>
      </c>
      <c r="T2066" s="68" t="str">
        <f ca="1">IF(AND(InvoiceDatabase[[#This Row],[Date Due]]&lt;TODAY(),InvoiceDatabase[[#This Row],[Status]]&lt;&gt;"Paid"),"Yes","No")</f>
        <v>Yes</v>
      </c>
    </row>
    <row r="2067" spans="1:20">
      <c r="A2067">
        <v>2066</v>
      </c>
      <c r="C2067" t="s">
        <v>32</v>
      </c>
      <c r="D2067" s="68">
        <v>5449000</v>
      </c>
      <c r="E2067" s="23">
        <v>46255</v>
      </c>
      <c r="F2067" s="23">
        <v>46285</v>
      </c>
      <c r="G2067" t="s">
        <v>274</v>
      </c>
      <c r="H2067"/>
      <c r="I2067"/>
      <c r="K2067" t="s">
        <v>2367</v>
      </c>
      <c r="L2067" s="68">
        <v>5449000</v>
      </c>
      <c r="M2067" s="68">
        <f>InvoiceDatabase[[#This Row],[Amount]]-InvoiceDatabase[[#This Row],[Paid Amount]]</f>
        <v>0</v>
      </c>
      <c r="N2067" s="68" t="str" cm="1">
        <f t="array" aca="1" ref="N20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7" s="68" t="str">
        <f>_xlfn.TEXTAFTER(
VLOOKUP(InvoiceDatabase[[#This Row],[Customer]],CustomerList[],5,FALSE),
", ", -1)</f>
        <v>DKI Jakarta</v>
      </c>
      <c r="P2067" s="68">
        <f ca="1">IF(InvoiceDatabase[[#This Row],[Aging]]&lt;&gt;"Within Due",InvoiceDatabase[[#This Row],[Balance Outstanding]],0)</f>
        <v>0</v>
      </c>
      <c r="Q2067" s="68">
        <f ca="1">IF(InvoiceDatabase[[#This Row],[Aging]]="Within Due",InvoiceDatabase[[#This Row],[Balance Outstanding]],0)</f>
        <v>0</v>
      </c>
      <c r="R2067" s="68" t="str">
        <f ca="1">IF(InvoiceDatabase[[#This Row],[Date Issued]] &gt;= TODAY()-30, "Yes", "No")</f>
        <v>No</v>
      </c>
      <c r="S2067" s="68" t="str">
        <f ca="1">IF(InvoiceDatabase[[#This Row],[IsOverdue?]]&lt;&gt;"Yes",InvoiceDatabase[[#This Row],[Status]],"Past Due")</f>
        <v>Paid</v>
      </c>
      <c r="T2067" s="68" t="str">
        <f ca="1">IF(AND(InvoiceDatabase[[#This Row],[Date Due]]&lt;TODAY(),InvoiceDatabase[[#This Row],[Status]]&lt;&gt;"Paid"),"Yes","No")</f>
        <v>No</v>
      </c>
    </row>
    <row r="2068" spans="1:20">
      <c r="A2068">
        <v>2067</v>
      </c>
      <c r="C2068" t="s">
        <v>246</v>
      </c>
      <c r="D2068" s="68">
        <v>2130000</v>
      </c>
      <c r="E2068" s="23">
        <v>46244</v>
      </c>
      <c r="F2068" s="23">
        <v>46274</v>
      </c>
      <c r="G2068" t="s">
        <v>274</v>
      </c>
      <c r="H2068"/>
      <c r="I2068"/>
      <c r="K2068" t="s">
        <v>2368</v>
      </c>
      <c r="L2068" s="68">
        <v>2130000</v>
      </c>
      <c r="M2068" s="68">
        <f>InvoiceDatabase[[#This Row],[Amount]]-InvoiceDatabase[[#This Row],[Paid Amount]]</f>
        <v>0</v>
      </c>
      <c r="N2068" s="68" t="str" cm="1">
        <f t="array" aca="1" ref="N20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8" s="68" t="str">
        <f>_xlfn.TEXTAFTER(
VLOOKUP(InvoiceDatabase[[#This Row],[Customer]],CustomerList[],5,FALSE),
", ", -1)</f>
        <v>Kalimantan Timur</v>
      </c>
      <c r="P2068" s="68">
        <f ca="1">IF(InvoiceDatabase[[#This Row],[Aging]]&lt;&gt;"Within Due",InvoiceDatabase[[#This Row],[Balance Outstanding]],0)</f>
        <v>0</v>
      </c>
      <c r="Q2068" s="68">
        <f ca="1">IF(InvoiceDatabase[[#This Row],[Aging]]="Within Due",InvoiceDatabase[[#This Row],[Balance Outstanding]],0)</f>
        <v>0</v>
      </c>
      <c r="R2068" s="68" t="str">
        <f ca="1">IF(InvoiceDatabase[[#This Row],[Date Issued]] &gt;= TODAY()-30, "Yes", "No")</f>
        <v>No</v>
      </c>
      <c r="S2068" s="68" t="str">
        <f ca="1">IF(InvoiceDatabase[[#This Row],[IsOverdue?]]&lt;&gt;"Yes",InvoiceDatabase[[#This Row],[Status]],"Past Due")</f>
        <v>Paid</v>
      </c>
      <c r="T2068" s="68" t="str">
        <f ca="1">IF(AND(InvoiceDatabase[[#This Row],[Date Due]]&lt;TODAY(),InvoiceDatabase[[#This Row],[Status]]&lt;&gt;"Paid"),"Yes","No")</f>
        <v>No</v>
      </c>
    </row>
    <row r="2069" spans="1:20">
      <c r="A2069">
        <v>2068</v>
      </c>
      <c r="C2069" t="s">
        <v>118</v>
      </c>
      <c r="D2069" s="68">
        <v>6482000</v>
      </c>
      <c r="E2069" s="23">
        <v>46058</v>
      </c>
      <c r="F2069" s="23">
        <v>46088</v>
      </c>
      <c r="G2069" t="s">
        <v>274</v>
      </c>
      <c r="H2069"/>
      <c r="I2069"/>
      <c r="K2069" t="s">
        <v>2369</v>
      </c>
      <c r="L2069" s="68">
        <v>6482000</v>
      </c>
      <c r="M2069" s="68">
        <f>InvoiceDatabase[[#This Row],[Amount]]-InvoiceDatabase[[#This Row],[Paid Amount]]</f>
        <v>0</v>
      </c>
      <c r="N2069" s="68" t="str" cm="1">
        <f t="array" aca="1" ref="N20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69" s="68" t="str">
        <f>_xlfn.TEXTAFTER(
VLOOKUP(InvoiceDatabase[[#This Row],[Customer]],CustomerList[],5,FALSE),
", ", -1)</f>
        <v>DKI Jakarta</v>
      </c>
      <c r="P2069" s="68">
        <f ca="1">IF(InvoiceDatabase[[#This Row],[Aging]]&lt;&gt;"Within Due",InvoiceDatabase[[#This Row],[Balance Outstanding]],0)</f>
        <v>0</v>
      </c>
      <c r="Q2069" s="68">
        <f ca="1">IF(InvoiceDatabase[[#This Row],[Aging]]="Within Due",InvoiceDatabase[[#This Row],[Balance Outstanding]],0)</f>
        <v>0</v>
      </c>
      <c r="R2069" s="68" t="str">
        <f ca="1">IF(InvoiceDatabase[[#This Row],[Date Issued]] &gt;= TODAY()-30, "Yes", "No")</f>
        <v>No</v>
      </c>
      <c r="S2069" s="68" t="str">
        <f ca="1">IF(InvoiceDatabase[[#This Row],[IsOverdue?]]&lt;&gt;"Yes",InvoiceDatabase[[#This Row],[Status]],"Past Due")</f>
        <v>Paid</v>
      </c>
      <c r="T2069" s="68" t="str">
        <f ca="1">IF(AND(InvoiceDatabase[[#This Row],[Date Due]]&lt;TODAY(),InvoiceDatabase[[#This Row],[Status]]&lt;&gt;"Paid"),"Yes","No")</f>
        <v>No</v>
      </c>
    </row>
    <row r="2070" spans="1:20">
      <c r="A2070">
        <v>2069</v>
      </c>
      <c r="C2070" t="s">
        <v>184</v>
      </c>
      <c r="D2070" s="68">
        <v>2079000</v>
      </c>
      <c r="E2070" s="23">
        <v>46031</v>
      </c>
      <c r="F2070" s="23">
        <v>46061</v>
      </c>
      <c r="G2070" t="s">
        <v>274</v>
      </c>
      <c r="H2070"/>
      <c r="I2070"/>
      <c r="K2070" t="s">
        <v>2370</v>
      </c>
      <c r="L2070" s="68">
        <v>2079000</v>
      </c>
      <c r="M2070" s="68">
        <f>InvoiceDatabase[[#This Row],[Amount]]-InvoiceDatabase[[#This Row],[Paid Amount]]</f>
        <v>0</v>
      </c>
      <c r="N2070" s="68" t="str" cm="1">
        <f t="array" aca="1" ref="N20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0" s="68" t="str">
        <f>_xlfn.TEXTAFTER(
VLOOKUP(InvoiceDatabase[[#This Row],[Customer]],CustomerList[],5,FALSE),
", ", -1)</f>
        <v>Jawa Timur</v>
      </c>
      <c r="P2070" s="68">
        <f ca="1">IF(InvoiceDatabase[[#This Row],[Aging]]&lt;&gt;"Within Due",InvoiceDatabase[[#This Row],[Balance Outstanding]],0)</f>
        <v>0</v>
      </c>
      <c r="Q2070" s="68">
        <f ca="1">IF(InvoiceDatabase[[#This Row],[Aging]]="Within Due",InvoiceDatabase[[#This Row],[Balance Outstanding]],0)</f>
        <v>0</v>
      </c>
      <c r="R2070" s="68" t="str">
        <f ca="1">IF(InvoiceDatabase[[#This Row],[Date Issued]] &gt;= TODAY()-30, "Yes", "No")</f>
        <v>No</v>
      </c>
      <c r="S2070" s="68" t="str">
        <f ca="1">IF(InvoiceDatabase[[#This Row],[IsOverdue?]]&lt;&gt;"Yes",InvoiceDatabase[[#This Row],[Status]],"Past Due")</f>
        <v>Paid</v>
      </c>
      <c r="T2070" s="68" t="str">
        <f ca="1">IF(AND(InvoiceDatabase[[#This Row],[Date Due]]&lt;TODAY(),InvoiceDatabase[[#This Row],[Status]]&lt;&gt;"Paid"),"Yes","No")</f>
        <v>No</v>
      </c>
    </row>
    <row r="2071" spans="1:20">
      <c r="A2071">
        <v>2070</v>
      </c>
      <c r="C2071" t="s">
        <v>204</v>
      </c>
      <c r="D2071" s="68">
        <v>3440000</v>
      </c>
      <c r="E2071" s="23">
        <v>46265</v>
      </c>
      <c r="F2071" s="23">
        <v>46310</v>
      </c>
      <c r="G2071" t="s">
        <v>51</v>
      </c>
      <c r="H2071"/>
      <c r="I2071"/>
      <c r="K2071" t="s">
        <v>2371</v>
      </c>
      <c r="L2071" s="68">
        <v>0</v>
      </c>
      <c r="M2071" s="68">
        <f>InvoiceDatabase[[#This Row],[Amount]]-InvoiceDatabase[[#This Row],[Paid Amount]]</f>
        <v>3440000</v>
      </c>
      <c r="N2071" s="68" t="str" cm="1">
        <f t="array" aca="1" ref="N20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71" s="68" t="str">
        <f>_xlfn.TEXTAFTER(
VLOOKUP(InvoiceDatabase[[#This Row],[Customer]],CustomerList[],5,FALSE),
", ", -1)</f>
        <v>Bali</v>
      </c>
      <c r="P2071" s="68">
        <f ca="1">IF(InvoiceDatabase[[#This Row],[Aging]]&lt;&gt;"Within Due",InvoiceDatabase[[#This Row],[Balance Outstanding]],0)</f>
        <v>0</v>
      </c>
      <c r="Q2071" s="68">
        <f ca="1">IF(InvoiceDatabase[[#This Row],[Aging]]="Within Due",InvoiceDatabase[[#This Row],[Balance Outstanding]],0)</f>
        <v>3440000</v>
      </c>
      <c r="R2071" s="68" t="str">
        <f ca="1">IF(InvoiceDatabase[[#This Row],[Date Issued]] &gt;= TODAY()-30, "Yes", "No")</f>
        <v>No</v>
      </c>
      <c r="S2071" s="68" t="str">
        <f ca="1">IF(InvoiceDatabase[[#This Row],[IsOverdue?]]&lt;&gt;"Yes",InvoiceDatabase[[#This Row],[Status]],"Past Due")</f>
        <v>Unpaid</v>
      </c>
      <c r="T2071" s="68" t="str">
        <f ca="1">IF(AND(InvoiceDatabase[[#This Row],[Date Due]]&lt;TODAY(),InvoiceDatabase[[#This Row],[Status]]&lt;&gt;"Paid"),"Yes","No")</f>
        <v>No</v>
      </c>
    </row>
    <row r="2072" spans="1:20">
      <c r="A2072">
        <v>2071</v>
      </c>
      <c r="C2072" t="s">
        <v>253</v>
      </c>
      <c r="D2072" s="68">
        <v>3249000</v>
      </c>
      <c r="E2072" s="23">
        <v>46074</v>
      </c>
      <c r="F2072" s="23">
        <v>46088</v>
      </c>
      <c r="G2072" t="s">
        <v>274</v>
      </c>
      <c r="H2072"/>
      <c r="I2072"/>
      <c r="K2072" t="s">
        <v>2372</v>
      </c>
      <c r="L2072" s="68">
        <v>3249000</v>
      </c>
      <c r="M2072" s="68">
        <f>InvoiceDatabase[[#This Row],[Amount]]-InvoiceDatabase[[#This Row],[Paid Amount]]</f>
        <v>0</v>
      </c>
      <c r="N2072" s="68" t="str" cm="1">
        <f t="array" aca="1" ref="N20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2" s="68" t="str">
        <f>_xlfn.TEXTAFTER(
VLOOKUP(InvoiceDatabase[[#This Row],[Customer]],CustomerList[],5,FALSE),
", ", -1)</f>
        <v>Kalimantan Barat</v>
      </c>
      <c r="P2072" s="68">
        <f ca="1">IF(InvoiceDatabase[[#This Row],[Aging]]&lt;&gt;"Within Due",InvoiceDatabase[[#This Row],[Balance Outstanding]],0)</f>
        <v>0</v>
      </c>
      <c r="Q2072" s="68">
        <f ca="1">IF(InvoiceDatabase[[#This Row],[Aging]]="Within Due",InvoiceDatabase[[#This Row],[Balance Outstanding]],0)</f>
        <v>0</v>
      </c>
      <c r="R2072" s="68" t="str">
        <f ca="1">IF(InvoiceDatabase[[#This Row],[Date Issued]] &gt;= TODAY()-30, "Yes", "No")</f>
        <v>No</v>
      </c>
      <c r="S2072" s="68" t="str">
        <f ca="1">IF(InvoiceDatabase[[#This Row],[IsOverdue?]]&lt;&gt;"Yes",InvoiceDatabase[[#This Row],[Status]],"Past Due")</f>
        <v>Paid</v>
      </c>
      <c r="T2072" s="68" t="str">
        <f ca="1">IF(AND(InvoiceDatabase[[#This Row],[Date Due]]&lt;TODAY(),InvoiceDatabase[[#This Row],[Status]]&lt;&gt;"Paid"),"Yes","No")</f>
        <v>No</v>
      </c>
    </row>
    <row r="2073" spans="1:20">
      <c r="A2073">
        <v>2072</v>
      </c>
      <c r="C2073" t="s">
        <v>125</v>
      </c>
      <c r="D2073" s="68">
        <v>2286000</v>
      </c>
      <c r="E2073" s="23">
        <v>46230</v>
      </c>
      <c r="F2073" s="23">
        <v>46244</v>
      </c>
      <c r="G2073" t="s">
        <v>274</v>
      </c>
      <c r="H2073"/>
      <c r="I2073"/>
      <c r="K2073" t="s">
        <v>2373</v>
      </c>
      <c r="L2073" s="68">
        <v>2286000</v>
      </c>
      <c r="M2073" s="68">
        <f>InvoiceDatabase[[#This Row],[Amount]]-InvoiceDatabase[[#This Row],[Paid Amount]]</f>
        <v>0</v>
      </c>
      <c r="N2073" s="68" t="str" cm="1">
        <f t="array" aca="1" ref="N20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3" s="68" t="str">
        <f>_xlfn.TEXTAFTER(
VLOOKUP(InvoiceDatabase[[#This Row],[Customer]],CustomerList[],5,FALSE),
", ", -1)</f>
        <v>DKI Jakarta</v>
      </c>
      <c r="P2073" s="68">
        <f ca="1">IF(InvoiceDatabase[[#This Row],[Aging]]&lt;&gt;"Within Due",InvoiceDatabase[[#This Row],[Balance Outstanding]],0)</f>
        <v>0</v>
      </c>
      <c r="Q2073" s="68">
        <f ca="1">IF(InvoiceDatabase[[#This Row],[Aging]]="Within Due",InvoiceDatabase[[#This Row],[Balance Outstanding]],0)</f>
        <v>0</v>
      </c>
      <c r="R2073" s="68" t="str">
        <f ca="1">IF(InvoiceDatabase[[#This Row],[Date Issued]] &gt;= TODAY()-30, "Yes", "No")</f>
        <v>No</v>
      </c>
      <c r="S2073" s="68" t="str">
        <f ca="1">IF(InvoiceDatabase[[#This Row],[IsOverdue?]]&lt;&gt;"Yes",InvoiceDatabase[[#This Row],[Status]],"Past Due")</f>
        <v>Paid</v>
      </c>
      <c r="T2073" s="68" t="str">
        <f ca="1">IF(AND(InvoiceDatabase[[#This Row],[Date Due]]&lt;TODAY(),InvoiceDatabase[[#This Row],[Status]]&lt;&gt;"Paid"),"Yes","No")</f>
        <v>No</v>
      </c>
    </row>
    <row r="2074" spans="1:20">
      <c r="A2074">
        <v>2073</v>
      </c>
      <c r="C2074" t="s">
        <v>190</v>
      </c>
      <c r="D2074" s="68">
        <v>2904000</v>
      </c>
      <c r="E2074" s="23">
        <v>46161</v>
      </c>
      <c r="F2074" s="23">
        <v>46175</v>
      </c>
      <c r="G2074" t="s">
        <v>51</v>
      </c>
      <c r="H2074"/>
      <c r="I2074"/>
      <c r="K2074" t="s">
        <v>2374</v>
      </c>
      <c r="L2074" s="68">
        <v>0</v>
      </c>
      <c r="M2074" s="68">
        <f>InvoiceDatabase[[#This Row],[Amount]]-InvoiceDatabase[[#This Row],[Paid Amount]]</f>
        <v>2904000</v>
      </c>
      <c r="N2074" s="68" t="str" cm="1">
        <f t="array" aca="1" ref="N20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4" s="68" t="str">
        <f>_xlfn.TEXTAFTER(
VLOOKUP(InvoiceDatabase[[#This Row],[Customer]],CustomerList[],5,FALSE),
", ", -1)</f>
        <v>Jawa Tengah</v>
      </c>
      <c r="P2074" s="68">
        <f ca="1">IF(InvoiceDatabase[[#This Row],[Aging]]&lt;&gt;"Within Due",InvoiceDatabase[[#This Row],[Balance Outstanding]],0)</f>
        <v>2904000</v>
      </c>
      <c r="Q2074" s="68">
        <f ca="1">IF(InvoiceDatabase[[#This Row],[Aging]]="Within Due",InvoiceDatabase[[#This Row],[Balance Outstanding]],0)</f>
        <v>0</v>
      </c>
      <c r="R2074" s="68" t="str">
        <f ca="1">IF(InvoiceDatabase[[#This Row],[Date Issued]] &gt;= TODAY()-30, "Yes", "No")</f>
        <v>No</v>
      </c>
      <c r="S2074" s="68" t="str">
        <f ca="1">IF(InvoiceDatabase[[#This Row],[IsOverdue?]]&lt;&gt;"Yes",InvoiceDatabase[[#This Row],[Status]],"Past Due")</f>
        <v>Past Due</v>
      </c>
      <c r="T2074" s="68" t="str">
        <f ca="1">IF(AND(InvoiceDatabase[[#This Row],[Date Due]]&lt;TODAY(),InvoiceDatabase[[#This Row],[Status]]&lt;&gt;"Paid"),"Yes","No")</f>
        <v>Yes</v>
      </c>
    </row>
    <row r="2075" spans="1:20">
      <c r="A2075">
        <v>2074</v>
      </c>
      <c r="C2075" t="s">
        <v>253</v>
      </c>
      <c r="D2075" s="68">
        <v>5919000</v>
      </c>
      <c r="E2075" s="23">
        <v>46138</v>
      </c>
      <c r="F2075" s="23">
        <v>46168</v>
      </c>
      <c r="G2075" t="s">
        <v>274</v>
      </c>
      <c r="H2075"/>
      <c r="I2075"/>
      <c r="K2075" t="s">
        <v>2375</v>
      </c>
      <c r="L2075" s="68">
        <v>5919000</v>
      </c>
      <c r="M2075" s="68">
        <f>InvoiceDatabase[[#This Row],[Amount]]-InvoiceDatabase[[#This Row],[Paid Amount]]</f>
        <v>0</v>
      </c>
      <c r="N2075" s="68" t="str" cm="1">
        <f t="array" aca="1" ref="N20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5" s="68" t="str">
        <f>_xlfn.TEXTAFTER(
VLOOKUP(InvoiceDatabase[[#This Row],[Customer]],CustomerList[],5,FALSE),
", ", -1)</f>
        <v>Kalimantan Barat</v>
      </c>
      <c r="P2075" s="68">
        <f ca="1">IF(InvoiceDatabase[[#This Row],[Aging]]&lt;&gt;"Within Due",InvoiceDatabase[[#This Row],[Balance Outstanding]],0)</f>
        <v>0</v>
      </c>
      <c r="Q2075" s="68">
        <f ca="1">IF(InvoiceDatabase[[#This Row],[Aging]]="Within Due",InvoiceDatabase[[#This Row],[Balance Outstanding]],0)</f>
        <v>0</v>
      </c>
      <c r="R2075" s="68" t="str">
        <f ca="1">IF(InvoiceDatabase[[#This Row],[Date Issued]] &gt;= TODAY()-30, "Yes", "No")</f>
        <v>No</v>
      </c>
      <c r="S2075" s="68" t="str">
        <f ca="1">IF(InvoiceDatabase[[#This Row],[IsOverdue?]]&lt;&gt;"Yes",InvoiceDatabase[[#This Row],[Status]],"Past Due")</f>
        <v>Paid</v>
      </c>
      <c r="T2075" s="68" t="str">
        <f ca="1">IF(AND(InvoiceDatabase[[#This Row],[Date Due]]&lt;TODAY(),InvoiceDatabase[[#This Row],[Status]]&lt;&gt;"Paid"),"Yes","No")</f>
        <v>No</v>
      </c>
    </row>
    <row r="2076" spans="1:20">
      <c r="A2076">
        <v>2075</v>
      </c>
      <c r="C2076" t="s">
        <v>211</v>
      </c>
      <c r="D2076" s="68">
        <v>2682000</v>
      </c>
      <c r="E2076" s="23">
        <v>46275</v>
      </c>
      <c r="F2076" s="23">
        <v>46305</v>
      </c>
      <c r="G2076" t="s">
        <v>274</v>
      </c>
      <c r="H2076"/>
      <c r="I2076"/>
      <c r="K2076" t="s">
        <v>2376</v>
      </c>
      <c r="L2076" s="68">
        <v>2682000</v>
      </c>
      <c r="M2076" s="68">
        <f>InvoiceDatabase[[#This Row],[Amount]]-InvoiceDatabase[[#This Row],[Paid Amount]]</f>
        <v>0</v>
      </c>
      <c r="N2076" s="68" t="str" cm="1">
        <f t="array" aca="1" ref="N20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6" s="68" t="str">
        <f>_xlfn.TEXTAFTER(
VLOOKUP(InvoiceDatabase[[#This Row],[Customer]],CustomerList[],5,FALSE),
", ", -1)</f>
        <v>Sulawesi Selatan</v>
      </c>
      <c r="P2076" s="68">
        <f ca="1">IF(InvoiceDatabase[[#This Row],[Aging]]&lt;&gt;"Within Due",InvoiceDatabase[[#This Row],[Balance Outstanding]],0)</f>
        <v>0</v>
      </c>
      <c r="Q2076" s="68">
        <f ca="1">IF(InvoiceDatabase[[#This Row],[Aging]]="Within Due",InvoiceDatabase[[#This Row],[Balance Outstanding]],0)</f>
        <v>0</v>
      </c>
      <c r="R2076" s="68" t="str">
        <f ca="1">IF(InvoiceDatabase[[#This Row],[Date Issued]] &gt;= TODAY()-30, "Yes", "No")</f>
        <v>Yes</v>
      </c>
      <c r="S2076" s="68" t="str">
        <f ca="1">IF(InvoiceDatabase[[#This Row],[IsOverdue?]]&lt;&gt;"Yes",InvoiceDatabase[[#This Row],[Status]],"Past Due")</f>
        <v>Paid</v>
      </c>
      <c r="T2076" s="68" t="str">
        <f ca="1">IF(AND(InvoiceDatabase[[#This Row],[Date Due]]&lt;TODAY(),InvoiceDatabase[[#This Row],[Status]]&lt;&gt;"Paid"),"Yes","No")</f>
        <v>No</v>
      </c>
    </row>
    <row r="2077" spans="1:20">
      <c r="A2077">
        <v>2076</v>
      </c>
      <c r="C2077" t="s">
        <v>144</v>
      </c>
      <c r="D2077" s="68">
        <v>3986000</v>
      </c>
      <c r="E2077" s="23">
        <v>46236</v>
      </c>
      <c r="F2077" s="23">
        <v>46250</v>
      </c>
      <c r="G2077" t="s">
        <v>274</v>
      </c>
      <c r="H2077"/>
      <c r="I2077"/>
      <c r="K2077" t="s">
        <v>2377</v>
      </c>
      <c r="L2077" s="68">
        <v>3986000</v>
      </c>
      <c r="M2077" s="68">
        <f>InvoiceDatabase[[#This Row],[Amount]]-InvoiceDatabase[[#This Row],[Paid Amount]]</f>
        <v>0</v>
      </c>
      <c r="N2077" s="68" t="str" cm="1">
        <f t="array" aca="1" ref="N20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7" s="68" t="str">
        <f>_xlfn.TEXTAFTER(
VLOOKUP(InvoiceDatabase[[#This Row],[Customer]],CustomerList[],5,FALSE),
", ", -1)</f>
        <v>Banten</v>
      </c>
      <c r="P2077" s="68">
        <f ca="1">IF(InvoiceDatabase[[#This Row],[Aging]]&lt;&gt;"Within Due",InvoiceDatabase[[#This Row],[Balance Outstanding]],0)</f>
        <v>0</v>
      </c>
      <c r="Q2077" s="68">
        <f ca="1">IF(InvoiceDatabase[[#This Row],[Aging]]="Within Due",InvoiceDatabase[[#This Row],[Balance Outstanding]],0)</f>
        <v>0</v>
      </c>
      <c r="R2077" s="68" t="str">
        <f ca="1">IF(InvoiceDatabase[[#This Row],[Date Issued]] &gt;= TODAY()-30, "Yes", "No")</f>
        <v>No</v>
      </c>
      <c r="S2077" s="68" t="str">
        <f ca="1">IF(InvoiceDatabase[[#This Row],[IsOverdue?]]&lt;&gt;"Yes",InvoiceDatabase[[#This Row],[Status]],"Past Due")</f>
        <v>Paid</v>
      </c>
      <c r="T2077" s="68" t="str">
        <f ca="1">IF(AND(InvoiceDatabase[[#This Row],[Date Due]]&lt;TODAY(),InvoiceDatabase[[#This Row],[Status]]&lt;&gt;"Paid"),"Yes","No")</f>
        <v>No</v>
      </c>
    </row>
    <row r="2078" spans="1:20">
      <c r="A2078">
        <v>2077</v>
      </c>
      <c r="C2078" t="s">
        <v>253</v>
      </c>
      <c r="D2078" s="68">
        <v>4570000</v>
      </c>
      <c r="E2078" s="23">
        <v>46095</v>
      </c>
      <c r="F2078" s="23">
        <v>46125</v>
      </c>
      <c r="G2078" t="s">
        <v>2802</v>
      </c>
      <c r="H2078"/>
      <c r="I2078"/>
      <c r="K2078" t="s">
        <v>2378</v>
      </c>
      <c r="L2078" s="68">
        <v>2285000</v>
      </c>
      <c r="M2078" s="68">
        <f>InvoiceDatabase[[#This Row],[Amount]]-InvoiceDatabase[[#This Row],[Paid Amount]]</f>
        <v>2285000</v>
      </c>
      <c r="N2078" s="68" t="str" cm="1">
        <f t="array" aca="1" ref="N20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78" s="68" t="str">
        <f>_xlfn.TEXTAFTER(
VLOOKUP(InvoiceDatabase[[#This Row],[Customer]],CustomerList[],5,FALSE),
", ", -1)</f>
        <v>Kalimantan Barat</v>
      </c>
      <c r="P2078" s="68">
        <f ca="1">IF(InvoiceDatabase[[#This Row],[Aging]]&lt;&gt;"Within Due",InvoiceDatabase[[#This Row],[Balance Outstanding]],0)</f>
        <v>2285000</v>
      </c>
      <c r="Q2078" s="68">
        <f ca="1">IF(InvoiceDatabase[[#This Row],[Aging]]="Within Due",InvoiceDatabase[[#This Row],[Balance Outstanding]],0)</f>
        <v>0</v>
      </c>
      <c r="R2078" s="68" t="str">
        <f ca="1">IF(InvoiceDatabase[[#This Row],[Date Issued]] &gt;= TODAY()-30, "Yes", "No")</f>
        <v>No</v>
      </c>
      <c r="S2078" s="68" t="str">
        <f ca="1">IF(InvoiceDatabase[[#This Row],[IsOverdue?]]&lt;&gt;"Yes",InvoiceDatabase[[#This Row],[Status]],"Past Due")</f>
        <v>Past Due</v>
      </c>
      <c r="T2078" s="68" t="str">
        <f ca="1">IF(AND(InvoiceDatabase[[#This Row],[Date Due]]&lt;TODAY(),InvoiceDatabase[[#This Row],[Status]]&lt;&gt;"Paid"),"Yes","No")</f>
        <v>Yes</v>
      </c>
    </row>
    <row r="2079" spans="1:20">
      <c r="A2079">
        <v>2078</v>
      </c>
      <c r="C2079" t="s">
        <v>184</v>
      </c>
      <c r="D2079" s="68">
        <v>1623000</v>
      </c>
      <c r="E2079" s="23">
        <v>46164</v>
      </c>
      <c r="F2079" s="23">
        <v>46209</v>
      </c>
      <c r="G2079" t="s">
        <v>274</v>
      </c>
      <c r="H2079"/>
      <c r="I2079"/>
      <c r="K2079" t="s">
        <v>2379</v>
      </c>
      <c r="L2079" s="68">
        <v>1623000</v>
      </c>
      <c r="M2079" s="68">
        <f>InvoiceDatabase[[#This Row],[Amount]]-InvoiceDatabase[[#This Row],[Paid Amount]]</f>
        <v>0</v>
      </c>
      <c r="N2079" s="68" t="str" cm="1">
        <f t="array" aca="1" ref="N20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79" s="68" t="str">
        <f>_xlfn.TEXTAFTER(
VLOOKUP(InvoiceDatabase[[#This Row],[Customer]],CustomerList[],5,FALSE),
", ", -1)</f>
        <v>Jawa Timur</v>
      </c>
      <c r="P2079" s="68">
        <f ca="1">IF(InvoiceDatabase[[#This Row],[Aging]]&lt;&gt;"Within Due",InvoiceDatabase[[#This Row],[Balance Outstanding]],0)</f>
        <v>0</v>
      </c>
      <c r="Q2079" s="68">
        <f ca="1">IF(InvoiceDatabase[[#This Row],[Aging]]="Within Due",InvoiceDatabase[[#This Row],[Balance Outstanding]],0)</f>
        <v>0</v>
      </c>
      <c r="R2079" s="68" t="str">
        <f ca="1">IF(InvoiceDatabase[[#This Row],[Date Issued]] &gt;= TODAY()-30, "Yes", "No")</f>
        <v>No</v>
      </c>
      <c r="S2079" s="68" t="str">
        <f ca="1">IF(InvoiceDatabase[[#This Row],[IsOverdue?]]&lt;&gt;"Yes",InvoiceDatabase[[#This Row],[Status]],"Past Due")</f>
        <v>Paid</v>
      </c>
      <c r="T2079" s="68" t="str">
        <f ca="1">IF(AND(InvoiceDatabase[[#This Row],[Date Due]]&lt;TODAY(),InvoiceDatabase[[#This Row],[Status]]&lt;&gt;"Paid"),"Yes","No")</f>
        <v>No</v>
      </c>
    </row>
    <row r="2080" spans="1:20">
      <c r="A2080">
        <v>2079</v>
      </c>
      <c r="C2080" t="s">
        <v>232</v>
      </c>
      <c r="D2080" s="68">
        <v>1489000</v>
      </c>
      <c r="E2080" s="23">
        <v>46175</v>
      </c>
      <c r="F2080" s="23">
        <v>46205</v>
      </c>
      <c r="G2080" t="s">
        <v>274</v>
      </c>
      <c r="H2080"/>
      <c r="I2080"/>
      <c r="K2080" t="s">
        <v>2380</v>
      </c>
      <c r="L2080" s="68">
        <v>1489000</v>
      </c>
      <c r="M2080" s="68">
        <f>InvoiceDatabase[[#This Row],[Amount]]-InvoiceDatabase[[#This Row],[Paid Amount]]</f>
        <v>0</v>
      </c>
      <c r="N2080" s="68" t="str" cm="1">
        <f t="array" aca="1" ref="N20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0" s="68" t="str">
        <f>_xlfn.TEXTAFTER(
VLOOKUP(InvoiceDatabase[[#This Row],[Customer]],CustomerList[],5,FALSE),
", ", -1)</f>
        <v>Riau</v>
      </c>
      <c r="P2080" s="68">
        <f ca="1">IF(InvoiceDatabase[[#This Row],[Aging]]&lt;&gt;"Within Due",InvoiceDatabase[[#This Row],[Balance Outstanding]],0)</f>
        <v>0</v>
      </c>
      <c r="Q2080" s="68">
        <f ca="1">IF(InvoiceDatabase[[#This Row],[Aging]]="Within Due",InvoiceDatabase[[#This Row],[Balance Outstanding]],0)</f>
        <v>0</v>
      </c>
      <c r="R2080" s="68" t="str">
        <f ca="1">IF(InvoiceDatabase[[#This Row],[Date Issued]] &gt;= TODAY()-30, "Yes", "No")</f>
        <v>No</v>
      </c>
      <c r="S2080" s="68" t="str">
        <f ca="1">IF(InvoiceDatabase[[#This Row],[IsOverdue?]]&lt;&gt;"Yes",InvoiceDatabase[[#This Row],[Status]],"Past Due")</f>
        <v>Paid</v>
      </c>
      <c r="T2080" s="68" t="str">
        <f ca="1">IF(AND(InvoiceDatabase[[#This Row],[Date Due]]&lt;TODAY(),InvoiceDatabase[[#This Row],[Status]]&lt;&gt;"Paid"),"Yes","No")</f>
        <v>No</v>
      </c>
    </row>
    <row r="2081" spans="1:20">
      <c r="A2081">
        <v>2080</v>
      </c>
      <c r="C2081" t="s">
        <v>111</v>
      </c>
      <c r="D2081" s="68">
        <v>3804000</v>
      </c>
      <c r="E2081" s="23">
        <v>46094</v>
      </c>
      <c r="F2081" s="23">
        <v>46124</v>
      </c>
      <c r="G2081" t="s">
        <v>51</v>
      </c>
      <c r="H2081"/>
      <c r="I2081"/>
      <c r="K2081" t="s">
        <v>2381</v>
      </c>
      <c r="L2081" s="68">
        <v>0</v>
      </c>
      <c r="M2081" s="68">
        <f>InvoiceDatabase[[#This Row],[Amount]]-InvoiceDatabase[[#This Row],[Paid Amount]]</f>
        <v>3804000</v>
      </c>
      <c r="N2081" s="68" t="str" cm="1">
        <f t="array" aca="1" ref="N20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1" s="68" t="str">
        <f>_xlfn.TEXTAFTER(
VLOOKUP(InvoiceDatabase[[#This Row],[Customer]],CustomerList[],5,FALSE),
", ", -1)</f>
        <v>DKI Jakarta</v>
      </c>
      <c r="P2081" s="68">
        <f ca="1">IF(InvoiceDatabase[[#This Row],[Aging]]&lt;&gt;"Within Due",InvoiceDatabase[[#This Row],[Balance Outstanding]],0)</f>
        <v>3804000</v>
      </c>
      <c r="Q2081" s="68">
        <f ca="1">IF(InvoiceDatabase[[#This Row],[Aging]]="Within Due",InvoiceDatabase[[#This Row],[Balance Outstanding]],0)</f>
        <v>0</v>
      </c>
      <c r="R2081" s="68" t="str">
        <f ca="1">IF(InvoiceDatabase[[#This Row],[Date Issued]] &gt;= TODAY()-30, "Yes", "No")</f>
        <v>No</v>
      </c>
      <c r="S2081" s="68" t="str">
        <f ca="1">IF(InvoiceDatabase[[#This Row],[IsOverdue?]]&lt;&gt;"Yes",InvoiceDatabase[[#This Row],[Status]],"Past Due")</f>
        <v>Past Due</v>
      </c>
      <c r="T2081" s="68" t="str">
        <f ca="1">IF(AND(InvoiceDatabase[[#This Row],[Date Due]]&lt;TODAY(),InvoiceDatabase[[#This Row],[Status]]&lt;&gt;"Paid"),"Yes","No")</f>
        <v>Yes</v>
      </c>
    </row>
    <row r="2082" spans="1:20">
      <c r="A2082">
        <v>2081</v>
      </c>
      <c r="C2082" t="s">
        <v>246</v>
      </c>
      <c r="D2082" s="68">
        <v>5279000</v>
      </c>
      <c r="E2082" s="23">
        <v>46269</v>
      </c>
      <c r="F2082" s="23">
        <v>46299</v>
      </c>
      <c r="G2082" t="s">
        <v>51</v>
      </c>
      <c r="H2082"/>
      <c r="I2082"/>
      <c r="K2082" t="s">
        <v>2382</v>
      </c>
      <c r="L2082" s="68">
        <v>0</v>
      </c>
      <c r="M2082" s="68">
        <f>InvoiceDatabase[[#This Row],[Amount]]-InvoiceDatabase[[#This Row],[Paid Amount]]</f>
        <v>5279000</v>
      </c>
      <c r="N2082" s="68" t="str" cm="1">
        <f t="array" aca="1" ref="N20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82" s="68" t="str">
        <f>_xlfn.TEXTAFTER(
VLOOKUP(InvoiceDatabase[[#This Row],[Customer]],CustomerList[],5,FALSE),
", ", -1)</f>
        <v>Kalimantan Timur</v>
      </c>
      <c r="P2082" s="68">
        <f ca="1">IF(InvoiceDatabase[[#This Row],[Aging]]&lt;&gt;"Within Due",InvoiceDatabase[[#This Row],[Balance Outstanding]],0)</f>
        <v>5279000</v>
      </c>
      <c r="Q2082" s="68">
        <f ca="1">IF(InvoiceDatabase[[#This Row],[Aging]]="Within Due",InvoiceDatabase[[#This Row],[Balance Outstanding]],0)</f>
        <v>0</v>
      </c>
      <c r="R2082" s="68" t="str">
        <f ca="1">IF(InvoiceDatabase[[#This Row],[Date Issued]] &gt;= TODAY()-30, "Yes", "No")</f>
        <v>No</v>
      </c>
      <c r="S2082" s="68" t="str">
        <f ca="1">IF(InvoiceDatabase[[#This Row],[IsOverdue?]]&lt;&gt;"Yes",InvoiceDatabase[[#This Row],[Status]],"Past Due")</f>
        <v>Past Due</v>
      </c>
      <c r="T2082" s="68" t="str">
        <f ca="1">IF(AND(InvoiceDatabase[[#This Row],[Date Due]]&lt;TODAY(),InvoiceDatabase[[#This Row],[Status]]&lt;&gt;"Paid"),"Yes","No")</f>
        <v>Yes</v>
      </c>
    </row>
    <row r="2083" spans="1:20">
      <c r="A2083">
        <v>2082</v>
      </c>
      <c r="C2083" t="s">
        <v>32</v>
      </c>
      <c r="D2083" s="68">
        <v>1643000</v>
      </c>
      <c r="E2083" s="23">
        <v>46082</v>
      </c>
      <c r="F2083" s="23">
        <v>46112</v>
      </c>
      <c r="G2083" t="s">
        <v>51</v>
      </c>
      <c r="H2083"/>
      <c r="I2083"/>
      <c r="K2083" t="s">
        <v>2383</v>
      </c>
      <c r="L2083" s="68">
        <v>0</v>
      </c>
      <c r="M2083" s="68">
        <f>InvoiceDatabase[[#This Row],[Amount]]-InvoiceDatabase[[#This Row],[Paid Amount]]</f>
        <v>1643000</v>
      </c>
      <c r="N2083" s="68" t="str" cm="1">
        <f t="array" aca="1" ref="N20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83" s="68" t="str">
        <f>_xlfn.TEXTAFTER(
VLOOKUP(InvoiceDatabase[[#This Row],[Customer]],CustomerList[],5,FALSE),
", ", -1)</f>
        <v>DKI Jakarta</v>
      </c>
      <c r="P2083" s="68">
        <f ca="1">IF(InvoiceDatabase[[#This Row],[Aging]]&lt;&gt;"Within Due",InvoiceDatabase[[#This Row],[Balance Outstanding]],0)</f>
        <v>1643000</v>
      </c>
      <c r="Q2083" s="68">
        <f ca="1">IF(InvoiceDatabase[[#This Row],[Aging]]="Within Due",InvoiceDatabase[[#This Row],[Balance Outstanding]],0)</f>
        <v>0</v>
      </c>
      <c r="R2083" s="68" t="str">
        <f ca="1">IF(InvoiceDatabase[[#This Row],[Date Issued]] &gt;= TODAY()-30, "Yes", "No")</f>
        <v>No</v>
      </c>
      <c r="S2083" s="68" t="str">
        <f ca="1">IF(InvoiceDatabase[[#This Row],[IsOverdue?]]&lt;&gt;"Yes",InvoiceDatabase[[#This Row],[Status]],"Past Due")</f>
        <v>Past Due</v>
      </c>
      <c r="T2083" s="68" t="str">
        <f ca="1">IF(AND(InvoiceDatabase[[#This Row],[Date Due]]&lt;TODAY(),InvoiceDatabase[[#This Row],[Status]]&lt;&gt;"Paid"),"Yes","No")</f>
        <v>Yes</v>
      </c>
    </row>
    <row r="2084" spans="1:20">
      <c r="A2084">
        <v>2083</v>
      </c>
      <c r="C2084" t="s">
        <v>190</v>
      </c>
      <c r="D2084" s="68">
        <v>3130000</v>
      </c>
      <c r="E2084" s="23">
        <v>46208</v>
      </c>
      <c r="F2084" s="23">
        <v>46238</v>
      </c>
      <c r="G2084" t="s">
        <v>274</v>
      </c>
      <c r="H2084"/>
      <c r="I2084"/>
      <c r="K2084" t="s">
        <v>2384</v>
      </c>
      <c r="L2084" s="68">
        <v>3130000</v>
      </c>
      <c r="M2084" s="68">
        <f>InvoiceDatabase[[#This Row],[Amount]]-InvoiceDatabase[[#This Row],[Paid Amount]]</f>
        <v>0</v>
      </c>
      <c r="N2084" s="68" t="str" cm="1">
        <f t="array" aca="1" ref="N20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4" s="68" t="str">
        <f>_xlfn.TEXTAFTER(
VLOOKUP(InvoiceDatabase[[#This Row],[Customer]],CustomerList[],5,FALSE),
", ", -1)</f>
        <v>Jawa Tengah</v>
      </c>
      <c r="P2084" s="68">
        <f ca="1">IF(InvoiceDatabase[[#This Row],[Aging]]&lt;&gt;"Within Due",InvoiceDatabase[[#This Row],[Balance Outstanding]],0)</f>
        <v>0</v>
      </c>
      <c r="Q2084" s="68">
        <f ca="1">IF(InvoiceDatabase[[#This Row],[Aging]]="Within Due",InvoiceDatabase[[#This Row],[Balance Outstanding]],0)</f>
        <v>0</v>
      </c>
      <c r="R2084" s="68" t="str">
        <f ca="1">IF(InvoiceDatabase[[#This Row],[Date Issued]] &gt;= TODAY()-30, "Yes", "No")</f>
        <v>No</v>
      </c>
      <c r="S2084" s="68" t="str">
        <f ca="1">IF(InvoiceDatabase[[#This Row],[IsOverdue?]]&lt;&gt;"Yes",InvoiceDatabase[[#This Row],[Status]],"Past Due")</f>
        <v>Paid</v>
      </c>
      <c r="T2084" s="68" t="str">
        <f ca="1">IF(AND(InvoiceDatabase[[#This Row],[Date Due]]&lt;TODAY(),InvoiceDatabase[[#This Row],[Status]]&lt;&gt;"Paid"),"Yes","No")</f>
        <v>No</v>
      </c>
    </row>
    <row r="2085" spans="1:20">
      <c r="A2085">
        <v>2084</v>
      </c>
      <c r="C2085" t="s">
        <v>232</v>
      </c>
      <c r="D2085" s="68">
        <v>5549000</v>
      </c>
      <c r="E2085" s="23">
        <v>46080</v>
      </c>
      <c r="F2085" s="23">
        <v>46110</v>
      </c>
      <c r="G2085" t="s">
        <v>274</v>
      </c>
      <c r="H2085"/>
      <c r="I2085"/>
      <c r="K2085" t="s">
        <v>2385</v>
      </c>
      <c r="L2085" s="68">
        <v>5549000</v>
      </c>
      <c r="M2085" s="68">
        <f>InvoiceDatabase[[#This Row],[Amount]]-InvoiceDatabase[[#This Row],[Paid Amount]]</f>
        <v>0</v>
      </c>
      <c r="N2085" s="68" t="str" cm="1">
        <f t="array" aca="1" ref="N20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5" s="68" t="str">
        <f>_xlfn.TEXTAFTER(
VLOOKUP(InvoiceDatabase[[#This Row],[Customer]],CustomerList[],5,FALSE),
", ", -1)</f>
        <v>Riau</v>
      </c>
      <c r="P2085" s="68">
        <f ca="1">IF(InvoiceDatabase[[#This Row],[Aging]]&lt;&gt;"Within Due",InvoiceDatabase[[#This Row],[Balance Outstanding]],0)</f>
        <v>0</v>
      </c>
      <c r="Q2085" s="68">
        <f ca="1">IF(InvoiceDatabase[[#This Row],[Aging]]="Within Due",InvoiceDatabase[[#This Row],[Balance Outstanding]],0)</f>
        <v>0</v>
      </c>
      <c r="R2085" s="68" t="str">
        <f ca="1">IF(InvoiceDatabase[[#This Row],[Date Issued]] &gt;= TODAY()-30, "Yes", "No")</f>
        <v>No</v>
      </c>
      <c r="S2085" s="68" t="str">
        <f ca="1">IF(InvoiceDatabase[[#This Row],[IsOverdue?]]&lt;&gt;"Yes",InvoiceDatabase[[#This Row],[Status]],"Past Due")</f>
        <v>Paid</v>
      </c>
      <c r="T2085" s="68" t="str">
        <f ca="1">IF(AND(InvoiceDatabase[[#This Row],[Date Due]]&lt;TODAY(),InvoiceDatabase[[#This Row],[Status]]&lt;&gt;"Paid"),"Yes","No")</f>
        <v>No</v>
      </c>
    </row>
    <row r="2086" spans="1:20">
      <c r="A2086">
        <v>2085</v>
      </c>
      <c r="C2086" t="s">
        <v>151</v>
      </c>
      <c r="D2086" s="68">
        <v>3844000</v>
      </c>
      <c r="E2086" s="23">
        <v>46218</v>
      </c>
      <c r="F2086" s="23">
        <v>46263</v>
      </c>
      <c r="G2086" t="s">
        <v>274</v>
      </c>
      <c r="H2086"/>
      <c r="I2086"/>
      <c r="K2086" t="s">
        <v>2386</v>
      </c>
      <c r="L2086" s="68">
        <v>3844000</v>
      </c>
      <c r="M2086" s="68">
        <f>InvoiceDatabase[[#This Row],[Amount]]-InvoiceDatabase[[#This Row],[Paid Amount]]</f>
        <v>0</v>
      </c>
      <c r="N2086" s="68" t="str" cm="1">
        <f t="array" aca="1" ref="N20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6" s="68" t="str">
        <f>_xlfn.TEXTAFTER(
VLOOKUP(InvoiceDatabase[[#This Row],[Customer]],CustomerList[],5,FALSE),
", ", -1)</f>
        <v>Banten</v>
      </c>
      <c r="P2086" s="68">
        <f ca="1">IF(InvoiceDatabase[[#This Row],[Aging]]&lt;&gt;"Within Due",InvoiceDatabase[[#This Row],[Balance Outstanding]],0)</f>
        <v>0</v>
      </c>
      <c r="Q2086" s="68">
        <f ca="1">IF(InvoiceDatabase[[#This Row],[Aging]]="Within Due",InvoiceDatabase[[#This Row],[Balance Outstanding]],0)</f>
        <v>0</v>
      </c>
      <c r="R2086" s="68" t="str">
        <f ca="1">IF(InvoiceDatabase[[#This Row],[Date Issued]] &gt;= TODAY()-30, "Yes", "No")</f>
        <v>No</v>
      </c>
      <c r="S2086" s="68" t="str">
        <f ca="1">IF(InvoiceDatabase[[#This Row],[IsOverdue?]]&lt;&gt;"Yes",InvoiceDatabase[[#This Row],[Status]],"Past Due")</f>
        <v>Paid</v>
      </c>
      <c r="T2086" s="68" t="str">
        <f ca="1">IF(AND(InvoiceDatabase[[#This Row],[Date Due]]&lt;TODAY(),InvoiceDatabase[[#This Row],[Status]]&lt;&gt;"Paid"),"Yes","No")</f>
        <v>No</v>
      </c>
    </row>
    <row r="2087" spans="1:20">
      <c r="A2087">
        <v>2086</v>
      </c>
      <c r="C2087" t="s">
        <v>246</v>
      </c>
      <c r="D2087" s="68">
        <v>4364000</v>
      </c>
      <c r="E2087" s="23">
        <v>46276</v>
      </c>
      <c r="F2087" s="23">
        <v>46306</v>
      </c>
      <c r="G2087" t="s">
        <v>2802</v>
      </c>
      <c r="H2087"/>
      <c r="I2087"/>
      <c r="K2087" t="s">
        <v>2387</v>
      </c>
      <c r="L2087" s="68">
        <v>1746000</v>
      </c>
      <c r="M2087" s="68">
        <f>InvoiceDatabase[[#This Row],[Amount]]-InvoiceDatabase[[#This Row],[Paid Amount]]</f>
        <v>2618000</v>
      </c>
      <c r="N2087" s="68" t="str" cm="1">
        <f t="array" aca="1" ref="N20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087" s="68" t="str">
        <f>_xlfn.TEXTAFTER(
VLOOKUP(InvoiceDatabase[[#This Row],[Customer]],CustomerList[],5,FALSE),
", ", -1)</f>
        <v>Kalimantan Timur</v>
      </c>
      <c r="P2087" s="68">
        <f ca="1">IF(InvoiceDatabase[[#This Row],[Aging]]&lt;&gt;"Within Due",InvoiceDatabase[[#This Row],[Balance Outstanding]],0)</f>
        <v>0</v>
      </c>
      <c r="Q2087" s="68">
        <f ca="1">IF(InvoiceDatabase[[#This Row],[Aging]]="Within Due",InvoiceDatabase[[#This Row],[Balance Outstanding]],0)</f>
        <v>2618000</v>
      </c>
      <c r="R2087" s="68" t="str">
        <f ca="1">IF(InvoiceDatabase[[#This Row],[Date Issued]] &gt;= TODAY()-30, "Yes", "No")</f>
        <v>Yes</v>
      </c>
      <c r="S2087" s="68" t="str">
        <f ca="1">IF(InvoiceDatabase[[#This Row],[IsOverdue?]]&lt;&gt;"Yes",InvoiceDatabase[[#This Row],[Status]],"Past Due")</f>
        <v>Partial</v>
      </c>
      <c r="T2087" s="68" t="str">
        <f ca="1">IF(AND(InvoiceDatabase[[#This Row],[Date Due]]&lt;TODAY(),InvoiceDatabase[[#This Row],[Status]]&lt;&gt;"Paid"),"Yes","No")</f>
        <v>No</v>
      </c>
    </row>
    <row r="2088" spans="1:20">
      <c r="A2088">
        <v>2087</v>
      </c>
      <c r="C2088" t="s">
        <v>125</v>
      </c>
      <c r="D2088" s="68">
        <v>2786000</v>
      </c>
      <c r="E2088" s="23">
        <v>46065</v>
      </c>
      <c r="F2088" s="23">
        <v>46095</v>
      </c>
      <c r="G2088" t="s">
        <v>274</v>
      </c>
      <c r="H2088"/>
      <c r="I2088"/>
      <c r="K2088" t="s">
        <v>2388</v>
      </c>
      <c r="L2088" s="68">
        <v>2786000</v>
      </c>
      <c r="M2088" s="68">
        <f>InvoiceDatabase[[#This Row],[Amount]]-InvoiceDatabase[[#This Row],[Paid Amount]]</f>
        <v>0</v>
      </c>
      <c r="N2088" s="68" t="str" cm="1">
        <f t="array" aca="1" ref="N20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8" s="68" t="str">
        <f>_xlfn.TEXTAFTER(
VLOOKUP(InvoiceDatabase[[#This Row],[Customer]],CustomerList[],5,FALSE),
", ", -1)</f>
        <v>DKI Jakarta</v>
      </c>
      <c r="P2088" s="68">
        <f ca="1">IF(InvoiceDatabase[[#This Row],[Aging]]&lt;&gt;"Within Due",InvoiceDatabase[[#This Row],[Balance Outstanding]],0)</f>
        <v>0</v>
      </c>
      <c r="Q2088" s="68">
        <f ca="1">IF(InvoiceDatabase[[#This Row],[Aging]]="Within Due",InvoiceDatabase[[#This Row],[Balance Outstanding]],0)</f>
        <v>0</v>
      </c>
      <c r="R2088" s="68" t="str">
        <f ca="1">IF(InvoiceDatabase[[#This Row],[Date Issued]] &gt;= TODAY()-30, "Yes", "No")</f>
        <v>No</v>
      </c>
      <c r="S2088" s="68" t="str">
        <f ca="1">IF(InvoiceDatabase[[#This Row],[IsOverdue?]]&lt;&gt;"Yes",InvoiceDatabase[[#This Row],[Status]],"Past Due")</f>
        <v>Paid</v>
      </c>
      <c r="T2088" s="68" t="str">
        <f ca="1">IF(AND(InvoiceDatabase[[#This Row],[Date Due]]&lt;TODAY(),InvoiceDatabase[[#This Row],[Status]]&lt;&gt;"Paid"),"Yes","No")</f>
        <v>No</v>
      </c>
    </row>
    <row r="2089" spans="1:20">
      <c r="A2089">
        <v>2088</v>
      </c>
      <c r="C2089" t="s">
        <v>239</v>
      </c>
      <c r="D2089" s="68">
        <v>4427000</v>
      </c>
      <c r="E2089" s="23">
        <v>46093</v>
      </c>
      <c r="F2089" s="23">
        <v>46138</v>
      </c>
      <c r="G2089" t="s">
        <v>274</v>
      </c>
      <c r="H2089"/>
      <c r="I2089"/>
      <c r="K2089" t="s">
        <v>2389</v>
      </c>
      <c r="L2089" s="68">
        <v>4427000</v>
      </c>
      <c r="M2089" s="68">
        <f>InvoiceDatabase[[#This Row],[Amount]]-InvoiceDatabase[[#This Row],[Paid Amount]]</f>
        <v>0</v>
      </c>
      <c r="N2089" s="68" t="str" cm="1">
        <f t="array" aca="1" ref="N20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89" s="68" t="str">
        <f>_xlfn.TEXTAFTER(
VLOOKUP(InvoiceDatabase[[#This Row],[Customer]],CustomerList[],5,FALSE),
", ", -1)</f>
        <v>Kepulauan Riau</v>
      </c>
      <c r="P2089" s="68">
        <f ca="1">IF(InvoiceDatabase[[#This Row],[Aging]]&lt;&gt;"Within Due",InvoiceDatabase[[#This Row],[Balance Outstanding]],0)</f>
        <v>0</v>
      </c>
      <c r="Q2089" s="68">
        <f ca="1">IF(InvoiceDatabase[[#This Row],[Aging]]="Within Due",InvoiceDatabase[[#This Row],[Balance Outstanding]],0)</f>
        <v>0</v>
      </c>
      <c r="R2089" s="68" t="str">
        <f ca="1">IF(InvoiceDatabase[[#This Row],[Date Issued]] &gt;= TODAY()-30, "Yes", "No")</f>
        <v>No</v>
      </c>
      <c r="S2089" s="68" t="str">
        <f ca="1">IF(InvoiceDatabase[[#This Row],[IsOverdue?]]&lt;&gt;"Yes",InvoiceDatabase[[#This Row],[Status]],"Past Due")</f>
        <v>Paid</v>
      </c>
      <c r="T2089" s="68" t="str">
        <f ca="1">IF(AND(InvoiceDatabase[[#This Row],[Date Due]]&lt;TODAY(),InvoiceDatabase[[#This Row],[Status]]&lt;&gt;"Paid"),"Yes","No")</f>
        <v>No</v>
      </c>
    </row>
    <row r="2090" spans="1:20">
      <c r="A2090">
        <v>2089</v>
      </c>
      <c r="C2090" t="s">
        <v>111</v>
      </c>
      <c r="D2090" s="68">
        <v>4425000</v>
      </c>
      <c r="E2090" s="23">
        <v>46092</v>
      </c>
      <c r="F2090" s="23">
        <v>46122</v>
      </c>
      <c r="G2090" t="s">
        <v>51</v>
      </c>
      <c r="H2090"/>
      <c r="I2090"/>
      <c r="K2090" t="s">
        <v>2390</v>
      </c>
      <c r="L2090" s="68">
        <v>0</v>
      </c>
      <c r="M2090" s="68">
        <f>InvoiceDatabase[[#This Row],[Amount]]-InvoiceDatabase[[#This Row],[Paid Amount]]</f>
        <v>4425000</v>
      </c>
      <c r="N2090" s="68" t="str" cm="1">
        <f t="array" aca="1" ref="N20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0" s="68" t="str">
        <f>_xlfn.TEXTAFTER(
VLOOKUP(InvoiceDatabase[[#This Row],[Customer]],CustomerList[],5,FALSE),
", ", -1)</f>
        <v>DKI Jakarta</v>
      </c>
      <c r="P2090" s="68">
        <f ca="1">IF(InvoiceDatabase[[#This Row],[Aging]]&lt;&gt;"Within Due",InvoiceDatabase[[#This Row],[Balance Outstanding]],0)</f>
        <v>4425000</v>
      </c>
      <c r="Q2090" s="68">
        <f ca="1">IF(InvoiceDatabase[[#This Row],[Aging]]="Within Due",InvoiceDatabase[[#This Row],[Balance Outstanding]],0)</f>
        <v>0</v>
      </c>
      <c r="R2090" s="68" t="str">
        <f ca="1">IF(InvoiceDatabase[[#This Row],[Date Issued]] &gt;= TODAY()-30, "Yes", "No")</f>
        <v>No</v>
      </c>
      <c r="S2090" s="68" t="str">
        <f ca="1">IF(InvoiceDatabase[[#This Row],[IsOverdue?]]&lt;&gt;"Yes",InvoiceDatabase[[#This Row],[Status]],"Past Due")</f>
        <v>Past Due</v>
      </c>
      <c r="T2090" s="68" t="str">
        <f ca="1">IF(AND(InvoiceDatabase[[#This Row],[Date Due]]&lt;TODAY(),InvoiceDatabase[[#This Row],[Status]]&lt;&gt;"Paid"),"Yes","No")</f>
        <v>Yes</v>
      </c>
    </row>
    <row r="2091" spans="1:20">
      <c r="A2091">
        <v>2090</v>
      </c>
      <c r="C2091" t="s">
        <v>32</v>
      </c>
      <c r="D2091" s="68">
        <v>7142000</v>
      </c>
      <c r="E2091" s="23">
        <v>46033</v>
      </c>
      <c r="F2091" s="23">
        <v>46063</v>
      </c>
      <c r="G2091" t="s">
        <v>274</v>
      </c>
      <c r="H2091"/>
      <c r="I2091"/>
      <c r="K2091" t="s">
        <v>2391</v>
      </c>
      <c r="L2091" s="68">
        <v>7142000</v>
      </c>
      <c r="M2091" s="68">
        <f>InvoiceDatabase[[#This Row],[Amount]]-InvoiceDatabase[[#This Row],[Paid Amount]]</f>
        <v>0</v>
      </c>
      <c r="N2091" s="68" t="str" cm="1">
        <f t="array" aca="1" ref="N20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1" s="68" t="str">
        <f>_xlfn.TEXTAFTER(
VLOOKUP(InvoiceDatabase[[#This Row],[Customer]],CustomerList[],5,FALSE),
", ", -1)</f>
        <v>DKI Jakarta</v>
      </c>
      <c r="P2091" s="68">
        <f ca="1">IF(InvoiceDatabase[[#This Row],[Aging]]&lt;&gt;"Within Due",InvoiceDatabase[[#This Row],[Balance Outstanding]],0)</f>
        <v>0</v>
      </c>
      <c r="Q2091" s="68">
        <f ca="1">IF(InvoiceDatabase[[#This Row],[Aging]]="Within Due",InvoiceDatabase[[#This Row],[Balance Outstanding]],0)</f>
        <v>0</v>
      </c>
      <c r="R2091" s="68" t="str">
        <f ca="1">IF(InvoiceDatabase[[#This Row],[Date Issued]] &gt;= TODAY()-30, "Yes", "No")</f>
        <v>No</v>
      </c>
      <c r="S2091" s="68" t="str">
        <f ca="1">IF(InvoiceDatabase[[#This Row],[IsOverdue?]]&lt;&gt;"Yes",InvoiceDatabase[[#This Row],[Status]],"Past Due")</f>
        <v>Paid</v>
      </c>
      <c r="T2091" s="68" t="str">
        <f ca="1">IF(AND(InvoiceDatabase[[#This Row],[Date Due]]&lt;TODAY(),InvoiceDatabase[[#This Row],[Status]]&lt;&gt;"Paid"),"Yes","No")</f>
        <v>No</v>
      </c>
    </row>
    <row r="2092" spans="1:20">
      <c r="A2092">
        <v>2091</v>
      </c>
      <c r="C2092" t="s">
        <v>177</v>
      </c>
      <c r="D2092" s="68">
        <v>3339000</v>
      </c>
      <c r="E2092" s="23">
        <v>46069</v>
      </c>
      <c r="F2092" s="23">
        <v>46099</v>
      </c>
      <c r="G2092" t="s">
        <v>51</v>
      </c>
      <c r="H2092"/>
      <c r="I2092"/>
      <c r="K2092" t="s">
        <v>2392</v>
      </c>
      <c r="L2092" s="68">
        <v>0</v>
      </c>
      <c r="M2092" s="68">
        <f>InvoiceDatabase[[#This Row],[Amount]]-InvoiceDatabase[[#This Row],[Paid Amount]]</f>
        <v>3339000</v>
      </c>
      <c r="N2092" s="68" t="str" cm="1">
        <f t="array" aca="1" ref="N20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092" s="68" t="str">
        <f>_xlfn.TEXTAFTER(
VLOOKUP(InvoiceDatabase[[#This Row],[Customer]],CustomerList[],5,FALSE),
", ", -1)</f>
        <v>Jawa Timur</v>
      </c>
      <c r="P2092" s="68">
        <f ca="1">IF(InvoiceDatabase[[#This Row],[Aging]]&lt;&gt;"Within Due",InvoiceDatabase[[#This Row],[Balance Outstanding]],0)</f>
        <v>3339000</v>
      </c>
      <c r="Q2092" s="68">
        <f ca="1">IF(InvoiceDatabase[[#This Row],[Aging]]="Within Due",InvoiceDatabase[[#This Row],[Balance Outstanding]],0)</f>
        <v>0</v>
      </c>
      <c r="R2092" s="68" t="str">
        <f ca="1">IF(InvoiceDatabase[[#This Row],[Date Issued]] &gt;= TODAY()-30, "Yes", "No")</f>
        <v>No</v>
      </c>
      <c r="S2092" s="68" t="str">
        <f ca="1">IF(InvoiceDatabase[[#This Row],[IsOverdue?]]&lt;&gt;"Yes",InvoiceDatabase[[#This Row],[Status]],"Past Due")</f>
        <v>Past Due</v>
      </c>
      <c r="T2092" s="68" t="str">
        <f ca="1">IF(AND(InvoiceDatabase[[#This Row],[Date Due]]&lt;TODAY(),InvoiceDatabase[[#This Row],[Status]]&lt;&gt;"Paid"),"Yes","No")</f>
        <v>Yes</v>
      </c>
    </row>
    <row r="2093" spans="1:20">
      <c r="A2093">
        <v>2092</v>
      </c>
      <c r="C2093" t="s">
        <v>105</v>
      </c>
      <c r="D2093" s="68">
        <v>3390000</v>
      </c>
      <c r="E2093" s="23">
        <v>46123</v>
      </c>
      <c r="F2093" s="23">
        <v>46168</v>
      </c>
      <c r="G2093" t="s">
        <v>274</v>
      </c>
      <c r="H2093"/>
      <c r="I2093"/>
      <c r="K2093" t="s">
        <v>2393</v>
      </c>
      <c r="L2093" s="68">
        <v>3390000</v>
      </c>
      <c r="M2093" s="68">
        <f>InvoiceDatabase[[#This Row],[Amount]]-InvoiceDatabase[[#This Row],[Paid Amount]]</f>
        <v>0</v>
      </c>
      <c r="N2093" s="68" t="str" cm="1">
        <f t="array" aca="1" ref="N20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3" s="68" t="str">
        <f>_xlfn.TEXTAFTER(
VLOOKUP(InvoiceDatabase[[#This Row],[Customer]],CustomerList[],5,FALSE),
", ", -1)</f>
        <v>DKI Jakarta</v>
      </c>
      <c r="P2093" s="68">
        <f ca="1">IF(InvoiceDatabase[[#This Row],[Aging]]&lt;&gt;"Within Due",InvoiceDatabase[[#This Row],[Balance Outstanding]],0)</f>
        <v>0</v>
      </c>
      <c r="Q2093" s="68">
        <f ca="1">IF(InvoiceDatabase[[#This Row],[Aging]]="Within Due",InvoiceDatabase[[#This Row],[Balance Outstanding]],0)</f>
        <v>0</v>
      </c>
      <c r="R2093" s="68" t="str">
        <f ca="1">IF(InvoiceDatabase[[#This Row],[Date Issued]] &gt;= TODAY()-30, "Yes", "No")</f>
        <v>No</v>
      </c>
      <c r="S2093" s="68" t="str">
        <f ca="1">IF(InvoiceDatabase[[#This Row],[IsOverdue?]]&lt;&gt;"Yes",InvoiceDatabase[[#This Row],[Status]],"Past Due")</f>
        <v>Paid</v>
      </c>
      <c r="T2093" s="68" t="str">
        <f ca="1">IF(AND(InvoiceDatabase[[#This Row],[Date Due]]&lt;TODAY(),InvoiceDatabase[[#This Row],[Status]]&lt;&gt;"Paid"),"Yes","No")</f>
        <v>No</v>
      </c>
    </row>
    <row r="2094" spans="1:20">
      <c r="A2094">
        <v>2093</v>
      </c>
      <c r="C2094" t="s">
        <v>239</v>
      </c>
      <c r="D2094" s="68">
        <v>3253000</v>
      </c>
      <c r="E2094" s="23">
        <v>46132</v>
      </c>
      <c r="F2094" s="23">
        <v>46146</v>
      </c>
      <c r="G2094" t="s">
        <v>274</v>
      </c>
      <c r="H2094"/>
      <c r="I2094"/>
      <c r="K2094" t="s">
        <v>2394</v>
      </c>
      <c r="L2094" s="68">
        <v>3253000</v>
      </c>
      <c r="M2094" s="68">
        <f>InvoiceDatabase[[#This Row],[Amount]]-InvoiceDatabase[[#This Row],[Paid Amount]]</f>
        <v>0</v>
      </c>
      <c r="N2094" s="68" t="str" cm="1">
        <f t="array" aca="1" ref="N20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4" s="68" t="str">
        <f>_xlfn.TEXTAFTER(
VLOOKUP(InvoiceDatabase[[#This Row],[Customer]],CustomerList[],5,FALSE),
", ", -1)</f>
        <v>Kepulauan Riau</v>
      </c>
      <c r="P2094" s="68">
        <f ca="1">IF(InvoiceDatabase[[#This Row],[Aging]]&lt;&gt;"Within Due",InvoiceDatabase[[#This Row],[Balance Outstanding]],0)</f>
        <v>0</v>
      </c>
      <c r="Q2094" s="68">
        <f ca="1">IF(InvoiceDatabase[[#This Row],[Aging]]="Within Due",InvoiceDatabase[[#This Row],[Balance Outstanding]],0)</f>
        <v>0</v>
      </c>
      <c r="R2094" s="68" t="str">
        <f ca="1">IF(InvoiceDatabase[[#This Row],[Date Issued]] &gt;= TODAY()-30, "Yes", "No")</f>
        <v>No</v>
      </c>
      <c r="S2094" s="68" t="str">
        <f ca="1">IF(InvoiceDatabase[[#This Row],[IsOverdue?]]&lt;&gt;"Yes",InvoiceDatabase[[#This Row],[Status]],"Past Due")</f>
        <v>Paid</v>
      </c>
      <c r="T2094" s="68" t="str">
        <f ca="1">IF(AND(InvoiceDatabase[[#This Row],[Date Due]]&lt;TODAY(),InvoiceDatabase[[#This Row],[Status]]&lt;&gt;"Paid"),"Yes","No")</f>
        <v>No</v>
      </c>
    </row>
    <row r="2095" spans="1:20">
      <c r="A2095">
        <v>2094</v>
      </c>
      <c r="C2095" t="s">
        <v>190</v>
      </c>
      <c r="D2095" s="68">
        <v>3185000</v>
      </c>
      <c r="E2095" s="23">
        <v>46269</v>
      </c>
      <c r="F2095" s="23">
        <v>46299</v>
      </c>
      <c r="G2095" t="s">
        <v>274</v>
      </c>
      <c r="H2095"/>
      <c r="I2095"/>
      <c r="K2095" t="s">
        <v>2395</v>
      </c>
      <c r="L2095" s="68">
        <v>3185000</v>
      </c>
      <c r="M2095" s="68">
        <f>InvoiceDatabase[[#This Row],[Amount]]-InvoiceDatabase[[#This Row],[Paid Amount]]</f>
        <v>0</v>
      </c>
      <c r="N2095" s="68" t="str" cm="1">
        <f t="array" aca="1" ref="N20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5" s="68" t="str">
        <f>_xlfn.TEXTAFTER(
VLOOKUP(InvoiceDatabase[[#This Row],[Customer]],CustomerList[],5,FALSE),
", ", -1)</f>
        <v>Jawa Tengah</v>
      </c>
      <c r="P2095" s="68">
        <f ca="1">IF(InvoiceDatabase[[#This Row],[Aging]]&lt;&gt;"Within Due",InvoiceDatabase[[#This Row],[Balance Outstanding]],0)</f>
        <v>0</v>
      </c>
      <c r="Q2095" s="68">
        <f ca="1">IF(InvoiceDatabase[[#This Row],[Aging]]="Within Due",InvoiceDatabase[[#This Row],[Balance Outstanding]],0)</f>
        <v>0</v>
      </c>
      <c r="R2095" s="68" t="str">
        <f ca="1">IF(InvoiceDatabase[[#This Row],[Date Issued]] &gt;= TODAY()-30, "Yes", "No")</f>
        <v>No</v>
      </c>
      <c r="S2095" s="68" t="str">
        <f ca="1">IF(InvoiceDatabase[[#This Row],[IsOverdue?]]&lt;&gt;"Yes",InvoiceDatabase[[#This Row],[Status]],"Past Due")</f>
        <v>Paid</v>
      </c>
      <c r="T2095" s="68" t="str">
        <f ca="1">IF(AND(InvoiceDatabase[[#This Row],[Date Due]]&lt;TODAY(),InvoiceDatabase[[#This Row],[Status]]&lt;&gt;"Paid"),"Yes","No")</f>
        <v>No</v>
      </c>
    </row>
    <row r="2096" spans="1:20">
      <c r="A2096">
        <v>2095</v>
      </c>
      <c r="C2096" t="s">
        <v>111</v>
      </c>
      <c r="D2096" s="68">
        <v>2939000</v>
      </c>
      <c r="E2096" s="23">
        <v>46225</v>
      </c>
      <c r="F2096" s="23">
        <v>46255</v>
      </c>
      <c r="G2096" t="s">
        <v>51</v>
      </c>
      <c r="H2096"/>
      <c r="I2096"/>
      <c r="K2096" t="s">
        <v>2396</v>
      </c>
      <c r="L2096" s="68">
        <v>0</v>
      </c>
      <c r="M2096" s="68">
        <f>InvoiceDatabase[[#This Row],[Amount]]-InvoiceDatabase[[#This Row],[Paid Amount]]</f>
        <v>2939000</v>
      </c>
      <c r="N2096" s="68" t="str" cm="1">
        <f t="array" aca="1" ref="N20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096" s="68" t="str">
        <f>_xlfn.TEXTAFTER(
VLOOKUP(InvoiceDatabase[[#This Row],[Customer]],CustomerList[],5,FALSE),
", ", -1)</f>
        <v>DKI Jakarta</v>
      </c>
      <c r="P2096" s="68">
        <f ca="1">IF(InvoiceDatabase[[#This Row],[Aging]]&lt;&gt;"Within Due",InvoiceDatabase[[#This Row],[Balance Outstanding]],0)</f>
        <v>2939000</v>
      </c>
      <c r="Q2096" s="68">
        <f ca="1">IF(InvoiceDatabase[[#This Row],[Aging]]="Within Due",InvoiceDatabase[[#This Row],[Balance Outstanding]],0)</f>
        <v>0</v>
      </c>
      <c r="R2096" s="68" t="str">
        <f ca="1">IF(InvoiceDatabase[[#This Row],[Date Issued]] &gt;= TODAY()-30, "Yes", "No")</f>
        <v>No</v>
      </c>
      <c r="S2096" s="68" t="str">
        <f ca="1">IF(InvoiceDatabase[[#This Row],[IsOverdue?]]&lt;&gt;"Yes",InvoiceDatabase[[#This Row],[Status]],"Past Due")</f>
        <v>Past Due</v>
      </c>
      <c r="T2096" s="68" t="str">
        <f ca="1">IF(AND(InvoiceDatabase[[#This Row],[Date Due]]&lt;TODAY(),InvoiceDatabase[[#This Row],[Status]]&lt;&gt;"Paid"),"Yes","No")</f>
        <v>Yes</v>
      </c>
    </row>
    <row r="2097" spans="1:20">
      <c r="A2097">
        <v>2096</v>
      </c>
      <c r="C2097" t="s">
        <v>246</v>
      </c>
      <c r="D2097" s="68">
        <v>1089000</v>
      </c>
      <c r="E2097" s="23">
        <v>46253</v>
      </c>
      <c r="F2097" s="23">
        <v>46298</v>
      </c>
      <c r="G2097" t="s">
        <v>51</v>
      </c>
      <c r="H2097"/>
      <c r="I2097"/>
      <c r="K2097" t="s">
        <v>2397</v>
      </c>
      <c r="L2097" s="68">
        <v>0</v>
      </c>
      <c r="M2097" s="68">
        <f>InvoiceDatabase[[#This Row],[Amount]]-InvoiceDatabase[[#This Row],[Paid Amount]]</f>
        <v>1089000</v>
      </c>
      <c r="N2097" s="68" t="str" cm="1">
        <f t="array" aca="1" ref="N20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097" s="68" t="str">
        <f>_xlfn.TEXTAFTER(
VLOOKUP(InvoiceDatabase[[#This Row],[Customer]],CustomerList[],5,FALSE),
", ", -1)</f>
        <v>Kalimantan Timur</v>
      </c>
      <c r="P2097" s="68">
        <f ca="1">IF(InvoiceDatabase[[#This Row],[Aging]]&lt;&gt;"Within Due",InvoiceDatabase[[#This Row],[Balance Outstanding]],0)</f>
        <v>1089000</v>
      </c>
      <c r="Q2097" s="68">
        <f ca="1">IF(InvoiceDatabase[[#This Row],[Aging]]="Within Due",InvoiceDatabase[[#This Row],[Balance Outstanding]],0)</f>
        <v>0</v>
      </c>
      <c r="R2097" s="68" t="str">
        <f ca="1">IF(InvoiceDatabase[[#This Row],[Date Issued]] &gt;= TODAY()-30, "Yes", "No")</f>
        <v>No</v>
      </c>
      <c r="S2097" s="68" t="str">
        <f ca="1">IF(InvoiceDatabase[[#This Row],[IsOverdue?]]&lt;&gt;"Yes",InvoiceDatabase[[#This Row],[Status]],"Past Due")</f>
        <v>Past Due</v>
      </c>
      <c r="T2097" s="68" t="str">
        <f ca="1">IF(AND(InvoiceDatabase[[#This Row],[Date Due]]&lt;TODAY(),InvoiceDatabase[[#This Row],[Status]]&lt;&gt;"Paid"),"Yes","No")</f>
        <v>Yes</v>
      </c>
    </row>
    <row r="2098" spans="1:20">
      <c r="A2098">
        <v>2097</v>
      </c>
      <c r="C2098" t="s">
        <v>171</v>
      </c>
      <c r="D2098" s="68">
        <v>6022000</v>
      </c>
      <c r="E2098" s="23">
        <v>46076</v>
      </c>
      <c r="F2098" s="23">
        <v>46106</v>
      </c>
      <c r="G2098" t="s">
        <v>274</v>
      </c>
      <c r="H2098"/>
      <c r="I2098"/>
      <c r="K2098" t="s">
        <v>2398</v>
      </c>
      <c r="L2098" s="68">
        <v>6022000</v>
      </c>
      <c r="M2098" s="68">
        <f>InvoiceDatabase[[#This Row],[Amount]]-InvoiceDatabase[[#This Row],[Paid Amount]]</f>
        <v>0</v>
      </c>
      <c r="N2098" s="68" t="str" cm="1">
        <f t="array" aca="1" ref="N20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8" s="68" t="str">
        <f>_xlfn.TEXTAFTER(
VLOOKUP(InvoiceDatabase[[#This Row],[Customer]],CustomerList[],5,FALSE),
", ", -1)</f>
        <v>Jawa Barat</v>
      </c>
      <c r="P2098" s="68">
        <f ca="1">IF(InvoiceDatabase[[#This Row],[Aging]]&lt;&gt;"Within Due",InvoiceDatabase[[#This Row],[Balance Outstanding]],0)</f>
        <v>0</v>
      </c>
      <c r="Q2098" s="68">
        <f ca="1">IF(InvoiceDatabase[[#This Row],[Aging]]="Within Due",InvoiceDatabase[[#This Row],[Balance Outstanding]],0)</f>
        <v>0</v>
      </c>
      <c r="R2098" s="68" t="str">
        <f ca="1">IF(InvoiceDatabase[[#This Row],[Date Issued]] &gt;= TODAY()-30, "Yes", "No")</f>
        <v>No</v>
      </c>
      <c r="S2098" s="68" t="str">
        <f ca="1">IF(InvoiceDatabase[[#This Row],[IsOverdue?]]&lt;&gt;"Yes",InvoiceDatabase[[#This Row],[Status]],"Past Due")</f>
        <v>Paid</v>
      </c>
      <c r="T2098" s="68" t="str">
        <f ca="1">IF(AND(InvoiceDatabase[[#This Row],[Date Due]]&lt;TODAY(),InvoiceDatabase[[#This Row],[Status]]&lt;&gt;"Paid"),"Yes","No")</f>
        <v>No</v>
      </c>
    </row>
    <row r="2099" spans="1:20">
      <c r="A2099">
        <v>2098</v>
      </c>
      <c r="C2099" t="s">
        <v>204</v>
      </c>
      <c r="D2099" s="68">
        <v>5889000</v>
      </c>
      <c r="E2099" s="23">
        <v>46030</v>
      </c>
      <c r="F2099" s="23">
        <v>46044</v>
      </c>
      <c r="G2099" t="s">
        <v>274</v>
      </c>
      <c r="H2099"/>
      <c r="I2099"/>
      <c r="K2099" t="s">
        <v>2399</v>
      </c>
      <c r="L2099" s="68">
        <v>5889000</v>
      </c>
      <c r="M2099" s="68">
        <f>InvoiceDatabase[[#This Row],[Amount]]-InvoiceDatabase[[#This Row],[Paid Amount]]</f>
        <v>0</v>
      </c>
      <c r="N2099" s="68" t="str" cm="1">
        <f t="array" aca="1" ref="N20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099" s="68" t="str">
        <f>_xlfn.TEXTAFTER(
VLOOKUP(InvoiceDatabase[[#This Row],[Customer]],CustomerList[],5,FALSE),
", ", -1)</f>
        <v>Bali</v>
      </c>
      <c r="P2099" s="68">
        <f ca="1">IF(InvoiceDatabase[[#This Row],[Aging]]&lt;&gt;"Within Due",InvoiceDatabase[[#This Row],[Balance Outstanding]],0)</f>
        <v>0</v>
      </c>
      <c r="Q2099" s="68">
        <f ca="1">IF(InvoiceDatabase[[#This Row],[Aging]]="Within Due",InvoiceDatabase[[#This Row],[Balance Outstanding]],0)</f>
        <v>0</v>
      </c>
      <c r="R2099" s="68" t="str">
        <f ca="1">IF(InvoiceDatabase[[#This Row],[Date Issued]] &gt;= TODAY()-30, "Yes", "No")</f>
        <v>No</v>
      </c>
      <c r="S2099" s="68" t="str">
        <f ca="1">IF(InvoiceDatabase[[#This Row],[IsOverdue?]]&lt;&gt;"Yes",InvoiceDatabase[[#This Row],[Status]],"Past Due")</f>
        <v>Paid</v>
      </c>
      <c r="T2099" s="68" t="str">
        <f ca="1">IF(AND(InvoiceDatabase[[#This Row],[Date Due]]&lt;TODAY(),InvoiceDatabase[[#This Row],[Status]]&lt;&gt;"Paid"),"Yes","No")</f>
        <v>No</v>
      </c>
    </row>
    <row r="2100" spans="1:20">
      <c r="A2100">
        <v>2099</v>
      </c>
      <c r="C2100" t="s">
        <v>225</v>
      </c>
      <c r="D2100" s="68">
        <v>3544000</v>
      </c>
      <c r="E2100" s="23">
        <v>46270</v>
      </c>
      <c r="F2100" s="23">
        <v>46300</v>
      </c>
      <c r="G2100" t="s">
        <v>2802</v>
      </c>
      <c r="H2100"/>
      <c r="I2100"/>
      <c r="K2100" t="s">
        <v>2400</v>
      </c>
      <c r="L2100" s="68">
        <v>2658000</v>
      </c>
      <c r="M2100" s="68">
        <f>InvoiceDatabase[[#This Row],[Amount]]-InvoiceDatabase[[#This Row],[Paid Amount]]</f>
        <v>886000</v>
      </c>
      <c r="N2100" s="68" t="str" cm="1">
        <f t="array" aca="1" ref="N21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00" s="68" t="str">
        <f>_xlfn.TEXTAFTER(
VLOOKUP(InvoiceDatabase[[#This Row],[Customer]],CustomerList[],5,FALSE),
", ", -1)</f>
        <v>Sumatera Selatan</v>
      </c>
      <c r="P2100" s="68">
        <f ca="1">IF(InvoiceDatabase[[#This Row],[Aging]]&lt;&gt;"Within Due",InvoiceDatabase[[#This Row],[Balance Outstanding]],0)</f>
        <v>0</v>
      </c>
      <c r="Q2100" s="68">
        <f ca="1">IF(InvoiceDatabase[[#This Row],[Aging]]="Within Due",InvoiceDatabase[[#This Row],[Balance Outstanding]],0)</f>
        <v>886000</v>
      </c>
      <c r="R2100" s="68" t="str">
        <f ca="1">IF(InvoiceDatabase[[#This Row],[Date Issued]] &gt;= TODAY()-30, "Yes", "No")</f>
        <v>Yes</v>
      </c>
      <c r="S2100" s="68" t="str">
        <f ca="1">IF(InvoiceDatabase[[#This Row],[IsOverdue?]]&lt;&gt;"Yes",InvoiceDatabase[[#This Row],[Status]],"Past Due")</f>
        <v>Partial</v>
      </c>
      <c r="T2100" s="68" t="str">
        <f ca="1">IF(AND(InvoiceDatabase[[#This Row],[Date Due]]&lt;TODAY(),InvoiceDatabase[[#This Row],[Status]]&lt;&gt;"Paid"),"Yes","No")</f>
        <v>No</v>
      </c>
    </row>
    <row r="2101" spans="1:20">
      <c r="A2101">
        <v>2100</v>
      </c>
      <c r="C2101" t="s">
        <v>211</v>
      </c>
      <c r="D2101" s="68">
        <v>3191000</v>
      </c>
      <c r="E2101" s="23">
        <v>46103</v>
      </c>
      <c r="F2101" s="23">
        <v>46148</v>
      </c>
      <c r="G2101" t="s">
        <v>2802</v>
      </c>
      <c r="H2101"/>
      <c r="I2101"/>
      <c r="K2101" t="s">
        <v>2401</v>
      </c>
      <c r="L2101" s="68">
        <v>1596000</v>
      </c>
      <c r="M2101" s="68">
        <f>InvoiceDatabase[[#This Row],[Amount]]-InvoiceDatabase[[#This Row],[Paid Amount]]</f>
        <v>1595000</v>
      </c>
      <c r="N2101" s="68" t="str" cm="1">
        <f t="array" aca="1" ref="N21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1" s="68" t="str">
        <f>_xlfn.TEXTAFTER(
VLOOKUP(InvoiceDatabase[[#This Row],[Customer]],CustomerList[],5,FALSE),
", ", -1)</f>
        <v>Sulawesi Selatan</v>
      </c>
      <c r="P2101" s="68">
        <f ca="1">IF(InvoiceDatabase[[#This Row],[Aging]]&lt;&gt;"Within Due",InvoiceDatabase[[#This Row],[Balance Outstanding]],0)</f>
        <v>1595000</v>
      </c>
      <c r="Q2101" s="68">
        <f ca="1">IF(InvoiceDatabase[[#This Row],[Aging]]="Within Due",InvoiceDatabase[[#This Row],[Balance Outstanding]],0)</f>
        <v>0</v>
      </c>
      <c r="R2101" s="68" t="str">
        <f ca="1">IF(InvoiceDatabase[[#This Row],[Date Issued]] &gt;= TODAY()-30, "Yes", "No")</f>
        <v>No</v>
      </c>
      <c r="S2101" s="68" t="str">
        <f ca="1">IF(InvoiceDatabase[[#This Row],[IsOverdue?]]&lt;&gt;"Yes",InvoiceDatabase[[#This Row],[Status]],"Past Due")</f>
        <v>Past Due</v>
      </c>
      <c r="T2101" s="68" t="str">
        <f ca="1">IF(AND(InvoiceDatabase[[#This Row],[Date Due]]&lt;TODAY(),InvoiceDatabase[[#This Row],[Status]]&lt;&gt;"Paid"),"Yes","No")</f>
        <v>Yes</v>
      </c>
    </row>
    <row r="2102" spans="1:20">
      <c r="A2102">
        <v>2101</v>
      </c>
      <c r="C2102" t="s">
        <v>204</v>
      </c>
      <c r="D2102" s="68">
        <v>3869000</v>
      </c>
      <c r="E2102" s="23">
        <v>46119</v>
      </c>
      <c r="F2102" s="23">
        <v>46164</v>
      </c>
      <c r="G2102" t="s">
        <v>274</v>
      </c>
      <c r="H2102"/>
      <c r="I2102"/>
      <c r="K2102" t="s">
        <v>2402</v>
      </c>
      <c r="L2102" s="68">
        <v>3869000</v>
      </c>
      <c r="M2102" s="68">
        <f>InvoiceDatabase[[#This Row],[Amount]]-InvoiceDatabase[[#This Row],[Paid Amount]]</f>
        <v>0</v>
      </c>
      <c r="N2102" s="68" t="str" cm="1">
        <f t="array" aca="1" ref="N21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2" s="68" t="str">
        <f>_xlfn.TEXTAFTER(
VLOOKUP(InvoiceDatabase[[#This Row],[Customer]],CustomerList[],5,FALSE),
", ", -1)</f>
        <v>Bali</v>
      </c>
      <c r="P2102" s="68">
        <f ca="1">IF(InvoiceDatabase[[#This Row],[Aging]]&lt;&gt;"Within Due",InvoiceDatabase[[#This Row],[Balance Outstanding]],0)</f>
        <v>0</v>
      </c>
      <c r="Q2102" s="68">
        <f ca="1">IF(InvoiceDatabase[[#This Row],[Aging]]="Within Due",InvoiceDatabase[[#This Row],[Balance Outstanding]],0)</f>
        <v>0</v>
      </c>
      <c r="R2102" s="68" t="str">
        <f ca="1">IF(InvoiceDatabase[[#This Row],[Date Issued]] &gt;= TODAY()-30, "Yes", "No")</f>
        <v>No</v>
      </c>
      <c r="S2102" s="68" t="str">
        <f ca="1">IF(InvoiceDatabase[[#This Row],[IsOverdue?]]&lt;&gt;"Yes",InvoiceDatabase[[#This Row],[Status]],"Past Due")</f>
        <v>Paid</v>
      </c>
      <c r="T2102" s="68" t="str">
        <f ca="1">IF(AND(InvoiceDatabase[[#This Row],[Date Due]]&lt;TODAY(),InvoiceDatabase[[#This Row],[Status]]&lt;&gt;"Paid"),"Yes","No")</f>
        <v>No</v>
      </c>
    </row>
    <row r="2103" spans="1:20">
      <c r="A2103">
        <v>2102</v>
      </c>
      <c r="C2103" t="s">
        <v>118</v>
      </c>
      <c r="D2103" s="68">
        <v>3323000</v>
      </c>
      <c r="E2103" s="23">
        <v>46199</v>
      </c>
      <c r="F2103" s="23">
        <v>46229</v>
      </c>
      <c r="G2103" t="s">
        <v>274</v>
      </c>
      <c r="H2103"/>
      <c r="I2103"/>
      <c r="K2103" t="s">
        <v>2403</v>
      </c>
      <c r="L2103" s="68">
        <v>3323000</v>
      </c>
      <c r="M2103" s="68">
        <f>InvoiceDatabase[[#This Row],[Amount]]-InvoiceDatabase[[#This Row],[Paid Amount]]</f>
        <v>0</v>
      </c>
      <c r="N2103" s="68" t="str" cm="1">
        <f t="array" aca="1" ref="N21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3" s="68" t="str">
        <f>_xlfn.TEXTAFTER(
VLOOKUP(InvoiceDatabase[[#This Row],[Customer]],CustomerList[],5,FALSE),
", ", -1)</f>
        <v>DKI Jakarta</v>
      </c>
      <c r="P2103" s="68">
        <f ca="1">IF(InvoiceDatabase[[#This Row],[Aging]]&lt;&gt;"Within Due",InvoiceDatabase[[#This Row],[Balance Outstanding]],0)</f>
        <v>0</v>
      </c>
      <c r="Q2103" s="68">
        <f ca="1">IF(InvoiceDatabase[[#This Row],[Aging]]="Within Due",InvoiceDatabase[[#This Row],[Balance Outstanding]],0)</f>
        <v>0</v>
      </c>
      <c r="R2103" s="68" t="str">
        <f ca="1">IF(InvoiceDatabase[[#This Row],[Date Issued]] &gt;= TODAY()-30, "Yes", "No")</f>
        <v>No</v>
      </c>
      <c r="S2103" s="68" t="str">
        <f ca="1">IF(InvoiceDatabase[[#This Row],[IsOverdue?]]&lt;&gt;"Yes",InvoiceDatabase[[#This Row],[Status]],"Past Due")</f>
        <v>Paid</v>
      </c>
      <c r="T2103" s="68" t="str">
        <f ca="1">IF(AND(InvoiceDatabase[[#This Row],[Date Due]]&lt;TODAY(),InvoiceDatabase[[#This Row],[Status]]&lt;&gt;"Paid"),"Yes","No")</f>
        <v>No</v>
      </c>
    </row>
    <row r="2104" spans="1:20">
      <c r="A2104">
        <v>2103</v>
      </c>
      <c r="C2104" t="s">
        <v>32</v>
      </c>
      <c r="D2104" s="68">
        <v>8750000</v>
      </c>
      <c r="E2104" s="23">
        <v>46218</v>
      </c>
      <c r="F2104" s="23">
        <v>46248</v>
      </c>
      <c r="G2104" t="s">
        <v>51</v>
      </c>
      <c r="H2104"/>
      <c r="I2104"/>
      <c r="K2104" t="s">
        <v>2404</v>
      </c>
      <c r="L2104" s="68">
        <v>0</v>
      </c>
      <c r="M2104" s="68">
        <f>InvoiceDatabase[[#This Row],[Amount]]-InvoiceDatabase[[#This Row],[Paid Amount]]</f>
        <v>8750000</v>
      </c>
      <c r="N2104" s="68" t="str" cm="1">
        <f t="array" aca="1" ref="N21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4" s="68" t="str">
        <f>_xlfn.TEXTAFTER(
VLOOKUP(InvoiceDatabase[[#This Row],[Customer]],CustomerList[],5,FALSE),
", ", -1)</f>
        <v>DKI Jakarta</v>
      </c>
      <c r="P2104" s="68">
        <f ca="1">IF(InvoiceDatabase[[#This Row],[Aging]]&lt;&gt;"Within Due",InvoiceDatabase[[#This Row],[Balance Outstanding]],0)</f>
        <v>8750000</v>
      </c>
      <c r="Q2104" s="68">
        <f ca="1">IF(InvoiceDatabase[[#This Row],[Aging]]="Within Due",InvoiceDatabase[[#This Row],[Balance Outstanding]],0)</f>
        <v>0</v>
      </c>
      <c r="R2104" s="68" t="str">
        <f ca="1">IF(InvoiceDatabase[[#This Row],[Date Issued]] &gt;= TODAY()-30, "Yes", "No")</f>
        <v>No</v>
      </c>
      <c r="S2104" s="68" t="str">
        <f ca="1">IF(InvoiceDatabase[[#This Row],[IsOverdue?]]&lt;&gt;"Yes",InvoiceDatabase[[#This Row],[Status]],"Past Due")</f>
        <v>Past Due</v>
      </c>
      <c r="T2104" s="68" t="str">
        <f ca="1">IF(AND(InvoiceDatabase[[#This Row],[Date Due]]&lt;TODAY(),InvoiceDatabase[[#This Row],[Status]]&lt;&gt;"Paid"),"Yes","No")</f>
        <v>Yes</v>
      </c>
    </row>
    <row r="2105" spans="1:20">
      <c r="A2105">
        <v>2104</v>
      </c>
      <c r="C2105" t="s">
        <v>144</v>
      </c>
      <c r="D2105" s="68">
        <v>6029000</v>
      </c>
      <c r="E2105" s="23">
        <v>46034</v>
      </c>
      <c r="F2105" s="23">
        <v>46064</v>
      </c>
      <c r="G2105" t="s">
        <v>274</v>
      </c>
      <c r="H2105"/>
      <c r="I2105"/>
      <c r="K2105" t="s">
        <v>2405</v>
      </c>
      <c r="L2105" s="68">
        <v>6029000</v>
      </c>
      <c r="M2105" s="68">
        <f>InvoiceDatabase[[#This Row],[Amount]]-InvoiceDatabase[[#This Row],[Paid Amount]]</f>
        <v>0</v>
      </c>
      <c r="N2105" s="68" t="str" cm="1">
        <f t="array" aca="1" ref="N21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5" s="68" t="str">
        <f>_xlfn.TEXTAFTER(
VLOOKUP(InvoiceDatabase[[#This Row],[Customer]],CustomerList[],5,FALSE),
", ", -1)</f>
        <v>Banten</v>
      </c>
      <c r="P2105" s="68">
        <f ca="1">IF(InvoiceDatabase[[#This Row],[Aging]]&lt;&gt;"Within Due",InvoiceDatabase[[#This Row],[Balance Outstanding]],0)</f>
        <v>0</v>
      </c>
      <c r="Q2105" s="68">
        <f ca="1">IF(InvoiceDatabase[[#This Row],[Aging]]="Within Due",InvoiceDatabase[[#This Row],[Balance Outstanding]],0)</f>
        <v>0</v>
      </c>
      <c r="R2105" s="68" t="str">
        <f ca="1">IF(InvoiceDatabase[[#This Row],[Date Issued]] &gt;= TODAY()-30, "Yes", "No")</f>
        <v>No</v>
      </c>
      <c r="S2105" s="68" t="str">
        <f ca="1">IF(InvoiceDatabase[[#This Row],[IsOverdue?]]&lt;&gt;"Yes",InvoiceDatabase[[#This Row],[Status]],"Past Due")</f>
        <v>Paid</v>
      </c>
      <c r="T2105" s="68" t="str">
        <f ca="1">IF(AND(InvoiceDatabase[[#This Row],[Date Due]]&lt;TODAY(),InvoiceDatabase[[#This Row],[Status]]&lt;&gt;"Paid"),"Yes","No")</f>
        <v>No</v>
      </c>
    </row>
    <row r="2106" spans="1:20">
      <c r="A2106">
        <v>2105</v>
      </c>
      <c r="C2106" t="s">
        <v>105</v>
      </c>
      <c r="D2106" s="68">
        <v>4605000</v>
      </c>
      <c r="E2106" s="23">
        <v>46239</v>
      </c>
      <c r="F2106" s="23">
        <v>46269</v>
      </c>
      <c r="G2106" t="s">
        <v>274</v>
      </c>
      <c r="H2106"/>
      <c r="I2106"/>
      <c r="K2106" t="s">
        <v>2406</v>
      </c>
      <c r="L2106" s="68">
        <v>4605000</v>
      </c>
      <c r="M2106" s="68">
        <f>InvoiceDatabase[[#This Row],[Amount]]-InvoiceDatabase[[#This Row],[Paid Amount]]</f>
        <v>0</v>
      </c>
      <c r="N2106" s="68" t="str" cm="1">
        <f t="array" aca="1" ref="N21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06" s="68" t="str">
        <f>_xlfn.TEXTAFTER(
VLOOKUP(InvoiceDatabase[[#This Row],[Customer]],CustomerList[],5,FALSE),
", ", -1)</f>
        <v>DKI Jakarta</v>
      </c>
      <c r="P2106" s="68">
        <f ca="1">IF(InvoiceDatabase[[#This Row],[Aging]]&lt;&gt;"Within Due",InvoiceDatabase[[#This Row],[Balance Outstanding]],0)</f>
        <v>0</v>
      </c>
      <c r="Q2106" s="68">
        <f ca="1">IF(InvoiceDatabase[[#This Row],[Aging]]="Within Due",InvoiceDatabase[[#This Row],[Balance Outstanding]],0)</f>
        <v>0</v>
      </c>
      <c r="R2106" s="68" t="str">
        <f ca="1">IF(InvoiceDatabase[[#This Row],[Date Issued]] &gt;= TODAY()-30, "Yes", "No")</f>
        <v>No</v>
      </c>
      <c r="S2106" s="68" t="str">
        <f ca="1">IF(InvoiceDatabase[[#This Row],[IsOverdue?]]&lt;&gt;"Yes",InvoiceDatabase[[#This Row],[Status]],"Past Due")</f>
        <v>Paid</v>
      </c>
      <c r="T2106" s="68" t="str">
        <f ca="1">IF(AND(InvoiceDatabase[[#This Row],[Date Due]]&lt;TODAY(),InvoiceDatabase[[#This Row],[Status]]&lt;&gt;"Paid"),"Yes","No")</f>
        <v>No</v>
      </c>
    </row>
    <row r="2107" spans="1:20">
      <c r="A2107">
        <v>2106</v>
      </c>
      <c r="C2107" t="s">
        <v>144</v>
      </c>
      <c r="D2107" s="68">
        <v>4193000</v>
      </c>
      <c r="E2107" s="23">
        <v>46121</v>
      </c>
      <c r="F2107" s="23">
        <v>46151</v>
      </c>
      <c r="G2107" t="s">
        <v>51</v>
      </c>
      <c r="H2107"/>
      <c r="I2107"/>
      <c r="K2107" t="s">
        <v>2407</v>
      </c>
      <c r="L2107" s="68">
        <v>0</v>
      </c>
      <c r="M2107" s="68">
        <f>InvoiceDatabase[[#This Row],[Amount]]-InvoiceDatabase[[#This Row],[Paid Amount]]</f>
        <v>4193000</v>
      </c>
      <c r="N2107" s="68" t="str" cm="1">
        <f t="array" aca="1" ref="N21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7" s="68" t="str">
        <f>_xlfn.TEXTAFTER(
VLOOKUP(InvoiceDatabase[[#This Row],[Customer]],CustomerList[],5,FALSE),
", ", -1)</f>
        <v>Banten</v>
      </c>
      <c r="P2107" s="68">
        <f ca="1">IF(InvoiceDatabase[[#This Row],[Aging]]&lt;&gt;"Within Due",InvoiceDatabase[[#This Row],[Balance Outstanding]],0)</f>
        <v>4193000</v>
      </c>
      <c r="Q2107" s="68">
        <f ca="1">IF(InvoiceDatabase[[#This Row],[Aging]]="Within Due",InvoiceDatabase[[#This Row],[Balance Outstanding]],0)</f>
        <v>0</v>
      </c>
      <c r="R2107" s="68" t="str">
        <f ca="1">IF(InvoiceDatabase[[#This Row],[Date Issued]] &gt;= TODAY()-30, "Yes", "No")</f>
        <v>No</v>
      </c>
      <c r="S2107" s="68" t="str">
        <f ca="1">IF(InvoiceDatabase[[#This Row],[IsOverdue?]]&lt;&gt;"Yes",InvoiceDatabase[[#This Row],[Status]],"Past Due")</f>
        <v>Past Due</v>
      </c>
      <c r="T2107" s="68" t="str">
        <f ca="1">IF(AND(InvoiceDatabase[[#This Row],[Date Due]]&lt;TODAY(),InvoiceDatabase[[#This Row],[Status]]&lt;&gt;"Paid"),"Yes","No")</f>
        <v>Yes</v>
      </c>
    </row>
    <row r="2108" spans="1:20">
      <c r="A2108">
        <v>2107</v>
      </c>
      <c r="C2108" t="s">
        <v>32</v>
      </c>
      <c r="D2108" s="68">
        <v>3575000</v>
      </c>
      <c r="E2108" s="23">
        <v>46224</v>
      </c>
      <c r="F2108" s="23">
        <v>46254</v>
      </c>
      <c r="G2108" t="s">
        <v>51</v>
      </c>
      <c r="H2108"/>
      <c r="I2108"/>
      <c r="K2108" t="s">
        <v>2408</v>
      </c>
      <c r="L2108" s="68">
        <v>0</v>
      </c>
      <c r="M2108" s="68">
        <f>InvoiceDatabase[[#This Row],[Amount]]-InvoiceDatabase[[#This Row],[Paid Amount]]</f>
        <v>3575000</v>
      </c>
      <c r="N2108" s="68" t="str" cm="1">
        <f t="array" aca="1" ref="N21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08" s="68" t="str">
        <f>_xlfn.TEXTAFTER(
VLOOKUP(InvoiceDatabase[[#This Row],[Customer]],CustomerList[],5,FALSE),
", ", -1)</f>
        <v>DKI Jakarta</v>
      </c>
      <c r="P2108" s="68">
        <f ca="1">IF(InvoiceDatabase[[#This Row],[Aging]]&lt;&gt;"Within Due",InvoiceDatabase[[#This Row],[Balance Outstanding]],0)</f>
        <v>3575000</v>
      </c>
      <c r="Q2108" s="68">
        <f ca="1">IF(InvoiceDatabase[[#This Row],[Aging]]="Within Due",InvoiceDatabase[[#This Row],[Balance Outstanding]],0)</f>
        <v>0</v>
      </c>
      <c r="R2108" s="68" t="str">
        <f ca="1">IF(InvoiceDatabase[[#This Row],[Date Issued]] &gt;= TODAY()-30, "Yes", "No")</f>
        <v>No</v>
      </c>
      <c r="S2108" s="68" t="str">
        <f ca="1">IF(InvoiceDatabase[[#This Row],[IsOverdue?]]&lt;&gt;"Yes",InvoiceDatabase[[#This Row],[Status]],"Past Due")</f>
        <v>Past Due</v>
      </c>
      <c r="T2108" s="68" t="str">
        <f ca="1">IF(AND(InvoiceDatabase[[#This Row],[Date Due]]&lt;TODAY(),InvoiceDatabase[[#This Row],[Status]]&lt;&gt;"Paid"),"Yes","No")</f>
        <v>Yes</v>
      </c>
    </row>
    <row r="2109" spans="1:20">
      <c r="A2109">
        <v>2108</v>
      </c>
      <c r="C2109" t="s">
        <v>144</v>
      </c>
      <c r="D2109" s="68">
        <v>5928000</v>
      </c>
      <c r="E2109" s="23">
        <v>46165</v>
      </c>
      <c r="F2109" s="23">
        <v>46195</v>
      </c>
      <c r="G2109" t="s">
        <v>2802</v>
      </c>
      <c r="H2109"/>
      <c r="I2109"/>
      <c r="K2109" t="s">
        <v>2409</v>
      </c>
      <c r="L2109" s="68">
        <v>2964000</v>
      </c>
      <c r="M2109" s="68">
        <f>InvoiceDatabase[[#This Row],[Amount]]-InvoiceDatabase[[#This Row],[Paid Amount]]</f>
        <v>2964000</v>
      </c>
      <c r="N2109" s="68" t="str" cm="1">
        <f t="array" aca="1" ref="N21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09" s="68" t="str">
        <f>_xlfn.TEXTAFTER(
VLOOKUP(InvoiceDatabase[[#This Row],[Customer]],CustomerList[],5,FALSE),
", ", -1)</f>
        <v>Banten</v>
      </c>
      <c r="P2109" s="68">
        <f ca="1">IF(InvoiceDatabase[[#This Row],[Aging]]&lt;&gt;"Within Due",InvoiceDatabase[[#This Row],[Balance Outstanding]],0)</f>
        <v>2964000</v>
      </c>
      <c r="Q2109" s="68">
        <f ca="1">IF(InvoiceDatabase[[#This Row],[Aging]]="Within Due",InvoiceDatabase[[#This Row],[Balance Outstanding]],0)</f>
        <v>0</v>
      </c>
      <c r="R2109" s="68" t="str">
        <f ca="1">IF(InvoiceDatabase[[#This Row],[Date Issued]] &gt;= TODAY()-30, "Yes", "No")</f>
        <v>No</v>
      </c>
      <c r="S2109" s="68" t="str">
        <f ca="1">IF(InvoiceDatabase[[#This Row],[IsOverdue?]]&lt;&gt;"Yes",InvoiceDatabase[[#This Row],[Status]],"Past Due")</f>
        <v>Past Due</v>
      </c>
      <c r="T2109" s="68" t="str">
        <f ca="1">IF(AND(InvoiceDatabase[[#This Row],[Date Due]]&lt;TODAY(),InvoiceDatabase[[#This Row],[Status]]&lt;&gt;"Paid"),"Yes","No")</f>
        <v>Yes</v>
      </c>
    </row>
    <row r="2110" spans="1:20">
      <c r="A2110">
        <v>2109</v>
      </c>
      <c r="C2110" t="s">
        <v>138</v>
      </c>
      <c r="D2110" s="68">
        <v>1521000</v>
      </c>
      <c r="E2110" s="23">
        <v>46067</v>
      </c>
      <c r="F2110" s="23">
        <v>46097</v>
      </c>
      <c r="G2110" t="s">
        <v>274</v>
      </c>
      <c r="H2110"/>
      <c r="I2110"/>
      <c r="K2110" t="s">
        <v>2410</v>
      </c>
      <c r="L2110" s="68">
        <v>1521000</v>
      </c>
      <c r="M2110" s="68">
        <f>InvoiceDatabase[[#This Row],[Amount]]-InvoiceDatabase[[#This Row],[Paid Amount]]</f>
        <v>0</v>
      </c>
      <c r="N2110" s="68" t="str" cm="1">
        <f t="array" aca="1" ref="N21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0" s="68" t="str">
        <f>_xlfn.TEXTAFTER(
VLOOKUP(InvoiceDatabase[[#This Row],[Customer]],CustomerList[],5,FALSE),
", ", -1)</f>
        <v>Jawa Barat</v>
      </c>
      <c r="P2110" s="68">
        <f ca="1">IF(InvoiceDatabase[[#This Row],[Aging]]&lt;&gt;"Within Due",InvoiceDatabase[[#This Row],[Balance Outstanding]],0)</f>
        <v>0</v>
      </c>
      <c r="Q2110" s="68">
        <f ca="1">IF(InvoiceDatabase[[#This Row],[Aging]]="Within Due",InvoiceDatabase[[#This Row],[Balance Outstanding]],0)</f>
        <v>0</v>
      </c>
      <c r="R2110" s="68" t="str">
        <f ca="1">IF(InvoiceDatabase[[#This Row],[Date Issued]] &gt;= TODAY()-30, "Yes", "No")</f>
        <v>No</v>
      </c>
      <c r="S2110" s="68" t="str">
        <f ca="1">IF(InvoiceDatabase[[#This Row],[IsOverdue?]]&lt;&gt;"Yes",InvoiceDatabase[[#This Row],[Status]],"Past Due")</f>
        <v>Paid</v>
      </c>
      <c r="T2110" s="68" t="str">
        <f ca="1">IF(AND(InvoiceDatabase[[#This Row],[Date Due]]&lt;TODAY(),InvoiceDatabase[[#This Row],[Status]]&lt;&gt;"Paid"),"Yes","No")</f>
        <v>No</v>
      </c>
    </row>
    <row r="2111" spans="1:20">
      <c r="A2111">
        <v>2110</v>
      </c>
      <c r="C2111" t="s">
        <v>151</v>
      </c>
      <c r="D2111" s="68">
        <v>5420000</v>
      </c>
      <c r="E2111" s="23">
        <v>46026</v>
      </c>
      <c r="F2111" s="23">
        <v>46040</v>
      </c>
      <c r="G2111" t="s">
        <v>274</v>
      </c>
      <c r="H2111"/>
      <c r="I2111"/>
      <c r="K2111" t="s">
        <v>2411</v>
      </c>
      <c r="L2111" s="68">
        <v>5420000</v>
      </c>
      <c r="M2111" s="68">
        <f>InvoiceDatabase[[#This Row],[Amount]]-InvoiceDatabase[[#This Row],[Paid Amount]]</f>
        <v>0</v>
      </c>
      <c r="N2111" s="68" t="str" cm="1">
        <f t="array" aca="1" ref="N21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1" s="68" t="str">
        <f>_xlfn.TEXTAFTER(
VLOOKUP(InvoiceDatabase[[#This Row],[Customer]],CustomerList[],5,FALSE),
", ", -1)</f>
        <v>Banten</v>
      </c>
      <c r="P2111" s="68">
        <f ca="1">IF(InvoiceDatabase[[#This Row],[Aging]]&lt;&gt;"Within Due",InvoiceDatabase[[#This Row],[Balance Outstanding]],0)</f>
        <v>0</v>
      </c>
      <c r="Q2111" s="68">
        <f ca="1">IF(InvoiceDatabase[[#This Row],[Aging]]="Within Due",InvoiceDatabase[[#This Row],[Balance Outstanding]],0)</f>
        <v>0</v>
      </c>
      <c r="R2111" s="68" t="str">
        <f ca="1">IF(InvoiceDatabase[[#This Row],[Date Issued]] &gt;= TODAY()-30, "Yes", "No")</f>
        <v>No</v>
      </c>
      <c r="S2111" s="68" t="str">
        <f ca="1">IF(InvoiceDatabase[[#This Row],[IsOverdue?]]&lt;&gt;"Yes",InvoiceDatabase[[#This Row],[Status]],"Past Due")</f>
        <v>Paid</v>
      </c>
      <c r="T2111" s="68" t="str">
        <f ca="1">IF(AND(InvoiceDatabase[[#This Row],[Date Due]]&lt;TODAY(),InvoiceDatabase[[#This Row],[Status]]&lt;&gt;"Paid"),"Yes","No")</f>
        <v>No</v>
      </c>
    </row>
    <row r="2112" spans="1:20">
      <c r="A2112">
        <v>2111</v>
      </c>
      <c r="C2112" t="s">
        <v>218</v>
      </c>
      <c r="D2112" s="68">
        <v>5065000</v>
      </c>
      <c r="E2112" s="23">
        <v>46082</v>
      </c>
      <c r="F2112" s="23">
        <v>46096</v>
      </c>
      <c r="G2112" t="s">
        <v>2802</v>
      </c>
      <c r="H2112"/>
      <c r="I2112"/>
      <c r="K2112" t="s">
        <v>2412</v>
      </c>
      <c r="L2112" s="68">
        <v>1520000</v>
      </c>
      <c r="M2112" s="68">
        <f>InvoiceDatabase[[#This Row],[Amount]]-InvoiceDatabase[[#This Row],[Paid Amount]]</f>
        <v>3545000</v>
      </c>
      <c r="N2112" s="68" t="str" cm="1">
        <f t="array" aca="1" ref="N21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2" s="68" t="str">
        <f>_xlfn.TEXTAFTER(
VLOOKUP(InvoiceDatabase[[#This Row],[Customer]],CustomerList[],5,FALSE),
", ", -1)</f>
        <v>Sumatera Utara</v>
      </c>
      <c r="P2112" s="68">
        <f ca="1">IF(InvoiceDatabase[[#This Row],[Aging]]&lt;&gt;"Within Due",InvoiceDatabase[[#This Row],[Balance Outstanding]],0)</f>
        <v>3545000</v>
      </c>
      <c r="Q2112" s="68">
        <f ca="1">IF(InvoiceDatabase[[#This Row],[Aging]]="Within Due",InvoiceDatabase[[#This Row],[Balance Outstanding]],0)</f>
        <v>0</v>
      </c>
      <c r="R2112" s="68" t="str">
        <f ca="1">IF(InvoiceDatabase[[#This Row],[Date Issued]] &gt;= TODAY()-30, "Yes", "No")</f>
        <v>No</v>
      </c>
      <c r="S2112" s="68" t="str">
        <f ca="1">IF(InvoiceDatabase[[#This Row],[IsOverdue?]]&lt;&gt;"Yes",InvoiceDatabase[[#This Row],[Status]],"Past Due")</f>
        <v>Past Due</v>
      </c>
      <c r="T2112" s="68" t="str">
        <f ca="1">IF(AND(InvoiceDatabase[[#This Row],[Date Due]]&lt;TODAY(),InvoiceDatabase[[#This Row],[Status]]&lt;&gt;"Paid"),"Yes","No")</f>
        <v>Yes</v>
      </c>
    </row>
    <row r="2113" spans="1:20">
      <c r="A2113">
        <v>2112</v>
      </c>
      <c r="C2113" t="s">
        <v>218</v>
      </c>
      <c r="D2113" s="68">
        <v>4679000</v>
      </c>
      <c r="E2113" s="23">
        <v>46168</v>
      </c>
      <c r="F2113" s="23">
        <v>46213</v>
      </c>
      <c r="G2113" t="s">
        <v>274</v>
      </c>
      <c r="H2113"/>
      <c r="I2113"/>
      <c r="K2113" t="s">
        <v>2413</v>
      </c>
      <c r="L2113" s="68">
        <v>4679000</v>
      </c>
      <c r="M2113" s="68">
        <f>InvoiceDatabase[[#This Row],[Amount]]-InvoiceDatabase[[#This Row],[Paid Amount]]</f>
        <v>0</v>
      </c>
      <c r="N2113" s="68" t="str" cm="1">
        <f t="array" aca="1" ref="N21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3" s="68" t="str">
        <f>_xlfn.TEXTAFTER(
VLOOKUP(InvoiceDatabase[[#This Row],[Customer]],CustomerList[],5,FALSE),
", ", -1)</f>
        <v>Sumatera Utara</v>
      </c>
      <c r="P2113" s="68">
        <f ca="1">IF(InvoiceDatabase[[#This Row],[Aging]]&lt;&gt;"Within Due",InvoiceDatabase[[#This Row],[Balance Outstanding]],0)</f>
        <v>0</v>
      </c>
      <c r="Q2113" s="68">
        <f ca="1">IF(InvoiceDatabase[[#This Row],[Aging]]="Within Due",InvoiceDatabase[[#This Row],[Balance Outstanding]],0)</f>
        <v>0</v>
      </c>
      <c r="R2113" s="68" t="str">
        <f ca="1">IF(InvoiceDatabase[[#This Row],[Date Issued]] &gt;= TODAY()-30, "Yes", "No")</f>
        <v>No</v>
      </c>
      <c r="S2113" s="68" t="str">
        <f ca="1">IF(InvoiceDatabase[[#This Row],[IsOverdue?]]&lt;&gt;"Yes",InvoiceDatabase[[#This Row],[Status]],"Past Due")</f>
        <v>Paid</v>
      </c>
      <c r="T2113" s="68" t="str">
        <f ca="1">IF(AND(InvoiceDatabase[[#This Row],[Date Due]]&lt;TODAY(),InvoiceDatabase[[#This Row],[Status]]&lt;&gt;"Paid"),"Yes","No")</f>
        <v>No</v>
      </c>
    </row>
    <row r="2114" spans="1:20">
      <c r="A2114">
        <v>2113</v>
      </c>
      <c r="C2114" t="s">
        <v>144</v>
      </c>
      <c r="D2114" s="68">
        <v>2871000</v>
      </c>
      <c r="E2114" s="23">
        <v>46237</v>
      </c>
      <c r="F2114" s="23">
        <v>46267</v>
      </c>
      <c r="G2114" t="s">
        <v>2802</v>
      </c>
      <c r="H2114"/>
      <c r="I2114"/>
      <c r="K2114" t="s">
        <v>2414</v>
      </c>
      <c r="L2114" s="68">
        <v>1723000</v>
      </c>
      <c r="M2114" s="68">
        <f>InvoiceDatabase[[#This Row],[Amount]]-InvoiceDatabase[[#This Row],[Paid Amount]]</f>
        <v>1148000</v>
      </c>
      <c r="N2114" s="68" t="str" cm="1">
        <f t="array" aca="1" ref="N21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4" s="68" t="str">
        <f>_xlfn.TEXTAFTER(
VLOOKUP(InvoiceDatabase[[#This Row],[Customer]],CustomerList[],5,FALSE),
", ", -1)</f>
        <v>Banten</v>
      </c>
      <c r="P2114" s="68">
        <f ca="1">IF(InvoiceDatabase[[#This Row],[Aging]]&lt;&gt;"Within Due",InvoiceDatabase[[#This Row],[Balance Outstanding]],0)</f>
        <v>1148000</v>
      </c>
      <c r="Q2114" s="68">
        <f ca="1">IF(InvoiceDatabase[[#This Row],[Aging]]="Within Due",InvoiceDatabase[[#This Row],[Balance Outstanding]],0)</f>
        <v>0</v>
      </c>
      <c r="R2114" s="68" t="str">
        <f ca="1">IF(InvoiceDatabase[[#This Row],[Date Issued]] &gt;= TODAY()-30, "Yes", "No")</f>
        <v>No</v>
      </c>
      <c r="S2114" s="68" t="str">
        <f ca="1">IF(InvoiceDatabase[[#This Row],[IsOverdue?]]&lt;&gt;"Yes",InvoiceDatabase[[#This Row],[Status]],"Past Due")</f>
        <v>Past Due</v>
      </c>
      <c r="T2114" s="68" t="str">
        <f ca="1">IF(AND(InvoiceDatabase[[#This Row],[Date Due]]&lt;TODAY(),InvoiceDatabase[[#This Row],[Status]]&lt;&gt;"Paid"),"Yes","No")</f>
        <v>Yes</v>
      </c>
    </row>
    <row r="2115" spans="1:20">
      <c r="A2115">
        <v>2114</v>
      </c>
      <c r="C2115" t="s">
        <v>260</v>
      </c>
      <c r="D2115" s="68">
        <v>2490000</v>
      </c>
      <c r="E2115" s="23">
        <v>46225</v>
      </c>
      <c r="F2115" s="23">
        <v>46239</v>
      </c>
      <c r="G2115" t="s">
        <v>51</v>
      </c>
      <c r="H2115"/>
      <c r="I2115"/>
      <c r="K2115" t="s">
        <v>2415</v>
      </c>
      <c r="L2115" s="68">
        <v>0</v>
      </c>
      <c r="M2115" s="68">
        <f>InvoiceDatabase[[#This Row],[Amount]]-InvoiceDatabase[[#This Row],[Paid Amount]]</f>
        <v>2490000</v>
      </c>
      <c r="N2115" s="68" t="str" cm="1">
        <f t="array" aca="1" ref="N21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15" s="68" t="str">
        <f>_xlfn.TEXTAFTER(
VLOOKUP(InvoiceDatabase[[#This Row],[Customer]],CustomerList[],5,FALSE),
", ", -1)</f>
        <v>Sulawesi Utara</v>
      </c>
      <c r="P2115" s="68">
        <f ca="1">IF(InvoiceDatabase[[#This Row],[Aging]]&lt;&gt;"Within Due",InvoiceDatabase[[#This Row],[Balance Outstanding]],0)</f>
        <v>2490000</v>
      </c>
      <c r="Q2115" s="68">
        <f ca="1">IF(InvoiceDatabase[[#This Row],[Aging]]="Within Due",InvoiceDatabase[[#This Row],[Balance Outstanding]],0)</f>
        <v>0</v>
      </c>
      <c r="R2115" s="68" t="str">
        <f ca="1">IF(InvoiceDatabase[[#This Row],[Date Issued]] &gt;= TODAY()-30, "Yes", "No")</f>
        <v>No</v>
      </c>
      <c r="S2115" s="68" t="str">
        <f ca="1">IF(InvoiceDatabase[[#This Row],[IsOverdue?]]&lt;&gt;"Yes",InvoiceDatabase[[#This Row],[Status]],"Past Due")</f>
        <v>Past Due</v>
      </c>
      <c r="T2115" s="68" t="str">
        <f ca="1">IF(AND(InvoiceDatabase[[#This Row],[Date Due]]&lt;TODAY(),InvoiceDatabase[[#This Row],[Status]]&lt;&gt;"Paid"),"Yes","No")</f>
        <v>Yes</v>
      </c>
    </row>
    <row r="2116" spans="1:20">
      <c r="A2116">
        <v>2115</v>
      </c>
      <c r="C2116" t="s">
        <v>125</v>
      </c>
      <c r="D2116" s="68">
        <v>3792000</v>
      </c>
      <c r="E2116" s="23">
        <v>46035</v>
      </c>
      <c r="F2116" s="23">
        <v>46049</v>
      </c>
      <c r="G2116" t="s">
        <v>51</v>
      </c>
      <c r="H2116"/>
      <c r="I2116"/>
      <c r="K2116" t="s">
        <v>2416</v>
      </c>
      <c r="L2116" s="68">
        <v>0</v>
      </c>
      <c r="M2116" s="68">
        <f>InvoiceDatabase[[#This Row],[Amount]]-InvoiceDatabase[[#This Row],[Paid Amount]]</f>
        <v>3792000</v>
      </c>
      <c r="N2116" s="68" t="str" cm="1">
        <f t="array" aca="1" ref="N21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16" s="68" t="str">
        <f>_xlfn.TEXTAFTER(
VLOOKUP(InvoiceDatabase[[#This Row],[Customer]],CustomerList[],5,FALSE),
", ", -1)</f>
        <v>DKI Jakarta</v>
      </c>
      <c r="P2116" s="68">
        <f ca="1">IF(InvoiceDatabase[[#This Row],[Aging]]&lt;&gt;"Within Due",InvoiceDatabase[[#This Row],[Balance Outstanding]],0)</f>
        <v>3792000</v>
      </c>
      <c r="Q2116" s="68">
        <f ca="1">IF(InvoiceDatabase[[#This Row],[Aging]]="Within Due",InvoiceDatabase[[#This Row],[Balance Outstanding]],0)</f>
        <v>0</v>
      </c>
      <c r="R2116" s="68" t="str">
        <f ca="1">IF(InvoiceDatabase[[#This Row],[Date Issued]] &gt;= TODAY()-30, "Yes", "No")</f>
        <v>No</v>
      </c>
      <c r="S2116" s="68" t="str">
        <f ca="1">IF(InvoiceDatabase[[#This Row],[IsOverdue?]]&lt;&gt;"Yes",InvoiceDatabase[[#This Row],[Status]],"Past Due")</f>
        <v>Past Due</v>
      </c>
      <c r="T2116" s="68" t="str">
        <f ca="1">IF(AND(InvoiceDatabase[[#This Row],[Date Due]]&lt;TODAY(),InvoiceDatabase[[#This Row],[Status]]&lt;&gt;"Paid"),"Yes","No")</f>
        <v>Yes</v>
      </c>
    </row>
    <row r="2117" spans="1:20">
      <c r="A2117">
        <v>2116</v>
      </c>
      <c r="C2117" t="s">
        <v>118</v>
      </c>
      <c r="D2117" s="68">
        <v>4717000</v>
      </c>
      <c r="E2117" s="23">
        <v>46278</v>
      </c>
      <c r="F2117" s="23">
        <v>46292</v>
      </c>
      <c r="G2117" t="s">
        <v>274</v>
      </c>
      <c r="H2117"/>
      <c r="I2117"/>
      <c r="K2117" t="s">
        <v>2417</v>
      </c>
      <c r="L2117" s="68">
        <v>4717000</v>
      </c>
      <c r="M2117" s="68">
        <f>InvoiceDatabase[[#This Row],[Amount]]-InvoiceDatabase[[#This Row],[Paid Amount]]</f>
        <v>0</v>
      </c>
      <c r="N2117" s="68" t="str" cm="1">
        <f t="array" aca="1" ref="N21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7" s="68" t="str">
        <f>_xlfn.TEXTAFTER(
VLOOKUP(InvoiceDatabase[[#This Row],[Customer]],CustomerList[],5,FALSE),
", ", -1)</f>
        <v>DKI Jakarta</v>
      </c>
      <c r="P2117" s="68">
        <f ca="1">IF(InvoiceDatabase[[#This Row],[Aging]]&lt;&gt;"Within Due",InvoiceDatabase[[#This Row],[Balance Outstanding]],0)</f>
        <v>0</v>
      </c>
      <c r="Q2117" s="68">
        <f ca="1">IF(InvoiceDatabase[[#This Row],[Aging]]="Within Due",InvoiceDatabase[[#This Row],[Balance Outstanding]],0)</f>
        <v>0</v>
      </c>
      <c r="R2117" s="68" t="str">
        <f ca="1">IF(InvoiceDatabase[[#This Row],[Date Issued]] &gt;= TODAY()-30, "Yes", "No")</f>
        <v>Yes</v>
      </c>
      <c r="S2117" s="68" t="str">
        <f ca="1">IF(InvoiceDatabase[[#This Row],[IsOverdue?]]&lt;&gt;"Yes",InvoiceDatabase[[#This Row],[Status]],"Past Due")</f>
        <v>Paid</v>
      </c>
      <c r="T2117" s="68" t="str">
        <f ca="1">IF(AND(InvoiceDatabase[[#This Row],[Date Due]]&lt;TODAY(),InvoiceDatabase[[#This Row],[Status]]&lt;&gt;"Paid"),"Yes","No")</f>
        <v>No</v>
      </c>
    </row>
    <row r="2118" spans="1:20">
      <c r="A2118">
        <v>2117</v>
      </c>
      <c r="C2118" t="s">
        <v>197</v>
      </c>
      <c r="D2118" s="68">
        <v>3505000</v>
      </c>
      <c r="E2118" s="23">
        <v>46222</v>
      </c>
      <c r="F2118" s="23">
        <v>46252</v>
      </c>
      <c r="G2118" t="s">
        <v>51</v>
      </c>
      <c r="H2118"/>
      <c r="I2118"/>
      <c r="K2118" t="s">
        <v>2418</v>
      </c>
      <c r="L2118" s="68">
        <v>0</v>
      </c>
      <c r="M2118" s="68">
        <f>InvoiceDatabase[[#This Row],[Amount]]-InvoiceDatabase[[#This Row],[Paid Amount]]</f>
        <v>3505000</v>
      </c>
      <c r="N2118" s="68" t="str" cm="1">
        <f t="array" aca="1" ref="N21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18" s="68" t="str">
        <f>_xlfn.TEXTAFTER(
VLOOKUP(InvoiceDatabase[[#This Row],[Customer]],CustomerList[],5,FALSE),
", ", -1)</f>
        <v>DI Yogyakarta</v>
      </c>
      <c r="P2118" s="68">
        <f ca="1">IF(InvoiceDatabase[[#This Row],[Aging]]&lt;&gt;"Within Due",InvoiceDatabase[[#This Row],[Balance Outstanding]],0)</f>
        <v>3505000</v>
      </c>
      <c r="Q2118" s="68">
        <f ca="1">IF(InvoiceDatabase[[#This Row],[Aging]]="Within Due",InvoiceDatabase[[#This Row],[Balance Outstanding]],0)</f>
        <v>0</v>
      </c>
      <c r="R2118" s="68" t="str">
        <f ca="1">IF(InvoiceDatabase[[#This Row],[Date Issued]] &gt;= TODAY()-30, "Yes", "No")</f>
        <v>No</v>
      </c>
      <c r="S2118" s="68" t="str">
        <f ca="1">IF(InvoiceDatabase[[#This Row],[IsOverdue?]]&lt;&gt;"Yes",InvoiceDatabase[[#This Row],[Status]],"Past Due")</f>
        <v>Past Due</v>
      </c>
      <c r="T2118" s="68" t="str">
        <f ca="1">IF(AND(InvoiceDatabase[[#This Row],[Date Due]]&lt;TODAY(),InvoiceDatabase[[#This Row],[Status]]&lt;&gt;"Paid"),"Yes","No")</f>
        <v>Yes</v>
      </c>
    </row>
    <row r="2119" spans="1:20">
      <c r="A2119">
        <v>2118</v>
      </c>
      <c r="C2119" t="s">
        <v>190</v>
      </c>
      <c r="D2119" s="68">
        <v>2115000</v>
      </c>
      <c r="E2119" s="23">
        <v>46261</v>
      </c>
      <c r="F2119" s="23">
        <v>46291</v>
      </c>
      <c r="G2119" t="s">
        <v>274</v>
      </c>
      <c r="H2119"/>
      <c r="I2119"/>
      <c r="K2119" t="s">
        <v>2419</v>
      </c>
      <c r="L2119" s="68">
        <v>2115000</v>
      </c>
      <c r="M2119" s="68">
        <f>InvoiceDatabase[[#This Row],[Amount]]-InvoiceDatabase[[#This Row],[Paid Amount]]</f>
        <v>0</v>
      </c>
      <c r="N2119" s="68" t="str" cm="1">
        <f t="array" aca="1" ref="N21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19" s="68" t="str">
        <f>_xlfn.TEXTAFTER(
VLOOKUP(InvoiceDatabase[[#This Row],[Customer]],CustomerList[],5,FALSE),
", ", -1)</f>
        <v>Jawa Tengah</v>
      </c>
      <c r="P2119" s="68">
        <f ca="1">IF(InvoiceDatabase[[#This Row],[Aging]]&lt;&gt;"Within Due",InvoiceDatabase[[#This Row],[Balance Outstanding]],0)</f>
        <v>0</v>
      </c>
      <c r="Q2119" s="68">
        <f ca="1">IF(InvoiceDatabase[[#This Row],[Aging]]="Within Due",InvoiceDatabase[[#This Row],[Balance Outstanding]],0)</f>
        <v>0</v>
      </c>
      <c r="R2119" s="68" t="str">
        <f ca="1">IF(InvoiceDatabase[[#This Row],[Date Issued]] &gt;= TODAY()-30, "Yes", "No")</f>
        <v>No</v>
      </c>
      <c r="S2119" s="68" t="str">
        <f ca="1">IF(InvoiceDatabase[[#This Row],[IsOverdue?]]&lt;&gt;"Yes",InvoiceDatabase[[#This Row],[Status]],"Past Due")</f>
        <v>Paid</v>
      </c>
      <c r="T2119" s="68" t="str">
        <f ca="1">IF(AND(InvoiceDatabase[[#This Row],[Date Due]]&lt;TODAY(),InvoiceDatabase[[#This Row],[Status]]&lt;&gt;"Paid"),"Yes","No")</f>
        <v>No</v>
      </c>
    </row>
    <row r="2120" spans="1:20">
      <c r="A2120">
        <v>2119</v>
      </c>
      <c r="C2120" t="s">
        <v>158</v>
      </c>
      <c r="D2120" s="68">
        <v>971000</v>
      </c>
      <c r="E2120" s="23">
        <v>46268</v>
      </c>
      <c r="F2120" s="23">
        <v>46282</v>
      </c>
      <c r="G2120" t="s">
        <v>51</v>
      </c>
      <c r="H2120"/>
      <c r="I2120"/>
      <c r="K2120" t="s">
        <v>2420</v>
      </c>
      <c r="L2120" s="68">
        <v>0</v>
      </c>
      <c r="M2120" s="68">
        <f>InvoiceDatabase[[#This Row],[Amount]]-InvoiceDatabase[[#This Row],[Paid Amount]]</f>
        <v>971000</v>
      </c>
      <c r="N2120" s="68" t="str" cm="1">
        <f t="array" aca="1" ref="N21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0" s="68" t="str">
        <f>_xlfn.TEXTAFTER(
VLOOKUP(InvoiceDatabase[[#This Row],[Customer]],CustomerList[],5,FALSE),
", ", -1)</f>
        <v>DKI Jakarta</v>
      </c>
      <c r="P2120" s="68">
        <f ca="1">IF(InvoiceDatabase[[#This Row],[Aging]]&lt;&gt;"Within Due",InvoiceDatabase[[#This Row],[Balance Outstanding]],0)</f>
        <v>971000</v>
      </c>
      <c r="Q2120" s="68">
        <f ca="1">IF(InvoiceDatabase[[#This Row],[Aging]]="Within Due",InvoiceDatabase[[#This Row],[Balance Outstanding]],0)</f>
        <v>0</v>
      </c>
      <c r="R2120" s="68" t="str">
        <f ca="1">IF(InvoiceDatabase[[#This Row],[Date Issued]] &gt;= TODAY()-30, "Yes", "No")</f>
        <v>No</v>
      </c>
      <c r="S2120" s="68" t="str">
        <f ca="1">IF(InvoiceDatabase[[#This Row],[IsOverdue?]]&lt;&gt;"Yes",InvoiceDatabase[[#This Row],[Status]],"Past Due")</f>
        <v>Past Due</v>
      </c>
      <c r="T2120" s="68" t="str">
        <f ca="1">IF(AND(InvoiceDatabase[[#This Row],[Date Due]]&lt;TODAY(),InvoiceDatabase[[#This Row],[Status]]&lt;&gt;"Paid"),"Yes","No")</f>
        <v>Yes</v>
      </c>
    </row>
    <row r="2121" spans="1:20">
      <c r="A2121">
        <v>2120</v>
      </c>
      <c r="C2121" t="s">
        <v>218</v>
      </c>
      <c r="D2121" s="68">
        <v>5521000</v>
      </c>
      <c r="E2121" s="23">
        <v>46046</v>
      </c>
      <c r="F2121" s="23">
        <v>46091</v>
      </c>
      <c r="G2121" t="s">
        <v>274</v>
      </c>
      <c r="H2121"/>
      <c r="I2121"/>
      <c r="K2121" t="s">
        <v>2421</v>
      </c>
      <c r="L2121" s="68">
        <v>5521000</v>
      </c>
      <c r="M2121" s="68">
        <f>InvoiceDatabase[[#This Row],[Amount]]-InvoiceDatabase[[#This Row],[Paid Amount]]</f>
        <v>0</v>
      </c>
      <c r="N2121" s="68" t="str" cm="1">
        <f t="array" aca="1" ref="N21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1" s="68" t="str">
        <f>_xlfn.TEXTAFTER(
VLOOKUP(InvoiceDatabase[[#This Row],[Customer]],CustomerList[],5,FALSE),
", ", -1)</f>
        <v>Sumatera Utara</v>
      </c>
      <c r="P2121" s="68">
        <f ca="1">IF(InvoiceDatabase[[#This Row],[Aging]]&lt;&gt;"Within Due",InvoiceDatabase[[#This Row],[Balance Outstanding]],0)</f>
        <v>0</v>
      </c>
      <c r="Q2121" s="68">
        <f ca="1">IF(InvoiceDatabase[[#This Row],[Aging]]="Within Due",InvoiceDatabase[[#This Row],[Balance Outstanding]],0)</f>
        <v>0</v>
      </c>
      <c r="R2121" s="68" t="str">
        <f ca="1">IF(InvoiceDatabase[[#This Row],[Date Issued]] &gt;= TODAY()-30, "Yes", "No")</f>
        <v>No</v>
      </c>
      <c r="S2121" s="68" t="str">
        <f ca="1">IF(InvoiceDatabase[[#This Row],[IsOverdue?]]&lt;&gt;"Yes",InvoiceDatabase[[#This Row],[Status]],"Past Due")</f>
        <v>Paid</v>
      </c>
      <c r="T2121" s="68" t="str">
        <f ca="1">IF(AND(InvoiceDatabase[[#This Row],[Date Due]]&lt;TODAY(),InvoiceDatabase[[#This Row],[Status]]&lt;&gt;"Paid"),"Yes","No")</f>
        <v>No</v>
      </c>
    </row>
    <row r="2122" spans="1:20">
      <c r="A2122">
        <v>2121</v>
      </c>
      <c r="C2122" t="s">
        <v>204</v>
      </c>
      <c r="D2122" s="68">
        <v>763000</v>
      </c>
      <c r="E2122" s="23">
        <v>46195</v>
      </c>
      <c r="F2122" s="23">
        <v>46225</v>
      </c>
      <c r="G2122" t="s">
        <v>274</v>
      </c>
      <c r="H2122"/>
      <c r="I2122"/>
      <c r="K2122" t="s">
        <v>2422</v>
      </c>
      <c r="L2122" s="68">
        <v>763000</v>
      </c>
      <c r="M2122" s="68">
        <f>InvoiceDatabase[[#This Row],[Amount]]-InvoiceDatabase[[#This Row],[Paid Amount]]</f>
        <v>0</v>
      </c>
      <c r="N2122" s="68" t="str" cm="1">
        <f t="array" aca="1" ref="N21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2" s="68" t="str">
        <f>_xlfn.TEXTAFTER(
VLOOKUP(InvoiceDatabase[[#This Row],[Customer]],CustomerList[],5,FALSE),
", ", -1)</f>
        <v>Bali</v>
      </c>
      <c r="P2122" s="68">
        <f ca="1">IF(InvoiceDatabase[[#This Row],[Aging]]&lt;&gt;"Within Due",InvoiceDatabase[[#This Row],[Balance Outstanding]],0)</f>
        <v>0</v>
      </c>
      <c r="Q2122" s="68">
        <f ca="1">IF(InvoiceDatabase[[#This Row],[Aging]]="Within Due",InvoiceDatabase[[#This Row],[Balance Outstanding]],0)</f>
        <v>0</v>
      </c>
      <c r="R2122" s="68" t="str">
        <f ca="1">IF(InvoiceDatabase[[#This Row],[Date Issued]] &gt;= TODAY()-30, "Yes", "No")</f>
        <v>No</v>
      </c>
      <c r="S2122" s="68" t="str">
        <f ca="1">IF(InvoiceDatabase[[#This Row],[IsOverdue?]]&lt;&gt;"Yes",InvoiceDatabase[[#This Row],[Status]],"Past Due")</f>
        <v>Paid</v>
      </c>
      <c r="T2122" s="68" t="str">
        <f ca="1">IF(AND(InvoiceDatabase[[#This Row],[Date Due]]&lt;TODAY(),InvoiceDatabase[[#This Row],[Status]]&lt;&gt;"Paid"),"Yes","No")</f>
        <v>No</v>
      </c>
    </row>
    <row r="2123" spans="1:20">
      <c r="A2123">
        <v>2122</v>
      </c>
      <c r="C2123" t="s">
        <v>211</v>
      </c>
      <c r="D2123" s="68">
        <v>4059000</v>
      </c>
      <c r="E2123" s="23">
        <v>46247</v>
      </c>
      <c r="F2123" s="23">
        <v>46292</v>
      </c>
      <c r="G2123" t="s">
        <v>51</v>
      </c>
      <c r="H2123"/>
      <c r="I2123"/>
      <c r="K2123" t="s">
        <v>2423</v>
      </c>
      <c r="L2123" s="68">
        <v>0</v>
      </c>
      <c r="M2123" s="68">
        <f>InvoiceDatabase[[#This Row],[Amount]]-InvoiceDatabase[[#This Row],[Paid Amount]]</f>
        <v>4059000</v>
      </c>
      <c r="N2123" s="68" t="str" cm="1">
        <f t="array" aca="1" ref="N21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3" s="68" t="str">
        <f>_xlfn.TEXTAFTER(
VLOOKUP(InvoiceDatabase[[#This Row],[Customer]],CustomerList[],5,FALSE),
", ", -1)</f>
        <v>Sulawesi Selatan</v>
      </c>
      <c r="P2123" s="68">
        <f ca="1">IF(InvoiceDatabase[[#This Row],[Aging]]&lt;&gt;"Within Due",InvoiceDatabase[[#This Row],[Balance Outstanding]],0)</f>
        <v>4059000</v>
      </c>
      <c r="Q2123" s="68">
        <f ca="1">IF(InvoiceDatabase[[#This Row],[Aging]]="Within Due",InvoiceDatabase[[#This Row],[Balance Outstanding]],0)</f>
        <v>0</v>
      </c>
      <c r="R2123" s="68" t="str">
        <f ca="1">IF(InvoiceDatabase[[#This Row],[Date Issued]] &gt;= TODAY()-30, "Yes", "No")</f>
        <v>No</v>
      </c>
      <c r="S2123" s="68" t="str">
        <f ca="1">IF(InvoiceDatabase[[#This Row],[IsOverdue?]]&lt;&gt;"Yes",InvoiceDatabase[[#This Row],[Status]],"Past Due")</f>
        <v>Past Due</v>
      </c>
      <c r="T2123" s="68" t="str">
        <f ca="1">IF(AND(InvoiceDatabase[[#This Row],[Date Due]]&lt;TODAY(),InvoiceDatabase[[#This Row],[Status]]&lt;&gt;"Paid"),"Yes","No")</f>
        <v>Yes</v>
      </c>
    </row>
    <row r="2124" spans="1:20">
      <c r="A2124">
        <v>2123</v>
      </c>
      <c r="C2124" t="s">
        <v>138</v>
      </c>
      <c r="D2124" s="68">
        <v>2404000</v>
      </c>
      <c r="E2124" s="23">
        <v>46030</v>
      </c>
      <c r="F2124" s="23">
        <v>46060</v>
      </c>
      <c r="G2124" t="s">
        <v>51</v>
      </c>
      <c r="H2124"/>
      <c r="I2124"/>
      <c r="K2124" t="s">
        <v>2424</v>
      </c>
      <c r="L2124" s="68">
        <v>0</v>
      </c>
      <c r="M2124" s="68">
        <f>InvoiceDatabase[[#This Row],[Amount]]-InvoiceDatabase[[#This Row],[Paid Amount]]</f>
        <v>2404000</v>
      </c>
      <c r="N2124" s="68" t="str" cm="1">
        <f t="array" aca="1" ref="N21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4" s="68" t="str">
        <f>_xlfn.TEXTAFTER(
VLOOKUP(InvoiceDatabase[[#This Row],[Customer]],CustomerList[],5,FALSE),
", ", -1)</f>
        <v>Jawa Barat</v>
      </c>
      <c r="P2124" s="68">
        <f ca="1">IF(InvoiceDatabase[[#This Row],[Aging]]&lt;&gt;"Within Due",InvoiceDatabase[[#This Row],[Balance Outstanding]],0)</f>
        <v>2404000</v>
      </c>
      <c r="Q2124" s="68">
        <f ca="1">IF(InvoiceDatabase[[#This Row],[Aging]]="Within Due",InvoiceDatabase[[#This Row],[Balance Outstanding]],0)</f>
        <v>0</v>
      </c>
      <c r="R2124" s="68" t="str">
        <f ca="1">IF(InvoiceDatabase[[#This Row],[Date Issued]] &gt;= TODAY()-30, "Yes", "No")</f>
        <v>No</v>
      </c>
      <c r="S2124" s="68" t="str">
        <f ca="1">IF(InvoiceDatabase[[#This Row],[IsOverdue?]]&lt;&gt;"Yes",InvoiceDatabase[[#This Row],[Status]],"Past Due")</f>
        <v>Past Due</v>
      </c>
      <c r="T2124" s="68" t="str">
        <f ca="1">IF(AND(InvoiceDatabase[[#This Row],[Date Due]]&lt;TODAY(),InvoiceDatabase[[#This Row],[Status]]&lt;&gt;"Paid"),"Yes","No")</f>
        <v>Yes</v>
      </c>
    </row>
    <row r="2125" spans="1:20">
      <c r="A2125">
        <v>2124</v>
      </c>
      <c r="C2125" t="s">
        <v>197</v>
      </c>
      <c r="D2125" s="68">
        <v>3042000</v>
      </c>
      <c r="E2125" s="23">
        <v>46227</v>
      </c>
      <c r="F2125" s="23">
        <v>46272</v>
      </c>
      <c r="G2125" t="s">
        <v>2802</v>
      </c>
      <c r="H2125"/>
      <c r="I2125"/>
      <c r="K2125" t="s">
        <v>2425</v>
      </c>
      <c r="L2125" s="68">
        <v>1521000</v>
      </c>
      <c r="M2125" s="68">
        <f>InvoiceDatabase[[#This Row],[Amount]]-InvoiceDatabase[[#This Row],[Paid Amount]]</f>
        <v>1521000</v>
      </c>
      <c r="N2125" s="68" t="str" cm="1">
        <f t="array" aca="1" ref="N21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5" s="68" t="str">
        <f>_xlfn.TEXTAFTER(
VLOOKUP(InvoiceDatabase[[#This Row],[Customer]],CustomerList[],5,FALSE),
", ", -1)</f>
        <v>DI Yogyakarta</v>
      </c>
      <c r="P2125" s="68">
        <f ca="1">IF(InvoiceDatabase[[#This Row],[Aging]]&lt;&gt;"Within Due",InvoiceDatabase[[#This Row],[Balance Outstanding]],0)</f>
        <v>1521000</v>
      </c>
      <c r="Q2125" s="68">
        <f ca="1">IF(InvoiceDatabase[[#This Row],[Aging]]="Within Due",InvoiceDatabase[[#This Row],[Balance Outstanding]],0)</f>
        <v>0</v>
      </c>
      <c r="R2125" s="68" t="str">
        <f ca="1">IF(InvoiceDatabase[[#This Row],[Date Issued]] &gt;= TODAY()-30, "Yes", "No")</f>
        <v>No</v>
      </c>
      <c r="S2125" s="68" t="str">
        <f ca="1">IF(InvoiceDatabase[[#This Row],[IsOverdue?]]&lt;&gt;"Yes",InvoiceDatabase[[#This Row],[Status]],"Past Due")</f>
        <v>Past Due</v>
      </c>
      <c r="T2125" s="68" t="str">
        <f ca="1">IF(AND(InvoiceDatabase[[#This Row],[Date Due]]&lt;TODAY(),InvoiceDatabase[[#This Row],[Status]]&lt;&gt;"Paid"),"Yes","No")</f>
        <v>Yes</v>
      </c>
    </row>
    <row r="2126" spans="1:20">
      <c r="A2126">
        <v>2125</v>
      </c>
      <c r="C2126" t="s">
        <v>184</v>
      </c>
      <c r="D2126" s="68">
        <v>3166000</v>
      </c>
      <c r="E2126" s="23">
        <v>46246</v>
      </c>
      <c r="F2126" s="23">
        <v>46276</v>
      </c>
      <c r="G2126" t="s">
        <v>51</v>
      </c>
      <c r="H2126"/>
      <c r="I2126"/>
      <c r="K2126" t="s">
        <v>2426</v>
      </c>
      <c r="L2126" s="68">
        <v>0</v>
      </c>
      <c r="M2126" s="68">
        <f>InvoiceDatabase[[#This Row],[Amount]]-InvoiceDatabase[[#This Row],[Paid Amount]]</f>
        <v>3166000</v>
      </c>
      <c r="N2126" s="68" t="str" cm="1">
        <f t="array" aca="1" ref="N21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26" s="68" t="str">
        <f>_xlfn.TEXTAFTER(
VLOOKUP(InvoiceDatabase[[#This Row],[Customer]],CustomerList[],5,FALSE),
", ", -1)</f>
        <v>Jawa Timur</v>
      </c>
      <c r="P2126" s="68">
        <f ca="1">IF(InvoiceDatabase[[#This Row],[Aging]]&lt;&gt;"Within Due",InvoiceDatabase[[#This Row],[Balance Outstanding]],0)</f>
        <v>3166000</v>
      </c>
      <c r="Q2126" s="68">
        <f ca="1">IF(InvoiceDatabase[[#This Row],[Aging]]="Within Due",InvoiceDatabase[[#This Row],[Balance Outstanding]],0)</f>
        <v>0</v>
      </c>
      <c r="R2126" s="68" t="str">
        <f ca="1">IF(InvoiceDatabase[[#This Row],[Date Issued]] &gt;= TODAY()-30, "Yes", "No")</f>
        <v>No</v>
      </c>
      <c r="S2126" s="68" t="str">
        <f ca="1">IF(InvoiceDatabase[[#This Row],[IsOverdue?]]&lt;&gt;"Yes",InvoiceDatabase[[#This Row],[Status]],"Past Due")</f>
        <v>Past Due</v>
      </c>
      <c r="T2126" s="68" t="str">
        <f ca="1">IF(AND(InvoiceDatabase[[#This Row],[Date Due]]&lt;TODAY(),InvoiceDatabase[[#This Row],[Status]]&lt;&gt;"Paid"),"Yes","No")</f>
        <v>Yes</v>
      </c>
    </row>
    <row r="2127" spans="1:20">
      <c r="A2127">
        <v>2126</v>
      </c>
      <c r="C2127" t="s">
        <v>197</v>
      </c>
      <c r="D2127" s="68">
        <v>3210000</v>
      </c>
      <c r="E2127" s="23">
        <v>46208</v>
      </c>
      <c r="F2127" s="23">
        <v>46238</v>
      </c>
      <c r="G2127" t="s">
        <v>274</v>
      </c>
      <c r="H2127"/>
      <c r="I2127"/>
      <c r="K2127" t="s">
        <v>2427</v>
      </c>
      <c r="L2127" s="68">
        <v>3210000</v>
      </c>
      <c r="M2127" s="68">
        <f>InvoiceDatabase[[#This Row],[Amount]]-InvoiceDatabase[[#This Row],[Paid Amount]]</f>
        <v>0</v>
      </c>
      <c r="N2127" s="68" t="str" cm="1">
        <f t="array" aca="1" ref="N21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7" s="68" t="str">
        <f>_xlfn.TEXTAFTER(
VLOOKUP(InvoiceDatabase[[#This Row],[Customer]],CustomerList[],5,FALSE),
", ", -1)</f>
        <v>DI Yogyakarta</v>
      </c>
      <c r="P2127" s="68">
        <f ca="1">IF(InvoiceDatabase[[#This Row],[Aging]]&lt;&gt;"Within Due",InvoiceDatabase[[#This Row],[Balance Outstanding]],0)</f>
        <v>0</v>
      </c>
      <c r="Q2127" s="68">
        <f ca="1">IF(InvoiceDatabase[[#This Row],[Aging]]="Within Due",InvoiceDatabase[[#This Row],[Balance Outstanding]],0)</f>
        <v>0</v>
      </c>
      <c r="R2127" s="68" t="str">
        <f ca="1">IF(InvoiceDatabase[[#This Row],[Date Issued]] &gt;= TODAY()-30, "Yes", "No")</f>
        <v>No</v>
      </c>
      <c r="S2127" s="68" t="str">
        <f ca="1">IF(InvoiceDatabase[[#This Row],[IsOverdue?]]&lt;&gt;"Yes",InvoiceDatabase[[#This Row],[Status]],"Past Due")</f>
        <v>Paid</v>
      </c>
      <c r="T2127" s="68" t="str">
        <f ca="1">IF(AND(InvoiceDatabase[[#This Row],[Date Due]]&lt;TODAY(),InvoiceDatabase[[#This Row],[Status]]&lt;&gt;"Paid"),"Yes","No")</f>
        <v>No</v>
      </c>
    </row>
    <row r="2128" spans="1:20">
      <c r="A2128">
        <v>2127</v>
      </c>
      <c r="C2128" t="s">
        <v>32</v>
      </c>
      <c r="D2128" s="68">
        <v>5186000</v>
      </c>
      <c r="E2128" s="23">
        <v>46166</v>
      </c>
      <c r="F2128" s="23">
        <v>46196</v>
      </c>
      <c r="G2128" t="s">
        <v>51</v>
      </c>
      <c r="H2128"/>
      <c r="I2128"/>
      <c r="K2128" t="s">
        <v>2428</v>
      </c>
      <c r="L2128" s="68">
        <v>0</v>
      </c>
      <c r="M2128" s="68">
        <f>InvoiceDatabase[[#This Row],[Amount]]-InvoiceDatabase[[#This Row],[Paid Amount]]</f>
        <v>5186000</v>
      </c>
      <c r="N2128" s="68" t="str" cm="1">
        <f t="array" aca="1" ref="N21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28" s="68" t="str">
        <f>_xlfn.TEXTAFTER(
VLOOKUP(InvoiceDatabase[[#This Row],[Customer]],CustomerList[],5,FALSE),
", ", -1)</f>
        <v>DKI Jakarta</v>
      </c>
      <c r="P2128" s="68">
        <f ca="1">IF(InvoiceDatabase[[#This Row],[Aging]]&lt;&gt;"Within Due",InvoiceDatabase[[#This Row],[Balance Outstanding]],0)</f>
        <v>5186000</v>
      </c>
      <c r="Q2128" s="68">
        <f ca="1">IF(InvoiceDatabase[[#This Row],[Aging]]="Within Due",InvoiceDatabase[[#This Row],[Balance Outstanding]],0)</f>
        <v>0</v>
      </c>
      <c r="R2128" s="68" t="str">
        <f ca="1">IF(InvoiceDatabase[[#This Row],[Date Issued]] &gt;= TODAY()-30, "Yes", "No")</f>
        <v>No</v>
      </c>
      <c r="S2128" s="68" t="str">
        <f ca="1">IF(InvoiceDatabase[[#This Row],[IsOverdue?]]&lt;&gt;"Yes",InvoiceDatabase[[#This Row],[Status]],"Past Due")</f>
        <v>Past Due</v>
      </c>
      <c r="T2128" s="68" t="str">
        <f ca="1">IF(AND(InvoiceDatabase[[#This Row],[Date Due]]&lt;TODAY(),InvoiceDatabase[[#This Row],[Status]]&lt;&gt;"Paid"),"Yes","No")</f>
        <v>Yes</v>
      </c>
    </row>
    <row r="2129" spans="1:20">
      <c r="A2129">
        <v>2128</v>
      </c>
      <c r="C2129" t="s">
        <v>32</v>
      </c>
      <c r="D2129" s="68">
        <v>1951000</v>
      </c>
      <c r="E2129" s="23">
        <v>46103</v>
      </c>
      <c r="F2129" s="23">
        <v>46117</v>
      </c>
      <c r="G2129" t="s">
        <v>274</v>
      </c>
      <c r="H2129"/>
      <c r="I2129"/>
      <c r="K2129" t="s">
        <v>2429</v>
      </c>
      <c r="L2129" s="68">
        <v>1951000</v>
      </c>
      <c r="M2129" s="68">
        <f>InvoiceDatabase[[#This Row],[Amount]]-InvoiceDatabase[[#This Row],[Paid Amount]]</f>
        <v>0</v>
      </c>
      <c r="N2129" s="68" t="str" cm="1">
        <f t="array" aca="1" ref="N21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29" s="68" t="str">
        <f>_xlfn.TEXTAFTER(
VLOOKUP(InvoiceDatabase[[#This Row],[Customer]],CustomerList[],5,FALSE),
", ", -1)</f>
        <v>DKI Jakarta</v>
      </c>
      <c r="P2129" s="68">
        <f ca="1">IF(InvoiceDatabase[[#This Row],[Aging]]&lt;&gt;"Within Due",InvoiceDatabase[[#This Row],[Balance Outstanding]],0)</f>
        <v>0</v>
      </c>
      <c r="Q2129" s="68">
        <f ca="1">IF(InvoiceDatabase[[#This Row],[Aging]]="Within Due",InvoiceDatabase[[#This Row],[Balance Outstanding]],0)</f>
        <v>0</v>
      </c>
      <c r="R2129" s="68" t="str">
        <f ca="1">IF(InvoiceDatabase[[#This Row],[Date Issued]] &gt;= TODAY()-30, "Yes", "No")</f>
        <v>No</v>
      </c>
      <c r="S2129" s="68" t="str">
        <f ca="1">IF(InvoiceDatabase[[#This Row],[IsOverdue?]]&lt;&gt;"Yes",InvoiceDatabase[[#This Row],[Status]],"Past Due")</f>
        <v>Paid</v>
      </c>
      <c r="T2129" s="68" t="str">
        <f ca="1">IF(AND(InvoiceDatabase[[#This Row],[Date Due]]&lt;TODAY(),InvoiceDatabase[[#This Row],[Status]]&lt;&gt;"Paid"),"Yes","No")</f>
        <v>No</v>
      </c>
    </row>
    <row r="2130" spans="1:20">
      <c r="A2130">
        <v>2129</v>
      </c>
      <c r="C2130" t="s">
        <v>125</v>
      </c>
      <c r="D2130" s="68">
        <v>5940000</v>
      </c>
      <c r="E2130" s="23">
        <v>46102</v>
      </c>
      <c r="F2130" s="23">
        <v>46132</v>
      </c>
      <c r="G2130" t="s">
        <v>274</v>
      </c>
      <c r="H2130"/>
      <c r="I2130"/>
      <c r="K2130" t="s">
        <v>2430</v>
      </c>
      <c r="L2130" s="68">
        <v>5940000</v>
      </c>
      <c r="M2130" s="68">
        <f>InvoiceDatabase[[#This Row],[Amount]]-InvoiceDatabase[[#This Row],[Paid Amount]]</f>
        <v>0</v>
      </c>
      <c r="N2130" s="68" t="str" cm="1">
        <f t="array" aca="1" ref="N21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0" s="68" t="str">
        <f>_xlfn.TEXTAFTER(
VLOOKUP(InvoiceDatabase[[#This Row],[Customer]],CustomerList[],5,FALSE),
", ", -1)</f>
        <v>DKI Jakarta</v>
      </c>
      <c r="P2130" s="68">
        <f ca="1">IF(InvoiceDatabase[[#This Row],[Aging]]&lt;&gt;"Within Due",InvoiceDatabase[[#This Row],[Balance Outstanding]],0)</f>
        <v>0</v>
      </c>
      <c r="Q2130" s="68">
        <f ca="1">IF(InvoiceDatabase[[#This Row],[Aging]]="Within Due",InvoiceDatabase[[#This Row],[Balance Outstanding]],0)</f>
        <v>0</v>
      </c>
      <c r="R2130" s="68" t="str">
        <f ca="1">IF(InvoiceDatabase[[#This Row],[Date Issued]] &gt;= TODAY()-30, "Yes", "No")</f>
        <v>No</v>
      </c>
      <c r="S2130" s="68" t="str">
        <f ca="1">IF(InvoiceDatabase[[#This Row],[IsOverdue?]]&lt;&gt;"Yes",InvoiceDatabase[[#This Row],[Status]],"Past Due")</f>
        <v>Paid</v>
      </c>
      <c r="T2130" s="68" t="str">
        <f ca="1">IF(AND(InvoiceDatabase[[#This Row],[Date Due]]&lt;TODAY(),InvoiceDatabase[[#This Row],[Status]]&lt;&gt;"Paid"),"Yes","No")</f>
        <v>No</v>
      </c>
    </row>
    <row r="2131" spans="1:20">
      <c r="A2131">
        <v>2130</v>
      </c>
      <c r="C2131" t="s">
        <v>151</v>
      </c>
      <c r="D2131" s="68">
        <v>1868000</v>
      </c>
      <c r="E2131" s="23">
        <v>46143</v>
      </c>
      <c r="F2131" s="23">
        <v>46173</v>
      </c>
      <c r="G2131" t="s">
        <v>274</v>
      </c>
      <c r="H2131"/>
      <c r="I2131"/>
      <c r="K2131" t="s">
        <v>2431</v>
      </c>
      <c r="L2131" s="68">
        <v>1868000</v>
      </c>
      <c r="M2131" s="68">
        <f>InvoiceDatabase[[#This Row],[Amount]]-InvoiceDatabase[[#This Row],[Paid Amount]]</f>
        <v>0</v>
      </c>
      <c r="N2131" s="68" t="str" cm="1">
        <f t="array" aca="1" ref="N21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1" s="68" t="str">
        <f>_xlfn.TEXTAFTER(
VLOOKUP(InvoiceDatabase[[#This Row],[Customer]],CustomerList[],5,FALSE),
", ", -1)</f>
        <v>Banten</v>
      </c>
      <c r="P2131" s="68">
        <f ca="1">IF(InvoiceDatabase[[#This Row],[Aging]]&lt;&gt;"Within Due",InvoiceDatabase[[#This Row],[Balance Outstanding]],0)</f>
        <v>0</v>
      </c>
      <c r="Q2131" s="68">
        <f ca="1">IF(InvoiceDatabase[[#This Row],[Aging]]="Within Due",InvoiceDatabase[[#This Row],[Balance Outstanding]],0)</f>
        <v>0</v>
      </c>
      <c r="R2131" s="68" t="str">
        <f ca="1">IF(InvoiceDatabase[[#This Row],[Date Issued]] &gt;= TODAY()-30, "Yes", "No")</f>
        <v>No</v>
      </c>
      <c r="S2131" s="68" t="str">
        <f ca="1">IF(InvoiceDatabase[[#This Row],[IsOverdue?]]&lt;&gt;"Yes",InvoiceDatabase[[#This Row],[Status]],"Past Due")</f>
        <v>Paid</v>
      </c>
      <c r="T2131" s="68" t="str">
        <f ca="1">IF(AND(InvoiceDatabase[[#This Row],[Date Due]]&lt;TODAY(),InvoiceDatabase[[#This Row],[Status]]&lt;&gt;"Paid"),"Yes","No")</f>
        <v>No</v>
      </c>
    </row>
    <row r="2132" spans="1:20">
      <c r="A2132">
        <v>2131</v>
      </c>
      <c r="C2132" t="s">
        <v>158</v>
      </c>
      <c r="D2132" s="68">
        <v>2083000</v>
      </c>
      <c r="E2132" s="23">
        <v>46195</v>
      </c>
      <c r="F2132" s="23">
        <v>46240</v>
      </c>
      <c r="G2132" t="s">
        <v>274</v>
      </c>
      <c r="H2132"/>
      <c r="I2132"/>
      <c r="K2132" t="s">
        <v>2432</v>
      </c>
      <c r="L2132" s="68">
        <v>2083000</v>
      </c>
      <c r="M2132" s="68">
        <f>InvoiceDatabase[[#This Row],[Amount]]-InvoiceDatabase[[#This Row],[Paid Amount]]</f>
        <v>0</v>
      </c>
      <c r="N2132" s="68" t="str" cm="1">
        <f t="array" aca="1" ref="N21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2" s="68" t="str">
        <f>_xlfn.TEXTAFTER(
VLOOKUP(InvoiceDatabase[[#This Row],[Customer]],CustomerList[],5,FALSE),
", ", -1)</f>
        <v>DKI Jakarta</v>
      </c>
      <c r="P2132" s="68">
        <f ca="1">IF(InvoiceDatabase[[#This Row],[Aging]]&lt;&gt;"Within Due",InvoiceDatabase[[#This Row],[Balance Outstanding]],0)</f>
        <v>0</v>
      </c>
      <c r="Q2132" s="68">
        <f ca="1">IF(InvoiceDatabase[[#This Row],[Aging]]="Within Due",InvoiceDatabase[[#This Row],[Balance Outstanding]],0)</f>
        <v>0</v>
      </c>
      <c r="R2132" s="68" t="str">
        <f ca="1">IF(InvoiceDatabase[[#This Row],[Date Issued]] &gt;= TODAY()-30, "Yes", "No")</f>
        <v>No</v>
      </c>
      <c r="S2132" s="68" t="str">
        <f ca="1">IF(InvoiceDatabase[[#This Row],[IsOverdue?]]&lt;&gt;"Yes",InvoiceDatabase[[#This Row],[Status]],"Past Due")</f>
        <v>Paid</v>
      </c>
      <c r="T2132" s="68" t="str">
        <f ca="1">IF(AND(InvoiceDatabase[[#This Row],[Date Due]]&lt;TODAY(),InvoiceDatabase[[#This Row],[Status]]&lt;&gt;"Paid"),"Yes","No")</f>
        <v>No</v>
      </c>
    </row>
    <row r="2133" spans="1:20">
      <c r="A2133">
        <v>2132</v>
      </c>
      <c r="C2133" t="s">
        <v>246</v>
      </c>
      <c r="D2133" s="68">
        <v>2876000</v>
      </c>
      <c r="E2133" s="23">
        <v>46275</v>
      </c>
      <c r="F2133" s="23">
        <v>46305</v>
      </c>
      <c r="G2133" t="s">
        <v>274</v>
      </c>
      <c r="H2133"/>
      <c r="I2133"/>
      <c r="K2133" t="s">
        <v>2433</v>
      </c>
      <c r="L2133" s="68">
        <v>2876000</v>
      </c>
      <c r="M2133" s="68">
        <f>InvoiceDatabase[[#This Row],[Amount]]-InvoiceDatabase[[#This Row],[Paid Amount]]</f>
        <v>0</v>
      </c>
      <c r="N2133" s="68" t="str" cm="1">
        <f t="array" aca="1" ref="N21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3" s="68" t="str">
        <f>_xlfn.TEXTAFTER(
VLOOKUP(InvoiceDatabase[[#This Row],[Customer]],CustomerList[],5,FALSE),
", ", -1)</f>
        <v>Kalimantan Timur</v>
      </c>
      <c r="P2133" s="68">
        <f ca="1">IF(InvoiceDatabase[[#This Row],[Aging]]&lt;&gt;"Within Due",InvoiceDatabase[[#This Row],[Balance Outstanding]],0)</f>
        <v>0</v>
      </c>
      <c r="Q2133" s="68">
        <f ca="1">IF(InvoiceDatabase[[#This Row],[Aging]]="Within Due",InvoiceDatabase[[#This Row],[Balance Outstanding]],0)</f>
        <v>0</v>
      </c>
      <c r="R2133" s="68" t="str">
        <f ca="1">IF(InvoiceDatabase[[#This Row],[Date Issued]] &gt;= TODAY()-30, "Yes", "No")</f>
        <v>Yes</v>
      </c>
      <c r="S2133" s="68" t="str">
        <f ca="1">IF(InvoiceDatabase[[#This Row],[IsOverdue?]]&lt;&gt;"Yes",InvoiceDatabase[[#This Row],[Status]],"Past Due")</f>
        <v>Paid</v>
      </c>
      <c r="T2133" s="68" t="str">
        <f ca="1">IF(AND(InvoiceDatabase[[#This Row],[Date Due]]&lt;TODAY(),InvoiceDatabase[[#This Row],[Status]]&lt;&gt;"Paid"),"Yes","No")</f>
        <v>No</v>
      </c>
    </row>
    <row r="2134" spans="1:20">
      <c r="A2134">
        <v>2133</v>
      </c>
      <c r="C2134" t="s">
        <v>118</v>
      </c>
      <c r="D2134" s="68">
        <v>5436000</v>
      </c>
      <c r="E2134" s="23">
        <v>46097</v>
      </c>
      <c r="F2134" s="23">
        <v>46127</v>
      </c>
      <c r="G2134" t="s">
        <v>274</v>
      </c>
      <c r="H2134"/>
      <c r="I2134"/>
      <c r="K2134" t="s">
        <v>2434</v>
      </c>
      <c r="L2134" s="68">
        <v>5436000</v>
      </c>
      <c r="M2134" s="68">
        <f>InvoiceDatabase[[#This Row],[Amount]]-InvoiceDatabase[[#This Row],[Paid Amount]]</f>
        <v>0</v>
      </c>
      <c r="N2134" s="68" t="str" cm="1">
        <f t="array" aca="1" ref="N21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4" s="68" t="str">
        <f>_xlfn.TEXTAFTER(
VLOOKUP(InvoiceDatabase[[#This Row],[Customer]],CustomerList[],5,FALSE),
", ", -1)</f>
        <v>DKI Jakarta</v>
      </c>
      <c r="P2134" s="68">
        <f ca="1">IF(InvoiceDatabase[[#This Row],[Aging]]&lt;&gt;"Within Due",InvoiceDatabase[[#This Row],[Balance Outstanding]],0)</f>
        <v>0</v>
      </c>
      <c r="Q2134" s="68">
        <f ca="1">IF(InvoiceDatabase[[#This Row],[Aging]]="Within Due",InvoiceDatabase[[#This Row],[Balance Outstanding]],0)</f>
        <v>0</v>
      </c>
      <c r="R2134" s="68" t="str">
        <f ca="1">IF(InvoiceDatabase[[#This Row],[Date Issued]] &gt;= TODAY()-30, "Yes", "No")</f>
        <v>No</v>
      </c>
      <c r="S2134" s="68" t="str">
        <f ca="1">IF(InvoiceDatabase[[#This Row],[IsOverdue?]]&lt;&gt;"Yes",InvoiceDatabase[[#This Row],[Status]],"Past Due")</f>
        <v>Paid</v>
      </c>
      <c r="T2134" s="68" t="str">
        <f ca="1">IF(AND(InvoiceDatabase[[#This Row],[Date Due]]&lt;TODAY(),InvoiceDatabase[[#This Row],[Status]]&lt;&gt;"Paid"),"Yes","No")</f>
        <v>No</v>
      </c>
    </row>
    <row r="2135" spans="1:20">
      <c r="A2135">
        <v>2134</v>
      </c>
      <c r="C2135" t="s">
        <v>190</v>
      </c>
      <c r="D2135" s="68">
        <v>2987000</v>
      </c>
      <c r="E2135" s="23">
        <v>46228</v>
      </c>
      <c r="F2135" s="23">
        <v>46273</v>
      </c>
      <c r="G2135" t="s">
        <v>2802</v>
      </c>
      <c r="H2135"/>
      <c r="I2135"/>
      <c r="K2135" t="s">
        <v>2435</v>
      </c>
      <c r="L2135" s="68">
        <v>1494000</v>
      </c>
      <c r="M2135" s="68">
        <f>InvoiceDatabase[[#This Row],[Amount]]-InvoiceDatabase[[#This Row],[Paid Amount]]</f>
        <v>1493000</v>
      </c>
      <c r="N2135" s="68" t="str" cm="1">
        <f t="array" aca="1" ref="N21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5" s="68" t="str">
        <f>_xlfn.TEXTAFTER(
VLOOKUP(InvoiceDatabase[[#This Row],[Customer]],CustomerList[],5,FALSE),
", ", -1)</f>
        <v>Jawa Tengah</v>
      </c>
      <c r="P2135" s="68">
        <f ca="1">IF(InvoiceDatabase[[#This Row],[Aging]]&lt;&gt;"Within Due",InvoiceDatabase[[#This Row],[Balance Outstanding]],0)</f>
        <v>1493000</v>
      </c>
      <c r="Q2135" s="68">
        <f ca="1">IF(InvoiceDatabase[[#This Row],[Aging]]="Within Due",InvoiceDatabase[[#This Row],[Balance Outstanding]],0)</f>
        <v>0</v>
      </c>
      <c r="R2135" s="68" t="str">
        <f ca="1">IF(InvoiceDatabase[[#This Row],[Date Issued]] &gt;= TODAY()-30, "Yes", "No")</f>
        <v>No</v>
      </c>
      <c r="S2135" s="68" t="str">
        <f ca="1">IF(InvoiceDatabase[[#This Row],[IsOverdue?]]&lt;&gt;"Yes",InvoiceDatabase[[#This Row],[Status]],"Past Due")</f>
        <v>Past Due</v>
      </c>
      <c r="T2135" s="68" t="str">
        <f ca="1">IF(AND(InvoiceDatabase[[#This Row],[Date Due]]&lt;TODAY(),InvoiceDatabase[[#This Row],[Status]]&lt;&gt;"Paid"),"Yes","No")</f>
        <v>Yes</v>
      </c>
    </row>
    <row r="2136" spans="1:20">
      <c r="A2136">
        <v>2135</v>
      </c>
      <c r="C2136" t="s">
        <v>125</v>
      </c>
      <c r="D2136" s="68">
        <v>5662000</v>
      </c>
      <c r="E2136" s="23">
        <v>46155</v>
      </c>
      <c r="F2136" s="23">
        <v>46185</v>
      </c>
      <c r="G2136" t="s">
        <v>274</v>
      </c>
      <c r="H2136"/>
      <c r="I2136"/>
      <c r="K2136" t="s">
        <v>2436</v>
      </c>
      <c r="L2136" s="68">
        <v>5662000</v>
      </c>
      <c r="M2136" s="68">
        <f>InvoiceDatabase[[#This Row],[Amount]]-InvoiceDatabase[[#This Row],[Paid Amount]]</f>
        <v>0</v>
      </c>
      <c r="N2136" s="68" t="str" cm="1">
        <f t="array" aca="1" ref="N21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6" s="68" t="str">
        <f>_xlfn.TEXTAFTER(
VLOOKUP(InvoiceDatabase[[#This Row],[Customer]],CustomerList[],5,FALSE),
", ", -1)</f>
        <v>DKI Jakarta</v>
      </c>
      <c r="P2136" s="68">
        <f ca="1">IF(InvoiceDatabase[[#This Row],[Aging]]&lt;&gt;"Within Due",InvoiceDatabase[[#This Row],[Balance Outstanding]],0)</f>
        <v>0</v>
      </c>
      <c r="Q2136" s="68">
        <f ca="1">IF(InvoiceDatabase[[#This Row],[Aging]]="Within Due",InvoiceDatabase[[#This Row],[Balance Outstanding]],0)</f>
        <v>0</v>
      </c>
      <c r="R2136" s="68" t="str">
        <f ca="1">IF(InvoiceDatabase[[#This Row],[Date Issued]] &gt;= TODAY()-30, "Yes", "No")</f>
        <v>No</v>
      </c>
      <c r="S2136" s="68" t="str">
        <f ca="1">IF(InvoiceDatabase[[#This Row],[IsOverdue?]]&lt;&gt;"Yes",InvoiceDatabase[[#This Row],[Status]],"Past Due")</f>
        <v>Paid</v>
      </c>
      <c r="T2136" s="68" t="str">
        <f ca="1">IF(AND(InvoiceDatabase[[#This Row],[Date Due]]&lt;TODAY(),InvoiceDatabase[[#This Row],[Status]]&lt;&gt;"Paid"),"Yes","No")</f>
        <v>No</v>
      </c>
    </row>
    <row r="2137" spans="1:20">
      <c r="A2137">
        <v>2136</v>
      </c>
      <c r="C2137" t="s">
        <v>218</v>
      </c>
      <c r="D2137" s="68">
        <v>1150000</v>
      </c>
      <c r="E2137" s="23">
        <v>46258</v>
      </c>
      <c r="F2137" s="23">
        <v>46288</v>
      </c>
      <c r="G2137" t="s">
        <v>51</v>
      </c>
      <c r="H2137"/>
      <c r="I2137"/>
      <c r="K2137" t="s">
        <v>2437</v>
      </c>
      <c r="L2137" s="68">
        <v>0</v>
      </c>
      <c r="M2137" s="68">
        <f>InvoiceDatabase[[#This Row],[Amount]]-InvoiceDatabase[[#This Row],[Paid Amount]]</f>
        <v>1150000</v>
      </c>
      <c r="N2137" s="68" t="str" cm="1">
        <f t="array" aca="1" ref="N21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137" s="68" t="str">
        <f>_xlfn.TEXTAFTER(
VLOOKUP(InvoiceDatabase[[#This Row],[Customer]],CustomerList[],5,FALSE),
", ", -1)</f>
        <v>Sumatera Utara</v>
      </c>
      <c r="P2137" s="68">
        <f ca="1">IF(InvoiceDatabase[[#This Row],[Aging]]&lt;&gt;"Within Due",InvoiceDatabase[[#This Row],[Balance Outstanding]],0)</f>
        <v>1150000</v>
      </c>
      <c r="Q2137" s="68">
        <f ca="1">IF(InvoiceDatabase[[#This Row],[Aging]]="Within Due",InvoiceDatabase[[#This Row],[Balance Outstanding]],0)</f>
        <v>0</v>
      </c>
      <c r="R2137" s="68" t="str">
        <f ca="1">IF(InvoiceDatabase[[#This Row],[Date Issued]] &gt;= TODAY()-30, "Yes", "No")</f>
        <v>No</v>
      </c>
      <c r="S2137" s="68" t="str">
        <f ca="1">IF(InvoiceDatabase[[#This Row],[IsOverdue?]]&lt;&gt;"Yes",InvoiceDatabase[[#This Row],[Status]],"Past Due")</f>
        <v>Past Due</v>
      </c>
      <c r="T2137" s="68" t="str">
        <f ca="1">IF(AND(InvoiceDatabase[[#This Row],[Date Due]]&lt;TODAY(),InvoiceDatabase[[#This Row],[Status]]&lt;&gt;"Paid"),"Yes","No")</f>
        <v>Yes</v>
      </c>
    </row>
    <row r="2138" spans="1:20">
      <c r="A2138">
        <v>2137</v>
      </c>
      <c r="C2138" t="s">
        <v>105</v>
      </c>
      <c r="D2138" s="68">
        <v>2641000</v>
      </c>
      <c r="E2138" s="23">
        <v>46256</v>
      </c>
      <c r="F2138" s="23">
        <v>46270</v>
      </c>
      <c r="G2138" t="s">
        <v>274</v>
      </c>
      <c r="H2138"/>
      <c r="I2138"/>
      <c r="K2138" t="s">
        <v>2438</v>
      </c>
      <c r="L2138" s="68">
        <v>2641000</v>
      </c>
      <c r="M2138" s="68">
        <f>InvoiceDatabase[[#This Row],[Amount]]-InvoiceDatabase[[#This Row],[Paid Amount]]</f>
        <v>0</v>
      </c>
      <c r="N2138" s="68" t="str" cm="1">
        <f t="array" aca="1" ref="N21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38" s="68" t="str">
        <f>_xlfn.TEXTAFTER(
VLOOKUP(InvoiceDatabase[[#This Row],[Customer]],CustomerList[],5,FALSE),
", ", -1)</f>
        <v>DKI Jakarta</v>
      </c>
      <c r="P2138" s="68">
        <f ca="1">IF(InvoiceDatabase[[#This Row],[Aging]]&lt;&gt;"Within Due",InvoiceDatabase[[#This Row],[Balance Outstanding]],0)</f>
        <v>0</v>
      </c>
      <c r="Q2138" s="68">
        <f ca="1">IF(InvoiceDatabase[[#This Row],[Aging]]="Within Due",InvoiceDatabase[[#This Row],[Balance Outstanding]],0)</f>
        <v>0</v>
      </c>
      <c r="R2138" s="68" t="str">
        <f ca="1">IF(InvoiceDatabase[[#This Row],[Date Issued]] &gt;= TODAY()-30, "Yes", "No")</f>
        <v>No</v>
      </c>
      <c r="S2138" s="68" t="str">
        <f ca="1">IF(InvoiceDatabase[[#This Row],[IsOverdue?]]&lt;&gt;"Yes",InvoiceDatabase[[#This Row],[Status]],"Past Due")</f>
        <v>Paid</v>
      </c>
      <c r="T2138" s="68" t="str">
        <f ca="1">IF(AND(InvoiceDatabase[[#This Row],[Date Due]]&lt;TODAY(),InvoiceDatabase[[#This Row],[Status]]&lt;&gt;"Paid"),"Yes","No")</f>
        <v>No</v>
      </c>
    </row>
    <row r="2139" spans="1:20">
      <c r="A2139">
        <v>2138</v>
      </c>
      <c r="C2139" t="s">
        <v>105</v>
      </c>
      <c r="D2139" s="68">
        <v>149000</v>
      </c>
      <c r="E2139" s="23">
        <v>46193</v>
      </c>
      <c r="F2139" s="23">
        <v>46207</v>
      </c>
      <c r="G2139" t="s">
        <v>2802</v>
      </c>
      <c r="H2139"/>
      <c r="I2139"/>
      <c r="K2139" t="s">
        <v>2439</v>
      </c>
      <c r="L2139" s="68">
        <v>60000</v>
      </c>
      <c r="M2139" s="68">
        <f>InvoiceDatabase[[#This Row],[Amount]]-InvoiceDatabase[[#This Row],[Paid Amount]]</f>
        <v>89000</v>
      </c>
      <c r="N2139" s="68" t="str" cm="1">
        <f t="array" aca="1" ref="N21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39" s="68" t="str">
        <f>_xlfn.TEXTAFTER(
VLOOKUP(InvoiceDatabase[[#This Row],[Customer]],CustomerList[],5,FALSE),
", ", -1)</f>
        <v>DKI Jakarta</v>
      </c>
      <c r="P2139" s="68">
        <f ca="1">IF(InvoiceDatabase[[#This Row],[Aging]]&lt;&gt;"Within Due",InvoiceDatabase[[#This Row],[Balance Outstanding]],0)</f>
        <v>89000</v>
      </c>
      <c r="Q2139" s="68">
        <f ca="1">IF(InvoiceDatabase[[#This Row],[Aging]]="Within Due",InvoiceDatabase[[#This Row],[Balance Outstanding]],0)</f>
        <v>0</v>
      </c>
      <c r="R2139" s="68" t="str">
        <f ca="1">IF(InvoiceDatabase[[#This Row],[Date Issued]] &gt;= TODAY()-30, "Yes", "No")</f>
        <v>No</v>
      </c>
      <c r="S2139" s="68" t="str">
        <f ca="1">IF(InvoiceDatabase[[#This Row],[IsOverdue?]]&lt;&gt;"Yes",InvoiceDatabase[[#This Row],[Status]],"Past Due")</f>
        <v>Past Due</v>
      </c>
      <c r="T2139" s="68" t="str">
        <f ca="1">IF(AND(InvoiceDatabase[[#This Row],[Date Due]]&lt;TODAY(),InvoiceDatabase[[#This Row],[Status]]&lt;&gt;"Paid"),"Yes","No")</f>
        <v>Yes</v>
      </c>
    </row>
    <row r="2140" spans="1:20">
      <c r="A2140">
        <v>2139</v>
      </c>
      <c r="C2140" t="s">
        <v>239</v>
      </c>
      <c r="D2140" s="68">
        <v>5360000</v>
      </c>
      <c r="E2140" s="23">
        <v>46088</v>
      </c>
      <c r="F2140" s="23">
        <v>46118</v>
      </c>
      <c r="G2140" t="s">
        <v>51</v>
      </c>
      <c r="H2140"/>
      <c r="I2140"/>
      <c r="K2140" t="s">
        <v>2440</v>
      </c>
      <c r="L2140" s="68">
        <v>0</v>
      </c>
      <c r="M2140" s="68">
        <f>InvoiceDatabase[[#This Row],[Amount]]-InvoiceDatabase[[#This Row],[Paid Amount]]</f>
        <v>5360000</v>
      </c>
      <c r="N2140" s="68" t="str" cm="1">
        <f t="array" aca="1" ref="N21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0" s="68" t="str">
        <f>_xlfn.TEXTAFTER(
VLOOKUP(InvoiceDatabase[[#This Row],[Customer]],CustomerList[],5,FALSE),
", ", -1)</f>
        <v>Kepulauan Riau</v>
      </c>
      <c r="P2140" s="68">
        <f ca="1">IF(InvoiceDatabase[[#This Row],[Aging]]&lt;&gt;"Within Due",InvoiceDatabase[[#This Row],[Balance Outstanding]],0)</f>
        <v>5360000</v>
      </c>
      <c r="Q2140" s="68">
        <f ca="1">IF(InvoiceDatabase[[#This Row],[Aging]]="Within Due",InvoiceDatabase[[#This Row],[Balance Outstanding]],0)</f>
        <v>0</v>
      </c>
      <c r="R2140" s="68" t="str">
        <f ca="1">IF(InvoiceDatabase[[#This Row],[Date Issued]] &gt;= TODAY()-30, "Yes", "No")</f>
        <v>No</v>
      </c>
      <c r="S2140" s="68" t="str">
        <f ca="1">IF(InvoiceDatabase[[#This Row],[IsOverdue?]]&lt;&gt;"Yes",InvoiceDatabase[[#This Row],[Status]],"Past Due")</f>
        <v>Past Due</v>
      </c>
      <c r="T2140" s="68" t="str">
        <f ca="1">IF(AND(InvoiceDatabase[[#This Row],[Date Due]]&lt;TODAY(),InvoiceDatabase[[#This Row],[Status]]&lt;&gt;"Paid"),"Yes","No")</f>
        <v>Yes</v>
      </c>
    </row>
    <row r="2141" spans="1:20">
      <c r="A2141">
        <v>2140</v>
      </c>
      <c r="C2141" t="s">
        <v>246</v>
      </c>
      <c r="D2141" s="68">
        <v>4685000</v>
      </c>
      <c r="E2141" s="23">
        <v>46209</v>
      </c>
      <c r="F2141" s="23">
        <v>46239</v>
      </c>
      <c r="G2141" t="s">
        <v>51</v>
      </c>
      <c r="H2141"/>
      <c r="I2141"/>
      <c r="K2141" t="s">
        <v>2441</v>
      </c>
      <c r="L2141" s="68">
        <v>0</v>
      </c>
      <c r="M2141" s="68">
        <f>InvoiceDatabase[[#This Row],[Amount]]-InvoiceDatabase[[#This Row],[Paid Amount]]</f>
        <v>4685000</v>
      </c>
      <c r="N2141" s="68" t="str" cm="1">
        <f t="array" aca="1" ref="N21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1" s="68" t="str">
        <f>_xlfn.TEXTAFTER(
VLOOKUP(InvoiceDatabase[[#This Row],[Customer]],CustomerList[],5,FALSE),
", ", -1)</f>
        <v>Kalimantan Timur</v>
      </c>
      <c r="P2141" s="68">
        <f ca="1">IF(InvoiceDatabase[[#This Row],[Aging]]&lt;&gt;"Within Due",InvoiceDatabase[[#This Row],[Balance Outstanding]],0)</f>
        <v>4685000</v>
      </c>
      <c r="Q2141" s="68">
        <f ca="1">IF(InvoiceDatabase[[#This Row],[Aging]]="Within Due",InvoiceDatabase[[#This Row],[Balance Outstanding]],0)</f>
        <v>0</v>
      </c>
      <c r="R2141" s="68" t="str">
        <f ca="1">IF(InvoiceDatabase[[#This Row],[Date Issued]] &gt;= TODAY()-30, "Yes", "No")</f>
        <v>No</v>
      </c>
      <c r="S2141" s="68" t="str">
        <f ca="1">IF(InvoiceDatabase[[#This Row],[IsOverdue?]]&lt;&gt;"Yes",InvoiceDatabase[[#This Row],[Status]],"Past Due")</f>
        <v>Past Due</v>
      </c>
      <c r="T2141" s="68" t="str">
        <f ca="1">IF(AND(InvoiceDatabase[[#This Row],[Date Due]]&lt;TODAY(),InvoiceDatabase[[#This Row],[Status]]&lt;&gt;"Paid"),"Yes","No")</f>
        <v>Yes</v>
      </c>
    </row>
    <row r="2142" spans="1:20">
      <c r="A2142">
        <v>2141</v>
      </c>
      <c r="C2142" t="s">
        <v>204</v>
      </c>
      <c r="D2142" s="68">
        <v>2452000</v>
      </c>
      <c r="E2142" s="23">
        <v>46089</v>
      </c>
      <c r="F2142" s="23">
        <v>46119</v>
      </c>
      <c r="G2142" t="s">
        <v>274</v>
      </c>
      <c r="H2142"/>
      <c r="I2142"/>
      <c r="K2142" t="s">
        <v>2442</v>
      </c>
      <c r="L2142" s="68">
        <v>2452000</v>
      </c>
      <c r="M2142" s="68">
        <f>InvoiceDatabase[[#This Row],[Amount]]-InvoiceDatabase[[#This Row],[Paid Amount]]</f>
        <v>0</v>
      </c>
      <c r="N2142" s="68" t="str" cm="1">
        <f t="array" aca="1" ref="N21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2" s="68" t="str">
        <f>_xlfn.TEXTAFTER(
VLOOKUP(InvoiceDatabase[[#This Row],[Customer]],CustomerList[],5,FALSE),
", ", -1)</f>
        <v>Bali</v>
      </c>
      <c r="P2142" s="68">
        <f ca="1">IF(InvoiceDatabase[[#This Row],[Aging]]&lt;&gt;"Within Due",InvoiceDatabase[[#This Row],[Balance Outstanding]],0)</f>
        <v>0</v>
      </c>
      <c r="Q2142" s="68">
        <f ca="1">IF(InvoiceDatabase[[#This Row],[Aging]]="Within Due",InvoiceDatabase[[#This Row],[Balance Outstanding]],0)</f>
        <v>0</v>
      </c>
      <c r="R2142" s="68" t="str">
        <f ca="1">IF(InvoiceDatabase[[#This Row],[Date Issued]] &gt;= TODAY()-30, "Yes", "No")</f>
        <v>No</v>
      </c>
      <c r="S2142" s="68" t="str">
        <f ca="1">IF(InvoiceDatabase[[#This Row],[IsOverdue?]]&lt;&gt;"Yes",InvoiceDatabase[[#This Row],[Status]],"Past Due")</f>
        <v>Paid</v>
      </c>
      <c r="T2142" s="68" t="str">
        <f ca="1">IF(AND(InvoiceDatabase[[#This Row],[Date Due]]&lt;TODAY(),InvoiceDatabase[[#This Row],[Status]]&lt;&gt;"Paid"),"Yes","No")</f>
        <v>No</v>
      </c>
    </row>
    <row r="2143" spans="1:20">
      <c r="A2143">
        <v>2142</v>
      </c>
      <c r="C2143" t="s">
        <v>118</v>
      </c>
      <c r="D2143" s="68">
        <v>4128000</v>
      </c>
      <c r="E2143" s="23">
        <v>46171</v>
      </c>
      <c r="F2143" s="23">
        <v>46216</v>
      </c>
      <c r="G2143" t="s">
        <v>51</v>
      </c>
      <c r="H2143"/>
      <c r="I2143"/>
      <c r="K2143" t="s">
        <v>2443</v>
      </c>
      <c r="L2143" s="68">
        <v>0</v>
      </c>
      <c r="M2143" s="68">
        <f>InvoiceDatabase[[#This Row],[Amount]]-InvoiceDatabase[[#This Row],[Paid Amount]]</f>
        <v>4128000</v>
      </c>
      <c r="N2143" s="68" t="str" cm="1">
        <f t="array" aca="1" ref="N21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3" s="68" t="str">
        <f>_xlfn.TEXTAFTER(
VLOOKUP(InvoiceDatabase[[#This Row],[Customer]],CustomerList[],5,FALSE),
", ", -1)</f>
        <v>DKI Jakarta</v>
      </c>
      <c r="P2143" s="68">
        <f ca="1">IF(InvoiceDatabase[[#This Row],[Aging]]&lt;&gt;"Within Due",InvoiceDatabase[[#This Row],[Balance Outstanding]],0)</f>
        <v>4128000</v>
      </c>
      <c r="Q2143" s="68">
        <f ca="1">IF(InvoiceDatabase[[#This Row],[Aging]]="Within Due",InvoiceDatabase[[#This Row],[Balance Outstanding]],0)</f>
        <v>0</v>
      </c>
      <c r="R2143" s="68" t="str">
        <f ca="1">IF(InvoiceDatabase[[#This Row],[Date Issued]] &gt;= TODAY()-30, "Yes", "No")</f>
        <v>No</v>
      </c>
      <c r="S2143" s="68" t="str">
        <f ca="1">IF(InvoiceDatabase[[#This Row],[IsOverdue?]]&lt;&gt;"Yes",InvoiceDatabase[[#This Row],[Status]],"Past Due")</f>
        <v>Past Due</v>
      </c>
      <c r="T2143" s="68" t="str">
        <f ca="1">IF(AND(InvoiceDatabase[[#This Row],[Date Due]]&lt;TODAY(),InvoiceDatabase[[#This Row],[Status]]&lt;&gt;"Paid"),"Yes","No")</f>
        <v>Yes</v>
      </c>
    </row>
    <row r="2144" spans="1:20">
      <c r="A2144">
        <v>2143</v>
      </c>
      <c r="C2144" t="s">
        <v>165</v>
      </c>
      <c r="D2144" s="68">
        <v>814000</v>
      </c>
      <c r="E2144" s="23">
        <v>46181</v>
      </c>
      <c r="F2144" s="23">
        <v>46211</v>
      </c>
      <c r="G2144" t="s">
        <v>51</v>
      </c>
      <c r="H2144"/>
      <c r="I2144"/>
      <c r="K2144" t="s">
        <v>2444</v>
      </c>
      <c r="L2144" s="68">
        <v>0</v>
      </c>
      <c r="M2144" s="68">
        <f>InvoiceDatabase[[#This Row],[Amount]]-InvoiceDatabase[[#This Row],[Paid Amount]]</f>
        <v>814000</v>
      </c>
      <c r="N2144" s="68" t="str" cm="1">
        <f t="array" aca="1" ref="N21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44" s="68" t="str">
        <f>_xlfn.TEXTAFTER(
VLOOKUP(InvoiceDatabase[[#This Row],[Customer]],CustomerList[],5,FALSE),
", ", -1)</f>
        <v>Jawa Barat</v>
      </c>
      <c r="P2144" s="68">
        <f ca="1">IF(InvoiceDatabase[[#This Row],[Aging]]&lt;&gt;"Within Due",InvoiceDatabase[[#This Row],[Balance Outstanding]],0)</f>
        <v>814000</v>
      </c>
      <c r="Q2144" s="68">
        <f ca="1">IF(InvoiceDatabase[[#This Row],[Aging]]="Within Due",InvoiceDatabase[[#This Row],[Balance Outstanding]],0)</f>
        <v>0</v>
      </c>
      <c r="R2144" s="68" t="str">
        <f ca="1">IF(InvoiceDatabase[[#This Row],[Date Issued]] &gt;= TODAY()-30, "Yes", "No")</f>
        <v>No</v>
      </c>
      <c r="S2144" s="68" t="str">
        <f ca="1">IF(InvoiceDatabase[[#This Row],[IsOverdue?]]&lt;&gt;"Yes",InvoiceDatabase[[#This Row],[Status]],"Past Due")</f>
        <v>Past Due</v>
      </c>
      <c r="T2144" s="68" t="str">
        <f ca="1">IF(AND(InvoiceDatabase[[#This Row],[Date Due]]&lt;TODAY(),InvoiceDatabase[[#This Row],[Status]]&lt;&gt;"Paid"),"Yes","No")</f>
        <v>Yes</v>
      </c>
    </row>
    <row r="2145" spans="1:20">
      <c r="A2145">
        <v>2144</v>
      </c>
      <c r="C2145" t="s">
        <v>190</v>
      </c>
      <c r="D2145" s="68">
        <v>6672000</v>
      </c>
      <c r="E2145" s="23">
        <v>46139</v>
      </c>
      <c r="F2145" s="23">
        <v>46169</v>
      </c>
      <c r="G2145" t="s">
        <v>51</v>
      </c>
      <c r="H2145"/>
      <c r="I2145"/>
      <c r="K2145" t="s">
        <v>2445</v>
      </c>
      <c r="L2145" s="68">
        <v>0</v>
      </c>
      <c r="M2145" s="68">
        <f>InvoiceDatabase[[#This Row],[Amount]]-InvoiceDatabase[[#This Row],[Paid Amount]]</f>
        <v>6672000</v>
      </c>
      <c r="N2145" s="68" t="str" cm="1">
        <f t="array" aca="1" ref="N21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5" s="68" t="str">
        <f>_xlfn.TEXTAFTER(
VLOOKUP(InvoiceDatabase[[#This Row],[Customer]],CustomerList[],5,FALSE),
", ", -1)</f>
        <v>Jawa Tengah</v>
      </c>
      <c r="P2145" s="68">
        <f ca="1">IF(InvoiceDatabase[[#This Row],[Aging]]&lt;&gt;"Within Due",InvoiceDatabase[[#This Row],[Balance Outstanding]],0)</f>
        <v>6672000</v>
      </c>
      <c r="Q2145" s="68">
        <f ca="1">IF(InvoiceDatabase[[#This Row],[Aging]]="Within Due",InvoiceDatabase[[#This Row],[Balance Outstanding]],0)</f>
        <v>0</v>
      </c>
      <c r="R2145" s="68" t="str">
        <f ca="1">IF(InvoiceDatabase[[#This Row],[Date Issued]] &gt;= TODAY()-30, "Yes", "No")</f>
        <v>No</v>
      </c>
      <c r="S2145" s="68" t="str">
        <f ca="1">IF(InvoiceDatabase[[#This Row],[IsOverdue?]]&lt;&gt;"Yes",InvoiceDatabase[[#This Row],[Status]],"Past Due")</f>
        <v>Past Due</v>
      </c>
      <c r="T2145" s="68" t="str">
        <f ca="1">IF(AND(InvoiceDatabase[[#This Row],[Date Due]]&lt;TODAY(),InvoiceDatabase[[#This Row],[Status]]&lt;&gt;"Paid"),"Yes","No")</f>
        <v>Yes</v>
      </c>
    </row>
    <row r="2146" spans="1:20">
      <c r="A2146">
        <v>2145</v>
      </c>
      <c r="C2146" t="s">
        <v>171</v>
      </c>
      <c r="D2146" s="68">
        <v>4095000</v>
      </c>
      <c r="E2146" s="23">
        <v>46115</v>
      </c>
      <c r="F2146" s="23">
        <v>46160</v>
      </c>
      <c r="G2146" t="s">
        <v>51</v>
      </c>
      <c r="H2146"/>
      <c r="I2146"/>
      <c r="K2146" t="s">
        <v>2446</v>
      </c>
      <c r="L2146" s="68">
        <v>0</v>
      </c>
      <c r="M2146" s="68">
        <f>InvoiceDatabase[[#This Row],[Amount]]-InvoiceDatabase[[#This Row],[Paid Amount]]</f>
        <v>4095000</v>
      </c>
      <c r="N2146" s="68" t="str" cm="1">
        <f t="array" aca="1" ref="N21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46" s="68" t="str">
        <f>_xlfn.TEXTAFTER(
VLOOKUP(InvoiceDatabase[[#This Row],[Customer]],CustomerList[],5,FALSE),
", ", -1)</f>
        <v>Jawa Barat</v>
      </c>
      <c r="P2146" s="68">
        <f ca="1">IF(InvoiceDatabase[[#This Row],[Aging]]&lt;&gt;"Within Due",InvoiceDatabase[[#This Row],[Balance Outstanding]],0)</f>
        <v>4095000</v>
      </c>
      <c r="Q2146" s="68">
        <f ca="1">IF(InvoiceDatabase[[#This Row],[Aging]]="Within Due",InvoiceDatabase[[#This Row],[Balance Outstanding]],0)</f>
        <v>0</v>
      </c>
      <c r="R2146" s="68" t="str">
        <f ca="1">IF(InvoiceDatabase[[#This Row],[Date Issued]] &gt;= TODAY()-30, "Yes", "No")</f>
        <v>No</v>
      </c>
      <c r="S2146" s="68" t="str">
        <f ca="1">IF(InvoiceDatabase[[#This Row],[IsOverdue?]]&lt;&gt;"Yes",InvoiceDatabase[[#This Row],[Status]],"Past Due")</f>
        <v>Past Due</v>
      </c>
      <c r="T2146" s="68" t="str">
        <f ca="1">IF(AND(InvoiceDatabase[[#This Row],[Date Due]]&lt;TODAY(),InvoiceDatabase[[#This Row],[Status]]&lt;&gt;"Paid"),"Yes","No")</f>
        <v>Yes</v>
      </c>
    </row>
    <row r="2147" spans="1:20">
      <c r="A2147">
        <v>2146</v>
      </c>
      <c r="C2147" t="s">
        <v>260</v>
      </c>
      <c r="D2147" s="68">
        <v>596000</v>
      </c>
      <c r="E2147" s="23">
        <v>46232</v>
      </c>
      <c r="F2147" s="23">
        <v>46262</v>
      </c>
      <c r="G2147" t="s">
        <v>2802</v>
      </c>
      <c r="H2147"/>
      <c r="I2147"/>
      <c r="K2147" t="s">
        <v>2447</v>
      </c>
      <c r="L2147" s="68">
        <v>298000</v>
      </c>
      <c r="M2147" s="68">
        <f>InvoiceDatabase[[#This Row],[Amount]]-InvoiceDatabase[[#This Row],[Paid Amount]]</f>
        <v>298000</v>
      </c>
      <c r="N2147" s="68" t="str" cm="1">
        <f t="array" aca="1" ref="N21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147" s="68" t="str">
        <f>_xlfn.TEXTAFTER(
VLOOKUP(InvoiceDatabase[[#This Row],[Customer]],CustomerList[],5,FALSE),
", ", -1)</f>
        <v>Sulawesi Utara</v>
      </c>
      <c r="P2147" s="68">
        <f ca="1">IF(InvoiceDatabase[[#This Row],[Aging]]&lt;&gt;"Within Due",InvoiceDatabase[[#This Row],[Balance Outstanding]],0)</f>
        <v>298000</v>
      </c>
      <c r="Q2147" s="68">
        <f ca="1">IF(InvoiceDatabase[[#This Row],[Aging]]="Within Due",InvoiceDatabase[[#This Row],[Balance Outstanding]],0)</f>
        <v>0</v>
      </c>
      <c r="R2147" s="68" t="str">
        <f ca="1">IF(InvoiceDatabase[[#This Row],[Date Issued]] &gt;= TODAY()-30, "Yes", "No")</f>
        <v>No</v>
      </c>
      <c r="S2147" s="68" t="str">
        <f ca="1">IF(InvoiceDatabase[[#This Row],[IsOverdue?]]&lt;&gt;"Yes",InvoiceDatabase[[#This Row],[Status]],"Past Due")</f>
        <v>Past Due</v>
      </c>
      <c r="T2147" s="68" t="str">
        <f ca="1">IF(AND(InvoiceDatabase[[#This Row],[Date Due]]&lt;TODAY(),InvoiceDatabase[[#This Row],[Status]]&lt;&gt;"Paid"),"Yes","No")</f>
        <v>Yes</v>
      </c>
    </row>
    <row r="2148" spans="1:20">
      <c r="A2148">
        <v>2147</v>
      </c>
      <c r="C2148" t="s">
        <v>232</v>
      </c>
      <c r="D2148" s="68">
        <v>5049000</v>
      </c>
      <c r="E2148" s="23">
        <v>46235</v>
      </c>
      <c r="F2148" s="23">
        <v>46265</v>
      </c>
      <c r="G2148" t="s">
        <v>274</v>
      </c>
      <c r="H2148"/>
      <c r="I2148"/>
      <c r="K2148" t="s">
        <v>2448</v>
      </c>
      <c r="L2148" s="68">
        <v>5049000</v>
      </c>
      <c r="M2148" s="68">
        <f>InvoiceDatabase[[#This Row],[Amount]]-InvoiceDatabase[[#This Row],[Paid Amount]]</f>
        <v>0</v>
      </c>
      <c r="N2148" s="68" t="str" cm="1">
        <f t="array" aca="1" ref="N21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8" s="68" t="str">
        <f>_xlfn.TEXTAFTER(
VLOOKUP(InvoiceDatabase[[#This Row],[Customer]],CustomerList[],5,FALSE),
", ", -1)</f>
        <v>Riau</v>
      </c>
      <c r="P2148" s="68">
        <f ca="1">IF(InvoiceDatabase[[#This Row],[Aging]]&lt;&gt;"Within Due",InvoiceDatabase[[#This Row],[Balance Outstanding]],0)</f>
        <v>0</v>
      </c>
      <c r="Q2148" s="68">
        <f ca="1">IF(InvoiceDatabase[[#This Row],[Aging]]="Within Due",InvoiceDatabase[[#This Row],[Balance Outstanding]],0)</f>
        <v>0</v>
      </c>
      <c r="R2148" s="68" t="str">
        <f ca="1">IF(InvoiceDatabase[[#This Row],[Date Issued]] &gt;= TODAY()-30, "Yes", "No")</f>
        <v>No</v>
      </c>
      <c r="S2148" s="68" t="str">
        <f ca="1">IF(InvoiceDatabase[[#This Row],[IsOverdue?]]&lt;&gt;"Yes",InvoiceDatabase[[#This Row],[Status]],"Past Due")</f>
        <v>Paid</v>
      </c>
      <c r="T2148" s="68" t="str">
        <f ca="1">IF(AND(InvoiceDatabase[[#This Row],[Date Due]]&lt;TODAY(),InvoiceDatabase[[#This Row],[Status]]&lt;&gt;"Paid"),"Yes","No")</f>
        <v>No</v>
      </c>
    </row>
    <row r="2149" spans="1:20">
      <c r="A2149">
        <v>2148</v>
      </c>
      <c r="C2149" t="s">
        <v>177</v>
      </c>
      <c r="D2149" s="68">
        <v>1341000</v>
      </c>
      <c r="E2149" s="23">
        <v>46068</v>
      </c>
      <c r="F2149" s="23">
        <v>46113</v>
      </c>
      <c r="G2149" t="s">
        <v>274</v>
      </c>
      <c r="H2149"/>
      <c r="I2149"/>
      <c r="K2149" t="s">
        <v>2449</v>
      </c>
      <c r="L2149" s="68">
        <v>1341000</v>
      </c>
      <c r="M2149" s="68">
        <f>InvoiceDatabase[[#This Row],[Amount]]-InvoiceDatabase[[#This Row],[Paid Amount]]</f>
        <v>0</v>
      </c>
      <c r="N2149" s="68" t="str" cm="1">
        <f t="array" aca="1" ref="N21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49" s="68" t="str">
        <f>_xlfn.TEXTAFTER(
VLOOKUP(InvoiceDatabase[[#This Row],[Customer]],CustomerList[],5,FALSE),
", ", -1)</f>
        <v>Jawa Timur</v>
      </c>
      <c r="P2149" s="68">
        <f ca="1">IF(InvoiceDatabase[[#This Row],[Aging]]&lt;&gt;"Within Due",InvoiceDatabase[[#This Row],[Balance Outstanding]],0)</f>
        <v>0</v>
      </c>
      <c r="Q2149" s="68">
        <f ca="1">IF(InvoiceDatabase[[#This Row],[Aging]]="Within Due",InvoiceDatabase[[#This Row],[Balance Outstanding]],0)</f>
        <v>0</v>
      </c>
      <c r="R2149" s="68" t="str">
        <f ca="1">IF(InvoiceDatabase[[#This Row],[Date Issued]] &gt;= TODAY()-30, "Yes", "No")</f>
        <v>No</v>
      </c>
      <c r="S2149" s="68" t="str">
        <f ca="1">IF(InvoiceDatabase[[#This Row],[IsOverdue?]]&lt;&gt;"Yes",InvoiceDatabase[[#This Row],[Status]],"Past Due")</f>
        <v>Paid</v>
      </c>
      <c r="T2149" s="68" t="str">
        <f ca="1">IF(AND(InvoiceDatabase[[#This Row],[Date Due]]&lt;TODAY(),InvoiceDatabase[[#This Row],[Status]]&lt;&gt;"Paid"),"Yes","No")</f>
        <v>No</v>
      </c>
    </row>
    <row r="2150" spans="1:20">
      <c r="A2150">
        <v>2149</v>
      </c>
      <c r="C2150" t="s">
        <v>232</v>
      </c>
      <c r="D2150" s="68">
        <v>4571000</v>
      </c>
      <c r="E2150" s="23">
        <v>46139</v>
      </c>
      <c r="F2150" s="23">
        <v>46169</v>
      </c>
      <c r="G2150" t="s">
        <v>274</v>
      </c>
      <c r="H2150"/>
      <c r="I2150"/>
      <c r="K2150" t="s">
        <v>2450</v>
      </c>
      <c r="L2150" s="68">
        <v>4571000</v>
      </c>
      <c r="M2150" s="68">
        <f>InvoiceDatabase[[#This Row],[Amount]]-InvoiceDatabase[[#This Row],[Paid Amount]]</f>
        <v>0</v>
      </c>
      <c r="N2150" s="68" t="str" cm="1">
        <f t="array" aca="1" ref="N21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0" s="68" t="str">
        <f>_xlfn.TEXTAFTER(
VLOOKUP(InvoiceDatabase[[#This Row],[Customer]],CustomerList[],5,FALSE),
", ", -1)</f>
        <v>Riau</v>
      </c>
      <c r="P2150" s="68">
        <f ca="1">IF(InvoiceDatabase[[#This Row],[Aging]]&lt;&gt;"Within Due",InvoiceDatabase[[#This Row],[Balance Outstanding]],0)</f>
        <v>0</v>
      </c>
      <c r="Q2150" s="68">
        <f ca="1">IF(InvoiceDatabase[[#This Row],[Aging]]="Within Due",InvoiceDatabase[[#This Row],[Balance Outstanding]],0)</f>
        <v>0</v>
      </c>
      <c r="R2150" s="68" t="str">
        <f ca="1">IF(InvoiceDatabase[[#This Row],[Date Issued]] &gt;= TODAY()-30, "Yes", "No")</f>
        <v>No</v>
      </c>
      <c r="S2150" s="68" t="str">
        <f ca="1">IF(InvoiceDatabase[[#This Row],[IsOverdue?]]&lt;&gt;"Yes",InvoiceDatabase[[#This Row],[Status]],"Past Due")</f>
        <v>Paid</v>
      </c>
      <c r="T2150" s="68" t="str">
        <f ca="1">IF(AND(InvoiceDatabase[[#This Row],[Date Due]]&lt;TODAY(),InvoiceDatabase[[#This Row],[Status]]&lt;&gt;"Paid"),"Yes","No")</f>
        <v>No</v>
      </c>
    </row>
    <row r="2151" spans="1:20">
      <c r="A2151">
        <v>2150</v>
      </c>
      <c r="C2151" t="s">
        <v>218</v>
      </c>
      <c r="D2151" s="68">
        <v>2384000</v>
      </c>
      <c r="E2151" s="23">
        <v>46171</v>
      </c>
      <c r="F2151" s="23">
        <v>46185</v>
      </c>
      <c r="G2151" t="s">
        <v>274</v>
      </c>
      <c r="H2151"/>
      <c r="I2151"/>
      <c r="K2151" t="s">
        <v>2451</v>
      </c>
      <c r="L2151" s="68">
        <v>2384000</v>
      </c>
      <c r="M2151" s="68">
        <f>InvoiceDatabase[[#This Row],[Amount]]-InvoiceDatabase[[#This Row],[Paid Amount]]</f>
        <v>0</v>
      </c>
      <c r="N2151" s="68" t="str" cm="1">
        <f t="array" aca="1" ref="N21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1" s="68" t="str">
        <f>_xlfn.TEXTAFTER(
VLOOKUP(InvoiceDatabase[[#This Row],[Customer]],CustomerList[],5,FALSE),
", ", -1)</f>
        <v>Sumatera Utara</v>
      </c>
      <c r="P2151" s="68">
        <f ca="1">IF(InvoiceDatabase[[#This Row],[Aging]]&lt;&gt;"Within Due",InvoiceDatabase[[#This Row],[Balance Outstanding]],0)</f>
        <v>0</v>
      </c>
      <c r="Q2151" s="68">
        <f ca="1">IF(InvoiceDatabase[[#This Row],[Aging]]="Within Due",InvoiceDatabase[[#This Row],[Balance Outstanding]],0)</f>
        <v>0</v>
      </c>
      <c r="R2151" s="68" t="str">
        <f ca="1">IF(InvoiceDatabase[[#This Row],[Date Issued]] &gt;= TODAY()-30, "Yes", "No")</f>
        <v>No</v>
      </c>
      <c r="S2151" s="68" t="str">
        <f ca="1">IF(InvoiceDatabase[[#This Row],[IsOverdue?]]&lt;&gt;"Yes",InvoiceDatabase[[#This Row],[Status]],"Past Due")</f>
        <v>Paid</v>
      </c>
      <c r="T2151" s="68" t="str">
        <f ca="1">IF(AND(InvoiceDatabase[[#This Row],[Date Due]]&lt;TODAY(),InvoiceDatabase[[#This Row],[Status]]&lt;&gt;"Paid"),"Yes","No")</f>
        <v>No</v>
      </c>
    </row>
    <row r="2152" spans="1:20">
      <c r="A2152">
        <v>2151</v>
      </c>
      <c r="C2152" t="s">
        <v>190</v>
      </c>
      <c r="D2152" s="68">
        <v>4183000</v>
      </c>
      <c r="E2152" s="23">
        <v>46168</v>
      </c>
      <c r="F2152" s="23">
        <v>46198</v>
      </c>
      <c r="G2152" t="s">
        <v>274</v>
      </c>
      <c r="H2152"/>
      <c r="I2152"/>
      <c r="K2152" t="s">
        <v>2452</v>
      </c>
      <c r="L2152" s="68">
        <v>4183000</v>
      </c>
      <c r="M2152" s="68">
        <f>InvoiceDatabase[[#This Row],[Amount]]-InvoiceDatabase[[#This Row],[Paid Amount]]</f>
        <v>0</v>
      </c>
      <c r="N2152" s="68" t="str" cm="1">
        <f t="array" aca="1" ref="N21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2" s="68" t="str">
        <f>_xlfn.TEXTAFTER(
VLOOKUP(InvoiceDatabase[[#This Row],[Customer]],CustomerList[],5,FALSE),
", ", -1)</f>
        <v>Jawa Tengah</v>
      </c>
      <c r="P2152" s="68">
        <f ca="1">IF(InvoiceDatabase[[#This Row],[Aging]]&lt;&gt;"Within Due",InvoiceDatabase[[#This Row],[Balance Outstanding]],0)</f>
        <v>0</v>
      </c>
      <c r="Q2152" s="68">
        <f ca="1">IF(InvoiceDatabase[[#This Row],[Aging]]="Within Due",InvoiceDatabase[[#This Row],[Balance Outstanding]],0)</f>
        <v>0</v>
      </c>
      <c r="R2152" s="68" t="str">
        <f ca="1">IF(InvoiceDatabase[[#This Row],[Date Issued]] &gt;= TODAY()-30, "Yes", "No")</f>
        <v>No</v>
      </c>
      <c r="S2152" s="68" t="str">
        <f ca="1">IF(InvoiceDatabase[[#This Row],[IsOverdue?]]&lt;&gt;"Yes",InvoiceDatabase[[#This Row],[Status]],"Past Due")</f>
        <v>Paid</v>
      </c>
      <c r="T2152" s="68" t="str">
        <f ca="1">IF(AND(InvoiceDatabase[[#This Row],[Date Due]]&lt;TODAY(),InvoiceDatabase[[#This Row],[Status]]&lt;&gt;"Paid"),"Yes","No")</f>
        <v>No</v>
      </c>
    </row>
    <row r="2153" spans="1:20">
      <c r="A2153">
        <v>2152</v>
      </c>
      <c r="C2153" t="s">
        <v>232</v>
      </c>
      <c r="D2153" s="68">
        <v>3519000</v>
      </c>
      <c r="E2153" s="23">
        <v>46201</v>
      </c>
      <c r="F2153" s="23">
        <v>46231</v>
      </c>
      <c r="G2153" t="s">
        <v>274</v>
      </c>
      <c r="H2153"/>
      <c r="I2153"/>
      <c r="K2153" t="s">
        <v>2453</v>
      </c>
      <c r="L2153" s="68">
        <v>3519000</v>
      </c>
      <c r="M2153" s="68">
        <f>InvoiceDatabase[[#This Row],[Amount]]-InvoiceDatabase[[#This Row],[Paid Amount]]</f>
        <v>0</v>
      </c>
      <c r="N2153" s="68" t="str" cm="1">
        <f t="array" aca="1" ref="N21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3" s="68" t="str">
        <f>_xlfn.TEXTAFTER(
VLOOKUP(InvoiceDatabase[[#This Row],[Customer]],CustomerList[],5,FALSE),
", ", -1)</f>
        <v>Riau</v>
      </c>
      <c r="P2153" s="68">
        <f ca="1">IF(InvoiceDatabase[[#This Row],[Aging]]&lt;&gt;"Within Due",InvoiceDatabase[[#This Row],[Balance Outstanding]],0)</f>
        <v>0</v>
      </c>
      <c r="Q2153" s="68">
        <f ca="1">IF(InvoiceDatabase[[#This Row],[Aging]]="Within Due",InvoiceDatabase[[#This Row],[Balance Outstanding]],0)</f>
        <v>0</v>
      </c>
      <c r="R2153" s="68" t="str">
        <f ca="1">IF(InvoiceDatabase[[#This Row],[Date Issued]] &gt;= TODAY()-30, "Yes", "No")</f>
        <v>No</v>
      </c>
      <c r="S2153" s="68" t="str">
        <f ca="1">IF(InvoiceDatabase[[#This Row],[IsOverdue?]]&lt;&gt;"Yes",InvoiceDatabase[[#This Row],[Status]],"Past Due")</f>
        <v>Paid</v>
      </c>
      <c r="T2153" s="68" t="str">
        <f ca="1">IF(AND(InvoiceDatabase[[#This Row],[Date Due]]&lt;TODAY(),InvoiceDatabase[[#This Row],[Status]]&lt;&gt;"Paid"),"Yes","No")</f>
        <v>No</v>
      </c>
    </row>
    <row r="2154" spans="1:20">
      <c r="A2154">
        <v>2153</v>
      </c>
      <c r="C2154" t="s">
        <v>125</v>
      </c>
      <c r="D2154" s="68">
        <v>3722000</v>
      </c>
      <c r="E2154" s="23">
        <v>46203</v>
      </c>
      <c r="F2154" s="23">
        <v>46233</v>
      </c>
      <c r="G2154" t="s">
        <v>274</v>
      </c>
      <c r="H2154"/>
      <c r="I2154"/>
      <c r="K2154" t="s">
        <v>2454</v>
      </c>
      <c r="L2154" s="68">
        <v>3722000</v>
      </c>
      <c r="M2154" s="68">
        <f>InvoiceDatabase[[#This Row],[Amount]]-InvoiceDatabase[[#This Row],[Paid Amount]]</f>
        <v>0</v>
      </c>
      <c r="N2154" s="68" t="str" cm="1">
        <f t="array" aca="1" ref="N21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4" s="68" t="str">
        <f>_xlfn.TEXTAFTER(
VLOOKUP(InvoiceDatabase[[#This Row],[Customer]],CustomerList[],5,FALSE),
", ", -1)</f>
        <v>DKI Jakarta</v>
      </c>
      <c r="P2154" s="68">
        <f ca="1">IF(InvoiceDatabase[[#This Row],[Aging]]&lt;&gt;"Within Due",InvoiceDatabase[[#This Row],[Balance Outstanding]],0)</f>
        <v>0</v>
      </c>
      <c r="Q2154" s="68">
        <f ca="1">IF(InvoiceDatabase[[#This Row],[Aging]]="Within Due",InvoiceDatabase[[#This Row],[Balance Outstanding]],0)</f>
        <v>0</v>
      </c>
      <c r="R2154" s="68" t="str">
        <f ca="1">IF(InvoiceDatabase[[#This Row],[Date Issued]] &gt;= TODAY()-30, "Yes", "No")</f>
        <v>No</v>
      </c>
      <c r="S2154" s="68" t="str">
        <f ca="1">IF(InvoiceDatabase[[#This Row],[IsOverdue?]]&lt;&gt;"Yes",InvoiceDatabase[[#This Row],[Status]],"Past Due")</f>
        <v>Paid</v>
      </c>
      <c r="T2154" s="68" t="str">
        <f ca="1">IF(AND(InvoiceDatabase[[#This Row],[Date Due]]&lt;TODAY(),InvoiceDatabase[[#This Row],[Status]]&lt;&gt;"Paid"),"Yes","No")</f>
        <v>No</v>
      </c>
    </row>
    <row r="2155" spans="1:20">
      <c r="A2155">
        <v>2154</v>
      </c>
      <c r="C2155" t="s">
        <v>197</v>
      </c>
      <c r="D2155" s="68">
        <v>3338000</v>
      </c>
      <c r="E2155" s="23">
        <v>46102</v>
      </c>
      <c r="F2155" s="23">
        <v>46132</v>
      </c>
      <c r="G2155" t="s">
        <v>274</v>
      </c>
      <c r="H2155"/>
      <c r="I2155"/>
      <c r="K2155" t="s">
        <v>2455</v>
      </c>
      <c r="L2155" s="68">
        <v>3338000</v>
      </c>
      <c r="M2155" s="68">
        <f>InvoiceDatabase[[#This Row],[Amount]]-InvoiceDatabase[[#This Row],[Paid Amount]]</f>
        <v>0</v>
      </c>
      <c r="N2155" s="68" t="str" cm="1">
        <f t="array" aca="1" ref="N21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5" s="68" t="str">
        <f>_xlfn.TEXTAFTER(
VLOOKUP(InvoiceDatabase[[#This Row],[Customer]],CustomerList[],5,FALSE),
", ", -1)</f>
        <v>DI Yogyakarta</v>
      </c>
      <c r="P2155" s="68">
        <f ca="1">IF(InvoiceDatabase[[#This Row],[Aging]]&lt;&gt;"Within Due",InvoiceDatabase[[#This Row],[Balance Outstanding]],0)</f>
        <v>0</v>
      </c>
      <c r="Q2155" s="68">
        <f ca="1">IF(InvoiceDatabase[[#This Row],[Aging]]="Within Due",InvoiceDatabase[[#This Row],[Balance Outstanding]],0)</f>
        <v>0</v>
      </c>
      <c r="R2155" s="68" t="str">
        <f ca="1">IF(InvoiceDatabase[[#This Row],[Date Issued]] &gt;= TODAY()-30, "Yes", "No")</f>
        <v>No</v>
      </c>
      <c r="S2155" s="68" t="str">
        <f ca="1">IF(InvoiceDatabase[[#This Row],[IsOverdue?]]&lt;&gt;"Yes",InvoiceDatabase[[#This Row],[Status]],"Past Due")</f>
        <v>Paid</v>
      </c>
      <c r="T2155" s="68" t="str">
        <f ca="1">IF(AND(InvoiceDatabase[[#This Row],[Date Due]]&lt;TODAY(),InvoiceDatabase[[#This Row],[Status]]&lt;&gt;"Paid"),"Yes","No")</f>
        <v>No</v>
      </c>
    </row>
    <row r="2156" spans="1:20">
      <c r="A2156">
        <v>2155</v>
      </c>
      <c r="C2156" t="s">
        <v>171</v>
      </c>
      <c r="D2156" s="68">
        <v>2876000</v>
      </c>
      <c r="E2156" s="23">
        <v>46067</v>
      </c>
      <c r="F2156" s="23">
        <v>46097</v>
      </c>
      <c r="G2156" t="s">
        <v>274</v>
      </c>
      <c r="H2156"/>
      <c r="I2156"/>
      <c r="K2156" t="s">
        <v>2456</v>
      </c>
      <c r="L2156" s="68">
        <v>2876000</v>
      </c>
      <c r="M2156" s="68">
        <f>InvoiceDatabase[[#This Row],[Amount]]-InvoiceDatabase[[#This Row],[Paid Amount]]</f>
        <v>0</v>
      </c>
      <c r="N2156" s="68" t="str" cm="1">
        <f t="array" aca="1" ref="N21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6" s="68" t="str">
        <f>_xlfn.TEXTAFTER(
VLOOKUP(InvoiceDatabase[[#This Row],[Customer]],CustomerList[],5,FALSE),
", ", -1)</f>
        <v>Jawa Barat</v>
      </c>
      <c r="P2156" s="68">
        <f ca="1">IF(InvoiceDatabase[[#This Row],[Aging]]&lt;&gt;"Within Due",InvoiceDatabase[[#This Row],[Balance Outstanding]],0)</f>
        <v>0</v>
      </c>
      <c r="Q2156" s="68">
        <f ca="1">IF(InvoiceDatabase[[#This Row],[Aging]]="Within Due",InvoiceDatabase[[#This Row],[Balance Outstanding]],0)</f>
        <v>0</v>
      </c>
      <c r="R2156" s="68" t="str">
        <f ca="1">IF(InvoiceDatabase[[#This Row],[Date Issued]] &gt;= TODAY()-30, "Yes", "No")</f>
        <v>No</v>
      </c>
      <c r="S2156" s="68" t="str">
        <f ca="1">IF(InvoiceDatabase[[#This Row],[IsOverdue?]]&lt;&gt;"Yes",InvoiceDatabase[[#This Row],[Status]],"Past Due")</f>
        <v>Paid</v>
      </c>
      <c r="T2156" s="68" t="str">
        <f ca="1">IF(AND(InvoiceDatabase[[#This Row],[Date Due]]&lt;TODAY(),InvoiceDatabase[[#This Row],[Status]]&lt;&gt;"Paid"),"Yes","No")</f>
        <v>No</v>
      </c>
    </row>
    <row r="2157" spans="1:20">
      <c r="A2157">
        <v>2156</v>
      </c>
      <c r="C2157" t="s">
        <v>225</v>
      </c>
      <c r="D2157" s="68">
        <v>2718000</v>
      </c>
      <c r="E2157" s="23">
        <v>46102</v>
      </c>
      <c r="F2157" s="23">
        <v>46132</v>
      </c>
      <c r="G2157" t="s">
        <v>2802</v>
      </c>
      <c r="H2157"/>
      <c r="I2157"/>
      <c r="K2157" t="s">
        <v>2457</v>
      </c>
      <c r="L2157" s="68">
        <v>1087000</v>
      </c>
      <c r="M2157" s="68">
        <f>InvoiceDatabase[[#This Row],[Amount]]-InvoiceDatabase[[#This Row],[Paid Amount]]</f>
        <v>1631000</v>
      </c>
      <c r="N2157" s="68" t="str" cm="1">
        <f t="array" aca="1" ref="N21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57" s="68" t="str">
        <f>_xlfn.TEXTAFTER(
VLOOKUP(InvoiceDatabase[[#This Row],[Customer]],CustomerList[],5,FALSE),
", ", -1)</f>
        <v>Sumatera Selatan</v>
      </c>
      <c r="P2157" s="68">
        <f ca="1">IF(InvoiceDatabase[[#This Row],[Aging]]&lt;&gt;"Within Due",InvoiceDatabase[[#This Row],[Balance Outstanding]],0)</f>
        <v>1631000</v>
      </c>
      <c r="Q2157" s="68">
        <f ca="1">IF(InvoiceDatabase[[#This Row],[Aging]]="Within Due",InvoiceDatabase[[#This Row],[Balance Outstanding]],0)</f>
        <v>0</v>
      </c>
      <c r="R2157" s="68" t="str">
        <f ca="1">IF(InvoiceDatabase[[#This Row],[Date Issued]] &gt;= TODAY()-30, "Yes", "No")</f>
        <v>No</v>
      </c>
      <c r="S2157" s="68" t="str">
        <f ca="1">IF(InvoiceDatabase[[#This Row],[IsOverdue?]]&lt;&gt;"Yes",InvoiceDatabase[[#This Row],[Status]],"Past Due")</f>
        <v>Past Due</v>
      </c>
      <c r="T2157" s="68" t="str">
        <f ca="1">IF(AND(InvoiceDatabase[[#This Row],[Date Due]]&lt;TODAY(),InvoiceDatabase[[#This Row],[Status]]&lt;&gt;"Paid"),"Yes","No")</f>
        <v>Yes</v>
      </c>
    </row>
    <row r="2158" spans="1:20">
      <c r="A2158">
        <v>2157</v>
      </c>
      <c r="C2158" t="s">
        <v>204</v>
      </c>
      <c r="D2158" s="68">
        <v>2758000</v>
      </c>
      <c r="E2158" s="23">
        <v>46261</v>
      </c>
      <c r="F2158" s="23">
        <v>46275</v>
      </c>
      <c r="G2158" t="s">
        <v>274</v>
      </c>
      <c r="H2158"/>
      <c r="I2158"/>
      <c r="K2158" t="s">
        <v>2458</v>
      </c>
      <c r="L2158" s="68">
        <v>2758000</v>
      </c>
      <c r="M2158" s="68">
        <f>InvoiceDatabase[[#This Row],[Amount]]-InvoiceDatabase[[#This Row],[Paid Amount]]</f>
        <v>0</v>
      </c>
      <c r="N2158" s="68" t="str" cm="1">
        <f t="array" aca="1" ref="N21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8" s="68" t="str">
        <f>_xlfn.TEXTAFTER(
VLOOKUP(InvoiceDatabase[[#This Row],[Customer]],CustomerList[],5,FALSE),
", ", -1)</f>
        <v>Bali</v>
      </c>
      <c r="P2158" s="68">
        <f ca="1">IF(InvoiceDatabase[[#This Row],[Aging]]&lt;&gt;"Within Due",InvoiceDatabase[[#This Row],[Balance Outstanding]],0)</f>
        <v>0</v>
      </c>
      <c r="Q2158" s="68">
        <f ca="1">IF(InvoiceDatabase[[#This Row],[Aging]]="Within Due",InvoiceDatabase[[#This Row],[Balance Outstanding]],0)</f>
        <v>0</v>
      </c>
      <c r="R2158" s="68" t="str">
        <f ca="1">IF(InvoiceDatabase[[#This Row],[Date Issued]] &gt;= TODAY()-30, "Yes", "No")</f>
        <v>No</v>
      </c>
      <c r="S2158" s="68" t="str">
        <f ca="1">IF(InvoiceDatabase[[#This Row],[IsOverdue?]]&lt;&gt;"Yes",InvoiceDatabase[[#This Row],[Status]],"Past Due")</f>
        <v>Paid</v>
      </c>
      <c r="T2158" s="68" t="str">
        <f ca="1">IF(AND(InvoiceDatabase[[#This Row],[Date Due]]&lt;TODAY(),InvoiceDatabase[[#This Row],[Status]]&lt;&gt;"Paid"),"Yes","No")</f>
        <v>No</v>
      </c>
    </row>
    <row r="2159" spans="1:20">
      <c r="A2159">
        <v>2158</v>
      </c>
      <c r="C2159" t="s">
        <v>225</v>
      </c>
      <c r="D2159" s="68">
        <v>774000</v>
      </c>
      <c r="E2159" s="23">
        <v>46094</v>
      </c>
      <c r="F2159" s="23">
        <v>46139</v>
      </c>
      <c r="G2159" t="s">
        <v>274</v>
      </c>
      <c r="H2159"/>
      <c r="I2159"/>
      <c r="K2159" t="s">
        <v>2459</v>
      </c>
      <c r="L2159" s="68">
        <v>774000</v>
      </c>
      <c r="M2159" s="68">
        <f>InvoiceDatabase[[#This Row],[Amount]]-InvoiceDatabase[[#This Row],[Paid Amount]]</f>
        <v>0</v>
      </c>
      <c r="N2159" s="68" t="str" cm="1">
        <f t="array" aca="1" ref="N21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59" s="68" t="str">
        <f>_xlfn.TEXTAFTER(
VLOOKUP(InvoiceDatabase[[#This Row],[Customer]],CustomerList[],5,FALSE),
", ", -1)</f>
        <v>Sumatera Selatan</v>
      </c>
      <c r="P2159" s="68">
        <f ca="1">IF(InvoiceDatabase[[#This Row],[Aging]]&lt;&gt;"Within Due",InvoiceDatabase[[#This Row],[Balance Outstanding]],0)</f>
        <v>0</v>
      </c>
      <c r="Q2159" s="68">
        <f ca="1">IF(InvoiceDatabase[[#This Row],[Aging]]="Within Due",InvoiceDatabase[[#This Row],[Balance Outstanding]],0)</f>
        <v>0</v>
      </c>
      <c r="R2159" s="68" t="str">
        <f ca="1">IF(InvoiceDatabase[[#This Row],[Date Issued]] &gt;= TODAY()-30, "Yes", "No")</f>
        <v>No</v>
      </c>
      <c r="S2159" s="68" t="str">
        <f ca="1">IF(InvoiceDatabase[[#This Row],[IsOverdue?]]&lt;&gt;"Yes",InvoiceDatabase[[#This Row],[Status]],"Past Due")</f>
        <v>Paid</v>
      </c>
      <c r="T2159" s="68" t="str">
        <f ca="1">IF(AND(InvoiceDatabase[[#This Row],[Date Due]]&lt;TODAY(),InvoiceDatabase[[#This Row],[Status]]&lt;&gt;"Paid"),"Yes","No")</f>
        <v>No</v>
      </c>
    </row>
    <row r="2160" spans="1:20">
      <c r="A2160">
        <v>2159</v>
      </c>
      <c r="C2160" t="s">
        <v>138</v>
      </c>
      <c r="D2160" s="68">
        <v>2732000</v>
      </c>
      <c r="E2160" s="23">
        <v>46059</v>
      </c>
      <c r="F2160" s="23">
        <v>46089</v>
      </c>
      <c r="G2160" t="s">
        <v>274</v>
      </c>
      <c r="H2160"/>
      <c r="I2160"/>
      <c r="K2160" t="s">
        <v>2460</v>
      </c>
      <c r="L2160" s="68">
        <v>2732000</v>
      </c>
      <c r="M2160" s="68">
        <f>InvoiceDatabase[[#This Row],[Amount]]-InvoiceDatabase[[#This Row],[Paid Amount]]</f>
        <v>0</v>
      </c>
      <c r="N2160" s="68" t="str" cm="1">
        <f t="array" aca="1" ref="N21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0" s="68" t="str">
        <f>_xlfn.TEXTAFTER(
VLOOKUP(InvoiceDatabase[[#This Row],[Customer]],CustomerList[],5,FALSE),
", ", -1)</f>
        <v>Jawa Barat</v>
      </c>
      <c r="P2160" s="68">
        <f ca="1">IF(InvoiceDatabase[[#This Row],[Aging]]&lt;&gt;"Within Due",InvoiceDatabase[[#This Row],[Balance Outstanding]],0)</f>
        <v>0</v>
      </c>
      <c r="Q2160" s="68">
        <f ca="1">IF(InvoiceDatabase[[#This Row],[Aging]]="Within Due",InvoiceDatabase[[#This Row],[Balance Outstanding]],0)</f>
        <v>0</v>
      </c>
      <c r="R2160" s="68" t="str">
        <f ca="1">IF(InvoiceDatabase[[#This Row],[Date Issued]] &gt;= TODAY()-30, "Yes", "No")</f>
        <v>No</v>
      </c>
      <c r="S2160" s="68" t="str">
        <f ca="1">IF(InvoiceDatabase[[#This Row],[IsOverdue?]]&lt;&gt;"Yes",InvoiceDatabase[[#This Row],[Status]],"Past Due")</f>
        <v>Paid</v>
      </c>
      <c r="T2160" s="68" t="str">
        <f ca="1">IF(AND(InvoiceDatabase[[#This Row],[Date Due]]&lt;TODAY(),InvoiceDatabase[[#This Row],[Status]]&lt;&gt;"Paid"),"Yes","No")</f>
        <v>No</v>
      </c>
    </row>
    <row r="2161" spans="1:20">
      <c r="A2161">
        <v>2160</v>
      </c>
      <c r="C2161" t="s">
        <v>151</v>
      </c>
      <c r="D2161" s="68">
        <v>3637000</v>
      </c>
      <c r="E2161" s="23">
        <v>46124</v>
      </c>
      <c r="F2161" s="23">
        <v>46138</v>
      </c>
      <c r="G2161" t="s">
        <v>51</v>
      </c>
      <c r="H2161"/>
      <c r="I2161"/>
      <c r="K2161" t="s">
        <v>2461</v>
      </c>
      <c r="L2161" s="68">
        <v>0</v>
      </c>
      <c r="M2161" s="68">
        <f>InvoiceDatabase[[#This Row],[Amount]]-InvoiceDatabase[[#This Row],[Paid Amount]]</f>
        <v>3637000</v>
      </c>
      <c r="N2161" s="68" t="str" cm="1">
        <f t="array" aca="1" ref="N21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1" s="68" t="str">
        <f>_xlfn.TEXTAFTER(
VLOOKUP(InvoiceDatabase[[#This Row],[Customer]],CustomerList[],5,FALSE),
", ", -1)</f>
        <v>Banten</v>
      </c>
      <c r="P2161" s="68">
        <f ca="1">IF(InvoiceDatabase[[#This Row],[Aging]]&lt;&gt;"Within Due",InvoiceDatabase[[#This Row],[Balance Outstanding]],0)</f>
        <v>3637000</v>
      </c>
      <c r="Q2161" s="68">
        <f ca="1">IF(InvoiceDatabase[[#This Row],[Aging]]="Within Due",InvoiceDatabase[[#This Row],[Balance Outstanding]],0)</f>
        <v>0</v>
      </c>
      <c r="R2161" s="68" t="str">
        <f ca="1">IF(InvoiceDatabase[[#This Row],[Date Issued]] &gt;= TODAY()-30, "Yes", "No")</f>
        <v>No</v>
      </c>
      <c r="S2161" s="68" t="str">
        <f ca="1">IF(InvoiceDatabase[[#This Row],[IsOverdue?]]&lt;&gt;"Yes",InvoiceDatabase[[#This Row],[Status]],"Past Due")</f>
        <v>Past Due</v>
      </c>
      <c r="T2161" s="68" t="str">
        <f ca="1">IF(AND(InvoiceDatabase[[#This Row],[Date Due]]&lt;TODAY(),InvoiceDatabase[[#This Row],[Status]]&lt;&gt;"Paid"),"Yes","No")</f>
        <v>Yes</v>
      </c>
    </row>
    <row r="2162" spans="1:20">
      <c r="A2162">
        <v>2161</v>
      </c>
      <c r="C2162" t="s">
        <v>131</v>
      </c>
      <c r="D2162" s="68">
        <v>2910000</v>
      </c>
      <c r="E2162" s="23">
        <v>46273</v>
      </c>
      <c r="F2162" s="23">
        <v>46303</v>
      </c>
      <c r="G2162" t="s">
        <v>51</v>
      </c>
      <c r="H2162"/>
      <c r="I2162"/>
      <c r="K2162" t="s">
        <v>2462</v>
      </c>
      <c r="L2162" s="68">
        <v>0</v>
      </c>
      <c r="M2162" s="68">
        <f>InvoiceDatabase[[#This Row],[Amount]]-InvoiceDatabase[[#This Row],[Paid Amount]]</f>
        <v>2910000</v>
      </c>
      <c r="N2162" s="68" t="str" cm="1">
        <f t="array" aca="1" ref="N21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2" s="68" t="str">
        <f>_xlfn.TEXTAFTER(
VLOOKUP(InvoiceDatabase[[#This Row],[Customer]],CustomerList[],5,FALSE),
", ", -1)</f>
        <v>Jawa Barat</v>
      </c>
      <c r="P2162" s="68">
        <f ca="1">IF(InvoiceDatabase[[#This Row],[Aging]]&lt;&gt;"Within Due",InvoiceDatabase[[#This Row],[Balance Outstanding]],0)</f>
        <v>0</v>
      </c>
      <c r="Q2162" s="68">
        <f ca="1">IF(InvoiceDatabase[[#This Row],[Aging]]="Within Due",InvoiceDatabase[[#This Row],[Balance Outstanding]],0)</f>
        <v>2910000</v>
      </c>
      <c r="R2162" s="68" t="str">
        <f ca="1">IF(InvoiceDatabase[[#This Row],[Date Issued]] &gt;= TODAY()-30, "Yes", "No")</f>
        <v>Yes</v>
      </c>
      <c r="S2162" s="68" t="str">
        <f ca="1">IF(InvoiceDatabase[[#This Row],[IsOverdue?]]&lt;&gt;"Yes",InvoiceDatabase[[#This Row],[Status]],"Past Due")</f>
        <v>Unpaid</v>
      </c>
      <c r="T2162" s="68" t="str">
        <f ca="1">IF(AND(InvoiceDatabase[[#This Row],[Date Due]]&lt;TODAY(),InvoiceDatabase[[#This Row],[Status]]&lt;&gt;"Paid"),"Yes","No")</f>
        <v>No</v>
      </c>
    </row>
    <row r="2163" spans="1:20">
      <c r="A2163">
        <v>2162</v>
      </c>
      <c r="C2163" t="s">
        <v>177</v>
      </c>
      <c r="D2163" s="68">
        <v>2768000</v>
      </c>
      <c r="E2163" s="23">
        <v>46232</v>
      </c>
      <c r="F2163" s="23">
        <v>46262</v>
      </c>
      <c r="G2163" t="s">
        <v>274</v>
      </c>
      <c r="H2163"/>
      <c r="I2163"/>
      <c r="K2163" t="s">
        <v>2463</v>
      </c>
      <c r="L2163" s="68">
        <v>2768000</v>
      </c>
      <c r="M2163" s="68">
        <f>InvoiceDatabase[[#This Row],[Amount]]-InvoiceDatabase[[#This Row],[Paid Amount]]</f>
        <v>0</v>
      </c>
      <c r="N2163" s="68" t="str" cm="1">
        <f t="array" aca="1" ref="N21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3" s="68" t="str">
        <f>_xlfn.TEXTAFTER(
VLOOKUP(InvoiceDatabase[[#This Row],[Customer]],CustomerList[],5,FALSE),
", ", -1)</f>
        <v>Jawa Timur</v>
      </c>
      <c r="P2163" s="68">
        <f ca="1">IF(InvoiceDatabase[[#This Row],[Aging]]&lt;&gt;"Within Due",InvoiceDatabase[[#This Row],[Balance Outstanding]],0)</f>
        <v>0</v>
      </c>
      <c r="Q2163" s="68">
        <f ca="1">IF(InvoiceDatabase[[#This Row],[Aging]]="Within Due",InvoiceDatabase[[#This Row],[Balance Outstanding]],0)</f>
        <v>0</v>
      </c>
      <c r="R2163" s="68" t="str">
        <f ca="1">IF(InvoiceDatabase[[#This Row],[Date Issued]] &gt;= TODAY()-30, "Yes", "No")</f>
        <v>No</v>
      </c>
      <c r="S2163" s="68" t="str">
        <f ca="1">IF(InvoiceDatabase[[#This Row],[IsOverdue?]]&lt;&gt;"Yes",InvoiceDatabase[[#This Row],[Status]],"Past Due")</f>
        <v>Paid</v>
      </c>
      <c r="T2163" s="68" t="str">
        <f ca="1">IF(AND(InvoiceDatabase[[#This Row],[Date Due]]&lt;TODAY(),InvoiceDatabase[[#This Row],[Status]]&lt;&gt;"Paid"),"Yes","No")</f>
        <v>No</v>
      </c>
    </row>
    <row r="2164" spans="1:20">
      <c r="A2164">
        <v>2163</v>
      </c>
      <c r="C2164" t="s">
        <v>111</v>
      </c>
      <c r="D2164" s="68">
        <v>5275000</v>
      </c>
      <c r="E2164" s="23">
        <v>46193</v>
      </c>
      <c r="F2164" s="23">
        <v>46223</v>
      </c>
      <c r="G2164" t="s">
        <v>274</v>
      </c>
      <c r="H2164"/>
      <c r="I2164"/>
      <c r="K2164" t="s">
        <v>2464</v>
      </c>
      <c r="L2164" s="68">
        <v>5275000</v>
      </c>
      <c r="M2164" s="68">
        <f>InvoiceDatabase[[#This Row],[Amount]]-InvoiceDatabase[[#This Row],[Paid Amount]]</f>
        <v>0</v>
      </c>
      <c r="N2164" s="68" t="str" cm="1">
        <f t="array" aca="1" ref="N21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4" s="68" t="str">
        <f>_xlfn.TEXTAFTER(
VLOOKUP(InvoiceDatabase[[#This Row],[Customer]],CustomerList[],5,FALSE),
", ", -1)</f>
        <v>DKI Jakarta</v>
      </c>
      <c r="P2164" s="68">
        <f ca="1">IF(InvoiceDatabase[[#This Row],[Aging]]&lt;&gt;"Within Due",InvoiceDatabase[[#This Row],[Balance Outstanding]],0)</f>
        <v>0</v>
      </c>
      <c r="Q2164" s="68">
        <f ca="1">IF(InvoiceDatabase[[#This Row],[Aging]]="Within Due",InvoiceDatabase[[#This Row],[Balance Outstanding]],0)</f>
        <v>0</v>
      </c>
      <c r="R2164" s="68" t="str">
        <f ca="1">IF(InvoiceDatabase[[#This Row],[Date Issued]] &gt;= TODAY()-30, "Yes", "No")</f>
        <v>No</v>
      </c>
      <c r="S2164" s="68" t="str">
        <f ca="1">IF(InvoiceDatabase[[#This Row],[IsOverdue?]]&lt;&gt;"Yes",InvoiceDatabase[[#This Row],[Status]],"Past Due")</f>
        <v>Paid</v>
      </c>
      <c r="T2164" s="68" t="str">
        <f ca="1">IF(AND(InvoiceDatabase[[#This Row],[Date Due]]&lt;TODAY(),InvoiceDatabase[[#This Row],[Status]]&lt;&gt;"Paid"),"Yes","No")</f>
        <v>No</v>
      </c>
    </row>
    <row r="2165" spans="1:20">
      <c r="A2165">
        <v>2164</v>
      </c>
      <c r="C2165" t="s">
        <v>211</v>
      </c>
      <c r="D2165" s="68">
        <v>1463000</v>
      </c>
      <c r="E2165" s="23">
        <v>46118</v>
      </c>
      <c r="F2165" s="23">
        <v>46163</v>
      </c>
      <c r="G2165" t="s">
        <v>274</v>
      </c>
      <c r="H2165"/>
      <c r="I2165"/>
      <c r="K2165" t="s">
        <v>2465</v>
      </c>
      <c r="L2165" s="68">
        <v>1463000</v>
      </c>
      <c r="M2165" s="68">
        <f>InvoiceDatabase[[#This Row],[Amount]]-InvoiceDatabase[[#This Row],[Paid Amount]]</f>
        <v>0</v>
      </c>
      <c r="N2165" s="68" t="str" cm="1">
        <f t="array" aca="1" ref="N21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65" s="68" t="str">
        <f>_xlfn.TEXTAFTER(
VLOOKUP(InvoiceDatabase[[#This Row],[Customer]],CustomerList[],5,FALSE),
", ", -1)</f>
        <v>Sulawesi Selatan</v>
      </c>
      <c r="P2165" s="68">
        <f ca="1">IF(InvoiceDatabase[[#This Row],[Aging]]&lt;&gt;"Within Due",InvoiceDatabase[[#This Row],[Balance Outstanding]],0)</f>
        <v>0</v>
      </c>
      <c r="Q2165" s="68">
        <f ca="1">IF(InvoiceDatabase[[#This Row],[Aging]]="Within Due",InvoiceDatabase[[#This Row],[Balance Outstanding]],0)</f>
        <v>0</v>
      </c>
      <c r="R2165" s="68" t="str">
        <f ca="1">IF(InvoiceDatabase[[#This Row],[Date Issued]] &gt;= TODAY()-30, "Yes", "No")</f>
        <v>No</v>
      </c>
      <c r="S2165" s="68" t="str">
        <f ca="1">IF(InvoiceDatabase[[#This Row],[IsOverdue?]]&lt;&gt;"Yes",InvoiceDatabase[[#This Row],[Status]],"Past Due")</f>
        <v>Paid</v>
      </c>
      <c r="T2165" s="68" t="str">
        <f ca="1">IF(AND(InvoiceDatabase[[#This Row],[Date Due]]&lt;TODAY(),InvoiceDatabase[[#This Row],[Status]]&lt;&gt;"Paid"),"Yes","No")</f>
        <v>No</v>
      </c>
    </row>
    <row r="2166" spans="1:20">
      <c r="A2166">
        <v>2165</v>
      </c>
      <c r="C2166" t="s">
        <v>204</v>
      </c>
      <c r="D2166" s="68">
        <v>4101000</v>
      </c>
      <c r="E2166" s="23">
        <v>46192</v>
      </c>
      <c r="F2166" s="23">
        <v>46222</v>
      </c>
      <c r="G2166" t="s">
        <v>51</v>
      </c>
      <c r="H2166"/>
      <c r="I2166"/>
      <c r="K2166" t="s">
        <v>2466</v>
      </c>
      <c r="L2166" s="68">
        <v>0</v>
      </c>
      <c r="M2166" s="68">
        <f>InvoiceDatabase[[#This Row],[Amount]]-InvoiceDatabase[[#This Row],[Paid Amount]]</f>
        <v>4101000</v>
      </c>
      <c r="N2166" s="68" t="str" cm="1">
        <f t="array" aca="1" ref="N21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66" s="68" t="str">
        <f>_xlfn.TEXTAFTER(
VLOOKUP(InvoiceDatabase[[#This Row],[Customer]],CustomerList[],5,FALSE),
", ", -1)</f>
        <v>Bali</v>
      </c>
      <c r="P2166" s="68">
        <f ca="1">IF(InvoiceDatabase[[#This Row],[Aging]]&lt;&gt;"Within Due",InvoiceDatabase[[#This Row],[Balance Outstanding]],0)</f>
        <v>4101000</v>
      </c>
      <c r="Q2166" s="68">
        <f ca="1">IF(InvoiceDatabase[[#This Row],[Aging]]="Within Due",InvoiceDatabase[[#This Row],[Balance Outstanding]],0)</f>
        <v>0</v>
      </c>
      <c r="R2166" s="68" t="str">
        <f ca="1">IF(InvoiceDatabase[[#This Row],[Date Issued]] &gt;= TODAY()-30, "Yes", "No")</f>
        <v>No</v>
      </c>
      <c r="S2166" s="68" t="str">
        <f ca="1">IF(InvoiceDatabase[[#This Row],[IsOverdue?]]&lt;&gt;"Yes",InvoiceDatabase[[#This Row],[Status]],"Past Due")</f>
        <v>Past Due</v>
      </c>
      <c r="T2166" s="68" t="str">
        <f ca="1">IF(AND(InvoiceDatabase[[#This Row],[Date Due]]&lt;TODAY(),InvoiceDatabase[[#This Row],[Status]]&lt;&gt;"Paid"),"Yes","No")</f>
        <v>Yes</v>
      </c>
    </row>
    <row r="2167" spans="1:20">
      <c r="A2167">
        <v>2166</v>
      </c>
      <c r="C2167" t="s">
        <v>151</v>
      </c>
      <c r="D2167" s="68">
        <v>1743000</v>
      </c>
      <c r="E2167" s="23">
        <v>46149</v>
      </c>
      <c r="F2167" s="23">
        <v>46179</v>
      </c>
      <c r="G2167" t="s">
        <v>2802</v>
      </c>
      <c r="H2167"/>
      <c r="I2167"/>
      <c r="K2167" t="s">
        <v>2467</v>
      </c>
      <c r="L2167" s="68">
        <v>697000</v>
      </c>
      <c r="M2167" s="68">
        <f>InvoiceDatabase[[#This Row],[Amount]]-InvoiceDatabase[[#This Row],[Paid Amount]]</f>
        <v>1046000</v>
      </c>
      <c r="N2167" s="68" t="str" cm="1">
        <f t="array" aca="1" ref="N21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7" s="68" t="str">
        <f>_xlfn.TEXTAFTER(
VLOOKUP(InvoiceDatabase[[#This Row],[Customer]],CustomerList[],5,FALSE),
", ", -1)</f>
        <v>Banten</v>
      </c>
      <c r="P2167" s="68">
        <f ca="1">IF(InvoiceDatabase[[#This Row],[Aging]]&lt;&gt;"Within Due",InvoiceDatabase[[#This Row],[Balance Outstanding]],0)</f>
        <v>1046000</v>
      </c>
      <c r="Q2167" s="68">
        <f ca="1">IF(InvoiceDatabase[[#This Row],[Aging]]="Within Due",InvoiceDatabase[[#This Row],[Balance Outstanding]],0)</f>
        <v>0</v>
      </c>
      <c r="R2167" s="68" t="str">
        <f ca="1">IF(InvoiceDatabase[[#This Row],[Date Issued]] &gt;= TODAY()-30, "Yes", "No")</f>
        <v>No</v>
      </c>
      <c r="S2167" s="68" t="str">
        <f ca="1">IF(InvoiceDatabase[[#This Row],[IsOverdue?]]&lt;&gt;"Yes",InvoiceDatabase[[#This Row],[Status]],"Past Due")</f>
        <v>Past Due</v>
      </c>
      <c r="T2167" s="68" t="str">
        <f ca="1">IF(AND(InvoiceDatabase[[#This Row],[Date Due]]&lt;TODAY(),InvoiceDatabase[[#This Row],[Status]]&lt;&gt;"Paid"),"Yes","No")</f>
        <v>Yes</v>
      </c>
    </row>
    <row r="2168" spans="1:20">
      <c r="A2168">
        <v>2167</v>
      </c>
      <c r="C2168" t="s">
        <v>184</v>
      </c>
      <c r="D2168" s="68">
        <v>198000</v>
      </c>
      <c r="E2168" s="23">
        <v>46073</v>
      </c>
      <c r="F2168" s="23">
        <v>46087</v>
      </c>
      <c r="G2168" t="s">
        <v>51</v>
      </c>
      <c r="H2168"/>
      <c r="I2168"/>
      <c r="K2168" t="s">
        <v>2468</v>
      </c>
      <c r="L2168" s="68">
        <v>0</v>
      </c>
      <c r="M2168" s="68">
        <f>InvoiceDatabase[[#This Row],[Amount]]-InvoiceDatabase[[#This Row],[Paid Amount]]</f>
        <v>198000</v>
      </c>
      <c r="N2168" s="68" t="str" cm="1">
        <f t="array" aca="1" ref="N21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68" s="68" t="str">
        <f>_xlfn.TEXTAFTER(
VLOOKUP(InvoiceDatabase[[#This Row],[Customer]],CustomerList[],5,FALSE),
", ", -1)</f>
        <v>Jawa Timur</v>
      </c>
      <c r="P2168" s="68">
        <f ca="1">IF(InvoiceDatabase[[#This Row],[Aging]]&lt;&gt;"Within Due",InvoiceDatabase[[#This Row],[Balance Outstanding]],0)</f>
        <v>198000</v>
      </c>
      <c r="Q2168" s="68">
        <f ca="1">IF(InvoiceDatabase[[#This Row],[Aging]]="Within Due",InvoiceDatabase[[#This Row],[Balance Outstanding]],0)</f>
        <v>0</v>
      </c>
      <c r="R2168" s="68" t="str">
        <f ca="1">IF(InvoiceDatabase[[#This Row],[Date Issued]] &gt;= TODAY()-30, "Yes", "No")</f>
        <v>No</v>
      </c>
      <c r="S2168" s="68" t="str">
        <f ca="1">IF(InvoiceDatabase[[#This Row],[IsOverdue?]]&lt;&gt;"Yes",InvoiceDatabase[[#This Row],[Status]],"Past Due")</f>
        <v>Past Due</v>
      </c>
      <c r="T2168" s="68" t="str">
        <f ca="1">IF(AND(InvoiceDatabase[[#This Row],[Date Due]]&lt;TODAY(),InvoiceDatabase[[#This Row],[Status]]&lt;&gt;"Paid"),"Yes","No")</f>
        <v>Yes</v>
      </c>
    </row>
    <row r="2169" spans="1:20">
      <c r="A2169">
        <v>2168</v>
      </c>
      <c r="C2169" t="s">
        <v>125</v>
      </c>
      <c r="D2169" s="68">
        <v>378000</v>
      </c>
      <c r="E2169" s="23">
        <v>46270</v>
      </c>
      <c r="F2169" s="23">
        <v>46300</v>
      </c>
      <c r="G2169" t="s">
        <v>51</v>
      </c>
      <c r="H2169"/>
      <c r="I2169"/>
      <c r="K2169" t="s">
        <v>2469</v>
      </c>
      <c r="L2169" s="68">
        <v>0</v>
      </c>
      <c r="M2169" s="68">
        <f>InvoiceDatabase[[#This Row],[Amount]]-InvoiceDatabase[[#This Row],[Paid Amount]]</f>
        <v>378000</v>
      </c>
      <c r="N2169" s="68" t="str" cm="1">
        <f t="array" aca="1" ref="N21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169" s="68" t="str">
        <f>_xlfn.TEXTAFTER(
VLOOKUP(InvoiceDatabase[[#This Row],[Customer]],CustomerList[],5,FALSE),
", ", -1)</f>
        <v>DKI Jakarta</v>
      </c>
      <c r="P2169" s="68">
        <f ca="1">IF(InvoiceDatabase[[#This Row],[Aging]]&lt;&gt;"Within Due",InvoiceDatabase[[#This Row],[Balance Outstanding]],0)</f>
        <v>0</v>
      </c>
      <c r="Q2169" s="68">
        <f ca="1">IF(InvoiceDatabase[[#This Row],[Aging]]="Within Due",InvoiceDatabase[[#This Row],[Balance Outstanding]],0)</f>
        <v>378000</v>
      </c>
      <c r="R2169" s="68" t="str">
        <f ca="1">IF(InvoiceDatabase[[#This Row],[Date Issued]] &gt;= TODAY()-30, "Yes", "No")</f>
        <v>Yes</v>
      </c>
      <c r="S2169" s="68" t="str">
        <f ca="1">IF(InvoiceDatabase[[#This Row],[IsOverdue?]]&lt;&gt;"Yes",InvoiceDatabase[[#This Row],[Status]],"Past Due")</f>
        <v>Unpaid</v>
      </c>
      <c r="T2169" s="68" t="str">
        <f ca="1">IF(AND(InvoiceDatabase[[#This Row],[Date Due]]&lt;TODAY(),InvoiceDatabase[[#This Row],[Status]]&lt;&gt;"Paid"),"Yes","No")</f>
        <v>No</v>
      </c>
    </row>
    <row r="2170" spans="1:20">
      <c r="A2170">
        <v>2169</v>
      </c>
      <c r="C2170" t="s">
        <v>190</v>
      </c>
      <c r="D2170" s="68">
        <v>3384000</v>
      </c>
      <c r="E2170" s="23">
        <v>46077</v>
      </c>
      <c r="F2170" s="23">
        <v>46107</v>
      </c>
      <c r="G2170" t="s">
        <v>274</v>
      </c>
      <c r="H2170"/>
      <c r="I2170"/>
      <c r="K2170" t="s">
        <v>2470</v>
      </c>
      <c r="L2170" s="68">
        <v>3384000</v>
      </c>
      <c r="M2170" s="68">
        <f>InvoiceDatabase[[#This Row],[Amount]]-InvoiceDatabase[[#This Row],[Paid Amount]]</f>
        <v>0</v>
      </c>
      <c r="N2170" s="68" t="str" cm="1">
        <f t="array" aca="1" ref="N21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0" s="68" t="str">
        <f>_xlfn.TEXTAFTER(
VLOOKUP(InvoiceDatabase[[#This Row],[Customer]],CustomerList[],5,FALSE),
", ", -1)</f>
        <v>Jawa Tengah</v>
      </c>
      <c r="P2170" s="68">
        <f ca="1">IF(InvoiceDatabase[[#This Row],[Aging]]&lt;&gt;"Within Due",InvoiceDatabase[[#This Row],[Balance Outstanding]],0)</f>
        <v>0</v>
      </c>
      <c r="Q2170" s="68">
        <f ca="1">IF(InvoiceDatabase[[#This Row],[Aging]]="Within Due",InvoiceDatabase[[#This Row],[Balance Outstanding]],0)</f>
        <v>0</v>
      </c>
      <c r="R2170" s="68" t="str">
        <f ca="1">IF(InvoiceDatabase[[#This Row],[Date Issued]] &gt;= TODAY()-30, "Yes", "No")</f>
        <v>No</v>
      </c>
      <c r="S2170" s="68" t="str">
        <f ca="1">IF(InvoiceDatabase[[#This Row],[IsOverdue?]]&lt;&gt;"Yes",InvoiceDatabase[[#This Row],[Status]],"Past Due")</f>
        <v>Paid</v>
      </c>
      <c r="T2170" s="68" t="str">
        <f ca="1">IF(AND(InvoiceDatabase[[#This Row],[Date Due]]&lt;TODAY(),InvoiceDatabase[[#This Row],[Status]]&lt;&gt;"Paid"),"Yes","No")</f>
        <v>No</v>
      </c>
    </row>
    <row r="2171" spans="1:20">
      <c r="A2171">
        <v>2170</v>
      </c>
      <c r="C2171" t="s">
        <v>260</v>
      </c>
      <c r="D2171" s="68">
        <v>5468000</v>
      </c>
      <c r="E2171" s="23">
        <v>46196</v>
      </c>
      <c r="F2171" s="23">
        <v>46241</v>
      </c>
      <c r="G2171" t="s">
        <v>274</v>
      </c>
      <c r="H2171"/>
      <c r="I2171"/>
      <c r="K2171" t="s">
        <v>2471</v>
      </c>
      <c r="L2171" s="68">
        <v>5468000</v>
      </c>
      <c r="M2171" s="68">
        <f>InvoiceDatabase[[#This Row],[Amount]]-InvoiceDatabase[[#This Row],[Paid Amount]]</f>
        <v>0</v>
      </c>
      <c r="N2171" s="68" t="str" cm="1">
        <f t="array" aca="1" ref="N21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1" s="68" t="str">
        <f>_xlfn.TEXTAFTER(
VLOOKUP(InvoiceDatabase[[#This Row],[Customer]],CustomerList[],5,FALSE),
", ", -1)</f>
        <v>Sulawesi Utara</v>
      </c>
      <c r="P2171" s="68">
        <f ca="1">IF(InvoiceDatabase[[#This Row],[Aging]]&lt;&gt;"Within Due",InvoiceDatabase[[#This Row],[Balance Outstanding]],0)</f>
        <v>0</v>
      </c>
      <c r="Q2171" s="68">
        <f ca="1">IF(InvoiceDatabase[[#This Row],[Aging]]="Within Due",InvoiceDatabase[[#This Row],[Balance Outstanding]],0)</f>
        <v>0</v>
      </c>
      <c r="R2171" s="68" t="str">
        <f ca="1">IF(InvoiceDatabase[[#This Row],[Date Issued]] &gt;= TODAY()-30, "Yes", "No")</f>
        <v>No</v>
      </c>
      <c r="S2171" s="68" t="str">
        <f ca="1">IF(InvoiceDatabase[[#This Row],[IsOverdue?]]&lt;&gt;"Yes",InvoiceDatabase[[#This Row],[Status]],"Past Due")</f>
        <v>Paid</v>
      </c>
      <c r="T2171" s="68" t="str">
        <f ca="1">IF(AND(InvoiceDatabase[[#This Row],[Date Due]]&lt;TODAY(),InvoiceDatabase[[#This Row],[Status]]&lt;&gt;"Paid"),"Yes","No")</f>
        <v>No</v>
      </c>
    </row>
    <row r="2172" spans="1:20">
      <c r="A2172">
        <v>2171</v>
      </c>
      <c r="C2172" t="s">
        <v>239</v>
      </c>
      <c r="D2172" s="68">
        <v>3150000</v>
      </c>
      <c r="E2172" s="23">
        <v>46076</v>
      </c>
      <c r="F2172" s="23">
        <v>46106</v>
      </c>
      <c r="G2172" t="s">
        <v>274</v>
      </c>
      <c r="H2172"/>
      <c r="I2172"/>
      <c r="K2172" t="s">
        <v>2472</v>
      </c>
      <c r="L2172" s="68">
        <v>3150000</v>
      </c>
      <c r="M2172" s="68">
        <f>InvoiceDatabase[[#This Row],[Amount]]-InvoiceDatabase[[#This Row],[Paid Amount]]</f>
        <v>0</v>
      </c>
      <c r="N2172" s="68" t="str" cm="1">
        <f t="array" aca="1" ref="N21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2" s="68" t="str">
        <f>_xlfn.TEXTAFTER(
VLOOKUP(InvoiceDatabase[[#This Row],[Customer]],CustomerList[],5,FALSE),
", ", -1)</f>
        <v>Kepulauan Riau</v>
      </c>
      <c r="P2172" s="68">
        <f ca="1">IF(InvoiceDatabase[[#This Row],[Aging]]&lt;&gt;"Within Due",InvoiceDatabase[[#This Row],[Balance Outstanding]],0)</f>
        <v>0</v>
      </c>
      <c r="Q2172" s="68">
        <f ca="1">IF(InvoiceDatabase[[#This Row],[Aging]]="Within Due",InvoiceDatabase[[#This Row],[Balance Outstanding]],0)</f>
        <v>0</v>
      </c>
      <c r="R2172" s="68" t="str">
        <f ca="1">IF(InvoiceDatabase[[#This Row],[Date Issued]] &gt;= TODAY()-30, "Yes", "No")</f>
        <v>No</v>
      </c>
      <c r="S2172" s="68" t="str">
        <f ca="1">IF(InvoiceDatabase[[#This Row],[IsOverdue?]]&lt;&gt;"Yes",InvoiceDatabase[[#This Row],[Status]],"Past Due")</f>
        <v>Paid</v>
      </c>
      <c r="T2172" s="68" t="str">
        <f ca="1">IF(AND(InvoiceDatabase[[#This Row],[Date Due]]&lt;TODAY(),InvoiceDatabase[[#This Row],[Status]]&lt;&gt;"Paid"),"Yes","No")</f>
        <v>No</v>
      </c>
    </row>
    <row r="2173" spans="1:20">
      <c r="A2173">
        <v>2172</v>
      </c>
      <c r="C2173" t="s">
        <v>125</v>
      </c>
      <c r="D2173" s="68">
        <v>4075000</v>
      </c>
      <c r="E2173" s="23">
        <v>46061</v>
      </c>
      <c r="F2173" s="23">
        <v>46106</v>
      </c>
      <c r="G2173" t="s">
        <v>274</v>
      </c>
      <c r="H2173"/>
      <c r="I2173"/>
      <c r="K2173" t="s">
        <v>2473</v>
      </c>
      <c r="L2173" s="68">
        <v>4075000</v>
      </c>
      <c r="M2173" s="68">
        <f>InvoiceDatabase[[#This Row],[Amount]]-InvoiceDatabase[[#This Row],[Paid Amount]]</f>
        <v>0</v>
      </c>
      <c r="N2173" s="68" t="str" cm="1">
        <f t="array" aca="1" ref="N21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3" s="68" t="str">
        <f>_xlfn.TEXTAFTER(
VLOOKUP(InvoiceDatabase[[#This Row],[Customer]],CustomerList[],5,FALSE),
", ", -1)</f>
        <v>DKI Jakarta</v>
      </c>
      <c r="P2173" s="68">
        <f ca="1">IF(InvoiceDatabase[[#This Row],[Aging]]&lt;&gt;"Within Due",InvoiceDatabase[[#This Row],[Balance Outstanding]],0)</f>
        <v>0</v>
      </c>
      <c r="Q2173" s="68">
        <f ca="1">IF(InvoiceDatabase[[#This Row],[Aging]]="Within Due",InvoiceDatabase[[#This Row],[Balance Outstanding]],0)</f>
        <v>0</v>
      </c>
      <c r="R2173" s="68" t="str">
        <f ca="1">IF(InvoiceDatabase[[#This Row],[Date Issued]] &gt;= TODAY()-30, "Yes", "No")</f>
        <v>No</v>
      </c>
      <c r="S2173" s="68" t="str">
        <f ca="1">IF(InvoiceDatabase[[#This Row],[IsOverdue?]]&lt;&gt;"Yes",InvoiceDatabase[[#This Row],[Status]],"Past Due")</f>
        <v>Paid</v>
      </c>
      <c r="T2173" s="68" t="str">
        <f ca="1">IF(AND(InvoiceDatabase[[#This Row],[Date Due]]&lt;TODAY(),InvoiceDatabase[[#This Row],[Status]]&lt;&gt;"Paid"),"Yes","No")</f>
        <v>No</v>
      </c>
    </row>
    <row r="2174" spans="1:20">
      <c r="A2174">
        <v>2173</v>
      </c>
      <c r="C2174" t="s">
        <v>111</v>
      </c>
      <c r="D2174" s="68">
        <v>7887000</v>
      </c>
      <c r="E2174" s="23">
        <v>46242</v>
      </c>
      <c r="F2174" s="23">
        <v>46256</v>
      </c>
      <c r="G2174" t="s">
        <v>274</v>
      </c>
      <c r="H2174"/>
      <c r="I2174"/>
      <c r="K2174" t="s">
        <v>2474</v>
      </c>
      <c r="L2174" s="68">
        <v>7887000</v>
      </c>
      <c r="M2174" s="68">
        <f>InvoiceDatabase[[#This Row],[Amount]]-InvoiceDatabase[[#This Row],[Paid Amount]]</f>
        <v>0</v>
      </c>
      <c r="N2174" s="68" t="str" cm="1">
        <f t="array" aca="1" ref="N21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4" s="68" t="str">
        <f>_xlfn.TEXTAFTER(
VLOOKUP(InvoiceDatabase[[#This Row],[Customer]],CustomerList[],5,FALSE),
", ", -1)</f>
        <v>DKI Jakarta</v>
      </c>
      <c r="P2174" s="68">
        <f ca="1">IF(InvoiceDatabase[[#This Row],[Aging]]&lt;&gt;"Within Due",InvoiceDatabase[[#This Row],[Balance Outstanding]],0)</f>
        <v>0</v>
      </c>
      <c r="Q2174" s="68">
        <f ca="1">IF(InvoiceDatabase[[#This Row],[Aging]]="Within Due",InvoiceDatabase[[#This Row],[Balance Outstanding]],0)</f>
        <v>0</v>
      </c>
      <c r="R2174" s="68" t="str">
        <f ca="1">IF(InvoiceDatabase[[#This Row],[Date Issued]] &gt;= TODAY()-30, "Yes", "No")</f>
        <v>No</v>
      </c>
      <c r="S2174" s="68" t="str">
        <f ca="1">IF(InvoiceDatabase[[#This Row],[IsOverdue?]]&lt;&gt;"Yes",InvoiceDatabase[[#This Row],[Status]],"Past Due")</f>
        <v>Paid</v>
      </c>
      <c r="T2174" s="68" t="str">
        <f ca="1">IF(AND(InvoiceDatabase[[#This Row],[Date Due]]&lt;TODAY(),InvoiceDatabase[[#This Row],[Status]]&lt;&gt;"Paid"),"Yes","No")</f>
        <v>No</v>
      </c>
    </row>
    <row r="2175" spans="1:20">
      <c r="A2175">
        <v>2174</v>
      </c>
      <c r="C2175" t="s">
        <v>105</v>
      </c>
      <c r="D2175" s="68">
        <v>2563000</v>
      </c>
      <c r="E2175" s="23">
        <v>46078</v>
      </c>
      <c r="F2175" s="23">
        <v>46092</v>
      </c>
      <c r="G2175" t="s">
        <v>274</v>
      </c>
      <c r="H2175"/>
      <c r="I2175"/>
      <c r="K2175" t="s">
        <v>2475</v>
      </c>
      <c r="L2175" s="68">
        <v>2563000</v>
      </c>
      <c r="M2175" s="68">
        <f>InvoiceDatabase[[#This Row],[Amount]]-InvoiceDatabase[[#This Row],[Paid Amount]]</f>
        <v>0</v>
      </c>
      <c r="N2175" s="68" t="str" cm="1">
        <f t="array" aca="1" ref="N21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5" s="68" t="str">
        <f>_xlfn.TEXTAFTER(
VLOOKUP(InvoiceDatabase[[#This Row],[Customer]],CustomerList[],5,FALSE),
", ", -1)</f>
        <v>DKI Jakarta</v>
      </c>
      <c r="P2175" s="68">
        <f ca="1">IF(InvoiceDatabase[[#This Row],[Aging]]&lt;&gt;"Within Due",InvoiceDatabase[[#This Row],[Balance Outstanding]],0)</f>
        <v>0</v>
      </c>
      <c r="Q2175" s="68">
        <f ca="1">IF(InvoiceDatabase[[#This Row],[Aging]]="Within Due",InvoiceDatabase[[#This Row],[Balance Outstanding]],0)</f>
        <v>0</v>
      </c>
      <c r="R2175" s="68" t="str">
        <f ca="1">IF(InvoiceDatabase[[#This Row],[Date Issued]] &gt;= TODAY()-30, "Yes", "No")</f>
        <v>No</v>
      </c>
      <c r="S2175" s="68" t="str">
        <f ca="1">IF(InvoiceDatabase[[#This Row],[IsOverdue?]]&lt;&gt;"Yes",InvoiceDatabase[[#This Row],[Status]],"Past Due")</f>
        <v>Paid</v>
      </c>
      <c r="T2175" s="68" t="str">
        <f ca="1">IF(AND(InvoiceDatabase[[#This Row],[Date Due]]&lt;TODAY(),InvoiceDatabase[[#This Row],[Status]]&lt;&gt;"Paid"),"Yes","No")</f>
        <v>No</v>
      </c>
    </row>
    <row r="2176" spans="1:20">
      <c r="A2176">
        <v>2175</v>
      </c>
      <c r="C2176" t="s">
        <v>260</v>
      </c>
      <c r="D2176" s="68">
        <v>4541000</v>
      </c>
      <c r="E2176" s="23">
        <v>46135</v>
      </c>
      <c r="F2176" s="23">
        <v>46165</v>
      </c>
      <c r="G2176" t="s">
        <v>274</v>
      </c>
      <c r="H2176"/>
      <c r="I2176"/>
      <c r="K2176" t="s">
        <v>2476</v>
      </c>
      <c r="L2176" s="68">
        <v>4541000</v>
      </c>
      <c r="M2176" s="68">
        <f>InvoiceDatabase[[#This Row],[Amount]]-InvoiceDatabase[[#This Row],[Paid Amount]]</f>
        <v>0</v>
      </c>
      <c r="N2176" s="68" t="str" cm="1">
        <f t="array" aca="1" ref="N21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6" s="68" t="str">
        <f>_xlfn.TEXTAFTER(
VLOOKUP(InvoiceDatabase[[#This Row],[Customer]],CustomerList[],5,FALSE),
", ", -1)</f>
        <v>Sulawesi Utara</v>
      </c>
      <c r="P2176" s="68">
        <f ca="1">IF(InvoiceDatabase[[#This Row],[Aging]]&lt;&gt;"Within Due",InvoiceDatabase[[#This Row],[Balance Outstanding]],0)</f>
        <v>0</v>
      </c>
      <c r="Q2176" s="68">
        <f ca="1">IF(InvoiceDatabase[[#This Row],[Aging]]="Within Due",InvoiceDatabase[[#This Row],[Balance Outstanding]],0)</f>
        <v>0</v>
      </c>
      <c r="R2176" s="68" t="str">
        <f ca="1">IF(InvoiceDatabase[[#This Row],[Date Issued]] &gt;= TODAY()-30, "Yes", "No")</f>
        <v>No</v>
      </c>
      <c r="S2176" s="68" t="str">
        <f ca="1">IF(InvoiceDatabase[[#This Row],[IsOverdue?]]&lt;&gt;"Yes",InvoiceDatabase[[#This Row],[Status]],"Past Due")</f>
        <v>Paid</v>
      </c>
      <c r="T2176" s="68" t="str">
        <f ca="1">IF(AND(InvoiceDatabase[[#This Row],[Date Due]]&lt;TODAY(),InvoiceDatabase[[#This Row],[Status]]&lt;&gt;"Paid"),"Yes","No")</f>
        <v>No</v>
      </c>
    </row>
    <row r="2177" spans="1:20">
      <c r="A2177">
        <v>2176</v>
      </c>
      <c r="C2177" t="s">
        <v>232</v>
      </c>
      <c r="D2177" s="68">
        <v>6689000</v>
      </c>
      <c r="E2177" s="23">
        <v>46254</v>
      </c>
      <c r="F2177" s="23">
        <v>46268</v>
      </c>
      <c r="G2177" t="s">
        <v>274</v>
      </c>
      <c r="H2177"/>
      <c r="I2177"/>
      <c r="K2177" t="s">
        <v>2477</v>
      </c>
      <c r="L2177" s="68">
        <v>6689000</v>
      </c>
      <c r="M2177" s="68">
        <f>InvoiceDatabase[[#This Row],[Amount]]-InvoiceDatabase[[#This Row],[Paid Amount]]</f>
        <v>0</v>
      </c>
      <c r="N2177" s="68" t="str" cm="1">
        <f t="array" aca="1" ref="N21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7" s="68" t="str">
        <f>_xlfn.TEXTAFTER(
VLOOKUP(InvoiceDatabase[[#This Row],[Customer]],CustomerList[],5,FALSE),
", ", -1)</f>
        <v>Riau</v>
      </c>
      <c r="P2177" s="68">
        <f ca="1">IF(InvoiceDatabase[[#This Row],[Aging]]&lt;&gt;"Within Due",InvoiceDatabase[[#This Row],[Balance Outstanding]],0)</f>
        <v>0</v>
      </c>
      <c r="Q2177" s="68">
        <f ca="1">IF(InvoiceDatabase[[#This Row],[Aging]]="Within Due",InvoiceDatabase[[#This Row],[Balance Outstanding]],0)</f>
        <v>0</v>
      </c>
      <c r="R2177" s="68" t="str">
        <f ca="1">IF(InvoiceDatabase[[#This Row],[Date Issued]] &gt;= TODAY()-30, "Yes", "No")</f>
        <v>No</v>
      </c>
      <c r="S2177" s="68" t="str">
        <f ca="1">IF(InvoiceDatabase[[#This Row],[IsOverdue?]]&lt;&gt;"Yes",InvoiceDatabase[[#This Row],[Status]],"Past Due")</f>
        <v>Paid</v>
      </c>
      <c r="T2177" s="68" t="str">
        <f ca="1">IF(AND(InvoiceDatabase[[#This Row],[Date Due]]&lt;TODAY(),InvoiceDatabase[[#This Row],[Status]]&lt;&gt;"Paid"),"Yes","No")</f>
        <v>No</v>
      </c>
    </row>
    <row r="2178" spans="1:20">
      <c r="A2178">
        <v>2177</v>
      </c>
      <c r="C2178" t="s">
        <v>239</v>
      </c>
      <c r="D2178" s="68">
        <v>6625000</v>
      </c>
      <c r="E2178" s="23">
        <v>46223</v>
      </c>
      <c r="F2178" s="23">
        <v>46253</v>
      </c>
      <c r="G2178" t="s">
        <v>274</v>
      </c>
      <c r="H2178"/>
      <c r="I2178"/>
      <c r="K2178" t="s">
        <v>2478</v>
      </c>
      <c r="L2178" s="68">
        <v>6625000</v>
      </c>
      <c r="M2178" s="68">
        <f>InvoiceDatabase[[#This Row],[Amount]]-InvoiceDatabase[[#This Row],[Paid Amount]]</f>
        <v>0</v>
      </c>
      <c r="N2178" s="68" t="str" cm="1">
        <f t="array" aca="1" ref="N21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78" s="68" t="str">
        <f>_xlfn.TEXTAFTER(
VLOOKUP(InvoiceDatabase[[#This Row],[Customer]],CustomerList[],5,FALSE),
", ", -1)</f>
        <v>Kepulauan Riau</v>
      </c>
      <c r="P2178" s="68">
        <f ca="1">IF(InvoiceDatabase[[#This Row],[Aging]]&lt;&gt;"Within Due",InvoiceDatabase[[#This Row],[Balance Outstanding]],0)</f>
        <v>0</v>
      </c>
      <c r="Q2178" s="68">
        <f ca="1">IF(InvoiceDatabase[[#This Row],[Aging]]="Within Due",InvoiceDatabase[[#This Row],[Balance Outstanding]],0)</f>
        <v>0</v>
      </c>
      <c r="R2178" s="68" t="str">
        <f ca="1">IF(InvoiceDatabase[[#This Row],[Date Issued]] &gt;= TODAY()-30, "Yes", "No")</f>
        <v>No</v>
      </c>
      <c r="S2178" s="68" t="str">
        <f ca="1">IF(InvoiceDatabase[[#This Row],[IsOverdue?]]&lt;&gt;"Yes",InvoiceDatabase[[#This Row],[Status]],"Past Due")</f>
        <v>Paid</v>
      </c>
      <c r="T2178" s="68" t="str">
        <f ca="1">IF(AND(InvoiceDatabase[[#This Row],[Date Due]]&lt;TODAY(),InvoiceDatabase[[#This Row],[Status]]&lt;&gt;"Paid"),"Yes","No")</f>
        <v>No</v>
      </c>
    </row>
    <row r="2179" spans="1:20">
      <c r="A2179">
        <v>2178</v>
      </c>
      <c r="C2179" t="s">
        <v>232</v>
      </c>
      <c r="D2179" s="68">
        <v>7159000</v>
      </c>
      <c r="E2179" s="23">
        <v>46106</v>
      </c>
      <c r="F2179" s="23">
        <v>46136</v>
      </c>
      <c r="G2179" t="s">
        <v>2802</v>
      </c>
      <c r="H2179"/>
      <c r="I2179"/>
      <c r="K2179" t="s">
        <v>2479</v>
      </c>
      <c r="L2179" s="68">
        <v>5369000</v>
      </c>
      <c r="M2179" s="68">
        <f>InvoiceDatabase[[#This Row],[Amount]]-InvoiceDatabase[[#This Row],[Paid Amount]]</f>
        <v>1790000</v>
      </c>
      <c r="N2179" s="68" t="str" cm="1">
        <f t="array" aca="1" ref="N21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79" s="68" t="str">
        <f>_xlfn.TEXTAFTER(
VLOOKUP(InvoiceDatabase[[#This Row],[Customer]],CustomerList[],5,FALSE),
", ", -1)</f>
        <v>Riau</v>
      </c>
      <c r="P2179" s="68">
        <f ca="1">IF(InvoiceDatabase[[#This Row],[Aging]]&lt;&gt;"Within Due",InvoiceDatabase[[#This Row],[Balance Outstanding]],0)</f>
        <v>1790000</v>
      </c>
      <c r="Q2179" s="68">
        <f ca="1">IF(InvoiceDatabase[[#This Row],[Aging]]="Within Due",InvoiceDatabase[[#This Row],[Balance Outstanding]],0)</f>
        <v>0</v>
      </c>
      <c r="R2179" s="68" t="str">
        <f ca="1">IF(InvoiceDatabase[[#This Row],[Date Issued]] &gt;= TODAY()-30, "Yes", "No")</f>
        <v>No</v>
      </c>
      <c r="S2179" s="68" t="str">
        <f ca="1">IF(InvoiceDatabase[[#This Row],[IsOverdue?]]&lt;&gt;"Yes",InvoiceDatabase[[#This Row],[Status]],"Past Due")</f>
        <v>Past Due</v>
      </c>
      <c r="T2179" s="68" t="str">
        <f ca="1">IF(AND(InvoiceDatabase[[#This Row],[Date Due]]&lt;TODAY(),InvoiceDatabase[[#This Row],[Status]]&lt;&gt;"Paid"),"Yes","No")</f>
        <v>Yes</v>
      </c>
    </row>
    <row r="2180" spans="1:20">
      <c r="A2180">
        <v>2179</v>
      </c>
      <c r="C2180" t="s">
        <v>225</v>
      </c>
      <c r="D2180" s="68">
        <v>2560000</v>
      </c>
      <c r="E2180" s="23">
        <v>46235</v>
      </c>
      <c r="F2180" s="23">
        <v>46280</v>
      </c>
      <c r="G2180" t="s">
        <v>274</v>
      </c>
      <c r="H2180"/>
      <c r="I2180"/>
      <c r="K2180" t="s">
        <v>2480</v>
      </c>
      <c r="L2180" s="68">
        <v>2560000</v>
      </c>
      <c r="M2180" s="68">
        <f>InvoiceDatabase[[#This Row],[Amount]]-InvoiceDatabase[[#This Row],[Paid Amount]]</f>
        <v>0</v>
      </c>
      <c r="N2180" s="68" t="str" cm="1">
        <f t="array" aca="1" ref="N21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0" s="68" t="str">
        <f>_xlfn.TEXTAFTER(
VLOOKUP(InvoiceDatabase[[#This Row],[Customer]],CustomerList[],5,FALSE),
", ", -1)</f>
        <v>Sumatera Selatan</v>
      </c>
      <c r="P2180" s="68">
        <f ca="1">IF(InvoiceDatabase[[#This Row],[Aging]]&lt;&gt;"Within Due",InvoiceDatabase[[#This Row],[Balance Outstanding]],0)</f>
        <v>0</v>
      </c>
      <c r="Q2180" s="68">
        <f ca="1">IF(InvoiceDatabase[[#This Row],[Aging]]="Within Due",InvoiceDatabase[[#This Row],[Balance Outstanding]],0)</f>
        <v>0</v>
      </c>
      <c r="R2180" s="68" t="str">
        <f ca="1">IF(InvoiceDatabase[[#This Row],[Date Issued]] &gt;= TODAY()-30, "Yes", "No")</f>
        <v>No</v>
      </c>
      <c r="S2180" s="68" t="str">
        <f ca="1">IF(InvoiceDatabase[[#This Row],[IsOverdue?]]&lt;&gt;"Yes",InvoiceDatabase[[#This Row],[Status]],"Past Due")</f>
        <v>Paid</v>
      </c>
      <c r="T2180" s="68" t="str">
        <f ca="1">IF(AND(InvoiceDatabase[[#This Row],[Date Due]]&lt;TODAY(),InvoiceDatabase[[#This Row],[Status]]&lt;&gt;"Paid"),"Yes","No")</f>
        <v>No</v>
      </c>
    </row>
    <row r="2181" spans="1:20">
      <c r="A2181">
        <v>2180</v>
      </c>
      <c r="C2181" t="s">
        <v>144</v>
      </c>
      <c r="D2181" s="68">
        <v>7114000</v>
      </c>
      <c r="E2181" s="23">
        <v>46087</v>
      </c>
      <c r="F2181" s="23">
        <v>46117</v>
      </c>
      <c r="G2181" t="s">
        <v>2802</v>
      </c>
      <c r="H2181"/>
      <c r="I2181"/>
      <c r="K2181" t="s">
        <v>2481</v>
      </c>
      <c r="L2181" s="68">
        <v>4980000</v>
      </c>
      <c r="M2181" s="68">
        <f>InvoiceDatabase[[#This Row],[Amount]]-InvoiceDatabase[[#This Row],[Paid Amount]]</f>
        <v>2134000</v>
      </c>
      <c r="N2181" s="68" t="str" cm="1">
        <f t="array" aca="1" ref="N21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1" s="68" t="str">
        <f>_xlfn.TEXTAFTER(
VLOOKUP(InvoiceDatabase[[#This Row],[Customer]],CustomerList[],5,FALSE),
", ", -1)</f>
        <v>Banten</v>
      </c>
      <c r="P2181" s="68">
        <f ca="1">IF(InvoiceDatabase[[#This Row],[Aging]]&lt;&gt;"Within Due",InvoiceDatabase[[#This Row],[Balance Outstanding]],0)</f>
        <v>2134000</v>
      </c>
      <c r="Q2181" s="68">
        <f ca="1">IF(InvoiceDatabase[[#This Row],[Aging]]="Within Due",InvoiceDatabase[[#This Row],[Balance Outstanding]],0)</f>
        <v>0</v>
      </c>
      <c r="R2181" s="68" t="str">
        <f ca="1">IF(InvoiceDatabase[[#This Row],[Date Issued]] &gt;= TODAY()-30, "Yes", "No")</f>
        <v>No</v>
      </c>
      <c r="S2181" s="68" t="str">
        <f ca="1">IF(InvoiceDatabase[[#This Row],[IsOverdue?]]&lt;&gt;"Yes",InvoiceDatabase[[#This Row],[Status]],"Past Due")</f>
        <v>Past Due</v>
      </c>
      <c r="T2181" s="68" t="str">
        <f ca="1">IF(AND(InvoiceDatabase[[#This Row],[Date Due]]&lt;TODAY(),InvoiceDatabase[[#This Row],[Status]]&lt;&gt;"Paid"),"Yes","No")</f>
        <v>Yes</v>
      </c>
    </row>
    <row r="2182" spans="1:20">
      <c r="A2182">
        <v>2181</v>
      </c>
      <c r="C2182" t="s">
        <v>218</v>
      </c>
      <c r="D2182" s="68">
        <v>5191000</v>
      </c>
      <c r="E2182" s="23">
        <v>46100</v>
      </c>
      <c r="F2182" s="23">
        <v>46130</v>
      </c>
      <c r="G2182" t="s">
        <v>274</v>
      </c>
      <c r="H2182"/>
      <c r="I2182"/>
      <c r="K2182" t="s">
        <v>2482</v>
      </c>
      <c r="L2182" s="68">
        <v>5191000</v>
      </c>
      <c r="M2182" s="68">
        <f>InvoiceDatabase[[#This Row],[Amount]]-InvoiceDatabase[[#This Row],[Paid Amount]]</f>
        <v>0</v>
      </c>
      <c r="N2182" s="68" t="str" cm="1">
        <f t="array" aca="1" ref="N21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2" s="68" t="str">
        <f>_xlfn.TEXTAFTER(
VLOOKUP(InvoiceDatabase[[#This Row],[Customer]],CustomerList[],5,FALSE),
", ", -1)</f>
        <v>Sumatera Utara</v>
      </c>
      <c r="P2182" s="68">
        <f ca="1">IF(InvoiceDatabase[[#This Row],[Aging]]&lt;&gt;"Within Due",InvoiceDatabase[[#This Row],[Balance Outstanding]],0)</f>
        <v>0</v>
      </c>
      <c r="Q2182" s="68">
        <f ca="1">IF(InvoiceDatabase[[#This Row],[Aging]]="Within Due",InvoiceDatabase[[#This Row],[Balance Outstanding]],0)</f>
        <v>0</v>
      </c>
      <c r="R2182" s="68" t="str">
        <f ca="1">IF(InvoiceDatabase[[#This Row],[Date Issued]] &gt;= TODAY()-30, "Yes", "No")</f>
        <v>No</v>
      </c>
      <c r="S2182" s="68" t="str">
        <f ca="1">IF(InvoiceDatabase[[#This Row],[IsOverdue?]]&lt;&gt;"Yes",InvoiceDatabase[[#This Row],[Status]],"Past Due")</f>
        <v>Paid</v>
      </c>
      <c r="T2182" s="68" t="str">
        <f ca="1">IF(AND(InvoiceDatabase[[#This Row],[Date Due]]&lt;TODAY(),InvoiceDatabase[[#This Row],[Status]]&lt;&gt;"Paid"),"Yes","No")</f>
        <v>No</v>
      </c>
    </row>
    <row r="2183" spans="1:20">
      <c r="A2183">
        <v>2182</v>
      </c>
      <c r="C2183" t="s">
        <v>177</v>
      </c>
      <c r="D2183" s="68">
        <v>2957000</v>
      </c>
      <c r="E2183" s="23">
        <v>46132</v>
      </c>
      <c r="F2183" s="23">
        <v>46162</v>
      </c>
      <c r="G2183" t="s">
        <v>51</v>
      </c>
      <c r="H2183"/>
      <c r="I2183"/>
      <c r="K2183" t="s">
        <v>2483</v>
      </c>
      <c r="L2183" s="68">
        <v>0</v>
      </c>
      <c r="M2183" s="68">
        <f>InvoiceDatabase[[#This Row],[Amount]]-InvoiceDatabase[[#This Row],[Paid Amount]]</f>
        <v>2957000</v>
      </c>
      <c r="N2183" s="68" t="str" cm="1">
        <f t="array" aca="1" ref="N21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83" s="68" t="str">
        <f>_xlfn.TEXTAFTER(
VLOOKUP(InvoiceDatabase[[#This Row],[Customer]],CustomerList[],5,FALSE),
", ", -1)</f>
        <v>Jawa Timur</v>
      </c>
      <c r="P2183" s="68">
        <f ca="1">IF(InvoiceDatabase[[#This Row],[Aging]]&lt;&gt;"Within Due",InvoiceDatabase[[#This Row],[Balance Outstanding]],0)</f>
        <v>2957000</v>
      </c>
      <c r="Q2183" s="68">
        <f ca="1">IF(InvoiceDatabase[[#This Row],[Aging]]="Within Due",InvoiceDatabase[[#This Row],[Balance Outstanding]],0)</f>
        <v>0</v>
      </c>
      <c r="R2183" s="68" t="str">
        <f ca="1">IF(InvoiceDatabase[[#This Row],[Date Issued]] &gt;= TODAY()-30, "Yes", "No")</f>
        <v>No</v>
      </c>
      <c r="S2183" s="68" t="str">
        <f ca="1">IF(InvoiceDatabase[[#This Row],[IsOverdue?]]&lt;&gt;"Yes",InvoiceDatabase[[#This Row],[Status]],"Past Due")</f>
        <v>Past Due</v>
      </c>
      <c r="T2183" s="68" t="str">
        <f ca="1">IF(AND(InvoiceDatabase[[#This Row],[Date Due]]&lt;TODAY(),InvoiceDatabase[[#This Row],[Status]]&lt;&gt;"Paid"),"Yes","No")</f>
        <v>Yes</v>
      </c>
    </row>
    <row r="2184" spans="1:20">
      <c r="A2184">
        <v>2183</v>
      </c>
      <c r="C2184" t="s">
        <v>225</v>
      </c>
      <c r="D2184" s="68">
        <v>3542000</v>
      </c>
      <c r="E2184" s="23">
        <v>46261</v>
      </c>
      <c r="F2184" s="23">
        <v>46306</v>
      </c>
      <c r="G2184" t="s">
        <v>274</v>
      </c>
      <c r="H2184"/>
      <c r="I2184"/>
      <c r="K2184" t="s">
        <v>2484</v>
      </c>
      <c r="L2184" s="68">
        <v>3542000</v>
      </c>
      <c r="M2184" s="68">
        <f>InvoiceDatabase[[#This Row],[Amount]]-InvoiceDatabase[[#This Row],[Paid Amount]]</f>
        <v>0</v>
      </c>
      <c r="N2184" s="68" t="str" cm="1">
        <f t="array" aca="1" ref="N21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4" s="68" t="str">
        <f>_xlfn.TEXTAFTER(
VLOOKUP(InvoiceDatabase[[#This Row],[Customer]],CustomerList[],5,FALSE),
", ", -1)</f>
        <v>Sumatera Selatan</v>
      </c>
      <c r="P2184" s="68">
        <f ca="1">IF(InvoiceDatabase[[#This Row],[Aging]]&lt;&gt;"Within Due",InvoiceDatabase[[#This Row],[Balance Outstanding]],0)</f>
        <v>0</v>
      </c>
      <c r="Q2184" s="68">
        <f ca="1">IF(InvoiceDatabase[[#This Row],[Aging]]="Within Due",InvoiceDatabase[[#This Row],[Balance Outstanding]],0)</f>
        <v>0</v>
      </c>
      <c r="R2184" s="68" t="str">
        <f ca="1">IF(InvoiceDatabase[[#This Row],[Date Issued]] &gt;= TODAY()-30, "Yes", "No")</f>
        <v>No</v>
      </c>
      <c r="S2184" s="68" t="str">
        <f ca="1">IF(InvoiceDatabase[[#This Row],[IsOverdue?]]&lt;&gt;"Yes",InvoiceDatabase[[#This Row],[Status]],"Past Due")</f>
        <v>Paid</v>
      </c>
      <c r="T2184" s="68" t="str">
        <f ca="1">IF(AND(InvoiceDatabase[[#This Row],[Date Due]]&lt;TODAY(),InvoiceDatabase[[#This Row],[Status]]&lt;&gt;"Paid"),"Yes","No")</f>
        <v>No</v>
      </c>
    </row>
    <row r="2185" spans="1:20">
      <c r="A2185">
        <v>2184</v>
      </c>
      <c r="C2185" t="s">
        <v>151</v>
      </c>
      <c r="D2185" s="68">
        <v>4718000</v>
      </c>
      <c r="E2185" s="23">
        <v>46227</v>
      </c>
      <c r="F2185" s="23">
        <v>46241</v>
      </c>
      <c r="G2185" t="s">
        <v>274</v>
      </c>
      <c r="H2185"/>
      <c r="I2185"/>
      <c r="K2185" t="s">
        <v>2485</v>
      </c>
      <c r="L2185" s="68">
        <v>4718000</v>
      </c>
      <c r="M2185" s="68">
        <f>InvoiceDatabase[[#This Row],[Amount]]-InvoiceDatabase[[#This Row],[Paid Amount]]</f>
        <v>0</v>
      </c>
      <c r="N2185" s="68" t="str" cm="1">
        <f t="array" aca="1" ref="N21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5" s="68" t="str">
        <f>_xlfn.TEXTAFTER(
VLOOKUP(InvoiceDatabase[[#This Row],[Customer]],CustomerList[],5,FALSE),
", ", -1)</f>
        <v>Banten</v>
      </c>
      <c r="P2185" s="68">
        <f ca="1">IF(InvoiceDatabase[[#This Row],[Aging]]&lt;&gt;"Within Due",InvoiceDatabase[[#This Row],[Balance Outstanding]],0)</f>
        <v>0</v>
      </c>
      <c r="Q2185" s="68">
        <f ca="1">IF(InvoiceDatabase[[#This Row],[Aging]]="Within Due",InvoiceDatabase[[#This Row],[Balance Outstanding]],0)</f>
        <v>0</v>
      </c>
      <c r="R2185" s="68" t="str">
        <f ca="1">IF(InvoiceDatabase[[#This Row],[Date Issued]] &gt;= TODAY()-30, "Yes", "No")</f>
        <v>No</v>
      </c>
      <c r="S2185" s="68" t="str">
        <f ca="1">IF(InvoiceDatabase[[#This Row],[IsOverdue?]]&lt;&gt;"Yes",InvoiceDatabase[[#This Row],[Status]],"Past Due")</f>
        <v>Paid</v>
      </c>
      <c r="T2185" s="68" t="str">
        <f ca="1">IF(AND(InvoiceDatabase[[#This Row],[Date Due]]&lt;TODAY(),InvoiceDatabase[[#This Row],[Status]]&lt;&gt;"Paid"),"Yes","No")</f>
        <v>No</v>
      </c>
    </row>
    <row r="2186" spans="1:20">
      <c r="A2186">
        <v>2185</v>
      </c>
      <c r="C2186" t="s">
        <v>32</v>
      </c>
      <c r="D2186" s="68">
        <v>2925000</v>
      </c>
      <c r="E2186" s="23">
        <v>46188</v>
      </c>
      <c r="F2186" s="23">
        <v>46218</v>
      </c>
      <c r="G2186" t="s">
        <v>2802</v>
      </c>
      <c r="H2186"/>
      <c r="I2186"/>
      <c r="K2186" t="s">
        <v>2486</v>
      </c>
      <c r="L2186" s="68">
        <v>878000</v>
      </c>
      <c r="M2186" s="68">
        <f>InvoiceDatabase[[#This Row],[Amount]]-InvoiceDatabase[[#This Row],[Paid Amount]]</f>
        <v>2047000</v>
      </c>
      <c r="N2186" s="68" t="str" cm="1">
        <f t="array" aca="1" ref="N21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86" s="68" t="str">
        <f>_xlfn.TEXTAFTER(
VLOOKUP(InvoiceDatabase[[#This Row],[Customer]],CustomerList[],5,FALSE),
", ", -1)</f>
        <v>DKI Jakarta</v>
      </c>
      <c r="P2186" s="68">
        <f ca="1">IF(InvoiceDatabase[[#This Row],[Aging]]&lt;&gt;"Within Due",InvoiceDatabase[[#This Row],[Balance Outstanding]],0)</f>
        <v>2047000</v>
      </c>
      <c r="Q2186" s="68">
        <f ca="1">IF(InvoiceDatabase[[#This Row],[Aging]]="Within Due",InvoiceDatabase[[#This Row],[Balance Outstanding]],0)</f>
        <v>0</v>
      </c>
      <c r="R2186" s="68" t="str">
        <f ca="1">IF(InvoiceDatabase[[#This Row],[Date Issued]] &gt;= TODAY()-30, "Yes", "No")</f>
        <v>No</v>
      </c>
      <c r="S2186" s="68" t="str">
        <f ca="1">IF(InvoiceDatabase[[#This Row],[IsOverdue?]]&lt;&gt;"Yes",InvoiceDatabase[[#This Row],[Status]],"Past Due")</f>
        <v>Past Due</v>
      </c>
      <c r="T2186" s="68" t="str">
        <f ca="1">IF(AND(InvoiceDatabase[[#This Row],[Date Due]]&lt;TODAY(),InvoiceDatabase[[#This Row],[Status]]&lt;&gt;"Paid"),"Yes","No")</f>
        <v>Yes</v>
      </c>
    </row>
    <row r="2187" spans="1:20">
      <c r="A2187">
        <v>2186</v>
      </c>
      <c r="C2187" t="s">
        <v>138</v>
      </c>
      <c r="D2187" s="68">
        <v>3878000</v>
      </c>
      <c r="E2187" s="23">
        <v>46225</v>
      </c>
      <c r="F2187" s="23">
        <v>46255</v>
      </c>
      <c r="G2187" t="s">
        <v>274</v>
      </c>
      <c r="H2187"/>
      <c r="I2187"/>
      <c r="K2187" t="s">
        <v>2487</v>
      </c>
      <c r="L2187" s="68">
        <v>3878000</v>
      </c>
      <c r="M2187" s="68">
        <f>InvoiceDatabase[[#This Row],[Amount]]-InvoiceDatabase[[#This Row],[Paid Amount]]</f>
        <v>0</v>
      </c>
      <c r="N2187" s="68" t="str" cm="1">
        <f t="array" aca="1" ref="N21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7" s="68" t="str">
        <f>_xlfn.TEXTAFTER(
VLOOKUP(InvoiceDatabase[[#This Row],[Customer]],CustomerList[],5,FALSE),
", ", -1)</f>
        <v>Jawa Barat</v>
      </c>
      <c r="P2187" s="68">
        <f ca="1">IF(InvoiceDatabase[[#This Row],[Aging]]&lt;&gt;"Within Due",InvoiceDatabase[[#This Row],[Balance Outstanding]],0)</f>
        <v>0</v>
      </c>
      <c r="Q2187" s="68">
        <f ca="1">IF(InvoiceDatabase[[#This Row],[Aging]]="Within Due",InvoiceDatabase[[#This Row],[Balance Outstanding]],0)</f>
        <v>0</v>
      </c>
      <c r="R2187" s="68" t="str">
        <f ca="1">IF(InvoiceDatabase[[#This Row],[Date Issued]] &gt;= TODAY()-30, "Yes", "No")</f>
        <v>No</v>
      </c>
      <c r="S2187" s="68" t="str">
        <f ca="1">IF(InvoiceDatabase[[#This Row],[IsOverdue?]]&lt;&gt;"Yes",InvoiceDatabase[[#This Row],[Status]],"Past Due")</f>
        <v>Paid</v>
      </c>
      <c r="T2187" s="68" t="str">
        <f ca="1">IF(AND(InvoiceDatabase[[#This Row],[Date Due]]&lt;TODAY(),InvoiceDatabase[[#This Row],[Status]]&lt;&gt;"Paid"),"Yes","No")</f>
        <v>No</v>
      </c>
    </row>
    <row r="2188" spans="1:20">
      <c r="A2188">
        <v>2187</v>
      </c>
      <c r="C2188" t="s">
        <v>190</v>
      </c>
      <c r="D2188" s="68">
        <v>5057000</v>
      </c>
      <c r="E2188" s="23">
        <v>46176</v>
      </c>
      <c r="F2188" s="23">
        <v>46190</v>
      </c>
      <c r="G2188" t="s">
        <v>274</v>
      </c>
      <c r="H2188"/>
      <c r="I2188"/>
      <c r="K2188" t="s">
        <v>2488</v>
      </c>
      <c r="L2188" s="68">
        <v>5057000</v>
      </c>
      <c r="M2188" s="68">
        <f>InvoiceDatabase[[#This Row],[Amount]]-InvoiceDatabase[[#This Row],[Paid Amount]]</f>
        <v>0</v>
      </c>
      <c r="N2188" s="68" t="str" cm="1">
        <f t="array" aca="1" ref="N21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8" s="68" t="str">
        <f>_xlfn.TEXTAFTER(
VLOOKUP(InvoiceDatabase[[#This Row],[Customer]],CustomerList[],5,FALSE),
", ", -1)</f>
        <v>Jawa Tengah</v>
      </c>
      <c r="P2188" s="68">
        <f ca="1">IF(InvoiceDatabase[[#This Row],[Aging]]&lt;&gt;"Within Due",InvoiceDatabase[[#This Row],[Balance Outstanding]],0)</f>
        <v>0</v>
      </c>
      <c r="Q2188" s="68">
        <f ca="1">IF(InvoiceDatabase[[#This Row],[Aging]]="Within Due",InvoiceDatabase[[#This Row],[Balance Outstanding]],0)</f>
        <v>0</v>
      </c>
      <c r="R2188" s="68" t="str">
        <f ca="1">IF(InvoiceDatabase[[#This Row],[Date Issued]] &gt;= TODAY()-30, "Yes", "No")</f>
        <v>No</v>
      </c>
      <c r="S2188" s="68" t="str">
        <f ca="1">IF(InvoiceDatabase[[#This Row],[IsOverdue?]]&lt;&gt;"Yes",InvoiceDatabase[[#This Row],[Status]],"Past Due")</f>
        <v>Paid</v>
      </c>
      <c r="T2188" s="68" t="str">
        <f ca="1">IF(AND(InvoiceDatabase[[#This Row],[Date Due]]&lt;TODAY(),InvoiceDatabase[[#This Row],[Status]]&lt;&gt;"Paid"),"Yes","No")</f>
        <v>No</v>
      </c>
    </row>
    <row r="2189" spans="1:20">
      <c r="A2189">
        <v>2188</v>
      </c>
      <c r="C2189" t="s">
        <v>204</v>
      </c>
      <c r="D2189" s="68">
        <v>1737000</v>
      </c>
      <c r="E2189" s="23">
        <v>46125</v>
      </c>
      <c r="F2189" s="23">
        <v>46155</v>
      </c>
      <c r="G2189" t="s">
        <v>274</v>
      </c>
      <c r="H2189"/>
      <c r="I2189"/>
      <c r="K2189" t="s">
        <v>2489</v>
      </c>
      <c r="L2189" s="68">
        <v>1737000</v>
      </c>
      <c r="M2189" s="68">
        <f>InvoiceDatabase[[#This Row],[Amount]]-InvoiceDatabase[[#This Row],[Paid Amount]]</f>
        <v>0</v>
      </c>
      <c r="N2189" s="68" t="str" cm="1">
        <f t="array" aca="1" ref="N21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89" s="68" t="str">
        <f>_xlfn.TEXTAFTER(
VLOOKUP(InvoiceDatabase[[#This Row],[Customer]],CustomerList[],5,FALSE),
", ", -1)</f>
        <v>Bali</v>
      </c>
      <c r="P2189" s="68">
        <f ca="1">IF(InvoiceDatabase[[#This Row],[Aging]]&lt;&gt;"Within Due",InvoiceDatabase[[#This Row],[Balance Outstanding]],0)</f>
        <v>0</v>
      </c>
      <c r="Q2189" s="68">
        <f ca="1">IF(InvoiceDatabase[[#This Row],[Aging]]="Within Due",InvoiceDatabase[[#This Row],[Balance Outstanding]],0)</f>
        <v>0</v>
      </c>
      <c r="R2189" s="68" t="str">
        <f ca="1">IF(InvoiceDatabase[[#This Row],[Date Issued]] &gt;= TODAY()-30, "Yes", "No")</f>
        <v>No</v>
      </c>
      <c r="S2189" s="68" t="str">
        <f ca="1">IF(InvoiceDatabase[[#This Row],[IsOverdue?]]&lt;&gt;"Yes",InvoiceDatabase[[#This Row],[Status]],"Past Due")</f>
        <v>Paid</v>
      </c>
      <c r="T2189" s="68" t="str">
        <f ca="1">IF(AND(InvoiceDatabase[[#This Row],[Date Due]]&lt;TODAY(),InvoiceDatabase[[#This Row],[Status]]&lt;&gt;"Paid"),"Yes","No")</f>
        <v>No</v>
      </c>
    </row>
    <row r="2190" spans="1:20">
      <c r="A2190">
        <v>2189</v>
      </c>
      <c r="C2190" t="s">
        <v>246</v>
      </c>
      <c r="D2190" s="68">
        <v>5968000</v>
      </c>
      <c r="E2190" s="23">
        <v>46236</v>
      </c>
      <c r="F2190" s="23">
        <v>46266</v>
      </c>
      <c r="G2190" t="s">
        <v>274</v>
      </c>
      <c r="H2190"/>
      <c r="I2190"/>
      <c r="K2190" t="s">
        <v>2490</v>
      </c>
      <c r="L2190" s="68">
        <v>5968000</v>
      </c>
      <c r="M2190" s="68">
        <f>InvoiceDatabase[[#This Row],[Amount]]-InvoiceDatabase[[#This Row],[Paid Amount]]</f>
        <v>0</v>
      </c>
      <c r="N2190" s="68" t="str" cm="1">
        <f t="array" aca="1" ref="N21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0" s="68" t="str">
        <f>_xlfn.TEXTAFTER(
VLOOKUP(InvoiceDatabase[[#This Row],[Customer]],CustomerList[],5,FALSE),
", ", -1)</f>
        <v>Kalimantan Timur</v>
      </c>
      <c r="P2190" s="68">
        <f ca="1">IF(InvoiceDatabase[[#This Row],[Aging]]&lt;&gt;"Within Due",InvoiceDatabase[[#This Row],[Balance Outstanding]],0)</f>
        <v>0</v>
      </c>
      <c r="Q2190" s="68">
        <f ca="1">IF(InvoiceDatabase[[#This Row],[Aging]]="Within Due",InvoiceDatabase[[#This Row],[Balance Outstanding]],0)</f>
        <v>0</v>
      </c>
      <c r="R2190" s="68" t="str">
        <f ca="1">IF(InvoiceDatabase[[#This Row],[Date Issued]] &gt;= TODAY()-30, "Yes", "No")</f>
        <v>No</v>
      </c>
      <c r="S2190" s="68" t="str">
        <f ca="1">IF(InvoiceDatabase[[#This Row],[IsOverdue?]]&lt;&gt;"Yes",InvoiceDatabase[[#This Row],[Status]],"Past Due")</f>
        <v>Paid</v>
      </c>
      <c r="T2190" s="68" t="str">
        <f ca="1">IF(AND(InvoiceDatabase[[#This Row],[Date Due]]&lt;TODAY(),InvoiceDatabase[[#This Row],[Status]]&lt;&gt;"Paid"),"Yes","No")</f>
        <v>No</v>
      </c>
    </row>
    <row r="2191" spans="1:20">
      <c r="A2191">
        <v>2190</v>
      </c>
      <c r="C2191" t="s">
        <v>246</v>
      </c>
      <c r="D2191" s="68">
        <v>3701000</v>
      </c>
      <c r="E2191" s="23">
        <v>46178</v>
      </c>
      <c r="F2191" s="23">
        <v>46208</v>
      </c>
      <c r="G2191" t="s">
        <v>2802</v>
      </c>
      <c r="H2191"/>
      <c r="I2191"/>
      <c r="K2191" t="s">
        <v>2491</v>
      </c>
      <c r="L2191" s="68">
        <v>1850000</v>
      </c>
      <c r="M2191" s="68">
        <f>InvoiceDatabase[[#This Row],[Amount]]-InvoiceDatabase[[#This Row],[Paid Amount]]</f>
        <v>1851000</v>
      </c>
      <c r="N2191" s="68" t="str" cm="1">
        <f t="array" aca="1" ref="N21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1" s="68" t="str">
        <f>_xlfn.TEXTAFTER(
VLOOKUP(InvoiceDatabase[[#This Row],[Customer]],CustomerList[],5,FALSE),
", ", -1)</f>
        <v>Kalimantan Timur</v>
      </c>
      <c r="P2191" s="68">
        <f ca="1">IF(InvoiceDatabase[[#This Row],[Aging]]&lt;&gt;"Within Due",InvoiceDatabase[[#This Row],[Balance Outstanding]],0)</f>
        <v>1851000</v>
      </c>
      <c r="Q2191" s="68">
        <f ca="1">IF(InvoiceDatabase[[#This Row],[Aging]]="Within Due",InvoiceDatabase[[#This Row],[Balance Outstanding]],0)</f>
        <v>0</v>
      </c>
      <c r="R2191" s="68" t="str">
        <f ca="1">IF(InvoiceDatabase[[#This Row],[Date Issued]] &gt;= TODAY()-30, "Yes", "No")</f>
        <v>No</v>
      </c>
      <c r="S2191" s="68" t="str">
        <f ca="1">IF(InvoiceDatabase[[#This Row],[IsOverdue?]]&lt;&gt;"Yes",InvoiceDatabase[[#This Row],[Status]],"Past Due")</f>
        <v>Past Due</v>
      </c>
      <c r="T2191" s="68" t="str">
        <f ca="1">IF(AND(InvoiceDatabase[[#This Row],[Date Due]]&lt;TODAY(),InvoiceDatabase[[#This Row],[Status]]&lt;&gt;"Paid"),"Yes","No")</f>
        <v>Yes</v>
      </c>
    </row>
    <row r="2192" spans="1:20">
      <c r="A2192">
        <v>2191</v>
      </c>
      <c r="C2192" t="s">
        <v>246</v>
      </c>
      <c r="D2192" s="68">
        <v>1590000</v>
      </c>
      <c r="E2192" s="23">
        <v>46206</v>
      </c>
      <c r="F2192" s="23">
        <v>46220</v>
      </c>
      <c r="G2192" t="s">
        <v>51</v>
      </c>
      <c r="H2192"/>
      <c r="I2192"/>
      <c r="K2192" t="s">
        <v>2492</v>
      </c>
      <c r="L2192" s="68">
        <v>0</v>
      </c>
      <c r="M2192" s="68">
        <f>InvoiceDatabase[[#This Row],[Amount]]-InvoiceDatabase[[#This Row],[Paid Amount]]</f>
        <v>1590000</v>
      </c>
      <c r="N2192" s="68" t="str" cm="1">
        <f t="array" aca="1" ref="N21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2" s="68" t="str">
        <f>_xlfn.TEXTAFTER(
VLOOKUP(InvoiceDatabase[[#This Row],[Customer]],CustomerList[],5,FALSE),
", ", -1)</f>
        <v>Kalimantan Timur</v>
      </c>
      <c r="P2192" s="68">
        <f ca="1">IF(InvoiceDatabase[[#This Row],[Aging]]&lt;&gt;"Within Due",InvoiceDatabase[[#This Row],[Balance Outstanding]],0)</f>
        <v>1590000</v>
      </c>
      <c r="Q2192" s="68">
        <f ca="1">IF(InvoiceDatabase[[#This Row],[Aging]]="Within Due",InvoiceDatabase[[#This Row],[Balance Outstanding]],0)</f>
        <v>0</v>
      </c>
      <c r="R2192" s="68" t="str">
        <f ca="1">IF(InvoiceDatabase[[#This Row],[Date Issued]] &gt;= TODAY()-30, "Yes", "No")</f>
        <v>No</v>
      </c>
      <c r="S2192" s="68" t="str">
        <f ca="1">IF(InvoiceDatabase[[#This Row],[IsOverdue?]]&lt;&gt;"Yes",InvoiceDatabase[[#This Row],[Status]],"Past Due")</f>
        <v>Past Due</v>
      </c>
      <c r="T2192" s="68" t="str">
        <f ca="1">IF(AND(InvoiceDatabase[[#This Row],[Date Due]]&lt;TODAY(),InvoiceDatabase[[#This Row],[Status]]&lt;&gt;"Paid"),"Yes","No")</f>
        <v>Yes</v>
      </c>
    </row>
    <row r="2193" spans="1:20">
      <c r="A2193">
        <v>2192</v>
      </c>
      <c r="C2193" t="s">
        <v>246</v>
      </c>
      <c r="D2193" s="68">
        <v>4899000</v>
      </c>
      <c r="E2193" s="23">
        <v>46191</v>
      </c>
      <c r="F2193" s="23">
        <v>46221</v>
      </c>
      <c r="G2193" t="s">
        <v>274</v>
      </c>
      <c r="H2193"/>
      <c r="I2193"/>
      <c r="K2193" t="s">
        <v>2493</v>
      </c>
      <c r="L2193" s="68">
        <v>4899000</v>
      </c>
      <c r="M2193" s="68">
        <f>InvoiceDatabase[[#This Row],[Amount]]-InvoiceDatabase[[#This Row],[Paid Amount]]</f>
        <v>0</v>
      </c>
      <c r="N2193" s="68" t="str" cm="1">
        <f t="array" aca="1" ref="N21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3" s="68" t="str">
        <f>_xlfn.TEXTAFTER(
VLOOKUP(InvoiceDatabase[[#This Row],[Customer]],CustomerList[],5,FALSE),
", ", -1)</f>
        <v>Kalimantan Timur</v>
      </c>
      <c r="P2193" s="68">
        <f ca="1">IF(InvoiceDatabase[[#This Row],[Aging]]&lt;&gt;"Within Due",InvoiceDatabase[[#This Row],[Balance Outstanding]],0)</f>
        <v>0</v>
      </c>
      <c r="Q2193" s="68">
        <f ca="1">IF(InvoiceDatabase[[#This Row],[Aging]]="Within Due",InvoiceDatabase[[#This Row],[Balance Outstanding]],0)</f>
        <v>0</v>
      </c>
      <c r="R2193" s="68" t="str">
        <f ca="1">IF(InvoiceDatabase[[#This Row],[Date Issued]] &gt;= TODAY()-30, "Yes", "No")</f>
        <v>No</v>
      </c>
      <c r="S2193" s="68" t="str">
        <f ca="1">IF(InvoiceDatabase[[#This Row],[IsOverdue?]]&lt;&gt;"Yes",InvoiceDatabase[[#This Row],[Status]],"Past Due")</f>
        <v>Paid</v>
      </c>
      <c r="T2193" s="68" t="str">
        <f ca="1">IF(AND(InvoiceDatabase[[#This Row],[Date Due]]&lt;TODAY(),InvoiceDatabase[[#This Row],[Status]]&lt;&gt;"Paid"),"Yes","No")</f>
        <v>No</v>
      </c>
    </row>
    <row r="2194" spans="1:20">
      <c r="A2194">
        <v>2193</v>
      </c>
      <c r="C2194" t="s">
        <v>204</v>
      </c>
      <c r="D2194" s="68">
        <v>2126000</v>
      </c>
      <c r="E2194" s="23">
        <v>46133</v>
      </c>
      <c r="F2194" s="23">
        <v>46163</v>
      </c>
      <c r="G2194" t="s">
        <v>51</v>
      </c>
      <c r="H2194"/>
      <c r="I2194"/>
      <c r="K2194" t="s">
        <v>2494</v>
      </c>
      <c r="L2194" s="68">
        <v>0</v>
      </c>
      <c r="M2194" s="68">
        <f>InvoiceDatabase[[#This Row],[Amount]]-InvoiceDatabase[[#This Row],[Paid Amount]]</f>
        <v>2126000</v>
      </c>
      <c r="N2194" s="68" t="str" cm="1">
        <f t="array" aca="1" ref="N21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194" s="68" t="str">
        <f>_xlfn.TEXTAFTER(
VLOOKUP(InvoiceDatabase[[#This Row],[Customer]],CustomerList[],5,FALSE),
", ", -1)</f>
        <v>Bali</v>
      </c>
      <c r="P2194" s="68">
        <f ca="1">IF(InvoiceDatabase[[#This Row],[Aging]]&lt;&gt;"Within Due",InvoiceDatabase[[#This Row],[Balance Outstanding]],0)</f>
        <v>2126000</v>
      </c>
      <c r="Q2194" s="68">
        <f ca="1">IF(InvoiceDatabase[[#This Row],[Aging]]="Within Due",InvoiceDatabase[[#This Row],[Balance Outstanding]],0)</f>
        <v>0</v>
      </c>
      <c r="R2194" s="68" t="str">
        <f ca="1">IF(InvoiceDatabase[[#This Row],[Date Issued]] &gt;= TODAY()-30, "Yes", "No")</f>
        <v>No</v>
      </c>
      <c r="S2194" s="68" t="str">
        <f ca="1">IF(InvoiceDatabase[[#This Row],[IsOverdue?]]&lt;&gt;"Yes",InvoiceDatabase[[#This Row],[Status]],"Past Due")</f>
        <v>Past Due</v>
      </c>
      <c r="T2194" s="68" t="str">
        <f ca="1">IF(AND(InvoiceDatabase[[#This Row],[Date Due]]&lt;TODAY(),InvoiceDatabase[[#This Row],[Status]]&lt;&gt;"Paid"),"Yes","No")</f>
        <v>Yes</v>
      </c>
    </row>
    <row r="2195" spans="1:20">
      <c r="A2195">
        <v>2194</v>
      </c>
      <c r="C2195" t="s">
        <v>184</v>
      </c>
      <c r="D2195" s="68">
        <v>5476000</v>
      </c>
      <c r="E2195" s="23">
        <v>46053</v>
      </c>
      <c r="F2195" s="23">
        <v>46083</v>
      </c>
      <c r="G2195" t="s">
        <v>274</v>
      </c>
      <c r="H2195"/>
      <c r="I2195"/>
      <c r="K2195" t="s">
        <v>2495</v>
      </c>
      <c r="L2195" s="68">
        <v>5476000</v>
      </c>
      <c r="M2195" s="68">
        <f>InvoiceDatabase[[#This Row],[Amount]]-InvoiceDatabase[[#This Row],[Paid Amount]]</f>
        <v>0</v>
      </c>
      <c r="N2195" s="68" t="str" cm="1">
        <f t="array" aca="1" ref="N21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5" s="68" t="str">
        <f>_xlfn.TEXTAFTER(
VLOOKUP(InvoiceDatabase[[#This Row],[Customer]],CustomerList[],5,FALSE),
", ", -1)</f>
        <v>Jawa Timur</v>
      </c>
      <c r="P2195" s="68">
        <f ca="1">IF(InvoiceDatabase[[#This Row],[Aging]]&lt;&gt;"Within Due",InvoiceDatabase[[#This Row],[Balance Outstanding]],0)</f>
        <v>0</v>
      </c>
      <c r="Q2195" s="68">
        <f ca="1">IF(InvoiceDatabase[[#This Row],[Aging]]="Within Due",InvoiceDatabase[[#This Row],[Balance Outstanding]],0)</f>
        <v>0</v>
      </c>
      <c r="R2195" s="68" t="str">
        <f ca="1">IF(InvoiceDatabase[[#This Row],[Date Issued]] &gt;= TODAY()-30, "Yes", "No")</f>
        <v>No</v>
      </c>
      <c r="S2195" s="68" t="str">
        <f ca="1">IF(InvoiceDatabase[[#This Row],[IsOverdue?]]&lt;&gt;"Yes",InvoiceDatabase[[#This Row],[Status]],"Past Due")</f>
        <v>Paid</v>
      </c>
      <c r="T2195" s="68" t="str">
        <f ca="1">IF(AND(InvoiceDatabase[[#This Row],[Date Due]]&lt;TODAY(),InvoiceDatabase[[#This Row],[Status]]&lt;&gt;"Paid"),"Yes","No")</f>
        <v>No</v>
      </c>
    </row>
    <row r="2196" spans="1:20">
      <c r="A2196">
        <v>2195</v>
      </c>
      <c r="C2196" t="s">
        <v>260</v>
      </c>
      <c r="D2196" s="68">
        <v>1356000</v>
      </c>
      <c r="E2196" s="23">
        <v>46046</v>
      </c>
      <c r="F2196" s="23">
        <v>46076</v>
      </c>
      <c r="G2196" t="s">
        <v>274</v>
      </c>
      <c r="H2196"/>
      <c r="I2196"/>
      <c r="K2196" t="s">
        <v>2496</v>
      </c>
      <c r="L2196" s="68">
        <v>1356000</v>
      </c>
      <c r="M2196" s="68">
        <f>InvoiceDatabase[[#This Row],[Amount]]-InvoiceDatabase[[#This Row],[Paid Amount]]</f>
        <v>0</v>
      </c>
      <c r="N2196" s="68" t="str" cm="1">
        <f t="array" aca="1" ref="N21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6" s="68" t="str">
        <f>_xlfn.TEXTAFTER(
VLOOKUP(InvoiceDatabase[[#This Row],[Customer]],CustomerList[],5,FALSE),
", ", -1)</f>
        <v>Sulawesi Utara</v>
      </c>
      <c r="P2196" s="68">
        <f ca="1">IF(InvoiceDatabase[[#This Row],[Aging]]&lt;&gt;"Within Due",InvoiceDatabase[[#This Row],[Balance Outstanding]],0)</f>
        <v>0</v>
      </c>
      <c r="Q2196" s="68">
        <f ca="1">IF(InvoiceDatabase[[#This Row],[Aging]]="Within Due",InvoiceDatabase[[#This Row],[Balance Outstanding]],0)</f>
        <v>0</v>
      </c>
      <c r="R2196" s="68" t="str">
        <f ca="1">IF(InvoiceDatabase[[#This Row],[Date Issued]] &gt;= TODAY()-30, "Yes", "No")</f>
        <v>No</v>
      </c>
      <c r="S2196" s="68" t="str">
        <f ca="1">IF(InvoiceDatabase[[#This Row],[IsOverdue?]]&lt;&gt;"Yes",InvoiceDatabase[[#This Row],[Status]],"Past Due")</f>
        <v>Paid</v>
      </c>
      <c r="T2196" s="68" t="str">
        <f ca="1">IF(AND(InvoiceDatabase[[#This Row],[Date Due]]&lt;TODAY(),InvoiceDatabase[[#This Row],[Status]]&lt;&gt;"Paid"),"Yes","No")</f>
        <v>No</v>
      </c>
    </row>
    <row r="2197" spans="1:20">
      <c r="A2197">
        <v>2196</v>
      </c>
      <c r="C2197" t="s">
        <v>211</v>
      </c>
      <c r="D2197" s="68">
        <v>676000</v>
      </c>
      <c r="E2197" s="23">
        <v>46030</v>
      </c>
      <c r="F2197" s="23">
        <v>46060</v>
      </c>
      <c r="G2197" t="s">
        <v>274</v>
      </c>
      <c r="H2197"/>
      <c r="I2197"/>
      <c r="K2197" t="s">
        <v>2497</v>
      </c>
      <c r="L2197" s="68">
        <v>676000</v>
      </c>
      <c r="M2197" s="68">
        <f>InvoiceDatabase[[#This Row],[Amount]]-InvoiceDatabase[[#This Row],[Paid Amount]]</f>
        <v>0</v>
      </c>
      <c r="N2197" s="68" t="str" cm="1">
        <f t="array" aca="1" ref="N21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7" s="68" t="str">
        <f>_xlfn.TEXTAFTER(
VLOOKUP(InvoiceDatabase[[#This Row],[Customer]],CustomerList[],5,FALSE),
", ", -1)</f>
        <v>Sulawesi Selatan</v>
      </c>
      <c r="P2197" s="68">
        <f ca="1">IF(InvoiceDatabase[[#This Row],[Aging]]&lt;&gt;"Within Due",InvoiceDatabase[[#This Row],[Balance Outstanding]],0)</f>
        <v>0</v>
      </c>
      <c r="Q2197" s="68">
        <f ca="1">IF(InvoiceDatabase[[#This Row],[Aging]]="Within Due",InvoiceDatabase[[#This Row],[Balance Outstanding]],0)</f>
        <v>0</v>
      </c>
      <c r="R2197" s="68" t="str">
        <f ca="1">IF(InvoiceDatabase[[#This Row],[Date Issued]] &gt;= TODAY()-30, "Yes", "No")</f>
        <v>No</v>
      </c>
      <c r="S2197" s="68" t="str">
        <f ca="1">IF(InvoiceDatabase[[#This Row],[IsOverdue?]]&lt;&gt;"Yes",InvoiceDatabase[[#This Row],[Status]],"Past Due")</f>
        <v>Paid</v>
      </c>
      <c r="T2197" s="68" t="str">
        <f ca="1">IF(AND(InvoiceDatabase[[#This Row],[Date Due]]&lt;TODAY(),InvoiceDatabase[[#This Row],[Status]]&lt;&gt;"Paid"),"Yes","No")</f>
        <v>No</v>
      </c>
    </row>
    <row r="2198" spans="1:20">
      <c r="A2198">
        <v>2197</v>
      </c>
      <c r="C2198" t="s">
        <v>184</v>
      </c>
      <c r="D2198" s="68">
        <v>2818000</v>
      </c>
      <c r="E2198" s="23">
        <v>46233</v>
      </c>
      <c r="F2198" s="23">
        <v>46278</v>
      </c>
      <c r="G2198" t="s">
        <v>274</v>
      </c>
      <c r="H2198"/>
      <c r="I2198"/>
      <c r="K2198" t="s">
        <v>2498</v>
      </c>
      <c r="L2198" s="68">
        <v>2818000</v>
      </c>
      <c r="M2198" s="68">
        <f>InvoiceDatabase[[#This Row],[Amount]]-InvoiceDatabase[[#This Row],[Paid Amount]]</f>
        <v>0</v>
      </c>
      <c r="N2198" s="68" t="str" cm="1">
        <f t="array" aca="1" ref="N21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198" s="68" t="str">
        <f>_xlfn.TEXTAFTER(
VLOOKUP(InvoiceDatabase[[#This Row],[Customer]],CustomerList[],5,FALSE),
", ", -1)</f>
        <v>Jawa Timur</v>
      </c>
      <c r="P2198" s="68">
        <f ca="1">IF(InvoiceDatabase[[#This Row],[Aging]]&lt;&gt;"Within Due",InvoiceDatabase[[#This Row],[Balance Outstanding]],0)</f>
        <v>0</v>
      </c>
      <c r="Q2198" s="68">
        <f ca="1">IF(InvoiceDatabase[[#This Row],[Aging]]="Within Due",InvoiceDatabase[[#This Row],[Balance Outstanding]],0)</f>
        <v>0</v>
      </c>
      <c r="R2198" s="68" t="str">
        <f ca="1">IF(InvoiceDatabase[[#This Row],[Date Issued]] &gt;= TODAY()-30, "Yes", "No")</f>
        <v>No</v>
      </c>
      <c r="S2198" s="68" t="str">
        <f ca="1">IF(InvoiceDatabase[[#This Row],[IsOverdue?]]&lt;&gt;"Yes",InvoiceDatabase[[#This Row],[Status]],"Past Due")</f>
        <v>Paid</v>
      </c>
      <c r="T2198" s="68" t="str">
        <f ca="1">IF(AND(InvoiceDatabase[[#This Row],[Date Due]]&lt;TODAY(),InvoiceDatabase[[#This Row],[Status]]&lt;&gt;"Paid"),"Yes","No")</f>
        <v>No</v>
      </c>
    </row>
    <row r="2199" spans="1:20">
      <c r="A2199">
        <v>2198</v>
      </c>
      <c r="C2199" t="s">
        <v>105</v>
      </c>
      <c r="D2199" s="68">
        <v>676000</v>
      </c>
      <c r="E2199" s="23">
        <v>46180</v>
      </c>
      <c r="F2199" s="23">
        <v>46210</v>
      </c>
      <c r="G2199" t="s">
        <v>51</v>
      </c>
      <c r="H2199"/>
      <c r="I2199"/>
      <c r="K2199" t="s">
        <v>2499</v>
      </c>
      <c r="L2199" s="68">
        <v>0</v>
      </c>
      <c r="M2199" s="68">
        <f>InvoiceDatabase[[#This Row],[Amount]]-InvoiceDatabase[[#This Row],[Paid Amount]]</f>
        <v>676000</v>
      </c>
      <c r="N2199" s="68" t="str" cm="1">
        <f t="array" aca="1" ref="N21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199" s="68" t="str">
        <f>_xlfn.TEXTAFTER(
VLOOKUP(InvoiceDatabase[[#This Row],[Customer]],CustomerList[],5,FALSE),
", ", -1)</f>
        <v>DKI Jakarta</v>
      </c>
      <c r="P2199" s="68">
        <f ca="1">IF(InvoiceDatabase[[#This Row],[Aging]]&lt;&gt;"Within Due",InvoiceDatabase[[#This Row],[Balance Outstanding]],0)</f>
        <v>676000</v>
      </c>
      <c r="Q2199" s="68">
        <f ca="1">IF(InvoiceDatabase[[#This Row],[Aging]]="Within Due",InvoiceDatabase[[#This Row],[Balance Outstanding]],0)</f>
        <v>0</v>
      </c>
      <c r="R2199" s="68" t="str">
        <f ca="1">IF(InvoiceDatabase[[#This Row],[Date Issued]] &gt;= TODAY()-30, "Yes", "No")</f>
        <v>No</v>
      </c>
      <c r="S2199" s="68" t="str">
        <f ca="1">IF(InvoiceDatabase[[#This Row],[IsOverdue?]]&lt;&gt;"Yes",InvoiceDatabase[[#This Row],[Status]],"Past Due")</f>
        <v>Past Due</v>
      </c>
      <c r="T2199" s="68" t="str">
        <f ca="1">IF(AND(InvoiceDatabase[[#This Row],[Date Due]]&lt;TODAY(),InvoiceDatabase[[#This Row],[Status]]&lt;&gt;"Paid"),"Yes","No")</f>
        <v>Yes</v>
      </c>
    </row>
    <row r="2200" spans="1:20">
      <c r="A2200">
        <v>2199</v>
      </c>
      <c r="C2200" t="s">
        <v>253</v>
      </c>
      <c r="D2200" s="68">
        <v>4863000</v>
      </c>
      <c r="E2200" s="23">
        <v>46138</v>
      </c>
      <c r="F2200" s="23">
        <v>46168</v>
      </c>
      <c r="G2200" t="s">
        <v>274</v>
      </c>
      <c r="H2200"/>
      <c r="I2200"/>
      <c r="K2200" t="s">
        <v>2500</v>
      </c>
      <c r="L2200" s="68">
        <v>4863000</v>
      </c>
      <c r="M2200" s="68">
        <f>InvoiceDatabase[[#This Row],[Amount]]-InvoiceDatabase[[#This Row],[Paid Amount]]</f>
        <v>0</v>
      </c>
      <c r="N2200" s="68" t="str" cm="1">
        <f t="array" aca="1" ref="N22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0" s="68" t="str">
        <f>_xlfn.TEXTAFTER(
VLOOKUP(InvoiceDatabase[[#This Row],[Customer]],CustomerList[],5,FALSE),
", ", -1)</f>
        <v>Kalimantan Barat</v>
      </c>
      <c r="P2200" s="68">
        <f ca="1">IF(InvoiceDatabase[[#This Row],[Aging]]&lt;&gt;"Within Due",InvoiceDatabase[[#This Row],[Balance Outstanding]],0)</f>
        <v>0</v>
      </c>
      <c r="Q2200" s="68">
        <f ca="1">IF(InvoiceDatabase[[#This Row],[Aging]]="Within Due",InvoiceDatabase[[#This Row],[Balance Outstanding]],0)</f>
        <v>0</v>
      </c>
      <c r="R2200" s="68" t="str">
        <f ca="1">IF(InvoiceDatabase[[#This Row],[Date Issued]] &gt;= TODAY()-30, "Yes", "No")</f>
        <v>No</v>
      </c>
      <c r="S2200" s="68" t="str">
        <f ca="1">IF(InvoiceDatabase[[#This Row],[IsOverdue?]]&lt;&gt;"Yes",InvoiceDatabase[[#This Row],[Status]],"Past Due")</f>
        <v>Paid</v>
      </c>
      <c r="T2200" s="68" t="str">
        <f ca="1">IF(AND(InvoiceDatabase[[#This Row],[Date Due]]&lt;TODAY(),InvoiceDatabase[[#This Row],[Status]]&lt;&gt;"Paid"),"Yes","No")</f>
        <v>No</v>
      </c>
    </row>
    <row r="2201" spans="1:20">
      <c r="A2201">
        <v>2200</v>
      </c>
      <c r="C2201" t="s">
        <v>177</v>
      </c>
      <c r="D2201" s="68">
        <v>3184000</v>
      </c>
      <c r="E2201" s="23">
        <v>46224</v>
      </c>
      <c r="F2201" s="23">
        <v>46238</v>
      </c>
      <c r="G2201" t="s">
        <v>274</v>
      </c>
      <c r="H2201"/>
      <c r="I2201"/>
      <c r="K2201" t="s">
        <v>2501</v>
      </c>
      <c r="L2201" s="68">
        <v>3184000</v>
      </c>
      <c r="M2201" s="68">
        <f>InvoiceDatabase[[#This Row],[Amount]]-InvoiceDatabase[[#This Row],[Paid Amount]]</f>
        <v>0</v>
      </c>
      <c r="N2201" s="68" t="str" cm="1">
        <f t="array" aca="1" ref="N22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1" s="68" t="str">
        <f>_xlfn.TEXTAFTER(
VLOOKUP(InvoiceDatabase[[#This Row],[Customer]],CustomerList[],5,FALSE),
", ", -1)</f>
        <v>Jawa Timur</v>
      </c>
      <c r="P2201" s="68">
        <f ca="1">IF(InvoiceDatabase[[#This Row],[Aging]]&lt;&gt;"Within Due",InvoiceDatabase[[#This Row],[Balance Outstanding]],0)</f>
        <v>0</v>
      </c>
      <c r="Q2201" s="68">
        <f ca="1">IF(InvoiceDatabase[[#This Row],[Aging]]="Within Due",InvoiceDatabase[[#This Row],[Balance Outstanding]],0)</f>
        <v>0</v>
      </c>
      <c r="R2201" s="68" t="str">
        <f ca="1">IF(InvoiceDatabase[[#This Row],[Date Issued]] &gt;= TODAY()-30, "Yes", "No")</f>
        <v>No</v>
      </c>
      <c r="S2201" s="68" t="str">
        <f ca="1">IF(InvoiceDatabase[[#This Row],[IsOverdue?]]&lt;&gt;"Yes",InvoiceDatabase[[#This Row],[Status]],"Past Due")</f>
        <v>Paid</v>
      </c>
      <c r="T2201" s="68" t="str">
        <f ca="1">IF(AND(InvoiceDatabase[[#This Row],[Date Due]]&lt;TODAY(),InvoiceDatabase[[#This Row],[Status]]&lt;&gt;"Paid"),"Yes","No")</f>
        <v>No</v>
      </c>
    </row>
    <row r="2202" spans="1:20">
      <c r="A2202">
        <v>2201</v>
      </c>
      <c r="C2202" t="s">
        <v>151</v>
      </c>
      <c r="D2202" s="68">
        <v>5920000</v>
      </c>
      <c r="E2202" s="23">
        <v>46102</v>
      </c>
      <c r="F2202" s="23">
        <v>46132</v>
      </c>
      <c r="G2202" t="s">
        <v>2802</v>
      </c>
      <c r="H2202"/>
      <c r="I2202"/>
      <c r="K2202" t="s">
        <v>2502</v>
      </c>
      <c r="L2202" s="68">
        <v>2960000</v>
      </c>
      <c r="M2202" s="68">
        <f>InvoiceDatabase[[#This Row],[Amount]]-InvoiceDatabase[[#This Row],[Paid Amount]]</f>
        <v>2960000</v>
      </c>
      <c r="N2202" s="68" t="str" cm="1">
        <f t="array" aca="1" ref="N22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02" s="68" t="str">
        <f>_xlfn.TEXTAFTER(
VLOOKUP(InvoiceDatabase[[#This Row],[Customer]],CustomerList[],5,FALSE),
", ", -1)</f>
        <v>Banten</v>
      </c>
      <c r="P2202" s="68">
        <f ca="1">IF(InvoiceDatabase[[#This Row],[Aging]]&lt;&gt;"Within Due",InvoiceDatabase[[#This Row],[Balance Outstanding]],0)</f>
        <v>2960000</v>
      </c>
      <c r="Q2202" s="68">
        <f ca="1">IF(InvoiceDatabase[[#This Row],[Aging]]="Within Due",InvoiceDatabase[[#This Row],[Balance Outstanding]],0)</f>
        <v>0</v>
      </c>
      <c r="R2202" s="68" t="str">
        <f ca="1">IF(InvoiceDatabase[[#This Row],[Date Issued]] &gt;= TODAY()-30, "Yes", "No")</f>
        <v>No</v>
      </c>
      <c r="S2202" s="68" t="str">
        <f ca="1">IF(InvoiceDatabase[[#This Row],[IsOverdue?]]&lt;&gt;"Yes",InvoiceDatabase[[#This Row],[Status]],"Past Due")</f>
        <v>Past Due</v>
      </c>
      <c r="T2202" s="68" t="str">
        <f ca="1">IF(AND(InvoiceDatabase[[#This Row],[Date Due]]&lt;TODAY(),InvoiceDatabase[[#This Row],[Status]]&lt;&gt;"Paid"),"Yes","No")</f>
        <v>Yes</v>
      </c>
    </row>
    <row r="2203" spans="1:20">
      <c r="A2203">
        <v>2202</v>
      </c>
      <c r="C2203" t="s">
        <v>204</v>
      </c>
      <c r="D2203" s="68">
        <v>4607000</v>
      </c>
      <c r="E2203" s="23">
        <v>46264</v>
      </c>
      <c r="F2203" s="23">
        <v>46294</v>
      </c>
      <c r="G2203" t="s">
        <v>274</v>
      </c>
      <c r="H2203"/>
      <c r="I2203"/>
      <c r="K2203" t="s">
        <v>2503</v>
      </c>
      <c r="L2203" s="68">
        <v>4607000</v>
      </c>
      <c r="M2203" s="68">
        <f>InvoiceDatabase[[#This Row],[Amount]]-InvoiceDatabase[[#This Row],[Paid Amount]]</f>
        <v>0</v>
      </c>
      <c r="N2203" s="68" t="str" cm="1">
        <f t="array" aca="1" ref="N22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3" s="68" t="str">
        <f>_xlfn.TEXTAFTER(
VLOOKUP(InvoiceDatabase[[#This Row],[Customer]],CustomerList[],5,FALSE),
", ", -1)</f>
        <v>Bali</v>
      </c>
      <c r="P2203" s="68">
        <f ca="1">IF(InvoiceDatabase[[#This Row],[Aging]]&lt;&gt;"Within Due",InvoiceDatabase[[#This Row],[Balance Outstanding]],0)</f>
        <v>0</v>
      </c>
      <c r="Q2203" s="68">
        <f ca="1">IF(InvoiceDatabase[[#This Row],[Aging]]="Within Due",InvoiceDatabase[[#This Row],[Balance Outstanding]],0)</f>
        <v>0</v>
      </c>
      <c r="R2203" s="68" t="str">
        <f ca="1">IF(InvoiceDatabase[[#This Row],[Date Issued]] &gt;= TODAY()-30, "Yes", "No")</f>
        <v>No</v>
      </c>
      <c r="S2203" s="68" t="str">
        <f ca="1">IF(InvoiceDatabase[[#This Row],[IsOverdue?]]&lt;&gt;"Yes",InvoiceDatabase[[#This Row],[Status]],"Past Due")</f>
        <v>Paid</v>
      </c>
      <c r="T2203" s="68" t="str">
        <f ca="1">IF(AND(InvoiceDatabase[[#This Row],[Date Due]]&lt;TODAY(),InvoiceDatabase[[#This Row],[Status]]&lt;&gt;"Paid"),"Yes","No")</f>
        <v>No</v>
      </c>
    </row>
    <row r="2204" spans="1:20">
      <c r="A2204">
        <v>2203</v>
      </c>
      <c r="C2204" t="s">
        <v>253</v>
      </c>
      <c r="D2204" s="68">
        <v>3062000</v>
      </c>
      <c r="E2204" s="23">
        <v>46194</v>
      </c>
      <c r="F2204" s="23">
        <v>46224</v>
      </c>
      <c r="G2204" t="s">
        <v>274</v>
      </c>
      <c r="H2204"/>
      <c r="I2204"/>
      <c r="K2204" t="s">
        <v>2504</v>
      </c>
      <c r="L2204" s="68">
        <v>3062000</v>
      </c>
      <c r="M2204" s="68">
        <f>InvoiceDatabase[[#This Row],[Amount]]-InvoiceDatabase[[#This Row],[Paid Amount]]</f>
        <v>0</v>
      </c>
      <c r="N2204" s="68" t="str" cm="1">
        <f t="array" aca="1" ref="N22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4" s="68" t="str">
        <f>_xlfn.TEXTAFTER(
VLOOKUP(InvoiceDatabase[[#This Row],[Customer]],CustomerList[],5,FALSE),
", ", -1)</f>
        <v>Kalimantan Barat</v>
      </c>
      <c r="P2204" s="68">
        <f ca="1">IF(InvoiceDatabase[[#This Row],[Aging]]&lt;&gt;"Within Due",InvoiceDatabase[[#This Row],[Balance Outstanding]],0)</f>
        <v>0</v>
      </c>
      <c r="Q2204" s="68">
        <f ca="1">IF(InvoiceDatabase[[#This Row],[Aging]]="Within Due",InvoiceDatabase[[#This Row],[Balance Outstanding]],0)</f>
        <v>0</v>
      </c>
      <c r="R2204" s="68" t="str">
        <f ca="1">IF(InvoiceDatabase[[#This Row],[Date Issued]] &gt;= TODAY()-30, "Yes", "No")</f>
        <v>No</v>
      </c>
      <c r="S2204" s="68" t="str">
        <f ca="1">IF(InvoiceDatabase[[#This Row],[IsOverdue?]]&lt;&gt;"Yes",InvoiceDatabase[[#This Row],[Status]],"Past Due")</f>
        <v>Paid</v>
      </c>
      <c r="T2204" s="68" t="str">
        <f ca="1">IF(AND(InvoiceDatabase[[#This Row],[Date Due]]&lt;TODAY(),InvoiceDatabase[[#This Row],[Status]]&lt;&gt;"Paid"),"Yes","No")</f>
        <v>No</v>
      </c>
    </row>
    <row r="2205" spans="1:20">
      <c r="A2205">
        <v>2204</v>
      </c>
      <c r="C2205" t="s">
        <v>158</v>
      </c>
      <c r="D2205" s="68">
        <v>3163000</v>
      </c>
      <c r="E2205" s="23">
        <v>46157</v>
      </c>
      <c r="F2205" s="23">
        <v>46187</v>
      </c>
      <c r="G2205" t="s">
        <v>274</v>
      </c>
      <c r="H2205"/>
      <c r="I2205"/>
      <c r="K2205" t="s">
        <v>2505</v>
      </c>
      <c r="L2205" s="68">
        <v>3163000</v>
      </c>
      <c r="M2205" s="68">
        <f>InvoiceDatabase[[#This Row],[Amount]]-InvoiceDatabase[[#This Row],[Paid Amount]]</f>
        <v>0</v>
      </c>
      <c r="N2205" s="68" t="str" cm="1">
        <f t="array" aca="1" ref="N22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5" s="68" t="str">
        <f>_xlfn.TEXTAFTER(
VLOOKUP(InvoiceDatabase[[#This Row],[Customer]],CustomerList[],5,FALSE),
", ", -1)</f>
        <v>DKI Jakarta</v>
      </c>
      <c r="P2205" s="68">
        <f ca="1">IF(InvoiceDatabase[[#This Row],[Aging]]&lt;&gt;"Within Due",InvoiceDatabase[[#This Row],[Balance Outstanding]],0)</f>
        <v>0</v>
      </c>
      <c r="Q2205" s="68">
        <f ca="1">IF(InvoiceDatabase[[#This Row],[Aging]]="Within Due",InvoiceDatabase[[#This Row],[Balance Outstanding]],0)</f>
        <v>0</v>
      </c>
      <c r="R2205" s="68" t="str">
        <f ca="1">IF(InvoiceDatabase[[#This Row],[Date Issued]] &gt;= TODAY()-30, "Yes", "No")</f>
        <v>No</v>
      </c>
      <c r="S2205" s="68" t="str">
        <f ca="1">IF(InvoiceDatabase[[#This Row],[IsOverdue?]]&lt;&gt;"Yes",InvoiceDatabase[[#This Row],[Status]],"Past Due")</f>
        <v>Paid</v>
      </c>
      <c r="T2205" s="68" t="str">
        <f ca="1">IF(AND(InvoiceDatabase[[#This Row],[Date Due]]&lt;TODAY(),InvoiceDatabase[[#This Row],[Status]]&lt;&gt;"Paid"),"Yes","No")</f>
        <v>No</v>
      </c>
    </row>
    <row r="2206" spans="1:20">
      <c r="A2206">
        <v>2205</v>
      </c>
      <c r="C2206" t="s">
        <v>151</v>
      </c>
      <c r="D2206" s="68">
        <v>2117000</v>
      </c>
      <c r="E2206" s="23">
        <v>46064</v>
      </c>
      <c r="F2206" s="23">
        <v>46109</v>
      </c>
      <c r="G2206" t="s">
        <v>274</v>
      </c>
      <c r="H2206"/>
      <c r="I2206"/>
      <c r="K2206" t="s">
        <v>2506</v>
      </c>
      <c r="L2206" s="68">
        <v>2117000</v>
      </c>
      <c r="M2206" s="68">
        <f>InvoiceDatabase[[#This Row],[Amount]]-InvoiceDatabase[[#This Row],[Paid Amount]]</f>
        <v>0</v>
      </c>
      <c r="N2206" s="68" t="str" cm="1">
        <f t="array" aca="1" ref="N22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6" s="68" t="str">
        <f>_xlfn.TEXTAFTER(
VLOOKUP(InvoiceDatabase[[#This Row],[Customer]],CustomerList[],5,FALSE),
", ", -1)</f>
        <v>Banten</v>
      </c>
      <c r="P2206" s="68">
        <f ca="1">IF(InvoiceDatabase[[#This Row],[Aging]]&lt;&gt;"Within Due",InvoiceDatabase[[#This Row],[Balance Outstanding]],0)</f>
        <v>0</v>
      </c>
      <c r="Q2206" s="68">
        <f ca="1">IF(InvoiceDatabase[[#This Row],[Aging]]="Within Due",InvoiceDatabase[[#This Row],[Balance Outstanding]],0)</f>
        <v>0</v>
      </c>
      <c r="R2206" s="68" t="str">
        <f ca="1">IF(InvoiceDatabase[[#This Row],[Date Issued]] &gt;= TODAY()-30, "Yes", "No")</f>
        <v>No</v>
      </c>
      <c r="S2206" s="68" t="str">
        <f ca="1">IF(InvoiceDatabase[[#This Row],[IsOverdue?]]&lt;&gt;"Yes",InvoiceDatabase[[#This Row],[Status]],"Past Due")</f>
        <v>Paid</v>
      </c>
      <c r="T2206" s="68" t="str">
        <f ca="1">IF(AND(InvoiceDatabase[[#This Row],[Date Due]]&lt;TODAY(),InvoiceDatabase[[#This Row],[Status]]&lt;&gt;"Paid"),"Yes","No")</f>
        <v>No</v>
      </c>
    </row>
    <row r="2207" spans="1:20">
      <c r="A2207">
        <v>2206</v>
      </c>
      <c r="C2207" t="s">
        <v>218</v>
      </c>
      <c r="D2207" s="68">
        <v>3330000</v>
      </c>
      <c r="E2207" s="23">
        <v>46235</v>
      </c>
      <c r="F2207" s="23">
        <v>46265</v>
      </c>
      <c r="G2207" t="s">
        <v>51</v>
      </c>
      <c r="H2207"/>
      <c r="I2207"/>
      <c r="K2207" t="s">
        <v>2507</v>
      </c>
      <c r="L2207" s="68">
        <v>0</v>
      </c>
      <c r="M2207" s="68">
        <f>InvoiceDatabase[[#This Row],[Amount]]-InvoiceDatabase[[#This Row],[Paid Amount]]</f>
        <v>3330000</v>
      </c>
      <c r="N2207" s="68" t="str" cm="1">
        <f t="array" aca="1" ref="N22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07" s="68" t="str">
        <f>_xlfn.TEXTAFTER(
VLOOKUP(InvoiceDatabase[[#This Row],[Customer]],CustomerList[],5,FALSE),
", ", -1)</f>
        <v>Sumatera Utara</v>
      </c>
      <c r="P2207" s="68">
        <f ca="1">IF(InvoiceDatabase[[#This Row],[Aging]]&lt;&gt;"Within Due",InvoiceDatabase[[#This Row],[Balance Outstanding]],0)</f>
        <v>3330000</v>
      </c>
      <c r="Q2207" s="68">
        <f ca="1">IF(InvoiceDatabase[[#This Row],[Aging]]="Within Due",InvoiceDatabase[[#This Row],[Balance Outstanding]],0)</f>
        <v>0</v>
      </c>
      <c r="R2207" s="68" t="str">
        <f ca="1">IF(InvoiceDatabase[[#This Row],[Date Issued]] &gt;= TODAY()-30, "Yes", "No")</f>
        <v>No</v>
      </c>
      <c r="S2207" s="68" t="str">
        <f ca="1">IF(InvoiceDatabase[[#This Row],[IsOverdue?]]&lt;&gt;"Yes",InvoiceDatabase[[#This Row],[Status]],"Past Due")</f>
        <v>Past Due</v>
      </c>
      <c r="T2207" s="68" t="str">
        <f ca="1">IF(AND(InvoiceDatabase[[#This Row],[Date Due]]&lt;TODAY(),InvoiceDatabase[[#This Row],[Status]]&lt;&gt;"Paid"),"Yes","No")</f>
        <v>Yes</v>
      </c>
    </row>
    <row r="2208" spans="1:20">
      <c r="A2208">
        <v>2207</v>
      </c>
      <c r="C2208" t="s">
        <v>105</v>
      </c>
      <c r="D2208" s="68">
        <v>6073000</v>
      </c>
      <c r="E2208" s="23">
        <v>46266</v>
      </c>
      <c r="F2208" s="23">
        <v>46296</v>
      </c>
      <c r="G2208" t="s">
        <v>51</v>
      </c>
      <c r="H2208"/>
      <c r="I2208"/>
      <c r="K2208" t="s">
        <v>2508</v>
      </c>
      <c r="L2208" s="68">
        <v>0</v>
      </c>
      <c r="M2208" s="68">
        <f>InvoiceDatabase[[#This Row],[Amount]]-InvoiceDatabase[[#This Row],[Paid Amount]]</f>
        <v>6073000</v>
      </c>
      <c r="N2208" s="68" t="str" cm="1">
        <f t="array" aca="1" ref="N22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08" s="68" t="str">
        <f>_xlfn.TEXTAFTER(
VLOOKUP(InvoiceDatabase[[#This Row],[Customer]],CustomerList[],5,FALSE),
", ", -1)</f>
        <v>DKI Jakarta</v>
      </c>
      <c r="P2208" s="68">
        <f ca="1">IF(InvoiceDatabase[[#This Row],[Aging]]&lt;&gt;"Within Due",InvoiceDatabase[[#This Row],[Balance Outstanding]],0)</f>
        <v>6073000</v>
      </c>
      <c r="Q2208" s="68">
        <f ca="1">IF(InvoiceDatabase[[#This Row],[Aging]]="Within Due",InvoiceDatabase[[#This Row],[Balance Outstanding]],0)</f>
        <v>0</v>
      </c>
      <c r="R2208" s="68" t="str">
        <f ca="1">IF(InvoiceDatabase[[#This Row],[Date Issued]] &gt;= TODAY()-30, "Yes", "No")</f>
        <v>No</v>
      </c>
      <c r="S2208" s="68" t="str">
        <f ca="1">IF(InvoiceDatabase[[#This Row],[IsOverdue?]]&lt;&gt;"Yes",InvoiceDatabase[[#This Row],[Status]],"Past Due")</f>
        <v>Past Due</v>
      </c>
      <c r="T2208" s="68" t="str">
        <f ca="1">IF(AND(InvoiceDatabase[[#This Row],[Date Due]]&lt;TODAY(),InvoiceDatabase[[#This Row],[Status]]&lt;&gt;"Paid"),"Yes","No")</f>
        <v>Yes</v>
      </c>
    </row>
    <row r="2209" spans="1:20">
      <c r="A2209">
        <v>2208</v>
      </c>
      <c r="C2209" t="s">
        <v>144</v>
      </c>
      <c r="D2209" s="68">
        <v>6385000</v>
      </c>
      <c r="E2209" s="23">
        <v>46100</v>
      </c>
      <c r="F2209" s="23">
        <v>46130</v>
      </c>
      <c r="G2209" t="s">
        <v>274</v>
      </c>
      <c r="H2209"/>
      <c r="I2209"/>
      <c r="K2209" t="s">
        <v>2509</v>
      </c>
      <c r="L2209" s="68">
        <v>6385000</v>
      </c>
      <c r="M2209" s="68">
        <f>InvoiceDatabase[[#This Row],[Amount]]-InvoiceDatabase[[#This Row],[Paid Amount]]</f>
        <v>0</v>
      </c>
      <c r="N2209" s="68" t="str" cm="1">
        <f t="array" aca="1" ref="N22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09" s="68" t="str">
        <f>_xlfn.TEXTAFTER(
VLOOKUP(InvoiceDatabase[[#This Row],[Customer]],CustomerList[],5,FALSE),
", ", -1)</f>
        <v>Banten</v>
      </c>
      <c r="P2209" s="68">
        <f ca="1">IF(InvoiceDatabase[[#This Row],[Aging]]&lt;&gt;"Within Due",InvoiceDatabase[[#This Row],[Balance Outstanding]],0)</f>
        <v>0</v>
      </c>
      <c r="Q2209" s="68">
        <f ca="1">IF(InvoiceDatabase[[#This Row],[Aging]]="Within Due",InvoiceDatabase[[#This Row],[Balance Outstanding]],0)</f>
        <v>0</v>
      </c>
      <c r="R2209" s="68" t="str">
        <f ca="1">IF(InvoiceDatabase[[#This Row],[Date Issued]] &gt;= TODAY()-30, "Yes", "No")</f>
        <v>No</v>
      </c>
      <c r="S2209" s="68" t="str">
        <f ca="1">IF(InvoiceDatabase[[#This Row],[IsOverdue?]]&lt;&gt;"Yes",InvoiceDatabase[[#This Row],[Status]],"Past Due")</f>
        <v>Paid</v>
      </c>
      <c r="T2209" s="68" t="str">
        <f ca="1">IF(AND(InvoiceDatabase[[#This Row],[Date Due]]&lt;TODAY(),InvoiceDatabase[[#This Row],[Status]]&lt;&gt;"Paid"),"Yes","No")</f>
        <v>No</v>
      </c>
    </row>
    <row r="2210" spans="1:20">
      <c r="A2210">
        <v>2209</v>
      </c>
      <c r="C2210" t="s">
        <v>260</v>
      </c>
      <c r="D2210" s="68">
        <v>1186000</v>
      </c>
      <c r="E2210" s="23">
        <v>46083</v>
      </c>
      <c r="F2210" s="23">
        <v>46113</v>
      </c>
      <c r="G2210" t="s">
        <v>274</v>
      </c>
      <c r="H2210"/>
      <c r="I2210"/>
      <c r="K2210" t="s">
        <v>2510</v>
      </c>
      <c r="L2210" s="68">
        <v>1186000</v>
      </c>
      <c r="M2210" s="68">
        <f>InvoiceDatabase[[#This Row],[Amount]]-InvoiceDatabase[[#This Row],[Paid Amount]]</f>
        <v>0</v>
      </c>
      <c r="N2210" s="68" t="str" cm="1">
        <f t="array" aca="1" ref="N22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0" s="68" t="str">
        <f>_xlfn.TEXTAFTER(
VLOOKUP(InvoiceDatabase[[#This Row],[Customer]],CustomerList[],5,FALSE),
", ", -1)</f>
        <v>Sulawesi Utara</v>
      </c>
      <c r="P2210" s="68">
        <f ca="1">IF(InvoiceDatabase[[#This Row],[Aging]]&lt;&gt;"Within Due",InvoiceDatabase[[#This Row],[Balance Outstanding]],0)</f>
        <v>0</v>
      </c>
      <c r="Q2210" s="68">
        <f ca="1">IF(InvoiceDatabase[[#This Row],[Aging]]="Within Due",InvoiceDatabase[[#This Row],[Balance Outstanding]],0)</f>
        <v>0</v>
      </c>
      <c r="R2210" s="68" t="str">
        <f ca="1">IF(InvoiceDatabase[[#This Row],[Date Issued]] &gt;= TODAY()-30, "Yes", "No")</f>
        <v>No</v>
      </c>
      <c r="S2210" s="68" t="str">
        <f ca="1">IF(InvoiceDatabase[[#This Row],[IsOverdue?]]&lt;&gt;"Yes",InvoiceDatabase[[#This Row],[Status]],"Past Due")</f>
        <v>Paid</v>
      </c>
      <c r="T2210" s="68" t="str">
        <f ca="1">IF(AND(InvoiceDatabase[[#This Row],[Date Due]]&lt;TODAY(),InvoiceDatabase[[#This Row],[Status]]&lt;&gt;"Paid"),"Yes","No")</f>
        <v>No</v>
      </c>
    </row>
    <row r="2211" spans="1:20">
      <c r="A2211">
        <v>2210</v>
      </c>
      <c r="C2211" t="s">
        <v>184</v>
      </c>
      <c r="D2211" s="68">
        <v>5919000</v>
      </c>
      <c r="E2211" s="23">
        <v>46191</v>
      </c>
      <c r="F2211" s="23">
        <v>46221</v>
      </c>
      <c r="G2211" t="s">
        <v>274</v>
      </c>
      <c r="H2211"/>
      <c r="I2211"/>
      <c r="K2211" t="s">
        <v>2511</v>
      </c>
      <c r="L2211" s="68">
        <v>5919000</v>
      </c>
      <c r="M2211" s="68">
        <f>InvoiceDatabase[[#This Row],[Amount]]-InvoiceDatabase[[#This Row],[Paid Amount]]</f>
        <v>0</v>
      </c>
      <c r="N2211" s="68" t="str" cm="1">
        <f t="array" aca="1" ref="N22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1" s="68" t="str">
        <f>_xlfn.TEXTAFTER(
VLOOKUP(InvoiceDatabase[[#This Row],[Customer]],CustomerList[],5,FALSE),
", ", -1)</f>
        <v>Jawa Timur</v>
      </c>
      <c r="P2211" s="68">
        <f ca="1">IF(InvoiceDatabase[[#This Row],[Aging]]&lt;&gt;"Within Due",InvoiceDatabase[[#This Row],[Balance Outstanding]],0)</f>
        <v>0</v>
      </c>
      <c r="Q2211" s="68">
        <f ca="1">IF(InvoiceDatabase[[#This Row],[Aging]]="Within Due",InvoiceDatabase[[#This Row],[Balance Outstanding]],0)</f>
        <v>0</v>
      </c>
      <c r="R2211" s="68" t="str">
        <f ca="1">IF(InvoiceDatabase[[#This Row],[Date Issued]] &gt;= TODAY()-30, "Yes", "No")</f>
        <v>No</v>
      </c>
      <c r="S2211" s="68" t="str">
        <f ca="1">IF(InvoiceDatabase[[#This Row],[IsOverdue?]]&lt;&gt;"Yes",InvoiceDatabase[[#This Row],[Status]],"Past Due")</f>
        <v>Paid</v>
      </c>
      <c r="T2211" s="68" t="str">
        <f ca="1">IF(AND(InvoiceDatabase[[#This Row],[Date Due]]&lt;TODAY(),InvoiceDatabase[[#This Row],[Status]]&lt;&gt;"Paid"),"Yes","No")</f>
        <v>No</v>
      </c>
    </row>
    <row r="2212" spans="1:20">
      <c r="A2212">
        <v>2211</v>
      </c>
      <c r="C2212" t="s">
        <v>138</v>
      </c>
      <c r="D2212" s="68">
        <v>3486000</v>
      </c>
      <c r="E2212" s="23">
        <v>46129</v>
      </c>
      <c r="F2212" s="23">
        <v>46159</v>
      </c>
      <c r="G2212" t="s">
        <v>274</v>
      </c>
      <c r="H2212"/>
      <c r="I2212"/>
      <c r="K2212" t="s">
        <v>2512</v>
      </c>
      <c r="L2212" s="68">
        <v>3486000</v>
      </c>
      <c r="M2212" s="68">
        <f>InvoiceDatabase[[#This Row],[Amount]]-InvoiceDatabase[[#This Row],[Paid Amount]]</f>
        <v>0</v>
      </c>
      <c r="N2212" s="68" t="str" cm="1">
        <f t="array" aca="1" ref="N22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2" s="68" t="str">
        <f>_xlfn.TEXTAFTER(
VLOOKUP(InvoiceDatabase[[#This Row],[Customer]],CustomerList[],5,FALSE),
", ", -1)</f>
        <v>Jawa Barat</v>
      </c>
      <c r="P2212" s="68">
        <f ca="1">IF(InvoiceDatabase[[#This Row],[Aging]]&lt;&gt;"Within Due",InvoiceDatabase[[#This Row],[Balance Outstanding]],0)</f>
        <v>0</v>
      </c>
      <c r="Q2212" s="68">
        <f ca="1">IF(InvoiceDatabase[[#This Row],[Aging]]="Within Due",InvoiceDatabase[[#This Row],[Balance Outstanding]],0)</f>
        <v>0</v>
      </c>
      <c r="R2212" s="68" t="str">
        <f ca="1">IF(InvoiceDatabase[[#This Row],[Date Issued]] &gt;= TODAY()-30, "Yes", "No")</f>
        <v>No</v>
      </c>
      <c r="S2212" s="68" t="str">
        <f ca="1">IF(InvoiceDatabase[[#This Row],[IsOverdue?]]&lt;&gt;"Yes",InvoiceDatabase[[#This Row],[Status]],"Past Due")</f>
        <v>Paid</v>
      </c>
      <c r="T2212" s="68" t="str">
        <f ca="1">IF(AND(InvoiceDatabase[[#This Row],[Date Due]]&lt;TODAY(),InvoiceDatabase[[#This Row],[Status]]&lt;&gt;"Paid"),"Yes","No")</f>
        <v>No</v>
      </c>
    </row>
    <row r="2213" spans="1:20">
      <c r="A2213">
        <v>2212</v>
      </c>
      <c r="C2213" t="s">
        <v>118</v>
      </c>
      <c r="D2213" s="68">
        <v>3328000</v>
      </c>
      <c r="E2213" s="23">
        <v>46048</v>
      </c>
      <c r="F2213" s="23">
        <v>46078</v>
      </c>
      <c r="G2213" t="s">
        <v>274</v>
      </c>
      <c r="H2213"/>
      <c r="I2213"/>
      <c r="K2213" t="s">
        <v>2513</v>
      </c>
      <c r="L2213" s="68">
        <v>3328000</v>
      </c>
      <c r="M2213" s="68">
        <f>InvoiceDatabase[[#This Row],[Amount]]-InvoiceDatabase[[#This Row],[Paid Amount]]</f>
        <v>0</v>
      </c>
      <c r="N2213" s="68" t="str" cm="1">
        <f t="array" aca="1" ref="N22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3" s="68" t="str">
        <f>_xlfn.TEXTAFTER(
VLOOKUP(InvoiceDatabase[[#This Row],[Customer]],CustomerList[],5,FALSE),
", ", -1)</f>
        <v>DKI Jakarta</v>
      </c>
      <c r="P2213" s="68">
        <f ca="1">IF(InvoiceDatabase[[#This Row],[Aging]]&lt;&gt;"Within Due",InvoiceDatabase[[#This Row],[Balance Outstanding]],0)</f>
        <v>0</v>
      </c>
      <c r="Q2213" s="68">
        <f ca="1">IF(InvoiceDatabase[[#This Row],[Aging]]="Within Due",InvoiceDatabase[[#This Row],[Balance Outstanding]],0)</f>
        <v>0</v>
      </c>
      <c r="R2213" s="68" t="str">
        <f ca="1">IF(InvoiceDatabase[[#This Row],[Date Issued]] &gt;= TODAY()-30, "Yes", "No")</f>
        <v>No</v>
      </c>
      <c r="S2213" s="68" t="str">
        <f ca="1">IF(InvoiceDatabase[[#This Row],[IsOverdue?]]&lt;&gt;"Yes",InvoiceDatabase[[#This Row],[Status]],"Past Due")</f>
        <v>Paid</v>
      </c>
      <c r="T2213" s="68" t="str">
        <f ca="1">IF(AND(InvoiceDatabase[[#This Row],[Date Due]]&lt;TODAY(),InvoiceDatabase[[#This Row],[Status]]&lt;&gt;"Paid"),"Yes","No")</f>
        <v>No</v>
      </c>
    </row>
    <row r="2214" spans="1:20">
      <c r="A2214">
        <v>2213</v>
      </c>
      <c r="C2214" t="s">
        <v>184</v>
      </c>
      <c r="D2214" s="68">
        <v>4097000</v>
      </c>
      <c r="E2214" s="23">
        <v>46256</v>
      </c>
      <c r="F2214" s="23">
        <v>46286</v>
      </c>
      <c r="G2214" t="s">
        <v>2802</v>
      </c>
      <c r="H2214"/>
      <c r="I2214"/>
      <c r="K2214" t="s">
        <v>2514</v>
      </c>
      <c r="L2214" s="68">
        <v>1024000</v>
      </c>
      <c r="M2214" s="68">
        <f>InvoiceDatabase[[#This Row],[Amount]]-InvoiceDatabase[[#This Row],[Paid Amount]]</f>
        <v>3073000</v>
      </c>
      <c r="N2214" s="68" t="str" cm="1">
        <f t="array" aca="1" ref="N22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4" s="68" t="str">
        <f>_xlfn.TEXTAFTER(
VLOOKUP(InvoiceDatabase[[#This Row],[Customer]],CustomerList[],5,FALSE),
", ", -1)</f>
        <v>Jawa Timur</v>
      </c>
      <c r="P2214" s="68">
        <f ca="1">IF(InvoiceDatabase[[#This Row],[Aging]]&lt;&gt;"Within Due",InvoiceDatabase[[#This Row],[Balance Outstanding]],0)</f>
        <v>3073000</v>
      </c>
      <c r="Q2214" s="68">
        <f ca="1">IF(InvoiceDatabase[[#This Row],[Aging]]="Within Due",InvoiceDatabase[[#This Row],[Balance Outstanding]],0)</f>
        <v>0</v>
      </c>
      <c r="R2214" s="68" t="str">
        <f ca="1">IF(InvoiceDatabase[[#This Row],[Date Issued]] &gt;= TODAY()-30, "Yes", "No")</f>
        <v>No</v>
      </c>
      <c r="S2214" s="68" t="str">
        <f ca="1">IF(InvoiceDatabase[[#This Row],[IsOverdue?]]&lt;&gt;"Yes",InvoiceDatabase[[#This Row],[Status]],"Past Due")</f>
        <v>Past Due</v>
      </c>
      <c r="T2214" s="68" t="str">
        <f ca="1">IF(AND(InvoiceDatabase[[#This Row],[Date Due]]&lt;TODAY(),InvoiceDatabase[[#This Row],[Status]]&lt;&gt;"Paid"),"Yes","No")</f>
        <v>Yes</v>
      </c>
    </row>
    <row r="2215" spans="1:20">
      <c r="A2215">
        <v>2214</v>
      </c>
      <c r="C2215" t="s">
        <v>253</v>
      </c>
      <c r="D2215" s="68">
        <v>3443000</v>
      </c>
      <c r="E2215" s="23">
        <v>46211</v>
      </c>
      <c r="F2215" s="23">
        <v>46256</v>
      </c>
      <c r="G2215" t="s">
        <v>274</v>
      </c>
      <c r="H2215"/>
      <c r="I2215"/>
      <c r="K2215" t="s">
        <v>2515</v>
      </c>
      <c r="L2215" s="68">
        <v>3443000</v>
      </c>
      <c r="M2215" s="68">
        <f>InvoiceDatabase[[#This Row],[Amount]]-InvoiceDatabase[[#This Row],[Paid Amount]]</f>
        <v>0</v>
      </c>
      <c r="N2215" s="68" t="str" cm="1">
        <f t="array" aca="1" ref="N22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5" s="68" t="str">
        <f>_xlfn.TEXTAFTER(
VLOOKUP(InvoiceDatabase[[#This Row],[Customer]],CustomerList[],5,FALSE),
", ", -1)</f>
        <v>Kalimantan Barat</v>
      </c>
      <c r="P2215" s="68">
        <f ca="1">IF(InvoiceDatabase[[#This Row],[Aging]]&lt;&gt;"Within Due",InvoiceDatabase[[#This Row],[Balance Outstanding]],0)</f>
        <v>0</v>
      </c>
      <c r="Q2215" s="68">
        <f ca="1">IF(InvoiceDatabase[[#This Row],[Aging]]="Within Due",InvoiceDatabase[[#This Row],[Balance Outstanding]],0)</f>
        <v>0</v>
      </c>
      <c r="R2215" s="68" t="str">
        <f ca="1">IF(InvoiceDatabase[[#This Row],[Date Issued]] &gt;= TODAY()-30, "Yes", "No")</f>
        <v>No</v>
      </c>
      <c r="S2215" s="68" t="str">
        <f ca="1">IF(InvoiceDatabase[[#This Row],[IsOverdue?]]&lt;&gt;"Yes",InvoiceDatabase[[#This Row],[Status]],"Past Due")</f>
        <v>Paid</v>
      </c>
      <c r="T2215" s="68" t="str">
        <f ca="1">IF(AND(InvoiceDatabase[[#This Row],[Date Due]]&lt;TODAY(),InvoiceDatabase[[#This Row],[Status]]&lt;&gt;"Paid"),"Yes","No")</f>
        <v>No</v>
      </c>
    </row>
    <row r="2216" spans="1:20">
      <c r="A2216">
        <v>2215</v>
      </c>
      <c r="C2216" t="s">
        <v>158</v>
      </c>
      <c r="D2216" s="68">
        <v>4154000</v>
      </c>
      <c r="E2216" s="23">
        <v>46028</v>
      </c>
      <c r="F2216" s="23">
        <v>46058</v>
      </c>
      <c r="G2216" t="s">
        <v>2802</v>
      </c>
      <c r="H2216"/>
      <c r="I2216"/>
      <c r="K2216" t="s">
        <v>2516</v>
      </c>
      <c r="L2216" s="68">
        <v>2077000</v>
      </c>
      <c r="M2216" s="68">
        <f>InvoiceDatabase[[#This Row],[Amount]]-InvoiceDatabase[[#This Row],[Paid Amount]]</f>
        <v>2077000</v>
      </c>
      <c r="N2216" s="68" t="str" cm="1">
        <f t="array" aca="1" ref="N22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16" s="68" t="str">
        <f>_xlfn.TEXTAFTER(
VLOOKUP(InvoiceDatabase[[#This Row],[Customer]],CustomerList[],5,FALSE),
", ", -1)</f>
        <v>DKI Jakarta</v>
      </c>
      <c r="P2216" s="68">
        <f ca="1">IF(InvoiceDatabase[[#This Row],[Aging]]&lt;&gt;"Within Due",InvoiceDatabase[[#This Row],[Balance Outstanding]],0)</f>
        <v>2077000</v>
      </c>
      <c r="Q2216" s="68">
        <f ca="1">IF(InvoiceDatabase[[#This Row],[Aging]]="Within Due",InvoiceDatabase[[#This Row],[Balance Outstanding]],0)</f>
        <v>0</v>
      </c>
      <c r="R2216" s="68" t="str">
        <f ca="1">IF(InvoiceDatabase[[#This Row],[Date Issued]] &gt;= TODAY()-30, "Yes", "No")</f>
        <v>No</v>
      </c>
      <c r="S2216" s="68" t="str">
        <f ca="1">IF(InvoiceDatabase[[#This Row],[IsOverdue?]]&lt;&gt;"Yes",InvoiceDatabase[[#This Row],[Status]],"Past Due")</f>
        <v>Past Due</v>
      </c>
      <c r="T2216" s="68" t="str">
        <f ca="1">IF(AND(InvoiceDatabase[[#This Row],[Date Due]]&lt;TODAY(),InvoiceDatabase[[#This Row],[Status]]&lt;&gt;"Paid"),"Yes","No")</f>
        <v>Yes</v>
      </c>
    </row>
    <row r="2217" spans="1:20">
      <c r="A2217">
        <v>2216</v>
      </c>
      <c r="C2217" t="s">
        <v>246</v>
      </c>
      <c r="D2217" s="68">
        <v>2718000</v>
      </c>
      <c r="E2217" s="23">
        <v>46268</v>
      </c>
      <c r="F2217" s="23">
        <v>46298</v>
      </c>
      <c r="G2217" t="s">
        <v>274</v>
      </c>
      <c r="H2217"/>
      <c r="I2217"/>
      <c r="K2217" t="s">
        <v>2517</v>
      </c>
      <c r="L2217" s="68">
        <v>2718000</v>
      </c>
      <c r="M2217" s="68">
        <f>InvoiceDatabase[[#This Row],[Amount]]-InvoiceDatabase[[#This Row],[Paid Amount]]</f>
        <v>0</v>
      </c>
      <c r="N2217" s="68" t="str" cm="1">
        <f t="array" aca="1" ref="N22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7" s="68" t="str">
        <f>_xlfn.TEXTAFTER(
VLOOKUP(InvoiceDatabase[[#This Row],[Customer]],CustomerList[],5,FALSE),
", ", -1)</f>
        <v>Kalimantan Timur</v>
      </c>
      <c r="P2217" s="68">
        <f ca="1">IF(InvoiceDatabase[[#This Row],[Aging]]&lt;&gt;"Within Due",InvoiceDatabase[[#This Row],[Balance Outstanding]],0)</f>
        <v>0</v>
      </c>
      <c r="Q2217" s="68">
        <f ca="1">IF(InvoiceDatabase[[#This Row],[Aging]]="Within Due",InvoiceDatabase[[#This Row],[Balance Outstanding]],0)</f>
        <v>0</v>
      </c>
      <c r="R2217" s="68" t="str">
        <f ca="1">IF(InvoiceDatabase[[#This Row],[Date Issued]] &gt;= TODAY()-30, "Yes", "No")</f>
        <v>No</v>
      </c>
      <c r="S2217" s="68" t="str">
        <f ca="1">IF(InvoiceDatabase[[#This Row],[IsOverdue?]]&lt;&gt;"Yes",InvoiceDatabase[[#This Row],[Status]],"Past Due")</f>
        <v>Paid</v>
      </c>
      <c r="T2217" s="68" t="str">
        <f ca="1">IF(AND(InvoiceDatabase[[#This Row],[Date Due]]&lt;TODAY(),InvoiceDatabase[[#This Row],[Status]]&lt;&gt;"Paid"),"Yes","No")</f>
        <v>No</v>
      </c>
    </row>
    <row r="2218" spans="1:20">
      <c r="A2218">
        <v>2217</v>
      </c>
      <c r="C2218" t="s">
        <v>225</v>
      </c>
      <c r="D2218" s="68">
        <v>5686000</v>
      </c>
      <c r="E2218" s="23">
        <v>46230</v>
      </c>
      <c r="F2218" s="23">
        <v>46275</v>
      </c>
      <c r="G2218" t="s">
        <v>51</v>
      </c>
      <c r="H2218"/>
      <c r="I2218"/>
      <c r="K2218" t="s">
        <v>2518</v>
      </c>
      <c r="L2218" s="68">
        <v>0</v>
      </c>
      <c r="M2218" s="68">
        <f>InvoiceDatabase[[#This Row],[Amount]]-InvoiceDatabase[[#This Row],[Paid Amount]]</f>
        <v>5686000</v>
      </c>
      <c r="N2218" s="68" t="str" cm="1">
        <f t="array" aca="1" ref="N22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18" s="68" t="str">
        <f>_xlfn.TEXTAFTER(
VLOOKUP(InvoiceDatabase[[#This Row],[Customer]],CustomerList[],5,FALSE),
", ", -1)</f>
        <v>Sumatera Selatan</v>
      </c>
      <c r="P2218" s="68">
        <f ca="1">IF(InvoiceDatabase[[#This Row],[Aging]]&lt;&gt;"Within Due",InvoiceDatabase[[#This Row],[Balance Outstanding]],0)</f>
        <v>5686000</v>
      </c>
      <c r="Q2218" s="68">
        <f ca="1">IF(InvoiceDatabase[[#This Row],[Aging]]="Within Due",InvoiceDatabase[[#This Row],[Balance Outstanding]],0)</f>
        <v>0</v>
      </c>
      <c r="R2218" s="68" t="str">
        <f ca="1">IF(InvoiceDatabase[[#This Row],[Date Issued]] &gt;= TODAY()-30, "Yes", "No")</f>
        <v>No</v>
      </c>
      <c r="S2218" s="68" t="str">
        <f ca="1">IF(InvoiceDatabase[[#This Row],[IsOverdue?]]&lt;&gt;"Yes",InvoiceDatabase[[#This Row],[Status]],"Past Due")</f>
        <v>Past Due</v>
      </c>
      <c r="T2218" s="68" t="str">
        <f ca="1">IF(AND(InvoiceDatabase[[#This Row],[Date Due]]&lt;TODAY(),InvoiceDatabase[[#This Row],[Status]]&lt;&gt;"Paid"),"Yes","No")</f>
        <v>Yes</v>
      </c>
    </row>
    <row r="2219" spans="1:20">
      <c r="A2219">
        <v>2218</v>
      </c>
      <c r="C2219" t="s">
        <v>184</v>
      </c>
      <c r="D2219" s="68">
        <v>3491000</v>
      </c>
      <c r="E2219" s="23">
        <v>46141</v>
      </c>
      <c r="F2219" s="23">
        <v>46186</v>
      </c>
      <c r="G2219" t="s">
        <v>274</v>
      </c>
      <c r="H2219"/>
      <c r="I2219"/>
      <c r="K2219" t="s">
        <v>2519</v>
      </c>
      <c r="L2219" s="68">
        <v>3491000</v>
      </c>
      <c r="M2219" s="68">
        <f>InvoiceDatabase[[#This Row],[Amount]]-InvoiceDatabase[[#This Row],[Paid Amount]]</f>
        <v>0</v>
      </c>
      <c r="N2219" s="68" t="str" cm="1">
        <f t="array" aca="1" ref="N22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19" s="68" t="str">
        <f>_xlfn.TEXTAFTER(
VLOOKUP(InvoiceDatabase[[#This Row],[Customer]],CustomerList[],5,FALSE),
", ", -1)</f>
        <v>Jawa Timur</v>
      </c>
      <c r="P2219" s="68">
        <f ca="1">IF(InvoiceDatabase[[#This Row],[Aging]]&lt;&gt;"Within Due",InvoiceDatabase[[#This Row],[Balance Outstanding]],0)</f>
        <v>0</v>
      </c>
      <c r="Q2219" s="68">
        <f ca="1">IF(InvoiceDatabase[[#This Row],[Aging]]="Within Due",InvoiceDatabase[[#This Row],[Balance Outstanding]],0)</f>
        <v>0</v>
      </c>
      <c r="R2219" s="68" t="str">
        <f ca="1">IF(InvoiceDatabase[[#This Row],[Date Issued]] &gt;= TODAY()-30, "Yes", "No")</f>
        <v>No</v>
      </c>
      <c r="S2219" s="68" t="str">
        <f ca="1">IF(InvoiceDatabase[[#This Row],[IsOverdue?]]&lt;&gt;"Yes",InvoiceDatabase[[#This Row],[Status]],"Past Due")</f>
        <v>Paid</v>
      </c>
      <c r="T2219" s="68" t="str">
        <f ca="1">IF(AND(InvoiceDatabase[[#This Row],[Date Due]]&lt;TODAY(),InvoiceDatabase[[#This Row],[Status]]&lt;&gt;"Paid"),"Yes","No")</f>
        <v>No</v>
      </c>
    </row>
    <row r="2220" spans="1:20">
      <c r="A2220">
        <v>2219</v>
      </c>
      <c r="C2220" t="s">
        <v>211</v>
      </c>
      <c r="D2220" s="68">
        <v>1907000</v>
      </c>
      <c r="E2220" s="23">
        <v>46073</v>
      </c>
      <c r="F2220" s="23">
        <v>46087</v>
      </c>
      <c r="G2220" t="s">
        <v>51</v>
      </c>
      <c r="H2220"/>
      <c r="I2220"/>
      <c r="K2220" t="s">
        <v>2520</v>
      </c>
      <c r="L2220" s="68">
        <v>0</v>
      </c>
      <c r="M2220" s="68">
        <f>InvoiceDatabase[[#This Row],[Amount]]-InvoiceDatabase[[#This Row],[Paid Amount]]</f>
        <v>1907000</v>
      </c>
      <c r="N2220" s="68" t="str" cm="1">
        <f t="array" aca="1" ref="N22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0" s="68" t="str">
        <f>_xlfn.TEXTAFTER(
VLOOKUP(InvoiceDatabase[[#This Row],[Customer]],CustomerList[],5,FALSE),
", ", -1)</f>
        <v>Sulawesi Selatan</v>
      </c>
      <c r="P2220" s="68">
        <f ca="1">IF(InvoiceDatabase[[#This Row],[Aging]]&lt;&gt;"Within Due",InvoiceDatabase[[#This Row],[Balance Outstanding]],0)</f>
        <v>1907000</v>
      </c>
      <c r="Q2220" s="68">
        <f ca="1">IF(InvoiceDatabase[[#This Row],[Aging]]="Within Due",InvoiceDatabase[[#This Row],[Balance Outstanding]],0)</f>
        <v>0</v>
      </c>
      <c r="R2220" s="68" t="str">
        <f ca="1">IF(InvoiceDatabase[[#This Row],[Date Issued]] &gt;= TODAY()-30, "Yes", "No")</f>
        <v>No</v>
      </c>
      <c r="S2220" s="68" t="str">
        <f ca="1">IF(InvoiceDatabase[[#This Row],[IsOverdue?]]&lt;&gt;"Yes",InvoiceDatabase[[#This Row],[Status]],"Past Due")</f>
        <v>Past Due</v>
      </c>
      <c r="T2220" s="68" t="str">
        <f ca="1">IF(AND(InvoiceDatabase[[#This Row],[Date Due]]&lt;TODAY(),InvoiceDatabase[[#This Row],[Status]]&lt;&gt;"Paid"),"Yes","No")</f>
        <v>Yes</v>
      </c>
    </row>
    <row r="2221" spans="1:20">
      <c r="A2221">
        <v>2220</v>
      </c>
      <c r="C2221" t="s">
        <v>177</v>
      </c>
      <c r="D2221" s="68">
        <v>3353000</v>
      </c>
      <c r="E2221" s="23">
        <v>46217</v>
      </c>
      <c r="F2221" s="23">
        <v>46262</v>
      </c>
      <c r="G2221" t="s">
        <v>274</v>
      </c>
      <c r="H2221"/>
      <c r="I2221"/>
      <c r="K2221" t="s">
        <v>2521</v>
      </c>
      <c r="L2221" s="68">
        <v>3353000</v>
      </c>
      <c r="M2221" s="68">
        <f>InvoiceDatabase[[#This Row],[Amount]]-InvoiceDatabase[[#This Row],[Paid Amount]]</f>
        <v>0</v>
      </c>
      <c r="N2221" s="68" t="str" cm="1">
        <f t="array" aca="1" ref="N22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1" s="68" t="str">
        <f>_xlfn.TEXTAFTER(
VLOOKUP(InvoiceDatabase[[#This Row],[Customer]],CustomerList[],5,FALSE),
", ", -1)</f>
        <v>Jawa Timur</v>
      </c>
      <c r="P2221" s="68">
        <f ca="1">IF(InvoiceDatabase[[#This Row],[Aging]]&lt;&gt;"Within Due",InvoiceDatabase[[#This Row],[Balance Outstanding]],0)</f>
        <v>0</v>
      </c>
      <c r="Q2221" s="68">
        <f ca="1">IF(InvoiceDatabase[[#This Row],[Aging]]="Within Due",InvoiceDatabase[[#This Row],[Balance Outstanding]],0)</f>
        <v>0</v>
      </c>
      <c r="R2221" s="68" t="str">
        <f ca="1">IF(InvoiceDatabase[[#This Row],[Date Issued]] &gt;= TODAY()-30, "Yes", "No")</f>
        <v>No</v>
      </c>
      <c r="S2221" s="68" t="str">
        <f ca="1">IF(InvoiceDatabase[[#This Row],[IsOverdue?]]&lt;&gt;"Yes",InvoiceDatabase[[#This Row],[Status]],"Past Due")</f>
        <v>Paid</v>
      </c>
      <c r="T2221" s="68" t="str">
        <f ca="1">IF(AND(InvoiceDatabase[[#This Row],[Date Due]]&lt;TODAY(),InvoiceDatabase[[#This Row],[Status]]&lt;&gt;"Paid"),"Yes","No")</f>
        <v>No</v>
      </c>
    </row>
    <row r="2222" spans="1:20">
      <c r="A2222">
        <v>2221</v>
      </c>
      <c r="C2222" t="s">
        <v>165</v>
      </c>
      <c r="D2222" s="68">
        <v>5258000</v>
      </c>
      <c r="E2222" s="23">
        <v>46170</v>
      </c>
      <c r="F2222" s="23">
        <v>46215</v>
      </c>
      <c r="G2222" t="s">
        <v>274</v>
      </c>
      <c r="H2222"/>
      <c r="I2222"/>
      <c r="K2222" t="s">
        <v>2522</v>
      </c>
      <c r="L2222" s="68">
        <v>5258000</v>
      </c>
      <c r="M2222" s="68">
        <f>InvoiceDatabase[[#This Row],[Amount]]-InvoiceDatabase[[#This Row],[Paid Amount]]</f>
        <v>0</v>
      </c>
      <c r="N2222" s="68" t="str" cm="1">
        <f t="array" aca="1" ref="N22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2" s="68" t="str">
        <f>_xlfn.TEXTAFTER(
VLOOKUP(InvoiceDatabase[[#This Row],[Customer]],CustomerList[],5,FALSE),
", ", -1)</f>
        <v>Jawa Barat</v>
      </c>
      <c r="P2222" s="68">
        <f ca="1">IF(InvoiceDatabase[[#This Row],[Aging]]&lt;&gt;"Within Due",InvoiceDatabase[[#This Row],[Balance Outstanding]],0)</f>
        <v>0</v>
      </c>
      <c r="Q2222" s="68">
        <f ca="1">IF(InvoiceDatabase[[#This Row],[Aging]]="Within Due",InvoiceDatabase[[#This Row],[Balance Outstanding]],0)</f>
        <v>0</v>
      </c>
      <c r="R2222" s="68" t="str">
        <f ca="1">IF(InvoiceDatabase[[#This Row],[Date Issued]] &gt;= TODAY()-30, "Yes", "No")</f>
        <v>No</v>
      </c>
      <c r="S2222" s="68" t="str">
        <f ca="1">IF(InvoiceDatabase[[#This Row],[IsOverdue?]]&lt;&gt;"Yes",InvoiceDatabase[[#This Row],[Status]],"Past Due")</f>
        <v>Paid</v>
      </c>
      <c r="T2222" s="68" t="str">
        <f ca="1">IF(AND(InvoiceDatabase[[#This Row],[Date Due]]&lt;TODAY(),InvoiceDatabase[[#This Row],[Status]]&lt;&gt;"Paid"),"Yes","No")</f>
        <v>No</v>
      </c>
    </row>
    <row r="2223" spans="1:20">
      <c r="A2223">
        <v>2222</v>
      </c>
      <c r="C2223" t="s">
        <v>131</v>
      </c>
      <c r="D2223" s="68">
        <v>5877000</v>
      </c>
      <c r="E2223" s="23">
        <v>46257</v>
      </c>
      <c r="F2223" s="23">
        <v>46287</v>
      </c>
      <c r="G2223" t="s">
        <v>51</v>
      </c>
      <c r="H2223"/>
      <c r="I2223"/>
      <c r="K2223" t="s">
        <v>2523</v>
      </c>
      <c r="L2223" s="68">
        <v>0</v>
      </c>
      <c r="M2223" s="68">
        <f>InvoiceDatabase[[#This Row],[Amount]]-InvoiceDatabase[[#This Row],[Paid Amount]]</f>
        <v>5877000</v>
      </c>
      <c r="N2223" s="68" t="str" cm="1">
        <f t="array" aca="1" ref="N22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3" s="68" t="str">
        <f>_xlfn.TEXTAFTER(
VLOOKUP(InvoiceDatabase[[#This Row],[Customer]],CustomerList[],5,FALSE),
", ", -1)</f>
        <v>Jawa Barat</v>
      </c>
      <c r="P2223" s="68">
        <f ca="1">IF(InvoiceDatabase[[#This Row],[Aging]]&lt;&gt;"Within Due",InvoiceDatabase[[#This Row],[Balance Outstanding]],0)</f>
        <v>5877000</v>
      </c>
      <c r="Q2223" s="68">
        <f ca="1">IF(InvoiceDatabase[[#This Row],[Aging]]="Within Due",InvoiceDatabase[[#This Row],[Balance Outstanding]],0)</f>
        <v>0</v>
      </c>
      <c r="R2223" s="68" t="str">
        <f ca="1">IF(InvoiceDatabase[[#This Row],[Date Issued]] &gt;= TODAY()-30, "Yes", "No")</f>
        <v>No</v>
      </c>
      <c r="S2223" s="68" t="str">
        <f ca="1">IF(InvoiceDatabase[[#This Row],[IsOverdue?]]&lt;&gt;"Yes",InvoiceDatabase[[#This Row],[Status]],"Past Due")</f>
        <v>Past Due</v>
      </c>
      <c r="T2223" s="68" t="str">
        <f ca="1">IF(AND(InvoiceDatabase[[#This Row],[Date Due]]&lt;TODAY(),InvoiceDatabase[[#This Row],[Status]]&lt;&gt;"Paid"),"Yes","No")</f>
        <v>Yes</v>
      </c>
    </row>
    <row r="2224" spans="1:20">
      <c r="A2224">
        <v>2223</v>
      </c>
      <c r="C2224" t="s">
        <v>151</v>
      </c>
      <c r="D2224" s="68">
        <v>6538000</v>
      </c>
      <c r="E2224" s="23">
        <v>46251</v>
      </c>
      <c r="F2224" s="23">
        <v>46281</v>
      </c>
      <c r="G2224" t="s">
        <v>274</v>
      </c>
      <c r="H2224"/>
      <c r="I2224"/>
      <c r="K2224" t="s">
        <v>2524</v>
      </c>
      <c r="L2224" s="68">
        <v>6538000</v>
      </c>
      <c r="M2224" s="68">
        <f>InvoiceDatabase[[#This Row],[Amount]]-InvoiceDatabase[[#This Row],[Paid Amount]]</f>
        <v>0</v>
      </c>
      <c r="N2224" s="68" t="str" cm="1">
        <f t="array" aca="1" ref="N22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4" s="68" t="str">
        <f>_xlfn.TEXTAFTER(
VLOOKUP(InvoiceDatabase[[#This Row],[Customer]],CustomerList[],5,FALSE),
", ", -1)</f>
        <v>Banten</v>
      </c>
      <c r="P2224" s="68">
        <f ca="1">IF(InvoiceDatabase[[#This Row],[Aging]]&lt;&gt;"Within Due",InvoiceDatabase[[#This Row],[Balance Outstanding]],0)</f>
        <v>0</v>
      </c>
      <c r="Q2224" s="68">
        <f ca="1">IF(InvoiceDatabase[[#This Row],[Aging]]="Within Due",InvoiceDatabase[[#This Row],[Balance Outstanding]],0)</f>
        <v>0</v>
      </c>
      <c r="R2224" s="68" t="str">
        <f ca="1">IF(InvoiceDatabase[[#This Row],[Date Issued]] &gt;= TODAY()-30, "Yes", "No")</f>
        <v>No</v>
      </c>
      <c r="S2224" s="68" t="str">
        <f ca="1">IF(InvoiceDatabase[[#This Row],[IsOverdue?]]&lt;&gt;"Yes",InvoiceDatabase[[#This Row],[Status]],"Past Due")</f>
        <v>Paid</v>
      </c>
      <c r="T2224" s="68" t="str">
        <f ca="1">IF(AND(InvoiceDatabase[[#This Row],[Date Due]]&lt;TODAY(),InvoiceDatabase[[#This Row],[Status]]&lt;&gt;"Paid"),"Yes","No")</f>
        <v>No</v>
      </c>
    </row>
    <row r="2225" spans="1:20">
      <c r="A2225">
        <v>2224</v>
      </c>
      <c r="C2225" t="s">
        <v>190</v>
      </c>
      <c r="D2225" s="68">
        <v>2272000</v>
      </c>
      <c r="E2225" s="23">
        <v>46054</v>
      </c>
      <c r="F2225" s="23">
        <v>46068</v>
      </c>
      <c r="G2225" t="s">
        <v>274</v>
      </c>
      <c r="H2225"/>
      <c r="I2225"/>
      <c r="K2225" t="s">
        <v>2525</v>
      </c>
      <c r="L2225" s="68">
        <v>2272000</v>
      </c>
      <c r="M2225" s="68">
        <f>InvoiceDatabase[[#This Row],[Amount]]-InvoiceDatabase[[#This Row],[Paid Amount]]</f>
        <v>0</v>
      </c>
      <c r="N2225" s="68" t="str" cm="1">
        <f t="array" aca="1" ref="N22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5" s="68" t="str">
        <f>_xlfn.TEXTAFTER(
VLOOKUP(InvoiceDatabase[[#This Row],[Customer]],CustomerList[],5,FALSE),
", ", -1)</f>
        <v>Jawa Tengah</v>
      </c>
      <c r="P2225" s="68">
        <f ca="1">IF(InvoiceDatabase[[#This Row],[Aging]]&lt;&gt;"Within Due",InvoiceDatabase[[#This Row],[Balance Outstanding]],0)</f>
        <v>0</v>
      </c>
      <c r="Q2225" s="68">
        <f ca="1">IF(InvoiceDatabase[[#This Row],[Aging]]="Within Due",InvoiceDatabase[[#This Row],[Balance Outstanding]],0)</f>
        <v>0</v>
      </c>
      <c r="R2225" s="68" t="str">
        <f ca="1">IF(InvoiceDatabase[[#This Row],[Date Issued]] &gt;= TODAY()-30, "Yes", "No")</f>
        <v>No</v>
      </c>
      <c r="S2225" s="68" t="str">
        <f ca="1">IF(InvoiceDatabase[[#This Row],[IsOverdue?]]&lt;&gt;"Yes",InvoiceDatabase[[#This Row],[Status]],"Past Due")</f>
        <v>Paid</v>
      </c>
      <c r="T2225" s="68" t="str">
        <f ca="1">IF(AND(InvoiceDatabase[[#This Row],[Date Due]]&lt;TODAY(),InvoiceDatabase[[#This Row],[Status]]&lt;&gt;"Paid"),"Yes","No")</f>
        <v>No</v>
      </c>
    </row>
    <row r="2226" spans="1:20">
      <c r="A2226">
        <v>2225</v>
      </c>
      <c r="C2226" t="s">
        <v>211</v>
      </c>
      <c r="D2226" s="68">
        <v>4184000</v>
      </c>
      <c r="E2226" s="23">
        <v>46242</v>
      </c>
      <c r="F2226" s="23">
        <v>46272</v>
      </c>
      <c r="G2226" t="s">
        <v>274</v>
      </c>
      <c r="H2226"/>
      <c r="I2226"/>
      <c r="K2226" t="s">
        <v>2526</v>
      </c>
      <c r="L2226" s="68">
        <v>4184000</v>
      </c>
      <c r="M2226" s="68">
        <f>InvoiceDatabase[[#This Row],[Amount]]-InvoiceDatabase[[#This Row],[Paid Amount]]</f>
        <v>0</v>
      </c>
      <c r="N2226" s="68" t="str" cm="1">
        <f t="array" aca="1" ref="N22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26" s="68" t="str">
        <f>_xlfn.TEXTAFTER(
VLOOKUP(InvoiceDatabase[[#This Row],[Customer]],CustomerList[],5,FALSE),
", ", -1)</f>
        <v>Sulawesi Selatan</v>
      </c>
      <c r="P2226" s="68">
        <f ca="1">IF(InvoiceDatabase[[#This Row],[Aging]]&lt;&gt;"Within Due",InvoiceDatabase[[#This Row],[Balance Outstanding]],0)</f>
        <v>0</v>
      </c>
      <c r="Q2226" s="68">
        <f ca="1">IF(InvoiceDatabase[[#This Row],[Aging]]="Within Due",InvoiceDatabase[[#This Row],[Balance Outstanding]],0)</f>
        <v>0</v>
      </c>
      <c r="R2226" s="68" t="str">
        <f ca="1">IF(InvoiceDatabase[[#This Row],[Date Issued]] &gt;= TODAY()-30, "Yes", "No")</f>
        <v>No</v>
      </c>
      <c r="S2226" s="68" t="str">
        <f ca="1">IF(InvoiceDatabase[[#This Row],[IsOverdue?]]&lt;&gt;"Yes",InvoiceDatabase[[#This Row],[Status]],"Past Due")</f>
        <v>Paid</v>
      </c>
      <c r="T2226" s="68" t="str">
        <f ca="1">IF(AND(InvoiceDatabase[[#This Row],[Date Due]]&lt;TODAY(),InvoiceDatabase[[#This Row],[Status]]&lt;&gt;"Paid"),"Yes","No")</f>
        <v>No</v>
      </c>
    </row>
    <row r="2227" spans="1:20">
      <c r="A2227">
        <v>2226</v>
      </c>
      <c r="C2227" t="s">
        <v>197</v>
      </c>
      <c r="D2227" s="68">
        <v>4625000</v>
      </c>
      <c r="E2227" s="23">
        <v>46268</v>
      </c>
      <c r="F2227" s="23">
        <v>46298</v>
      </c>
      <c r="G2227" t="s">
        <v>2802</v>
      </c>
      <c r="H2227"/>
      <c r="I2227"/>
      <c r="K2227" t="s">
        <v>2527</v>
      </c>
      <c r="L2227" s="68">
        <v>3469000</v>
      </c>
      <c r="M2227" s="68">
        <f>InvoiceDatabase[[#This Row],[Amount]]-InvoiceDatabase[[#This Row],[Paid Amount]]</f>
        <v>1156000</v>
      </c>
      <c r="N2227" s="68" t="str" cm="1">
        <f t="array" aca="1" ref="N22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227" s="68" t="str">
        <f>_xlfn.TEXTAFTER(
VLOOKUP(InvoiceDatabase[[#This Row],[Customer]],CustomerList[],5,FALSE),
", ", -1)</f>
        <v>DI Yogyakarta</v>
      </c>
      <c r="P2227" s="68">
        <f ca="1">IF(InvoiceDatabase[[#This Row],[Aging]]&lt;&gt;"Within Due",InvoiceDatabase[[#This Row],[Balance Outstanding]],0)</f>
        <v>1156000</v>
      </c>
      <c r="Q2227" s="68">
        <f ca="1">IF(InvoiceDatabase[[#This Row],[Aging]]="Within Due",InvoiceDatabase[[#This Row],[Balance Outstanding]],0)</f>
        <v>0</v>
      </c>
      <c r="R2227" s="68" t="str">
        <f ca="1">IF(InvoiceDatabase[[#This Row],[Date Issued]] &gt;= TODAY()-30, "Yes", "No")</f>
        <v>No</v>
      </c>
      <c r="S2227" s="68" t="str">
        <f ca="1">IF(InvoiceDatabase[[#This Row],[IsOverdue?]]&lt;&gt;"Yes",InvoiceDatabase[[#This Row],[Status]],"Past Due")</f>
        <v>Past Due</v>
      </c>
      <c r="T2227" s="68" t="str">
        <f ca="1">IF(AND(InvoiceDatabase[[#This Row],[Date Due]]&lt;TODAY(),InvoiceDatabase[[#This Row],[Status]]&lt;&gt;"Paid"),"Yes","No")</f>
        <v>Yes</v>
      </c>
    </row>
    <row r="2228" spans="1:20">
      <c r="A2228">
        <v>2227</v>
      </c>
      <c r="C2228" t="s">
        <v>144</v>
      </c>
      <c r="D2228" s="68">
        <v>5019000</v>
      </c>
      <c r="E2228" s="23">
        <v>46103</v>
      </c>
      <c r="F2228" s="23">
        <v>46133</v>
      </c>
      <c r="G2228" t="s">
        <v>51</v>
      </c>
      <c r="H2228"/>
      <c r="I2228"/>
      <c r="K2228" t="s">
        <v>2528</v>
      </c>
      <c r="L2228" s="68">
        <v>0</v>
      </c>
      <c r="M2228" s="68">
        <f>InvoiceDatabase[[#This Row],[Amount]]-InvoiceDatabase[[#This Row],[Paid Amount]]</f>
        <v>5019000</v>
      </c>
      <c r="N2228" s="68" t="str" cm="1">
        <f t="array" aca="1" ref="N22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28" s="68" t="str">
        <f>_xlfn.TEXTAFTER(
VLOOKUP(InvoiceDatabase[[#This Row],[Customer]],CustomerList[],5,FALSE),
", ", -1)</f>
        <v>Banten</v>
      </c>
      <c r="P2228" s="68">
        <f ca="1">IF(InvoiceDatabase[[#This Row],[Aging]]&lt;&gt;"Within Due",InvoiceDatabase[[#This Row],[Balance Outstanding]],0)</f>
        <v>5019000</v>
      </c>
      <c r="Q2228" s="68">
        <f ca="1">IF(InvoiceDatabase[[#This Row],[Aging]]="Within Due",InvoiceDatabase[[#This Row],[Balance Outstanding]],0)</f>
        <v>0</v>
      </c>
      <c r="R2228" s="68" t="str">
        <f ca="1">IF(InvoiceDatabase[[#This Row],[Date Issued]] &gt;= TODAY()-30, "Yes", "No")</f>
        <v>No</v>
      </c>
      <c r="S2228" s="68" t="str">
        <f ca="1">IF(InvoiceDatabase[[#This Row],[IsOverdue?]]&lt;&gt;"Yes",InvoiceDatabase[[#This Row],[Status]],"Past Due")</f>
        <v>Past Due</v>
      </c>
      <c r="T2228" s="68" t="str">
        <f ca="1">IF(AND(InvoiceDatabase[[#This Row],[Date Due]]&lt;TODAY(),InvoiceDatabase[[#This Row],[Status]]&lt;&gt;"Paid"),"Yes","No")</f>
        <v>Yes</v>
      </c>
    </row>
    <row r="2229" spans="1:20">
      <c r="A2229">
        <v>2228</v>
      </c>
      <c r="C2229" t="s">
        <v>211</v>
      </c>
      <c r="D2229" s="68">
        <v>1985000</v>
      </c>
      <c r="E2229" s="23">
        <v>46182</v>
      </c>
      <c r="F2229" s="23">
        <v>46212</v>
      </c>
      <c r="G2229" t="s">
        <v>51</v>
      </c>
      <c r="H2229"/>
      <c r="I2229"/>
      <c r="K2229" t="s">
        <v>2529</v>
      </c>
      <c r="L2229" s="68">
        <v>0</v>
      </c>
      <c r="M2229" s="68">
        <f>InvoiceDatabase[[#This Row],[Amount]]-InvoiceDatabase[[#This Row],[Paid Amount]]</f>
        <v>1985000</v>
      </c>
      <c r="N2229" s="68" t="str" cm="1">
        <f t="array" aca="1" ref="N22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29" s="68" t="str">
        <f>_xlfn.TEXTAFTER(
VLOOKUP(InvoiceDatabase[[#This Row],[Customer]],CustomerList[],5,FALSE),
", ", -1)</f>
        <v>Sulawesi Selatan</v>
      </c>
      <c r="P2229" s="68">
        <f ca="1">IF(InvoiceDatabase[[#This Row],[Aging]]&lt;&gt;"Within Due",InvoiceDatabase[[#This Row],[Balance Outstanding]],0)</f>
        <v>1985000</v>
      </c>
      <c r="Q2229" s="68">
        <f ca="1">IF(InvoiceDatabase[[#This Row],[Aging]]="Within Due",InvoiceDatabase[[#This Row],[Balance Outstanding]],0)</f>
        <v>0</v>
      </c>
      <c r="R2229" s="68" t="str">
        <f ca="1">IF(InvoiceDatabase[[#This Row],[Date Issued]] &gt;= TODAY()-30, "Yes", "No")</f>
        <v>No</v>
      </c>
      <c r="S2229" s="68" t="str">
        <f ca="1">IF(InvoiceDatabase[[#This Row],[IsOverdue?]]&lt;&gt;"Yes",InvoiceDatabase[[#This Row],[Status]],"Past Due")</f>
        <v>Past Due</v>
      </c>
      <c r="T2229" s="68" t="str">
        <f ca="1">IF(AND(InvoiceDatabase[[#This Row],[Date Due]]&lt;TODAY(),InvoiceDatabase[[#This Row],[Status]]&lt;&gt;"Paid"),"Yes","No")</f>
        <v>Yes</v>
      </c>
    </row>
    <row r="2230" spans="1:20">
      <c r="A2230">
        <v>2229</v>
      </c>
      <c r="C2230" t="s">
        <v>165</v>
      </c>
      <c r="D2230" s="68">
        <v>5567000</v>
      </c>
      <c r="E2230" s="23">
        <v>46156</v>
      </c>
      <c r="F2230" s="23">
        <v>46186</v>
      </c>
      <c r="G2230" t="s">
        <v>51</v>
      </c>
      <c r="H2230"/>
      <c r="I2230"/>
      <c r="K2230" t="s">
        <v>2530</v>
      </c>
      <c r="L2230" s="68">
        <v>0</v>
      </c>
      <c r="M2230" s="68">
        <f>InvoiceDatabase[[#This Row],[Amount]]-InvoiceDatabase[[#This Row],[Paid Amount]]</f>
        <v>5567000</v>
      </c>
      <c r="N2230" s="68" t="str" cm="1">
        <f t="array" aca="1" ref="N22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0" s="68" t="str">
        <f>_xlfn.TEXTAFTER(
VLOOKUP(InvoiceDatabase[[#This Row],[Customer]],CustomerList[],5,FALSE),
", ", -1)</f>
        <v>Jawa Barat</v>
      </c>
      <c r="P2230" s="68">
        <f ca="1">IF(InvoiceDatabase[[#This Row],[Aging]]&lt;&gt;"Within Due",InvoiceDatabase[[#This Row],[Balance Outstanding]],0)</f>
        <v>5567000</v>
      </c>
      <c r="Q2230" s="68">
        <f ca="1">IF(InvoiceDatabase[[#This Row],[Aging]]="Within Due",InvoiceDatabase[[#This Row],[Balance Outstanding]],0)</f>
        <v>0</v>
      </c>
      <c r="R2230" s="68" t="str">
        <f ca="1">IF(InvoiceDatabase[[#This Row],[Date Issued]] &gt;= TODAY()-30, "Yes", "No")</f>
        <v>No</v>
      </c>
      <c r="S2230" s="68" t="str">
        <f ca="1">IF(InvoiceDatabase[[#This Row],[IsOverdue?]]&lt;&gt;"Yes",InvoiceDatabase[[#This Row],[Status]],"Past Due")</f>
        <v>Past Due</v>
      </c>
      <c r="T2230" s="68" t="str">
        <f ca="1">IF(AND(InvoiceDatabase[[#This Row],[Date Due]]&lt;TODAY(),InvoiceDatabase[[#This Row],[Status]]&lt;&gt;"Paid"),"Yes","No")</f>
        <v>Yes</v>
      </c>
    </row>
    <row r="2231" spans="1:20">
      <c r="A2231">
        <v>2230</v>
      </c>
      <c r="C2231" t="s">
        <v>211</v>
      </c>
      <c r="D2231" s="68">
        <v>2042000</v>
      </c>
      <c r="E2231" s="23">
        <v>46143</v>
      </c>
      <c r="F2231" s="23">
        <v>46157</v>
      </c>
      <c r="G2231" t="s">
        <v>274</v>
      </c>
      <c r="H2231"/>
      <c r="I2231"/>
      <c r="K2231" t="s">
        <v>2531</v>
      </c>
      <c r="L2231" s="68">
        <v>2042000</v>
      </c>
      <c r="M2231" s="68">
        <f>InvoiceDatabase[[#This Row],[Amount]]-InvoiceDatabase[[#This Row],[Paid Amount]]</f>
        <v>0</v>
      </c>
      <c r="N2231" s="68" t="str" cm="1">
        <f t="array" aca="1" ref="N22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1" s="68" t="str">
        <f>_xlfn.TEXTAFTER(
VLOOKUP(InvoiceDatabase[[#This Row],[Customer]],CustomerList[],5,FALSE),
", ", -1)</f>
        <v>Sulawesi Selatan</v>
      </c>
      <c r="P2231" s="68">
        <f ca="1">IF(InvoiceDatabase[[#This Row],[Aging]]&lt;&gt;"Within Due",InvoiceDatabase[[#This Row],[Balance Outstanding]],0)</f>
        <v>0</v>
      </c>
      <c r="Q2231" s="68">
        <f ca="1">IF(InvoiceDatabase[[#This Row],[Aging]]="Within Due",InvoiceDatabase[[#This Row],[Balance Outstanding]],0)</f>
        <v>0</v>
      </c>
      <c r="R2231" s="68" t="str">
        <f ca="1">IF(InvoiceDatabase[[#This Row],[Date Issued]] &gt;= TODAY()-30, "Yes", "No")</f>
        <v>No</v>
      </c>
      <c r="S2231" s="68" t="str">
        <f ca="1">IF(InvoiceDatabase[[#This Row],[IsOverdue?]]&lt;&gt;"Yes",InvoiceDatabase[[#This Row],[Status]],"Past Due")</f>
        <v>Paid</v>
      </c>
      <c r="T2231" s="68" t="str">
        <f ca="1">IF(AND(InvoiceDatabase[[#This Row],[Date Due]]&lt;TODAY(),InvoiceDatabase[[#This Row],[Status]]&lt;&gt;"Paid"),"Yes","No")</f>
        <v>No</v>
      </c>
    </row>
    <row r="2232" spans="1:20">
      <c r="A2232">
        <v>2231</v>
      </c>
      <c r="C2232" t="s">
        <v>144</v>
      </c>
      <c r="D2232" s="68">
        <v>4264000</v>
      </c>
      <c r="E2232" s="23">
        <v>46099</v>
      </c>
      <c r="F2232" s="23">
        <v>46129</v>
      </c>
      <c r="G2232" t="s">
        <v>274</v>
      </c>
      <c r="H2232"/>
      <c r="I2232"/>
      <c r="K2232" t="s">
        <v>2532</v>
      </c>
      <c r="L2232" s="68">
        <v>4264000</v>
      </c>
      <c r="M2232" s="68">
        <f>InvoiceDatabase[[#This Row],[Amount]]-InvoiceDatabase[[#This Row],[Paid Amount]]</f>
        <v>0</v>
      </c>
      <c r="N2232" s="68" t="str" cm="1">
        <f t="array" aca="1" ref="N22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2" s="68" t="str">
        <f>_xlfn.TEXTAFTER(
VLOOKUP(InvoiceDatabase[[#This Row],[Customer]],CustomerList[],5,FALSE),
", ", -1)</f>
        <v>Banten</v>
      </c>
      <c r="P2232" s="68">
        <f ca="1">IF(InvoiceDatabase[[#This Row],[Aging]]&lt;&gt;"Within Due",InvoiceDatabase[[#This Row],[Balance Outstanding]],0)</f>
        <v>0</v>
      </c>
      <c r="Q2232" s="68">
        <f ca="1">IF(InvoiceDatabase[[#This Row],[Aging]]="Within Due",InvoiceDatabase[[#This Row],[Balance Outstanding]],0)</f>
        <v>0</v>
      </c>
      <c r="R2232" s="68" t="str">
        <f ca="1">IF(InvoiceDatabase[[#This Row],[Date Issued]] &gt;= TODAY()-30, "Yes", "No")</f>
        <v>No</v>
      </c>
      <c r="S2232" s="68" t="str">
        <f ca="1">IF(InvoiceDatabase[[#This Row],[IsOverdue?]]&lt;&gt;"Yes",InvoiceDatabase[[#This Row],[Status]],"Past Due")</f>
        <v>Paid</v>
      </c>
      <c r="T2232" s="68" t="str">
        <f ca="1">IF(AND(InvoiceDatabase[[#This Row],[Date Due]]&lt;TODAY(),InvoiceDatabase[[#This Row],[Status]]&lt;&gt;"Paid"),"Yes","No")</f>
        <v>No</v>
      </c>
    </row>
    <row r="2233" spans="1:20">
      <c r="A2233">
        <v>2232</v>
      </c>
      <c r="C2233" t="s">
        <v>171</v>
      </c>
      <c r="D2233" s="68">
        <v>4964000</v>
      </c>
      <c r="E2233" s="23">
        <v>46157</v>
      </c>
      <c r="F2233" s="23">
        <v>46187</v>
      </c>
      <c r="G2233" t="s">
        <v>274</v>
      </c>
      <c r="H2233"/>
      <c r="I2233"/>
      <c r="K2233" t="s">
        <v>2533</v>
      </c>
      <c r="L2233" s="68">
        <v>4964000</v>
      </c>
      <c r="M2233" s="68">
        <f>InvoiceDatabase[[#This Row],[Amount]]-InvoiceDatabase[[#This Row],[Paid Amount]]</f>
        <v>0</v>
      </c>
      <c r="N2233" s="68" t="str" cm="1">
        <f t="array" aca="1" ref="N22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3" s="68" t="str">
        <f>_xlfn.TEXTAFTER(
VLOOKUP(InvoiceDatabase[[#This Row],[Customer]],CustomerList[],5,FALSE),
", ", -1)</f>
        <v>Jawa Barat</v>
      </c>
      <c r="P2233" s="68">
        <f ca="1">IF(InvoiceDatabase[[#This Row],[Aging]]&lt;&gt;"Within Due",InvoiceDatabase[[#This Row],[Balance Outstanding]],0)</f>
        <v>0</v>
      </c>
      <c r="Q2233" s="68">
        <f ca="1">IF(InvoiceDatabase[[#This Row],[Aging]]="Within Due",InvoiceDatabase[[#This Row],[Balance Outstanding]],0)</f>
        <v>0</v>
      </c>
      <c r="R2233" s="68" t="str">
        <f ca="1">IF(InvoiceDatabase[[#This Row],[Date Issued]] &gt;= TODAY()-30, "Yes", "No")</f>
        <v>No</v>
      </c>
      <c r="S2233" s="68" t="str">
        <f ca="1">IF(InvoiceDatabase[[#This Row],[IsOverdue?]]&lt;&gt;"Yes",InvoiceDatabase[[#This Row],[Status]],"Past Due")</f>
        <v>Paid</v>
      </c>
      <c r="T2233" s="68" t="str">
        <f ca="1">IF(AND(InvoiceDatabase[[#This Row],[Date Due]]&lt;TODAY(),InvoiceDatabase[[#This Row],[Status]]&lt;&gt;"Paid"),"Yes","No")</f>
        <v>No</v>
      </c>
    </row>
    <row r="2234" spans="1:20">
      <c r="A2234">
        <v>2233</v>
      </c>
      <c r="C2234" t="s">
        <v>118</v>
      </c>
      <c r="D2234" s="68">
        <v>1071000</v>
      </c>
      <c r="E2234" s="23">
        <v>46100</v>
      </c>
      <c r="F2234" s="23">
        <v>46145</v>
      </c>
      <c r="G2234" t="s">
        <v>274</v>
      </c>
      <c r="H2234"/>
      <c r="I2234"/>
      <c r="K2234" t="s">
        <v>2534</v>
      </c>
      <c r="L2234" s="68">
        <v>1071000</v>
      </c>
      <c r="M2234" s="68">
        <f>InvoiceDatabase[[#This Row],[Amount]]-InvoiceDatabase[[#This Row],[Paid Amount]]</f>
        <v>0</v>
      </c>
      <c r="N2234" s="68" t="str" cm="1">
        <f t="array" aca="1" ref="N22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4" s="68" t="str">
        <f>_xlfn.TEXTAFTER(
VLOOKUP(InvoiceDatabase[[#This Row],[Customer]],CustomerList[],5,FALSE),
", ", -1)</f>
        <v>DKI Jakarta</v>
      </c>
      <c r="P2234" s="68">
        <f ca="1">IF(InvoiceDatabase[[#This Row],[Aging]]&lt;&gt;"Within Due",InvoiceDatabase[[#This Row],[Balance Outstanding]],0)</f>
        <v>0</v>
      </c>
      <c r="Q2234" s="68">
        <f ca="1">IF(InvoiceDatabase[[#This Row],[Aging]]="Within Due",InvoiceDatabase[[#This Row],[Balance Outstanding]],0)</f>
        <v>0</v>
      </c>
      <c r="R2234" s="68" t="str">
        <f ca="1">IF(InvoiceDatabase[[#This Row],[Date Issued]] &gt;= TODAY()-30, "Yes", "No")</f>
        <v>No</v>
      </c>
      <c r="S2234" s="68" t="str">
        <f ca="1">IF(InvoiceDatabase[[#This Row],[IsOverdue?]]&lt;&gt;"Yes",InvoiceDatabase[[#This Row],[Status]],"Past Due")</f>
        <v>Paid</v>
      </c>
      <c r="T2234" s="68" t="str">
        <f ca="1">IF(AND(InvoiceDatabase[[#This Row],[Date Due]]&lt;TODAY(),InvoiceDatabase[[#This Row],[Status]]&lt;&gt;"Paid"),"Yes","No")</f>
        <v>No</v>
      </c>
    </row>
    <row r="2235" spans="1:20">
      <c r="A2235">
        <v>2234</v>
      </c>
      <c r="C2235" t="s">
        <v>232</v>
      </c>
      <c r="D2235" s="68">
        <v>2676000</v>
      </c>
      <c r="E2235" s="23">
        <v>46199</v>
      </c>
      <c r="F2235" s="23">
        <v>46244</v>
      </c>
      <c r="G2235" t="s">
        <v>274</v>
      </c>
      <c r="H2235"/>
      <c r="I2235"/>
      <c r="K2235" t="s">
        <v>2535</v>
      </c>
      <c r="L2235" s="68">
        <v>2676000</v>
      </c>
      <c r="M2235" s="68">
        <f>InvoiceDatabase[[#This Row],[Amount]]-InvoiceDatabase[[#This Row],[Paid Amount]]</f>
        <v>0</v>
      </c>
      <c r="N2235" s="68" t="str" cm="1">
        <f t="array" aca="1" ref="N22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5" s="68" t="str">
        <f>_xlfn.TEXTAFTER(
VLOOKUP(InvoiceDatabase[[#This Row],[Customer]],CustomerList[],5,FALSE),
", ", -1)</f>
        <v>Riau</v>
      </c>
      <c r="P2235" s="68">
        <f ca="1">IF(InvoiceDatabase[[#This Row],[Aging]]&lt;&gt;"Within Due",InvoiceDatabase[[#This Row],[Balance Outstanding]],0)</f>
        <v>0</v>
      </c>
      <c r="Q2235" s="68">
        <f ca="1">IF(InvoiceDatabase[[#This Row],[Aging]]="Within Due",InvoiceDatabase[[#This Row],[Balance Outstanding]],0)</f>
        <v>0</v>
      </c>
      <c r="R2235" s="68" t="str">
        <f ca="1">IF(InvoiceDatabase[[#This Row],[Date Issued]] &gt;= TODAY()-30, "Yes", "No")</f>
        <v>No</v>
      </c>
      <c r="S2235" s="68" t="str">
        <f ca="1">IF(InvoiceDatabase[[#This Row],[IsOverdue?]]&lt;&gt;"Yes",InvoiceDatabase[[#This Row],[Status]],"Past Due")</f>
        <v>Paid</v>
      </c>
      <c r="T2235" s="68" t="str">
        <f ca="1">IF(AND(InvoiceDatabase[[#This Row],[Date Due]]&lt;TODAY(),InvoiceDatabase[[#This Row],[Status]]&lt;&gt;"Paid"),"Yes","No")</f>
        <v>No</v>
      </c>
    </row>
    <row r="2236" spans="1:20">
      <c r="A2236">
        <v>2235</v>
      </c>
      <c r="C2236" t="s">
        <v>184</v>
      </c>
      <c r="D2236" s="68">
        <v>4132000</v>
      </c>
      <c r="E2236" s="23">
        <v>46270</v>
      </c>
      <c r="F2236" s="23">
        <v>46300</v>
      </c>
      <c r="G2236" t="s">
        <v>51</v>
      </c>
      <c r="H2236"/>
      <c r="I2236"/>
      <c r="K2236" t="s">
        <v>2536</v>
      </c>
      <c r="L2236" s="68">
        <v>0</v>
      </c>
      <c r="M2236" s="68">
        <f>InvoiceDatabase[[#This Row],[Amount]]-InvoiceDatabase[[#This Row],[Paid Amount]]</f>
        <v>4132000</v>
      </c>
      <c r="N2236" s="68" t="str" cm="1">
        <f t="array" aca="1" ref="N22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236" s="68" t="str">
        <f>_xlfn.TEXTAFTER(
VLOOKUP(InvoiceDatabase[[#This Row],[Customer]],CustomerList[],5,FALSE),
", ", -1)</f>
        <v>Jawa Timur</v>
      </c>
      <c r="P2236" s="68">
        <f ca="1">IF(InvoiceDatabase[[#This Row],[Aging]]&lt;&gt;"Within Due",InvoiceDatabase[[#This Row],[Balance Outstanding]],0)</f>
        <v>0</v>
      </c>
      <c r="Q2236" s="68">
        <f ca="1">IF(InvoiceDatabase[[#This Row],[Aging]]="Within Due",InvoiceDatabase[[#This Row],[Balance Outstanding]],0)</f>
        <v>4132000</v>
      </c>
      <c r="R2236" s="68" t="str">
        <f ca="1">IF(InvoiceDatabase[[#This Row],[Date Issued]] &gt;= TODAY()-30, "Yes", "No")</f>
        <v>Yes</v>
      </c>
      <c r="S2236" s="68" t="str">
        <f ca="1">IF(InvoiceDatabase[[#This Row],[IsOverdue?]]&lt;&gt;"Yes",InvoiceDatabase[[#This Row],[Status]],"Past Due")</f>
        <v>Unpaid</v>
      </c>
      <c r="T2236" s="68" t="str">
        <f ca="1">IF(AND(InvoiceDatabase[[#This Row],[Date Due]]&lt;TODAY(),InvoiceDatabase[[#This Row],[Status]]&lt;&gt;"Paid"),"Yes","No")</f>
        <v>No</v>
      </c>
    </row>
    <row r="2237" spans="1:20">
      <c r="A2237">
        <v>2236</v>
      </c>
      <c r="C2237" t="s">
        <v>190</v>
      </c>
      <c r="D2237" s="68">
        <v>2861000</v>
      </c>
      <c r="E2237" s="23">
        <v>46061</v>
      </c>
      <c r="F2237" s="23">
        <v>46091</v>
      </c>
      <c r="G2237" t="s">
        <v>51</v>
      </c>
      <c r="H2237"/>
      <c r="I2237"/>
      <c r="K2237" t="s">
        <v>2537</v>
      </c>
      <c r="L2237" s="68">
        <v>0</v>
      </c>
      <c r="M2237" s="68">
        <f>InvoiceDatabase[[#This Row],[Amount]]-InvoiceDatabase[[#This Row],[Paid Amount]]</f>
        <v>2861000</v>
      </c>
      <c r="N2237" s="68" t="str" cm="1">
        <f t="array" aca="1" ref="N22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37" s="68" t="str">
        <f>_xlfn.TEXTAFTER(
VLOOKUP(InvoiceDatabase[[#This Row],[Customer]],CustomerList[],5,FALSE),
", ", -1)</f>
        <v>Jawa Tengah</v>
      </c>
      <c r="P2237" s="68">
        <f ca="1">IF(InvoiceDatabase[[#This Row],[Aging]]&lt;&gt;"Within Due",InvoiceDatabase[[#This Row],[Balance Outstanding]],0)</f>
        <v>2861000</v>
      </c>
      <c r="Q2237" s="68">
        <f ca="1">IF(InvoiceDatabase[[#This Row],[Aging]]="Within Due",InvoiceDatabase[[#This Row],[Balance Outstanding]],0)</f>
        <v>0</v>
      </c>
      <c r="R2237" s="68" t="str">
        <f ca="1">IF(InvoiceDatabase[[#This Row],[Date Issued]] &gt;= TODAY()-30, "Yes", "No")</f>
        <v>No</v>
      </c>
      <c r="S2237" s="68" t="str">
        <f ca="1">IF(InvoiceDatabase[[#This Row],[IsOverdue?]]&lt;&gt;"Yes",InvoiceDatabase[[#This Row],[Status]],"Past Due")</f>
        <v>Past Due</v>
      </c>
      <c r="T2237" s="68" t="str">
        <f ca="1">IF(AND(InvoiceDatabase[[#This Row],[Date Due]]&lt;TODAY(),InvoiceDatabase[[#This Row],[Status]]&lt;&gt;"Paid"),"Yes","No")</f>
        <v>Yes</v>
      </c>
    </row>
    <row r="2238" spans="1:20">
      <c r="A2238">
        <v>2237</v>
      </c>
      <c r="C2238" t="s">
        <v>171</v>
      </c>
      <c r="D2238" s="68">
        <v>2769000</v>
      </c>
      <c r="E2238" s="23">
        <v>46035</v>
      </c>
      <c r="F2238" s="23">
        <v>46065</v>
      </c>
      <c r="G2238" t="s">
        <v>274</v>
      </c>
      <c r="H2238"/>
      <c r="I2238"/>
      <c r="K2238" t="s">
        <v>2538</v>
      </c>
      <c r="L2238" s="68">
        <v>2769000</v>
      </c>
      <c r="M2238" s="68">
        <f>InvoiceDatabase[[#This Row],[Amount]]-InvoiceDatabase[[#This Row],[Paid Amount]]</f>
        <v>0</v>
      </c>
      <c r="N2238" s="68" t="str" cm="1">
        <f t="array" aca="1" ref="N22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38" s="68" t="str">
        <f>_xlfn.TEXTAFTER(
VLOOKUP(InvoiceDatabase[[#This Row],[Customer]],CustomerList[],5,FALSE),
", ", -1)</f>
        <v>Jawa Barat</v>
      </c>
      <c r="P2238" s="68">
        <f ca="1">IF(InvoiceDatabase[[#This Row],[Aging]]&lt;&gt;"Within Due",InvoiceDatabase[[#This Row],[Balance Outstanding]],0)</f>
        <v>0</v>
      </c>
      <c r="Q2238" s="68">
        <f ca="1">IF(InvoiceDatabase[[#This Row],[Aging]]="Within Due",InvoiceDatabase[[#This Row],[Balance Outstanding]],0)</f>
        <v>0</v>
      </c>
      <c r="R2238" s="68" t="str">
        <f ca="1">IF(InvoiceDatabase[[#This Row],[Date Issued]] &gt;= TODAY()-30, "Yes", "No")</f>
        <v>No</v>
      </c>
      <c r="S2238" s="68" t="str">
        <f ca="1">IF(InvoiceDatabase[[#This Row],[IsOverdue?]]&lt;&gt;"Yes",InvoiceDatabase[[#This Row],[Status]],"Past Due")</f>
        <v>Paid</v>
      </c>
      <c r="T2238" s="68" t="str">
        <f ca="1">IF(AND(InvoiceDatabase[[#This Row],[Date Due]]&lt;TODAY(),InvoiceDatabase[[#This Row],[Status]]&lt;&gt;"Paid"),"Yes","No")</f>
        <v>No</v>
      </c>
    </row>
    <row r="2239" spans="1:20">
      <c r="A2239">
        <v>2238</v>
      </c>
      <c r="C2239" t="s">
        <v>171</v>
      </c>
      <c r="D2239" s="68">
        <v>4160000</v>
      </c>
      <c r="E2239" s="23">
        <v>46199</v>
      </c>
      <c r="F2239" s="23">
        <v>46229</v>
      </c>
      <c r="G2239" t="s">
        <v>51</v>
      </c>
      <c r="H2239"/>
      <c r="I2239"/>
      <c r="K2239" t="s">
        <v>2539</v>
      </c>
      <c r="L2239" s="68">
        <v>0</v>
      </c>
      <c r="M2239" s="68">
        <f>InvoiceDatabase[[#This Row],[Amount]]-InvoiceDatabase[[#This Row],[Paid Amount]]</f>
        <v>4160000</v>
      </c>
      <c r="N2239" s="68" t="str" cm="1">
        <f t="array" aca="1" ref="N22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39" s="68" t="str">
        <f>_xlfn.TEXTAFTER(
VLOOKUP(InvoiceDatabase[[#This Row],[Customer]],CustomerList[],5,FALSE),
", ", -1)</f>
        <v>Jawa Barat</v>
      </c>
      <c r="P2239" s="68">
        <f ca="1">IF(InvoiceDatabase[[#This Row],[Aging]]&lt;&gt;"Within Due",InvoiceDatabase[[#This Row],[Balance Outstanding]],0)</f>
        <v>4160000</v>
      </c>
      <c r="Q2239" s="68">
        <f ca="1">IF(InvoiceDatabase[[#This Row],[Aging]]="Within Due",InvoiceDatabase[[#This Row],[Balance Outstanding]],0)</f>
        <v>0</v>
      </c>
      <c r="R2239" s="68" t="str">
        <f ca="1">IF(InvoiceDatabase[[#This Row],[Date Issued]] &gt;= TODAY()-30, "Yes", "No")</f>
        <v>No</v>
      </c>
      <c r="S2239" s="68" t="str">
        <f ca="1">IF(InvoiceDatabase[[#This Row],[IsOverdue?]]&lt;&gt;"Yes",InvoiceDatabase[[#This Row],[Status]],"Past Due")</f>
        <v>Past Due</v>
      </c>
      <c r="T2239" s="68" t="str">
        <f ca="1">IF(AND(InvoiceDatabase[[#This Row],[Date Due]]&lt;TODAY(),InvoiceDatabase[[#This Row],[Status]]&lt;&gt;"Paid"),"Yes","No")</f>
        <v>Yes</v>
      </c>
    </row>
    <row r="2240" spans="1:20">
      <c r="A2240">
        <v>2239</v>
      </c>
      <c r="C2240" t="s">
        <v>197</v>
      </c>
      <c r="D2240" s="68">
        <v>4692000</v>
      </c>
      <c r="E2240" s="23">
        <v>46229</v>
      </c>
      <c r="F2240" s="23">
        <v>46259</v>
      </c>
      <c r="G2240" t="s">
        <v>51</v>
      </c>
      <c r="H2240"/>
      <c r="I2240"/>
      <c r="K2240" t="s">
        <v>2540</v>
      </c>
      <c r="L2240" s="68">
        <v>0</v>
      </c>
      <c r="M2240" s="68">
        <f>InvoiceDatabase[[#This Row],[Amount]]-InvoiceDatabase[[#This Row],[Paid Amount]]</f>
        <v>4692000</v>
      </c>
      <c r="N2240" s="68" t="str" cm="1">
        <f t="array" aca="1" ref="N22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40" s="68" t="str">
        <f>_xlfn.TEXTAFTER(
VLOOKUP(InvoiceDatabase[[#This Row],[Customer]],CustomerList[],5,FALSE),
", ", -1)</f>
        <v>DI Yogyakarta</v>
      </c>
      <c r="P2240" s="68">
        <f ca="1">IF(InvoiceDatabase[[#This Row],[Aging]]&lt;&gt;"Within Due",InvoiceDatabase[[#This Row],[Balance Outstanding]],0)</f>
        <v>4692000</v>
      </c>
      <c r="Q2240" s="68">
        <f ca="1">IF(InvoiceDatabase[[#This Row],[Aging]]="Within Due",InvoiceDatabase[[#This Row],[Balance Outstanding]],0)</f>
        <v>0</v>
      </c>
      <c r="R2240" s="68" t="str">
        <f ca="1">IF(InvoiceDatabase[[#This Row],[Date Issued]] &gt;= TODAY()-30, "Yes", "No")</f>
        <v>No</v>
      </c>
      <c r="S2240" s="68" t="str">
        <f ca="1">IF(InvoiceDatabase[[#This Row],[IsOverdue?]]&lt;&gt;"Yes",InvoiceDatabase[[#This Row],[Status]],"Past Due")</f>
        <v>Past Due</v>
      </c>
      <c r="T2240" s="68" t="str">
        <f ca="1">IF(AND(InvoiceDatabase[[#This Row],[Date Due]]&lt;TODAY(),InvoiceDatabase[[#This Row],[Status]]&lt;&gt;"Paid"),"Yes","No")</f>
        <v>Yes</v>
      </c>
    </row>
    <row r="2241" spans="1:20">
      <c r="A2241">
        <v>2240</v>
      </c>
      <c r="C2241" t="s">
        <v>190</v>
      </c>
      <c r="D2241" s="68">
        <v>4693000</v>
      </c>
      <c r="E2241" s="23">
        <v>46116</v>
      </c>
      <c r="F2241" s="23">
        <v>46130</v>
      </c>
      <c r="G2241" t="s">
        <v>274</v>
      </c>
      <c r="H2241"/>
      <c r="I2241"/>
      <c r="K2241" t="s">
        <v>2541</v>
      </c>
      <c r="L2241" s="68">
        <v>4693000</v>
      </c>
      <c r="M2241" s="68">
        <f>InvoiceDatabase[[#This Row],[Amount]]-InvoiceDatabase[[#This Row],[Paid Amount]]</f>
        <v>0</v>
      </c>
      <c r="N2241" s="68" t="str" cm="1">
        <f t="array" aca="1" ref="N22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1" s="68" t="str">
        <f>_xlfn.TEXTAFTER(
VLOOKUP(InvoiceDatabase[[#This Row],[Customer]],CustomerList[],5,FALSE),
", ", -1)</f>
        <v>Jawa Tengah</v>
      </c>
      <c r="P2241" s="68">
        <f ca="1">IF(InvoiceDatabase[[#This Row],[Aging]]&lt;&gt;"Within Due",InvoiceDatabase[[#This Row],[Balance Outstanding]],0)</f>
        <v>0</v>
      </c>
      <c r="Q2241" s="68">
        <f ca="1">IF(InvoiceDatabase[[#This Row],[Aging]]="Within Due",InvoiceDatabase[[#This Row],[Balance Outstanding]],0)</f>
        <v>0</v>
      </c>
      <c r="R2241" s="68" t="str">
        <f ca="1">IF(InvoiceDatabase[[#This Row],[Date Issued]] &gt;= TODAY()-30, "Yes", "No")</f>
        <v>No</v>
      </c>
      <c r="S2241" s="68" t="str">
        <f ca="1">IF(InvoiceDatabase[[#This Row],[IsOverdue?]]&lt;&gt;"Yes",InvoiceDatabase[[#This Row],[Status]],"Past Due")</f>
        <v>Paid</v>
      </c>
      <c r="T2241" s="68" t="str">
        <f ca="1">IF(AND(InvoiceDatabase[[#This Row],[Date Due]]&lt;TODAY(),InvoiceDatabase[[#This Row],[Status]]&lt;&gt;"Paid"),"Yes","No")</f>
        <v>No</v>
      </c>
    </row>
    <row r="2242" spans="1:20">
      <c r="A2242">
        <v>2241</v>
      </c>
      <c r="C2242" t="s">
        <v>105</v>
      </c>
      <c r="D2242" s="68">
        <v>2348000</v>
      </c>
      <c r="E2242" s="23">
        <v>46073</v>
      </c>
      <c r="F2242" s="23">
        <v>46087</v>
      </c>
      <c r="G2242" t="s">
        <v>274</v>
      </c>
      <c r="H2242"/>
      <c r="I2242"/>
      <c r="K2242" t="s">
        <v>2542</v>
      </c>
      <c r="L2242" s="68">
        <v>2348000</v>
      </c>
      <c r="M2242" s="68">
        <f>InvoiceDatabase[[#This Row],[Amount]]-InvoiceDatabase[[#This Row],[Paid Amount]]</f>
        <v>0</v>
      </c>
      <c r="N2242" s="68" t="str" cm="1">
        <f t="array" aca="1" ref="N22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2" s="68" t="str">
        <f>_xlfn.TEXTAFTER(
VLOOKUP(InvoiceDatabase[[#This Row],[Customer]],CustomerList[],5,FALSE),
", ", -1)</f>
        <v>DKI Jakarta</v>
      </c>
      <c r="P2242" s="68">
        <f ca="1">IF(InvoiceDatabase[[#This Row],[Aging]]&lt;&gt;"Within Due",InvoiceDatabase[[#This Row],[Balance Outstanding]],0)</f>
        <v>0</v>
      </c>
      <c r="Q2242" s="68">
        <f ca="1">IF(InvoiceDatabase[[#This Row],[Aging]]="Within Due",InvoiceDatabase[[#This Row],[Balance Outstanding]],0)</f>
        <v>0</v>
      </c>
      <c r="R2242" s="68" t="str">
        <f ca="1">IF(InvoiceDatabase[[#This Row],[Date Issued]] &gt;= TODAY()-30, "Yes", "No")</f>
        <v>No</v>
      </c>
      <c r="S2242" s="68" t="str">
        <f ca="1">IF(InvoiceDatabase[[#This Row],[IsOverdue?]]&lt;&gt;"Yes",InvoiceDatabase[[#This Row],[Status]],"Past Due")</f>
        <v>Paid</v>
      </c>
      <c r="T2242" s="68" t="str">
        <f ca="1">IF(AND(InvoiceDatabase[[#This Row],[Date Due]]&lt;TODAY(),InvoiceDatabase[[#This Row],[Status]]&lt;&gt;"Paid"),"Yes","No")</f>
        <v>No</v>
      </c>
    </row>
    <row r="2243" spans="1:20">
      <c r="A2243">
        <v>2242</v>
      </c>
      <c r="C2243" t="s">
        <v>218</v>
      </c>
      <c r="D2243" s="68">
        <v>629000</v>
      </c>
      <c r="E2243" s="23">
        <v>46162</v>
      </c>
      <c r="F2243" s="23">
        <v>46207</v>
      </c>
      <c r="G2243" t="s">
        <v>274</v>
      </c>
      <c r="H2243"/>
      <c r="I2243"/>
      <c r="K2243" t="s">
        <v>2543</v>
      </c>
      <c r="L2243" s="68">
        <v>629000</v>
      </c>
      <c r="M2243" s="68">
        <f>InvoiceDatabase[[#This Row],[Amount]]-InvoiceDatabase[[#This Row],[Paid Amount]]</f>
        <v>0</v>
      </c>
      <c r="N2243" s="68" t="str" cm="1">
        <f t="array" aca="1" ref="N22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3" s="68" t="str">
        <f>_xlfn.TEXTAFTER(
VLOOKUP(InvoiceDatabase[[#This Row],[Customer]],CustomerList[],5,FALSE),
", ", -1)</f>
        <v>Sumatera Utara</v>
      </c>
      <c r="P2243" s="68">
        <f ca="1">IF(InvoiceDatabase[[#This Row],[Aging]]&lt;&gt;"Within Due",InvoiceDatabase[[#This Row],[Balance Outstanding]],0)</f>
        <v>0</v>
      </c>
      <c r="Q2243" s="68">
        <f ca="1">IF(InvoiceDatabase[[#This Row],[Aging]]="Within Due",InvoiceDatabase[[#This Row],[Balance Outstanding]],0)</f>
        <v>0</v>
      </c>
      <c r="R2243" s="68" t="str">
        <f ca="1">IF(InvoiceDatabase[[#This Row],[Date Issued]] &gt;= TODAY()-30, "Yes", "No")</f>
        <v>No</v>
      </c>
      <c r="S2243" s="68" t="str">
        <f ca="1">IF(InvoiceDatabase[[#This Row],[IsOverdue?]]&lt;&gt;"Yes",InvoiceDatabase[[#This Row],[Status]],"Past Due")</f>
        <v>Paid</v>
      </c>
      <c r="T2243" s="68" t="str">
        <f ca="1">IF(AND(InvoiceDatabase[[#This Row],[Date Due]]&lt;TODAY(),InvoiceDatabase[[#This Row],[Status]]&lt;&gt;"Paid"),"Yes","No")</f>
        <v>No</v>
      </c>
    </row>
    <row r="2244" spans="1:20">
      <c r="A2244">
        <v>2243</v>
      </c>
      <c r="C2244" t="s">
        <v>197</v>
      </c>
      <c r="D2244" s="68">
        <v>3648000</v>
      </c>
      <c r="E2244" s="23">
        <v>46191</v>
      </c>
      <c r="F2244" s="23">
        <v>46221</v>
      </c>
      <c r="G2244" t="s">
        <v>51</v>
      </c>
      <c r="H2244"/>
      <c r="I2244"/>
      <c r="K2244" t="s">
        <v>2544</v>
      </c>
      <c r="L2244" s="68">
        <v>0</v>
      </c>
      <c r="M2244" s="68">
        <f>InvoiceDatabase[[#This Row],[Amount]]-InvoiceDatabase[[#This Row],[Paid Amount]]</f>
        <v>3648000</v>
      </c>
      <c r="N2244" s="68" t="str" cm="1">
        <f t="array" aca="1" ref="N22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44" s="68" t="str">
        <f>_xlfn.TEXTAFTER(
VLOOKUP(InvoiceDatabase[[#This Row],[Customer]],CustomerList[],5,FALSE),
", ", -1)</f>
        <v>DI Yogyakarta</v>
      </c>
      <c r="P2244" s="68">
        <f ca="1">IF(InvoiceDatabase[[#This Row],[Aging]]&lt;&gt;"Within Due",InvoiceDatabase[[#This Row],[Balance Outstanding]],0)</f>
        <v>3648000</v>
      </c>
      <c r="Q2244" s="68">
        <f ca="1">IF(InvoiceDatabase[[#This Row],[Aging]]="Within Due",InvoiceDatabase[[#This Row],[Balance Outstanding]],0)</f>
        <v>0</v>
      </c>
      <c r="R2244" s="68" t="str">
        <f ca="1">IF(InvoiceDatabase[[#This Row],[Date Issued]] &gt;= TODAY()-30, "Yes", "No")</f>
        <v>No</v>
      </c>
      <c r="S2244" s="68" t="str">
        <f ca="1">IF(InvoiceDatabase[[#This Row],[IsOverdue?]]&lt;&gt;"Yes",InvoiceDatabase[[#This Row],[Status]],"Past Due")</f>
        <v>Past Due</v>
      </c>
      <c r="T2244" s="68" t="str">
        <f ca="1">IF(AND(InvoiceDatabase[[#This Row],[Date Due]]&lt;TODAY(),InvoiceDatabase[[#This Row],[Status]]&lt;&gt;"Paid"),"Yes","No")</f>
        <v>Yes</v>
      </c>
    </row>
    <row r="2245" spans="1:20">
      <c r="A2245">
        <v>2244</v>
      </c>
      <c r="C2245" t="s">
        <v>151</v>
      </c>
      <c r="D2245" s="68">
        <v>2653000</v>
      </c>
      <c r="E2245" s="23">
        <v>46167</v>
      </c>
      <c r="F2245" s="23">
        <v>46212</v>
      </c>
      <c r="G2245" t="s">
        <v>274</v>
      </c>
      <c r="H2245"/>
      <c r="I2245"/>
      <c r="K2245" t="s">
        <v>2545</v>
      </c>
      <c r="L2245" s="68">
        <v>2653000</v>
      </c>
      <c r="M2245" s="68">
        <f>InvoiceDatabase[[#This Row],[Amount]]-InvoiceDatabase[[#This Row],[Paid Amount]]</f>
        <v>0</v>
      </c>
      <c r="N2245" s="68" t="str" cm="1">
        <f t="array" aca="1" ref="N22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5" s="68" t="str">
        <f>_xlfn.TEXTAFTER(
VLOOKUP(InvoiceDatabase[[#This Row],[Customer]],CustomerList[],5,FALSE),
", ", -1)</f>
        <v>Banten</v>
      </c>
      <c r="P2245" s="68">
        <f ca="1">IF(InvoiceDatabase[[#This Row],[Aging]]&lt;&gt;"Within Due",InvoiceDatabase[[#This Row],[Balance Outstanding]],0)</f>
        <v>0</v>
      </c>
      <c r="Q2245" s="68">
        <f ca="1">IF(InvoiceDatabase[[#This Row],[Aging]]="Within Due",InvoiceDatabase[[#This Row],[Balance Outstanding]],0)</f>
        <v>0</v>
      </c>
      <c r="R2245" s="68" t="str">
        <f ca="1">IF(InvoiceDatabase[[#This Row],[Date Issued]] &gt;= TODAY()-30, "Yes", "No")</f>
        <v>No</v>
      </c>
      <c r="S2245" s="68" t="str">
        <f ca="1">IF(InvoiceDatabase[[#This Row],[IsOverdue?]]&lt;&gt;"Yes",InvoiceDatabase[[#This Row],[Status]],"Past Due")</f>
        <v>Paid</v>
      </c>
      <c r="T2245" s="68" t="str">
        <f ca="1">IF(AND(InvoiceDatabase[[#This Row],[Date Due]]&lt;TODAY(),InvoiceDatabase[[#This Row],[Status]]&lt;&gt;"Paid"),"Yes","No")</f>
        <v>No</v>
      </c>
    </row>
    <row r="2246" spans="1:20">
      <c r="A2246">
        <v>2245</v>
      </c>
      <c r="C2246" t="s">
        <v>158</v>
      </c>
      <c r="D2246" s="68">
        <v>5575000</v>
      </c>
      <c r="E2246" s="23">
        <v>46186</v>
      </c>
      <c r="F2246" s="23">
        <v>46231</v>
      </c>
      <c r="G2246" t="s">
        <v>274</v>
      </c>
      <c r="H2246"/>
      <c r="I2246"/>
      <c r="K2246" t="s">
        <v>2546</v>
      </c>
      <c r="L2246" s="68">
        <v>5575000</v>
      </c>
      <c r="M2246" s="68">
        <f>InvoiceDatabase[[#This Row],[Amount]]-InvoiceDatabase[[#This Row],[Paid Amount]]</f>
        <v>0</v>
      </c>
      <c r="N2246" s="68" t="str" cm="1">
        <f t="array" aca="1" ref="N22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6" s="68" t="str">
        <f>_xlfn.TEXTAFTER(
VLOOKUP(InvoiceDatabase[[#This Row],[Customer]],CustomerList[],5,FALSE),
", ", -1)</f>
        <v>DKI Jakarta</v>
      </c>
      <c r="P2246" s="68">
        <f ca="1">IF(InvoiceDatabase[[#This Row],[Aging]]&lt;&gt;"Within Due",InvoiceDatabase[[#This Row],[Balance Outstanding]],0)</f>
        <v>0</v>
      </c>
      <c r="Q2246" s="68">
        <f ca="1">IF(InvoiceDatabase[[#This Row],[Aging]]="Within Due",InvoiceDatabase[[#This Row],[Balance Outstanding]],0)</f>
        <v>0</v>
      </c>
      <c r="R2246" s="68" t="str">
        <f ca="1">IF(InvoiceDatabase[[#This Row],[Date Issued]] &gt;= TODAY()-30, "Yes", "No")</f>
        <v>No</v>
      </c>
      <c r="S2246" s="68" t="str">
        <f ca="1">IF(InvoiceDatabase[[#This Row],[IsOverdue?]]&lt;&gt;"Yes",InvoiceDatabase[[#This Row],[Status]],"Past Due")</f>
        <v>Paid</v>
      </c>
      <c r="T2246" s="68" t="str">
        <f ca="1">IF(AND(InvoiceDatabase[[#This Row],[Date Due]]&lt;TODAY(),InvoiceDatabase[[#This Row],[Status]]&lt;&gt;"Paid"),"Yes","No")</f>
        <v>No</v>
      </c>
    </row>
    <row r="2247" spans="1:20">
      <c r="A2247">
        <v>2246</v>
      </c>
      <c r="C2247" t="s">
        <v>32</v>
      </c>
      <c r="D2247" s="68">
        <v>5922000</v>
      </c>
      <c r="E2247" s="23">
        <v>46038</v>
      </c>
      <c r="F2247" s="23">
        <v>46052</v>
      </c>
      <c r="G2247" t="s">
        <v>274</v>
      </c>
      <c r="H2247"/>
      <c r="I2247"/>
      <c r="K2247" t="s">
        <v>2547</v>
      </c>
      <c r="L2247" s="68">
        <v>5922000</v>
      </c>
      <c r="M2247" s="68">
        <f>InvoiceDatabase[[#This Row],[Amount]]-InvoiceDatabase[[#This Row],[Paid Amount]]</f>
        <v>0</v>
      </c>
      <c r="N2247" s="68" t="str" cm="1">
        <f t="array" aca="1" ref="N22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7" s="68" t="str">
        <f>_xlfn.TEXTAFTER(
VLOOKUP(InvoiceDatabase[[#This Row],[Customer]],CustomerList[],5,FALSE),
", ", -1)</f>
        <v>DKI Jakarta</v>
      </c>
      <c r="P2247" s="68">
        <f ca="1">IF(InvoiceDatabase[[#This Row],[Aging]]&lt;&gt;"Within Due",InvoiceDatabase[[#This Row],[Balance Outstanding]],0)</f>
        <v>0</v>
      </c>
      <c r="Q2247" s="68">
        <f ca="1">IF(InvoiceDatabase[[#This Row],[Aging]]="Within Due",InvoiceDatabase[[#This Row],[Balance Outstanding]],0)</f>
        <v>0</v>
      </c>
      <c r="R2247" s="68" t="str">
        <f ca="1">IF(InvoiceDatabase[[#This Row],[Date Issued]] &gt;= TODAY()-30, "Yes", "No")</f>
        <v>No</v>
      </c>
      <c r="S2247" s="68" t="str">
        <f ca="1">IF(InvoiceDatabase[[#This Row],[IsOverdue?]]&lt;&gt;"Yes",InvoiceDatabase[[#This Row],[Status]],"Past Due")</f>
        <v>Paid</v>
      </c>
      <c r="T2247" s="68" t="str">
        <f ca="1">IF(AND(InvoiceDatabase[[#This Row],[Date Due]]&lt;TODAY(),InvoiceDatabase[[#This Row],[Status]]&lt;&gt;"Paid"),"Yes","No")</f>
        <v>No</v>
      </c>
    </row>
    <row r="2248" spans="1:20">
      <c r="A2248">
        <v>2247</v>
      </c>
      <c r="C2248" t="s">
        <v>32</v>
      </c>
      <c r="D2248" s="68">
        <v>4390000</v>
      </c>
      <c r="E2248" s="23">
        <v>46191</v>
      </c>
      <c r="F2248" s="23">
        <v>46236</v>
      </c>
      <c r="G2248" t="s">
        <v>274</v>
      </c>
      <c r="H2248"/>
      <c r="I2248"/>
      <c r="K2248" t="s">
        <v>2548</v>
      </c>
      <c r="L2248" s="68">
        <v>4390000</v>
      </c>
      <c r="M2248" s="68">
        <f>InvoiceDatabase[[#This Row],[Amount]]-InvoiceDatabase[[#This Row],[Paid Amount]]</f>
        <v>0</v>
      </c>
      <c r="N2248" s="68" t="str" cm="1">
        <f t="array" aca="1" ref="N22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8" s="68" t="str">
        <f>_xlfn.TEXTAFTER(
VLOOKUP(InvoiceDatabase[[#This Row],[Customer]],CustomerList[],5,FALSE),
", ", -1)</f>
        <v>DKI Jakarta</v>
      </c>
      <c r="P2248" s="68">
        <f ca="1">IF(InvoiceDatabase[[#This Row],[Aging]]&lt;&gt;"Within Due",InvoiceDatabase[[#This Row],[Balance Outstanding]],0)</f>
        <v>0</v>
      </c>
      <c r="Q2248" s="68">
        <f ca="1">IF(InvoiceDatabase[[#This Row],[Aging]]="Within Due",InvoiceDatabase[[#This Row],[Balance Outstanding]],0)</f>
        <v>0</v>
      </c>
      <c r="R2248" s="68" t="str">
        <f ca="1">IF(InvoiceDatabase[[#This Row],[Date Issued]] &gt;= TODAY()-30, "Yes", "No")</f>
        <v>No</v>
      </c>
      <c r="S2248" s="68" t="str">
        <f ca="1">IF(InvoiceDatabase[[#This Row],[IsOverdue?]]&lt;&gt;"Yes",InvoiceDatabase[[#This Row],[Status]],"Past Due")</f>
        <v>Paid</v>
      </c>
      <c r="T2248" s="68" t="str">
        <f ca="1">IF(AND(InvoiceDatabase[[#This Row],[Date Due]]&lt;TODAY(),InvoiceDatabase[[#This Row],[Status]]&lt;&gt;"Paid"),"Yes","No")</f>
        <v>No</v>
      </c>
    </row>
    <row r="2249" spans="1:20">
      <c r="A2249">
        <v>2248</v>
      </c>
      <c r="C2249" t="s">
        <v>184</v>
      </c>
      <c r="D2249" s="68">
        <v>2971000</v>
      </c>
      <c r="E2249" s="23">
        <v>46025</v>
      </c>
      <c r="F2249" s="23">
        <v>46055</v>
      </c>
      <c r="G2249" t="s">
        <v>274</v>
      </c>
      <c r="H2249"/>
      <c r="I2249"/>
      <c r="K2249" t="s">
        <v>2549</v>
      </c>
      <c r="L2249" s="68">
        <v>2971000</v>
      </c>
      <c r="M2249" s="68">
        <f>InvoiceDatabase[[#This Row],[Amount]]-InvoiceDatabase[[#This Row],[Paid Amount]]</f>
        <v>0</v>
      </c>
      <c r="N2249" s="68" t="str" cm="1">
        <f t="array" aca="1" ref="N22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49" s="68" t="str">
        <f>_xlfn.TEXTAFTER(
VLOOKUP(InvoiceDatabase[[#This Row],[Customer]],CustomerList[],5,FALSE),
", ", -1)</f>
        <v>Jawa Timur</v>
      </c>
      <c r="P2249" s="68">
        <f ca="1">IF(InvoiceDatabase[[#This Row],[Aging]]&lt;&gt;"Within Due",InvoiceDatabase[[#This Row],[Balance Outstanding]],0)</f>
        <v>0</v>
      </c>
      <c r="Q2249" s="68">
        <f ca="1">IF(InvoiceDatabase[[#This Row],[Aging]]="Within Due",InvoiceDatabase[[#This Row],[Balance Outstanding]],0)</f>
        <v>0</v>
      </c>
      <c r="R2249" s="68" t="str">
        <f ca="1">IF(InvoiceDatabase[[#This Row],[Date Issued]] &gt;= TODAY()-30, "Yes", "No")</f>
        <v>No</v>
      </c>
      <c r="S2249" s="68" t="str">
        <f ca="1">IF(InvoiceDatabase[[#This Row],[IsOverdue?]]&lt;&gt;"Yes",InvoiceDatabase[[#This Row],[Status]],"Past Due")</f>
        <v>Paid</v>
      </c>
      <c r="T2249" s="68" t="str">
        <f ca="1">IF(AND(InvoiceDatabase[[#This Row],[Date Due]]&lt;TODAY(),InvoiceDatabase[[#This Row],[Status]]&lt;&gt;"Paid"),"Yes","No")</f>
        <v>No</v>
      </c>
    </row>
    <row r="2250" spans="1:20">
      <c r="A2250">
        <v>2249</v>
      </c>
      <c r="C2250" t="s">
        <v>138</v>
      </c>
      <c r="D2250" s="68">
        <v>4125000</v>
      </c>
      <c r="E2250" s="23">
        <v>46273</v>
      </c>
      <c r="F2250" s="23">
        <v>46303</v>
      </c>
      <c r="G2250" t="s">
        <v>274</v>
      </c>
      <c r="H2250"/>
      <c r="I2250"/>
      <c r="K2250" t="s">
        <v>2550</v>
      </c>
      <c r="L2250" s="68">
        <v>4125000</v>
      </c>
      <c r="M2250" s="68">
        <f>InvoiceDatabase[[#This Row],[Amount]]-InvoiceDatabase[[#This Row],[Paid Amount]]</f>
        <v>0</v>
      </c>
      <c r="N2250" s="68" t="str" cm="1">
        <f t="array" aca="1" ref="N22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0" s="68" t="str">
        <f>_xlfn.TEXTAFTER(
VLOOKUP(InvoiceDatabase[[#This Row],[Customer]],CustomerList[],5,FALSE),
", ", -1)</f>
        <v>Jawa Barat</v>
      </c>
      <c r="P2250" s="68">
        <f ca="1">IF(InvoiceDatabase[[#This Row],[Aging]]&lt;&gt;"Within Due",InvoiceDatabase[[#This Row],[Balance Outstanding]],0)</f>
        <v>0</v>
      </c>
      <c r="Q2250" s="68">
        <f ca="1">IF(InvoiceDatabase[[#This Row],[Aging]]="Within Due",InvoiceDatabase[[#This Row],[Balance Outstanding]],0)</f>
        <v>0</v>
      </c>
      <c r="R2250" s="68" t="str">
        <f ca="1">IF(InvoiceDatabase[[#This Row],[Date Issued]] &gt;= TODAY()-30, "Yes", "No")</f>
        <v>Yes</v>
      </c>
      <c r="S2250" s="68" t="str">
        <f ca="1">IF(InvoiceDatabase[[#This Row],[IsOverdue?]]&lt;&gt;"Yes",InvoiceDatabase[[#This Row],[Status]],"Past Due")</f>
        <v>Paid</v>
      </c>
      <c r="T2250" s="68" t="str">
        <f ca="1">IF(AND(InvoiceDatabase[[#This Row],[Date Due]]&lt;TODAY(),InvoiceDatabase[[#This Row],[Status]]&lt;&gt;"Paid"),"Yes","No")</f>
        <v>No</v>
      </c>
    </row>
    <row r="2251" spans="1:20">
      <c r="A2251">
        <v>2250</v>
      </c>
      <c r="C2251" t="s">
        <v>184</v>
      </c>
      <c r="D2251" s="68">
        <v>1190000</v>
      </c>
      <c r="E2251" s="23">
        <v>46105</v>
      </c>
      <c r="F2251" s="23">
        <v>46135</v>
      </c>
      <c r="G2251" t="s">
        <v>274</v>
      </c>
      <c r="H2251"/>
      <c r="I2251"/>
      <c r="K2251" t="s">
        <v>2551</v>
      </c>
      <c r="L2251" s="68">
        <v>1190000</v>
      </c>
      <c r="M2251" s="68">
        <f>InvoiceDatabase[[#This Row],[Amount]]-InvoiceDatabase[[#This Row],[Paid Amount]]</f>
        <v>0</v>
      </c>
      <c r="N2251" s="68" t="str" cm="1">
        <f t="array" aca="1" ref="N22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1" s="68" t="str">
        <f>_xlfn.TEXTAFTER(
VLOOKUP(InvoiceDatabase[[#This Row],[Customer]],CustomerList[],5,FALSE),
", ", -1)</f>
        <v>Jawa Timur</v>
      </c>
      <c r="P2251" s="68">
        <f ca="1">IF(InvoiceDatabase[[#This Row],[Aging]]&lt;&gt;"Within Due",InvoiceDatabase[[#This Row],[Balance Outstanding]],0)</f>
        <v>0</v>
      </c>
      <c r="Q2251" s="68">
        <f ca="1">IF(InvoiceDatabase[[#This Row],[Aging]]="Within Due",InvoiceDatabase[[#This Row],[Balance Outstanding]],0)</f>
        <v>0</v>
      </c>
      <c r="R2251" s="68" t="str">
        <f ca="1">IF(InvoiceDatabase[[#This Row],[Date Issued]] &gt;= TODAY()-30, "Yes", "No")</f>
        <v>No</v>
      </c>
      <c r="S2251" s="68" t="str">
        <f ca="1">IF(InvoiceDatabase[[#This Row],[IsOverdue?]]&lt;&gt;"Yes",InvoiceDatabase[[#This Row],[Status]],"Past Due")</f>
        <v>Paid</v>
      </c>
      <c r="T2251" s="68" t="str">
        <f ca="1">IF(AND(InvoiceDatabase[[#This Row],[Date Due]]&lt;TODAY(),InvoiceDatabase[[#This Row],[Status]]&lt;&gt;"Paid"),"Yes","No")</f>
        <v>No</v>
      </c>
    </row>
    <row r="2252" spans="1:20">
      <c r="A2252">
        <v>2251</v>
      </c>
      <c r="C2252" t="s">
        <v>151</v>
      </c>
      <c r="D2252" s="68">
        <v>3790000</v>
      </c>
      <c r="E2252" s="23">
        <v>46095</v>
      </c>
      <c r="F2252" s="23">
        <v>46125</v>
      </c>
      <c r="G2252" t="s">
        <v>274</v>
      </c>
      <c r="H2252"/>
      <c r="I2252"/>
      <c r="K2252" t="s">
        <v>2552</v>
      </c>
      <c r="L2252" s="68">
        <v>3790000</v>
      </c>
      <c r="M2252" s="68">
        <f>InvoiceDatabase[[#This Row],[Amount]]-InvoiceDatabase[[#This Row],[Paid Amount]]</f>
        <v>0</v>
      </c>
      <c r="N2252" s="68" t="str" cm="1">
        <f t="array" aca="1" ref="N22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2" s="68" t="str">
        <f>_xlfn.TEXTAFTER(
VLOOKUP(InvoiceDatabase[[#This Row],[Customer]],CustomerList[],5,FALSE),
", ", -1)</f>
        <v>Banten</v>
      </c>
      <c r="P2252" s="68">
        <f ca="1">IF(InvoiceDatabase[[#This Row],[Aging]]&lt;&gt;"Within Due",InvoiceDatabase[[#This Row],[Balance Outstanding]],0)</f>
        <v>0</v>
      </c>
      <c r="Q2252" s="68">
        <f ca="1">IF(InvoiceDatabase[[#This Row],[Aging]]="Within Due",InvoiceDatabase[[#This Row],[Balance Outstanding]],0)</f>
        <v>0</v>
      </c>
      <c r="R2252" s="68" t="str">
        <f ca="1">IF(InvoiceDatabase[[#This Row],[Date Issued]] &gt;= TODAY()-30, "Yes", "No")</f>
        <v>No</v>
      </c>
      <c r="S2252" s="68" t="str">
        <f ca="1">IF(InvoiceDatabase[[#This Row],[IsOverdue?]]&lt;&gt;"Yes",InvoiceDatabase[[#This Row],[Status]],"Past Due")</f>
        <v>Paid</v>
      </c>
      <c r="T2252" s="68" t="str">
        <f ca="1">IF(AND(InvoiceDatabase[[#This Row],[Date Due]]&lt;TODAY(),InvoiceDatabase[[#This Row],[Status]]&lt;&gt;"Paid"),"Yes","No")</f>
        <v>No</v>
      </c>
    </row>
    <row r="2253" spans="1:20">
      <c r="A2253">
        <v>2252</v>
      </c>
      <c r="C2253" t="s">
        <v>158</v>
      </c>
      <c r="D2253" s="68">
        <v>1980000</v>
      </c>
      <c r="E2253" s="23">
        <v>46216</v>
      </c>
      <c r="F2253" s="23">
        <v>46246</v>
      </c>
      <c r="G2253" t="s">
        <v>2802</v>
      </c>
      <c r="H2253"/>
      <c r="I2253"/>
      <c r="K2253" t="s">
        <v>2553</v>
      </c>
      <c r="L2253" s="68">
        <v>792000</v>
      </c>
      <c r="M2253" s="68">
        <f>InvoiceDatabase[[#This Row],[Amount]]-InvoiceDatabase[[#This Row],[Paid Amount]]</f>
        <v>1188000</v>
      </c>
      <c r="N2253" s="68" t="str" cm="1">
        <f t="array" aca="1" ref="N22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3" s="68" t="str">
        <f>_xlfn.TEXTAFTER(
VLOOKUP(InvoiceDatabase[[#This Row],[Customer]],CustomerList[],5,FALSE),
", ", -1)</f>
        <v>DKI Jakarta</v>
      </c>
      <c r="P2253" s="68">
        <f ca="1">IF(InvoiceDatabase[[#This Row],[Aging]]&lt;&gt;"Within Due",InvoiceDatabase[[#This Row],[Balance Outstanding]],0)</f>
        <v>1188000</v>
      </c>
      <c r="Q2253" s="68">
        <f ca="1">IF(InvoiceDatabase[[#This Row],[Aging]]="Within Due",InvoiceDatabase[[#This Row],[Balance Outstanding]],0)</f>
        <v>0</v>
      </c>
      <c r="R2253" s="68" t="str">
        <f ca="1">IF(InvoiceDatabase[[#This Row],[Date Issued]] &gt;= TODAY()-30, "Yes", "No")</f>
        <v>No</v>
      </c>
      <c r="S2253" s="68" t="str">
        <f ca="1">IF(InvoiceDatabase[[#This Row],[IsOverdue?]]&lt;&gt;"Yes",InvoiceDatabase[[#This Row],[Status]],"Past Due")</f>
        <v>Past Due</v>
      </c>
      <c r="T2253" s="68" t="str">
        <f ca="1">IF(AND(InvoiceDatabase[[#This Row],[Date Due]]&lt;TODAY(),InvoiceDatabase[[#This Row],[Status]]&lt;&gt;"Paid"),"Yes","No")</f>
        <v>Yes</v>
      </c>
    </row>
    <row r="2254" spans="1:20">
      <c r="A2254">
        <v>2253</v>
      </c>
      <c r="C2254" t="s">
        <v>246</v>
      </c>
      <c r="D2254" s="68">
        <v>1961000</v>
      </c>
      <c r="E2254" s="23">
        <v>46187</v>
      </c>
      <c r="F2254" s="23">
        <v>46217</v>
      </c>
      <c r="G2254" t="s">
        <v>51</v>
      </c>
      <c r="H2254"/>
      <c r="I2254"/>
      <c r="K2254" t="s">
        <v>2554</v>
      </c>
      <c r="L2254" s="68">
        <v>0</v>
      </c>
      <c r="M2254" s="68">
        <f>InvoiceDatabase[[#This Row],[Amount]]-InvoiceDatabase[[#This Row],[Paid Amount]]</f>
        <v>1961000</v>
      </c>
      <c r="N2254" s="68" t="str" cm="1">
        <f t="array" aca="1" ref="N22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54" s="68" t="str">
        <f>_xlfn.TEXTAFTER(
VLOOKUP(InvoiceDatabase[[#This Row],[Customer]],CustomerList[],5,FALSE),
", ", -1)</f>
        <v>Kalimantan Timur</v>
      </c>
      <c r="P2254" s="68">
        <f ca="1">IF(InvoiceDatabase[[#This Row],[Aging]]&lt;&gt;"Within Due",InvoiceDatabase[[#This Row],[Balance Outstanding]],0)</f>
        <v>1961000</v>
      </c>
      <c r="Q2254" s="68">
        <f ca="1">IF(InvoiceDatabase[[#This Row],[Aging]]="Within Due",InvoiceDatabase[[#This Row],[Balance Outstanding]],0)</f>
        <v>0</v>
      </c>
      <c r="R2254" s="68" t="str">
        <f ca="1">IF(InvoiceDatabase[[#This Row],[Date Issued]] &gt;= TODAY()-30, "Yes", "No")</f>
        <v>No</v>
      </c>
      <c r="S2254" s="68" t="str">
        <f ca="1">IF(InvoiceDatabase[[#This Row],[IsOverdue?]]&lt;&gt;"Yes",InvoiceDatabase[[#This Row],[Status]],"Past Due")</f>
        <v>Past Due</v>
      </c>
      <c r="T2254" s="68" t="str">
        <f ca="1">IF(AND(InvoiceDatabase[[#This Row],[Date Due]]&lt;TODAY(),InvoiceDatabase[[#This Row],[Status]]&lt;&gt;"Paid"),"Yes","No")</f>
        <v>Yes</v>
      </c>
    </row>
    <row r="2255" spans="1:20">
      <c r="A2255">
        <v>2254</v>
      </c>
      <c r="C2255" t="s">
        <v>32</v>
      </c>
      <c r="D2255" s="68">
        <v>4481000</v>
      </c>
      <c r="E2255" s="23">
        <v>46030</v>
      </c>
      <c r="F2255" s="23">
        <v>46060</v>
      </c>
      <c r="G2255" t="s">
        <v>51</v>
      </c>
      <c r="H2255"/>
      <c r="I2255"/>
      <c r="K2255" t="s">
        <v>2555</v>
      </c>
      <c r="L2255" s="68">
        <v>0</v>
      </c>
      <c r="M2255" s="68">
        <f>InvoiceDatabase[[#This Row],[Amount]]-InvoiceDatabase[[#This Row],[Paid Amount]]</f>
        <v>4481000</v>
      </c>
      <c r="N2255" s="68" t="str" cm="1">
        <f t="array" aca="1" ref="N22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55" s="68" t="str">
        <f>_xlfn.TEXTAFTER(
VLOOKUP(InvoiceDatabase[[#This Row],[Customer]],CustomerList[],5,FALSE),
", ", -1)</f>
        <v>DKI Jakarta</v>
      </c>
      <c r="P2255" s="68">
        <f ca="1">IF(InvoiceDatabase[[#This Row],[Aging]]&lt;&gt;"Within Due",InvoiceDatabase[[#This Row],[Balance Outstanding]],0)</f>
        <v>4481000</v>
      </c>
      <c r="Q2255" s="68">
        <f ca="1">IF(InvoiceDatabase[[#This Row],[Aging]]="Within Due",InvoiceDatabase[[#This Row],[Balance Outstanding]],0)</f>
        <v>0</v>
      </c>
      <c r="R2255" s="68" t="str">
        <f ca="1">IF(InvoiceDatabase[[#This Row],[Date Issued]] &gt;= TODAY()-30, "Yes", "No")</f>
        <v>No</v>
      </c>
      <c r="S2255" s="68" t="str">
        <f ca="1">IF(InvoiceDatabase[[#This Row],[IsOverdue?]]&lt;&gt;"Yes",InvoiceDatabase[[#This Row],[Status]],"Past Due")</f>
        <v>Past Due</v>
      </c>
      <c r="T2255" s="68" t="str">
        <f ca="1">IF(AND(InvoiceDatabase[[#This Row],[Date Due]]&lt;TODAY(),InvoiceDatabase[[#This Row],[Status]]&lt;&gt;"Paid"),"Yes","No")</f>
        <v>Yes</v>
      </c>
    </row>
    <row r="2256" spans="1:20">
      <c r="A2256">
        <v>2255</v>
      </c>
      <c r="C2256" t="s">
        <v>253</v>
      </c>
      <c r="D2256" s="68">
        <v>4531000</v>
      </c>
      <c r="E2256" s="23">
        <v>46039</v>
      </c>
      <c r="F2256" s="23">
        <v>46069</v>
      </c>
      <c r="G2256" t="s">
        <v>274</v>
      </c>
      <c r="H2256"/>
      <c r="I2256"/>
      <c r="K2256" t="s">
        <v>2556</v>
      </c>
      <c r="L2256" s="68">
        <v>4531000</v>
      </c>
      <c r="M2256" s="68">
        <f>InvoiceDatabase[[#This Row],[Amount]]-InvoiceDatabase[[#This Row],[Paid Amount]]</f>
        <v>0</v>
      </c>
      <c r="N2256" s="68" t="str" cm="1">
        <f t="array" aca="1" ref="N22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6" s="68" t="str">
        <f>_xlfn.TEXTAFTER(
VLOOKUP(InvoiceDatabase[[#This Row],[Customer]],CustomerList[],5,FALSE),
", ", -1)</f>
        <v>Kalimantan Barat</v>
      </c>
      <c r="P2256" s="68">
        <f ca="1">IF(InvoiceDatabase[[#This Row],[Aging]]&lt;&gt;"Within Due",InvoiceDatabase[[#This Row],[Balance Outstanding]],0)</f>
        <v>0</v>
      </c>
      <c r="Q2256" s="68">
        <f ca="1">IF(InvoiceDatabase[[#This Row],[Aging]]="Within Due",InvoiceDatabase[[#This Row],[Balance Outstanding]],0)</f>
        <v>0</v>
      </c>
      <c r="R2256" s="68" t="str">
        <f ca="1">IF(InvoiceDatabase[[#This Row],[Date Issued]] &gt;= TODAY()-30, "Yes", "No")</f>
        <v>No</v>
      </c>
      <c r="S2256" s="68" t="str">
        <f ca="1">IF(InvoiceDatabase[[#This Row],[IsOverdue?]]&lt;&gt;"Yes",InvoiceDatabase[[#This Row],[Status]],"Past Due")</f>
        <v>Paid</v>
      </c>
      <c r="T2256" s="68" t="str">
        <f ca="1">IF(AND(InvoiceDatabase[[#This Row],[Date Due]]&lt;TODAY(),InvoiceDatabase[[#This Row],[Status]]&lt;&gt;"Paid"),"Yes","No")</f>
        <v>No</v>
      </c>
    </row>
    <row r="2257" spans="1:20">
      <c r="A2257">
        <v>2256</v>
      </c>
      <c r="C2257" t="s">
        <v>144</v>
      </c>
      <c r="D2257" s="68">
        <v>1898000</v>
      </c>
      <c r="E2257" s="23">
        <v>46218</v>
      </c>
      <c r="F2257" s="23">
        <v>46248</v>
      </c>
      <c r="G2257" t="s">
        <v>51</v>
      </c>
      <c r="H2257"/>
      <c r="I2257"/>
      <c r="K2257" t="s">
        <v>2557</v>
      </c>
      <c r="L2257" s="68">
        <v>0</v>
      </c>
      <c r="M2257" s="68">
        <f>InvoiceDatabase[[#This Row],[Amount]]-InvoiceDatabase[[#This Row],[Paid Amount]]</f>
        <v>1898000</v>
      </c>
      <c r="N2257" s="68" t="str" cm="1">
        <f t="array" aca="1" ref="N22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57" s="68" t="str">
        <f>_xlfn.TEXTAFTER(
VLOOKUP(InvoiceDatabase[[#This Row],[Customer]],CustomerList[],5,FALSE),
", ", -1)</f>
        <v>Banten</v>
      </c>
      <c r="P2257" s="68">
        <f ca="1">IF(InvoiceDatabase[[#This Row],[Aging]]&lt;&gt;"Within Due",InvoiceDatabase[[#This Row],[Balance Outstanding]],0)</f>
        <v>1898000</v>
      </c>
      <c r="Q2257" s="68">
        <f ca="1">IF(InvoiceDatabase[[#This Row],[Aging]]="Within Due",InvoiceDatabase[[#This Row],[Balance Outstanding]],0)</f>
        <v>0</v>
      </c>
      <c r="R2257" s="68" t="str">
        <f ca="1">IF(InvoiceDatabase[[#This Row],[Date Issued]] &gt;= TODAY()-30, "Yes", "No")</f>
        <v>No</v>
      </c>
      <c r="S2257" s="68" t="str">
        <f ca="1">IF(InvoiceDatabase[[#This Row],[IsOverdue?]]&lt;&gt;"Yes",InvoiceDatabase[[#This Row],[Status]],"Past Due")</f>
        <v>Past Due</v>
      </c>
      <c r="T2257" s="68" t="str">
        <f ca="1">IF(AND(InvoiceDatabase[[#This Row],[Date Due]]&lt;TODAY(),InvoiceDatabase[[#This Row],[Status]]&lt;&gt;"Paid"),"Yes","No")</f>
        <v>Yes</v>
      </c>
    </row>
    <row r="2258" spans="1:20">
      <c r="A2258">
        <v>2257</v>
      </c>
      <c r="C2258" t="s">
        <v>111</v>
      </c>
      <c r="D2258" s="68">
        <v>8623000</v>
      </c>
      <c r="E2258" s="23">
        <v>46229</v>
      </c>
      <c r="F2258" s="23">
        <v>46259</v>
      </c>
      <c r="G2258" t="s">
        <v>274</v>
      </c>
      <c r="H2258"/>
      <c r="I2258"/>
      <c r="K2258" t="s">
        <v>2558</v>
      </c>
      <c r="L2258" s="68">
        <v>8623000</v>
      </c>
      <c r="M2258" s="68">
        <f>InvoiceDatabase[[#This Row],[Amount]]-InvoiceDatabase[[#This Row],[Paid Amount]]</f>
        <v>0</v>
      </c>
      <c r="N2258" s="68" t="str" cm="1">
        <f t="array" aca="1" ref="N22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8" s="68" t="str">
        <f>_xlfn.TEXTAFTER(
VLOOKUP(InvoiceDatabase[[#This Row],[Customer]],CustomerList[],5,FALSE),
", ", -1)</f>
        <v>DKI Jakarta</v>
      </c>
      <c r="P2258" s="68">
        <f ca="1">IF(InvoiceDatabase[[#This Row],[Aging]]&lt;&gt;"Within Due",InvoiceDatabase[[#This Row],[Balance Outstanding]],0)</f>
        <v>0</v>
      </c>
      <c r="Q2258" s="68">
        <f ca="1">IF(InvoiceDatabase[[#This Row],[Aging]]="Within Due",InvoiceDatabase[[#This Row],[Balance Outstanding]],0)</f>
        <v>0</v>
      </c>
      <c r="R2258" s="68" t="str">
        <f ca="1">IF(InvoiceDatabase[[#This Row],[Date Issued]] &gt;= TODAY()-30, "Yes", "No")</f>
        <v>No</v>
      </c>
      <c r="S2258" s="68" t="str">
        <f ca="1">IF(InvoiceDatabase[[#This Row],[IsOverdue?]]&lt;&gt;"Yes",InvoiceDatabase[[#This Row],[Status]],"Past Due")</f>
        <v>Paid</v>
      </c>
      <c r="T2258" s="68" t="str">
        <f ca="1">IF(AND(InvoiceDatabase[[#This Row],[Date Due]]&lt;TODAY(),InvoiceDatabase[[#This Row],[Status]]&lt;&gt;"Paid"),"Yes","No")</f>
        <v>No</v>
      </c>
    </row>
    <row r="2259" spans="1:20">
      <c r="A2259">
        <v>2258</v>
      </c>
      <c r="C2259" t="s">
        <v>211</v>
      </c>
      <c r="D2259" s="68">
        <v>2426000</v>
      </c>
      <c r="E2259" s="23">
        <v>46180</v>
      </c>
      <c r="F2259" s="23">
        <v>46210</v>
      </c>
      <c r="G2259" t="s">
        <v>274</v>
      </c>
      <c r="H2259"/>
      <c r="I2259"/>
      <c r="K2259" t="s">
        <v>2559</v>
      </c>
      <c r="L2259" s="68">
        <v>2426000</v>
      </c>
      <c r="M2259" s="68">
        <f>InvoiceDatabase[[#This Row],[Amount]]-InvoiceDatabase[[#This Row],[Paid Amount]]</f>
        <v>0</v>
      </c>
      <c r="N2259" s="68" t="str" cm="1">
        <f t="array" aca="1" ref="N22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59" s="68" t="str">
        <f>_xlfn.TEXTAFTER(
VLOOKUP(InvoiceDatabase[[#This Row],[Customer]],CustomerList[],5,FALSE),
", ", -1)</f>
        <v>Sulawesi Selatan</v>
      </c>
      <c r="P2259" s="68">
        <f ca="1">IF(InvoiceDatabase[[#This Row],[Aging]]&lt;&gt;"Within Due",InvoiceDatabase[[#This Row],[Balance Outstanding]],0)</f>
        <v>0</v>
      </c>
      <c r="Q2259" s="68">
        <f ca="1">IF(InvoiceDatabase[[#This Row],[Aging]]="Within Due",InvoiceDatabase[[#This Row],[Balance Outstanding]],0)</f>
        <v>0</v>
      </c>
      <c r="R2259" s="68" t="str">
        <f ca="1">IF(InvoiceDatabase[[#This Row],[Date Issued]] &gt;= TODAY()-30, "Yes", "No")</f>
        <v>No</v>
      </c>
      <c r="S2259" s="68" t="str">
        <f ca="1">IF(InvoiceDatabase[[#This Row],[IsOverdue?]]&lt;&gt;"Yes",InvoiceDatabase[[#This Row],[Status]],"Past Due")</f>
        <v>Paid</v>
      </c>
      <c r="T2259" s="68" t="str">
        <f ca="1">IF(AND(InvoiceDatabase[[#This Row],[Date Due]]&lt;TODAY(),InvoiceDatabase[[#This Row],[Status]]&lt;&gt;"Paid"),"Yes","No")</f>
        <v>No</v>
      </c>
    </row>
    <row r="2260" spans="1:20">
      <c r="A2260">
        <v>2259</v>
      </c>
      <c r="C2260" t="s">
        <v>211</v>
      </c>
      <c r="D2260" s="68">
        <v>3682000</v>
      </c>
      <c r="E2260" s="23">
        <v>46184</v>
      </c>
      <c r="F2260" s="23">
        <v>46229</v>
      </c>
      <c r="G2260" t="s">
        <v>2802</v>
      </c>
      <c r="H2260"/>
      <c r="I2260"/>
      <c r="K2260" t="s">
        <v>2560</v>
      </c>
      <c r="L2260" s="68">
        <v>2577000</v>
      </c>
      <c r="M2260" s="68">
        <f>InvoiceDatabase[[#This Row],[Amount]]-InvoiceDatabase[[#This Row],[Paid Amount]]</f>
        <v>1105000</v>
      </c>
      <c r="N2260" s="68" t="str" cm="1">
        <f t="array" aca="1" ref="N22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60" s="68" t="str">
        <f>_xlfn.TEXTAFTER(
VLOOKUP(InvoiceDatabase[[#This Row],[Customer]],CustomerList[],5,FALSE),
", ", -1)</f>
        <v>Sulawesi Selatan</v>
      </c>
      <c r="P2260" s="68">
        <f ca="1">IF(InvoiceDatabase[[#This Row],[Aging]]&lt;&gt;"Within Due",InvoiceDatabase[[#This Row],[Balance Outstanding]],0)</f>
        <v>1105000</v>
      </c>
      <c r="Q2260" s="68">
        <f ca="1">IF(InvoiceDatabase[[#This Row],[Aging]]="Within Due",InvoiceDatabase[[#This Row],[Balance Outstanding]],0)</f>
        <v>0</v>
      </c>
      <c r="R2260" s="68" t="str">
        <f ca="1">IF(InvoiceDatabase[[#This Row],[Date Issued]] &gt;= TODAY()-30, "Yes", "No")</f>
        <v>No</v>
      </c>
      <c r="S2260" s="68" t="str">
        <f ca="1">IF(InvoiceDatabase[[#This Row],[IsOverdue?]]&lt;&gt;"Yes",InvoiceDatabase[[#This Row],[Status]],"Past Due")</f>
        <v>Past Due</v>
      </c>
      <c r="T2260" s="68" t="str">
        <f ca="1">IF(AND(InvoiceDatabase[[#This Row],[Date Due]]&lt;TODAY(),InvoiceDatabase[[#This Row],[Status]]&lt;&gt;"Paid"),"Yes","No")</f>
        <v>Yes</v>
      </c>
    </row>
    <row r="2261" spans="1:20">
      <c r="A2261">
        <v>2260</v>
      </c>
      <c r="C2261" t="s">
        <v>125</v>
      </c>
      <c r="D2261" s="68">
        <v>1645000</v>
      </c>
      <c r="E2261" s="23">
        <v>46038</v>
      </c>
      <c r="F2261" s="23">
        <v>46068</v>
      </c>
      <c r="G2261" t="s">
        <v>274</v>
      </c>
      <c r="H2261"/>
      <c r="I2261"/>
      <c r="K2261" t="s">
        <v>2561</v>
      </c>
      <c r="L2261" s="68">
        <v>1645000</v>
      </c>
      <c r="M2261" s="68">
        <f>InvoiceDatabase[[#This Row],[Amount]]-InvoiceDatabase[[#This Row],[Paid Amount]]</f>
        <v>0</v>
      </c>
      <c r="N2261" s="68" t="str" cm="1">
        <f t="array" aca="1" ref="N22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1" s="68" t="str">
        <f>_xlfn.TEXTAFTER(
VLOOKUP(InvoiceDatabase[[#This Row],[Customer]],CustomerList[],5,FALSE),
", ", -1)</f>
        <v>DKI Jakarta</v>
      </c>
      <c r="P2261" s="68">
        <f ca="1">IF(InvoiceDatabase[[#This Row],[Aging]]&lt;&gt;"Within Due",InvoiceDatabase[[#This Row],[Balance Outstanding]],0)</f>
        <v>0</v>
      </c>
      <c r="Q2261" s="68">
        <f ca="1">IF(InvoiceDatabase[[#This Row],[Aging]]="Within Due",InvoiceDatabase[[#This Row],[Balance Outstanding]],0)</f>
        <v>0</v>
      </c>
      <c r="R2261" s="68" t="str">
        <f ca="1">IF(InvoiceDatabase[[#This Row],[Date Issued]] &gt;= TODAY()-30, "Yes", "No")</f>
        <v>No</v>
      </c>
      <c r="S2261" s="68" t="str">
        <f ca="1">IF(InvoiceDatabase[[#This Row],[IsOverdue?]]&lt;&gt;"Yes",InvoiceDatabase[[#This Row],[Status]],"Past Due")</f>
        <v>Paid</v>
      </c>
      <c r="T2261" s="68" t="str">
        <f ca="1">IF(AND(InvoiceDatabase[[#This Row],[Date Due]]&lt;TODAY(),InvoiceDatabase[[#This Row],[Status]]&lt;&gt;"Paid"),"Yes","No")</f>
        <v>No</v>
      </c>
    </row>
    <row r="2262" spans="1:20">
      <c r="A2262">
        <v>2261</v>
      </c>
      <c r="C2262" t="s">
        <v>32</v>
      </c>
      <c r="D2262" s="68">
        <v>2944000</v>
      </c>
      <c r="E2262" s="23">
        <v>46092</v>
      </c>
      <c r="F2262" s="23">
        <v>46106</v>
      </c>
      <c r="G2262" t="s">
        <v>274</v>
      </c>
      <c r="H2262"/>
      <c r="I2262"/>
      <c r="K2262" t="s">
        <v>2562</v>
      </c>
      <c r="L2262" s="68">
        <v>2944000</v>
      </c>
      <c r="M2262" s="68">
        <f>InvoiceDatabase[[#This Row],[Amount]]-InvoiceDatabase[[#This Row],[Paid Amount]]</f>
        <v>0</v>
      </c>
      <c r="N2262" s="68" t="str" cm="1">
        <f t="array" aca="1" ref="N22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2" s="68" t="str">
        <f>_xlfn.TEXTAFTER(
VLOOKUP(InvoiceDatabase[[#This Row],[Customer]],CustomerList[],5,FALSE),
", ", -1)</f>
        <v>DKI Jakarta</v>
      </c>
      <c r="P2262" s="68">
        <f ca="1">IF(InvoiceDatabase[[#This Row],[Aging]]&lt;&gt;"Within Due",InvoiceDatabase[[#This Row],[Balance Outstanding]],0)</f>
        <v>0</v>
      </c>
      <c r="Q2262" s="68">
        <f ca="1">IF(InvoiceDatabase[[#This Row],[Aging]]="Within Due",InvoiceDatabase[[#This Row],[Balance Outstanding]],0)</f>
        <v>0</v>
      </c>
      <c r="R2262" s="68" t="str">
        <f ca="1">IF(InvoiceDatabase[[#This Row],[Date Issued]] &gt;= TODAY()-30, "Yes", "No")</f>
        <v>No</v>
      </c>
      <c r="S2262" s="68" t="str">
        <f ca="1">IF(InvoiceDatabase[[#This Row],[IsOverdue?]]&lt;&gt;"Yes",InvoiceDatabase[[#This Row],[Status]],"Past Due")</f>
        <v>Paid</v>
      </c>
      <c r="T2262" s="68" t="str">
        <f ca="1">IF(AND(InvoiceDatabase[[#This Row],[Date Due]]&lt;TODAY(),InvoiceDatabase[[#This Row],[Status]]&lt;&gt;"Paid"),"Yes","No")</f>
        <v>No</v>
      </c>
    </row>
    <row r="2263" spans="1:20">
      <c r="A2263">
        <v>2262</v>
      </c>
      <c r="C2263" t="s">
        <v>151</v>
      </c>
      <c r="D2263" s="68">
        <v>1996000</v>
      </c>
      <c r="E2263" s="23">
        <v>46174</v>
      </c>
      <c r="F2263" s="23">
        <v>46188</v>
      </c>
      <c r="G2263" t="s">
        <v>274</v>
      </c>
      <c r="H2263"/>
      <c r="I2263"/>
      <c r="K2263" t="s">
        <v>2563</v>
      </c>
      <c r="L2263" s="68">
        <v>1996000</v>
      </c>
      <c r="M2263" s="68">
        <f>InvoiceDatabase[[#This Row],[Amount]]-InvoiceDatabase[[#This Row],[Paid Amount]]</f>
        <v>0</v>
      </c>
      <c r="N2263" s="68" t="str" cm="1">
        <f t="array" aca="1" ref="N22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3" s="68" t="str">
        <f>_xlfn.TEXTAFTER(
VLOOKUP(InvoiceDatabase[[#This Row],[Customer]],CustomerList[],5,FALSE),
", ", -1)</f>
        <v>Banten</v>
      </c>
      <c r="P2263" s="68">
        <f ca="1">IF(InvoiceDatabase[[#This Row],[Aging]]&lt;&gt;"Within Due",InvoiceDatabase[[#This Row],[Balance Outstanding]],0)</f>
        <v>0</v>
      </c>
      <c r="Q2263" s="68">
        <f ca="1">IF(InvoiceDatabase[[#This Row],[Aging]]="Within Due",InvoiceDatabase[[#This Row],[Balance Outstanding]],0)</f>
        <v>0</v>
      </c>
      <c r="R2263" s="68" t="str">
        <f ca="1">IF(InvoiceDatabase[[#This Row],[Date Issued]] &gt;= TODAY()-30, "Yes", "No")</f>
        <v>No</v>
      </c>
      <c r="S2263" s="68" t="str">
        <f ca="1">IF(InvoiceDatabase[[#This Row],[IsOverdue?]]&lt;&gt;"Yes",InvoiceDatabase[[#This Row],[Status]],"Past Due")</f>
        <v>Paid</v>
      </c>
      <c r="T2263" s="68" t="str">
        <f ca="1">IF(AND(InvoiceDatabase[[#This Row],[Date Due]]&lt;TODAY(),InvoiceDatabase[[#This Row],[Status]]&lt;&gt;"Paid"),"Yes","No")</f>
        <v>No</v>
      </c>
    </row>
    <row r="2264" spans="1:20">
      <c r="A2264">
        <v>2263</v>
      </c>
      <c r="C2264" t="s">
        <v>105</v>
      </c>
      <c r="D2264" s="68">
        <v>2394000</v>
      </c>
      <c r="E2264" s="23">
        <v>46187</v>
      </c>
      <c r="F2264" s="23">
        <v>46201</v>
      </c>
      <c r="G2264" t="s">
        <v>274</v>
      </c>
      <c r="H2264"/>
      <c r="I2264"/>
      <c r="K2264" t="s">
        <v>2564</v>
      </c>
      <c r="L2264" s="68">
        <v>2394000</v>
      </c>
      <c r="M2264" s="68">
        <f>InvoiceDatabase[[#This Row],[Amount]]-InvoiceDatabase[[#This Row],[Paid Amount]]</f>
        <v>0</v>
      </c>
      <c r="N2264" s="68" t="str" cm="1">
        <f t="array" aca="1" ref="N22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4" s="68" t="str">
        <f>_xlfn.TEXTAFTER(
VLOOKUP(InvoiceDatabase[[#This Row],[Customer]],CustomerList[],5,FALSE),
", ", -1)</f>
        <v>DKI Jakarta</v>
      </c>
      <c r="P2264" s="68">
        <f ca="1">IF(InvoiceDatabase[[#This Row],[Aging]]&lt;&gt;"Within Due",InvoiceDatabase[[#This Row],[Balance Outstanding]],0)</f>
        <v>0</v>
      </c>
      <c r="Q2264" s="68">
        <f ca="1">IF(InvoiceDatabase[[#This Row],[Aging]]="Within Due",InvoiceDatabase[[#This Row],[Balance Outstanding]],0)</f>
        <v>0</v>
      </c>
      <c r="R2264" s="68" t="str">
        <f ca="1">IF(InvoiceDatabase[[#This Row],[Date Issued]] &gt;= TODAY()-30, "Yes", "No")</f>
        <v>No</v>
      </c>
      <c r="S2264" s="68" t="str">
        <f ca="1">IF(InvoiceDatabase[[#This Row],[IsOverdue?]]&lt;&gt;"Yes",InvoiceDatabase[[#This Row],[Status]],"Past Due")</f>
        <v>Paid</v>
      </c>
      <c r="T2264" s="68" t="str">
        <f ca="1">IF(AND(InvoiceDatabase[[#This Row],[Date Due]]&lt;TODAY(),InvoiceDatabase[[#This Row],[Status]]&lt;&gt;"Paid"),"Yes","No")</f>
        <v>No</v>
      </c>
    </row>
    <row r="2265" spans="1:20">
      <c r="A2265">
        <v>2264</v>
      </c>
      <c r="C2265" t="s">
        <v>144</v>
      </c>
      <c r="D2265" s="68">
        <v>3988000</v>
      </c>
      <c r="E2265" s="23">
        <v>46214</v>
      </c>
      <c r="F2265" s="23">
        <v>46244</v>
      </c>
      <c r="G2265" t="s">
        <v>2802</v>
      </c>
      <c r="H2265"/>
      <c r="I2265"/>
      <c r="K2265" t="s">
        <v>2565</v>
      </c>
      <c r="L2265" s="68">
        <v>997000</v>
      </c>
      <c r="M2265" s="68">
        <f>InvoiceDatabase[[#This Row],[Amount]]-InvoiceDatabase[[#This Row],[Paid Amount]]</f>
        <v>2991000</v>
      </c>
      <c r="N2265" s="68" t="str" cm="1">
        <f t="array" aca="1" ref="N22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65" s="68" t="str">
        <f>_xlfn.TEXTAFTER(
VLOOKUP(InvoiceDatabase[[#This Row],[Customer]],CustomerList[],5,FALSE),
", ", -1)</f>
        <v>Banten</v>
      </c>
      <c r="P2265" s="68">
        <f ca="1">IF(InvoiceDatabase[[#This Row],[Aging]]&lt;&gt;"Within Due",InvoiceDatabase[[#This Row],[Balance Outstanding]],0)</f>
        <v>2991000</v>
      </c>
      <c r="Q2265" s="68">
        <f ca="1">IF(InvoiceDatabase[[#This Row],[Aging]]="Within Due",InvoiceDatabase[[#This Row],[Balance Outstanding]],0)</f>
        <v>0</v>
      </c>
      <c r="R2265" s="68" t="str">
        <f ca="1">IF(InvoiceDatabase[[#This Row],[Date Issued]] &gt;= TODAY()-30, "Yes", "No")</f>
        <v>No</v>
      </c>
      <c r="S2265" s="68" t="str">
        <f ca="1">IF(InvoiceDatabase[[#This Row],[IsOverdue?]]&lt;&gt;"Yes",InvoiceDatabase[[#This Row],[Status]],"Past Due")</f>
        <v>Past Due</v>
      </c>
      <c r="T2265" s="68" t="str">
        <f ca="1">IF(AND(InvoiceDatabase[[#This Row],[Date Due]]&lt;TODAY(),InvoiceDatabase[[#This Row],[Status]]&lt;&gt;"Paid"),"Yes","No")</f>
        <v>Yes</v>
      </c>
    </row>
    <row r="2266" spans="1:20">
      <c r="A2266">
        <v>2265</v>
      </c>
      <c r="C2266" t="s">
        <v>239</v>
      </c>
      <c r="D2266" s="68">
        <v>5335000</v>
      </c>
      <c r="E2266" s="23">
        <v>46159</v>
      </c>
      <c r="F2266" s="23">
        <v>46204</v>
      </c>
      <c r="G2266" t="s">
        <v>274</v>
      </c>
      <c r="H2266"/>
      <c r="I2266"/>
      <c r="K2266" t="s">
        <v>2566</v>
      </c>
      <c r="L2266" s="68">
        <v>5335000</v>
      </c>
      <c r="M2266" s="68">
        <f>InvoiceDatabase[[#This Row],[Amount]]-InvoiceDatabase[[#This Row],[Paid Amount]]</f>
        <v>0</v>
      </c>
      <c r="N2266" s="68" t="str" cm="1">
        <f t="array" aca="1" ref="N22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6" s="68" t="str">
        <f>_xlfn.TEXTAFTER(
VLOOKUP(InvoiceDatabase[[#This Row],[Customer]],CustomerList[],5,FALSE),
", ", -1)</f>
        <v>Kepulauan Riau</v>
      </c>
      <c r="P2266" s="68">
        <f ca="1">IF(InvoiceDatabase[[#This Row],[Aging]]&lt;&gt;"Within Due",InvoiceDatabase[[#This Row],[Balance Outstanding]],0)</f>
        <v>0</v>
      </c>
      <c r="Q2266" s="68">
        <f ca="1">IF(InvoiceDatabase[[#This Row],[Aging]]="Within Due",InvoiceDatabase[[#This Row],[Balance Outstanding]],0)</f>
        <v>0</v>
      </c>
      <c r="R2266" s="68" t="str">
        <f ca="1">IF(InvoiceDatabase[[#This Row],[Date Issued]] &gt;= TODAY()-30, "Yes", "No")</f>
        <v>No</v>
      </c>
      <c r="S2266" s="68" t="str">
        <f ca="1">IF(InvoiceDatabase[[#This Row],[IsOverdue?]]&lt;&gt;"Yes",InvoiceDatabase[[#This Row],[Status]],"Past Due")</f>
        <v>Paid</v>
      </c>
      <c r="T2266" s="68" t="str">
        <f ca="1">IF(AND(InvoiceDatabase[[#This Row],[Date Due]]&lt;TODAY(),InvoiceDatabase[[#This Row],[Status]]&lt;&gt;"Paid"),"Yes","No")</f>
        <v>No</v>
      </c>
    </row>
    <row r="2267" spans="1:20">
      <c r="A2267">
        <v>2266</v>
      </c>
      <c r="C2267" t="s">
        <v>158</v>
      </c>
      <c r="D2267" s="68">
        <v>3954000</v>
      </c>
      <c r="E2267" s="23">
        <v>46174</v>
      </c>
      <c r="F2267" s="23">
        <v>46204</v>
      </c>
      <c r="G2267" t="s">
        <v>274</v>
      </c>
      <c r="H2267"/>
      <c r="I2267"/>
      <c r="K2267" t="s">
        <v>2567</v>
      </c>
      <c r="L2267" s="68">
        <v>3954000</v>
      </c>
      <c r="M2267" s="68">
        <f>InvoiceDatabase[[#This Row],[Amount]]-InvoiceDatabase[[#This Row],[Paid Amount]]</f>
        <v>0</v>
      </c>
      <c r="N2267" s="68" t="str" cm="1">
        <f t="array" aca="1" ref="N22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7" s="68" t="str">
        <f>_xlfn.TEXTAFTER(
VLOOKUP(InvoiceDatabase[[#This Row],[Customer]],CustomerList[],5,FALSE),
", ", -1)</f>
        <v>DKI Jakarta</v>
      </c>
      <c r="P2267" s="68">
        <f ca="1">IF(InvoiceDatabase[[#This Row],[Aging]]&lt;&gt;"Within Due",InvoiceDatabase[[#This Row],[Balance Outstanding]],0)</f>
        <v>0</v>
      </c>
      <c r="Q2267" s="68">
        <f ca="1">IF(InvoiceDatabase[[#This Row],[Aging]]="Within Due",InvoiceDatabase[[#This Row],[Balance Outstanding]],0)</f>
        <v>0</v>
      </c>
      <c r="R2267" s="68" t="str">
        <f ca="1">IF(InvoiceDatabase[[#This Row],[Date Issued]] &gt;= TODAY()-30, "Yes", "No")</f>
        <v>No</v>
      </c>
      <c r="S2267" s="68" t="str">
        <f ca="1">IF(InvoiceDatabase[[#This Row],[IsOverdue?]]&lt;&gt;"Yes",InvoiceDatabase[[#This Row],[Status]],"Past Due")</f>
        <v>Paid</v>
      </c>
      <c r="T2267" s="68" t="str">
        <f ca="1">IF(AND(InvoiceDatabase[[#This Row],[Date Due]]&lt;TODAY(),InvoiceDatabase[[#This Row],[Status]]&lt;&gt;"Paid"),"Yes","No")</f>
        <v>No</v>
      </c>
    </row>
    <row r="2268" spans="1:20">
      <c r="A2268">
        <v>2267</v>
      </c>
      <c r="C2268" t="s">
        <v>211</v>
      </c>
      <c r="D2268" s="68">
        <v>4484000</v>
      </c>
      <c r="E2268" s="23">
        <v>46236</v>
      </c>
      <c r="F2268" s="23">
        <v>46266</v>
      </c>
      <c r="G2268" t="s">
        <v>274</v>
      </c>
      <c r="H2268"/>
      <c r="I2268"/>
      <c r="K2268" t="s">
        <v>2568</v>
      </c>
      <c r="L2268" s="68">
        <v>4484000</v>
      </c>
      <c r="M2268" s="68">
        <f>InvoiceDatabase[[#This Row],[Amount]]-InvoiceDatabase[[#This Row],[Paid Amount]]</f>
        <v>0</v>
      </c>
      <c r="N2268" s="68" t="str" cm="1">
        <f t="array" aca="1" ref="N22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8" s="68" t="str">
        <f>_xlfn.TEXTAFTER(
VLOOKUP(InvoiceDatabase[[#This Row],[Customer]],CustomerList[],5,FALSE),
", ", -1)</f>
        <v>Sulawesi Selatan</v>
      </c>
      <c r="P2268" s="68">
        <f ca="1">IF(InvoiceDatabase[[#This Row],[Aging]]&lt;&gt;"Within Due",InvoiceDatabase[[#This Row],[Balance Outstanding]],0)</f>
        <v>0</v>
      </c>
      <c r="Q2268" s="68">
        <f ca="1">IF(InvoiceDatabase[[#This Row],[Aging]]="Within Due",InvoiceDatabase[[#This Row],[Balance Outstanding]],0)</f>
        <v>0</v>
      </c>
      <c r="R2268" s="68" t="str">
        <f ca="1">IF(InvoiceDatabase[[#This Row],[Date Issued]] &gt;= TODAY()-30, "Yes", "No")</f>
        <v>No</v>
      </c>
      <c r="S2268" s="68" t="str">
        <f ca="1">IF(InvoiceDatabase[[#This Row],[IsOverdue?]]&lt;&gt;"Yes",InvoiceDatabase[[#This Row],[Status]],"Past Due")</f>
        <v>Paid</v>
      </c>
      <c r="T2268" s="68" t="str">
        <f ca="1">IF(AND(InvoiceDatabase[[#This Row],[Date Due]]&lt;TODAY(),InvoiceDatabase[[#This Row],[Status]]&lt;&gt;"Paid"),"Yes","No")</f>
        <v>No</v>
      </c>
    </row>
    <row r="2269" spans="1:20">
      <c r="A2269">
        <v>2268</v>
      </c>
      <c r="C2269" t="s">
        <v>218</v>
      </c>
      <c r="D2269" s="68">
        <v>9647000</v>
      </c>
      <c r="E2269" s="23">
        <v>46122</v>
      </c>
      <c r="F2269" s="23">
        <v>46152</v>
      </c>
      <c r="G2269" t="s">
        <v>274</v>
      </c>
      <c r="H2269"/>
      <c r="I2269"/>
      <c r="K2269" t="s">
        <v>2569</v>
      </c>
      <c r="L2269" s="68">
        <v>9647000</v>
      </c>
      <c r="M2269" s="68">
        <f>InvoiceDatabase[[#This Row],[Amount]]-InvoiceDatabase[[#This Row],[Paid Amount]]</f>
        <v>0</v>
      </c>
      <c r="N2269" s="68" t="str" cm="1">
        <f t="array" aca="1" ref="N22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69" s="68" t="str">
        <f>_xlfn.TEXTAFTER(
VLOOKUP(InvoiceDatabase[[#This Row],[Customer]],CustomerList[],5,FALSE),
", ", -1)</f>
        <v>Sumatera Utara</v>
      </c>
      <c r="P2269" s="68">
        <f ca="1">IF(InvoiceDatabase[[#This Row],[Aging]]&lt;&gt;"Within Due",InvoiceDatabase[[#This Row],[Balance Outstanding]],0)</f>
        <v>0</v>
      </c>
      <c r="Q2269" s="68">
        <f ca="1">IF(InvoiceDatabase[[#This Row],[Aging]]="Within Due",InvoiceDatabase[[#This Row],[Balance Outstanding]],0)</f>
        <v>0</v>
      </c>
      <c r="R2269" s="68" t="str">
        <f ca="1">IF(InvoiceDatabase[[#This Row],[Date Issued]] &gt;= TODAY()-30, "Yes", "No")</f>
        <v>No</v>
      </c>
      <c r="S2269" s="68" t="str">
        <f ca="1">IF(InvoiceDatabase[[#This Row],[IsOverdue?]]&lt;&gt;"Yes",InvoiceDatabase[[#This Row],[Status]],"Past Due")</f>
        <v>Paid</v>
      </c>
      <c r="T2269" s="68" t="str">
        <f ca="1">IF(AND(InvoiceDatabase[[#This Row],[Date Due]]&lt;TODAY(),InvoiceDatabase[[#This Row],[Status]]&lt;&gt;"Paid"),"Yes","No")</f>
        <v>No</v>
      </c>
    </row>
    <row r="2270" spans="1:20">
      <c r="A2270">
        <v>2269</v>
      </c>
      <c r="C2270" t="s">
        <v>197</v>
      </c>
      <c r="D2270" s="68">
        <v>2321000</v>
      </c>
      <c r="E2270" s="23">
        <v>46195</v>
      </c>
      <c r="F2270" s="23">
        <v>46209</v>
      </c>
      <c r="G2270" t="s">
        <v>51</v>
      </c>
      <c r="H2270"/>
      <c r="I2270"/>
      <c r="K2270" t="s">
        <v>2570</v>
      </c>
      <c r="L2270" s="68">
        <v>0</v>
      </c>
      <c r="M2270" s="68">
        <f>InvoiceDatabase[[#This Row],[Amount]]-InvoiceDatabase[[#This Row],[Paid Amount]]</f>
        <v>2321000</v>
      </c>
      <c r="N2270" s="68" t="str" cm="1">
        <f t="array" aca="1" ref="N22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0" s="68" t="str">
        <f>_xlfn.TEXTAFTER(
VLOOKUP(InvoiceDatabase[[#This Row],[Customer]],CustomerList[],5,FALSE),
", ", -1)</f>
        <v>DI Yogyakarta</v>
      </c>
      <c r="P2270" s="68">
        <f ca="1">IF(InvoiceDatabase[[#This Row],[Aging]]&lt;&gt;"Within Due",InvoiceDatabase[[#This Row],[Balance Outstanding]],0)</f>
        <v>2321000</v>
      </c>
      <c r="Q2270" s="68">
        <f ca="1">IF(InvoiceDatabase[[#This Row],[Aging]]="Within Due",InvoiceDatabase[[#This Row],[Balance Outstanding]],0)</f>
        <v>0</v>
      </c>
      <c r="R2270" s="68" t="str">
        <f ca="1">IF(InvoiceDatabase[[#This Row],[Date Issued]] &gt;= TODAY()-30, "Yes", "No")</f>
        <v>No</v>
      </c>
      <c r="S2270" s="68" t="str">
        <f ca="1">IF(InvoiceDatabase[[#This Row],[IsOverdue?]]&lt;&gt;"Yes",InvoiceDatabase[[#This Row],[Status]],"Past Due")</f>
        <v>Past Due</v>
      </c>
      <c r="T2270" s="68" t="str">
        <f ca="1">IF(AND(InvoiceDatabase[[#This Row],[Date Due]]&lt;TODAY(),InvoiceDatabase[[#This Row],[Status]]&lt;&gt;"Paid"),"Yes","No")</f>
        <v>Yes</v>
      </c>
    </row>
    <row r="2271" spans="1:20">
      <c r="A2271">
        <v>2270</v>
      </c>
      <c r="C2271" t="s">
        <v>151</v>
      </c>
      <c r="D2271" s="68">
        <v>4655000</v>
      </c>
      <c r="E2271" s="23">
        <v>46114</v>
      </c>
      <c r="F2271" s="23">
        <v>46144</v>
      </c>
      <c r="G2271" t="s">
        <v>274</v>
      </c>
      <c r="H2271"/>
      <c r="I2271"/>
      <c r="K2271" t="s">
        <v>2571</v>
      </c>
      <c r="L2271" s="68">
        <v>4655000</v>
      </c>
      <c r="M2271" s="68">
        <f>InvoiceDatabase[[#This Row],[Amount]]-InvoiceDatabase[[#This Row],[Paid Amount]]</f>
        <v>0</v>
      </c>
      <c r="N2271" s="68" t="str" cm="1">
        <f t="array" aca="1" ref="N22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1" s="68" t="str">
        <f>_xlfn.TEXTAFTER(
VLOOKUP(InvoiceDatabase[[#This Row],[Customer]],CustomerList[],5,FALSE),
", ", -1)</f>
        <v>Banten</v>
      </c>
      <c r="P2271" s="68">
        <f ca="1">IF(InvoiceDatabase[[#This Row],[Aging]]&lt;&gt;"Within Due",InvoiceDatabase[[#This Row],[Balance Outstanding]],0)</f>
        <v>0</v>
      </c>
      <c r="Q2271" s="68">
        <f ca="1">IF(InvoiceDatabase[[#This Row],[Aging]]="Within Due",InvoiceDatabase[[#This Row],[Balance Outstanding]],0)</f>
        <v>0</v>
      </c>
      <c r="R2271" s="68" t="str">
        <f ca="1">IF(InvoiceDatabase[[#This Row],[Date Issued]] &gt;= TODAY()-30, "Yes", "No")</f>
        <v>No</v>
      </c>
      <c r="S2271" s="68" t="str">
        <f ca="1">IF(InvoiceDatabase[[#This Row],[IsOverdue?]]&lt;&gt;"Yes",InvoiceDatabase[[#This Row],[Status]],"Past Due")</f>
        <v>Paid</v>
      </c>
      <c r="T2271" s="68" t="str">
        <f ca="1">IF(AND(InvoiceDatabase[[#This Row],[Date Due]]&lt;TODAY(),InvoiceDatabase[[#This Row],[Status]]&lt;&gt;"Paid"),"Yes","No")</f>
        <v>No</v>
      </c>
    </row>
    <row r="2272" spans="1:20">
      <c r="A2272">
        <v>2271</v>
      </c>
      <c r="C2272" t="s">
        <v>32</v>
      </c>
      <c r="D2272" s="68">
        <v>5919000</v>
      </c>
      <c r="E2272" s="23">
        <v>46106</v>
      </c>
      <c r="F2272" s="23">
        <v>46136</v>
      </c>
      <c r="G2272" t="s">
        <v>51</v>
      </c>
      <c r="H2272"/>
      <c r="I2272"/>
      <c r="K2272" t="s">
        <v>2572</v>
      </c>
      <c r="L2272" s="68">
        <v>0</v>
      </c>
      <c r="M2272" s="68">
        <f>InvoiceDatabase[[#This Row],[Amount]]-InvoiceDatabase[[#This Row],[Paid Amount]]</f>
        <v>5919000</v>
      </c>
      <c r="N2272" s="68" t="str" cm="1">
        <f t="array" aca="1" ref="N22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72" s="68" t="str">
        <f>_xlfn.TEXTAFTER(
VLOOKUP(InvoiceDatabase[[#This Row],[Customer]],CustomerList[],5,FALSE),
", ", -1)</f>
        <v>DKI Jakarta</v>
      </c>
      <c r="P2272" s="68">
        <f ca="1">IF(InvoiceDatabase[[#This Row],[Aging]]&lt;&gt;"Within Due",InvoiceDatabase[[#This Row],[Balance Outstanding]],0)</f>
        <v>5919000</v>
      </c>
      <c r="Q2272" s="68">
        <f ca="1">IF(InvoiceDatabase[[#This Row],[Aging]]="Within Due",InvoiceDatabase[[#This Row],[Balance Outstanding]],0)</f>
        <v>0</v>
      </c>
      <c r="R2272" s="68" t="str">
        <f ca="1">IF(InvoiceDatabase[[#This Row],[Date Issued]] &gt;= TODAY()-30, "Yes", "No")</f>
        <v>No</v>
      </c>
      <c r="S2272" s="68" t="str">
        <f ca="1">IF(InvoiceDatabase[[#This Row],[IsOverdue?]]&lt;&gt;"Yes",InvoiceDatabase[[#This Row],[Status]],"Past Due")</f>
        <v>Past Due</v>
      </c>
      <c r="T2272" s="68" t="str">
        <f ca="1">IF(AND(InvoiceDatabase[[#This Row],[Date Due]]&lt;TODAY(),InvoiceDatabase[[#This Row],[Status]]&lt;&gt;"Paid"),"Yes","No")</f>
        <v>Yes</v>
      </c>
    </row>
    <row r="2273" spans="1:20">
      <c r="A2273">
        <v>2272</v>
      </c>
      <c r="C2273" t="s">
        <v>197</v>
      </c>
      <c r="D2273" s="68">
        <v>714000</v>
      </c>
      <c r="E2273" s="23">
        <v>46040</v>
      </c>
      <c r="F2273" s="23">
        <v>46085</v>
      </c>
      <c r="G2273" t="s">
        <v>274</v>
      </c>
      <c r="H2273"/>
      <c r="I2273"/>
      <c r="K2273" t="s">
        <v>2573</v>
      </c>
      <c r="L2273" s="68">
        <v>714000</v>
      </c>
      <c r="M2273" s="68">
        <f>InvoiceDatabase[[#This Row],[Amount]]-InvoiceDatabase[[#This Row],[Paid Amount]]</f>
        <v>0</v>
      </c>
      <c r="N2273" s="68" t="str" cm="1">
        <f t="array" aca="1" ref="N22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3" s="68" t="str">
        <f>_xlfn.TEXTAFTER(
VLOOKUP(InvoiceDatabase[[#This Row],[Customer]],CustomerList[],5,FALSE),
", ", -1)</f>
        <v>DI Yogyakarta</v>
      </c>
      <c r="P2273" s="68">
        <f ca="1">IF(InvoiceDatabase[[#This Row],[Aging]]&lt;&gt;"Within Due",InvoiceDatabase[[#This Row],[Balance Outstanding]],0)</f>
        <v>0</v>
      </c>
      <c r="Q2273" s="68">
        <f ca="1">IF(InvoiceDatabase[[#This Row],[Aging]]="Within Due",InvoiceDatabase[[#This Row],[Balance Outstanding]],0)</f>
        <v>0</v>
      </c>
      <c r="R2273" s="68" t="str">
        <f ca="1">IF(InvoiceDatabase[[#This Row],[Date Issued]] &gt;= TODAY()-30, "Yes", "No")</f>
        <v>No</v>
      </c>
      <c r="S2273" s="68" t="str">
        <f ca="1">IF(InvoiceDatabase[[#This Row],[IsOverdue?]]&lt;&gt;"Yes",InvoiceDatabase[[#This Row],[Status]],"Past Due")</f>
        <v>Paid</v>
      </c>
      <c r="T2273" s="68" t="str">
        <f ca="1">IF(AND(InvoiceDatabase[[#This Row],[Date Due]]&lt;TODAY(),InvoiceDatabase[[#This Row],[Status]]&lt;&gt;"Paid"),"Yes","No")</f>
        <v>No</v>
      </c>
    </row>
    <row r="2274" spans="1:20">
      <c r="A2274">
        <v>2273</v>
      </c>
      <c r="C2274" t="s">
        <v>204</v>
      </c>
      <c r="D2274" s="68">
        <v>4703000</v>
      </c>
      <c r="E2274" s="23">
        <v>46152</v>
      </c>
      <c r="F2274" s="23">
        <v>46197</v>
      </c>
      <c r="G2274" t="s">
        <v>274</v>
      </c>
      <c r="H2274"/>
      <c r="I2274"/>
      <c r="K2274" t="s">
        <v>2574</v>
      </c>
      <c r="L2274" s="68">
        <v>4703000</v>
      </c>
      <c r="M2274" s="68">
        <f>InvoiceDatabase[[#This Row],[Amount]]-InvoiceDatabase[[#This Row],[Paid Amount]]</f>
        <v>0</v>
      </c>
      <c r="N2274" s="68" t="str" cm="1">
        <f t="array" aca="1" ref="N22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4" s="68" t="str">
        <f>_xlfn.TEXTAFTER(
VLOOKUP(InvoiceDatabase[[#This Row],[Customer]],CustomerList[],5,FALSE),
", ", -1)</f>
        <v>Bali</v>
      </c>
      <c r="P2274" s="68">
        <f ca="1">IF(InvoiceDatabase[[#This Row],[Aging]]&lt;&gt;"Within Due",InvoiceDatabase[[#This Row],[Balance Outstanding]],0)</f>
        <v>0</v>
      </c>
      <c r="Q2274" s="68">
        <f ca="1">IF(InvoiceDatabase[[#This Row],[Aging]]="Within Due",InvoiceDatabase[[#This Row],[Balance Outstanding]],0)</f>
        <v>0</v>
      </c>
      <c r="R2274" s="68" t="str">
        <f ca="1">IF(InvoiceDatabase[[#This Row],[Date Issued]] &gt;= TODAY()-30, "Yes", "No")</f>
        <v>No</v>
      </c>
      <c r="S2274" s="68" t="str">
        <f ca="1">IF(InvoiceDatabase[[#This Row],[IsOverdue?]]&lt;&gt;"Yes",InvoiceDatabase[[#This Row],[Status]],"Past Due")</f>
        <v>Paid</v>
      </c>
      <c r="T2274" s="68" t="str">
        <f ca="1">IF(AND(InvoiceDatabase[[#This Row],[Date Due]]&lt;TODAY(),InvoiceDatabase[[#This Row],[Status]]&lt;&gt;"Paid"),"Yes","No")</f>
        <v>No</v>
      </c>
    </row>
    <row r="2275" spans="1:20">
      <c r="A2275">
        <v>2274</v>
      </c>
      <c r="C2275" t="s">
        <v>246</v>
      </c>
      <c r="D2275" s="68">
        <v>3486000</v>
      </c>
      <c r="E2275" s="23">
        <v>46084</v>
      </c>
      <c r="F2275" s="23">
        <v>46129</v>
      </c>
      <c r="G2275" t="s">
        <v>274</v>
      </c>
      <c r="H2275"/>
      <c r="I2275"/>
      <c r="K2275" t="s">
        <v>2575</v>
      </c>
      <c r="L2275" s="68">
        <v>3486000</v>
      </c>
      <c r="M2275" s="68">
        <f>InvoiceDatabase[[#This Row],[Amount]]-InvoiceDatabase[[#This Row],[Paid Amount]]</f>
        <v>0</v>
      </c>
      <c r="N2275" s="68" t="str" cm="1">
        <f t="array" aca="1" ref="N22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5" s="68" t="str">
        <f>_xlfn.TEXTAFTER(
VLOOKUP(InvoiceDatabase[[#This Row],[Customer]],CustomerList[],5,FALSE),
", ", -1)</f>
        <v>Kalimantan Timur</v>
      </c>
      <c r="P2275" s="68">
        <f ca="1">IF(InvoiceDatabase[[#This Row],[Aging]]&lt;&gt;"Within Due",InvoiceDatabase[[#This Row],[Balance Outstanding]],0)</f>
        <v>0</v>
      </c>
      <c r="Q2275" s="68">
        <f ca="1">IF(InvoiceDatabase[[#This Row],[Aging]]="Within Due",InvoiceDatabase[[#This Row],[Balance Outstanding]],0)</f>
        <v>0</v>
      </c>
      <c r="R2275" s="68" t="str">
        <f ca="1">IF(InvoiceDatabase[[#This Row],[Date Issued]] &gt;= TODAY()-30, "Yes", "No")</f>
        <v>No</v>
      </c>
      <c r="S2275" s="68" t="str">
        <f ca="1">IF(InvoiceDatabase[[#This Row],[IsOverdue?]]&lt;&gt;"Yes",InvoiceDatabase[[#This Row],[Status]],"Past Due")</f>
        <v>Paid</v>
      </c>
      <c r="T2275" s="68" t="str">
        <f ca="1">IF(AND(InvoiceDatabase[[#This Row],[Date Due]]&lt;TODAY(),InvoiceDatabase[[#This Row],[Status]]&lt;&gt;"Paid"),"Yes","No")</f>
        <v>No</v>
      </c>
    </row>
    <row r="2276" spans="1:20">
      <c r="A2276">
        <v>2275</v>
      </c>
      <c r="C2276" t="s">
        <v>184</v>
      </c>
      <c r="D2276" s="68">
        <v>2434000</v>
      </c>
      <c r="E2276" s="23">
        <v>46023</v>
      </c>
      <c r="F2276" s="23">
        <v>46053</v>
      </c>
      <c r="G2276" t="s">
        <v>274</v>
      </c>
      <c r="H2276"/>
      <c r="I2276"/>
      <c r="K2276" t="s">
        <v>2576</v>
      </c>
      <c r="L2276" s="68">
        <v>2434000</v>
      </c>
      <c r="M2276" s="68">
        <f>InvoiceDatabase[[#This Row],[Amount]]-InvoiceDatabase[[#This Row],[Paid Amount]]</f>
        <v>0</v>
      </c>
      <c r="N2276" s="68" t="str" cm="1">
        <f t="array" aca="1" ref="N22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6" s="68" t="str">
        <f>_xlfn.TEXTAFTER(
VLOOKUP(InvoiceDatabase[[#This Row],[Customer]],CustomerList[],5,FALSE),
", ", -1)</f>
        <v>Jawa Timur</v>
      </c>
      <c r="P2276" s="68">
        <f ca="1">IF(InvoiceDatabase[[#This Row],[Aging]]&lt;&gt;"Within Due",InvoiceDatabase[[#This Row],[Balance Outstanding]],0)</f>
        <v>0</v>
      </c>
      <c r="Q2276" s="68">
        <f ca="1">IF(InvoiceDatabase[[#This Row],[Aging]]="Within Due",InvoiceDatabase[[#This Row],[Balance Outstanding]],0)</f>
        <v>0</v>
      </c>
      <c r="R2276" s="68" t="str">
        <f ca="1">IF(InvoiceDatabase[[#This Row],[Date Issued]] &gt;= TODAY()-30, "Yes", "No")</f>
        <v>No</v>
      </c>
      <c r="S2276" s="68" t="str">
        <f ca="1">IF(InvoiceDatabase[[#This Row],[IsOverdue?]]&lt;&gt;"Yes",InvoiceDatabase[[#This Row],[Status]],"Past Due")</f>
        <v>Paid</v>
      </c>
      <c r="T2276" s="68" t="str">
        <f ca="1">IF(AND(InvoiceDatabase[[#This Row],[Date Due]]&lt;TODAY(),InvoiceDatabase[[#This Row],[Status]]&lt;&gt;"Paid"),"Yes","No")</f>
        <v>No</v>
      </c>
    </row>
    <row r="2277" spans="1:20">
      <c r="A2277">
        <v>2276</v>
      </c>
      <c r="C2277" t="s">
        <v>165</v>
      </c>
      <c r="D2277" s="68">
        <v>1661000</v>
      </c>
      <c r="E2277" s="23">
        <v>46136</v>
      </c>
      <c r="F2277" s="23">
        <v>46166</v>
      </c>
      <c r="G2277" t="s">
        <v>274</v>
      </c>
      <c r="H2277"/>
      <c r="I2277"/>
      <c r="K2277" t="s">
        <v>2577</v>
      </c>
      <c r="L2277" s="68">
        <v>1661000</v>
      </c>
      <c r="M2277" s="68">
        <f>InvoiceDatabase[[#This Row],[Amount]]-InvoiceDatabase[[#This Row],[Paid Amount]]</f>
        <v>0</v>
      </c>
      <c r="N2277" s="68" t="str" cm="1">
        <f t="array" aca="1" ref="N22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7" s="68" t="str">
        <f>_xlfn.TEXTAFTER(
VLOOKUP(InvoiceDatabase[[#This Row],[Customer]],CustomerList[],5,FALSE),
", ", -1)</f>
        <v>Jawa Barat</v>
      </c>
      <c r="P2277" s="68">
        <f ca="1">IF(InvoiceDatabase[[#This Row],[Aging]]&lt;&gt;"Within Due",InvoiceDatabase[[#This Row],[Balance Outstanding]],0)</f>
        <v>0</v>
      </c>
      <c r="Q2277" s="68">
        <f ca="1">IF(InvoiceDatabase[[#This Row],[Aging]]="Within Due",InvoiceDatabase[[#This Row],[Balance Outstanding]],0)</f>
        <v>0</v>
      </c>
      <c r="R2277" s="68" t="str">
        <f ca="1">IF(InvoiceDatabase[[#This Row],[Date Issued]] &gt;= TODAY()-30, "Yes", "No")</f>
        <v>No</v>
      </c>
      <c r="S2277" s="68" t="str">
        <f ca="1">IF(InvoiceDatabase[[#This Row],[IsOverdue?]]&lt;&gt;"Yes",InvoiceDatabase[[#This Row],[Status]],"Past Due")</f>
        <v>Paid</v>
      </c>
      <c r="T2277" s="68" t="str">
        <f ca="1">IF(AND(InvoiceDatabase[[#This Row],[Date Due]]&lt;TODAY(),InvoiceDatabase[[#This Row],[Status]]&lt;&gt;"Paid"),"Yes","No")</f>
        <v>No</v>
      </c>
    </row>
    <row r="2278" spans="1:20">
      <c r="A2278">
        <v>2277</v>
      </c>
      <c r="C2278" t="s">
        <v>218</v>
      </c>
      <c r="D2278" s="68">
        <v>4129000</v>
      </c>
      <c r="E2278" s="23">
        <v>46091</v>
      </c>
      <c r="F2278" s="23">
        <v>46121</v>
      </c>
      <c r="G2278" t="s">
        <v>274</v>
      </c>
      <c r="H2278"/>
      <c r="I2278"/>
      <c r="K2278" t="s">
        <v>2578</v>
      </c>
      <c r="L2278" s="68">
        <v>4129000</v>
      </c>
      <c r="M2278" s="68">
        <f>InvoiceDatabase[[#This Row],[Amount]]-InvoiceDatabase[[#This Row],[Paid Amount]]</f>
        <v>0</v>
      </c>
      <c r="N2278" s="68" t="str" cm="1">
        <f t="array" aca="1" ref="N22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8" s="68" t="str">
        <f>_xlfn.TEXTAFTER(
VLOOKUP(InvoiceDatabase[[#This Row],[Customer]],CustomerList[],5,FALSE),
", ", -1)</f>
        <v>Sumatera Utara</v>
      </c>
      <c r="P2278" s="68">
        <f ca="1">IF(InvoiceDatabase[[#This Row],[Aging]]&lt;&gt;"Within Due",InvoiceDatabase[[#This Row],[Balance Outstanding]],0)</f>
        <v>0</v>
      </c>
      <c r="Q2278" s="68">
        <f ca="1">IF(InvoiceDatabase[[#This Row],[Aging]]="Within Due",InvoiceDatabase[[#This Row],[Balance Outstanding]],0)</f>
        <v>0</v>
      </c>
      <c r="R2278" s="68" t="str">
        <f ca="1">IF(InvoiceDatabase[[#This Row],[Date Issued]] &gt;= TODAY()-30, "Yes", "No")</f>
        <v>No</v>
      </c>
      <c r="S2278" s="68" t="str">
        <f ca="1">IF(InvoiceDatabase[[#This Row],[IsOverdue?]]&lt;&gt;"Yes",InvoiceDatabase[[#This Row],[Status]],"Past Due")</f>
        <v>Paid</v>
      </c>
      <c r="T2278" s="68" t="str">
        <f ca="1">IF(AND(InvoiceDatabase[[#This Row],[Date Due]]&lt;TODAY(),InvoiceDatabase[[#This Row],[Status]]&lt;&gt;"Paid"),"Yes","No")</f>
        <v>No</v>
      </c>
    </row>
    <row r="2279" spans="1:20">
      <c r="A2279">
        <v>2278</v>
      </c>
      <c r="C2279" t="s">
        <v>211</v>
      </c>
      <c r="D2279" s="68">
        <v>2509000</v>
      </c>
      <c r="E2279" s="23">
        <v>46157</v>
      </c>
      <c r="F2279" s="23">
        <v>46187</v>
      </c>
      <c r="G2279" t="s">
        <v>274</v>
      </c>
      <c r="H2279"/>
      <c r="I2279"/>
      <c r="K2279" t="s">
        <v>2579</v>
      </c>
      <c r="L2279" s="68">
        <v>2509000</v>
      </c>
      <c r="M2279" s="68">
        <f>InvoiceDatabase[[#This Row],[Amount]]-InvoiceDatabase[[#This Row],[Paid Amount]]</f>
        <v>0</v>
      </c>
      <c r="N2279" s="68" t="str" cm="1">
        <f t="array" aca="1" ref="N22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79" s="68" t="str">
        <f>_xlfn.TEXTAFTER(
VLOOKUP(InvoiceDatabase[[#This Row],[Customer]],CustomerList[],5,FALSE),
", ", -1)</f>
        <v>Sulawesi Selatan</v>
      </c>
      <c r="P2279" s="68">
        <f ca="1">IF(InvoiceDatabase[[#This Row],[Aging]]&lt;&gt;"Within Due",InvoiceDatabase[[#This Row],[Balance Outstanding]],0)</f>
        <v>0</v>
      </c>
      <c r="Q2279" s="68">
        <f ca="1">IF(InvoiceDatabase[[#This Row],[Aging]]="Within Due",InvoiceDatabase[[#This Row],[Balance Outstanding]],0)</f>
        <v>0</v>
      </c>
      <c r="R2279" s="68" t="str">
        <f ca="1">IF(InvoiceDatabase[[#This Row],[Date Issued]] &gt;= TODAY()-30, "Yes", "No")</f>
        <v>No</v>
      </c>
      <c r="S2279" s="68" t="str">
        <f ca="1">IF(InvoiceDatabase[[#This Row],[IsOverdue?]]&lt;&gt;"Yes",InvoiceDatabase[[#This Row],[Status]],"Past Due")</f>
        <v>Paid</v>
      </c>
      <c r="T2279" s="68" t="str">
        <f ca="1">IF(AND(InvoiceDatabase[[#This Row],[Date Due]]&lt;TODAY(),InvoiceDatabase[[#This Row],[Status]]&lt;&gt;"Paid"),"Yes","No")</f>
        <v>No</v>
      </c>
    </row>
    <row r="2280" spans="1:20">
      <c r="A2280">
        <v>2279</v>
      </c>
      <c r="C2280" t="s">
        <v>253</v>
      </c>
      <c r="D2280" s="68">
        <v>4142000</v>
      </c>
      <c r="E2280" s="23">
        <v>46146</v>
      </c>
      <c r="F2280" s="23">
        <v>46176</v>
      </c>
      <c r="G2280" t="s">
        <v>51</v>
      </c>
      <c r="H2280"/>
      <c r="I2280"/>
      <c r="K2280" t="s">
        <v>2580</v>
      </c>
      <c r="L2280" s="68">
        <v>0</v>
      </c>
      <c r="M2280" s="68">
        <f>InvoiceDatabase[[#This Row],[Amount]]-InvoiceDatabase[[#This Row],[Paid Amount]]</f>
        <v>4142000</v>
      </c>
      <c r="N2280" s="68" t="str" cm="1">
        <f t="array" aca="1" ref="N22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0" s="68" t="str">
        <f>_xlfn.TEXTAFTER(
VLOOKUP(InvoiceDatabase[[#This Row],[Customer]],CustomerList[],5,FALSE),
", ", -1)</f>
        <v>Kalimantan Barat</v>
      </c>
      <c r="P2280" s="68">
        <f ca="1">IF(InvoiceDatabase[[#This Row],[Aging]]&lt;&gt;"Within Due",InvoiceDatabase[[#This Row],[Balance Outstanding]],0)</f>
        <v>4142000</v>
      </c>
      <c r="Q2280" s="68">
        <f ca="1">IF(InvoiceDatabase[[#This Row],[Aging]]="Within Due",InvoiceDatabase[[#This Row],[Balance Outstanding]],0)</f>
        <v>0</v>
      </c>
      <c r="R2280" s="68" t="str">
        <f ca="1">IF(InvoiceDatabase[[#This Row],[Date Issued]] &gt;= TODAY()-30, "Yes", "No")</f>
        <v>No</v>
      </c>
      <c r="S2280" s="68" t="str">
        <f ca="1">IF(InvoiceDatabase[[#This Row],[IsOverdue?]]&lt;&gt;"Yes",InvoiceDatabase[[#This Row],[Status]],"Past Due")</f>
        <v>Past Due</v>
      </c>
      <c r="T2280" s="68" t="str">
        <f ca="1">IF(AND(InvoiceDatabase[[#This Row],[Date Due]]&lt;TODAY(),InvoiceDatabase[[#This Row],[Status]]&lt;&gt;"Paid"),"Yes","No")</f>
        <v>Yes</v>
      </c>
    </row>
    <row r="2281" spans="1:20">
      <c r="A2281">
        <v>2280</v>
      </c>
      <c r="C2281" t="s">
        <v>197</v>
      </c>
      <c r="D2281" s="68">
        <v>3045000</v>
      </c>
      <c r="E2281" s="23">
        <v>46159</v>
      </c>
      <c r="F2281" s="23">
        <v>46189</v>
      </c>
      <c r="G2281" t="s">
        <v>274</v>
      </c>
      <c r="H2281"/>
      <c r="I2281"/>
      <c r="K2281" t="s">
        <v>2581</v>
      </c>
      <c r="L2281" s="68">
        <v>3045000</v>
      </c>
      <c r="M2281" s="68">
        <f>InvoiceDatabase[[#This Row],[Amount]]-InvoiceDatabase[[#This Row],[Paid Amount]]</f>
        <v>0</v>
      </c>
      <c r="N2281" s="68" t="str" cm="1">
        <f t="array" aca="1" ref="N22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1" s="68" t="str">
        <f>_xlfn.TEXTAFTER(
VLOOKUP(InvoiceDatabase[[#This Row],[Customer]],CustomerList[],5,FALSE),
", ", -1)</f>
        <v>DI Yogyakarta</v>
      </c>
      <c r="P2281" s="68">
        <f ca="1">IF(InvoiceDatabase[[#This Row],[Aging]]&lt;&gt;"Within Due",InvoiceDatabase[[#This Row],[Balance Outstanding]],0)</f>
        <v>0</v>
      </c>
      <c r="Q2281" s="68">
        <f ca="1">IF(InvoiceDatabase[[#This Row],[Aging]]="Within Due",InvoiceDatabase[[#This Row],[Balance Outstanding]],0)</f>
        <v>0</v>
      </c>
      <c r="R2281" s="68" t="str">
        <f ca="1">IF(InvoiceDatabase[[#This Row],[Date Issued]] &gt;= TODAY()-30, "Yes", "No")</f>
        <v>No</v>
      </c>
      <c r="S2281" s="68" t="str">
        <f ca="1">IF(InvoiceDatabase[[#This Row],[IsOverdue?]]&lt;&gt;"Yes",InvoiceDatabase[[#This Row],[Status]],"Past Due")</f>
        <v>Paid</v>
      </c>
      <c r="T2281" s="68" t="str">
        <f ca="1">IF(AND(InvoiceDatabase[[#This Row],[Date Due]]&lt;TODAY(),InvoiceDatabase[[#This Row],[Status]]&lt;&gt;"Paid"),"Yes","No")</f>
        <v>No</v>
      </c>
    </row>
    <row r="2282" spans="1:20">
      <c r="A2282">
        <v>2281</v>
      </c>
      <c r="C2282" t="s">
        <v>144</v>
      </c>
      <c r="D2282" s="68">
        <v>3321000</v>
      </c>
      <c r="E2282" s="23">
        <v>46110</v>
      </c>
      <c r="F2282" s="23">
        <v>46124</v>
      </c>
      <c r="G2282" t="s">
        <v>274</v>
      </c>
      <c r="H2282"/>
      <c r="I2282"/>
      <c r="K2282" t="s">
        <v>2582</v>
      </c>
      <c r="L2282" s="68">
        <v>3321000</v>
      </c>
      <c r="M2282" s="68">
        <f>InvoiceDatabase[[#This Row],[Amount]]-InvoiceDatabase[[#This Row],[Paid Amount]]</f>
        <v>0</v>
      </c>
      <c r="N2282" s="68" t="str" cm="1">
        <f t="array" aca="1" ref="N22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2" s="68" t="str">
        <f>_xlfn.TEXTAFTER(
VLOOKUP(InvoiceDatabase[[#This Row],[Customer]],CustomerList[],5,FALSE),
", ", -1)</f>
        <v>Banten</v>
      </c>
      <c r="P2282" s="68">
        <f ca="1">IF(InvoiceDatabase[[#This Row],[Aging]]&lt;&gt;"Within Due",InvoiceDatabase[[#This Row],[Balance Outstanding]],0)</f>
        <v>0</v>
      </c>
      <c r="Q2282" s="68">
        <f ca="1">IF(InvoiceDatabase[[#This Row],[Aging]]="Within Due",InvoiceDatabase[[#This Row],[Balance Outstanding]],0)</f>
        <v>0</v>
      </c>
      <c r="R2282" s="68" t="str">
        <f ca="1">IF(InvoiceDatabase[[#This Row],[Date Issued]] &gt;= TODAY()-30, "Yes", "No")</f>
        <v>No</v>
      </c>
      <c r="S2282" s="68" t="str">
        <f ca="1">IF(InvoiceDatabase[[#This Row],[IsOverdue?]]&lt;&gt;"Yes",InvoiceDatabase[[#This Row],[Status]],"Past Due")</f>
        <v>Paid</v>
      </c>
      <c r="T2282" s="68" t="str">
        <f ca="1">IF(AND(InvoiceDatabase[[#This Row],[Date Due]]&lt;TODAY(),InvoiceDatabase[[#This Row],[Status]]&lt;&gt;"Paid"),"Yes","No")</f>
        <v>No</v>
      </c>
    </row>
    <row r="2283" spans="1:20">
      <c r="A2283">
        <v>2282</v>
      </c>
      <c r="C2283" t="s">
        <v>211</v>
      </c>
      <c r="D2283" s="68">
        <v>2665000</v>
      </c>
      <c r="E2283" s="23">
        <v>46254</v>
      </c>
      <c r="F2283" s="23">
        <v>46268</v>
      </c>
      <c r="G2283" t="s">
        <v>51</v>
      </c>
      <c r="H2283"/>
      <c r="I2283"/>
      <c r="K2283" t="s">
        <v>2583</v>
      </c>
      <c r="L2283" s="68">
        <v>0</v>
      </c>
      <c r="M2283" s="68">
        <f>InvoiceDatabase[[#This Row],[Amount]]-InvoiceDatabase[[#This Row],[Paid Amount]]</f>
        <v>2665000</v>
      </c>
      <c r="N2283" s="68" t="str" cm="1">
        <f t="array" aca="1" ref="N22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83" s="68" t="str">
        <f>_xlfn.TEXTAFTER(
VLOOKUP(InvoiceDatabase[[#This Row],[Customer]],CustomerList[],5,FALSE),
", ", -1)</f>
        <v>Sulawesi Selatan</v>
      </c>
      <c r="P2283" s="68">
        <f ca="1">IF(InvoiceDatabase[[#This Row],[Aging]]&lt;&gt;"Within Due",InvoiceDatabase[[#This Row],[Balance Outstanding]],0)</f>
        <v>2665000</v>
      </c>
      <c r="Q2283" s="68">
        <f ca="1">IF(InvoiceDatabase[[#This Row],[Aging]]="Within Due",InvoiceDatabase[[#This Row],[Balance Outstanding]],0)</f>
        <v>0</v>
      </c>
      <c r="R2283" s="68" t="str">
        <f ca="1">IF(InvoiceDatabase[[#This Row],[Date Issued]] &gt;= TODAY()-30, "Yes", "No")</f>
        <v>No</v>
      </c>
      <c r="S2283" s="68" t="str">
        <f ca="1">IF(InvoiceDatabase[[#This Row],[IsOverdue?]]&lt;&gt;"Yes",InvoiceDatabase[[#This Row],[Status]],"Past Due")</f>
        <v>Past Due</v>
      </c>
      <c r="T2283" s="68" t="str">
        <f ca="1">IF(AND(InvoiceDatabase[[#This Row],[Date Due]]&lt;TODAY(),InvoiceDatabase[[#This Row],[Status]]&lt;&gt;"Paid"),"Yes","No")</f>
        <v>Yes</v>
      </c>
    </row>
    <row r="2284" spans="1:20">
      <c r="A2284">
        <v>2283</v>
      </c>
      <c r="C2284" t="s">
        <v>171</v>
      </c>
      <c r="D2284" s="68">
        <v>3217000</v>
      </c>
      <c r="E2284" s="23">
        <v>46138</v>
      </c>
      <c r="F2284" s="23">
        <v>46183</v>
      </c>
      <c r="G2284" t="s">
        <v>51</v>
      </c>
      <c r="H2284"/>
      <c r="I2284"/>
      <c r="K2284" t="s">
        <v>2584</v>
      </c>
      <c r="L2284" s="68">
        <v>0</v>
      </c>
      <c r="M2284" s="68">
        <f>InvoiceDatabase[[#This Row],[Amount]]-InvoiceDatabase[[#This Row],[Paid Amount]]</f>
        <v>3217000</v>
      </c>
      <c r="N2284" s="68" t="str" cm="1">
        <f t="array" aca="1" ref="N22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4" s="68" t="str">
        <f>_xlfn.TEXTAFTER(
VLOOKUP(InvoiceDatabase[[#This Row],[Customer]],CustomerList[],5,FALSE),
", ", -1)</f>
        <v>Jawa Barat</v>
      </c>
      <c r="P2284" s="68">
        <f ca="1">IF(InvoiceDatabase[[#This Row],[Aging]]&lt;&gt;"Within Due",InvoiceDatabase[[#This Row],[Balance Outstanding]],0)</f>
        <v>3217000</v>
      </c>
      <c r="Q2284" s="68">
        <f ca="1">IF(InvoiceDatabase[[#This Row],[Aging]]="Within Due",InvoiceDatabase[[#This Row],[Balance Outstanding]],0)</f>
        <v>0</v>
      </c>
      <c r="R2284" s="68" t="str">
        <f ca="1">IF(InvoiceDatabase[[#This Row],[Date Issued]] &gt;= TODAY()-30, "Yes", "No")</f>
        <v>No</v>
      </c>
      <c r="S2284" s="68" t="str">
        <f ca="1">IF(InvoiceDatabase[[#This Row],[IsOverdue?]]&lt;&gt;"Yes",InvoiceDatabase[[#This Row],[Status]],"Past Due")</f>
        <v>Past Due</v>
      </c>
      <c r="T2284" s="68" t="str">
        <f ca="1">IF(AND(InvoiceDatabase[[#This Row],[Date Due]]&lt;TODAY(),InvoiceDatabase[[#This Row],[Status]]&lt;&gt;"Paid"),"Yes","No")</f>
        <v>Yes</v>
      </c>
    </row>
    <row r="2285" spans="1:20">
      <c r="A2285">
        <v>2284</v>
      </c>
      <c r="C2285" t="s">
        <v>232</v>
      </c>
      <c r="D2285" s="68">
        <v>3273000</v>
      </c>
      <c r="E2285" s="23">
        <v>46040</v>
      </c>
      <c r="F2285" s="23">
        <v>46085</v>
      </c>
      <c r="G2285" t="s">
        <v>274</v>
      </c>
      <c r="H2285"/>
      <c r="I2285"/>
      <c r="K2285" t="s">
        <v>2585</v>
      </c>
      <c r="L2285" s="68">
        <v>3273000</v>
      </c>
      <c r="M2285" s="68">
        <f>InvoiceDatabase[[#This Row],[Amount]]-InvoiceDatabase[[#This Row],[Paid Amount]]</f>
        <v>0</v>
      </c>
      <c r="N2285" s="68" t="str" cm="1">
        <f t="array" aca="1" ref="N22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5" s="68" t="str">
        <f>_xlfn.TEXTAFTER(
VLOOKUP(InvoiceDatabase[[#This Row],[Customer]],CustomerList[],5,FALSE),
", ", -1)</f>
        <v>Riau</v>
      </c>
      <c r="P2285" s="68">
        <f ca="1">IF(InvoiceDatabase[[#This Row],[Aging]]&lt;&gt;"Within Due",InvoiceDatabase[[#This Row],[Balance Outstanding]],0)</f>
        <v>0</v>
      </c>
      <c r="Q2285" s="68">
        <f ca="1">IF(InvoiceDatabase[[#This Row],[Aging]]="Within Due",InvoiceDatabase[[#This Row],[Balance Outstanding]],0)</f>
        <v>0</v>
      </c>
      <c r="R2285" s="68" t="str">
        <f ca="1">IF(InvoiceDatabase[[#This Row],[Date Issued]] &gt;= TODAY()-30, "Yes", "No")</f>
        <v>No</v>
      </c>
      <c r="S2285" s="68" t="str">
        <f ca="1">IF(InvoiceDatabase[[#This Row],[IsOverdue?]]&lt;&gt;"Yes",InvoiceDatabase[[#This Row],[Status]],"Past Due")</f>
        <v>Paid</v>
      </c>
      <c r="T2285" s="68" t="str">
        <f ca="1">IF(AND(InvoiceDatabase[[#This Row],[Date Due]]&lt;TODAY(),InvoiceDatabase[[#This Row],[Status]]&lt;&gt;"Paid"),"Yes","No")</f>
        <v>No</v>
      </c>
    </row>
    <row r="2286" spans="1:20">
      <c r="A2286">
        <v>2285</v>
      </c>
      <c r="C2286" t="s">
        <v>225</v>
      </c>
      <c r="D2286" s="68">
        <v>159000</v>
      </c>
      <c r="E2286" s="23">
        <v>46030</v>
      </c>
      <c r="F2286" s="23">
        <v>46060</v>
      </c>
      <c r="G2286" t="s">
        <v>51</v>
      </c>
      <c r="H2286"/>
      <c r="I2286"/>
      <c r="K2286" t="s">
        <v>2586</v>
      </c>
      <c r="L2286" s="68">
        <v>0</v>
      </c>
      <c r="M2286" s="68">
        <f>InvoiceDatabase[[#This Row],[Amount]]-InvoiceDatabase[[#This Row],[Paid Amount]]</f>
        <v>159000</v>
      </c>
      <c r="N2286" s="68" t="str" cm="1">
        <f t="array" aca="1" ref="N22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86" s="68" t="str">
        <f>_xlfn.TEXTAFTER(
VLOOKUP(InvoiceDatabase[[#This Row],[Customer]],CustomerList[],5,FALSE),
", ", -1)</f>
        <v>Sumatera Selatan</v>
      </c>
      <c r="P2286" s="68">
        <f ca="1">IF(InvoiceDatabase[[#This Row],[Aging]]&lt;&gt;"Within Due",InvoiceDatabase[[#This Row],[Balance Outstanding]],0)</f>
        <v>159000</v>
      </c>
      <c r="Q2286" s="68">
        <f ca="1">IF(InvoiceDatabase[[#This Row],[Aging]]="Within Due",InvoiceDatabase[[#This Row],[Balance Outstanding]],0)</f>
        <v>0</v>
      </c>
      <c r="R2286" s="68" t="str">
        <f ca="1">IF(InvoiceDatabase[[#This Row],[Date Issued]] &gt;= TODAY()-30, "Yes", "No")</f>
        <v>No</v>
      </c>
      <c r="S2286" s="68" t="str">
        <f ca="1">IF(InvoiceDatabase[[#This Row],[IsOverdue?]]&lt;&gt;"Yes",InvoiceDatabase[[#This Row],[Status]],"Past Due")</f>
        <v>Past Due</v>
      </c>
      <c r="T2286" s="68" t="str">
        <f ca="1">IF(AND(InvoiceDatabase[[#This Row],[Date Due]]&lt;TODAY(),InvoiceDatabase[[#This Row],[Status]]&lt;&gt;"Paid"),"Yes","No")</f>
        <v>Yes</v>
      </c>
    </row>
    <row r="2287" spans="1:20">
      <c r="A2287">
        <v>2286</v>
      </c>
      <c r="C2287" t="s">
        <v>260</v>
      </c>
      <c r="D2287" s="68">
        <v>2715000</v>
      </c>
      <c r="E2287" s="23">
        <v>46200</v>
      </c>
      <c r="F2287" s="23">
        <v>46230</v>
      </c>
      <c r="G2287" t="s">
        <v>274</v>
      </c>
      <c r="H2287"/>
      <c r="I2287"/>
      <c r="K2287" t="s">
        <v>2587</v>
      </c>
      <c r="L2287" s="68">
        <v>2715000</v>
      </c>
      <c r="M2287" s="68">
        <f>InvoiceDatabase[[#This Row],[Amount]]-InvoiceDatabase[[#This Row],[Paid Amount]]</f>
        <v>0</v>
      </c>
      <c r="N2287" s="68" t="str" cm="1">
        <f t="array" aca="1" ref="N22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7" s="68" t="str">
        <f>_xlfn.TEXTAFTER(
VLOOKUP(InvoiceDatabase[[#This Row],[Customer]],CustomerList[],5,FALSE),
", ", -1)</f>
        <v>Sulawesi Utara</v>
      </c>
      <c r="P2287" s="68">
        <f ca="1">IF(InvoiceDatabase[[#This Row],[Aging]]&lt;&gt;"Within Due",InvoiceDatabase[[#This Row],[Balance Outstanding]],0)</f>
        <v>0</v>
      </c>
      <c r="Q2287" s="68">
        <f ca="1">IF(InvoiceDatabase[[#This Row],[Aging]]="Within Due",InvoiceDatabase[[#This Row],[Balance Outstanding]],0)</f>
        <v>0</v>
      </c>
      <c r="R2287" s="68" t="str">
        <f ca="1">IF(InvoiceDatabase[[#This Row],[Date Issued]] &gt;= TODAY()-30, "Yes", "No")</f>
        <v>No</v>
      </c>
      <c r="S2287" s="68" t="str">
        <f ca="1">IF(InvoiceDatabase[[#This Row],[IsOverdue?]]&lt;&gt;"Yes",InvoiceDatabase[[#This Row],[Status]],"Past Due")</f>
        <v>Paid</v>
      </c>
      <c r="T2287" s="68" t="str">
        <f ca="1">IF(AND(InvoiceDatabase[[#This Row],[Date Due]]&lt;TODAY(),InvoiceDatabase[[#This Row],[Status]]&lt;&gt;"Paid"),"Yes","No")</f>
        <v>No</v>
      </c>
    </row>
    <row r="2288" spans="1:20">
      <c r="A2288">
        <v>2287</v>
      </c>
      <c r="C2288" t="s">
        <v>171</v>
      </c>
      <c r="D2288" s="68">
        <v>5288000</v>
      </c>
      <c r="E2288" s="23">
        <v>46261</v>
      </c>
      <c r="F2288" s="23">
        <v>46275</v>
      </c>
      <c r="G2288" t="s">
        <v>274</v>
      </c>
      <c r="H2288"/>
      <c r="I2288"/>
      <c r="K2288" t="s">
        <v>2588</v>
      </c>
      <c r="L2288" s="68">
        <v>5288000</v>
      </c>
      <c r="M2288" s="68">
        <f>InvoiceDatabase[[#This Row],[Amount]]-InvoiceDatabase[[#This Row],[Paid Amount]]</f>
        <v>0</v>
      </c>
      <c r="N2288" s="68" t="str" cm="1">
        <f t="array" aca="1" ref="N22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8" s="68" t="str">
        <f>_xlfn.TEXTAFTER(
VLOOKUP(InvoiceDatabase[[#This Row],[Customer]],CustomerList[],5,FALSE),
", ", -1)</f>
        <v>Jawa Barat</v>
      </c>
      <c r="P2288" s="68">
        <f ca="1">IF(InvoiceDatabase[[#This Row],[Aging]]&lt;&gt;"Within Due",InvoiceDatabase[[#This Row],[Balance Outstanding]],0)</f>
        <v>0</v>
      </c>
      <c r="Q2288" s="68">
        <f ca="1">IF(InvoiceDatabase[[#This Row],[Aging]]="Within Due",InvoiceDatabase[[#This Row],[Balance Outstanding]],0)</f>
        <v>0</v>
      </c>
      <c r="R2288" s="68" t="str">
        <f ca="1">IF(InvoiceDatabase[[#This Row],[Date Issued]] &gt;= TODAY()-30, "Yes", "No")</f>
        <v>No</v>
      </c>
      <c r="S2288" s="68" t="str">
        <f ca="1">IF(InvoiceDatabase[[#This Row],[IsOverdue?]]&lt;&gt;"Yes",InvoiceDatabase[[#This Row],[Status]],"Past Due")</f>
        <v>Paid</v>
      </c>
      <c r="T2288" s="68" t="str">
        <f ca="1">IF(AND(InvoiceDatabase[[#This Row],[Date Due]]&lt;TODAY(),InvoiceDatabase[[#This Row],[Status]]&lt;&gt;"Paid"),"Yes","No")</f>
        <v>No</v>
      </c>
    </row>
    <row r="2289" spans="1:20">
      <c r="A2289">
        <v>2288</v>
      </c>
      <c r="C2289" t="s">
        <v>225</v>
      </c>
      <c r="D2289" s="68">
        <v>3575000</v>
      </c>
      <c r="E2289" s="23">
        <v>46141</v>
      </c>
      <c r="F2289" s="23">
        <v>46155</v>
      </c>
      <c r="G2289" t="s">
        <v>274</v>
      </c>
      <c r="H2289"/>
      <c r="I2289"/>
      <c r="K2289" t="s">
        <v>2589</v>
      </c>
      <c r="L2289" s="68">
        <v>3575000</v>
      </c>
      <c r="M2289" s="68">
        <f>InvoiceDatabase[[#This Row],[Amount]]-InvoiceDatabase[[#This Row],[Paid Amount]]</f>
        <v>0</v>
      </c>
      <c r="N2289" s="68" t="str" cm="1">
        <f t="array" aca="1" ref="N22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89" s="68" t="str">
        <f>_xlfn.TEXTAFTER(
VLOOKUP(InvoiceDatabase[[#This Row],[Customer]],CustomerList[],5,FALSE),
", ", -1)</f>
        <v>Sumatera Selatan</v>
      </c>
      <c r="P2289" s="68">
        <f ca="1">IF(InvoiceDatabase[[#This Row],[Aging]]&lt;&gt;"Within Due",InvoiceDatabase[[#This Row],[Balance Outstanding]],0)</f>
        <v>0</v>
      </c>
      <c r="Q2289" s="68">
        <f ca="1">IF(InvoiceDatabase[[#This Row],[Aging]]="Within Due",InvoiceDatabase[[#This Row],[Balance Outstanding]],0)</f>
        <v>0</v>
      </c>
      <c r="R2289" s="68" t="str">
        <f ca="1">IF(InvoiceDatabase[[#This Row],[Date Issued]] &gt;= TODAY()-30, "Yes", "No")</f>
        <v>No</v>
      </c>
      <c r="S2289" s="68" t="str">
        <f ca="1">IF(InvoiceDatabase[[#This Row],[IsOverdue?]]&lt;&gt;"Yes",InvoiceDatabase[[#This Row],[Status]],"Past Due")</f>
        <v>Paid</v>
      </c>
      <c r="T2289" s="68" t="str">
        <f ca="1">IF(AND(InvoiceDatabase[[#This Row],[Date Due]]&lt;TODAY(),InvoiceDatabase[[#This Row],[Status]]&lt;&gt;"Paid"),"Yes","No")</f>
        <v>No</v>
      </c>
    </row>
    <row r="2290" spans="1:20">
      <c r="A2290">
        <v>2289</v>
      </c>
      <c r="C2290" t="s">
        <v>211</v>
      </c>
      <c r="D2290" s="68">
        <v>9609000</v>
      </c>
      <c r="E2290" s="23">
        <v>46152</v>
      </c>
      <c r="F2290" s="23">
        <v>46197</v>
      </c>
      <c r="G2290" t="s">
        <v>274</v>
      </c>
      <c r="H2290"/>
      <c r="I2290"/>
      <c r="K2290" t="s">
        <v>2590</v>
      </c>
      <c r="L2290" s="68">
        <v>9609000</v>
      </c>
      <c r="M2290" s="68">
        <f>InvoiceDatabase[[#This Row],[Amount]]-InvoiceDatabase[[#This Row],[Paid Amount]]</f>
        <v>0</v>
      </c>
      <c r="N2290" s="68" t="str" cm="1">
        <f t="array" aca="1" ref="N22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0" s="68" t="str">
        <f>_xlfn.TEXTAFTER(
VLOOKUP(InvoiceDatabase[[#This Row],[Customer]],CustomerList[],5,FALSE),
", ", -1)</f>
        <v>Sulawesi Selatan</v>
      </c>
      <c r="P2290" s="68">
        <f ca="1">IF(InvoiceDatabase[[#This Row],[Aging]]&lt;&gt;"Within Due",InvoiceDatabase[[#This Row],[Balance Outstanding]],0)</f>
        <v>0</v>
      </c>
      <c r="Q2290" s="68">
        <f ca="1">IF(InvoiceDatabase[[#This Row],[Aging]]="Within Due",InvoiceDatabase[[#This Row],[Balance Outstanding]],0)</f>
        <v>0</v>
      </c>
      <c r="R2290" s="68" t="str">
        <f ca="1">IF(InvoiceDatabase[[#This Row],[Date Issued]] &gt;= TODAY()-30, "Yes", "No")</f>
        <v>No</v>
      </c>
      <c r="S2290" s="68" t="str">
        <f ca="1">IF(InvoiceDatabase[[#This Row],[IsOverdue?]]&lt;&gt;"Yes",InvoiceDatabase[[#This Row],[Status]],"Past Due")</f>
        <v>Paid</v>
      </c>
      <c r="T2290" s="68" t="str">
        <f ca="1">IF(AND(InvoiceDatabase[[#This Row],[Date Due]]&lt;TODAY(),InvoiceDatabase[[#This Row],[Status]]&lt;&gt;"Paid"),"Yes","No")</f>
        <v>No</v>
      </c>
    </row>
    <row r="2291" spans="1:20">
      <c r="A2291">
        <v>2290</v>
      </c>
      <c r="C2291" t="s">
        <v>158</v>
      </c>
      <c r="D2291" s="68">
        <v>3572000</v>
      </c>
      <c r="E2291" s="23">
        <v>46034</v>
      </c>
      <c r="F2291" s="23">
        <v>46079</v>
      </c>
      <c r="G2291" t="s">
        <v>274</v>
      </c>
      <c r="H2291"/>
      <c r="I2291"/>
      <c r="K2291" t="s">
        <v>2591</v>
      </c>
      <c r="L2291" s="68">
        <v>3572000</v>
      </c>
      <c r="M2291" s="68">
        <f>InvoiceDatabase[[#This Row],[Amount]]-InvoiceDatabase[[#This Row],[Paid Amount]]</f>
        <v>0</v>
      </c>
      <c r="N2291" s="68" t="str" cm="1">
        <f t="array" aca="1" ref="N22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1" s="68" t="str">
        <f>_xlfn.TEXTAFTER(
VLOOKUP(InvoiceDatabase[[#This Row],[Customer]],CustomerList[],5,FALSE),
", ", -1)</f>
        <v>DKI Jakarta</v>
      </c>
      <c r="P2291" s="68">
        <f ca="1">IF(InvoiceDatabase[[#This Row],[Aging]]&lt;&gt;"Within Due",InvoiceDatabase[[#This Row],[Balance Outstanding]],0)</f>
        <v>0</v>
      </c>
      <c r="Q2291" s="68">
        <f ca="1">IF(InvoiceDatabase[[#This Row],[Aging]]="Within Due",InvoiceDatabase[[#This Row],[Balance Outstanding]],0)</f>
        <v>0</v>
      </c>
      <c r="R2291" s="68" t="str">
        <f ca="1">IF(InvoiceDatabase[[#This Row],[Date Issued]] &gt;= TODAY()-30, "Yes", "No")</f>
        <v>No</v>
      </c>
      <c r="S2291" s="68" t="str">
        <f ca="1">IF(InvoiceDatabase[[#This Row],[IsOverdue?]]&lt;&gt;"Yes",InvoiceDatabase[[#This Row],[Status]],"Past Due")</f>
        <v>Paid</v>
      </c>
      <c r="T2291" s="68" t="str">
        <f ca="1">IF(AND(InvoiceDatabase[[#This Row],[Date Due]]&lt;TODAY(),InvoiceDatabase[[#This Row],[Status]]&lt;&gt;"Paid"),"Yes","No")</f>
        <v>No</v>
      </c>
    </row>
    <row r="2292" spans="1:20">
      <c r="A2292">
        <v>2291</v>
      </c>
      <c r="C2292" t="s">
        <v>190</v>
      </c>
      <c r="D2292" s="68">
        <v>676000</v>
      </c>
      <c r="E2292" s="23">
        <v>46032</v>
      </c>
      <c r="F2292" s="23">
        <v>46062</v>
      </c>
      <c r="G2292" t="s">
        <v>274</v>
      </c>
      <c r="H2292"/>
      <c r="I2292"/>
      <c r="K2292" t="s">
        <v>2592</v>
      </c>
      <c r="L2292" s="68">
        <v>676000</v>
      </c>
      <c r="M2292" s="68">
        <f>InvoiceDatabase[[#This Row],[Amount]]-InvoiceDatabase[[#This Row],[Paid Amount]]</f>
        <v>0</v>
      </c>
      <c r="N2292" s="68" t="str" cm="1">
        <f t="array" aca="1" ref="N22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2" s="68" t="str">
        <f>_xlfn.TEXTAFTER(
VLOOKUP(InvoiceDatabase[[#This Row],[Customer]],CustomerList[],5,FALSE),
", ", -1)</f>
        <v>Jawa Tengah</v>
      </c>
      <c r="P2292" s="68">
        <f ca="1">IF(InvoiceDatabase[[#This Row],[Aging]]&lt;&gt;"Within Due",InvoiceDatabase[[#This Row],[Balance Outstanding]],0)</f>
        <v>0</v>
      </c>
      <c r="Q2292" s="68">
        <f ca="1">IF(InvoiceDatabase[[#This Row],[Aging]]="Within Due",InvoiceDatabase[[#This Row],[Balance Outstanding]],0)</f>
        <v>0</v>
      </c>
      <c r="R2292" s="68" t="str">
        <f ca="1">IF(InvoiceDatabase[[#This Row],[Date Issued]] &gt;= TODAY()-30, "Yes", "No")</f>
        <v>No</v>
      </c>
      <c r="S2292" s="68" t="str">
        <f ca="1">IF(InvoiceDatabase[[#This Row],[IsOverdue?]]&lt;&gt;"Yes",InvoiceDatabase[[#This Row],[Status]],"Past Due")</f>
        <v>Paid</v>
      </c>
      <c r="T2292" s="68" t="str">
        <f ca="1">IF(AND(InvoiceDatabase[[#This Row],[Date Due]]&lt;TODAY(),InvoiceDatabase[[#This Row],[Status]]&lt;&gt;"Paid"),"Yes","No")</f>
        <v>No</v>
      </c>
    </row>
    <row r="2293" spans="1:20">
      <c r="A2293">
        <v>2292</v>
      </c>
      <c r="C2293" t="s">
        <v>246</v>
      </c>
      <c r="D2293" s="68">
        <v>5946000</v>
      </c>
      <c r="E2293" s="23">
        <v>46219</v>
      </c>
      <c r="F2293" s="23">
        <v>46249</v>
      </c>
      <c r="G2293" t="s">
        <v>51</v>
      </c>
      <c r="H2293"/>
      <c r="I2293"/>
      <c r="K2293" t="s">
        <v>2593</v>
      </c>
      <c r="L2293" s="68">
        <v>0</v>
      </c>
      <c r="M2293" s="68">
        <f>InvoiceDatabase[[#This Row],[Amount]]-InvoiceDatabase[[#This Row],[Paid Amount]]</f>
        <v>5946000</v>
      </c>
      <c r="N2293" s="68" t="str" cm="1">
        <f t="array" aca="1" ref="N22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293" s="68" t="str">
        <f>_xlfn.TEXTAFTER(
VLOOKUP(InvoiceDatabase[[#This Row],[Customer]],CustomerList[],5,FALSE),
", ", -1)</f>
        <v>Kalimantan Timur</v>
      </c>
      <c r="P2293" s="68">
        <f ca="1">IF(InvoiceDatabase[[#This Row],[Aging]]&lt;&gt;"Within Due",InvoiceDatabase[[#This Row],[Balance Outstanding]],0)</f>
        <v>5946000</v>
      </c>
      <c r="Q2293" s="68">
        <f ca="1">IF(InvoiceDatabase[[#This Row],[Aging]]="Within Due",InvoiceDatabase[[#This Row],[Balance Outstanding]],0)</f>
        <v>0</v>
      </c>
      <c r="R2293" s="68" t="str">
        <f ca="1">IF(InvoiceDatabase[[#This Row],[Date Issued]] &gt;= TODAY()-30, "Yes", "No")</f>
        <v>No</v>
      </c>
      <c r="S2293" s="68" t="str">
        <f ca="1">IF(InvoiceDatabase[[#This Row],[IsOverdue?]]&lt;&gt;"Yes",InvoiceDatabase[[#This Row],[Status]],"Past Due")</f>
        <v>Past Due</v>
      </c>
      <c r="T2293" s="68" t="str">
        <f ca="1">IF(AND(InvoiceDatabase[[#This Row],[Date Due]]&lt;TODAY(),InvoiceDatabase[[#This Row],[Status]]&lt;&gt;"Paid"),"Yes","No")</f>
        <v>Yes</v>
      </c>
    </row>
    <row r="2294" spans="1:20">
      <c r="A2294">
        <v>2293</v>
      </c>
      <c r="C2294" t="s">
        <v>32</v>
      </c>
      <c r="D2294" s="68">
        <v>2485000</v>
      </c>
      <c r="E2294" s="23">
        <v>46089</v>
      </c>
      <c r="F2294" s="23">
        <v>46103</v>
      </c>
      <c r="G2294" t="s">
        <v>274</v>
      </c>
      <c r="H2294"/>
      <c r="I2294"/>
      <c r="K2294" t="s">
        <v>2594</v>
      </c>
      <c r="L2294" s="68">
        <v>2485000</v>
      </c>
      <c r="M2294" s="68">
        <f>InvoiceDatabase[[#This Row],[Amount]]-InvoiceDatabase[[#This Row],[Paid Amount]]</f>
        <v>0</v>
      </c>
      <c r="N2294" s="68" t="str" cm="1">
        <f t="array" aca="1" ref="N22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4" s="68" t="str">
        <f>_xlfn.TEXTAFTER(
VLOOKUP(InvoiceDatabase[[#This Row],[Customer]],CustomerList[],5,FALSE),
", ", -1)</f>
        <v>DKI Jakarta</v>
      </c>
      <c r="P2294" s="68">
        <f ca="1">IF(InvoiceDatabase[[#This Row],[Aging]]&lt;&gt;"Within Due",InvoiceDatabase[[#This Row],[Balance Outstanding]],0)</f>
        <v>0</v>
      </c>
      <c r="Q2294" s="68">
        <f ca="1">IF(InvoiceDatabase[[#This Row],[Aging]]="Within Due",InvoiceDatabase[[#This Row],[Balance Outstanding]],0)</f>
        <v>0</v>
      </c>
      <c r="R2294" s="68" t="str">
        <f ca="1">IF(InvoiceDatabase[[#This Row],[Date Issued]] &gt;= TODAY()-30, "Yes", "No")</f>
        <v>No</v>
      </c>
      <c r="S2294" s="68" t="str">
        <f ca="1">IF(InvoiceDatabase[[#This Row],[IsOverdue?]]&lt;&gt;"Yes",InvoiceDatabase[[#This Row],[Status]],"Past Due")</f>
        <v>Paid</v>
      </c>
      <c r="T2294" s="68" t="str">
        <f ca="1">IF(AND(InvoiceDatabase[[#This Row],[Date Due]]&lt;TODAY(),InvoiceDatabase[[#This Row],[Status]]&lt;&gt;"Paid"),"Yes","No")</f>
        <v>No</v>
      </c>
    </row>
    <row r="2295" spans="1:20">
      <c r="A2295">
        <v>2294</v>
      </c>
      <c r="C2295" t="s">
        <v>118</v>
      </c>
      <c r="D2295" s="68">
        <v>1332000</v>
      </c>
      <c r="E2295" s="23">
        <v>46117</v>
      </c>
      <c r="F2295" s="23">
        <v>46162</v>
      </c>
      <c r="G2295" t="s">
        <v>2802</v>
      </c>
      <c r="H2295"/>
      <c r="I2295"/>
      <c r="K2295" t="s">
        <v>2595</v>
      </c>
      <c r="L2295" s="68">
        <v>666000</v>
      </c>
      <c r="M2295" s="68">
        <f>InvoiceDatabase[[#This Row],[Amount]]-InvoiceDatabase[[#This Row],[Paid Amount]]</f>
        <v>666000</v>
      </c>
      <c r="N2295" s="68" t="str" cm="1">
        <f t="array" aca="1" ref="N22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5" s="68" t="str">
        <f>_xlfn.TEXTAFTER(
VLOOKUP(InvoiceDatabase[[#This Row],[Customer]],CustomerList[],5,FALSE),
", ", -1)</f>
        <v>DKI Jakarta</v>
      </c>
      <c r="P2295" s="68">
        <f ca="1">IF(InvoiceDatabase[[#This Row],[Aging]]&lt;&gt;"Within Due",InvoiceDatabase[[#This Row],[Balance Outstanding]],0)</f>
        <v>666000</v>
      </c>
      <c r="Q2295" s="68">
        <f ca="1">IF(InvoiceDatabase[[#This Row],[Aging]]="Within Due",InvoiceDatabase[[#This Row],[Balance Outstanding]],0)</f>
        <v>0</v>
      </c>
      <c r="R2295" s="68" t="str">
        <f ca="1">IF(InvoiceDatabase[[#This Row],[Date Issued]] &gt;= TODAY()-30, "Yes", "No")</f>
        <v>No</v>
      </c>
      <c r="S2295" s="68" t="str">
        <f ca="1">IF(InvoiceDatabase[[#This Row],[IsOverdue?]]&lt;&gt;"Yes",InvoiceDatabase[[#This Row],[Status]],"Past Due")</f>
        <v>Past Due</v>
      </c>
      <c r="T2295" s="68" t="str">
        <f ca="1">IF(AND(InvoiceDatabase[[#This Row],[Date Due]]&lt;TODAY(),InvoiceDatabase[[#This Row],[Status]]&lt;&gt;"Paid"),"Yes","No")</f>
        <v>Yes</v>
      </c>
    </row>
    <row r="2296" spans="1:20">
      <c r="A2296">
        <v>2295</v>
      </c>
      <c r="C2296" t="s">
        <v>165</v>
      </c>
      <c r="D2296" s="68">
        <v>2984000</v>
      </c>
      <c r="E2296" s="23">
        <v>46143</v>
      </c>
      <c r="F2296" s="23">
        <v>46173</v>
      </c>
      <c r="G2296" t="s">
        <v>2802</v>
      </c>
      <c r="H2296"/>
      <c r="I2296"/>
      <c r="K2296" t="s">
        <v>2596</v>
      </c>
      <c r="L2296" s="68">
        <v>895000</v>
      </c>
      <c r="M2296" s="68">
        <f>InvoiceDatabase[[#This Row],[Amount]]-InvoiceDatabase[[#This Row],[Paid Amount]]</f>
        <v>2089000</v>
      </c>
      <c r="N2296" s="68" t="str" cm="1">
        <f t="array" aca="1" ref="N22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296" s="68" t="str">
        <f>_xlfn.TEXTAFTER(
VLOOKUP(InvoiceDatabase[[#This Row],[Customer]],CustomerList[],5,FALSE),
", ", -1)</f>
        <v>Jawa Barat</v>
      </c>
      <c r="P2296" s="68">
        <f ca="1">IF(InvoiceDatabase[[#This Row],[Aging]]&lt;&gt;"Within Due",InvoiceDatabase[[#This Row],[Balance Outstanding]],0)</f>
        <v>2089000</v>
      </c>
      <c r="Q2296" s="68">
        <f ca="1">IF(InvoiceDatabase[[#This Row],[Aging]]="Within Due",InvoiceDatabase[[#This Row],[Balance Outstanding]],0)</f>
        <v>0</v>
      </c>
      <c r="R2296" s="68" t="str">
        <f ca="1">IF(InvoiceDatabase[[#This Row],[Date Issued]] &gt;= TODAY()-30, "Yes", "No")</f>
        <v>No</v>
      </c>
      <c r="S2296" s="68" t="str">
        <f ca="1">IF(InvoiceDatabase[[#This Row],[IsOverdue?]]&lt;&gt;"Yes",InvoiceDatabase[[#This Row],[Status]],"Past Due")</f>
        <v>Past Due</v>
      </c>
      <c r="T2296" s="68" t="str">
        <f ca="1">IF(AND(InvoiceDatabase[[#This Row],[Date Due]]&lt;TODAY(),InvoiceDatabase[[#This Row],[Status]]&lt;&gt;"Paid"),"Yes","No")</f>
        <v>Yes</v>
      </c>
    </row>
    <row r="2297" spans="1:20">
      <c r="A2297">
        <v>2296</v>
      </c>
      <c r="C2297" t="s">
        <v>190</v>
      </c>
      <c r="D2297" s="68">
        <v>3397000</v>
      </c>
      <c r="E2297" s="23">
        <v>46189</v>
      </c>
      <c r="F2297" s="23">
        <v>46219</v>
      </c>
      <c r="G2297" t="s">
        <v>2802</v>
      </c>
      <c r="H2297"/>
      <c r="I2297"/>
      <c r="K2297" t="s">
        <v>2597</v>
      </c>
      <c r="L2297" s="68">
        <v>1359000</v>
      </c>
      <c r="M2297" s="68">
        <f>InvoiceDatabase[[#This Row],[Amount]]-InvoiceDatabase[[#This Row],[Paid Amount]]</f>
        <v>2038000</v>
      </c>
      <c r="N2297" s="68" t="str" cm="1">
        <f t="array" aca="1" ref="N22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297" s="68" t="str">
        <f>_xlfn.TEXTAFTER(
VLOOKUP(InvoiceDatabase[[#This Row],[Customer]],CustomerList[],5,FALSE),
", ", -1)</f>
        <v>Jawa Tengah</v>
      </c>
      <c r="P2297" s="68">
        <f ca="1">IF(InvoiceDatabase[[#This Row],[Aging]]&lt;&gt;"Within Due",InvoiceDatabase[[#This Row],[Balance Outstanding]],0)</f>
        <v>2038000</v>
      </c>
      <c r="Q2297" s="68">
        <f ca="1">IF(InvoiceDatabase[[#This Row],[Aging]]="Within Due",InvoiceDatabase[[#This Row],[Balance Outstanding]],0)</f>
        <v>0</v>
      </c>
      <c r="R2297" s="68" t="str">
        <f ca="1">IF(InvoiceDatabase[[#This Row],[Date Issued]] &gt;= TODAY()-30, "Yes", "No")</f>
        <v>No</v>
      </c>
      <c r="S2297" s="68" t="str">
        <f ca="1">IF(InvoiceDatabase[[#This Row],[IsOverdue?]]&lt;&gt;"Yes",InvoiceDatabase[[#This Row],[Status]],"Past Due")</f>
        <v>Past Due</v>
      </c>
      <c r="T2297" s="68" t="str">
        <f ca="1">IF(AND(InvoiceDatabase[[#This Row],[Date Due]]&lt;TODAY(),InvoiceDatabase[[#This Row],[Status]]&lt;&gt;"Paid"),"Yes","No")</f>
        <v>Yes</v>
      </c>
    </row>
    <row r="2298" spans="1:20">
      <c r="A2298">
        <v>2297</v>
      </c>
      <c r="C2298" t="s">
        <v>197</v>
      </c>
      <c r="D2298" s="68">
        <v>6345000</v>
      </c>
      <c r="E2298" s="23">
        <v>46025</v>
      </c>
      <c r="F2298" s="23">
        <v>46055</v>
      </c>
      <c r="G2298" t="s">
        <v>274</v>
      </c>
      <c r="H2298"/>
      <c r="I2298"/>
      <c r="K2298" t="s">
        <v>2598</v>
      </c>
      <c r="L2298" s="68">
        <v>6345000</v>
      </c>
      <c r="M2298" s="68">
        <f>InvoiceDatabase[[#This Row],[Amount]]-InvoiceDatabase[[#This Row],[Paid Amount]]</f>
        <v>0</v>
      </c>
      <c r="N2298" s="68" t="str" cm="1">
        <f t="array" aca="1" ref="N22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8" s="68" t="str">
        <f>_xlfn.TEXTAFTER(
VLOOKUP(InvoiceDatabase[[#This Row],[Customer]],CustomerList[],5,FALSE),
", ", -1)</f>
        <v>DI Yogyakarta</v>
      </c>
      <c r="P2298" s="68">
        <f ca="1">IF(InvoiceDatabase[[#This Row],[Aging]]&lt;&gt;"Within Due",InvoiceDatabase[[#This Row],[Balance Outstanding]],0)</f>
        <v>0</v>
      </c>
      <c r="Q2298" s="68">
        <f ca="1">IF(InvoiceDatabase[[#This Row],[Aging]]="Within Due",InvoiceDatabase[[#This Row],[Balance Outstanding]],0)</f>
        <v>0</v>
      </c>
      <c r="R2298" s="68" t="str">
        <f ca="1">IF(InvoiceDatabase[[#This Row],[Date Issued]] &gt;= TODAY()-30, "Yes", "No")</f>
        <v>No</v>
      </c>
      <c r="S2298" s="68" t="str">
        <f ca="1">IF(InvoiceDatabase[[#This Row],[IsOverdue?]]&lt;&gt;"Yes",InvoiceDatabase[[#This Row],[Status]],"Past Due")</f>
        <v>Paid</v>
      </c>
      <c r="T2298" s="68" t="str">
        <f ca="1">IF(AND(InvoiceDatabase[[#This Row],[Date Due]]&lt;TODAY(),InvoiceDatabase[[#This Row],[Status]]&lt;&gt;"Paid"),"Yes","No")</f>
        <v>No</v>
      </c>
    </row>
    <row r="2299" spans="1:20">
      <c r="A2299">
        <v>2298</v>
      </c>
      <c r="C2299" t="s">
        <v>218</v>
      </c>
      <c r="D2299" s="68">
        <v>3273000</v>
      </c>
      <c r="E2299" s="23">
        <v>46245</v>
      </c>
      <c r="F2299" s="23">
        <v>46275</v>
      </c>
      <c r="G2299" t="s">
        <v>274</v>
      </c>
      <c r="H2299"/>
      <c r="I2299"/>
      <c r="K2299" t="s">
        <v>2599</v>
      </c>
      <c r="L2299" s="68">
        <v>3273000</v>
      </c>
      <c r="M2299" s="68">
        <f>InvoiceDatabase[[#This Row],[Amount]]-InvoiceDatabase[[#This Row],[Paid Amount]]</f>
        <v>0</v>
      </c>
      <c r="N2299" s="68" t="str" cm="1">
        <f t="array" aca="1" ref="N22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299" s="68" t="str">
        <f>_xlfn.TEXTAFTER(
VLOOKUP(InvoiceDatabase[[#This Row],[Customer]],CustomerList[],5,FALSE),
", ", -1)</f>
        <v>Sumatera Utara</v>
      </c>
      <c r="P2299" s="68">
        <f ca="1">IF(InvoiceDatabase[[#This Row],[Aging]]&lt;&gt;"Within Due",InvoiceDatabase[[#This Row],[Balance Outstanding]],0)</f>
        <v>0</v>
      </c>
      <c r="Q2299" s="68">
        <f ca="1">IF(InvoiceDatabase[[#This Row],[Aging]]="Within Due",InvoiceDatabase[[#This Row],[Balance Outstanding]],0)</f>
        <v>0</v>
      </c>
      <c r="R2299" s="68" t="str">
        <f ca="1">IF(InvoiceDatabase[[#This Row],[Date Issued]] &gt;= TODAY()-30, "Yes", "No")</f>
        <v>No</v>
      </c>
      <c r="S2299" s="68" t="str">
        <f ca="1">IF(InvoiceDatabase[[#This Row],[IsOverdue?]]&lt;&gt;"Yes",InvoiceDatabase[[#This Row],[Status]],"Past Due")</f>
        <v>Paid</v>
      </c>
      <c r="T2299" s="68" t="str">
        <f ca="1">IF(AND(InvoiceDatabase[[#This Row],[Date Due]]&lt;TODAY(),InvoiceDatabase[[#This Row],[Status]]&lt;&gt;"Paid"),"Yes","No")</f>
        <v>No</v>
      </c>
    </row>
    <row r="2300" spans="1:20">
      <c r="A2300">
        <v>2299</v>
      </c>
      <c r="C2300" t="s">
        <v>111</v>
      </c>
      <c r="D2300" s="68">
        <v>2424000</v>
      </c>
      <c r="E2300" s="23">
        <v>46050</v>
      </c>
      <c r="F2300" s="23">
        <v>46080</v>
      </c>
      <c r="G2300" t="s">
        <v>51</v>
      </c>
      <c r="H2300"/>
      <c r="I2300"/>
      <c r="K2300" t="s">
        <v>2600</v>
      </c>
      <c r="L2300" s="68">
        <v>0</v>
      </c>
      <c r="M2300" s="68">
        <f>InvoiceDatabase[[#This Row],[Amount]]-InvoiceDatabase[[#This Row],[Paid Amount]]</f>
        <v>2424000</v>
      </c>
      <c r="N2300" s="68" t="str" cm="1">
        <f t="array" aca="1" ref="N23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0" s="68" t="str">
        <f>_xlfn.TEXTAFTER(
VLOOKUP(InvoiceDatabase[[#This Row],[Customer]],CustomerList[],5,FALSE),
", ", -1)</f>
        <v>DKI Jakarta</v>
      </c>
      <c r="P2300" s="68">
        <f ca="1">IF(InvoiceDatabase[[#This Row],[Aging]]&lt;&gt;"Within Due",InvoiceDatabase[[#This Row],[Balance Outstanding]],0)</f>
        <v>2424000</v>
      </c>
      <c r="Q2300" s="68">
        <f ca="1">IF(InvoiceDatabase[[#This Row],[Aging]]="Within Due",InvoiceDatabase[[#This Row],[Balance Outstanding]],0)</f>
        <v>0</v>
      </c>
      <c r="R2300" s="68" t="str">
        <f ca="1">IF(InvoiceDatabase[[#This Row],[Date Issued]] &gt;= TODAY()-30, "Yes", "No")</f>
        <v>No</v>
      </c>
      <c r="S2300" s="68" t="str">
        <f ca="1">IF(InvoiceDatabase[[#This Row],[IsOverdue?]]&lt;&gt;"Yes",InvoiceDatabase[[#This Row],[Status]],"Past Due")</f>
        <v>Past Due</v>
      </c>
      <c r="T2300" s="68" t="str">
        <f ca="1">IF(AND(InvoiceDatabase[[#This Row],[Date Due]]&lt;TODAY(),InvoiceDatabase[[#This Row],[Status]]&lt;&gt;"Paid"),"Yes","No")</f>
        <v>Yes</v>
      </c>
    </row>
    <row r="2301" spans="1:20">
      <c r="A2301">
        <v>2300</v>
      </c>
      <c r="C2301" t="s">
        <v>253</v>
      </c>
      <c r="D2301" s="68">
        <v>4783000</v>
      </c>
      <c r="E2301" s="23">
        <v>46199</v>
      </c>
      <c r="F2301" s="23">
        <v>46213</v>
      </c>
      <c r="G2301" t="s">
        <v>274</v>
      </c>
      <c r="H2301"/>
      <c r="I2301"/>
      <c r="K2301" t="s">
        <v>2601</v>
      </c>
      <c r="L2301" s="68">
        <v>4783000</v>
      </c>
      <c r="M2301" s="68">
        <f>InvoiceDatabase[[#This Row],[Amount]]-InvoiceDatabase[[#This Row],[Paid Amount]]</f>
        <v>0</v>
      </c>
      <c r="N2301" s="68" t="str" cm="1">
        <f t="array" aca="1" ref="N23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1" s="68" t="str">
        <f>_xlfn.TEXTAFTER(
VLOOKUP(InvoiceDatabase[[#This Row],[Customer]],CustomerList[],5,FALSE),
", ", -1)</f>
        <v>Kalimantan Barat</v>
      </c>
      <c r="P2301" s="68">
        <f ca="1">IF(InvoiceDatabase[[#This Row],[Aging]]&lt;&gt;"Within Due",InvoiceDatabase[[#This Row],[Balance Outstanding]],0)</f>
        <v>0</v>
      </c>
      <c r="Q2301" s="68">
        <f ca="1">IF(InvoiceDatabase[[#This Row],[Aging]]="Within Due",InvoiceDatabase[[#This Row],[Balance Outstanding]],0)</f>
        <v>0</v>
      </c>
      <c r="R2301" s="68" t="str">
        <f ca="1">IF(InvoiceDatabase[[#This Row],[Date Issued]] &gt;= TODAY()-30, "Yes", "No")</f>
        <v>No</v>
      </c>
      <c r="S2301" s="68" t="str">
        <f ca="1">IF(InvoiceDatabase[[#This Row],[IsOverdue?]]&lt;&gt;"Yes",InvoiceDatabase[[#This Row],[Status]],"Past Due")</f>
        <v>Paid</v>
      </c>
      <c r="T2301" s="68" t="str">
        <f ca="1">IF(AND(InvoiceDatabase[[#This Row],[Date Due]]&lt;TODAY(),InvoiceDatabase[[#This Row],[Status]]&lt;&gt;"Paid"),"Yes","No")</f>
        <v>No</v>
      </c>
    </row>
    <row r="2302" spans="1:20">
      <c r="A2302">
        <v>2301</v>
      </c>
      <c r="C2302" t="s">
        <v>144</v>
      </c>
      <c r="D2302" s="68">
        <v>2685000</v>
      </c>
      <c r="E2302" s="23">
        <v>46119</v>
      </c>
      <c r="F2302" s="23">
        <v>46149</v>
      </c>
      <c r="G2302" t="s">
        <v>274</v>
      </c>
      <c r="H2302"/>
      <c r="I2302"/>
      <c r="K2302" t="s">
        <v>2602</v>
      </c>
      <c r="L2302" s="68">
        <v>2685000</v>
      </c>
      <c r="M2302" s="68">
        <f>InvoiceDatabase[[#This Row],[Amount]]-InvoiceDatabase[[#This Row],[Paid Amount]]</f>
        <v>0</v>
      </c>
      <c r="N2302" s="68" t="str" cm="1">
        <f t="array" aca="1" ref="N23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2" s="68" t="str">
        <f>_xlfn.TEXTAFTER(
VLOOKUP(InvoiceDatabase[[#This Row],[Customer]],CustomerList[],5,FALSE),
", ", -1)</f>
        <v>Banten</v>
      </c>
      <c r="P2302" s="68">
        <f ca="1">IF(InvoiceDatabase[[#This Row],[Aging]]&lt;&gt;"Within Due",InvoiceDatabase[[#This Row],[Balance Outstanding]],0)</f>
        <v>0</v>
      </c>
      <c r="Q2302" s="68">
        <f ca="1">IF(InvoiceDatabase[[#This Row],[Aging]]="Within Due",InvoiceDatabase[[#This Row],[Balance Outstanding]],0)</f>
        <v>0</v>
      </c>
      <c r="R2302" s="68" t="str">
        <f ca="1">IF(InvoiceDatabase[[#This Row],[Date Issued]] &gt;= TODAY()-30, "Yes", "No")</f>
        <v>No</v>
      </c>
      <c r="S2302" s="68" t="str">
        <f ca="1">IF(InvoiceDatabase[[#This Row],[IsOverdue?]]&lt;&gt;"Yes",InvoiceDatabase[[#This Row],[Status]],"Past Due")</f>
        <v>Paid</v>
      </c>
      <c r="T2302" s="68" t="str">
        <f ca="1">IF(AND(InvoiceDatabase[[#This Row],[Date Due]]&lt;TODAY(),InvoiceDatabase[[#This Row],[Status]]&lt;&gt;"Paid"),"Yes","No")</f>
        <v>No</v>
      </c>
    </row>
    <row r="2303" spans="1:20">
      <c r="A2303">
        <v>2302</v>
      </c>
      <c r="C2303" t="s">
        <v>111</v>
      </c>
      <c r="D2303" s="68">
        <v>7236000</v>
      </c>
      <c r="E2303" s="23">
        <v>46173</v>
      </c>
      <c r="F2303" s="23">
        <v>46203</v>
      </c>
      <c r="G2303" t="s">
        <v>274</v>
      </c>
      <c r="H2303"/>
      <c r="I2303"/>
      <c r="K2303" t="s">
        <v>2603</v>
      </c>
      <c r="L2303" s="68">
        <v>7236000</v>
      </c>
      <c r="M2303" s="68">
        <f>InvoiceDatabase[[#This Row],[Amount]]-InvoiceDatabase[[#This Row],[Paid Amount]]</f>
        <v>0</v>
      </c>
      <c r="N2303" s="68" t="str" cm="1">
        <f t="array" aca="1" ref="N23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3" s="68" t="str">
        <f>_xlfn.TEXTAFTER(
VLOOKUP(InvoiceDatabase[[#This Row],[Customer]],CustomerList[],5,FALSE),
", ", -1)</f>
        <v>DKI Jakarta</v>
      </c>
      <c r="P2303" s="68">
        <f ca="1">IF(InvoiceDatabase[[#This Row],[Aging]]&lt;&gt;"Within Due",InvoiceDatabase[[#This Row],[Balance Outstanding]],0)</f>
        <v>0</v>
      </c>
      <c r="Q2303" s="68">
        <f ca="1">IF(InvoiceDatabase[[#This Row],[Aging]]="Within Due",InvoiceDatabase[[#This Row],[Balance Outstanding]],0)</f>
        <v>0</v>
      </c>
      <c r="R2303" s="68" t="str">
        <f ca="1">IF(InvoiceDatabase[[#This Row],[Date Issued]] &gt;= TODAY()-30, "Yes", "No")</f>
        <v>No</v>
      </c>
      <c r="S2303" s="68" t="str">
        <f ca="1">IF(InvoiceDatabase[[#This Row],[IsOverdue?]]&lt;&gt;"Yes",InvoiceDatabase[[#This Row],[Status]],"Past Due")</f>
        <v>Paid</v>
      </c>
      <c r="T2303" s="68" t="str">
        <f ca="1">IF(AND(InvoiceDatabase[[#This Row],[Date Due]]&lt;TODAY(),InvoiceDatabase[[#This Row],[Status]]&lt;&gt;"Paid"),"Yes","No")</f>
        <v>No</v>
      </c>
    </row>
    <row r="2304" spans="1:20">
      <c r="A2304">
        <v>2303</v>
      </c>
      <c r="C2304" t="s">
        <v>232</v>
      </c>
      <c r="D2304" s="68">
        <v>1701000</v>
      </c>
      <c r="E2304" s="23">
        <v>46150</v>
      </c>
      <c r="F2304" s="23">
        <v>46180</v>
      </c>
      <c r="G2304" t="s">
        <v>51</v>
      </c>
      <c r="H2304"/>
      <c r="I2304"/>
      <c r="K2304" t="s">
        <v>2604</v>
      </c>
      <c r="L2304" s="68">
        <v>0</v>
      </c>
      <c r="M2304" s="68">
        <f>InvoiceDatabase[[#This Row],[Amount]]-InvoiceDatabase[[#This Row],[Paid Amount]]</f>
        <v>1701000</v>
      </c>
      <c r="N2304" s="68" t="str" cm="1">
        <f t="array" aca="1" ref="N23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04" s="68" t="str">
        <f>_xlfn.TEXTAFTER(
VLOOKUP(InvoiceDatabase[[#This Row],[Customer]],CustomerList[],5,FALSE),
", ", -1)</f>
        <v>Riau</v>
      </c>
      <c r="P2304" s="68">
        <f ca="1">IF(InvoiceDatabase[[#This Row],[Aging]]&lt;&gt;"Within Due",InvoiceDatabase[[#This Row],[Balance Outstanding]],0)</f>
        <v>1701000</v>
      </c>
      <c r="Q2304" s="68">
        <f ca="1">IF(InvoiceDatabase[[#This Row],[Aging]]="Within Due",InvoiceDatabase[[#This Row],[Balance Outstanding]],0)</f>
        <v>0</v>
      </c>
      <c r="R2304" s="68" t="str">
        <f ca="1">IF(InvoiceDatabase[[#This Row],[Date Issued]] &gt;= TODAY()-30, "Yes", "No")</f>
        <v>No</v>
      </c>
      <c r="S2304" s="68" t="str">
        <f ca="1">IF(InvoiceDatabase[[#This Row],[IsOverdue?]]&lt;&gt;"Yes",InvoiceDatabase[[#This Row],[Status]],"Past Due")</f>
        <v>Past Due</v>
      </c>
      <c r="T2304" s="68" t="str">
        <f ca="1">IF(AND(InvoiceDatabase[[#This Row],[Date Due]]&lt;TODAY(),InvoiceDatabase[[#This Row],[Status]]&lt;&gt;"Paid"),"Yes","No")</f>
        <v>Yes</v>
      </c>
    </row>
    <row r="2305" spans="1:20">
      <c r="A2305">
        <v>2304</v>
      </c>
      <c r="C2305" t="s">
        <v>177</v>
      </c>
      <c r="D2305" s="68">
        <v>5011000</v>
      </c>
      <c r="E2305" s="23">
        <v>46228</v>
      </c>
      <c r="F2305" s="23">
        <v>46258</v>
      </c>
      <c r="G2305" t="s">
        <v>274</v>
      </c>
      <c r="H2305"/>
      <c r="I2305"/>
      <c r="K2305" t="s">
        <v>2605</v>
      </c>
      <c r="L2305" s="68">
        <v>5011000</v>
      </c>
      <c r="M2305" s="68">
        <f>InvoiceDatabase[[#This Row],[Amount]]-InvoiceDatabase[[#This Row],[Paid Amount]]</f>
        <v>0</v>
      </c>
      <c r="N2305" s="68" t="str" cm="1">
        <f t="array" aca="1" ref="N23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5" s="68" t="str">
        <f>_xlfn.TEXTAFTER(
VLOOKUP(InvoiceDatabase[[#This Row],[Customer]],CustomerList[],5,FALSE),
", ", -1)</f>
        <v>Jawa Timur</v>
      </c>
      <c r="P2305" s="68">
        <f ca="1">IF(InvoiceDatabase[[#This Row],[Aging]]&lt;&gt;"Within Due",InvoiceDatabase[[#This Row],[Balance Outstanding]],0)</f>
        <v>0</v>
      </c>
      <c r="Q2305" s="68">
        <f ca="1">IF(InvoiceDatabase[[#This Row],[Aging]]="Within Due",InvoiceDatabase[[#This Row],[Balance Outstanding]],0)</f>
        <v>0</v>
      </c>
      <c r="R2305" s="68" t="str">
        <f ca="1">IF(InvoiceDatabase[[#This Row],[Date Issued]] &gt;= TODAY()-30, "Yes", "No")</f>
        <v>No</v>
      </c>
      <c r="S2305" s="68" t="str">
        <f ca="1">IF(InvoiceDatabase[[#This Row],[IsOverdue?]]&lt;&gt;"Yes",InvoiceDatabase[[#This Row],[Status]],"Past Due")</f>
        <v>Paid</v>
      </c>
      <c r="T2305" s="68" t="str">
        <f ca="1">IF(AND(InvoiceDatabase[[#This Row],[Date Due]]&lt;TODAY(),InvoiceDatabase[[#This Row],[Status]]&lt;&gt;"Paid"),"Yes","No")</f>
        <v>No</v>
      </c>
    </row>
    <row r="2306" spans="1:20">
      <c r="A2306">
        <v>2305</v>
      </c>
      <c r="C2306" t="s">
        <v>165</v>
      </c>
      <c r="D2306" s="68">
        <v>3318000</v>
      </c>
      <c r="E2306" s="23">
        <v>46234</v>
      </c>
      <c r="F2306" s="23">
        <v>46279</v>
      </c>
      <c r="G2306" t="s">
        <v>274</v>
      </c>
      <c r="H2306"/>
      <c r="I2306"/>
      <c r="K2306" t="s">
        <v>2606</v>
      </c>
      <c r="L2306" s="68">
        <v>3318000</v>
      </c>
      <c r="M2306" s="68">
        <f>InvoiceDatabase[[#This Row],[Amount]]-InvoiceDatabase[[#This Row],[Paid Amount]]</f>
        <v>0</v>
      </c>
      <c r="N2306" s="68" t="str" cm="1">
        <f t="array" aca="1" ref="N23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6" s="68" t="str">
        <f>_xlfn.TEXTAFTER(
VLOOKUP(InvoiceDatabase[[#This Row],[Customer]],CustomerList[],5,FALSE),
", ", -1)</f>
        <v>Jawa Barat</v>
      </c>
      <c r="P2306" s="68">
        <f ca="1">IF(InvoiceDatabase[[#This Row],[Aging]]&lt;&gt;"Within Due",InvoiceDatabase[[#This Row],[Balance Outstanding]],0)</f>
        <v>0</v>
      </c>
      <c r="Q2306" s="68">
        <f ca="1">IF(InvoiceDatabase[[#This Row],[Aging]]="Within Due",InvoiceDatabase[[#This Row],[Balance Outstanding]],0)</f>
        <v>0</v>
      </c>
      <c r="R2306" s="68" t="str">
        <f ca="1">IF(InvoiceDatabase[[#This Row],[Date Issued]] &gt;= TODAY()-30, "Yes", "No")</f>
        <v>No</v>
      </c>
      <c r="S2306" s="68" t="str">
        <f ca="1">IF(InvoiceDatabase[[#This Row],[IsOverdue?]]&lt;&gt;"Yes",InvoiceDatabase[[#This Row],[Status]],"Past Due")</f>
        <v>Paid</v>
      </c>
      <c r="T2306" s="68" t="str">
        <f ca="1">IF(AND(InvoiceDatabase[[#This Row],[Date Due]]&lt;TODAY(),InvoiceDatabase[[#This Row],[Status]]&lt;&gt;"Paid"),"Yes","No")</f>
        <v>No</v>
      </c>
    </row>
    <row r="2307" spans="1:20">
      <c r="A2307">
        <v>2306</v>
      </c>
      <c r="C2307" t="s">
        <v>260</v>
      </c>
      <c r="D2307" s="68">
        <v>2316000</v>
      </c>
      <c r="E2307" s="23">
        <v>46090</v>
      </c>
      <c r="F2307" s="23">
        <v>46120</v>
      </c>
      <c r="G2307" t="s">
        <v>274</v>
      </c>
      <c r="H2307"/>
      <c r="I2307"/>
      <c r="K2307" t="s">
        <v>2607</v>
      </c>
      <c r="L2307" s="68">
        <v>2316000</v>
      </c>
      <c r="M2307" s="68">
        <f>InvoiceDatabase[[#This Row],[Amount]]-InvoiceDatabase[[#This Row],[Paid Amount]]</f>
        <v>0</v>
      </c>
      <c r="N2307" s="68" t="str" cm="1">
        <f t="array" aca="1" ref="N23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7" s="68" t="str">
        <f>_xlfn.TEXTAFTER(
VLOOKUP(InvoiceDatabase[[#This Row],[Customer]],CustomerList[],5,FALSE),
", ", -1)</f>
        <v>Sulawesi Utara</v>
      </c>
      <c r="P2307" s="68">
        <f ca="1">IF(InvoiceDatabase[[#This Row],[Aging]]&lt;&gt;"Within Due",InvoiceDatabase[[#This Row],[Balance Outstanding]],0)</f>
        <v>0</v>
      </c>
      <c r="Q2307" s="68">
        <f ca="1">IF(InvoiceDatabase[[#This Row],[Aging]]="Within Due",InvoiceDatabase[[#This Row],[Balance Outstanding]],0)</f>
        <v>0</v>
      </c>
      <c r="R2307" s="68" t="str">
        <f ca="1">IF(InvoiceDatabase[[#This Row],[Date Issued]] &gt;= TODAY()-30, "Yes", "No")</f>
        <v>No</v>
      </c>
      <c r="S2307" s="68" t="str">
        <f ca="1">IF(InvoiceDatabase[[#This Row],[IsOverdue?]]&lt;&gt;"Yes",InvoiceDatabase[[#This Row],[Status]],"Past Due")</f>
        <v>Paid</v>
      </c>
      <c r="T2307" s="68" t="str">
        <f ca="1">IF(AND(InvoiceDatabase[[#This Row],[Date Due]]&lt;TODAY(),InvoiceDatabase[[#This Row],[Status]]&lt;&gt;"Paid"),"Yes","No")</f>
        <v>No</v>
      </c>
    </row>
    <row r="2308" spans="1:20">
      <c r="A2308">
        <v>2307</v>
      </c>
      <c r="C2308" t="s">
        <v>190</v>
      </c>
      <c r="D2308" s="68">
        <v>2334000</v>
      </c>
      <c r="E2308" s="23">
        <v>46234</v>
      </c>
      <c r="F2308" s="23">
        <v>46248</v>
      </c>
      <c r="G2308" t="s">
        <v>274</v>
      </c>
      <c r="H2308"/>
      <c r="I2308"/>
      <c r="K2308" t="s">
        <v>2608</v>
      </c>
      <c r="L2308" s="68">
        <v>2334000</v>
      </c>
      <c r="M2308" s="68">
        <f>InvoiceDatabase[[#This Row],[Amount]]-InvoiceDatabase[[#This Row],[Paid Amount]]</f>
        <v>0</v>
      </c>
      <c r="N2308" s="68" t="str" cm="1">
        <f t="array" aca="1" ref="N23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8" s="68" t="str">
        <f>_xlfn.TEXTAFTER(
VLOOKUP(InvoiceDatabase[[#This Row],[Customer]],CustomerList[],5,FALSE),
", ", -1)</f>
        <v>Jawa Tengah</v>
      </c>
      <c r="P2308" s="68">
        <f ca="1">IF(InvoiceDatabase[[#This Row],[Aging]]&lt;&gt;"Within Due",InvoiceDatabase[[#This Row],[Balance Outstanding]],0)</f>
        <v>0</v>
      </c>
      <c r="Q2308" s="68">
        <f ca="1">IF(InvoiceDatabase[[#This Row],[Aging]]="Within Due",InvoiceDatabase[[#This Row],[Balance Outstanding]],0)</f>
        <v>0</v>
      </c>
      <c r="R2308" s="68" t="str">
        <f ca="1">IF(InvoiceDatabase[[#This Row],[Date Issued]] &gt;= TODAY()-30, "Yes", "No")</f>
        <v>No</v>
      </c>
      <c r="S2308" s="68" t="str">
        <f ca="1">IF(InvoiceDatabase[[#This Row],[IsOverdue?]]&lt;&gt;"Yes",InvoiceDatabase[[#This Row],[Status]],"Past Due")</f>
        <v>Paid</v>
      </c>
      <c r="T2308" s="68" t="str">
        <f ca="1">IF(AND(InvoiceDatabase[[#This Row],[Date Due]]&lt;TODAY(),InvoiceDatabase[[#This Row],[Status]]&lt;&gt;"Paid"),"Yes","No")</f>
        <v>No</v>
      </c>
    </row>
    <row r="2309" spans="1:20">
      <c r="A2309">
        <v>2308</v>
      </c>
      <c r="C2309" t="s">
        <v>171</v>
      </c>
      <c r="D2309" s="68">
        <v>3114000</v>
      </c>
      <c r="E2309" s="23">
        <v>46168</v>
      </c>
      <c r="F2309" s="23">
        <v>46198</v>
      </c>
      <c r="G2309" t="s">
        <v>274</v>
      </c>
      <c r="H2309"/>
      <c r="I2309"/>
      <c r="K2309" t="s">
        <v>2609</v>
      </c>
      <c r="L2309" s="68">
        <v>3114000</v>
      </c>
      <c r="M2309" s="68">
        <f>InvoiceDatabase[[#This Row],[Amount]]-InvoiceDatabase[[#This Row],[Paid Amount]]</f>
        <v>0</v>
      </c>
      <c r="N2309" s="68" t="str" cm="1">
        <f t="array" aca="1" ref="N23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09" s="68" t="str">
        <f>_xlfn.TEXTAFTER(
VLOOKUP(InvoiceDatabase[[#This Row],[Customer]],CustomerList[],5,FALSE),
", ", -1)</f>
        <v>Jawa Barat</v>
      </c>
      <c r="P2309" s="68">
        <f ca="1">IF(InvoiceDatabase[[#This Row],[Aging]]&lt;&gt;"Within Due",InvoiceDatabase[[#This Row],[Balance Outstanding]],0)</f>
        <v>0</v>
      </c>
      <c r="Q2309" s="68">
        <f ca="1">IF(InvoiceDatabase[[#This Row],[Aging]]="Within Due",InvoiceDatabase[[#This Row],[Balance Outstanding]],0)</f>
        <v>0</v>
      </c>
      <c r="R2309" s="68" t="str">
        <f ca="1">IF(InvoiceDatabase[[#This Row],[Date Issued]] &gt;= TODAY()-30, "Yes", "No")</f>
        <v>No</v>
      </c>
      <c r="S2309" s="68" t="str">
        <f ca="1">IF(InvoiceDatabase[[#This Row],[IsOverdue?]]&lt;&gt;"Yes",InvoiceDatabase[[#This Row],[Status]],"Past Due")</f>
        <v>Paid</v>
      </c>
      <c r="T2309" s="68" t="str">
        <f ca="1">IF(AND(InvoiceDatabase[[#This Row],[Date Due]]&lt;TODAY(),InvoiceDatabase[[#This Row],[Status]]&lt;&gt;"Paid"),"Yes","No")</f>
        <v>No</v>
      </c>
    </row>
    <row r="2310" spans="1:20">
      <c r="A2310">
        <v>2309</v>
      </c>
      <c r="C2310" t="s">
        <v>171</v>
      </c>
      <c r="D2310" s="68">
        <v>8350000</v>
      </c>
      <c r="E2310" s="23">
        <v>46104</v>
      </c>
      <c r="F2310" s="23">
        <v>46134</v>
      </c>
      <c r="G2310" t="s">
        <v>274</v>
      </c>
      <c r="H2310"/>
      <c r="I2310"/>
      <c r="K2310" t="s">
        <v>2610</v>
      </c>
      <c r="L2310" s="68">
        <v>8350000</v>
      </c>
      <c r="M2310" s="68">
        <f>InvoiceDatabase[[#This Row],[Amount]]-InvoiceDatabase[[#This Row],[Paid Amount]]</f>
        <v>0</v>
      </c>
      <c r="N2310" s="68" t="str" cm="1">
        <f t="array" aca="1" ref="N23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0" s="68" t="str">
        <f>_xlfn.TEXTAFTER(
VLOOKUP(InvoiceDatabase[[#This Row],[Customer]],CustomerList[],5,FALSE),
", ", -1)</f>
        <v>Jawa Barat</v>
      </c>
      <c r="P2310" s="68">
        <f ca="1">IF(InvoiceDatabase[[#This Row],[Aging]]&lt;&gt;"Within Due",InvoiceDatabase[[#This Row],[Balance Outstanding]],0)</f>
        <v>0</v>
      </c>
      <c r="Q2310" s="68">
        <f ca="1">IF(InvoiceDatabase[[#This Row],[Aging]]="Within Due",InvoiceDatabase[[#This Row],[Balance Outstanding]],0)</f>
        <v>0</v>
      </c>
      <c r="R2310" s="68" t="str">
        <f ca="1">IF(InvoiceDatabase[[#This Row],[Date Issued]] &gt;= TODAY()-30, "Yes", "No")</f>
        <v>No</v>
      </c>
      <c r="S2310" s="68" t="str">
        <f ca="1">IF(InvoiceDatabase[[#This Row],[IsOverdue?]]&lt;&gt;"Yes",InvoiceDatabase[[#This Row],[Status]],"Past Due")</f>
        <v>Paid</v>
      </c>
      <c r="T2310" s="68" t="str">
        <f ca="1">IF(AND(InvoiceDatabase[[#This Row],[Date Due]]&lt;TODAY(),InvoiceDatabase[[#This Row],[Status]]&lt;&gt;"Paid"),"Yes","No")</f>
        <v>No</v>
      </c>
    </row>
    <row r="2311" spans="1:20">
      <c r="A2311">
        <v>2310</v>
      </c>
      <c r="C2311" t="s">
        <v>138</v>
      </c>
      <c r="D2311" s="68">
        <v>6339000</v>
      </c>
      <c r="E2311" s="23">
        <v>46264</v>
      </c>
      <c r="F2311" s="23">
        <v>46294</v>
      </c>
      <c r="G2311" t="s">
        <v>51</v>
      </c>
      <c r="H2311"/>
      <c r="I2311"/>
      <c r="K2311" t="s">
        <v>2611</v>
      </c>
      <c r="L2311" s="68">
        <v>0</v>
      </c>
      <c r="M2311" s="68">
        <f>InvoiceDatabase[[#This Row],[Amount]]-InvoiceDatabase[[#This Row],[Paid Amount]]</f>
        <v>6339000</v>
      </c>
      <c r="N2311" s="68" t="str" cm="1">
        <f t="array" aca="1" ref="N23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1" s="68" t="str">
        <f>_xlfn.TEXTAFTER(
VLOOKUP(InvoiceDatabase[[#This Row],[Customer]],CustomerList[],5,FALSE),
", ", -1)</f>
        <v>Jawa Barat</v>
      </c>
      <c r="P2311" s="68">
        <f ca="1">IF(InvoiceDatabase[[#This Row],[Aging]]&lt;&gt;"Within Due",InvoiceDatabase[[#This Row],[Balance Outstanding]],0)</f>
        <v>6339000</v>
      </c>
      <c r="Q2311" s="68">
        <f ca="1">IF(InvoiceDatabase[[#This Row],[Aging]]="Within Due",InvoiceDatabase[[#This Row],[Balance Outstanding]],0)</f>
        <v>0</v>
      </c>
      <c r="R2311" s="68" t="str">
        <f ca="1">IF(InvoiceDatabase[[#This Row],[Date Issued]] &gt;= TODAY()-30, "Yes", "No")</f>
        <v>No</v>
      </c>
      <c r="S2311" s="68" t="str">
        <f ca="1">IF(InvoiceDatabase[[#This Row],[IsOverdue?]]&lt;&gt;"Yes",InvoiceDatabase[[#This Row],[Status]],"Past Due")</f>
        <v>Past Due</v>
      </c>
      <c r="T2311" s="68" t="str">
        <f ca="1">IF(AND(InvoiceDatabase[[#This Row],[Date Due]]&lt;TODAY(),InvoiceDatabase[[#This Row],[Status]]&lt;&gt;"Paid"),"Yes","No")</f>
        <v>Yes</v>
      </c>
    </row>
    <row r="2312" spans="1:20">
      <c r="A2312">
        <v>2311</v>
      </c>
      <c r="C2312" t="s">
        <v>239</v>
      </c>
      <c r="D2312" s="68">
        <v>6040000</v>
      </c>
      <c r="E2312" s="23">
        <v>46243</v>
      </c>
      <c r="F2312" s="23">
        <v>46273</v>
      </c>
      <c r="G2312" t="s">
        <v>51</v>
      </c>
      <c r="H2312"/>
      <c r="I2312"/>
      <c r="K2312" t="s">
        <v>2612</v>
      </c>
      <c r="L2312" s="68">
        <v>0</v>
      </c>
      <c r="M2312" s="68">
        <f>InvoiceDatabase[[#This Row],[Amount]]-InvoiceDatabase[[#This Row],[Paid Amount]]</f>
        <v>6040000</v>
      </c>
      <c r="N2312" s="68" t="str" cm="1">
        <f t="array" aca="1" ref="N23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12" s="68" t="str">
        <f>_xlfn.TEXTAFTER(
VLOOKUP(InvoiceDatabase[[#This Row],[Customer]],CustomerList[],5,FALSE),
", ", -1)</f>
        <v>Kepulauan Riau</v>
      </c>
      <c r="P2312" s="68">
        <f ca="1">IF(InvoiceDatabase[[#This Row],[Aging]]&lt;&gt;"Within Due",InvoiceDatabase[[#This Row],[Balance Outstanding]],0)</f>
        <v>6040000</v>
      </c>
      <c r="Q2312" s="68">
        <f ca="1">IF(InvoiceDatabase[[#This Row],[Aging]]="Within Due",InvoiceDatabase[[#This Row],[Balance Outstanding]],0)</f>
        <v>0</v>
      </c>
      <c r="R2312" s="68" t="str">
        <f ca="1">IF(InvoiceDatabase[[#This Row],[Date Issued]] &gt;= TODAY()-30, "Yes", "No")</f>
        <v>No</v>
      </c>
      <c r="S2312" s="68" t="str">
        <f ca="1">IF(InvoiceDatabase[[#This Row],[IsOverdue?]]&lt;&gt;"Yes",InvoiceDatabase[[#This Row],[Status]],"Past Due")</f>
        <v>Past Due</v>
      </c>
      <c r="T2312" s="68" t="str">
        <f ca="1">IF(AND(InvoiceDatabase[[#This Row],[Date Due]]&lt;TODAY(),InvoiceDatabase[[#This Row],[Status]]&lt;&gt;"Paid"),"Yes","No")</f>
        <v>Yes</v>
      </c>
    </row>
    <row r="2313" spans="1:20">
      <c r="A2313">
        <v>2312</v>
      </c>
      <c r="C2313" t="s">
        <v>197</v>
      </c>
      <c r="D2313" s="68">
        <v>4238000</v>
      </c>
      <c r="E2313" s="23">
        <v>46074</v>
      </c>
      <c r="F2313" s="23">
        <v>46104</v>
      </c>
      <c r="G2313" t="s">
        <v>274</v>
      </c>
      <c r="H2313"/>
      <c r="I2313"/>
      <c r="K2313" t="s">
        <v>2613</v>
      </c>
      <c r="L2313" s="68">
        <v>4238000</v>
      </c>
      <c r="M2313" s="68">
        <f>InvoiceDatabase[[#This Row],[Amount]]-InvoiceDatabase[[#This Row],[Paid Amount]]</f>
        <v>0</v>
      </c>
      <c r="N2313" s="68" t="str" cm="1">
        <f t="array" aca="1" ref="N23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3" s="68" t="str">
        <f>_xlfn.TEXTAFTER(
VLOOKUP(InvoiceDatabase[[#This Row],[Customer]],CustomerList[],5,FALSE),
", ", -1)</f>
        <v>DI Yogyakarta</v>
      </c>
      <c r="P2313" s="68">
        <f ca="1">IF(InvoiceDatabase[[#This Row],[Aging]]&lt;&gt;"Within Due",InvoiceDatabase[[#This Row],[Balance Outstanding]],0)</f>
        <v>0</v>
      </c>
      <c r="Q2313" s="68">
        <f ca="1">IF(InvoiceDatabase[[#This Row],[Aging]]="Within Due",InvoiceDatabase[[#This Row],[Balance Outstanding]],0)</f>
        <v>0</v>
      </c>
      <c r="R2313" s="68" t="str">
        <f ca="1">IF(InvoiceDatabase[[#This Row],[Date Issued]] &gt;= TODAY()-30, "Yes", "No")</f>
        <v>No</v>
      </c>
      <c r="S2313" s="68" t="str">
        <f ca="1">IF(InvoiceDatabase[[#This Row],[IsOverdue?]]&lt;&gt;"Yes",InvoiceDatabase[[#This Row],[Status]],"Past Due")</f>
        <v>Paid</v>
      </c>
      <c r="T2313" s="68" t="str">
        <f ca="1">IF(AND(InvoiceDatabase[[#This Row],[Date Due]]&lt;TODAY(),InvoiceDatabase[[#This Row],[Status]]&lt;&gt;"Paid"),"Yes","No")</f>
        <v>No</v>
      </c>
    </row>
    <row r="2314" spans="1:20">
      <c r="A2314">
        <v>2313</v>
      </c>
      <c r="C2314" t="s">
        <v>177</v>
      </c>
      <c r="D2314" s="68">
        <v>2904000</v>
      </c>
      <c r="E2314" s="23">
        <v>46113</v>
      </c>
      <c r="F2314" s="23">
        <v>46143</v>
      </c>
      <c r="G2314" t="s">
        <v>274</v>
      </c>
      <c r="H2314"/>
      <c r="I2314"/>
      <c r="K2314" t="s">
        <v>2614</v>
      </c>
      <c r="L2314" s="68">
        <v>2904000</v>
      </c>
      <c r="M2314" s="68">
        <f>InvoiceDatabase[[#This Row],[Amount]]-InvoiceDatabase[[#This Row],[Paid Amount]]</f>
        <v>0</v>
      </c>
      <c r="N2314" s="68" t="str" cm="1">
        <f t="array" aca="1" ref="N23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4" s="68" t="str">
        <f>_xlfn.TEXTAFTER(
VLOOKUP(InvoiceDatabase[[#This Row],[Customer]],CustomerList[],5,FALSE),
", ", -1)</f>
        <v>Jawa Timur</v>
      </c>
      <c r="P2314" s="68">
        <f ca="1">IF(InvoiceDatabase[[#This Row],[Aging]]&lt;&gt;"Within Due",InvoiceDatabase[[#This Row],[Balance Outstanding]],0)</f>
        <v>0</v>
      </c>
      <c r="Q2314" s="68">
        <f ca="1">IF(InvoiceDatabase[[#This Row],[Aging]]="Within Due",InvoiceDatabase[[#This Row],[Balance Outstanding]],0)</f>
        <v>0</v>
      </c>
      <c r="R2314" s="68" t="str">
        <f ca="1">IF(InvoiceDatabase[[#This Row],[Date Issued]] &gt;= TODAY()-30, "Yes", "No")</f>
        <v>No</v>
      </c>
      <c r="S2314" s="68" t="str">
        <f ca="1">IF(InvoiceDatabase[[#This Row],[IsOverdue?]]&lt;&gt;"Yes",InvoiceDatabase[[#This Row],[Status]],"Past Due")</f>
        <v>Paid</v>
      </c>
      <c r="T2314" s="68" t="str">
        <f ca="1">IF(AND(InvoiceDatabase[[#This Row],[Date Due]]&lt;TODAY(),InvoiceDatabase[[#This Row],[Status]]&lt;&gt;"Paid"),"Yes","No")</f>
        <v>No</v>
      </c>
    </row>
    <row r="2315" spans="1:20">
      <c r="A2315">
        <v>2314</v>
      </c>
      <c r="C2315" t="s">
        <v>184</v>
      </c>
      <c r="D2315" s="68">
        <v>4627000</v>
      </c>
      <c r="E2315" s="23">
        <v>46082</v>
      </c>
      <c r="F2315" s="23">
        <v>46112</v>
      </c>
      <c r="G2315" t="s">
        <v>274</v>
      </c>
      <c r="H2315"/>
      <c r="I2315"/>
      <c r="K2315" t="s">
        <v>2615</v>
      </c>
      <c r="L2315" s="68">
        <v>4627000</v>
      </c>
      <c r="M2315" s="68">
        <f>InvoiceDatabase[[#This Row],[Amount]]-InvoiceDatabase[[#This Row],[Paid Amount]]</f>
        <v>0</v>
      </c>
      <c r="N2315" s="68" t="str" cm="1">
        <f t="array" aca="1" ref="N23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5" s="68" t="str">
        <f>_xlfn.TEXTAFTER(
VLOOKUP(InvoiceDatabase[[#This Row],[Customer]],CustomerList[],5,FALSE),
", ", -1)</f>
        <v>Jawa Timur</v>
      </c>
      <c r="P2315" s="68">
        <f ca="1">IF(InvoiceDatabase[[#This Row],[Aging]]&lt;&gt;"Within Due",InvoiceDatabase[[#This Row],[Balance Outstanding]],0)</f>
        <v>0</v>
      </c>
      <c r="Q2315" s="68">
        <f ca="1">IF(InvoiceDatabase[[#This Row],[Aging]]="Within Due",InvoiceDatabase[[#This Row],[Balance Outstanding]],0)</f>
        <v>0</v>
      </c>
      <c r="R2315" s="68" t="str">
        <f ca="1">IF(InvoiceDatabase[[#This Row],[Date Issued]] &gt;= TODAY()-30, "Yes", "No")</f>
        <v>No</v>
      </c>
      <c r="S2315" s="68" t="str">
        <f ca="1">IF(InvoiceDatabase[[#This Row],[IsOverdue?]]&lt;&gt;"Yes",InvoiceDatabase[[#This Row],[Status]],"Past Due")</f>
        <v>Paid</v>
      </c>
      <c r="T2315" s="68" t="str">
        <f ca="1">IF(AND(InvoiceDatabase[[#This Row],[Date Due]]&lt;TODAY(),InvoiceDatabase[[#This Row],[Status]]&lt;&gt;"Paid"),"Yes","No")</f>
        <v>No</v>
      </c>
    </row>
    <row r="2316" spans="1:20">
      <c r="A2316">
        <v>2315</v>
      </c>
      <c r="C2316" t="s">
        <v>171</v>
      </c>
      <c r="D2316" s="68">
        <v>1420000</v>
      </c>
      <c r="E2316" s="23">
        <v>46097</v>
      </c>
      <c r="F2316" s="23">
        <v>46111</v>
      </c>
      <c r="G2316" t="s">
        <v>51</v>
      </c>
      <c r="H2316"/>
      <c r="I2316"/>
      <c r="K2316" t="s">
        <v>2616</v>
      </c>
      <c r="L2316" s="68">
        <v>0</v>
      </c>
      <c r="M2316" s="68">
        <f>InvoiceDatabase[[#This Row],[Amount]]-InvoiceDatabase[[#This Row],[Paid Amount]]</f>
        <v>1420000</v>
      </c>
      <c r="N2316" s="68" t="str" cm="1">
        <f t="array" aca="1" ref="N23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6" s="68" t="str">
        <f>_xlfn.TEXTAFTER(
VLOOKUP(InvoiceDatabase[[#This Row],[Customer]],CustomerList[],5,FALSE),
", ", -1)</f>
        <v>Jawa Barat</v>
      </c>
      <c r="P2316" s="68">
        <f ca="1">IF(InvoiceDatabase[[#This Row],[Aging]]&lt;&gt;"Within Due",InvoiceDatabase[[#This Row],[Balance Outstanding]],0)</f>
        <v>1420000</v>
      </c>
      <c r="Q2316" s="68">
        <f ca="1">IF(InvoiceDatabase[[#This Row],[Aging]]="Within Due",InvoiceDatabase[[#This Row],[Balance Outstanding]],0)</f>
        <v>0</v>
      </c>
      <c r="R2316" s="68" t="str">
        <f ca="1">IF(InvoiceDatabase[[#This Row],[Date Issued]] &gt;= TODAY()-30, "Yes", "No")</f>
        <v>No</v>
      </c>
      <c r="S2316" s="68" t="str">
        <f ca="1">IF(InvoiceDatabase[[#This Row],[IsOverdue?]]&lt;&gt;"Yes",InvoiceDatabase[[#This Row],[Status]],"Past Due")</f>
        <v>Past Due</v>
      </c>
      <c r="T2316" s="68" t="str">
        <f ca="1">IF(AND(InvoiceDatabase[[#This Row],[Date Due]]&lt;TODAY(),InvoiceDatabase[[#This Row],[Status]]&lt;&gt;"Paid"),"Yes","No")</f>
        <v>Yes</v>
      </c>
    </row>
    <row r="2317" spans="1:20">
      <c r="A2317">
        <v>2316</v>
      </c>
      <c r="C2317" t="s">
        <v>246</v>
      </c>
      <c r="D2317" s="68">
        <v>5572000</v>
      </c>
      <c r="E2317" s="23">
        <v>46234</v>
      </c>
      <c r="F2317" s="23">
        <v>46264</v>
      </c>
      <c r="G2317" t="s">
        <v>274</v>
      </c>
      <c r="H2317"/>
      <c r="I2317"/>
      <c r="K2317" t="s">
        <v>2617</v>
      </c>
      <c r="L2317" s="68">
        <v>5572000</v>
      </c>
      <c r="M2317" s="68">
        <f>InvoiceDatabase[[#This Row],[Amount]]-InvoiceDatabase[[#This Row],[Paid Amount]]</f>
        <v>0</v>
      </c>
      <c r="N2317" s="68" t="str" cm="1">
        <f t="array" aca="1" ref="N23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7" s="68" t="str">
        <f>_xlfn.TEXTAFTER(
VLOOKUP(InvoiceDatabase[[#This Row],[Customer]],CustomerList[],5,FALSE),
", ", -1)</f>
        <v>Kalimantan Timur</v>
      </c>
      <c r="P2317" s="68">
        <f ca="1">IF(InvoiceDatabase[[#This Row],[Aging]]&lt;&gt;"Within Due",InvoiceDatabase[[#This Row],[Balance Outstanding]],0)</f>
        <v>0</v>
      </c>
      <c r="Q2317" s="68">
        <f ca="1">IF(InvoiceDatabase[[#This Row],[Aging]]="Within Due",InvoiceDatabase[[#This Row],[Balance Outstanding]],0)</f>
        <v>0</v>
      </c>
      <c r="R2317" s="68" t="str">
        <f ca="1">IF(InvoiceDatabase[[#This Row],[Date Issued]] &gt;= TODAY()-30, "Yes", "No")</f>
        <v>No</v>
      </c>
      <c r="S2317" s="68" t="str">
        <f ca="1">IF(InvoiceDatabase[[#This Row],[IsOverdue?]]&lt;&gt;"Yes",InvoiceDatabase[[#This Row],[Status]],"Past Due")</f>
        <v>Paid</v>
      </c>
      <c r="T2317" s="68" t="str">
        <f ca="1">IF(AND(InvoiceDatabase[[#This Row],[Date Due]]&lt;TODAY(),InvoiceDatabase[[#This Row],[Status]]&lt;&gt;"Paid"),"Yes","No")</f>
        <v>No</v>
      </c>
    </row>
    <row r="2318" spans="1:20">
      <c r="A2318">
        <v>2317</v>
      </c>
      <c r="C2318" t="s">
        <v>125</v>
      </c>
      <c r="D2318" s="68">
        <v>5198000</v>
      </c>
      <c r="E2318" s="23">
        <v>46141</v>
      </c>
      <c r="F2318" s="23">
        <v>46171</v>
      </c>
      <c r="G2318" t="s">
        <v>274</v>
      </c>
      <c r="H2318"/>
      <c r="I2318"/>
      <c r="K2318" t="s">
        <v>2618</v>
      </c>
      <c r="L2318" s="68">
        <v>5198000</v>
      </c>
      <c r="M2318" s="68">
        <f>InvoiceDatabase[[#This Row],[Amount]]-InvoiceDatabase[[#This Row],[Paid Amount]]</f>
        <v>0</v>
      </c>
      <c r="N2318" s="68" t="str" cm="1">
        <f t="array" aca="1" ref="N23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18" s="68" t="str">
        <f>_xlfn.TEXTAFTER(
VLOOKUP(InvoiceDatabase[[#This Row],[Customer]],CustomerList[],5,FALSE),
", ", -1)</f>
        <v>DKI Jakarta</v>
      </c>
      <c r="P2318" s="68">
        <f ca="1">IF(InvoiceDatabase[[#This Row],[Aging]]&lt;&gt;"Within Due",InvoiceDatabase[[#This Row],[Balance Outstanding]],0)</f>
        <v>0</v>
      </c>
      <c r="Q2318" s="68">
        <f ca="1">IF(InvoiceDatabase[[#This Row],[Aging]]="Within Due",InvoiceDatabase[[#This Row],[Balance Outstanding]],0)</f>
        <v>0</v>
      </c>
      <c r="R2318" s="68" t="str">
        <f ca="1">IF(InvoiceDatabase[[#This Row],[Date Issued]] &gt;= TODAY()-30, "Yes", "No")</f>
        <v>No</v>
      </c>
      <c r="S2318" s="68" t="str">
        <f ca="1">IF(InvoiceDatabase[[#This Row],[IsOverdue?]]&lt;&gt;"Yes",InvoiceDatabase[[#This Row],[Status]],"Past Due")</f>
        <v>Paid</v>
      </c>
      <c r="T2318" s="68" t="str">
        <f ca="1">IF(AND(InvoiceDatabase[[#This Row],[Date Due]]&lt;TODAY(),InvoiceDatabase[[#This Row],[Status]]&lt;&gt;"Paid"),"Yes","No")</f>
        <v>No</v>
      </c>
    </row>
    <row r="2319" spans="1:20">
      <c r="A2319">
        <v>2318</v>
      </c>
      <c r="C2319" t="s">
        <v>184</v>
      </c>
      <c r="D2319" s="68">
        <v>4120000</v>
      </c>
      <c r="E2319" s="23">
        <v>46035</v>
      </c>
      <c r="F2319" s="23">
        <v>46065</v>
      </c>
      <c r="G2319" t="s">
        <v>2802</v>
      </c>
      <c r="H2319"/>
      <c r="I2319"/>
      <c r="K2319" t="s">
        <v>2619</v>
      </c>
      <c r="L2319" s="68">
        <v>2472000</v>
      </c>
      <c r="M2319" s="68">
        <f>InvoiceDatabase[[#This Row],[Amount]]-InvoiceDatabase[[#This Row],[Paid Amount]]</f>
        <v>1648000</v>
      </c>
      <c r="N2319" s="68" t="str" cm="1">
        <f t="array" aca="1" ref="N23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19" s="68" t="str">
        <f>_xlfn.TEXTAFTER(
VLOOKUP(InvoiceDatabase[[#This Row],[Customer]],CustomerList[],5,FALSE),
", ", -1)</f>
        <v>Jawa Timur</v>
      </c>
      <c r="P2319" s="68">
        <f ca="1">IF(InvoiceDatabase[[#This Row],[Aging]]&lt;&gt;"Within Due",InvoiceDatabase[[#This Row],[Balance Outstanding]],0)</f>
        <v>1648000</v>
      </c>
      <c r="Q2319" s="68">
        <f ca="1">IF(InvoiceDatabase[[#This Row],[Aging]]="Within Due",InvoiceDatabase[[#This Row],[Balance Outstanding]],0)</f>
        <v>0</v>
      </c>
      <c r="R2319" s="68" t="str">
        <f ca="1">IF(InvoiceDatabase[[#This Row],[Date Issued]] &gt;= TODAY()-30, "Yes", "No")</f>
        <v>No</v>
      </c>
      <c r="S2319" s="68" t="str">
        <f ca="1">IF(InvoiceDatabase[[#This Row],[IsOverdue?]]&lt;&gt;"Yes",InvoiceDatabase[[#This Row],[Status]],"Past Due")</f>
        <v>Past Due</v>
      </c>
      <c r="T2319" s="68" t="str">
        <f ca="1">IF(AND(InvoiceDatabase[[#This Row],[Date Due]]&lt;TODAY(),InvoiceDatabase[[#This Row],[Status]]&lt;&gt;"Paid"),"Yes","No")</f>
        <v>Yes</v>
      </c>
    </row>
    <row r="2320" spans="1:20">
      <c r="A2320">
        <v>2319</v>
      </c>
      <c r="C2320" t="s">
        <v>165</v>
      </c>
      <c r="D2320" s="68">
        <v>2426000</v>
      </c>
      <c r="E2320" s="23">
        <v>46264</v>
      </c>
      <c r="F2320" s="23">
        <v>46294</v>
      </c>
      <c r="G2320" t="s">
        <v>51</v>
      </c>
      <c r="H2320"/>
      <c r="I2320"/>
      <c r="K2320" t="s">
        <v>2620</v>
      </c>
      <c r="L2320" s="68">
        <v>0</v>
      </c>
      <c r="M2320" s="68">
        <f>InvoiceDatabase[[#This Row],[Amount]]-InvoiceDatabase[[#This Row],[Paid Amount]]</f>
        <v>2426000</v>
      </c>
      <c r="N2320" s="68" t="str" cm="1">
        <f t="array" aca="1" ref="N23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0" s="68" t="str">
        <f>_xlfn.TEXTAFTER(
VLOOKUP(InvoiceDatabase[[#This Row],[Customer]],CustomerList[],5,FALSE),
", ", -1)</f>
        <v>Jawa Barat</v>
      </c>
      <c r="P2320" s="68">
        <f ca="1">IF(InvoiceDatabase[[#This Row],[Aging]]&lt;&gt;"Within Due",InvoiceDatabase[[#This Row],[Balance Outstanding]],0)</f>
        <v>2426000</v>
      </c>
      <c r="Q2320" s="68">
        <f ca="1">IF(InvoiceDatabase[[#This Row],[Aging]]="Within Due",InvoiceDatabase[[#This Row],[Balance Outstanding]],0)</f>
        <v>0</v>
      </c>
      <c r="R2320" s="68" t="str">
        <f ca="1">IF(InvoiceDatabase[[#This Row],[Date Issued]] &gt;= TODAY()-30, "Yes", "No")</f>
        <v>No</v>
      </c>
      <c r="S2320" s="68" t="str">
        <f ca="1">IF(InvoiceDatabase[[#This Row],[IsOverdue?]]&lt;&gt;"Yes",InvoiceDatabase[[#This Row],[Status]],"Past Due")</f>
        <v>Past Due</v>
      </c>
      <c r="T2320" s="68" t="str">
        <f ca="1">IF(AND(InvoiceDatabase[[#This Row],[Date Due]]&lt;TODAY(),InvoiceDatabase[[#This Row],[Status]]&lt;&gt;"Paid"),"Yes","No")</f>
        <v>Yes</v>
      </c>
    </row>
    <row r="2321" spans="1:20">
      <c r="A2321">
        <v>2320</v>
      </c>
      <c r="C2321" t="s">
        <v>246</v>
      </c>
      <c r="D2321" s="68">
        <v>2901000</v>
      </c>
      <c r="E2321" s="23">
        <v>46208</v>
      </c>
      <c r="F2321" s="23">
        <v>46238</v>
      </c>
      <c r="G2321" t="s">
        <v>51</v>
      </c>
      <c r="H2321"/>
      <c r="I2321"/>
      <c r="K2321" t="s">
        <v>2621</v>
      </c>
      <c r="L2321" s="68">
        <v>0</v>
      </c>
      <c r="M2321" s="68">
        <f>InvoiceDatabase[[#This Row],[Amount]]-InvoiceDatabase[[#This Row],[Paid Amount]]</f>
        <v>2901000</v>
      </c>
      <c r="N2321" s="68" t="str" cm="1">
        <f t="array" aca="1" ref="N23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21" s="68" t="str">
        <f>_xlfn.TEXTAFTER(
VLOOKUP(InvoiceDatabase[[#This Row],[Customer]],CustomerList[],5,FALSE),
", ", -1)</f>
        <v>Kalimantan Timur</v>
      </c>
      <c r="P2321" s="68">
        <f ca="1">IF(InvoiceDatabase[[#This Row],[Aging]]&lt;&gt;"Within Due",InvoiceDatabase[[#This Row],[Balance Outstanding]],0)</f>
        <v>2901000</v>
      </c>
      <c r="Q2321" s="68">
        <f ca="1">IF(InvoiceDatabase[[#This Row],[Aging]]="Within Due",InvoiceDatabase[[#This Row],[Balance Outstanding]],0)</f>
        <v>0</v>
      </c>
      <c r="R2321" s="68" t="str">
        <f ca="1">IF(InvoiceDatabase[[#This Row],[Date Issued]] &gt;= TODAY()-30, "Yes", "No")</f>
        <v>No</v>
      </c>
      <c r="S2321" s="68" t="str">
        <f ca="1">IF(InvoiceDatabase[[#This Row],[IsOverdue?]]&lt;&gt;"Yes",InvoiceDatabase[[#This Row],[Status]],"Past Due")</f>
        <v>Past Due</v>
      </c>
      <c r="T2321" s="68" t="str">
        <f ca="1">IF(AND(InvoiceDatabase[[#This Row],[Date Due]]&lt;TODAY(),InvoiceDatabase[[#This Row],[Status]]&lt;&gt;"Paid"),"Yes","No")</f>
        <v>Yes</v>
      </c>
    </row>
    <row r="2322" spans="1:20">
      <c r="A2322">
        <v>2321</v>
      </c>
      <c r="C2322" t="s">
        <v>190</v>
      </c>
      <c r="D2322" s="68">
        <v>5692000</v>
      </c>
      <c r="E2322" s="23">
        <v>46034</v>
      </c>
      <c r="F2322" s="23">
        <v>46048</v>
      </c>
      <c r="G2322" t="s">
        <v>274</v>
      </c>
      <c r="H2322"/>
      <c r="I2322"/>
      <c r="K2322" t="s">
        <v>2622</v>
      </c>
      <c r="L2322" s="68">
        <v>5692000</v>
      </c>
      <c r="M2322" s="68">
        <f>InvoiceDatabase[[#This Row],[Amount]]-InvoiceDatabase[[#This Row],[Paid Amount]]</f>
        <v>0</v>
      </c>
      <c r="N2322" s="68" t="str" cm="1">
        <f t="array" aca="1" ref="N23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2" s="68" t="str">
        <f>_xlfn.TEXTAFTER(
VLOOKUP(InvoiceDatabase[[#This Row],[Customer]],CustomerList[],5,FALSE),
", ", -1)</f>
        <v>Jawa Tengah</v>
      </c>
      <c r="P2322" s="68">
        <f ca="1">IF(InvoiceDatabase[[#This Row],[Aging]]&lt;&gt;"Within Due",InvoiceDatabase[[#This Row],[Balance Outstanding]],0)</f>
        <v>0</v>
      </c>
      <c r="Q2322" s="68">
        <f ca="1">IF(InvoiceDatabase[[#This Row],[Aging]]="Within Due",InvoiceDatabase[[#This Row],[Balance Outstanding]],0)</f>
        <v>0</v>
      </c>
      <c r="R2322" s="68" t="str">
        <f ca="1">IF(InvoiceDatabase[[#This Row],[Date Issued]] &gt;= TODAY()-30, "Yes", "No")</f>
        <v>No</v>
      </c>
      <c r="S2322" s="68" t="str">
        <f ca="1">IF(InvoiceDatabase[[#This Row],[IsOverdue?]]&lt;&gt;"Yes",InvoiceDatabase[[#This Row],[Status]],"Past Due")</f>
        <v>Paid</v>
      </c>
      <c r="T2322" s="68" t="str">
        <f ca="1">IF(AND(InvoiceDatabase[[#This Row],[Date Due]]&lt;TODAY(),InvoiceDatabase[[#This Row],[Status]]&lt;&gt;"Paid"),"Yes","No")</f>
        <v>No</v>
      </c>
    </row>
    <row r="2323" spans="1:20">
      <c r="A2323">
        <v>2322</v>
      </c>
      <c r="C2323" t="s">
        <v>158</v>
      </c>
      <c r="D2323" s="68">
        <v>2344000</v>
      </c>
      <c r="E2323" s="23">
        <v>46258</v>
      </c>
      <c r="F2323" s="23">
        <v>46288</v>
      </c>
      <c r="G2323" t="s">
        <v>51</v>
      </c>
      <c r="H2323"/>
      <c r="I2323"/>
      <c r="K2323" t="s">
        <v>2623</v>
      </c>
      <c r="L2323" s="68">
        <v>0</v>
      </c>
      <c r="M2323" s="68">
        <f>InvoiceDatabase[[#This Row],[Amount]]-InvoiceDatabase[[#This Row],[Paid Amount]]</f>
        <v>2344000</v>
      </c>
      <c r="N2323" s="68" t="str" cm="1">
        <f t="array" aca="1" ref="N23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23" s="68" t="str">
        <f>_xlfn.TEXTAFTER(
VLOOKUP(InvoiceDatabase[[#This Row],[Customer]],CustomerList[],5,FALSE),
", ", -1)</f>
        <v>DKI Jakarta</v>
      </c>
      <c r="P2323" s="68">
        <f ca="1">IF(InvoiceDatabase[[#This Row],[Aging]]&lt;&gt;"Within Due",InvoiceDatabase[[#This Row],[Balance Outstanding]],0)</f>
        <v>2344000</v>
      </c>
      <c r="Q2323" s="68">
        <f ca="1">IF(InvoiceDatabase[[#This Row],[Aging]]="Within Due",InvoiceDatabase[[#This Row],[Balance Outstanding]],0)</f>
        <v>0</v>
      </c>
      <c r="R2323" s="68" t="str">
        <f ca="1">IF(InvoiceDatabase[[#This Row],[Date Issued]] &gt;= TODAY()-30, "Yes", "No")</f>
        <v>No</v>
      </c>
      <c r="S2323" s="68" t="str">
        <f ca="1">IF(InvoiceDatabase[[#This Row],[IsOverdue?]]&lt;&gt;"Yes",InvoiceDatabase[[#This Row],[Status]],"Past Due")</f>
        <v>Past Due</v>
      </c>
      <c r="T2323" s="68" t="str">
        <f ca="1">IF(AND(InvoiceDatabase[[#This Row],[Date Due]]&lt;TODAY(),InvoiceDatabase[[#This Row],[Status]]&lt;&gt;"Paid"),"Yes","No")</f>
        <v>Yes</v>
      </c>
    </row>
    <row r="2324" spans="1:20">
      <c r="A2324">
        <v>2323</v>
      </c>
      <c r="C2324" t="s">
        <v>184</v>
      </c>
      <c r="D2324" s="68">
        <v>1195000</v>
      </c>
      <c r="E2324" s="23">
        <v>46115</v>
      </c>
      <c r="F2324" s="23">
        <v>46145</v>
      </c>
      <c r="G2324" t="s">
        <v>51</v>
      </c>
      <c r="H2324"/>
      <c r="I2324"/>
      <c r="K2324" t="s">
        <v>2624</v>
      </c>
      <c r="L2324" s="68">
        <v>0</v>
      </c>
      <c r="M2324" s="68">
        <f>InvoiceDatabase[[#This Row],[Amount]]-InvoiceDatabase[[#This Row],[Paid Amount]]</f>
        <v>1195000</v>
      </c>
      <c r="N2324" s="68" t="str" cm="1">
        <f t="array" aca="1" ref="N23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24" s="68" t="str">
        <f>_xlfn.TEXTAFTER(
VLOOKUP(InvoiceDatabase[[#This Row],[Customer]],CustomerList[],5,FALSE),
", ", -1)</f>
        <v>Jawa Timur</v>
      </c>
      <c r="P2324" s="68">
        <f ca="1">IF(InvoiceDatabase[[#This Row],[Aging]]&lt;&gt;"Within Due",InvoiceDatabase[[#This Row],[Balance Outstanding]],0)</f>
        <v>1195000</v>
      </c>
      <c r="Q2324" s="68">
        <f ca="1">IF(InvoiceDatabase[[#This Row],[Aging]]="Within Due",InvoiceDatabase[[#This Row],[Balance Outstanding]],0)</f>
        <v>0</v>
      </c>
      <c r="R2324" s="68" t="str">
        <f ca="1">IF(InvoiceDatabase[[#This Row],[Date Issued]] &gt;= TODAY()-30, "Yes", "No")</f>
        <v>No</v>
      </c>
      <c r="S2324" s="68" t="str">
        <f ca="1">IF(InvoiceDatabase[[#This Row],[IsOverdue?]]&lt;&gt;"Yes",InvoiceDatabase[[#This Row],[Status]],"Past Due")</f>
        <v>Past Due</v>
      </c>
      <c r="T2324" s="68" t="str">
        <f ca="1">IF(AND(InvoiceDatabase[[#This Row],[Date Due]]&lt;TODAY(),InvoiceDatabase[[#This Row],[Status]]&lt;&gt;"Paid"),"Yes","No")</f>
        <v>Yes</v>
      </c>
    </row>
    <row r="2325" spans="1:20">
      <c r="A2325">
        <v>2324</v>
      </c>
      <c r="C2325" t="s">
        <v>32</v>
      </c>
      <c r="D2325" s="68">
        <v>5178000</v>
      </c>
      <c r="E2325" s="23">
        <v>46065</v>
      </c>
      <c r="F2325" s="23">
        <v>46110</v>
      </c>
      <c r="G2325" t="s">
        <v>274</v>
      </c>
      <c r="H2325"/>
      <c r="I2325"/>
      <c r="K2325" t="s">
        <v>2625</v>
      </c>
      <c r="L2325" s="68">
        <v>5178000</v>
      </c>
      <c r="M2325" s="68">
        <f>InvoiceDatabase[[#This Row],[Amount]]-InvoiceDatabase[[#This Row],[Paid Amount]]</f>
        <v>0</v>
      </c>
      <c r="N2325" s="68" t="str" cm="1">
        <f t="array" aca="1" ref="N23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5" s="68" t="str">
        <f>_xlfn.TEXTAFTER(
VLOOKUP(InvoiceDatabase[[#This Row],[Customer]],CustomerList[],5,FALSE),
", ", -1)</f>
        <v>DKI Jakarta</v>
      </c>
      <c r="P2325" s="68">
        <f ca="1">IF(InvoiceDatabase[[#This Row],[Aging]]&lt;&gt;"Within Due",InvoiceDatabase[[#This Row],[Balance Outstanding]],0)</f>
        <v>0</v>
      </c>
      <c r="Q2325" s="68">
        <f ca="1">IF(InvoiceDatabase[[#This Row],[Aging]]="Within Due",InvoiceDatabase[[#This Row],[Balance Outstanding]],0)</f>
        <v>0</v>
      </c>
      <c r="R2325" s="68" t="str">
        <f ca="1">IF(InvoiceDatabase[[#This Row],[Date Issued]] &gt;= TODAY()-30, "Yes", "No")</f>
        <v>No</v>
      </c>
      <c r="S2325" s="68" t="str">
        <f ca="1">IF(InvoiceDatabase[[#This Row],[IsOverdue?]]&lt;&gt;"Yes",InvoiceDatabase[[#This Row],[Status]],"Past Due")</f>
        <v>Paid</v>
      </c>
      <c r="T2325" s="68" t="str">
        <f ca="1">IF(AND(InvoiceDatabase[[#This Row],[Date Due]]&lt;TODAY(),InvoiceDatabase[[#This Row],[Status]]&lt;&gt;"Paid"),"Yes","No")</f>
        <v>No</v>
      </c>
    </row>
    <row r="2326" spans="1:20">
      <c r="A2326">
        <v>2325</v>
      </c>
      <c r="C2326" t="s">
        <v>111</v>
      </c>
      <c r="D2326" s="68">
        <v>3761000</v>
      </c>
      <c r="E2326" s="23">
        <v>46125</v>
      </c>
      <c r="F2326" s="23">
        <v>46139</v>
      </c>
      <c r="G2326" t="s">
        <v>274</v>
      </c>
      <c r="H2326"/>
      <c r="I2326"/>
      <c r="K2326" t="s">
        <v>2626</v>
      </c>
      <c r="L2326" s="68">
        <v>3761000</v>
      </c>
      <c r="M2326" s="68">
        <f>InvoiceDatabase[[#This Row],[Amount]]-InvoiceDatabase[[#This Row],[Paid Amount]]</f>
        <v>0</v>
      </c>
      <c r="N2326" s="68" t="str" cm="1">
        <f t="array" aca="1" ref="N23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6" s="68" t="str">
        <f>_xlfn.TEXTAFTER(
VLOOKUP(InvoiceDatabase[[#This Row],[Customer]],CustomerList[],5,FALSE),
", ", -1)</f>
        <v>DKI Jakarta</v>
      </c>
      <c r="P2326" s="68">
        <f ca="1">IF(InvoiceDatabase[[#This Row],[Aging]]&lt;&gt;"Within Due",InvoiceDatabase[[#This Row],[Balance Outstanding]],0)</f>
        <v>0</v>
      </c>
      <c r="Q2326" s="68">
        <f ca="1">IF(InvoiceDatabase[[#This Row],[Aging]]="Within Due",InvoiceDatabase[[#This Row],[Balance Outstanding]],0)</f>
        <v>0</v>
      </c>
      <c r="R2326" s="68" t="str">
        <f ca="1">IF(InvoiceDatabase[[#This Row],[Date Issued]] &gt;= TODAY()-30, "Yes", "No")</f>
        <v>No</v>
      </c>
      <c r="S2326" s="68" t="str">
        <f ca="1">IF(InvoiceDatabase[[#This Row],[IsOverdue?]]&lt;&gt;"Yes",InvoiceDatabase[[#This Row],[Status]],"Past Due")</f>
        <v>Paid</v>
      </c>
      <c r="T2326" s="68" t="str">
        <f ca="1">IF(AND(InvoiceDatabase[[#This Row],[Date Due]]&lt;TODAY(),InvoiceDatabase[[#This Row],[Status]]&lt;&gt;"Paid"),"Yes","No")</f>
        <v>No</v>
      </c>
    </row>
    <row r="2327" spans="1:20">
      <c r="A2327">
        <v>2326</v>
      </c>
      <c r="C2327" t="s">
        <v>218</v>
      </c>
      <c r="D2327" s="68">
        <v>5725000</v>
      </c>
      <c r="E2327" s="23">
        <v>46190</v>
      </c>
      <c r="F2327" s="23">
        <v>46220</v>
      </c>
      <c r="G2327" t="s">
        <v>274</v>
      </c>
      <c r="H2327"/>
      <c r="I2327"/>
      <c r="K2327" t="s">
        <v>2627</v>
      </c>
      <c r="L2327" s="68">
        <v>5725000</v>
      </c>
      <c r="M2327" s="68">
        <f>InvoiceDatabase[[#This Row],[Amount]]-InvoiceDatabase[[#This Row],[Paid Amount]]</f>
        <v>0</v>
      </c>
      <c r="N2327" s="68" t="str" cm="1">
        <f t="array" aca="1" ref="N23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7" s="68" t="str">
        <f>_xlfn.TEXTAFTER(
VLOOKUP(InvoiceDatabase[[#This Row],[Customer]],CustomerList[],5,FALSE),
", ", -1)</f>
        <v>Sumatera Utara</v>
      </c>
      <c r="P2327" s="68">
        <f ca="1">IF(InvoiceDatabase[[#This Row],[Aging]]&lt;&gt;"Within Due",InvoiceDatabase[[#This Row],[Balance Outstanding]],0)</f>
        <v>0</v>
      </c>
      <c r="Q2327" s="68">
        <f ca="1">IF(InvoiceDatabase[[#This Row],[Aging]]="Within Due",InvoiceDatabase[[#This Row],[Balance Outstanding]],0)</f>
        <v>0</v>
      </c>
      <c r="R2327" s="68" t="str">
        <f ca="1">IF(InvoiceDatabase[[#This Row],[Date Issued]] &gt;= TODAY()-30, "Yes", "No")</f>
        <v>No</v>
      </c>
      <c r="S2327" s="68" t="str">
        <f ca="1">IF(InvoiceDatabase[[#This Row],[IsOverdue?]]&lt;&gt;"Yes",InvoiceDatabase[[#This Row],[Status]],"Past Due")</f>
        <v>Paid</v>
      </c>
      <c r="T2327" s="68" t="str">
        <f ca="1">IF(AND(InvoiceDatabase[[#This Row],[Date Due]]&lt;TODAY(),InvoiceDatabase[[#This Row],[Status]]&lt;&gt;"Paid"),"Yes","No")</f>
        <v>No</v>
      </c>
    </row>
    <row r="2328" spans="1:20">
      <c r="A2328">
        <v>2327</v>
      </c>
      <c r="C2328" t="s">
        <v>165</v>
      </c>
      <c r="D2328" s="68">
        <v>2233000</v>
      </c>
      <c r="E2328" s="23">
        <v>46141</v>
      </c>
      <c r="F2328" s="23">
        <v>46171</v>
      </c>
      <c r="G2328" t="s">
        <v>274</v>
      </c>
      <c r="H2328"/>
      <c r="I2328"/>
      <c r="K2328" t="s">
        <v>2628</v>
      </c>
      <c r="L2328" s="68">
        <v>2233000</v>
      </c>
      <c r="M2328" s="68">
        <f>InvoiceDatabase[[#This Row],[Amount]]-InvoiceDatabase[[#This Row],[Paid Amount]]</f>
        <v>0</v>
      </c>
      <c r="N2328" s="68" t="str" cm="1">
        <f t="array" aca="1" ref="N23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8" s="68" t="str">
        <f>_xlfn.TEXTAFTER(
VLOOKUP(InvoiceDatabase[[#This Row],[Customer]],CustomerList[],5,FALSE),
", ", -1)</f>
        <v>Jawa Barat</v>
      </c>
      <c r="P2328" s="68">
        <f ca="1">IF(InvoiceDatabase[[#This Row],[Aging]]&lt;&gt;"Within Due",InvoiceDatabase[[#This Row],[Balance Outstanding]],0)</f>
        <v>0</v>
      </c>
      <c r="Q2328" s="68">
        <f ca="1">IF(InvoiceDatabase[[#This Row],[Aging]]="Within Due",InvoiceDatabase[[#This Row],[Balance Outstanding]],0)</f>
        <v>0</v>
      </c>
      <c r="R2328" s="68" t="str">
        <f ca="1">IF(InvoiceDatabase[[#This Row],[Date Issued]] &gt;= TODAY()-30, "Yes", "No")</f>
        <v>No</v>
      </c>
      <c r="S2328" s="68" t="str">
        <f ca="1">IF(InvoiceDatabase[[#This Row],[IsOverdue?]]&lt;&gt;"Yes",InvoiceDatabase[[#This Row],[Status]],"Past Due")</f>
        <v>Paid</v>
      </c>
      <c r="T2328" s="68" t="str">
        <f ca="1">IF(AND(InvoiceDatabase[[#This Row],[Date Due]]&lt;TODAY(),InvoiceDatabase[[#This Row],[Status]]&lt;&gt;"Paid"),"Yes","No")</f>
        <v>No</v>
      </c>
    </row>
    <row r="2329" spans="1:20">
      <c r="A2329">
        <v>2328</v>
      </c>
      <c r="C2329" t="s">
        <v>144</v>
      </c>
      <c r="D2329" s="68">
        <v>7192000</v>
      </c>
      <c r="E2329" s="23">
        <v>46066</v>
      </c>
      <c r="F2329" s="23">
        <v>46096</v>
      </c>
      <c r="G2329" t="s">
        <v>274</v>
      </c>
      <c r="H2329"/>
      <c r="I2329"/>
      <c r="K2329" t="s">
        <v>2629</v>
      </c>
      <c r="L2329" s="68">
        <v>7192000</v>
      </c>
      <c r="M2329" s="68">
        <f>InvoiceDatabase[[#This Row],[Amount]]-InvoiceDatabase[[#This Row],[Paid Amount]]</f>
        <v>0</v>
      </c>
      <c r="N2329" s="68" t="str" cm="1">
        <f t="array" aca="1" ref="N23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29" s="68" t="str">
        <f>_xlfn.TEXTAFTER(
VLOOKUP(InvoiceDatabase[[#This Row],[Customer]],CustomerList[],5,FALSE),
", ", -1)</f>
        <v>Banten</v>
      </c>
      <c r="P2329" s="68">
        <f ca="1">IF(InvoiceDatabase[[#This Row],[Aging]]&lt;&gt;"Within Due",InvoiceDatabase[[#This Row],[Balance Outstanding]],0)</f>
        <v>0</v>
      </c>
      <c r="Q2329" s="68">
        <f ca="1">IF(InvoiceDatabase[[#This Row],[Aging]]="Within Due",InvoiceDatabase[[#This Row],[Balance Outstanding]],0)</f>
        <v>0</v>
      </c>
      <c r="R2329" s="68" t="str">
        <f ca="1">IF(InvoiceDatabase[[#This Row],[Date Issued]] &gt;= TODAY()-30, "Yes", "No")</f>
        <v>No</v>
      </c>
      <c r="S2329" s="68" t="str">
        <f ca="1">IF(InvoiceDatabase[[#This Row],[IsOverdue?]]&lt;&gt;"Yes",InvoiceDatabase[[#This Row],[Status]],"Past Due")</f>
        <v>Paid</v>
      </c>
      <c r="T2329" s="68" t="str">
        <f ca="1">IF(AND(InvoiceDatabase[[#This Row],[Date Due]]&lt;TODAY(),InvoiceDatabase[[#This Row],[Status]]&lt;&gt;"Paid"),"Yes","No")</f>
        <v>No</v>
      </c>
    </row>
    <row r="2330" spans="1:20">
      <c r="A2330">
        <v>2329</v>
      </c>
      <c r="C2330" t="s">
        <v>111</v>
      </c>
      <c r="D2330" s="68">
        <v>6541000</v>
      </c>
      <c r="E2330" s="23">
        <v>46173</v>
      </c>
      <c r="F2330" s="23">
        <v>46187</v>
      </c>
      <c r="G2330" t="s">
        <v>274</v>
      </c>
      <c r="H2330"/>
      <c r="I2330"/>
      <c r="K2330" t="s">
        <v>2630</v>
      </c>
      <c r="L2330" s="68">
        <v>6541000</v>
      </c>
      <c r="M2330" s="68">
        <f>InvoiceDatabase[[#This Row],[Amount]]-InvoiceDatabase[[#This Row],[Paid Amount]]</f>
        <v>0</v>
      </c>
      <c r="N2330" s="68" t="str" cm="1">
        <f t="array" aca="1" ref="N23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0" s="68" t="str">
        <f>_xlfn.TEXTAFTER(
VLOOKUP(InvoiceDatabase[[#This Row],[Customer]],CustomerList[],5,FALSE),
", ", -1)</f>
        <v>DKI Jakarta</v>
      </c>
      <c r="P2330" s="68">
        <f ca="1">IF(InvoiceDatabase[[#This Row],[Aging]]&lt;&gt;"Within Due",InvoiceDatabase[[#This Row],[Balance Outstanding]],0)</f>
        <v>0</v>
      </c>
      <c r="Q2330" s="68">
        <f ca="1">IF(InvoiceDatabase[[#This Row],[Aging]]="Within Due",InvoiceDatabase[[#This Row],[Balance Outstanding]],0)</f>
        <v>0</v>
      </c>
      <c r="R2330" s="68" t="str">
        <f ca="1">IF(InvoiceDatabase[[#This Row],[Date Issued]] &gt;= TODAY()-30, "Yes", "No")</f>
        <v>No</v>
      </c>
      <c r="S2330" s="68" t="str">
        <f ca="1">IF(InvoiceDatabase[[#This Row],[IsOverdue?]]&lt;&gt;"Yes",InvoiceDatabase[[#This Row],[Status]],"Past Due")</f>
        <v>Paid</v>
      </c>
      <c r="T2330" s="68" t="str">
        <f ca="1">IF(AND(InvoiceDatabase[[#This Row],[Date Due]]&lt;TODAY(),InvoiceDatabase[[#This Row],[Status]]&lt;&gt;"Paid"),"Yes","No")</f>
        <v>No</v>
      </c>
    </row>
    <row r="2331" spans="1:20">
      <c r="A2331">
        <v>2330</v>
      </c>
      <c r="C2331" t="s">
        <v>184</v>
      </c>
      <c r="D2331" s="68">
        <v>159000</v>
      </c>
      <c r="E2331" s="23">
        <v>46126</v>
      </c>
      <c r="F2331" s="23">
        <v>46156</v>
      </c>
      <c r="G2331" t="s">
        <v>274</v>
      </c>
      <c r="H2331"/>
      <c r="I2331"/>
      <c r="K2331" t="s">
        <v>2631</v>
      </c>
      <c r="L2331" s="68">
        <v>159000</v>
      </c>
      <c r="M2331" s="68">
        <f>InvoiceDatabase[[#This Row],[Amount]]-InvoiceDatabase[[#This Row],[Paid Amount]]</f>
        <v>0</v>
      </c>
      <c r="N2331" s="68" t="str" cm="1">
        <f t="array" aca="1" ref="N23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1" s="68" t="str">
        <f>_xlfn.TEXTAFTER(
VLOOKUP(InvoiceDatabase[[#This Row],[Customer]],CustomerList[],5,FALSE),
", ", -1)</f>
        <v>Jawa Timur</v>
      </c>
      <c r="P2331" s="68">
        <f ca="1">IF(InvoiceDatabase[[#This Row],[Aging]]&lt;&gt;"Within Due",InvoiceDatabase[[#This Row],[Balance Outstanding]],0)</f>
        <v>0</v>
      </c>
      <c r="Q2331" s="68">
        <f ca="1">IF(InvoiceDatabase[[#This Row],[Aging]]="Within Due",InvoiceDatabase[[#This Row],[Balance Outstanding]],0)</f>
        <v>0</v>
      </c>
      <c r="R2331" s="68" t="str">
        <f ca="1">IF(InvoiceDatabase[[#This Row],[Date Issued]] &gt;= TODAY()-30, "Yes", "No")</f>
        <v>No</v>
      </c>
      <c r="S2331" s="68" t="str">
        <f ca="1">IF(InvoiceDatabase[[#This Row],[IsOverdue?]]&lt;&gt;"Yes",InvoiceDatabase[[#This Row],[Status]],"Past Due")</f>
        <v>Paid</v>
      </c>
      <c r="T2331" s="68" t="str">
        <f ca="1">IF(AND(InvoiceDatabase[[#This Row],[Date Due]]&lt;TODAY(),InvoiceDatabase[[#This Row],[Status]]&lt;&gt;"Paid"),"Yes","No")</f>
        <v>No</v>
      </c>
    </row>
    <row r="2332" spans="1:20">
      <c r="A2332">
        <v>2331</v>
      </c>
      <c r="C2332" t="s">
        <v>32</v>
      </c>
      <c r="D2332" s="68">
        <v>3825000</v>
      </c>
      <c r="E2332" s="23">
        <v>46058</v>
      </c>
      <c r="F2332" s="23">
        <v>46088</v>
      </c>
      <c r="G2332" t="s">
        <v>274</v>
      </c>
      <c r="H2332"/>
      <c r="I2332"/>
      <c r="K2332" t="s">
        <v>2632</v>
      </c>
      <c r="L2332" s="68">
        <v>3825000</v>
      </c>
      <c r="M2332" s="68">
        <f>InvoiceDatabase[[#This Row],[Amount]]-InvoiceDatabase[[#This Row],[Paid Amount]]</f>
        <v>0</v>
      </c>
      <c r="N2332" s="68" t="str" cm="1">
        <f t="array" aca="1" ref="N23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2" s="68" t="str">
        <f>_xlfn.TEXTAFTER(
VLOOKUP(InvoiceDatabase[[#This Row],[Customer]],CustomerList[],5,FALSE),
", ", -1)</f>
        <v>DKI Jakarta</v>
      </c>
      <c r="P2332" s="68">
        <f ca="1">IF(InvoiceDatabase[[#This Row],[Aging]]&lt;&gt;"Within Due",InvoiceDatabase[[#This Row],[Balance Outstanding]],0)</f>
        <v>0</v>
      </c>
      <c r="Q2332" s="68">
        <f ca="1">IF(InvoiceDatabase[[#This Row],[Aging]]="Within Due",InvoiceDatabase[[#This Row],[Balance Outstanding]],0)</f>
        <v>0</v>
      </c>
      <c r="R2332" s="68" t="str">
        <f ca="1">IF(InvoiceDatabase[[#This Row],[Date Issued]] &gt;= TODAY()-30, "Yes", "No")</f>
        <v>No</v>
      </c>
      <c r="S2332" s="68" t="str">
        <f ca="1">IF(InvoiceDatabase[[#This Row],[IsOverdue?]]&lt;&gt;"Yes",InvoiceDatabase[[#This Row],[Status]],"Past Due")</f>
        <v>Paid</v>
      </c>
      <c r="T2332" s="68" t="str">
        <f ca="1">IF(AND(InvoiceDatabase[[#This Row],[Date Due]]&lt;TODAY(),InvoiceDatabase[[#This Row],[Status]]&lt;&gt;"Paid"),"Yes","No")</f>
        <v>No</v>
      </c>
    </row>
    <row r="2333" spans="1:20">
      <c r="A2333">
        <v>2332</v>
      </c>
      <c r="C2333" t="s">
        <v>184</v>
      </c>
      <c r="D2333" s="68">
        <v>5100000</v>
      </c>
      <c r="E2333" s="23">
        <v>46236</v>
      </c>
      <c r="F2333" s="23">
        <v>46266</v>
      </c>
      <c r="G2333" t="s">
        <v>2802</v>
      </c>
      <c r="H2333"/>
      <c r="I2333"/>
      <c r="K2333" t="s">
        <v>2633</v>
      </c>
      <c r="L2333" s="68">
        <v>1530000</v>
      </c>
      <c r="M2333" s="68">
        <f>InvoiceDatabase[[#This Row],[Amount]]-InvoiceDatabase[[#This Row],[Paid Amount]]</f>
        <v>3570000</v>
      </c>
      <c r="N2333" s="68" t="str" cm="1">
        <f t="array" aca="1" ref="N23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33" s="68" t="str">
        <f>_xlfn.TEXTAFTER(
VLOOKUP(InvoiceDatabase[[#This Row],[Customer]],CustomerList[],5,FALSE),
", ", -1)</f>
        <v>Jawa Timur</v>
      </c>
      <c r="P2333" s="68">
        <f ca="1">IF(InvoiceDatabase[[#This Row],[Aging]]&lt;&gt;"Within Due",InvoiceDatabase[[#This Row],[Balance Outstanding]],0)</f>
        <v>3570000</v>
      </c>
      <c r="Q2333" s="68">
        <f ca="1">IF(InvoiceDatabase[[#This Row],[Aging]]="Within Due",InvoiceDatabase[[#This Row],[Balance Outstanding]],0)</f>
        <v>0</v>
      </c>
      <c r="R2333" s="68" t="str">
        <f ca="1">IF(InvoiceDatabase[[#This Row],[Date Issued]] &gt;= TODAY()-30, "Yes", "No")</f>
        <v>No</v>
      </c>
      <c r="S2333" s="68" t="str">
        <f ca="1">IF(InvoiceDatabase[[#This Row],[IsOverdue?]]&lt;&gt;"Yes",InvoiceDatabase[[#This Row],[Status]],"Past Due")</f>
        <v>Past Due</v>
      </c>
      <c r="T2333" s="68" t="str">
        <f ca="1">IF(AND(InvoiceDatabase[[#This Row],[Date Due]]&lt;TODAY(),InvoiceDatabase[[#This Row],[Status]]&lt;&gt;"Paid"),"Yes","No")</f>
        <v>Yes</v>
      </c>
    </row>
    <row r="2334" spans="1:20">
      <c r="A2334">
        <v>2333</v>
      </c>
      <c r="C2334" t="s">
        <v>232</v>
      </c>
      <c r="D2334" s="68">
        <v>3796000</v>
      </c>
      <c r="E2334" s="23">
        <v>46059</v>
      </c>
      <c r="F2334" s="23">
        <v>46089</v>
      </c>
      <c r="G2334" t="s">
        <v>51</v>
      </c>
      <c r="H2334"/>
      <c r="I2334"/>
      <c r="K2334" t="s">
        <v>2634</v>
      </c>
      <c r="L2334" s="68">
        <v>0</v>
      </c>
      <c r="M2334" s="68">
        <f>InvoiceDatabase[[#This Row],[Amount]]-InvoiceDatabase[[#This Row],[Paid Amount]]</f>
        <v>3796000</v>
      </c>
      <c r="N2334" s="68" t="str" cm="1">
        <f t="array" aca="1" ref="N23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4" s="68" t="str">
        <f>_xlfn.TEXTAFTER(
VLOOKUP(InvoiceDatabase[[#This Row],[Customer]],CustomerList[],5,FALSE),
", ", -1)</f>
        <v>Riau</v>
      </c>
      <c r="P2334" s="68">
        <f ca="1">IF(InvoiceDatabase[[#This Row],[Aging]]&lt;&gt;"Within Due",InvoiceDatabase[[#This Row],[Balance Outstanding]],0)</f>
        <v>3796000</v>
      </c>
      <c r="Q2334" s="68">
        <f ca="1">IF(InvoiceDatabase[[#This Row],[Aging]]="Within Due",InvoiceDatabase[[#This Row],[Balance Outstanding]],0)</f>
        <v>0</v>
      </c>
      <c r="R2334" s="68" t="str">
        <f ca="1">IF(InvoiceDatabase[[#This Row],[Date Issued]] &gt;= TODAY()-30, "Yes", "No")</f>
        <v>No</v>
      </c>
      <c r="S2334" s="68" t="str">
        <f ca="1">IF(InvoiceDatabase[[#This Row],[IsOverdue?]]&lt;&gt;"Yes",InvoiceDatabase[[#This Row],[Status]],"Past Due")</f>
        <v>Past Due</v>
      </c>
      <c r="T2334" s="68" t="str">
        <f ca="1">IF(AND(InvoiceDatabase[[#This Row],[Date Due]]&lt;TODAY(),InvoiceDatabase[[#This Row],[Status]]&lt;&gt;"Paid"),"Yes","No")</f>
        <v>Yes</v>
      </c>
    </row>
    <row r="2335" spans="1:20">
      <c r="A2335">
        <v>2334</v>
      </c>
      <c r="C2335" t="s">
        <v>131</v>
      </c>
      <c r="D2335" s="68">
        <v>7147000</v>
      </c>
      <c r="E2335" s="23">
        <v>46192</v>
      </c>
      <c r="F2335" s="23">
        <v>46222</v>
      </c>
      <c r="G2335" t="s">
        <v>274</v>
      </c>
      <c r="H2335"/>
      <c r="I2335"/>
      <c r="K2335" t="s">
        <v>2635</v>
      </c>
      <c r="L2335" s="68">
        <v>7147000</v>
      </c>
      <c r="M2335" s="68">
        <f>InvoiceDatabase[[#This Row],[Amount]]-InvoiceDatabase[[#This Row],[Paid Amount]]</f>
        <v>0</v>
      </c>
      <c r="N2335" s="68" t="str" cm="1">
        <f t="array" aca="1" ref="N23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5" s="68" t="str">
        <f>_xlfn.TEXTAFTER(
VLOOKUP(InvoiceDatabase[[#This Row],[Customer]],CustomerList[],5,FALSE),
", ", -1)</f>
        <v>Jawa Barat</v>
      </c>
      <c r="P2335" s="68">
        <f ca="1">IF(InvoiceDatabase[[#This Row],[Aging]]&lt;&gt;"Within Due",InvoiceDatabase[[#This Row],[Balance Outstanding]],0)</f>
        <v>0</v>
      </c>
      <c r="Q2335" s="68">
        <f ca="1">IF(InvoiceDatabase[[#This Row],[Aging]]="Within Due",InvoiceDatabase[[#This Row],[Balance Outstanding]],0)</f>
        <v>0</v>
      </c>
      <c r="R2335" s="68" t="str">
        <f ca="1">IF(InvoiceDatabase[[#This Row],[Date Issued]] &gt;= TODAY()-30, "Yes", "No")</f>
        <v>No</v>
      </c>
      <c r="S2335" s="68" t="str">
        <f ca="1">IF(InvoiceDatabase[[#This Row],[IsOverdue?]]&lt;&gt;"Yes",InvoiceDatabase[[#This Row],[Status]],"Past Due")</f>
        <v>Paid</v>
      </c>
      <c r="T2335" s="68" t="str">
        <f ca="1">IF(AND(InvoiceDatabase[[#This Row],[Date Due]]&lt;TODAY(),InvoiceDatabase[[#This Row],[Status]]&lt;&gt;"Paid"),"Yes","No")</f>
        <v>No</v>
      </c>
    </row>
    <row r="2336" spans="1:20">
      <c r="A2336">
        <v>2335</v>
      </c>
      <c r="C2336" t="s">
        <v>239</v>
      </c>
      <c r="D2336" s="68">
        <v>5063000</v>
      </c>
      <c r="E2336" s="23">
        <v>46131</v>
      </c>
      <c r="F2336" s="23">
        <v>46161</v>
      </c>
      <c r="G2336" t="s">
        <v>2802</v>
      </c>
      <c r="H2336"/>
      <c r="I2336"/>
      <c r="K2336" t="s">
        <v>2636</v>
      </c>
      <c r="L2336" s="68">
        <v>3544000</v>
      </c>
      <c r="M2336" s="68">
        <f>InvoiceDatabase[[#This Row],[Amount]]-InvoiceDatabase[[#This Row],[Paid Amount]]</f>
        <v>1519000</v>
      </c>
      <c r="N2336" s="68" t="str" cm="1">
        <f t="array" aca="1" ref="N23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6" s="68" t="str">
        <f>_xlfn.TEXTAFTER(
VLOOKUP(InvoiceDatabase[[#This Row],[Customer]],CustomerList[],5,FALSE),
", ", -1)</f>
        <v>Kepulauan Riau</v>
      </c>
      <c r="P2336" s="68">
        <f ca="1">IF(InvoiceDatabase[[#This Row],[Aging]]&lt;&gt;"Within Due",InvoiceDatabase[[#This Row],[Balance Outstanding]],0)</f>
        <v>1519000</v>
      </c>
      <c r="Q2336" s="68">
        <f ca="1">IF(InvoiceDatabase[[#This Row],[Aging]]="Within Due",InvoiceDatabase[[#This Row],[Balance Outstanding]],0)</f>
        <v>0</v>
      </c>
      <c r="R2336" s="68" t="str">
        <f ca="1">IF(InvoiceDatabase[[#This Row],[Date Issued]] &gt;= TODAY()-30, "Yes", "No")</f>
        <v>No</v>
      </c>
      <c r="S2336" s="68" t="str">
        <f ca="1">IF(InvoiceDatabase[[#This Row],[IsOverdue?]]&lt;&gt;"Yes",InvoiceDatabase[[#This Row],[Status]],"Past Due")</f>
        <v>Past Due</v>
      </c>
      <c r="T2336" s="68" t="str">
        <f ca="1">IF(AND(InvoiceDatabase[[#This Row],[Date Due]]&lt;TODAY(),InvoiceDatabase[[#This Row],[Status]]&lt;&gt;"Paid"),"Yes","No")</f>
        <v>Yes</v>
      </c>
    </row>
    <row r="2337" spans="1:20">
      <c r="A2337">
        <v>2336</v>
      </c>
      <c r="C2337" t="s">
        <v>204</v>
      </c>
      <c r="D2337" s="68">
        <v>3193000</v>
      </c>
      <c r="E2337" s="23">
        <v>46174</v>
      </c>
      <c r="F2337" s="23">
        <v>46204</v>
      </c>
      <c r="G2337" t="s">
        <v>274</v>
      </c>
      <c r="H2337"/>
      <c r="I2337"/>
      <c r="K2337" t="s">
        <v>2637</v>
      </c>
      <c r="L2337" s="68">
        <v>3193000</v>
      </c>
      <c r="M2337" s="68">
        <f>InvoiceDatabase[[#This Row],[Amount]]-InvoiceDatabase[[#This Row],[Paid Amount]]</f>
        <v>0</v>
      </c>
      <c r="N2337" s="68" t="str" cm="1">
        <f t="array" aca="1" ref="N23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7" s="68" t="str">
        <f>_xlfn.TEXTAFTER(
VLOOKUP(InvoiceDatabase[[#This Row],[Customer]],CustomerList[],5,FALSE),
", ", -1)</f>
        <v>Bali</v>
      </c>
      <c r="P2337" s="68">
        <f ca="1">IF(InvoiceDatabase[[#This Row],[Aging]]&lt;&gt;"Within Due",InvoiceDatabase[[#This Row],[Balance Outstanding]],0)</f>
        <v>0</v>
      </c>
      <c r="Q2337" s="68">
        <f ca="1">IF(InvoiceDatabase[[#This Row],[Aging]]="Within Due",InvoiceDatabase[[#This Row],[Balance Outstanding]],0)</f>
        <v>0</v>
      </c>
      <c r="R2337" s="68" t="str">
        <f ca="1">IF(InvoiceDatabase[[#This Row],[Date Issued]] &gt;= TODAY()-30, "Yes", "No")</f>
        <v>No</v>
      </c>
      <c r="S2337" s="68" t="str">
        <f ca="1">IF(InvoiceDatabase[[#This Row],[IsOverdue?]]&lt;&gt;"Yes",InvoiceDatabase[[#This Row],[Status]],"Past Due")</f>
        <v>Paid</v>
      </c>
      <c r="T2337" s="68" t="str">
        <f ca="1">IF(AND(InvoiceDatabase[[#This Row],[Date Due]]&lt;TODAY(),InvoiceDatabase[[#This Row],[Status]]&lt;&gt;"Paid"),"Yes","No")</f>
        <v>No</v>
      </c>
    </row>
    <row r="2338" spans="1:20">
      <c r="A2338">
        <v>2337</v>
      </c>
      <c r="C2338" t="s">
        <v>197</v>
      </c>
      <c r="D2338" s="68">
        <v>2366000</v>
      </c>
      <c r="E2338" s="23">
        <v>46115</v>
      </c>
      <c r="F2338" s="23">
        <v>46145</v>
      </c>
      <c r="G2338" t="s">
        <v>2802</v>
      </c>
      <c r="H2338"/>
      <c r="I2338"/>
      <c r="K2338" t="s">
        <v>2638</v>
      </c>
      <c r="L2338" s="68">
        <v>1420000</v>
      </c>
      <c r="M2338" s="68">
        <f>InvoiceDatabase[[#This Row],[Amount]]-InvoiceDatabase[[#This Row],[Paid Amount]]</f>
        <v>946000</v>
      </c>
      <c r="N2338" s="68" t="str" cm="1">
        <f t="array" aca="1" ref="N23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38" s="68" t="str">
        <f>_xlfn.TEXTAFTER(
VLOOKUP(InvoiceDatabase[[#This Row],[Customer]],CustomerList[],5,FALSE),
", ", -1)</f>
        <v>DI Yogyakarta</v>
      </c>
      <c r="P2338" s="68">
        <f ca="1">IF(InvoiceDatabase[[#This Row],[Aging]]&lt;&gt;"Within Due",InvoiceDatabase[[#This Row],[Balance Outstanding]],0)</f>
        <v>946000</v>
      </c>
      <c r="Q2338" s="68">
        <f ca="1">IF(InvoiceDatabase[[#This Row],[Aging]]="Within Due",InvoiceDatabase[[#This Row],[Balance Outstanding]],0)</f>
        <v>0</v>
      </c>
      <c r="R2338" s="68" t="str">
        <f ca="1">IF(InvoiceDatabase[[#This Row],[Date Issued]] &gt;= TODAY()-30, "Yes", "No")</f>
        <v>No</v>
      </c>
      <c r="S2338" s="68" t="str">
        <f ca="1">IF(InvoiceDatabase[[#This Row],[IsOverdue?]]&lt;&gt;"Yes",InvoiceDatabase[[#This Row],[Status]],"Past Due")</f>
        <v>Past Due</v>
      </c>
      <c r="T2338" s="68" t="str">
        <f ca="1">IF(AND(InvoiceDatabase[[#This Row],[Date Due]]&lt;TODAY(),InvoiceDatabase[[#This Row],[Status]]&lt;&gt;"Paid"),"Yes","No")</f>
        <v>Yes</v>
      </c>
    </row>
    <row r="2339" spans="1:20">
      <c r="A2339">
        <v>2338</v>
      </c>
      <c r="C2339" t="s">
        <v>144</v>
      </c>
      <c r="D2339" s="68">
        <v>1402000</v>
      </c>
      <c r="E2339" s="23">
        <v>46183</v>
      </c>
      <c r="F2339" s="23">
        <v>46213</v>
      </c>
      <c r="G2339" t="s">
        <v>274</v>
      </c>
      <c r="H2339"/>
      <c r="I2339"/>
      <c r="K2339" t="s">
        <v>2639</v>
      </c>
      <c r="L2339" s="68">
        <v>1402000</v>
      </c>
      <c r="M2339" s="68">
        <f>InvoiceDatabase[[#This Row],[Amount]]-InvoiceDatabase[[#This Row],[Paid Amount]]</f>
        <v>0</v>
      </c>
      <c r="N2339" s="68" t="str" cm="1">
        <f t="array" aca="1" ref="N23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39" s="68" t="str">
        <f>_xlfn.TEXTAFTER(
VLOOKUP(InvoiceDatabase[[#This Row],[Customer]],CustomerList[],5,FALSE),
", ", -1)</f>
        <v>Banten</v>
      </c>
      <c r="P2339" s="68">
        <f ca="1">IF(InvoiceDatabase[[#This Row],[Aging]]&lt;&gt;"Within Due",InvoiceDatabase[[#This Row],[Balance Outstanding]],0)</f>
        <v>0</v>
      </c>
      <c r="Q2339" s="68">
        <f ca="1">IF(InvoiceDatabase[[#This Row],[Aging]]="Within Due",InvoiceDatabase[[#This Row],[Balance Outstanding]],0)</f>
        <v>0</v>
      </c>
      <c r="R2339" s="68" t="str">
        <f ca="1">IF(InvoiceDatabase[[#This Row],[Date Issued]] &gt;= TODAY()-30, "Yes", "No")</f>
        <v>No</v>
      </c>
      <c r="S2339" s="68" t="str">
        <f ca="1">IF(InvoiceDatabase[[#This Row],[IsOverdue?]]&lt;&gt;"Yes",InvoiceDatabase[[#This Row],[Status]],"Past Due")</f>
        <v>Paid</v>
      </c>
      <c r="T2339" s="68" t="str">
        <f ca="1">IF(AND(InvoiceDatabase[[#This Row],[Date Due]]&lt;TODAY(),InvoiceDatabase[[#This Row],[Status]]&lt;&gt;"Paid"),"Yes","No")</f>
        <v>No</v>
      </c>
    </row>
    <row r="2340" spans="1:20">
      <c r="A2340">
        <v>2339</v>
      </c>
      <c r="C2340" t="s">
        <v>204</v>
      </c>
      <c r="D2340" s="68">
        <v>5442000</v>
      </c>
      <c r="E2340" s="23">
        <v>46050</v>
      </c>
      <c r="F2340" s="23">
        <v>46064</v>
      </c>
      <c r="G2340" t="s">
        <v>274</v>
      </c>
      <c r="H2340"/>
      <c r="I2340"/>
      <c r="K2340" t="s">
        <v>2640</v>
      </c>
      <c r="L2340" s="68">
        <v>5442000</v>
      </c>
      <c r="M2340" s="68">
        <f>InvoiceDatabase[[#This Row],[Amount]]-InvoiceDatabase[[#This Row],[Paid Amount]]</f>
        <v>0</v>
      </c>
      <c r="N2340" s="68" t="str" cm="1">
        <f t="array" aca="1" ref="N23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0" s="68" t="str">
        <f>_xlfn.TEXTAFTER(
VLOOKUP(InvoiceDatabase[[#This Row],[Customer]],CustomerList[],5,FALSE),
", ", -1)</f>
        <v>Bali</v>
      </c>
      <c r="P2340" s="68">
        <f ca="1">IF(InvoiceDatabase[[#This Row],[Aging]]&lt;&gt;"Within Due",InvoiceDatabase[[#This Row],[Balance Outstanding]],0)</f>
        <v>0</v>
      </c>
      <c r="Q2340" s="68">
        <f ca="1">IF(InvoiceDatabase[[#This Row],[Aging]]="Within Due",InvoiceDatabase[[#This Row],[Balance Outstanding]],0)</f>
        <v>0</v>
      </c>
      <c r="R2340" s="68" t="str">
        <f ca="1">IF(InvoiceDatabase[[#This Row],[Date Issued]] &gt;= TODAY()-30, "Yes", "No")</f>
        <v>No</v>
      </c>
      <c r="S2340" s="68" t="str">
        <f ca="1">IF(InvoiceDatabase[[#This Row],[IsOverdue?]]&lt;&gt;"Yes",InvoiceDatabase[[#This Row],[Status]],"Past Due")</f>
        <v>Paid</v>
      </c>
      <c r="T2340" s="68" t="str">
        <f ca="1">IF(AND(InvoiceDatabase[[#This Row],[Date Due]]&lt;TODAY(),InvoiceDatabase[[#This Row],[Status]]&lt;&gt;"Paid"),"Yes","No")</f>
        <v>No</v>
      </c>
    </row>
    <row r="2341" spans="1:20">
      <c r="A2341">
        <v>2340</v>
      </c>
      <c r="C2341" t="s">
        <v>218</v>
      </c>
      <c r="D2341" s="68">
        <v>4720000</v>
      </c>
      <c r="E2341" s="23">
        <v>46259</v>
      </c>
      <c r="F2341" s="23">
        <v>46289</v>
      </c>
      <c r="G2341" t="s">
        <v>51</v>
      </c>
      <c r="H2341"/>
      <c r="I2341"/>
      <c r="K2341" t="s">
        <v>2641</v>
      </c>
      <c r="L2341" s="68">
        <v>0</v>
      </c>
      <c r="M2341" s="68">
        <f>InvoiceDatabase[[#This Row],[Amount]]-InvoiceDatabase[[#This Row],[Paid Amount]]</f>
        <v>4720000</v>
      </c>
      <c r="N2341" s="68" t="str" cm="1">
        <f t="array" aca="1" ref="N23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41" s="68" t="str">
        <f>_xlfn.TEXTAFTER(
VLOOKUP(InvoiceDatabase[[#This Row],[Customer]],CustomerList[],5,FALSE),
", ", -1)</f>
        <v>Sumatera Utara</v>
      </c>
      <c r="P2341" s="68">
        <f ca="1">IF(InvoiceDatabase[[#This Row],[Aging]]&lt;&gt;"Within Due",InvoiceDatabase[[#This Row],[Balance Outstanding]],0)</f>
        <v>4720000</v>
      </c>
      <c r="Q2341" s="68">
        <f ca="1">IF(InvoiceDatabase[[#This Row],[Aging]]="Within Due",InvoiceDatabase[[#This Row],[Balance Outstanding]],0)</f>
        <v>0</v>
      </c>
      <c r="R2341" s="68" t="str">
        <f ca="1">IF(InvoiceDatabase[[#This Row],[Date Issued]] &gt;= TODAY()-30, "Yes", "No")</f>
        <v>No</v>
      </c>
      <c r="S2341" s="68" t="str">
        <f ca="1">IF(InvoiceDatabase[[#This Row],[IsOverdue?]]&lt;&gt;"Yes",InvoiceDatabase[[#This Row],[Status]],"Past Due")</f>
        <v>Past Due</v>
      </c>
      <c r="T2341" s="68" t="str">
        <f ca="1">IF(AND(InvoiceDatabase[[#This Row],[Date Due]]&lt;TODAY(),InvoiceDatabase[[#This Row],[Status]]&lt;&gt;"Paid"),"Yes","No")</f>
        <v>Yes</v>
      </c>
    </row>
    <row r="2342" spans="1:20">
      <c r="A2342">
        <v>2341</v>
      </c>
      <c r="C2342" t="s">
        <v>211</v>
      </c>
      <c r="D2342" s="68">
        <v>1427000</v>
      </c>
      <c r="E2342" s="23">
        <v>46199</v>
      </c>
      <c r="F2342" s="23">
        <v>46229</v>
      </c>
      <c r="G2342" t="s">
        <v>51</v>
      </c>
      <c r="H2342"/>
      <c r="I2342"/>
      <c r="K2342" t="s">
        <v>2642</v>
      </c>
      <c r="L2342" s="68">
        <v>0</v>
      </c>
      <c r="M2342" s="68">
        <f>InvoiceDatabase[[#This Row],[Amount]]-InvoiceDatabase[[#This Row],[Paid Amount]]</f>
        <v>1427000</v>
      </c>
      <c r="N2342" s="68" t="str" cm="1">
        <f t="array" aca="1" ref="N23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42" s="68" t="str">
        <f>_xlfn.TEXTAFTER(
VLOOKUP(InvoiceDatabase[[#This Row],[Customer]],CustomerList[],5,FALSE),
", ", -1)</f>
        <v>Sulawesi Selatan</v>
      </c>
      <c r="P2342" s="68">
        <f ca="1">IF(InvoiceDatabase[[#This Row],[Aging]]&lt;&gt;"Within Due",InvoiceDatabase[[#This Row],[Balance Outstanding]],0)</f>
        <v>1427000</v>
      </c>
      <c r="Q2342" s="68">
        <f ca="1">IF(InvoiceDatabase[[#This Row],[Aging]]="Within Due",InvoiceDatabase[[#This Row],[Balance Outstanding]],0)</f>
        <v>0</v>
      </c>
      <c r="R2342" s="68" t="str">
        <f ca="1">IF(InvoiceDatabase[[#This Row],[Date Issued]] &gt;= TODAY()-30, "Yes", "No")</f>
        <v>No</v>
      </c>
      <c r="S2342" s="68" t="str">
        <f ca="1">IF(InvoiceDatabase[[#This Row],[IsOverdue?]]&lt;&gt;"Yes",InvoiceDatabase[[#This Row],[Status]],"Past Due")</f>
        <v>Past Due</v>
      </c>
      <c r="T2342" s="68" t="str">
        <f ca="1">IF(AND(InvoiceDatabase[[#This Row],[Date Due]]&lt;TODAY(),InvoiceDatabase[[#This Row],[Status]]&lt;&gt;"Paid"),"Yes","No")</f>
        <v>Yes</v>
      </c>
    </row>
    <row r="2343" spans="1:20">
      <c r="A2343">
        <v>2342</v>
      </c>
      <c r="C2343" t="s">
        <v>232</v>
      </c>
      <c r="D2343" s="68">
        <v>4505000</v>
      </c>
      <c r="E2343" s="23">
        <v>46081</v>
      </c>
      <c r="F2343" s="23">
        <v>46111</v>
      </c>
      <c r="G2343" t="s">
        <v>274</v>
      </c>
      <c r="H2343"/>
      <c r="I2343"/>
      <c r="K2343" t="s">
        <v>2643</v>
      </c>
      <c r="L2343" s="68">
        <v>4505000</v>
      </c>
      <c r="M2343" s="68">
        <f>InvoiceDatabase[[#This Row],[Amount]]-InvoiceDatabase[[#This Row],[Paid Amount]]</f>
        <v>0</v>
      </c>
      <c r="N2343" s="68" t="str" cm="1">
        <f t="array" aca="1" ref="N23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3" s="68" t="str">
        <f>_xlfn.TEXTAFTER(
VLOOKUP(InvoiceDatabase[[#This Row],[Customer]],CustomerList[],5,FALSE),
", ", -1)</f>
        <v>Riau</v>
      </c>
      <c r="P2343" s="68">
        <f ca="1">IF(InvoiceDatabase[[#This Row],[Aging]]&lt;&gt;"Within Due",InvoiceDatabase[[#This Row],[Balance Outstanding]],0)</f>
        <v>0</v>
      </c>
      <c r="Q2343" s="68">
        <f ca="1">IF(InvoiceDatabase[[#This Row],[Aging]]="Within Due",InvoiceDatabase[[#This Row],[Balance Outstanding]],0)</f>
        <v>0</v>
      </c>
      <c r="R2343" s="68" t="str">
        <f ca="1">IF(InvoiceDatabase[[#This Row],[Date Issued]] &gt;= TODAY()-30, "Yes", "No")</f>
        <v>No</v>
      </c>
      <c r="S2343" s="68" t="str">
        <f ca="1">IF(InvoiceDatabase[[#This Row],[IsOverdue?]]&lt;&gt;"Yes",InvoiceDatabase[[#This Row],[Status]],"Past Due")</f>
        <v>Paid</v>
      </c>
      <c r="T2343" s="68" t="str">
        <f ca="1">IF(AND(InvoiceDatabase[[#This Row],[Date Due]]&lt;TODAY(),InvoiceDatabase[[#This Row],[Status]]&lt;&gt;"Paid"),"Yes","No")</f>
        <v>No</v>
      </c>
    </row>
    <row r="2344" spans="1:20">
      <c r="A2344">
        <v>2343</v>
      </c>
      <c r="C2344" t="s">
        <v>131</v>
      </c>
      <c r="D2344" s="68">
        <v>2588000</v>
      </c>
      <c r="E2344" s="23">
        <v>46184</v>
      </c>
      <c r="F2344" s="23">
        <v>46229</v>
      </c>
      <c r="G2344" t="s">
        <v>274</v>
      </c>
      <c r="H2344"/>
      <c r="I2344"/>
      <c r="K2344" t="s">
        <v>2644</v>
      </c>
      <c r="L2344" s="68">
        <v>2588000</v>
      </c>
      <c r="M2344" s="68">
        <f>InvoiceDatabase[[#This Row],[Amount]]-InvoiceDatabase[[#This Row],[Paid Amount]]</f>
        <v>0</v>
      </c>
      <c r="N2344" s="68" t="str" cm="1">
        <f t="array" aca="1" ref="N23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4" s="68" t="str">
        <f>_xlfn.TEXTAFTER(
VLOOKUP(InvoiceDatabase[[#This Row],[Customer]],CustomerList[],5,FALSE),
", ", -1)</f>
        <v>Jawa Barat</v>
      </c>
      <c r="P2344" s="68">
        <f ca="1">IF(InvoiceDatabase[[#This Row],[Aging]]&lt;&gt;"Within Due",InvoiceDatabase[[#This Row],[Balance Outstanding]],0)</f>
        <v>0</v>
      </c>
      <c r="Q2344" s="68">
        <f ca="1">IF(InvoiceDatabase[[#This Row],[Aging]]="Within Due",InvoiceDatabase[[#This Row],[Balance Outstanding]],0)</f>
        <v>0</v>
      </c>
      <c r="R2344" s="68" t="str">
        <f ca="1">IF(InvoiceDatabase[[#This Row],[Date Issued]] &gt;= TODAY()-30, "Yes", "No")</f>
        <v>No</v>
      </c>
      <c r="S2344" s="68" t="str">
        <f ca="1">IF(InvoiceDatabase[[#This Row],[IsOverdue?]]&lt;&gt;"Yes",InvoiceDatabase[[#This Row],[Status]],"Past Due")</f>
        <v>Paid</v>
      </c>
      <c r="T2344" s="68" t="str">
        <f ca="1">IF(AND(InvoiceDatabase[[#This Row],[Date Due]]&lt;TODAY(),InvoiceDatabase[[#This Row],[Status]]&lt;&gt;"Paid"),"Yes","No")</f>
        <v>No</v>
      </c>
    </row>
    <row r="2345" spans="1:20">
      <c r="A2345">
        <v>2344</v>
      </c>
      <c r="C2345" t="s">
        <v>190</v>
      </c>
      <c r="D2345" s="68">
        <v>5179000</v>
      </c>
      <c r="E2345" s="23">
        <v>46159</v>
      </c>
      <c r="F2345" s="23">
        <v>46204</v>
      </c>
      <c r="G2345" t="s">
        <v>51</v>
      </c>
      <c r="H2345"/>
      <c r="I2345"/>
      <c r="K2345" t="s">
        <v>2645</v>
      </c>
      <c r="L2345" s="68">
        <v>0</v>
      </c>
      <c r="M2345" s="68">
        <f>InvoiceDatabase[[#This Row],[Amount]]-InvoiceDatabase[[#This Row],[Paid Amount]]</f>
        <v>5179000</v>
      </c>
      <c r="N2345" s="68" t="str" cm="1">
        <f t="array" aca="1" ref="N23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5" s="68" t="str">
        <f>_xlfn.TEXTAFTER(
VLOOKUP(InvoiceDatabase[[#This Row],[Customer]],CustomerList[],5,FALSE),
", ", -1)</f>
        <v>Jawa Tengah</v>
      </c>
      <c r="P2345" s="68">
        <f ca="1">IF(InvoiceDatabase[[#This Row],[Aging]]&lt;&gt;"Within Due",InvoiceDatabase[[#This Row],[Balance Outstanding]],0)</f>
        <v>5179000</v>
      </c>
      <c r="Q2345" s="68">
        <f ca="1">IF(InvoiceDatabase[[#This Row],[Aging]]="Within Due",InvoiceDatabase[[#This Row],[Balance Outstanding]],0)</f>
        <v>0</v>
      </c>
      <c r="R2345" s="68" t="str">
        <f ca="1">IF(InvoiceDatabase[[#This Row],[Date Issued]] &gt;= TODAY()-30, "Yes", "No")</f>
        <v>No</v>
      </c>
      <c r="S2345" s="68" t="str">
        <f ca="1">IF(InvoiceDatabase[[#This Row],[IsOverdue?]]&lt;&gt;"Yes",InvoiceDatabase[[#This Row],[Status]],"Past Due")</f>
        <v>Past Due</v>
      </c>
      <c r="T2345" s="68" t="str">
        <f ca="1">IF(AND(InvoiceDatabase[[#This Row],[Date Due]]&lt;TODAY(),InvoiceDatabase[[#This Row],[Status]]&lt;&gt;"Paid"),"Yes","No")</f>
        <v>Yes</v>
      </c>
    </row>
    <row r="2346" spans="1:20">
      <c r="A2346">
        <v>2345</v>
      </c>
      <c r="C2346" t="s">
        <v>190</v>
      </c>
      <c r="D2346" s="68">
        <v>3041000</v>
      </c>
      <c r="E2346" s="23">
        <v>46144</v>
      </c>
      <c r="F2346" s="23">
        <v>46158</v>
      </c>
      <c r="G2346" t="s">
        <v>274</v>
      </c>
      <c r="H2346"/>
      <c r="I2346"/>
      <c r="K2346" t="s">
        <v>2646</v>
      </c>
      <c r="L2346" s="68">
        <v>3041000</v>
      </c>
      <c r="M2346" s="68">
        <f>InvoiceDatabase[[#This Row],[Amount]]-InvoiceDatabase[[#This Row],[Paid Amount]]</f>
        <v>0</v>
      </c>
      <c r="N2346" s="68" t="str" cm="1">
        <f t="array" aca="1" ref="N23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6" s="68" t="str">
        <f>_xlfn.TEXTAFTER(
VLOOKUP(InvoiceDatabase[[#This Row],[Customer]],CustomerList[],5,FALSE),
", ", -1)</f>
        <v>Jawa Tengah</v>
      </c>
      <c r="P2346" s="68">
        <f ca="1">IF(InvoiceDatabase[[#This Row],[Aging]]&lt;&gt;"Within Due",InvoiceDatabase[[#This Row],[Balance Outstanding]],0)</f>
        <v>0</v>
      </c>
      <c r="Q2346" s="68">
        <f ca="1">IF(InvoiceDatabase[[#This Row],[Aging]]="Within Due",InvoiceDatabase[[#This Row],[Balance Outstanding]],0)</f>
        <v>0</v>
      </c>
      <c r="R2346" s="68" t="str">
        <f ca="1">IF(InvoiceDatabase[[#This Row],[Date Issued]] &gt;= TODAY()-30, "Yes", "No")</f>
        <v>No</v>
      </c>
      <c r="S2346" s="68" t="str">
        <f ca="1">IF(InvoiceDatabase[[#This Row],[IsOverdue?]]&lt;&gt;"Yes",InvoiceDatabase[[#This Row],[Status]],"Past Due")</f>
        <v>Paid</v>
      </c>
      <c r="T2346" s="68" t="str">
        <f ca="1">IF(AND(InvoiceDatabase[[#This Row],[Date Due]]&lt;TODAY(),InvoiceDatabase[[#This Row],[Status]]&lt;&gt;"Paid"),"Yes","No")</f>
        <v>No</v>
      </c>
    </row>
    <row r="2347" spans="1:20">
      <c r="A2347">
        <v>2346</v>
      </c>
      <c r="C2347" t="s">
        <v>260</v>
      </c>
      <c r="D2347" s="68">
        <v>3842000</v>
      </c>
      <c r="E2347" s="23">
        <v>46179</v>
      </c>
      <c r="F2347" s="23">
        <v>46209</v>
      </c>
      <c r="G2347" t="s">
        <v>51</v>
      </c>
      <c r="H2347"/>
      <c r="I2347"/>
      <c r="K2347" t="s">
        <v>2647</v>
      </c>
      <c r="L2347" s="68">
        <v>0</v>
      </c>
      <c r="M2347" s="68">
        <f>InvoiceDatabase[[#This Row],[Amount]]-InvoiceDatabase[[#This Row],[Paid Amount]]</f>
        <v>3842000</v>
      </c>
      <c r="N2347" s="68" t="str" cm="1">
        <f t="array" aca="1" ref="N23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47" s="68" t="str">
        <f>_xlfn.TEXTAFTER(
VLOOKUP(InvoiceDatabase[[#This Row],[Customer]],CustomerList[],5,FALSE),
", ", -1)</f>
        <v>Sulawesi Utara</v>
      </c>
      <c r="P2347" s="68">
        <f ca="1">IF(InvoiceDatabase[[#This Row],[Aging]]&lt;&gt;"Within Due",InvoiceDatabase[[#This Row],[Balance Outstanding]],0)</f>
        <v>3842000</v>
      </c>
      <c r="Q2347" s="68">
        <f ca="1">IF(InvoiceDatabase[[#This Row],[Aging]]="Within Due",InvoiceDatabase[[#This Row],[Balance Outstanding]],0)</f>
        <v>0</v>
      </c>
      <c r="R2347" s="68" t="str">
        <f ca="1">IF(InvoiceDatabase[[#This Row],[Date Issued]] &gt;= TODAY()-30, "Yes", "No")</f>
        <v>No</v>
      </c>
      <c r="S2347" s="68" t="str">
        <f ca="1">IF(InvoiceDatabase[[#This Row],[IsOverdue?]]&lt;&gt;"Yes",InvoiceDatabase[[#This Row],[Status]],"Past Due")</f>
        <v>Past Due</v>
      </c>
      <c r="T2347" s="68" t="str">
        <f ca="1">IF(AND(InvoiceDatabase[[#This Row],[Date Due]]&lt;TODAY(),InvoiceDatabase[[#This Row],[Status]]&lt;&gt;"Paid"),"Yes","No")</f>
        <v>Yes</v>
      </c>
    </row>
    <row r="2348" spans="1:20">
      <c r="A2348">
        <v>2347</v>
      </c>
      <c r="C2348" t="s">
        <v>246</v>
      </c>
      <c r="D2348" s="68">
        <v>2778000</v>
      </c>
      <c r="E2348" s="23">
        <v>46185</v>
      </c>
      <c r="F2348" s="23">
        <v>46215</v>
      </c>
      <c r="G2348" t="s">
        <v>274</v>
      </c>
      <c r="H2348"/>
      <c r="I2348"/>
      <c r="K2348" t="s">
        <v>2648</v>
      </c>
      <c r="L2348" s="68">
        <v>2778000</v>
      </c>
      <c r="M2348" s="68">
        <f>InvoiceDatabase[[#This Row],[Amount]]-InvoiceDatabase[[#This Row],[Paid Amount]]</f>
        <v>0</v>
      </c>
      <c r="N2348" s="68" t="str" cm="1">
        <f t="array" aca="1" ref="N23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8" s="68" t="str">
        <f>_xlfn.TEXTAFTER(
VLOOKUP(InvoiceDatabase[[#This Row],[Customer]],CustomerList[],5,FALSE),
", ", -1)</f>
        <v>Kalimantan Timur</v>
      </c>
      <c r="P2348" s="68">
        <f ca="1">IF(InvoiceDatabase[[#This Row],[Aging]]&lt;&gt;"Within Due",InvoiceDatabase[[#This Row],[Balance Outstanding]],0)</f>
        <v>0</v>
      </c>
      <c r="Q2348" s="68">
        <f ca="1">IF(InvoiceDatabase[[#This Row],[Aging]]="Within Due",InvoiceDatabase[[#This Row],[Balance Outstanding]],0)</f>
        <v>0</v>
      </c>
      <c r="R2348" s="68" t="str">
        <f ca="1">IF(InvoiceDatabase[[#This Row],[Date Issued]] &gt;= TODAY()-30, "Yes", "No")</f>
        <v>No</v>
      </c>
      <c r="S2348" s="68" t="str">
        <f ca="1">IF(InvoiceDatabase[[#This Row],[IsOverdue?]]&lt;&gt;"Yes",InvoiceDatabase[[#This Row],[Status]],"Past Due")</f>
        <v>Paid</v>
      </c>
      <c r="T2348" s="68" t="str">
        <f ca="1">IF(AND(InvoiceDatabase[[#This Row],[Date Due]]&lt;TODAY(),InvoiceDatabase[[#This Row],[Status]]&lt;&gt;"Paid"),"Yes","No")</f>
        <v>No</v>
      </c>
    </row>
    <row r="2349" spans="1:20">
      <c r="A2349">
        <v>2348</v>
      </c>
      <c r="C2349" t="s">
        <v>177</v>
      </c>
      <c r="D2349" s="68">
        <v>1192000</v>
      </c>
      <c r="E2349" s="23">
        <v>46115</v>
      </c>
      <c r="F2349" s="23">
        <v>46160</v>
      </c>
      <c r="G2349" t="s">
        <v>274</v>
      </c>
      <c r="H2349"/>
      <c r="I2349"/>
      <c r="K2349" t="s">
        <v>2649</v>
      </c>
      <c r="L2349" s="68">
        <v>1192000</v>
      </c>
      <c r="M2349" s="68">
        <f>InvoiceDatabase[[#This Row],[Amount]]-InvoiceDatabase[[#This Row],[Paid Amount]]</f>
        <v>0</v>
      </c>
      <c r="N2349" s="68" t="str" cm="1">
        <f t="array" aca="1" ref="N23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49" s="68" t="str">
        <f>_xlfn.TEXTAFTER(
VLOOKUP(InvoiceDatabase[[#This Row],[Customer]],CustomerList[],5,FALSE),
", ", -1)</f>
        <v>Jawa Timur</v>
      </c>
      <c r="P2349" s="68">
        <f ca="1">IF(InvoiceDatabase[[#This Row],[Aging]]&lt;&gt;"Within Due",InvoiceDatabase[[#This Row],[Balance Outstanding]],0)</f>
        <v>0</v>
      </c>
      <c r="Q2349" s="68">
        <f ca="1">IF(InvoiceDatabase[[#This Row],[Aging]]="Within Due",InvoiceDatabase[[#This Row],[Balance Outstanding]],0)</f>
        <v>0</v>
      </c>
      <c r="R2349" s="68" t="str">
        <f ca="1">IF(InvoiceDatabase[[#This Row],[Date Issued]] &gt;= TODAY()-30, "Yes", "No")</f>
        <v>No</v>
      </c>
      <c r="S2349" s="68" t="str">
        <f ca="1">IF(InvoiceDatabase[[#This Row],[IsOverdue?]]&lt;&gt;"Yes",InvoiceDatabase[[#This Row],[Status]],"Past Due")</f>
        <v>Paid</v>
      </c>
      <c r="T2349" s="68" t="str">
        <f ca="1">IF(AND(InvoiceDatabase[[#This Row],[Date Due]]&lt;TODAY(),InvoiceDatabase[[#This Row],[Status]]&lt;&gt;"Paid"),"Yes","No")</f>
        <v>No</v>
      </c>
    </row>
    <row r="2350" spans="1:20">
      <c r="A2350">
        <v>2349</v>
      </c>
      <c r="C2350" t="s">
        <v>260</v>
      </c>
      <c r="D2350" s="68">
        <v>4290000</v>
      </c>
      <c r="E2350" s="23">
        <v>46101</v>
      </c>
      <c r="F2350" s="23">
        <v>46115</v>
      </c>
      <c r="G2350" t="s">
        <v>274</v>
      </c>
      <c r="H2350"/>
      <c r="I2350"/>
      <c r="K2350" t="s">
        <v>2650</v>
      </c>
      <c r="L2350" s="68">
        <v>4290000</v>
      </c>
      <c r="M2350" s="68">
        <f>InvoiceDatabase[[#This Row],[Amount]]-InvoiceDatabase[[#This Row],[Paid Amount]]</f>
        <v>0</v>
      </c>
      <c r="N2350" s="68" t="str" cm="1">
        <f t="array" aca="1" ref="N23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0" s="68" t="str">
        <f>_xlfn.TEXTAFTER(
VLOOKUP(InvoiceDatabase[[#This Row],[Customer]],CustomerList[],5,FALSE),
", ", -1)</f>
        <v>Sulawesi Utara</v>
      </c>
      <c r="P2350" s="68">
        <f ca="1">IF(InvoiceDatabase[[#This Row],[Aging]]&lt;&gt;"Within Due",InvoiceDatabase[[#This Row],[Balance Outstanding]],0)</f>
        <v>0</v>
      </c>
      <c r="Q2350" s="68">
        <f ca="1">IF(InvoiceDatabase[[#This Row],[Aging]]="Within Due",InvoiceDatabase[[#This Row],[Balance Outstanding]],0)</f>
        <v>0</v>
      </c>
      <c r="R2350" s="68" t="str">
        <f ca="1">IF(InvoiceDatabase[[#This Row],[Date Issued]] &gt;= TODAY()-30, "Yes", "No")</f>
        <v>No</v>
      </c>
      <c r="S2350" s="68" t="str">
        <f ca="1">IF(InvoiceDatabase[[#This Row],[IsOverdue?]]&lt;&gt;"Yes",InvoiceDatabase[[#This Row],[Status]],"Past Due")</f>
        <v>Paid</v>
      </c>
      <c r="T2350" s="68" t="str">
        <f ca="1">IF(AND(InvoiceDatabase[[#This Row],[Date Due]]&lt;TODAY(),InvoiceDatabase[[#This Row],[Status]]&lt;&gt;"Paid"),"Yes","No")</f>
        <v>No</v>
      </c>
    </row>
    <row r="2351" spans="1:20">
      <c r="A2351">
        <v>2350</v>
      </c>
      <c r="C2351" t="s">
        <v>211</v>
      </c>
      <c r="D2351" s="68">
        <v>2538000</v>
      </c>
      <c r="E2351" s="23">
        <v>46109</v>
      </c>
      <c r="F2351" s="23">
        <v>46139</v>
      </c>
      <c r="G2351" t="s">
        <v>274</v>
      </c>
      <c r="H2351"/>
      <c r="I2351"/>
      <c r="K2351" t="s">
        <v>2651</v>
      </c>
      <c r="L2351" s="68">
        <v>2538000</v>
      </c>
      <c r="M2351" s="68">
        <f>InvoiceDatabase[[#This Row],[Amount]]-InvoiceDatabase[[#This Row],[Paid Amount]]</f>
        <v>0</v>
      </c>
      <c r="N2351" s="68" t="str" cm="1">
        <f t="array" aca="1" ref="N23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1" s="68" t="str">
        <f>_xlfn.TEXTAFTER(
VLOOKUP(InvoiceDatabase[[#This Row],[Customer]],CustomerList[],5,FALSE),
", ", -1)</f>
        <v>Sulawesi Selatan</v>
      </c>
      <c r="P2351" s="68">
        <f ca="1">IF(InvoiceDatabase[[#This Row],[Aging]]&lt;&gt;"Within Due",InvoiceDatabase[[#This Row],[Balance Outstanding]],0)</f>
        <v>0</v>
      </c>
      <c r="Q2351" s="68">
        <f ca="1">IF(InvoiceDatabase[[#This Row],[Aging]]="Within Due",InvoiceDatabase[[#This Row],[Balance Outstanding]],0)</f>
        <v>0</v>
      </c>
      <c r="R2351" s="68" t="str">
        <f ca="1">IF(InvoiceDatabase[[#This Row],[Date Issued]] &gt;= TODAY()-30, "Yes", "No")</f>
        <v>No</v>
      </c>
      <c r="S2351" s="68" t="str">
        <f ca="1">IF(InvoiceDatabase[[#This Row],[IsOverdue?]]&lt;&gt;"Yes",InvoiceDatabase[[#This Row],[Status]],"Past Due")</f>
        <v>Paid</v>
      </c>
      <c r="T2351" s="68" t="str">
        <f ca="1">IF(AND(InvoiceDatabase[[#This Row],[Date Due]]&lt;TODAY(),InvoiceDatabase[[#This Row],[Status]]&lt;&gt;"Paid"),"Yes","No")</f>
        <v>No</v>
      </c>
    </row>
    <row r="2352" spans="1:20">
      <c r="A2352">
        <v>2351</v>
      </c>
      <c r="C2352" t="s">
        <v>151</v>
      </c>
      <c r="D2352" s="68">
        <v>6604000</v>
      </c>
      <c r="E2352" s="23">
        <v>46023</v>
      </c>
      <c r="F2352" s="23">
        <v>46053</v>
      </c>
      <c r="G2352" t="s">
        <v>274</v>
      </c>
      <c r="H2352"/>
      <c r="I2352"/>
      <c r="K2352" t="s">
        <v>2652</v>
      </c>
      <c r="L2352" s="68">
        <v>6604000</v>
      </c>
      <c r="M2352" s="68">
        <f>InvoiceDatabase[[#This Row],[Amount]]-InvoiceDatabase[[#This Row],[Paid Amount]]</f>
        <v>0</v>
      </c>
      <c r="N2352" s="68" t="str" cm="1">
        <f t="array" aca="1" ref="N23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2" s="68" t="str">
        <f>_xlfn.TEXTAFTER(
VLOOKUP(InvoiceDatabase[[#This Row],[Customer]],CustomerList[],5,FALSE),
", ", -1)</f>
        <v>Banten</v>
      </c>
      <c r="P2352" s="68">
        <f ca="1">IF(InvoiceDatabase[[#This Row],[Aging]]&lt;&gt;"Within Due",InvoiceDatabase[[#This Row],[Balance Outstanding]],0)</f>
        <v>0</v>
      </c>
      <c r="Q2352" s="68">
        <f ca="1">IF(InvoiceDatabase[[#This Row],[Aging]]="Within Due",InvoiceDatabase[[#This Row],[Balance Outstanding]],0)</f>
        <v>0</v>
      </c>
      <c r="R2352" s="68" t="str">
        <f ca="1">IF(InvoiceDatabase[[#This Row],[Date Issued]] &gt;= TODAY()-30, "Yes", "No")</f>
        <v>No</v>
      </c>
      <c r="S2352" s="68" t="str">
        <f ca="1">IF(InvoiceDatabase[[#This Row],[IsOverdue?]]&lt;&gt;"Yes",InvoiceDatabase[[#This Row],[Status]],"Past Due")</f>
        <v>Paid</v>
      </c>
      <c r="T2352" s="68" t="str">
        <f ca="1">IF(AND(InvoiceDatabase[[#This Row],[Date Due]]&lt;TODAY(),InvoiceDatabase[[#This Row],[Status]]&lt;&gt;"Paid"),"Yes","No")</f>
        <v>No</v>
      </c>
    </row>
    <row r="2353" spans="1:20">
      <c r="A2353">
        <v>2352</v>
      </c>
      <c r="C2353" t="s">
        <v>144</v>
      </c>
      <c r="D2353" s="68">
        <v>4947000</v>
      </c>
      <c r="E2353" s="23">
        <v>46026</v>
      </c>
      <c r="F2353" s="23">
        <v>46056</v>
      </c>
      <c r="G2353" t="s">
        <v>274</v>
      </c>
      <c r="H2353"/>
      <c r="I2353"/>
      <c r="K2353" t="s">
        <v>2653</v>
      </c>
      <c r="L2353" s="68">
        <v>4947000</v>
      </c>
      <c r="M2353" s="68">
        <f>InvoiceDatabase[[#This Row],[Amount]]-InvoiceDatabase[[#This Row],[Paid Amount]]</f>
        <v>0</v>
      </c>
      <c r="N2353" s="68" t="str" cm="1">
        <f t="array" aca="1" ref="N23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3" s="68" t="str">
        <f>_xlfn.TEXTAFTER(
VLOOKUP(InvoiceDatabase[[#This Row],[Customer]],CustomerList[],5,FALSE),
", ", -1)</f>
        <v>Banten</v>
      </c>
      <c r="P2353" s="68">
        <f ca="1">IF(InvoiceDatabase[[#This Row],[Aging]]&lt;&gt;"Within Due",InvoiceDatabase[[#This Row],[Balance Outstanding]],0)</f>
        <v>0</v>
      </c>
      <c r="Q2353" s="68">
        <f ca="1">IF(InvoiceDatabase[[#This Row],[Aging]]="Within Due",InvoiceDatabase[[#This Row],[Balance Outstanding]],0)</f>
        <v>0</v>
      </c>
      <c r="R2353" s="68" t="str">
        <f ca="1">IF(InvoiceDatabase[[#This Row],[Date Issued]] &gt;= TODAY()-30, "Yes", "No")</f>
        <v>No</v>
      </c>
      <c r="S2353" s="68" t="str">
        <f ca="1">IF(InvoiceDatabase[[#This Row],[IsOverdue?]]&lt;&gt;"Yes",InvoiceDatabase[[#This Row],[Status]],"Past Due")</f>
        <v>Paid</v>
      </c>
      <c r="T2353" s="68" t="str">
        <f ca="1">IF(AND(InvoiceDatabase[[#This Row],[Date Due]]&lt;TODAY(),InvoiceDatabase[[#This Row],[Status]]&lt;&gt;"Paid"),"Yes","No")</f>
        <v>No</v>
      </c>
    </row>
    <row r="2354" spans="1:20">
      <c r="A2354">
        <v>2353</v>
      </c>
      <c r="C2354" t="s">
        <v>118</v>
      </c>
      <c r="D2354" s="68">
        <v>5894000</v>
      </c>
      <c r="E2354" s="23">
        <v>46161</v>
      </c>
      <c r="F2354" s="23">
        <v>46191</v>
      </c>
      <c r="G2354" t="s">
        <v>274</v>
      </c>
      <c r="H2354"/>
      <c r="I2354"/>
      <c r="K2354" t="s">
        <v>2654</v>
      </c>
      <c r="L2354" s="68">
        <v>5894000</v>
      </c>
      <c r="M2354" s="68">
        <f>InvoiceDatabase[[#This Row],[Amount]]-InvoiceDatabase[[#This Row],[Paid Amount]]</f>
        <v>0</v>
      </c>
      <c r="N2354" s="68" t="str" cm="1">
        <f t="array" aca="1" ref="N23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4" s="68" t="str">
        <f>_xlfn.TEXTAFTER(
VLOOKUP(InvoiceDatabase[[#This Row],[Customer]],CustomerList[],5,FALSE),
", ", -1)</f>
        <v>DKI Jakarta</v>
      </c>
      <c r="P2354" s="68">
        <f ca="1">IF(InvoiceDatabase[[#This Row],[Aging]]&lt;&gt;"Within Due",InvoiceDatabase[[#This Row],[Balance Outstanding]],0)</f>
        <v>0</v>
      </c>
      <c r="Q2354" s="68">
        <f ca="1">IF(InvoiceDatabase[[#This Row],[Aging]]="Within Due",InvoiceDatabase[[#This Row],[Balance Outstanding]],0)</f>
        <v>0</v>
      </c>
      <c r="R2354" s="68" t="str">
        <f ca="1">IF(InvoiceDatabase[[#This Row],[Date Issued]] &gt;= TODAY()-30, "Yes", "No")</f>
        <v>No</v>
      </c>
      <c r="S2354" s="68" t="str">
        <f ca="1">IF(InvoiceDatabase[[#This Row],[IsOverdue?]]&lt;&gt;"Yes",InvoiceDatabase[[#This Row],[Status]],"Past Due")</f>
        <v>Paid</v>
      </c>
      <c r="T2354" s="68" t="str">
        <f ca="1">IF(AND(InvoiceDatabase[[#This Row],[Date Due]]&lt;TODAY(),InvoiceDatabase[[#This Row],[Status]]&lt;&gt;"Paid"),"Yes","No")</f>
        <v>No</v>
      </c>
    </row>
    <row r="2355" spans="1:20">
      <c r="A2355">
        <v>2354</v>
      </c>
      <c r="C2355" t="s">
        <v>105</v>
      </c>
      <c r="D2355" s="68">
        <v>3117000</v>
      </c>
      <c r="E2355" s="23">
        <v>46180</v>
      </c>
      <c r="F2355" s="23">
        <v>46210</v>
      </c>
      <c r="G2355" t="s">
        <v>274</v>
      </c>
      <c r="H2355"/>
      <c r="I2355"/>
      <c r="K2355" t="s">
        <v>2655</v>
      </c>
      <c r="L2355" s="68">
        <v>3117000</v>
      </c>
      <c r="M2355" s="68">
        <f>InvoiceDatabase[[#This Row],[Amount]]-InvoiceDatabase[[#This Row],[Paid Amount]]</f>
        <v>0</v>
      </c>
      <c r="N2355" s="68" t="str" cm="1">
        <f t="array" aca="1" ref="N23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5" s="68" t="str">
        <f>_xlfn.TEXTAFTER(
VLOOKUP(InvoiceDatabase[[#This Row],[Customer]],CustomerList[],5,FALSE),
", ", -1)</f>
        <v>DKI Jakarta</v>
      </c>
      <c r="P2355" s="68">
        <f ca="1">IF(InvoiceDatabase[[#This Row],[Aging]]&lt;&gt;"Within Due",InvoiceDatabase[[#This Row],[Balance Outstanding]],0)</f>
        <v>0</v>
      </c>
      <c r="Q2355" s="68">
        <f ca="1">IF(InvoiceDatabase[[#This Row],[Aging]]="Within Due",InvoiceDatabase[[#This Row],[Balance Outstanding]],0)</f>
        <v>0</v>
      </c>
      <c r="R2355" s="68" t="str">
        <f ca="1">IF(InvoiceDatabase[[#This Row],[Date Issued]] &gt;= TODAY()-30, "Yes", "No")</f>
        <v>No</v>
      </c>
      <c r="S2355" s="68" t="str">
        <f ca="1">IF(InvoiceDatabase[[#This Row],[IsOverdue?]]&lt;&gt;"Yes",InvoiceDatabase[[#This Row],[Status]],"Past Due")</f>
        <v>Paid</v>
      </c>
      <c r="T2355" s="68" t="str">
        <f ca="1">IF(AND(InvoiceDatabase[[#This Row],[Date Due]]&lt;TODAY(),InvoiceDatabase[[#This Row],[Status]]&lt;&gt;"Paid"),"Yes","No")</f>
        <v>No</v>
      </c>
    </row>
    <row r="2356" spans="1:20">
      <c r="A2356">
        <v>2355</v>
      </c>
      <c r="C2356" t="s">
        <v>165</v>
      </c>
      <c r="D2356" s="68">
        <v>3443000</v>
      </c>
      <c r="E2356" s="23">
        <v>46170</v>
      </c>
      <c r="F2356" s="23">
        <v>46200</v>
      </c>
      <c r="G2356" t="s">
        <v>51</v>
      </c>
      <c r="H2356"/>
      <c r="I2356"/>
      <c r="K2356" t="s">
        <v>2656</v>
      </c>
      <c r="L2356" s="68">
        <v>0</v>
      </c>
      <c r="M2356" s="68">
        <f>InvoiceDatabase[[#This Row],[Amount]]-InvoiceDatabase[[#This Row],[Paid Amount]]</f>
        <v>3443000</v>
      </c>
      <c r="N2356" s="68" t="str" cm="1">
        <f t="array" aca="1" ref="N23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56" s="68" t="str">
        <f>_xlfn.TEXTAFTER(
VLOOKUP(InvoiceDatabase[[#This Row],[Customer]],CustomerList[],5,FALSE),
", ", -1)</f>
        <v>Jawa Barat</v>
      </c>
      <c r="P2356" s="68">
        <f ca="1">IF(InvoiceDatabase[[#This Row],[Aging]]&lt;&gt;"Within Due",InvoiceDatabase[[#This Row],[Balance Outstanding]],0)</f>
        <v>3443000</v>
      </c>
      <c r="Q2356" s="68">
        <f ca="1">IF(InvoiceDatabase[[#This Row],[Aging]]="Within Due",InvoiceDatabase[[#This Row],[Balance Outstanding]],0)</f>
        <v>0</v>
      </c>
      <c r="R2356" s="68" t="str">
        <f ca="1">IF(InvoiceDatabase[[#This Row],[Date Issued]] &gt;= TODAY()-30, "Yes", "No")</f>
        <v>No</v>
      </c>
      <c r="S2356" s="68" t="str">
        <f ca="1">IF(InvoiceDatabase[[#This Row],[IsOverdue?]]&lt;&gt;"Yes",InvoiceDatabase[[#This Row],[Status]],"Past Due")</f>
        <v>Past Due</v>
      </c>
      <c r="T2356" s="68" t="str">
        <f ca="1">IF(AND(InvoiceDatabase[[#This Row],[Date Due]]&lt;TODAY(),InvoiceDatabase[[#This Row],[Status]]&lt;&gt;"Paid"),"Yes","No")</f>
        <v>Yes</v>
      </c>
    </row>
    <row r="2357" spans="1:20">
      <c r="A2357">
        <v>2356</v>
      </c>
      <c r="C2357" t="s">
        <v>225</v>
      </c>
      <c r="D2357" s="68">
        <v>894000</v>
      </c>
      <c r="E2357" s="23">
        <v>46244</v>
      </c>
      <c r="F2357" s="23">
        <v>46274</v>
      </c>
      <c r="G2357" t="s">
        <v>51</v>
      </c>
      <c r="H2357"/>
      <c r="I2357"/>
      <c r="K2357" t="s">
        <v>2657</v>
      </c>
      <c r="L2357" s="68">
        <v>0</v>
      </c>
      <c r="M2357" s="68">
        <f>InvoiceDatabase[[#This Row],[Amount]]-InvoiceDatabase[[#This Row],[Paid Amount]]</f>
        <v>894000</v>
      </c>
      <c r="N2357" s="68" t="str" cm="1">
        <f t="array" aca="1" ref="N23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57" s="68" t="str">
        <f>_xlfn.TEXTAFTER(
VLOOKUP(InvoiceDatabase[[#This Row],[Customer]],CustomerList[],5,FALSE),
", ", -1)</f>
        <v>Sumatera Selatan</v>
      </c>
      <c r="P2357" s="68">
        <f ca="1">IF(InvoiceDatabase[[#This Row],[Aging]]&lt;&gt;"Within Due",InvoiceDatabase[[#This Row],[Balance Outstanding]],0)</f>
        <v>894000</v>
      </c>
      <c r="Q2357" s="68">
        <f ca="1">IF(InvoiceDatabase[[#This Row],[Aging]]="Within Due",InvoiceDatabase[[#This Row],[Balance Outstanding]],0)</f>
        <v>0</v>
      </c>
      <c r="R2357" s="68" t="str">
        <f ca="1">IF(InvoiceDatabase[[#This Row],[Date Issued]] &gt;= TODAY()-30, "Yes", "No")</f>
        <v>No</v>
      </c>
      <c r="S2357" s="68" t="str">
        <f ca="1">IF(InvoiceDatabase[[#This Row],[IsOverdue?]]&lt;&gt;"Yes",InvoiceDatabase[[#This Row],[Status]],"Past Due")</f>
        <v>Past Due</v>
      </c>
      <c r="T2357" s="68" t="str">
        <f ca="1">IF(AND(InvoiceDatabase[[#This Row],[Date Due]]&lt;TODAY(),InvoiceDatabase[[#This Row],[Status]]&lt;&gt;"Paid"),"Yes","No")</f>
        <v>Yes</v>
      </c>
    </row>
    <row r="2358" spans="1:20">
      <c r="A2358">
        <v>2357</v>
      </c>
      <c r="C2358" t="s">
        <v>190</v>
      </c>
      <c r="D2358" s="68">
        <v>4595000</v>
      </c>
      <c r="E2358" s="23">
        <v>46071</v>
      </c>
      <c r="F2358" s="23">
        <v>46085</v>
      </c>
      <c r="G2358" t="s">
        <v>274</v>
      </c>
      <c r="H2358"/>
      <c r="I2358"/>
      <c r="K2358" t="s">
        <v>2658</v>
      </c>
      <c r="L2358" s="68">
        <v>4595000</v>
      </c>
      <c r="M2358" s="68">
        <f>InvoiceDatabase[[#This Row],[Amount]]-InvoiceDatabase[[#This Row],[Paid Amount]]</f>
        <v>0</v>
      </c>
      <c r="N2358" s="68" t="str" cm="1">
        <f t="array" aca="1" ref="N23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8" s="68" t="str">
        <f>_xlfn.TEXTAFTER(
VLOOKUP(InvoiceDatabase[[#This Row],[Customer]],CustomerList[],5,FALSE),
", ", -1)</f>
        <v>Jawa Tengah</v>
      </c>
      <c r="P2358" s="68">
        <f ca="1">IF(InvoiceDatabase[[#This Row],[Aging]]&lt;&gt;"Within Due",InvoiceDatabase[[#This Row],[Balance Outstanding]],0)</f>
        <v>0</v>
      </c>
      <c r="Q2358" s="68">
        <f ca="1">IF(InvoiceDatabase[[#This Row],[Aging]]="Within Due",InvoiceDatabase[[#This Row],[Balance Outstanding]],0)</f>
        <v>0</v>
      </c>
      <c r="R2358" s="68" t="str">
        <f ca="1">IF(InvoiceDatabase[[#This Row],[Date Issued]] &gt;= TODAY()-30, "Yes", "No")</f>
        <v>No</v>
      </c>
      <c r="S2358" s="68" t="str">
        <f ca="1">IF(InvoiceDatabase[[#This Row],[IsOverdue?]]&lt;&gt;"Yes",InvoiceDatabase[[#This Row],[Status]],"Past Due")</f>
        <v>Paid</v>
      </c>
      <c r="T2358" s="68" t="str">
        <f ca="1">IF(AND(InvoiceDatabase[[#This Row],[Date Due]]&lt;TODAY(),InvoiceDatabase[[#This Row],[Status]]&lt;&gt;"Paid"),"Yes","No")</f>
        <v>No</v>
      </c>
    </row>
    <row r="2359" spans="1:20">
      <c r="A2359">
        <v>2358</v>
      </c>
      <c r="C2359" t="s">
        <v>111</v>
      </c>
      <c r="D2359" s="68">
        <v>1818000</v>
      </c>
      <c r="E2359" s="23">
        <v>46247</v>
      </c>
      <c r="F2359" s="23">
        <v>46292</v>
      </c>
      <c r="G2359" t="s">
        <v>274</v>
      </c>
      <c r="H2359"/>
      <c r="I2359"/>
      <c r="K2359" t="s">
        <v>2659</v>
      </c>
      <c r="L2359" s="68">
        <v>1818000</v>
      </c>
      <c r="M2359" s="68">
        <f>InvoiceDatabase[[#This Row],[Amount]]-InvoiceDatabase[[#This Row],[Paid Amount]]</f>
        <v>0</v>
      </c>
      <c r="N2359" s="68" t="str" cm="1">
        <f t="array" aca="1" ref="N23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59" s="68" t="str">
        <f>_xlfn.TEXTAFTER(
VLOOKUP(InvoiceDatabase[[#This Row],[Customer]],CustomerList[],5,FALSE),
", ", -1)</f>
        <v>DKI Jakarta</v>
      </c>
      <c r="P2359" s="68">
        <f ca="1">IF(InvoiceDatabase[[#This Row],[Aging]]&lt;&gt;"Within Due",InvoiceDatabase[[#This Row],[Balance Outstanding]],0)</f>
        <v>0</v>
      </c>
      <c r="Q2359" s="68">
        <f ca="1">IF(InvoiceDatabase[[#This Row],[Aging]]="Within Due",InvoiceDatabase[[#This Row],[Balance Outstanding]],0)</f>
        <v>0</v>
      </c>
      <c r="R2359" s="68" t="str">
        <f ca="1">IF(InvoiceDatabase[[#This Row],[Date Issued]] &gt;= TODAY()-30, "Yes", "No")</f>
        <v>No</v>
      </c>
      <c r="S2359" s="68" t="str">
        <f ca="1">IF(InvoiceDatabase[[#This Row],[IsOverdue?]]&lt;&gt;"Yes",InvoiceDatabase[[#This Row],[Status]],"Past Due")</f>
        <v>Paid</v>
      </c>
      <c r="T2359" s="68" t="str">
        <f ca="1">IF(AND(InvoiceDatabase[[#This Row],[Date Due]]&lt;TODAY(),InvoiceDatabase[[#This Row],[Status]]&lt;&gt;"Paid"),"Yes","No")</f>
        <v>No</v>
      </c>
    </row>
    <row r="2360" spans="1:20">
      <c r="A2360">
        <v>2359</v>
      </c>
      <c r="C2360" t="s">
        <v>138</v>
      </c>
      <c r="D2360" s="68">
        <v>6262000</v>
      </c>
      <c r="E2360" s="23">
        <v>46029</v>
      </c>
      <c r="F2360" s="23">
        <v>46059</v>
      </c>
      <c r="G2360" t="s">
        <v>51</v>
      </c>
      <c r="H2360"/>
      <c r="I2360"/>
      <c r="K2360" t="s">
        <v>2660</v>
      </c>
      <c r="L2360" s="68">
        <v>0</v>
      </c>
      <c r="M2360" s="68">
        <f>InvoiceDatabase[[#This Row],[Amount]]-InvoiceDatabase[[#This Row],[Paid Amount]]</f>
        <v>6262000</v>
      </c>
      <c r="N2360" s="68" t="str" cm="1">
        <f t="array" aca="1" ref="N23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0" s="68" t="str">
        <f>_xlfn.TEXTAFTER(
VLOOKUP(InvoiceDatabase[[#This Row],[Customer]],CustomerList[],5,FALSE),
", ", -1)</f>
        <v>Jawa Barat</v>
      </c>
      <c r="P2360" s="68">
        <f ca="1">IF(InvoiceDatabase[[#This Row],[Aging]]&lt;&gt;"Within Due",InvoiceDatabase[[#This Row],[Balance Outstanding]],0)</f>
        <v>6262000</v>
      </c>
      <c r="Q2360" s="68">
        <f ca="1">IF(InvoiceDatabase[[#This Row],[Aging]]="Within Due",InvoiceDatabase[[#This Row],[Balance Outstanding]],0)</f>
        <v>0</v>
      </c>
      <c r="R2360" s="68" t="str">
        <f ca="1">IF(InvoiceDatabase[[#This Row],[Date Issued]] &gt;= TODAY()-30, "Yes", "No")</f>
        <v>No</v>
      </c>
      <c r="S2360" s="68" t="str">
        <f ca="1">IF(InvoiceDatabase[[#This Row],[IsOverdue?]]&lt;&gt;"Yes",InvoiceDatabase[[#This Row],[Status]],"Past Due")</f>
        <v>Past Due</v>
      </c>
      <c r="T2360" s="68" t="str">
        <f ca="1">IF(AND(InvoiceDatabase[[#This Row],[Date Due]]&lt;TODAY(),InvoiceDatabase[[#This Row],[Status]]&lt;&gt;"Paid"),"Yes","No")</f>
        <v>Yes</v>
      </c>
    </row>
    <row r="2361" spans="1:20">
      <c r="A2361">
        <v>2360</v>
      </c>
      <c r="C2361" t="s">
        <v>246</v>
      </c>
      <c r="D2361" s="68">
        <v>4566000</v>
      </c>
      <c r="E2361" s="23">
        <v>46209</v>
      </c>
      <c r="F2361" s="23">
        <v>46239</v>
      </c>
      <c r="G2361" t="s">
        <v>274</v>
      </c>
      <c r="H2361"/>
      <c r="I2361"/>
      <c r="K2361" t="s">
        <v>2661</v>
      </c>
      <c r="L2361" s="68">
        <v>4566000</v>
      </c>
      <c r="M2361" s="68">
        <f>InvoiceDatabase[[#This Row],[Amount]]-InvoiceDatabase[[#This Row],[Paid Amount]]</f>
        <v>0</v>
      </c>
      <c r="N2361" s="68" t="str" cm="1">
        <f t="array" aca="1" ref="N23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1" s="68" t="str">
        <f>_xlfn.TEXTAFTER(
VLOOKUP(InvoiceDatabase[[#This Row],[Customer]],CustomerList[],5,FALSE),
", ", -1)</f>
        <v>Kalimantan Timur</v>
      </c>
      <c r="P2361" s="68">
        <f ca="1">IF(InvoiceDatabase[[#This Row],[Aging]]&lt;&gt;"Within Due",InvoiceDatabase[[#This Row],[Balance Outstanding]],0)</f>
        <v>0</v>
      </c>
      <c r="Q2361" s="68">
        <f ca="1">IF(InvoiceDatabase[[#This Row],[Aging]]="Within Due",InvoiceDatabase[[#This Row],[Balance Outstanding]],0)</f>
        <v>0</v>
      </c>
      <c r="R2361" s="68" t="str">
        <f ca="1">IF(InvoiceDatabase[[#This Row],[Date Issued]] &gt;= TODAY()-30, "Yes", "No")</f>
        <v>No</v>
      </c>
      <c r="S2361" s="68" t="str">
        <f ca="1">IF(InvoiceDatabase[[#This Row],[IsOverdue?]]&lt;&gt;"Yes",InvoiceDatabase[[#This Row],[Status]],"Past Due")</f>
        <v>Paid</v>
      </c>
      <c r="T2361" s="68" t="str">
        <f ca="1">IF(AND(InvoiceDatabase[[#This Row],[Date Due]]&lt;TODAY(),InvoiceDatabase[[#This Row],[Status]]&lt;&gt;"Paid"),"Yes","No")</f>
        <v>No</v>
      </c>
    </row>
    <row r="2362" spans="1:20">
      <c r="A2362">
        <v>2361</v>
      </c>
      <c r="C2362" t="s">
        <v>246</v>
      </c>
      <c r="D2362" s="68">
        <v>1500000</v>
      </c>
      <c r="E2362" s="23">
        <v>46255</v>
      </c>
      <c r="F2362" s="23">
        <v>46285</v>
      </c>
      <c r="G2362" t="s">
        <v>51</v>
      </c>
      <c r="H2362"/>
      <c r="I2362"/>
      <c r="K2362" t="s">
        <v>2662</v>
      </c>
      <c r="L2362" s="68">
        <v>0</v>
      </c>
      <c r="M2362" s="68">
        <f>InvoiceDatabase[[#This Row],[Amount]]-InvoiceDatabase[[#This Row],[Paid Amount]]</f>
        <v>1500000</v>
      </c>
      <c r="N2362" s="68" t="str" cm="1">
        <f t="array" aca="1" ref="N23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62" s="68" t="str">
        <f>_xlfn.TEXTAFTER(
VLOOKUP(InvoiceDatabase[[#This Row],[Customer]],CustomerList[],5,FALSE),
", ", -1)</f>
        <v>Kalimantan Timur</v>
      </c>
      <c r="P2362" s="68">
        <f ca="1">IF(InvoiceDatabase[[#This Row],[Aging]]&lt;&gt;"Within Due",InvoiceDatabase[[#This Row],[Balance Outstanding]],0)</f>
        <v>1500000</v>
      </c>
      <c r="Q2362" s="68">
        <f ca="1">IF(InvoiceDatabase[[#This Row],[Aging]]="Within Due",InvoiceDatabase[[#This Row],[Balance Outstanding]],0)</f>
        <v>0</v>
      </c>
      <c r="R2362" s="68" t="str">
        <f ca="1">IF(InvoiceDatabase[[#This Row],[Date Issued]] &gt;= TODAY()-30, "Yes", "No")</f>
        <v>No</v>
      </c>
      <c r="S2362" s="68" t="str">
        <f ca="1">IF(InvoiceDatabase[[#This Row],[IsOverdue?]]&lt;&gt;"Yes",InvoiceDatabase[[#This Row],[Status]],"Past Due")</f>
        <v>Past Due</v>
      </c>
      <c r="T2362" s="68" t="str">
        <f ca="1">IF(AND(InvoiceDatabase[[#This Row],[Date Due]]&lt;TODAY(),InvoiceDatabase[[#This Row],[Status]]&lt;&gt;"Paid"),"Yes","No")</f>
        <v>Yes</v>
      </c>
    </row>
    <row r="2363" spans="1:20">
      <c r="A2363">
        <v>2362</v>
      </c>
      <c r="C2363" t="s">
        <v>246</v>
      </c>
      <c r="D2363" s="68">
        <v>198000</v>
      </c>
      <c r="E2363" s="23">
        <v>46127</v>
      </c>
      <c r="F2363" s="23">
        <v>46141</v>
      </c>
      <c r="G2363" t="s">
        <v>274</v>
      </c>
      <c r="H2363"/>
      <c r="I2363"/>
      <c r="K2363" t="s">
        <v>2663</v>
      </c>
      <c r="L2363" s="68">
        <v>198000</v>
      </c>
      <c r="M2363" s="68">
        <f>InvoiceDatabase[[#This Row],[Amount]]-InvoiceDatabase[[#This Row],[Paid Amount]]</f>
        <v>0</v>
      </c>
      <c r="N2363" s="68" t="str" cm="1">
        <f t="array" aca="1" ref="N23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3" s="68" t="str">
        <f>_xlfn.TEXTAFTER(
VLOOKUP(InvoiceDatabase[[#This Row],[Customer]],CustomerList[],5,FALSE),
", ", -1)</f>
        <v>Kalimantan Timur</v>
      </c>
      <c r="P2363" s="68">
        <f ca="1">IF(InvoiceDatabase[[#This Row],[Aging]]&lt;&gt;"Within Due",InvoiceDatabase[[#This Row],[Balance Outstanding]],0)</f>
        <v>0</v>
      </c>
      <c r="Q2363" s="68">
        <f ca="1">IF(InvoiceDatabase[[#This Row],[Aging]]="Within Due",InvoiceDatabase[[#This Row],[Balance Outstanding]],0)</f>
        <v>0</v>
      </c>
      <c r="R2363" s="68" t="str">
        <f ca="1">IF(InvoiceDatabase[[#This Row],[Date Issued]] &gt;= TODAY()-30, "Yes", "No")</f>
        <v>No</v>
      </c>
      <c r="S2363" s="68" t="str">
        <f ca="1">IF(InvoiceDatabase[[#This Row],[IsOverdue?]]&lt;&gt;"Yes",InvoiceDatabase[[#This Row],[Status]],"Past Due")</f>
        <v>Paid</v>
      </c>
      <c r="T2363" s="68" t="str">
        <f ca="1">IF(AND(InvoiceDatabase[[#This Row],[Date Due]]&lt;TODAY(),InvoiceDatabase[[#This Row],[Status]]&lt;&gt;"Paid"),"Yes","No")</f>
        <v>No</v>
      </c>
    </row>
    <row r="2364" spans="1:20">
      <c r="A2364">
        <v>2363</v>
      </c>
      <c r="C2364" t="s">
        <v>118</v>
      </c>
      <c r="D2364" s="68">
        <v>6155000</v>
      </c>
      <c r="E2364" s="23">
        <v>46050</v>
      </c>
      <c r="F2364" s="23">
        <v>46080</v>
      </c>
      <c r="G2364" t="s">
        <v>51</v>
      </c>
      <c r="H2364"/>
      <c r="I2364"/>
      <c r="K2364" t="s">
        <v>2664</v>
      </c>
      <c r="L2364" s="68">
        <v>0</v>
      </c>
      <c r="M2364" s="68">
        <f>InvoiceDatabase[[#This Row],[Amount]]-InvoiceDatabase[[#This Row],[Paid Amount]]</f>
        <v>6155000</v>
      </c>
      <c r="N2364" s="68" t="str" cm="1">
        <f t="array" aca="1" ref="N23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4" s="68" t="str">
        <f>_xlfn.TEXTAFTER(
VLOOKUP(InvoiceDatabase[[#This Row],[Customer]],CustomerList[],5,FALSE),
", ", -1)</f>
        <v>DKI Jakarta</v>
      </c>
      <c r="P2364" s="68">
        <f ca="1">IF(InvoiceDatabase[[#This Row],[Aging]]&lt;&gt;"Within Due",InvoiceDatabase[[#This Row],[Balance Outstanding]],0)</f>
        <v>6155000</v>
      </c>
      <c r="Q2364" s="68">
        <f ca="1">IF(InvoiceDatabase[[#This Row],[Aging]]="Within Due",InvoiceDatabase[[#This Row],[Balance Outstanding]],0)</f>
        <v>0</v>
      </c>
      <c r="R2364" s="68" t="str">
        <f ca="1">IF(InvoiceDatabase[[#This Row],[Date Issued]] &gt;= TODAY()-30, "Yes", "No")</f>
        <v>No</v>
      </c>
      <c r="S2364" s="68" t="str">
        <f ca="1">IF(InvoiceDatabase[[#This Row],[IsOverdue?]]&lt;&gt;"Yes",InvoiceDatabase[[#This Row],[Status]],"Past Due")</f>
        <v>Past Due</v>
      </c>
      <c r="T2364" s="68" t="str">
        <f ca="1">IF(AND(InvoiceDatabase[[#This Row],[Date Due]]&lt;TODAY(),InvoiceDatabase[[#This Row],[Status]]&lt;&gt;"Paid"),"Yes","No")</f>
        <v>Yes</v>
      </c>
    </row>
    <row r="2365" spans="1:20">
      <c r="A2365">
        <v>2364</v>
      </c>
      <c r="C2365" t="s">
        <v>32</v>
      </c>
      <c r="D2365" s="68">
        <v>3224000</v>
      </c>
      <c r="E2365" s="23">
        <v>46189</v>
      </c>
      <c r="F2365" s="23">
        <v>46203</v>
      </c>
      <c r="G2365" t="s">
        <v>274</v>
      </c>
      <c r="H2365"/>
      <c r="I2365"/>
      <c r="K2365" t="s">
        <v>2665</v>
      </c>
      <c r="L2365" s="68">
        <v>3224000</v>
      </c>
      <c r="M2365" s="68">
        <f>InvoiceDatabase[[#This Row],[Amount]]-InvoiceDatabase[[#This Row],[Paid Amount]]</f>
        <v>0</v>
      </c>
      <c r="N2365" s="68" t="str" cm="1">
        <f t="array" aca="1" ref="N23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5" s="68" t="str">
        <f>_xlfn.TEXTAFTER(
VLOOKUP(InvoiceDatabase[[#This Row],[Customer]],CustomerList[],5,FALSE),
", ", -1)</f>
        <v>DKI Jakarta</v>
      </c>
      <c r="P2365" s="68">
        <f ca="1">IF(InvoiceDatabase[[#This Row],[Aging]]&lt;&gt;"Within Due",InvoiceDatabase[[#This Row],[Balance Outstanding]],0)</f>
        <v>0</v>
      </c>
      <c r="Q2365" s="68">
        <f ca="1">IF(InvoiceDatabase[[#This Row],[Aging]]="Within Due",InvoiceDatabase[[#This Row],[Balance Outstanding]],0)</f>
        <v>0</v>
      </c>
      <c r="R2365" s="68" t="str">
        <f ca="1">IF(InvoiceDatabase[[#This Row],[Date Issued]] &gt;= TODAY()-30, "Yes", "No")</f>
        <v>No</v>
      </c>
      <c r="S2365" s="68" t="str">
        <f ca="1">IF(InvoiceDatabase[[#This Row],[IsOverdue?]]&lt;&gt;"Yes",InvoiceDatabase[[#This Row],[Status]],"Past Due")</f>
        <v>Paid</v>
      </c>
      <c r="T2365" s="68" t="str">
        <f ca="1">IF(AND(InvoiceDatabase[[#This Row],[Date Due]]&lt;TODAY(),InvoiceDatabase[[#This Row],[Status]]&lt;&gt;"Paid"),"Yes","No")</f>
        <v>No</v>
      </c>
    </row>
    <row r="2366" spans="1:20">
      <c r="A2366">
        <v>2365</v>
      </c>
      <c r="C2366" t="s">
        <v>253</v>
      </c>
      <c r="D2366" s="68">
        <v>3092000</v>
      </c>
      <c r="E2366" s="23">
        <v>46105</v>
      </c>
      <c r="F2366" s="23">
        <v>46135</v>
      </c>
      <c r="G2366" t="s">
        <v>274</v>
      </c>
      <c r="H2366"/>
      <c r="I2366"/>
      <c r="K2366" t="s">
        <v>2666</v>
      </c>
      <c r="L2366" s="68">
        <v>3092000</v>
      </c>
      <c r="M2366" s="68">
        <f>InvoiceDatabase[[#This Row],[Amount]]-InvoiceDatabase[[#This Row],[Paid Amount]]</f>
        <v>0</v>
      </c>
      <c r="N2366" s="68" t="str" cm="1">
        <f t="array" aca="1" ref="N23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6" s="68" t="str">
        <f>_xlfn.TEXTAFTER(
VLOOKUP(InvoiceDatabase[[#This Row],[Customer]],CustomerList[],5,FALSE),
", ", -1)</f>
        <v>Kalimantan Barat</v>
      </c>
      <c r="P2366" s="68">
        <f ca="1">IF(InvoiceDatabase[[#This Row],[Aging]]&lt;&gt;"Within Due",InvoiceDatabase[[#This Row],[Balance Outstanding]],0)</f>
        <v>0</v>
      </c>
      <c r="Q2366" s="68">
        <f ca="1">IF(InvoiceDatabase[[#This Row],[Aging]]="Within Due",InvoiceDatabase[[#This Row],[Balance Outstanding]],0)</f>
        <v>0</v>
      </c>
      <c r="R2366" s="68" t="str">
        <f ca="1">IF(InvoiceDatabase[[#This Row],[Date Issued]] &gt;= TODAY()-30, "Yes", "No")</f>
        <v>No</v>
      </c>
      <c r="S2366" s="68" t="str">
        <f ca="1">IF(InvoiceDatabase[[#This Row],[IsOverdue?]]&lt;&gt;"Yes",InvoiceDatabase[[#This Row],[Status]],"Past Due")</f>
        <v>Paid</v>
      </c>
      <c r="T2366" s="68" t="str">
        <f ca="1">IF(AND(InvoiceDatabase[[#This Row],[Date Due]]&lt;TODAY(),InvoiceDatabase[[#This Row],[Status]]&lt;&gt;"Paid"),"Yes","No")</f>
        <v>No</v>
      </c>
    </row>
    <row r="2367" spans="1:20">
      <c r="A2367">
        <v>2366</v>
      </c>
      <c r="C2367" t="s">
        <v>158</v>
      </c>
      <c r="D2367" s="68">
        <v>2919000</v>
      </c>
      <c r="E2367" s="23">
        <v>46232</v>
      </c>
      <c r="F2367" s="23">
        <v>46262</v>
      </c>
      <c r="G2367" t="s">
        <v>274</v>
      </c>
      <c r="H2367"/>
      <c r="I2367"/>
      <c r="K2367" t="s">
        <v>2667</v>
      </c>
      <c r="L2367" s="68">
        <v>2919000</v>
      </c>
      <c r="M2367" s="68">
        <f>InvoiceDatabase[[#This Row],[Amount]]-InvoiceDatabase[[#This Row],[Paid Amount]]</f>
        <v>0</v>
      </c>
      <c r="N2367" s="68" t="str" cm="1">
        <f t="array" aca="1" ref="N23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7" s="68" t="str">
        <f>_xlfn.TEXTAFTER(
VLOOKUP(InvoiceDatabase[[#This Row],[Customer]],CustomerList[],5,FALSE),
", ", -1)</f>
        <v>DKI Jakarta</v>
      </c>
      <c r="P2367" s="68">
        <f ca="1">IF(InvoiceDatabase[[#This Row],[Aging]]&lt;&gt;"Within Due",InvoiceDatabase[[#This Row],[Balance Outstanding]],0)</f>
        <v>0</v>
      </c>
      <c r="Q2367" s="68">
        <f ca="1">IF(InvoiceDatabase[[#This Row],[Aging]]="Within Due",InvoiceDatabase[[#This Row],[Balance Outstanding]],0)</f>
        <v>0</v>
      </c>
      <c r="R2367" s="68" t="str">
        <f ca="1">IF(InvoiceDatabase[[#This Row],[Date Issued]] &gt;= TODAY()-30, "Yes", "No")</f>
        <v>No</v>
      </c>
      <c r="S2367" s="68" t="str">
        <f ca="1">IF(InvoiceDatabase[[#This Row],[IsOverdue?]]&lt;&gt;"Yes",InvoiceDatabase[[#This Row],[Status]],"Past Due")</f>
        <v>Paid</v>
      </c>
      <c r="T2367" s="68" t="str">
        <f ca="1">IF(AND(InvoiceDatabase[[#This Row],[Date Due]]&lt;TODAY(),InvoiceDatabase[[#This Row],[Status]]&lt;&gt;"Paid"),"Yes","No")</f>
        <v>No</v>
      </c>
    </row>
    <row r="2368" spans="1:20">
      <c r="A2368">
        <v>2367</v>
      </c>
      <c r="C2368" t="s">
        <v>239</v>
      </c>
      <c r="D2368" s="68">
        <v>3596000</v>
      </c>
      <c r="E2368" s="23">
        <v>46092</v>
      </c>
      <c r="F2368" s="23">
        <v>46122</v>
      </c>
      <c r="G2368" t="s">
        <v>2802</v>
      </c>
      <c r="H2368"/>
      <c r="I2368"/>
      <c r="K2368" t="s">
        <v>2668</v>
      </c>
      <c r="L2368" s="68">
        <v>2697000</v>
      </c>
      <c r="M2368" s="68">
        <f>InvoiceDatabase[[#This Row],[Amount]]-InvoiceDatabase[[#This Row],[Paid Amount]]</f>
        <v>899000</v>
      </c>
      <c r="N2368" s="68" t="str" cm="1">
        <f t="array" aca="1" ref="N23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68" s="68" t="str">
        <f>_xlfn.TEXTAFTER(
VLOOKUP(InvoiceDatabase[[#This Row],[Customer]],CustomerList[],5,FALSE),
", ", -1)</f>
        <v>Kepulauan Riau</v>
      </c>
      <c r="P2368" s="68">
        <f ca="1">IF(InvoiceDatabase[[#This Row],[Aging]]&lt;&gt;"Within Due",InvoiceDatabase[[#This Row],[Balance Outstanding]],0)</f>
        <v>899000</v>
      </c>
      <c r="Q2368" s="68">
        <f ca="1">IF(InvoiceDatabase[[#This Row],[Aging]]="Within Due",InvoiceDatabase[[#This Row],[Balance Outstanding]],0)</f>
        <v>0</v>
      </c>
      <c r="R2368" s="68" t="str">
        <f ca="1">IF(InvoiceDatabase[[#This Row],[Date Issued]] &gt;= TODAY()-30, "Yes", "No")</f>
        <v>No</v>
      </c>
      <c r="S2368" s="68" t="str">
        <f ca="1">IF(InvoiceDatabase[[#This Row],[IsOverdue?]]&lt;&gt;"Yes",InvoiceDatabase[[#This Row],[Status]],"Past Due")</f>
        <v>Past Due</v>
      </c>
      <c r="T2368" s="68" t="str">
        <f ca="1">IF(AND(InvoiceDatabase[[#This Row],[Date Due]]&lt;TODAY(),InvoiceDatabase[[#This Row],[Status]]&lt;&gt;"Paid"),"Yes","No")</f>
        <v>Yes</v>
      </c>
    </row>
    <row r="2369" spans="1:20">
      <c r="A2369">
        <v>2368</v>
      </c>
      <c r="C2369" t="s">
        <v>184</v>
      </c>
      <c r="D2369" s="68">
        <v>595000</v>
      </c>
      <c r="E2369" s="23">
        <v>46271</v>
      </c>
      <c r="F2369" s="23">
        <v>46301</v>
      </c>
      <c r="G2369" t="s">
        <v>274</v>
      </c>
      <c r="H2369"/>
      <c r="I2369"/>
      <c r="K2369" t="s">
        <v>2669</v>
      </c>
      <c r="L2369" s="68">
        <v>595000</v>
      </c>
      <c r="M2369" s="68">
        <f>InvoiceDatabase[[#This Row],[Amount]]-InvoiceDatabase[[#This Row],[Paid Amount]]</f>
        <v>0</v>
      </c>
      <c r="N2369" s="68" t="str" cm="1">
        <f t="array" aca="1" ref="N23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69" s="68" t="str">
        <f>_xlfn.TEXTAFTER(
VLOOKUP(InvoiceDatabase[[#This Row],[Customer]],CustomerList[],5,FALSE),
", ", -1)</f>
        <v>Jawa Timur</v>
      </c>
      <c r="P2369" s="68">
        <f ca="1">IF(InvoiceDatabase[[#This Row],[Aging]]&lt;&gt;"Within Due",InvoiceDatabase[[#This Row],[Balance Outstanding]],0)</f>
        <v>0</v>
      </c>
      <c r="Q2369" s="68">
        <f ca="1">IF(InvoiceDatabase[[#This Row],[Aging]]="Within Due",InvoiceDatabase[[#This Row],[Balance Outstanding]],0)</f>
        <v>0</v>
      </c>
      <c r="R2369" s="68" t="str">
        <f ca="1">IF(InvoiceDatabase[[#This Row],[Date Issued]] &gt;= TODAY()-30, "Yes", "No")</f>
        <v>Yes</v>
      </c>
      <c r="S2369" s="68" t="str">
        <f ca="1">IF(InvoiceDatabase[[#This Row],[IsOverdue?]]&lt;&gt;"Yes",InvoiceDatabase[[#This Row],[Status]],"Past Due")</f>
        <v>Paid</v>
      </c>
      <c r="T2369" s="68" t="str">
        <f ca="1">IF(AND(InvoiceDatabase[[#This Row],[Date Due]]&lt;TODAY(),InvoiceDatabase[[#This Row],[Status]]&lt;&gt;"Paid"),"Yes","No")</f>
        <v>No</v>
      </c>
    </row>
    <row r="2370" spans="1:20">
      <c r="A2370">
        <v>2369</v>
      </c>
      <c r="C2370" t="s">
        <v>190</v>
      </c>
      <c r="D2370" s="68">
        <v>4562000</v>
      </c>
      <c r="E2370" s="23">
        <v>46125</v>
      </c>
      <c r="F2370" s="23">
        <v>46139</v>
      </c>
      <c r="G2370" t="s">
        <v>274</v>
      </c>
      <c r="H2370"/>
      <c r="I2370"/>
      <c r="K2370" t="s">
        <v>2670</v>
      </c>
      <c r="L2370" s="68">
        <v>4562000</v>
      </c>
      <c r="M2370" s="68">
        <f>InvoiceDatabase[[#This Row],[Amount]]-InvoiceDatabase[[#This Row],[Paid Amount]]</f>
        <v>0</v>
      </c>
      <c r="N2370" s="68" t="str" cm="1">
        <f t="array" aca="1" ref="N23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0" s="68" t="str">
        <f>_xlfn.TEXTAFTER(
VLOOKUP(InvoiceDatabase[[#This Row],[Customer]],CustomerList[],5,FALSE),
", ", -1)</f>
        <v>Jawa Tengah</v>
      </c>
      <c r="P2370" s="68">
        <f ca="1">IF(InvoiceDatabase[[#This Row],[Aging]]&lt;&gt;"Within Due",InvoiceDatabase[[#This Row],[Balance Outstanding]],0)</f>
        <v>0</v>
      </c>
      <c r="Q2370" s="68">
        <f ca="1">IF(InvoiceDatabase[[#This Row],[Aging]]="Within Due",InvoiceDatabase[[#This Row],[Balance Outstanding]],0)</f>
        <v>0</v>
      </c>
      <c r="R2370" s="68" t="str">
        <f ca="1">IF(InvoiceDatabase[[#This Row],[Date Issued]] &gt;= TODAY()-30, "Yes", "No")</f>
        <v>No</v>
      </c>
      <c r="S2370" s="68" t="str">
        <f ca="1">IF(InvoiceDatabase[[#This Row],[IsOverdue?]]&lt;&gt;"Yes",InvoiceDatabase[[#This Row],[Status]],"Past Due")</f>
        <v>Paid</v>
      </c>
      <c r="T2370" s="68" t="str">
        <f ca="1">IF(AND(InvoiceDatabase[[#This Row],[Date Due]]&lt;TODAY(),InvoiceDatabase[[#This Row],[Status]]&lt;&gt;"Paid"),"Yes","No")</f>
        <v>No</v>
      </c>
    </row>
    <row r="2371" spans="1:20">
      <c r="A2371">
        <v>2370</v>
      </c>
      <c r="C2371" t="s">
        <v>190</v>
      </c>
      <c r="D2371" s="68">
        <v>1665000</v>
      </c>
      <c r="E2371" s="23">
        <v>46236</v>
      </c>
      <c r="F2371" s="23">
        <v>46266</v>
      </c>
      <c r="G2371" t="s">
        <v>274</v>
      </c>
      <c r="H2371"/>
      <c r="I2371"/>
      <c r="K2371" t="s">
        <v>2671</v>
      </c>
      <c r="L2371" s="68">
        <v>1665000</v>
      </c>
      <c r="M2371" s="68">
        <f>InvoiceDatabase[[#This Row],[Amount]]-InvoiceDatabase[[#This Row],[Paid Amount]]</f>
        <v>0</v>
      </c>
      <c r="N2371" s="68" t="str" cm="1">
        <f t="array" aca="1" ref="N23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1" s="68" t="str">
        <f>_xlfn.TEXTAFTER(
VLOOKUP(InvoiceDatabase[[#This Row],[Customer]],CustomerList[],5,FALSE),
", ", -1)</f>
        <v>Jawa Tengah</v>
      </c>
      <c r="P2371" s="68">
        <f ca="1">IF(InvoiceDatabase[[#This Row],[Aging]]&lt;&gt;"Within Due",InvoiceDatabase[[#This Row],[Balance Outstanding]],0)</f>
        <v>0</v>
      </c>
      <c r="Q2371" s="68">
        <f ca="1">IF(InvoiceDatabase[[#This Row],[Aging]]="Within Due",InvoiceDatabase[[#This Row],[Balance Outstanding]],0)</f>
        <v>0</v>
      </c>
      <c r="R2371" s="68" t="str">
        <f ca="1">IF(InvoiceDatabase[[#This Row],[Date Issued]] &gt;= TODAY()-30, "Yes", "No")</f>
        <v>No</v>
      </c>
      <c r="S2371" s="68" t="str">
        <f ca="1">IF(InvoiceDatabase[[#This Row],[IsOverdue?]]&lt;&gt;"Yes",InvoiceDatabase[[#This Row],[Status]],"Past Due")</f>
        <v>Paid</v>
      </c>
      <c r="T2371" s="68" t="str">
        <f ca="1">IF(AND(InvoiceDatabase[[#This Row],[Date Due]]&lt;TODAY(),InvoiceDatabase[[#This Row],[Status]]&lt;&gt;"Paid"),"Yes","No")</f>
        <v>No</v>
      </c>
    </row>
    <row r="2372" spans="1:20">
      <c r="A2372">
        <v>2371</v>
      </c>
      <c r="C2372" t="s">
        <v>111</v>
      </c>
      <c r="D2372" s="68">
        <v>5325000</v>
      </c>
      <c r="E2372" s="23">
        <v>46160</v>
      </c>
      <c r="F2372" s="23">
        <v>46190</v>
      </c>
      <c r="G2372" t="s">
        <v>51</v>
      </c>
      <c r="H2372"/>
      <c r="I2372"/>
      <c r="K2372" t="s">
        <v>2672</v>
      </c>
      <c r="L2372" s="68">
        <v>0</v>
      </c>
      <c r="M2372" s="68">
        <f>InvoiceDatabase[[#This Row],[Amount]]-InvoiceDatabase[[#This Row],[Paid Amount]]</f>
        <v>5325000</v>
      </c>
      <c r="N2372" s="68" t="str" cm="1">
        <f t="array" aca="1" ref="N23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2" s="68" t="str">
        <f>_xlfn.TEXTAFTER(
VLOOKUP(InvoiceDatabase[[#This Row],[Customer]],CustomerList[],5,FALSE),
", ", -1)</f>
        <v>DKI Jakarta</v>
      </c>
      <c r="P2372" s="68">
        <f ca="1">IF(InvoiceDatabase[[#This Row],[Aging]]&lt;&gt;"Within Due",InvoiceDatabase[[#This Row],[Balance Outstanding]],0)</f>
        <v>5325000</v>
      </c>
      <c r="Q2372" s="68">
        <f ca="1">IF(InvoiceDatabase[[#This Row],[Aging]]="Within Due",InvoiceDatabase[[#This Row],[Balance Outstanding]],0)</f>
        <v>0</v>
      </c>
      <c r="R2372" s="68" t="str">
        <f ca="1">IF(InvoiceDatabase[[#This Row],[Date Issued]] &gt;= TODAY()-30, "Yes", "No")</f>
        <v>No</v>
      </c>
      <c r="S2372" s="68" t="str">
        <f ca="1">IF(InvoiceDatabase[[#This Row],[IsOverdue?]]&lt;&gt;"Yes",InvoiceDatabase[[#This Row],[Status]],"Past Due")</f>
        <v>Past Due</v>
      </c>
      <c r="T2372" s="68" t="str">
        <f ca="1">IF(AND(InvoiceDatabase[[#This Row],[Date Due]]&lt;TODAY(),InvoiceDatabase[[#This Row],[Status]]&lt;&gt;"Paid"),"Yes","No")</f>
        <v>Yes</v>
      </c>
    </row>
    <row r="2373" spans="1:20">
      <c r="A2373">
        <v>2372</v>
      </c>
      <c r="C2373" t="s">
        <v>125</v>
      </c>
      <c r="D2373" s="68">
        <v>3643000</v>
      </c>
      <c r="E2373" s="23">
        <v>46134</v>
      </c>
      <c r="F2373" s="23">
        <v>46164</v>
      </c>
      <c r="G2373" t="s">
        <v>51</v>
      </c>
      <c r="H2373"/>
      <c r="I2373"/>
      <c r="K2373" t="s">
        <v>2673</v>
      </c>
      <c r="L2373" s="68">
        <v>0</v>
      </c>
      <c r="M2373" s="68">
        <f>InvoiceDatabase[[#This Row],[Amount]]-InvoiceDatabase[[#This Row],[Paid Amount]]</f>
        <v>3643000</v>
      </c>
      <c r="N2373" s="68" t="str" cm="1">
        <f t="array" aca="1" ref="N23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3" s="68" t="str">
        <f>_xlfn.TEXTAFTER(
VLOOKUP(InvoiceDatabase[[#This Row],[Customer]],CustomerList[],5,FALSE),
", ", -1)</f>
        <v>DKI Jakarta</v>
      </c>
      <c r="P2373" s="68">
        <f ca="1">IF(InvoiceDatabase[[#This Row],[Aging]]&lt;&gt;"Within Due",InvoiceDatabase[[#This Row],[Balance Outstanding]],0)</f>
        <v>3643000</v>
      </c>
      <c r="Q2373" s="68">
        <f ca="1">IF(InvoiceDatabase[[#This Row],[Aging]]="Within Due",InvoiceDatabase[[#This Row],[Balance Outstanding]],0)</f>
        <v>0</v>
      </c>
      <c r="R2373" s="68" t="str">
        <f ca="1">IF(InvoiceDatabase[[#This Row],[Date Issued]] &gt;= TODAY()-30, "Yes", "No")</f>
        <v>No</v>
      </c>
      <c r="S2373" s="68" t="str">
        <f ca="1">IF(InvoiceDatabase[[#This Row],[IsOverdue?]]&lt;&gt;"Yes",InvoiceDatabase[[#This Row],[Status]],"Past Due")</f>
        <v>Past Due</v>
      </c>
      <c r="T2373" s="68" t="str">
        <f ca="1">IF(AND(InvoiceDatabase[[#This Row],[Date Due]]&lt;TODAY(),InvoiceDatabase[[#This Row],[Status]]&lt;&gt;"Paid"),"Yes","No")</f>
        <v>Yes</v>
      </c>
    </row>
    <row r="2374" spans="1:20">
      <c r="A2374">
        <v>2373</v>
      </c>
      <c r="C2374" t="s">
        <v>190</v>
      </c>
      <c r="D2374" s="68">
        <v>2329000</v>
      </c>
      <c r="E2374" s="23">
        <v>46167</v>
      </c>
      <c r="F2374" s="23">
        <v>46212</v>
      </c>
      <c r="G2374" t="s">
        <v>274</v>
      </c>
      <c r="H2374"/>
      <c r="I2374"/>
      <c r="K2374" t="s">
        <v>2674</v>
      </c>
      <c r="L2374" s="68">
        <v>2329000</v>
      </c>
      <c r="M2374" s="68">
        <f>InvoiceDatabase[[#This Row],[Amount]]-InvoiceDatabase[[#This Row],[Paid Amount]]</f>
        <v>0</v>
      </c>
      <c r="N2374" s="68" t="str" cm="1">
        <f t="array" aca="1" ref="N23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4" s="68" t="str">
        <f>_xlfn.TEXTAFTER(
VLOOKUP(InvoiceDatabase[[#This Row],[Customer]],CustomerList[],5,FALSE),
", ", -1)</f>
        <v>Jawa Tengah</v>
      </c>
      <c r="P2374" s="68">
        <f ca="1">IF(InvoiceDatabase[[#This Row],[Aging]]&lt;&gt;"Within Due",InvoiceDatabase[[#This Row],[Balance Outstanding]],0)</f>
        <v>0</v>
      </c>
      <c r="Q2374" s="68">
        <f ca="1">IF(InvoiceDatabase[[#This Row],[Aging]]="Within Due",InvoiceDatabase[[#This Row],[Balance Outstanding]],0)</f>
        <v>0</v>
      </c>
      <c r="R2374" s="68" t="str">
        <f ca="1">IF(InvoiceDatabase[[#This Row],[Date Issued]] &gt;= TODAY()-30, "Yes", "No")</f>
        <v>No</v>
      </c>
      <c r="S2374" s="68" t="str">
        <f ca="1">IF(InvoiceDatabase[[#This Row],[IsOverdue?]]&lt;&gt;"Yes",InvoiceDatabase[[#This Row],[Status]],"Past Due")</f>
        <v>Paid</v>
      </c>
      <c r="T2374" s="68" t="str">
        <f ca="1">IF(AND(InvoiceDatabase[[#This Row],[Date Due]]&lt;TODAY(),InvoiceDatabase[[#This Row],[Status]]&lt;&gt;"Paid"),"Yes","No")</f>
        <v>No</v>
      </c>
    </row>
    <row r="2375" spans="1:20">
      <c r="A2375">
        <v>2374</v>
      </c>
      <c r="C2375" t="s">
        <v>158</v>
      </c>
      <c r="D2375" s="68">
        <v>4858000</v>
      </c>
      <c r="E2375" s="23">
        <v>46079</v>
      </c>
      <c r="F2375" s="23">
        <v>46109</v>
      </c>
      <c r="G2375" t="s">
        <v>274</v>
      </c>
      <c r="H2375"/>
      <c r="I2375"/>
      <c r="K2375" t="s">
        <v>2675</v>
      </c>
      <c r="L2375" s="68">
        <v>4858000</v>
      </c>
      <c r="M2375" s="68">
        <f>InvoiceDatabase[[#This Row],[Amount]]-InvoiceDatabase[[#This Row],[Paid Amount]]</f>
        <v>0</v>
      </c>
      <c r="N2375" s="68" t="str" cm="1">
        <f t="array" aca="1" ref="N23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5" s="68" t="str">
        <f>_xlfn.TEXTAFTER(
VLOOKUP(InvoiceDatabase[[#This Row],[Customer]],CustomerList[],5,FALSE),
", ", -1)</f>
        <v>DKI Jakarta</v>
      </c>
      <c r="P2375" s="68">
        <f ca="1">IF(InvoiceDatabase[[#This Row],[Aging]]&lt;&gt;"Within Due",InvoiceDatabase[[#This Row],[Balance Outstanding]],0)</f>
        <v>0</v>
      </c>
      <c r="Q2375" s="68">
        <f ca="1">IF(InvoiceDatabase[[#This Row],[Aging]]="Within Due",InvoiceDatabase[[#This Row],[Balance Outstanding]],0)</f>
        <v>0</v>
      </c>
      <c r="R2375" s="68" t="str">
        <f ca="1">IF(InvoiceDatabase[[#This Row],[Date Issued]] &gt;= TODAY()-30, "Yes", "No")</f>
        <v>No</v>
      </c>
      <c r="S2375" s="68" t="str">
        <f ca="1">IF(InvoiceDatabase[[#This Row],[IsOverdue?]]&lt;&gt;"Yes",InvoiceDatabase[[#This Row],[Status]],"Past Due")</f>
        <v>Paid</v>
      </c>
      <c r="T2375" s="68" t="str">
        <f ca="1">IF(AND(InvoiceDatabase[[#This Row],[Date Due]]&lt;TODAY(),InvoiceDatabase[[#This Row],[Status]]&lt;&gt;"Paid"),"Yes","No")</f>
        <v>No</v>
      </c>
    </row>
    <row r="2376" spans="1:20">
      <c r="A2376">
        <v>2375</v>
      </c>
      <c r="C2376" t="s">
        <v>151</v>
      </c>
      <c r="D2376" s="68">
        <v>1664000</v>
      </c>
      <c r="E2376" s="23">
        <v>46224</v>
      </c>
      <c r="F2376" s="23">
        <v>46269</v>
      </c>
      <c r="G2376" t="s">
        <v>274</v>
      </c>
      <c r="H2376"/>
      <c r="I2376"/>
      <c r="K2376" t="s">
        <v>2676</v>
      </c>
      <c r="L2376" s="68">
        <v>1664000</v>
      </c>
      <c r="M2376" s="68">
        <f>InvoiceDatabase[[#This Row],[Amount]]-InvoiceDatabase[[#This Row],[Paid Amount]]</f>
        <v>0</v>
      </c>
      <c r="N2376" s="68" t="str" cm="1">
        <f t="array" aca="1" ref="N23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6" s="68" t="str">
        <f>_xlfn.TEXTAFTER(
VLOOKUP(InvoiceDatabase[[#This Row],[Customer]],CustomerList[],5,FALSE),
", ", -1)</f>
        <v>Banten</v>
      </c>
      <c r="P2376" s="68">
        <f ca="1">IF(InvoiceDatabase[[#This Row],[Aging]]&lt;&gt;"Within Due",InvoiceDatabase[[#This Row],[Balance Outstanding]],0)</f>
        <v>0</v>
      </c>
      <c r="Q2376" s="68">
        <f ca="1">IF(InvoiceDatabase[[#This Row],[Aging]]="Within Due",InvoiceDatabase[[#This Row],[Balance Outstanding]],0)</f>
        <v>0</v>
      </c>
      <c r="R2376" s="68" t="str">
        <f ca="1">IF(InvoiceDatabase[[#This Row],[Date Issued]] &gt;= TODAY()-30, "Yes", "No")</f>
        <v>No</v>
      </c>
      <c r="S2376" s="68" t="str">
        <f ca="1">IF(InvoiceDatabase[[#This Row],[IsOverdue?]]&lt;&gt;"Yes",InvoiceDatabase[[#This Row],[Status]],"Past Due")</f>
        <v>Paid</v>
      </c>
      <c r="T2376" s="68" t="str">
        <f ca="1">IF(AND(InvoiceDatabase[[#This Row],[Date Due]]&lt;TODAY(),InvoiceDatabase[[#This Row],[Status]]&lt;&gt;"Paid"),"Yes","No")</f>
        <v>No</v>
      </c>
    </row>
    <row r="2377" spans="1:20">
      <c r="A2377">
        <v>2376</v>
      </c>
      <c r="C2377" t="s">
        <v>225</v>
      </c>
      <c r="D2377" s="68">
        <v>2643000</v>
      </c>
      <c r="E2377" s="23">
        <v>46077</v>
      </c>
      <c r="F2377" s="23">
        <v>46122</v>
      </c>
      <c r="G2377" t="s">
        <v>2802</v>
      </c>
      <c r="H2377"/>
      <c r="I2377"/>
      <c r="K2377" t="s">
        <v>2677</v>
      </c>
      <c r="L2377" s="68">
        <v>1982000</v>
      </c>
      <c r="M2377" s="68">
        <f>InvoiceDatabase[[#This Row],[Amount]]-InvoiceDatabase[[#This Row],[Paid Amount]]</f>
        <v>661000</v>
      </c>
      <c r="N2377" s="68" t="str" cm="1">
        <f t="array" aca="1" ref="N23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77" s="68" t="str">
        <f>_xlfn.TEXTAFTER(
VLOOKUP(InvoiceDatabase[[#This Row],[Customer]],CustomerList[],5,FALSE),
", ", -1)</f>
        <v>Sumatera Selatan</v>
      </c>
      <c r="P2377" s="68">
        <f ca="1">IF(InvoiceDatabase[[#This Row],[Aging]]&lt;&gt;"Within Due",InvoiceDatabase[[#This Row],[Balance Outstanding]],0)</f>
        <v>661000</v>
      </c>
      <c r="Q2377" s="68">
        <f ca="1">IF(InvoiceDatabase[[#This Row],[Aging]]="Within Due",InvoiceDatabase[[#This Row],[Balance Outstanding]],0)</f>
        <v>0</v>
      </c>
      <c r="R2377" s="68" t="str">
        <f ca="1">IF(InvoiceDatabase[[#This Row],[Date Issued]] &gt;= TODAY()-30, "Yes", "No")</f>
        <v>No</v>
      </c>
      <c r="S2377" s="68" t="str">
        <f ca="1">IF(InvoiceDatabase[[#This Row],[IsOverdue?]]&lt;&gt;"Yes",InvoiceDatabase[[#This Row],[Status]],"Past Due")</f>
        <v>Past Due</v>
      </c>
      <c r="T2377" s="68" t="str">
        <f ca="1">IF(AND(InvoiceDatabase[[#This Row],[Date Due]]&lt;TODAY(),InvoiceDatabase[[#This Row],[Status]]&lt;&gt;"Paid"),"Yes","No")</f>
        <v>Yes</v>
      </c>
    </row>
    <row r="2378" spans="1:20">
      <c r="A2378">
        <v>2377</v>
      </c>
      <c r="C2378" t="s">
        <v>211</v>
      </c>
      <c r="D2378" s="68">
        <v>2296000</v>
      </c>
      <c r="E2378" s="23">
        <v>46183</v>
      </c>
      <c r="F2378" s="23">
        <v>46197</v>
      </c>
      <c r="G2378" t="s">
        <v>274</v>
      </c>
      <c r="H2378"/>
      <c r="I2378"/>
      <c r="K2378" t="s">
        <v>2678</v>
      </c>
      <c r="L2378" s="68">
        <v>2296000</v>
      </c>
      <c r="M2378" s="68">
        <f>InvoiceDatabase[[#This Row],[Amount]]-InvoiceDatabase[[#This Row],[Paid Amount]]</f>
        <v>0</v>
      </c>
      <c r="N2378" s="68" t="str" cm="1">
        <f t="array" aca="1" ref="N23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8" s="68" t="str">
        <f>_xlfn.TEXTAFTER(
VLOOKUP(InvoiceDatabase[[#This Row],[Customer]],CustomerList[],5,FALSE),
", ", -1)</f>
        <v>Sulawesi Selatan</v>
      </c>
      <c r="P2378" s="68">
        <f ca="1">IF(InvoiceDatabase[[#This Row],[Aging]]&lt;&gt;"Within Due",InvoiceDatabase[[#This Row],[Balance Outstanding]],0)</f>
        <v>0</v>
      </c>
      <c r="Q2378" s="68">
        <f ca="1">IF(InvoiceDatabase[[#This Row],[Aging]]="Within Due",InvoiceDatabase[[#This Row],[Balance Outstanding]],0)</f>
        <v>0</v>
      </c>
      <c r="R2378" s="68" t="str">
        <f ca="1">IF(InvoiceDatabase[[#This Row],[Date Issued]] &gt;= TODAY()-30, "Yes", "No")</f>
        <v>No</v>
      </c>
      <c r="S2378" s="68" t="str">
        <f ca="1">IF(InvoiceDatabase[[#This Row],[IsOverdue?]]&lt;&gt;"Yes",InvoiceDatabase[[#This Row],[Status]],"Past Due")</f>
        <v>Paid</v>
      </c>
      <c r="T2378" s="68" t="str">
        <f ca="1">IF(AND(InvoiceDatabase[[#This Row],[Date Due]]&lt;TODAY(),InvoiceDatabase[[#This Row],[Status]]&lt;&gt;"Paid"),"Yes","No")</f>
        <v>No</v>
      </c>
    </row>
    <row r="2379" spans="1:20">
      <c r="A2379">
        <v>2378</v>
      </c>
      <c r="C2379" t="s">
        <v>232</v>
      </c>
      <c r="D2379" s="68">
        <v>6713000</v>
      </c>
      <c r="E2379" s="23">
        <v>46040</v>
      </c>
      <c r="F2379" s="23">
        <v>46070</v>
      </c>
      <c r="G2379" t="s">
        <v>274</v>
      </c>
      <c r="H2379"/>
      <c r="I2379"/>
      <c r="K2379" t="s">
        <v>2679</v>
      </c>
      <c r="L2379" s="68">
        <v>6713000</v>
      </c>
      <c r="M2379" s="68">
        <f>InvoiceDatabase[[#This Row],[Amount]]-InvoiceDatabase[[#This Row],[Paid Amount]]</f>
        <v>0</v>
      </c>
      <c r="N2379" s="68" t="str" cm="1">
        <f t="array" aca="1" ref="N23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79" s="68" t="str">
        <f>_xlfn.TEXTAFTER(
VLOOKUP(InvoiceDatabase[[#This Row],[Customer]],CustomerList[],5,FALSE),
", ", -1)</f>
        <v>Riau</v>
      </c>
      <c r="P2379" s="68">
        <f ca="1">IF(InvoiceDatabase[[#This Row],[Aging]]&lt;&gt;"Within Due",InvoiceDatabase[[#This Row],[Balance Outstanding]],0)</f>
        <v>0</v>
      </c>
      <c r="Q2379" s="68">
        <f ca="1">IF(InvoiceDatabase[[#This Row],[Aging]]="Within Due",InvoiceDatabase[[#This Row],[Balance Outstanding]],0)</f>
        <v>0</v>
      </c>
      <c r="R2379" s="68" t="str">
        <f ca="1">IF(InvoiceDatabase[[#This Row],[Date Issued]] &gt;= TODAY()-30, "Yes", "No")</f>
        <v>No</v>
      </c>
      <c r="S2379" s="68" t="str">
        <f ca="1">IF(InvoiceDatabase[[#This Row],[IsOverdue?]]&lt;&gt;"Yes",InvoiceDatabase[[#This Row],[Status]],"Past Due")</f>
        <v>Paid</v>
      </c>
      <c r="T2379" s="68" t="str">
        <f ca="1">IF(AND(InvoiceDatabase[[#This Row],[Date Due]]&lt;TODAY(),InvoiceDatabase[[#This Row],[Status]]&lt;&gt;"Paid"),"Yes","No")</f>
        <v>No</v>
      </c>
    </row>
    <row r="2380" spans="1:20">
      <c r="A2380">
        <v>2379</v>
      </c>
      <c r="C2380" t="s">
        <v>260</v>
      </c>
      <c r="D2380" s="68">
        <v>2086000</v>
      </c>
      <c r="E2380" s="23">
        <v>46206</v>
      </c>
      <c r="F2380" s="23">
        <v>46220</v>
      </c>
      <c r="G2380" t="s">
        <v>51</v>
      </c>
      <c r="H2380"/>
      <c r="I2380"/>
      <c r="K2380" t="s">
        <v>2680</v>
      </c>
      <c r="L2380" s="68">
        <v>0</v>
      </c>
      <c r="M2380" s="68">
        <f>InvoiceDatabase[[#This Row],[Amount]]-InvoiceDatabase[[#This Row],[Paid Amount]]</f>
        <v>2086000</v>
      </c>
      <c r="N2380" s="68" t="str" cm="1">
        <f t="array" aca="1" ref="N23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0" s="68" t="str">
        <f>_xlfn.TEXTAFTER(
VLOOKUP(InvoiceDatabase[[#This Row],[Customer]],CustomerList[],5,FALSE),
", ", -1)</f>
        <v>Sulawesi Utara</v>
      </c>
      <c r="P2380" s="68">
        <f ca="1">IF(InvoiceDatabase[[#This Row],[Aging]]&lt;&gt;"Within Due",InvoiceDatabase[[#This Row],[Balance Outstanding]],0)</f>
        <v>2086000</v>
      </c>
      <c r="Q2380" s="68">
        <f ca="1">IF(InvoiceDatabase[[#This Row],[Aging]]="Within Due",InvoiceDatabase[[#This Row],[Balance Outstanding]],0)</f>
        <v>0</v>
      </c>
      <c r="R2380" s="68" t="str">
        <f ca="1">IF(InvoiceDatabase[[#This Row],[Date Issued]] &gt;= TODAY()-30, "Yes", "No")</f>
        <v>No</v>
      </c>
      <c r="S2380" s="68" t="str">
        <f ca="1">IF(InvoiceDatabase[[#This Row],[IsOverdue?]]&lt;&gt;"Yes",InvoiceDatabase[[#This Row],[Status]],"Past Due")</f>
        <v>Past Due</v>
      </c>
      <c r="T2380" s="68" t="str">
        <f ca="1">IF(AND(InvoiceDatabase[[#This Row],[Date Due]]&lt;TODAY(),InvoiceDatabase[[#This Row],[Status]]&lt;&gt;"Paid"),"Yes","No")</f>
        <v>Yes</v>
      </c>
    </row>
    <row r="2381" spans="1:20">
      <c r="A2381">
        <v>2380</v>
      </c>
      <c r="C2381" t="s">
        <v>125</v>
      </c>
      <c r="D2381" s="68">
        <v>3969000</v>
      </c>
      <c r="E2381" s="23">
        <v>46265</v>
      </c>
      <c r="F2381" s="23">
        <v>46279</v>
      </c>
      <c r="G2381" t="s">
        <v>51</v>
      </c>
      <c r="H2381"/>
      <c r="I2381"/>
      <c r="K2381" t="s">
        <v>2681</v>
      </c>
      <c r="L2381" s="68">
        <v>0</v>
      </c>
      <c r="M2381" s="68">
        <f>InvoiceDatabase[[#This Row],[Amount]]-InvoiceDatabase[[#This Row],[Paid Amount]]</f>
        <v>3969000</v>
      </c>
      <c r="N2381" s="68" t="str" cm="1">
        <f t="array" aca="1" ref="N23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1" s="68" t="str">
        <f>_xlfn.TEXTAFTER(
VLOOKUP(InvoiceDatabase[[#This Row],[Customer]],CustomerList[],5,FALSE),
", ", -1)</f>
        <v>DKI Jakarta</v>
      </c>
      <c r="P2381" s="68">
        <f ca="1">IF(InvoiceDatabase[[#This Row],[Aging]]&lt;&gt;"Within Due",InvoiceDatabase[[#This Row],[Balance Outstanding]],0)</f>
        <v>3969000</v>
      </c>
      <c r="Q2381" s="68">
        <f ca="1">IF(InvoiceDatabase[[#This Row],[Aging]]="Within Due",InvoiceDatabase[[#This Row],[Balance Outstanding]],0)</f>
        <v>0</v>
      </c>
      <c r="R2381" s="68" t="str">
        <f ca="1">IF(InvoiceDatabase[[#This Row],[Date Issued]] &gt;= TODAY()-30, "Yes", "No")</f>
        <v>No</v>
      </c>
      <c r="S2381" s="68" t="str">
        <f ca="1">IF(InvoiceDatabase[[#This Row],[IsOverdue?]]&lt;&gt;"Yes",InvoiceDatabase[[#This Row],[Status]],"Past Due")</f>
        <v>Past Due</v>
      </c>
      <c r="T2381" s="68" t="str">
        <f ca="1">IF(AND(InvoiceDatabase[[#This Row],[Date Due]]&lt;TODAY(),InvoiceDatabase[[#This Row],[Status]]&lt;&gt;"Paid"),"Yes","No")</f>
        <v>Yes</v>
      </c>
    </row>
    <row r="2382" spans="1:20">
      <c r="A2382">
        <v>2381</v>
      </c>
      <c r="C2382" t="s">
        <v>211</v>
      </c>
      <c r="D2382" s="68">
        <v>2904000</v>
      </c>
      <c r="E2382" s="23">
        <v>46233</v>
      </c>
      <c r="F2382" s="23">
        <v>46263</v>
      </c>
      <c r="G2382" t="s">
        <v>274</v>
      </c>
      <c r="H2382"/>
      <c r="I2382"/>
      <c r="K2382" t="s">
        <v>2682</v>
      </c>
      <c r="L2382" s="68">
        <v>2904000</v>
      </c>
      <c r="M2382" s="68">
        <f>InvoiceDatabase[[#This Row],[Amount]]-InvoiceDatabase[[#This Row],[Paid Amount]]</f>
        <v>0</v>
      </c>
      <c r="N2382" s="68" t="str" cm="1">
        <f t="array" aca="1" ref="N23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2" s="68" t="str">
        <f>_xlfn.TEXTAFTER(
VLOOKUP(InvoiceDatabase[[#This Row],[Customer]],CustomerList[],5,FALSE),
", ", -1)</f>
        <v>Sulawesi Selatan</v>
      </c>
      <c r="P2382" s="68">
        <f ca="1">IF(InvoiceDatabase[[#This Row],[Aging]]&lt;&gt;"Within Due",InvoiceDatabase[[#This Row],[Balance Outstanding]],0)</f>
        <v>0</v>
      </c>
      <c r="Q2382" s="68">
        <f ca="1">IF(InvoiceDatabase[[#This Row],[Aging]]="Within Due",InvoiceDatabase[[#This Row],[Balance Outstanding]],0)</f>
        <v>0</v>
      </c>
      <c r="R2382" s="68" t="str">
        <f ca="1">IF(InvoiceDatabase[[#This Row],[Date Issued]] &gt;= TODAY()-30, "Yes", "No")</f>
        <v>No</v>
      </c>
      <c r="S2382" s="68" t="str">
        <f ca="1">IF(InvoiceDatabase[[#This Row],[IsOverdue?]]&lt;&gt;"Yes",InvoiceDatabase[[#This Row],[Status]],"Past Due")</f>
        <v>Paid</v>
      </c>
      <c r="T2382" s="68" t="str">
        <f ca="1">IF(AND(InvoiceDatabase[[#This Row],[Date Due]]&lt;TODAY(),InvoiceDatabase[[#This Row],[Status]]&lt;&gt;"Paid"),"Yes","No")</f>
        <v>No</v>
      </c>
    </row>
    <row r="2383" spans="1:20">
      <c r="A2383">
        <v>2382</v>
      </c>
      <c r="C2383" t="s">
        <v>204</v>
      </c>
      <c r="D2383" s="68">
        <v>4155000</v>
      </c>
      <c r="E2383" s="23">
        <v>46171</v>
      </c>
      <c r="F2383" s="23">
        <v>46201</v>
      </c>
      <c r="G2383" t="s">
        <v>274</v>
      </c>
      <c r="H2383"/>
      <c r="I2383"/>
      <c r="K2383" t="s">
        <v>2683</v>
      </c>
      <c r="L2383" s="68">
        <v>4155000</v>
      </c>
      <c r="M2383" s="68">
        <f>InvoiceDatabase[[#This Row],[Amount]]-InvoiceDatabase[[#This Row],[Paid Amount]]</f>
        <v>0</v>
      </c>
      <c r="N2383" s="68" t="str" cm="1">
        <f t="array" aca="1" ref="N23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3" s="68" t="str">
        <f>_xlfn.TEXTAFTER(
VLOOKUP(InvoiceDatabase[[#This Row],[Customer]],CustomerList[],5,FALSE),
", ", -1)</f>
        <v>Bali</v>
      </c>
      <c r="P2383" s="68">
        <f ca="1">IF(InvoiceDatabase[[#This Row],[Aging]]&lt;&gt;"Within Due",InvoiceDatabase[[#This Row],[Balance Outstanding]],0)</f>
        <v>0</v>
      </c>
      <c r="Q2383" s="68">
        <f ca="1">IF(InvoiceDatabase[[#This Row],[Aging]]="Within Due",InvoiceDatabase[[#This Row],[Balance Outstanding]],0)</f>
        <v>0</v>
      </c>
      <c r="R2383" s="68" t="str">
        <f ca="1">IF(InvoiceDatabase[[#This Row],[Date Issued]] &gt;= TODAY()-30, "Yes", "No")</f>
        <v>No</v>
      </c>
      <c r="S2383" s="68" t="str">
        <f ca="1">IF(InvoiceDatabase[[#This Row],[IsOverdue?]]&lt;&gt;"Yes",InvoiceDatabase[[#This Row],[Status]],"Past Due")</f>
        <v>Paid</v>
      </c>
      <c r="T2383" s="68" t="str">
        <f ca="1">IF(AND(InvoiceDatabase[[#This Row],[Date Due]]&lt;TODAY(),InvoiceDatabase[[#This Row],[Status]]&lt;&gt;"Paid"),"Yes","No")</f>
        <v>No</v>
      </c>
    </row>
    <row r="2384" spans="1:20">
      <c r="A2384">
        <v>2383</v>
      </c>
      <c r="C2384" t="s">
        <v>218</v>
      </c>
      <c r="D2384" s="68">
        <v>3480000</v>
      </c>
      <c r="E2384" s="23">
        <v>46236</v>
      </c>
      <c r="F2384" s="23">
        <v>46266</v>
      </c>
      <c r="G2384" t="s">
        <v>274</v>
      </c>
      <c r="H2384"/>
      <c r="I2384"/>
      <c r="K2384" t="s">
        <v>2684</v>
      </c>
      <c r="L2384" s="68">
        <v>3480000</v>
      </c>
      <c r="M2384" s="68">
        <f>InvoiceDatabase[[#This Row],[Amount]]-InvoiceDatabase[[#This Row],[Paid Amount]]</f>
        <v>0</v>
      </c>
      <c r="N2384" s="68" t="str" cm="1">
        <f t="array" aca="1" ref="N23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4" s="68" t="str">
        <f>_xlfn.TEXTAFTER(
VLOOKUP(InvoiceDatabase[[#This Row],[Customer]],CustomerList[],5,FALSE),
", ", -1)</f>
        <v>Sumatera Utara</v>
      </c>
      <c r="P2384" s="68">
        <f ca="1">IF(InvoiceDatabase[[#This Row],[Aging]]&lt;&gt;"Within Due",InvoiceDatabase[[#This Row],[Balance Outstanding]],0)</f>
        <v>0</v>
      </c>
      <c r="Q2384" s="68">
        <f ca="1">IF(InvoiceDatabase[[#This Row],[Aging]]="Within Due",InvoiceDatabase[[#This Row],[Balance Outstanding]],0)</f>
        <v>0</v>
      </c>
      <c r="R2384" s="68" t="str">
        <f ca="1">IF(InvoiceDatabase[[#This Row],[Date Issued]] &gt;= TODAY()-30, "Yes", "No")</f>
        <v>No</v>
      </c>
      <c r="S2384" s="68" t="str">
        <f ca="1">IF(InvoiceDatabase[[#This Row],[IsOverdue?]]&lt;&gt;"Yes",InvoiceDatabase[[#This Row],[Status]],"Past Due")</f>
        <v>Paid</v>
      </c>
      <c r="T2384" s="68" t="str">
        <f ca="1">IF(AND(InvoiceDatabase[[#This Row],[Date Due]]&lt;TODAY(),InvoiceDatabase[[#This Row],[Status]]&lt;&gt;"Paid"),"Yes","No")</f>
        <v>No</v>
      </c>
    </row>
    <row r="2385" spans="1:20">
      <c r="A2385">
        <v>2384</v>
      </c>
      <c r="C2385" t="s">
        <v>232</v>
      </c>
      <c r="D2385" s="68">
        <v>2347000</v>
      </c>
      <c r="E2385" s="23">
        <v>46183</v>
      </c>
      <c r="F2385" s="23">
        <v>46228</v>
      </c>
      <c r="G2385" t="s">
        <v>2802</v>
      </c>
      <c r="H2385"/>
      <c r="I2385"/>
      <c r="K2385" t="s">
        <v>2685</v>
      </c>
      <c r="L2385" s="68">
        <v>704000</v>
      </c>
      <c r="M2385" s="68">
        <f>InvoiceDatabase[[#This Row],[Amount]]-InvoiceDatabase[[#This Row],[Paid Amount]]</f>
        <v>1643000</v>
      </c>
      <c r="N2385" s="68" t="str" cm="1">
        <f t="array" aca="1" ref="N23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385" s="68" t="str">
        <f>_xlfn.TEXTAFTER(
VLOOKUP(InvoiceDatabase[[#This Row],[Customer]],CustomerList[],5,FALSE),
", ", -1)</f>
        <v>Riau</v>
      </c>
      <c r="P2385" s="68">
        <f ca="1">IF(InvoiceDatabase[[#This Row],[Aging]]&lt;&gt;"Within Due",InvoiceDatabase[[#This Row],[Balance Outstanding]],0)</f>
        <v>1643000</v>
      </c>
      <c r="Q2385" s="68">
        <f ca="1">IF(InvoiceDatabase[[#This Row],[Aging]]="Within Due",InvoiceDatabase[[#This Row],[Balance Outstanding]],0)</f>
        <v>0</v>
      </c>
      <c r="R2385" s="68" t="str">
        <f ca="1">IF(InvoiceDatabase[[#This Row],[Date Issued]] &gt;= TODAY()-30, "Yes", "No")</f>
        <v>No</v>
      </c>
      <c r="S2385" s="68" t="str">
        <f ca="1">IF(InvoiceDatabase[[#This Row],[IsOverdue?]]&lt;&gt;"Yes",InvoiceDatabase[[#This Row],[Status]],"Past Due")</f>
        <v>Past Due</v>
      </c>
      <c r="T2385" s="68" t="str">
        <f ca="1">IF(AND(InvoiceDatabase[[#This Row],[Date Due]]&lt;TODAY(),InvoiceDatabase[[#This Row],[Status]]&lt;&gt;"Paid"),"Yes","No")</f>
        <v>Yes</v>
      </c>
    </row>
    <row r="2386" spans="1:20">
      <c r="A2386">
        <v>2385</v>
      </c>
      <c r="C2386" t="s">
        <v>225</v>
      </c>
      <c r="D2386" s="68">
        <v>2982000</v>
      </c>
      <c r="E2386" s="23">
        <v>46076</v>
      </c>
      <c r="F2386" s="23">
        <v>46090</v>
      </c>
      <c r="G2386" t="s">
        <v>51</v>
      </c>
      <c r="H2386"/>
      <c r="I2386"/>
      <c r="K2386" t="s">
        <v>2686</v>
      </c>
      <c r="L2386" s="68">
        <v>0</v>
      </c>
      <c r="M2386" s="68">
        <f>InvoiceDatabase[[#This Row],[Amount]]-InvoiceDatabase[[#This Row],[Paid Amount]]</f>
        <v>2982000</v>
      </c>
      <c r="N2386" s="68" t="str" cm="1">
        <f t="array" aca="1" ref="N23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86" s="68" t="str">
        <f>_xlfn.TEXTAFTER(
VLOOKUP(InvoiceDatabase[[#This Row],[Customer]],CustomerList[],5,FALSE),
", ", -1)</f>
        <v>Sumatera Selatan</v>
      </c>
      <c r="P2386" s="68">
        <f ca="1">IF(InvoiceDatabase[[#This Row],[Aging]]&lt;&gt;"Within Due",InvoiceDatabase[[#This Row],[Balance Outstanding]],0)</f>
        <v>2982000</v>
      </c>
      <c r="Q2386" s="68">
        <f ca="1">IF(InvoiceDatabase[[#This Row],[Aging]]="Within Due",InvoiceDatabase[[#This Row],[Balance Outstanding]],0)</f>
        <v>0</v>
      </c>
      <c r="R2386" s="68" t="str">
        <f ca="1">IF(InvoiceDatabase[[#This Row],[Date Issued]] &gt;= TODAY()-30, "Yes", "No")</f>
        <v>No</v>
      </c>
      <c r="S2386" s="68" t="str">
        <f ca="1">IF(InvoiceDatabase[[#This Row],[IsOverdue?]]&lt;&gt;"Yes",InvoiceDatabase[[#This Row],[Status]],"Past Due")</f>
        <v>Past Due</v>
      </c>
      <c r="T2386" s="68" t="str">
        <f ca="1">IF(AND(InvoiceDatabase[[#This Row],[Date Due]]&lt;TODAY(),InvoiceDatabase[[#This Row],[Status]]&lt;&gt;"Paid"),"Yes","No")</f>
        <v>Yes</v>
      </c>
    </row>
    <row r="2387" spans="1:20">
      <c r="A2387">
        <v>2386</v>
      </c>
      <c r="C2387" t="s">
        <v>151</v>
      </c>
      <c r="D2387" s="68">
        <v>2859000</v>
      </c>
      <c r="E2387" s="23">
        <v>46264</v>
      </c>
      <c r="F2387" s="23">
        <v>46278</v>
      </c>
      <c r="G2387" t="s">
        <v>2802</v>
      </c>
      <c r="H2387"/>
      <c r="I2387"/>
      <c r="K2387" t="s">
        <v>2687</v>
      </c>
      <c r="L2387" s="68">
        <v>2144000</v>
      </c>
      <c r="M2387" s="68">
        <f>InvoiceDatabase[[#This Row],[Amount]]-InvoiceDatabase[[#This Row],[Paid Amount]]</f>
        <v>715000</v>
      </c>
      <c r="N2387" s="68" t="str" cm="1">
        <f t="array" aca="1" ref="N23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7" s="68" t="str">
        <f>_xlfn.TEXTAFTER(
VLOOKUP(InvoiceDatabase[[#This Row],[Customer]],CustomerList[],5,FALSE),
", ", -1)</f>
        <v>Banten</v>
      </c>
      <c r="P2387" s="68">
        <f ca="1">IF(InvoiceDatabase[[#This Row],[Aging]]&lt;&gt;"Within Due",InvoiceDatabase[[#This Row],[Balance Outstanding]],0)</f>
        <v>715000</v>
      </c>
      <c r="Q2387" s="68">
        <f ca="1">IF(InvoiceDatabase[[#This Row],[Aging]]="Within Due",InvoiceDatabase[[#This Row],[Balance Outstanding]],0)</f>
        <v>0</v>
      </c>
      <c r="R2387" s="68" t="str">
        <f ca="1">IF(InvoiceDatabase[[#This Row],[Date Issued]] &gt;= TODAY()-30, "Yes", "No")</f>
        <v>No</v>
      </c>
      <c r="S2387" s="68" t="str">
        <f ca="1">IF(InvoiceDatabase[[#This Row],[IsOverdue?]]&lt;&gt;"Yes",InvoiceDatabase[[#This Row],[Status]],"Past Due")</f>
        <v>Past Due</v>
      </c>
      <c r="T2387" s="68" t="str">
        <f ca="1">IF(AND(InvoiceDatabase[[#This Row],[Date Due]]&lt;TODAY(),InvoiceDatabase[[#This Row],[Status]]&lt;&gt;"Paid"),"Yes","No")</f>
        <v>Yes</v>
      </c>
    </row>
    <row r="2388" spans="1:20">
      <c r="A2388">
        <v>2387</v>
      </c>
      <c r="C2388" t="s">
        <v>190</v>
      </c>
      <c r="D2388" s="68">
        <v>2117000</v>
      </c>
      <c r="E2388" s="23">
        <v>46255</v>
      </c>
      <c r="F2388" s="23">
        <v>46285</v>
      </c>
      <c r="G2388" t="s">
        <v>51</v>
      </c>
      <c r="H2388"/>
      <c r="I2388"/>
      <c r="K2388" t="s">
        <v>2688</v>
      </c>
      <c r="L2388" s="68">
        <v>0</v>
      </c>
      <c r="M2388" s="68">
        <f>InvoiceDatabase[[#This Row],[Amount]]-InvoiceDatabase[[#This Row],[Paid Amount]]</f>
        <v>2117000</v>
      </c>
      <c r="N2388" s="68" t="str" cm="1">
        <f t="array" aca="1" ref="N23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88" s="68" t="str">
        <f>_xlfn.TEXTAFTER(
VLOOKUP(InvoiceDatabase[[#This Row],[Customer]],CustomerList[],5,FALSE),
", ", -1)</f>
        <v>Jawa Tengah</v>
      </c>
      <c r="P2388" s="68">
        <f ca="1">IF(InvoiceDatabase[[#This Row],[Aging]]&lt;&gt;"Within Due",InvoiceDatabase[[#This Row],[Balance Outstanding]],0)</f>
        <v>2117000</v>
      </c>
      <c r="Q2388" s="68">
        <f ca="1">IF(InvoiceDatabase[[#This Row],[Aging]]="Within Due",InvoiceDatabase[[#This Row],[Balance Outstanding]],0)</f>
        <v>0</v>
      </c>
      <c r="R2388" s="68" t="str">
        <f ca="1">IF(InvoiceDatabase[[#This Row],[Date Issued]] &gt;= TODAY()-30, "Yes", "No")</f>
        <v>No</v>
      </c>
      <c r="S2388" s="68" t="str">
        <f ca="1">IF(InvoiceDatabase[[#This Row],[IsOverdue?]]&lt;&gt;"Yes",InvoiceDatabase[[#This Row],[Status]],"Past Due")</f>
        <v>Past Due</v>
      </c>
      <c r="T2388" s="68" t="str">
        <f ca="1">IF(AND(InvoiceDatabase[[#This Row],[Date Due]]&lt;TODAY(),InvoiceDatabase[[#This Row],[Status]]&lt;&gt;"Paid"),"Yes","No")</f>
        <v>Yes</v>
      </c>
    </row>
    <row r="2389" spans="1:20">
      <c r="A2389">
        <v>2388</v>
      </c>
      <c r="C2389" t="s">
        <v>225</v>
      </c>
      <c r="D2389" s="68">
        <v>3763000</v>
      </c>
      <c r="E2389" s="23">
        <v>46212</v>
      </c>
      <c r="F2389" s="23">
        <v>46257</v>
      </c>
      <c r="G2389" t="s">
        <v>274</v>
      </c>
      <c r="H2389"/>
      <c r="I2389"/>
      <c r="K2389" t="s">
        <v>2689</v>
      </c>
      <c r="L2389" s="68">
        <v>3763000</v>
      </c>
      <c r="M2389" s="68">
        <f>InvoiceDatabase[[#This Row],[Amount]]-InvoiceDatabase[[#This Row],[Paid Amount]]</f>
        <v>0</v>
      </c>
      <c r="N2389" s="68" t="str" cm="1">
        <f t="array" aca="1" ref="N23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89" s="68" t="str">
        <f>_xlfn.TEXTAFTER(
VLOOKUP(InvoiceDatabase[[#This Row],[Customer]],CustomerList[],5,FALSE),
", ", -1)</f>
        <v>Sumatera Selatan</v>
      </c>
      <c r="P2389" s="68">
        <f ca="1">IF(InvoiceDatabase[[#This Row],[Aging]]&lt;&gt;"Within Due",InvoiceDatabase[[#This Row],[Balance Outstanding]],0)</f>
        <v>0</v>
      </c>
      <c r="Q2389" s="68">
        <f ca="1">IF(InvoiceDatabase[[#This Row],[Aging]]="Within Due",InvoiceDatabase[[#This Row],[Balance Outstanding]],0)</f>
        <v>0</v>
      </c>
      <c r="R2389" s="68" t="str">
        <f ca="1">IF(InvoiceDatabase[[#This Row],[Date Issued]] &gt;= TODAY()-30, "Yes", "No")</f>
        <v>No</v>
      </c>
      <c r="S2389" s="68" t="str">
        <f ca="1">IF(InvoiceDatabase[[#This Row],[IsOverdue?]]&lt;&gt;"Yes",InvoiceDatabase[[#This Row],[Status]],"Past Due")</f>
        <v>Paid</v>
      </c>
      <c r="T2389" s="68" t="str">
        <f ca="1">IF(AND(InvoiceDatabase[[#This Row],[Date Due]]&lt;TODAY(),InvoiceDatabase[[#This Row],[Status]]&lt;&gt;"Paid"),"Yes","No")</f>
        <v>No</v>
      </c>
    </row>
    <row r="2390" spans="1:20">
      <c r="A2390">
        <v>2389</v>
      </c>
      <c r="C2390" t="s">
        <v>32</v>
      </c>
      <c r="D2390" s="68">
        <v>3503000</v>
      </c>
      <c r="E2390" s="23">
        <v>46223</v>
      </c>
      <c r="F2390" s="23">
        <v>46253</v>
      </c>
      <c r="G2390" t="s">
        <v>51</v>
      </c>
      <c r="H2390"/>
      <c r="I2390"/>
      <c r="K2390" t="s">
        <v>2690</v>
      </c>
      <c r="L2390" s="68">
        <v>0</v>
      </c>
      <c r="M2390" s="68">
        <f>InvoiceDatabase[[#This Row],[Amount]]-InvoiceDatabase[[#This Row],[Paid Amount]]</f>
        <v>3503000</v>
      </c>
      <c r="N2390" s="68" t="str" cm="1">
        <f t="array" aca="1" ref="N23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390" s="68" t="str">
        <f>_xlfn.TEXTAFTER(
VLOOKUP(InvoiceDatabase[[#This Row],[Customer]],CustomerList[],5,FALSE),
", ", -1)</f>
        <v>DKI Jakarta</v>
      </c>
      <c r="P2390" s="68">
        <f ca="1">IF(InvoiceDatabase[[#This Row],[Aging]]&lt;&gt;"Within Due",InvoiceDatabase[[#This Row],[Balance Outstanding]],0)</f>
        <v>3503000</v>
      </c>
      <c r="Q2390" s="68">
        <f ca="1">IF(InvoiceDatabase[[#This Row],[Aging]]="Within Due",InvoiceDatabase[[#This Row],[Balance Outstanding]],0)</f>
        <v>0</v>
      </c>
      <c r="R2390" s="68" t="str">
        <f ca="1">IF(InvoiceDatabase[[#This Row],[Date Issued]] &gt;= TODAY()-30, "Yes", "No")</f>
        <v>No</v>
      </c>
      <c r="S2390" s="68" t="str">
        <f ca="1">IF(InvoiceDatabase[[#This Row],[IsOverdue?]]&lt;&gt;"Yes",InvoiceDatabase[[#This Row],[Status]],"Past Due")</f>
        <v>Past Due</v>
      </c>
      <c r="T2390" s="68" t="str">
        <f ca="1">IF(AND(InvoiceDatabase[[#This Row],[Date Due]]&lt;TODAY(),InvoiceDatabase[[#This Row],[Status]]&lt;&gt;"Paid"),"Yes","No")</f>
        <v>Yes</v>
      </c>
    </row>
    <row r="2391" spans="1:20">
      <c r="A2391">
        <v>2390</v>
      </c>
      <c r="C2391" t="s">
        <v>246</v>
      </c>
      <c r="D2391" s="68">
        <v>7735000</v>
      </c>
      <c r="E2391" s="23">
        <v>46137</v>
      </c>
      <c r="F2391" s="23">
        <v>46167</v>
      </c>
      <c r="G2391" t="s">
        <v>274</v>
      </c>
      <c r="H2391"/>
      <c r="I2391"/>
      <c r="K2391" t="s">
        <v>2691</v>
      </c>
      <c r="L2391" s="68">
        <v>7735000</v>
      </c>
      <c r="M2391" s="68">
        <f>InvoiceDatabase[[#This Row],[Amount]]-InvoiceDatabase[[#This Row],[Paid Amount]]</f>
        <v>0</v>
      </c>
      <c r="N2391" s="68" t="str" cm="1">
        <f t="array" aca="1" ref="N23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1" s="68" t="str">
        <f>_xlfn.TEXTAFTER(
VLOOKUP(InvoiceDatabase[[#This Row],[Customer]],CustomerList[],5,FALSE),
", ", -1)</f>
        <v>Kalimantan Timur</v>
      </c>
      <c r="P2391" s="68">
        <f ca="1">IF(InvoiceDatabase[[#This Row],[Aging]]&lt;&gt;"Within Due",InvoiceDatabase[[#This Row],[Balance Outstanding]],0)</f>
        <v>0</v>
      </c>
      <c r="Q2391" s="68">
        <f ca="1">IF(InvoiceDatabase[[#This Row],[Aging]]="Within Due",InvoiceDatabase[[#This Row],[Balance Outstanding]],0)</f>
        <v>0</v>
      </c>
      <c r="R2391" s="68" t="str">
        <f ca="1">IF(InvoiceDatabase[[#This Row],[Date Issued]] &gt;= TODAY()-30, "Yes", "No")</f>
        <v>No</v>
      </c>
      <c r="S2391" s="68" t="str">
        <f ca="1">IF(InvoiceDatabase[[#This Row],[IsOverdue?]]&lt;&gt;"Yes",InvoiceDatabase[[#This Row],[Status]],"Past Due")</f>
        <v>Paid</v>
      </c>
      <c r="T2391" s="68" t="str">
        <f ca="1">IF(AND(InvoiceDatabase[[#This Row],[Date Due]]&lt;TODAY(),InvoiceDatabase[[#This Row],[Status]]&lt;&gt;"Paid"),"Yes","No")</f>
        <v>No</v>
      </c>
    </row>
    <row r="2392" spans="1:20">
      <c r="A2392">
        <v>2391</v>
      </c>
      <c r="C2392" t="s">
        <v>253</v>
      </c>
      <c r="D2392" s="68">
        <v>5887000</v>
      </c>
      <c r="E2392" s="23">
        <v>46147</v>
      </c>
      <c r="F2392" s="23">
        <v>46161</v>
      </c>
      <c r="G2392" t="s">
        <v>274</v>
      </c>
      <c r="H2392"/>
      <c r="I2392"/>
      <c r="K2392" t="s">
        <v>2692</v>
      </c>
      <c r="L2392" s="68">
        <v>5887000</v>
      </c>
      <c r="M2392" s="68">
        <f>InvoiceDatabase[[#This Row],[Amount]]-InvoiceDatabase[[#This Row],[Paid Amount]]</f>
        <v>0</v>
      </c>
      <c r="N2392" s="68" t="str" cm="1">
        <f t="array" aca="1" ref="N23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2" s="68" t="str">
        <f>_xlfn.TEXTAFTER(
VLOOKUP(InvoiceDatabase[[#This Row],[Customer]],CustomerList[],5,FALSE),
", ", -1)</f>
        <v>Kalimantan Barat</v>
      </c>
      <c r="P2392" s="68">
        <f ca="1">IF(InvoiceDatabase[[#This Row],[Aging]]&lt;&gt;"Within Due",InvoiceDatabase[[#This Row],[Balance Outstanding]],0)</f>
        <v>0</v>
      </c>
      <c r="Q2392" s="68">
        <f ca="1">IF(InvoiceDatabase[[#This Row],[Aging]]="Within Due",InvoiceDatabase[[#This Row],[Balance Outstanding]],0)</f>
        <v>0</v>
      </c>
      <c r="R2392" s="68" t="str">
        <f ca="1">IF(InvoiceDatabase[[#This Row],[Date Issued]] &gt;= TODAY()-30, "Yes", "No")</f>
        <v>No</v>
      </c>
      <c r="S2392" s="68" t="str">
        <f ca="1">IF(InvoiceDatabase[[#This Row],[IsOverdue?]]&lt;&gt;"Yes",InvoiceDatabase[[#This Row],[Status]],"Past Due")</f>
        <v>Paid</v>
      </c>
      <c r="T2392" s="68" t="str">
        <f ca="1">IF(AND(InvoiceDatabase[[#This Row],[Date Due]]&lt;TODAY(),InvoiceDatabase[[#This Row],[Status]]&lt;&gt;"Paid"),"Yes","No")</f>
        <v>No</v>
      </c>
    </row>
    <row r="2393" spans="1:20">
      <c r="A2393">
        <v>2392</v>
      </c>
      <c r="C2393" t="s">
        <v>131</v>
      </c>
      <c r="D2393" s="68">
        <v>6387000</v>
      </c>
      <c r="E2393" s="23">
        <v>46259</v>
      </c>
      <c r="F2393" s="23">
        <v>46273</v>
      </c>
      <c r="G2393" t="s">
        <v>274</v>
      </c>
      <c r="H2393"/>
      <c r="I2393"/>
      <c r="K2393" t="s">
        <v>2693</v>
      </c>
      <c r="L2393" s="68">
        <v>6387000</v>
      </c>
      <c r="M2393" s="68">
        <f>InvoiceDatabase[[#This Row],[Amount]]-InvoiceDatabase[[#This Row],[Paid Amount]]</f>
        <v>0</v>
      </c>
      <c r="N2393" s="68" t="str" cm="1">
        <f t="array" aca="1" ref="N23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3" s="68" t="str">
        <f>_xlfn.TEXTAFTER(
VLOOKUP(InvoiceDatabase[[#This Row],[Customer]],CustomerList[],5,FALSE),
", ", -1)</f>
        <v>Jawa Barat</v>
      </c>
      <c r="P2393" s="68">
        <f ca="1">IF(InvoiceDatabase[[#This Row],[Aging]]&lt;&gt;"Within Due",InvoiceDatabase[[#This Row],[Balance Outstanding]],0)</f>
        <v>0</v>
      </c>
      <c r="Q2393" s="68">
        <f ca="1">IF(InvoiceDatabase[[#This Row],[Aging]]="Within Due",InvoiceDatabase[[#This Row],[Balance Outstanding]],0)</f>
        <v>0</v>
      </c>
      <c r="R2393" s="68" t="str">
        <f ca="1">IF(InvoiceDatabase[[#This Row],[Date Issued]] &gt;= TODAY()-30, "Yes", "No")</f>
        <v>No</v>
      </c>
      <c r="S2393" s="68" t="str">
        <f ca="1">IF(InvoiceDatabase[[#This Row],[IsOverdue?]]&lt;&gt;"Yes",InvoiceDatabase[[#This Row],[Status]],"Past Due")</f>
        <v>Paid</v>
      </c>
      <c r="T2393" s="68" t="str">
        <f ca="1">IF(AND(InvoiceDatabase[[#This Row],[Date Due]]&lt;TODAY(),InvoiceDatabase[[#This Row],[Status]]&lt;&gt;"Paid"),"Yes","No")</f>
        <v>No</v>
      </c>
    </row>
    <row r="2394" spans="1:20">
      <c r="A2394">
        <v>2393</v>
      </c>
      <c r="C2394" t="s">
        <v>239</v>
      </c>
      <c r="D2394" s="68">
        <v>3160000</v>
      </c>
      <c r="E2394" s="23">
        <v>46214</v>
      </c>
      <c r="F2394" s="23">
        <v>46244</v>
      </c>
      <c r="G2394" t="s">
        <v>274</v>
      </c>
      <c r="H2394"/>
      <c r="I2394"/>
      <c r="K2394" t="s">
        <v>2694</v>
      </c>
      <c r="L2394" s="68">
        <v>3160000</v>
      </c>
      <c r="M2394" s="68">
        <f>InvoiceDatabase[[#This Row],[Amount]]-InvoiceDatabase[[#This Row],[Paid Amount]]</f>
        <v>0</v>
      </c>
      <c r="N2394" s="68" t="str" cm="1">
        <f t="array" aca="1" ref="N23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4" s="68" t="str">
        <f>_xlfn.TEXTAFTER(
VLOOKUP(InvoiceDatabase[[#This Row],[Customer]],CustomerList[],5,FALSE),
", ", -1)</f>
        <v>Kepulauan Riau</v>
      </c>
      <c r="P2394" s="68">
        <f ca="1">IF(InvoiceDatabase[[#This Row],[Aging]]&lt;&gt;"Within Due",InvoiceDatabase[[#This Row],[Balance Outstanding]],0)</f>
        <v>0</v>
      </c>
      <c r="Q2394" s="68">
        <f ca="1">IF(InvoiceDatabase[[#This Row],[Aging]]="Within Due",InvoiceDatabase[[#This Row],[Balance Outstanding]],0)</f>
        <v>0</v>
      </c>
      <c r="R2394" s="68" t="str">
        <f ca="1">IF(InvoiceDatabase[[#This Row],[Date Issued]] &gt;= TODAY()-30, "Yes", "No")</f>
        <v>No</v>
      </c>
      <c r="S2394" s="68" t="str">
        <f ca="1">IF(InvoiceDatabase[[#This Row],[IsOverdue?]]&lt;&gt;"Yes",InvoiceDatabase[[#This Row],[Status]],"Past Due")</f>
        <v>Paid</v>
      </c>
      <c r="T2394" s="68" t="str">
        <f ca="1">IF(AND(InvoiceDatabase[[#This Row],[Date Due]]&lt;TODAY(),InvoiceDatabase[[#This Row],[Status]]&lt;&gt;"Paid"),"Yes","No")</f>
        <v>No</v>
      </c>
    </row>
    <row r="2395" spans="1:20">
      <c r="A2395">
        <v>2394</v>
      </c>
      <c r="C2395" t="s">
        <v>144</v>
      </c>
      <c r="D2395" s="68">
        <v>3519000</v>
      </c>
      <c r="E2395" s="23">
        <v>46262</v>
      </c>
      <c r="F2395" s="23">
        <v>46307</v>
      </c>
      <c r="G2395" t="s">
        <v>51</v>
      </c>
      <c r="H2395"/>
      <c r="I2395"/>
      <c r="K2395" t="s">
        <v>2695</v>
      </c>
      <c r="L2395" s="68">
        <v>0</v>
      </c>
      <c r="M2395" s="68">
        <f>InvoiceDatabase[[#This Row],[Amount]]-InvoiceDatabase[[#This Row],[Paid Amount]]</f>
        <v>3519000</v>
      </c>
      <c r="N2395" s="68" t="str" cm="1">
        <f t="array" aca="1" ref="N23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395" s="68" t="str">
        <f>_xlfn.TEXTAFTER(
VLOOKUP(InvoiceDatabase[[#This Row],[Customer]],CustomerList[],5,FALSE),
", ", -1)</f>
        <v>Banten</v>
      </c>
      <c r="P2395" s="68">
        <f ca="1">IF(InvoiceDatabase[[#This Row],[Aging]]&lt;&gt;"Within Due",InvoiceDatabase[[#This Row],[Balance Outstanding]],0)</f>
        <v>0</v>
      </c>
      <c r="Q2395" s="68">
        <f ca="1">IF(InvoiceDatabase[[#This Row],[Aging]]="Within Due",InvoiceDatabase[[#This Row],[Balance Outstanding]],0)</f>
        <v>3519000</v>
      </c>
      <c r="R2395" s="68" t="str">
        <f ca="1">IF(InvoiceDatabase[[#This Row],[Date Issued]] &gt;= TODAY()-30, "Yes", "No")</f>
        <v>No</v>
      </c>
      <c r="S2395" s="68" t="str">
        <f ca="1">IF(InvoiceDatabase[[#This Row],[IsOverdue?]]&lt;&gt;"Yes",InvoiceDatabase[[#This Row],[Status]],"Past Due")</f>
        <v>Unpaid</v>
      </c>
      <c r="T2395" s="68" t="str">
        <f ca="1">IF(AND(InvoiceDatabase[[#This Row],[Date Due]]&lt;TODAY(),InvoiceDatabase[[#This Row],[Status]]&lt;&gt;"Paid"),"Yes","No")</f>
        <v>No</v>
      </c>
    </row>
    <row r="2396" spans="1:20">
      <c r="A2396">
        <v>2395</v>
      </c>
      <c r="C2396" t="s">
        <v>138</v>
      </c>
      <c r="D2396" s="68">
        <v>2412000</v>
      </c>
      <c r="E2396" s="23">
        <v>46263</v>
      </c>
      <c r="F2396" s="23">
        <v>46293</v>
      </c>
      <c r="G2396" t="s">
        <v>2802</v>
      </c>
      <c r="H2396"/>
      <c r="I2396"/>
      <c r="K2396" t="s">
        <v>2696</v>
      </c>
      <c r="L2396" s="68">
        <v>1447000</v>
      </c>
      <c r="M2396" s="68">
        <f>InvoiceDatabase[[#This Row],[Amount]]-InvoiceDatabase[[#This Row],[Paid Amount]]</f>
        <v>965000</v>
      </c>
      <c r="N2396" s="68" t="str" cm="1">
        <f t="array" aca="1" ref="N23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396" s="68" t="str">
        <f>_xlfn.TEXTAFTER(
VLOOKUP(InvoiceDatabase[[#This Row],[Customer]],CustomerList[],5,FALSE),
", ", -1)</f>
        <v>Jawa Barat</v>
      </c>
      <c r="P2396" s="68">
        <f ca="1">IF(InvoiceDatabase[[#This Row],[Aging]]&lt;&gt;"Within Due",InvoiceDatabase[[#This Row],[Balance Outstanding]],0)</f>
        <v>965000</v>
      </c>
      <c r="Q2396" s="68">
        <f ca="1">IF(InvoiceDatabase[[#This Row],[Aging]]="Within Due",InvoiceDatabase[[#This Row],[Balance Outstanding]],0)</f>
        <v>0</v>
      </c>
      <c r="R2396" s="68" t="str">
        <f ca="1">IF(InvoiceDatabase[[#This Row],[Date Issued]] &gt;= TODAY()-30, "Yes", "No")</f>
        <v>No</v>
      </c>
      <c r="S2396" s="68" t="str">
        <f ca="1">IF(InvoiceDatabase[[#This Row],[IsOverdue?]]&lt;&gt;"Yes",InvoiceDatabase[[#This Row],[Status]],"Past Due")</f>
        <v>Past Due</v>
      </c>
      <c r="T2396" s="68" t="str">
        <f ca="1">IF(AND(InvoiceDatabase[[#This Row],[Date Due]]&lt;TODAY(),InvoiceDatabase[[#This Row],[Status]]&lt;&gt;"Paid"),"Yes","No")</f>
        <v>Yes</v>
      </c>
    </row>
    <row r="2397" spans="1:20">
      <c r="A2397">
        <v>2396</v>
      </c>
      <c r="C2397" t="s">
        <v>165</v>
      </c>
      <c r="D2397" s="68">
        <v>3115000</v>
      </c>
      <c r="E2397" s="23">
        <v>46115</v>
      </c>
      <c r="F2397" s="23">
        <v>46160</v>
      </c>
      <c r="G2397" t="s">
        <v>51</v>
      </c>
      <c r="H2397"/>
      <c r="I2397"/>
      <c r="K2397" t="s">
        <v>2697</v>
      </c>
      <c r="L2397" s="68">
        <v>0</v>
      </c>
      <c r="M2397" s="68">
        <f>InvoiceDatabase[[#This Row],[Amount]]-InvoiceDatabase[[#This Row],[Paid Amount]]</f>
        <v>3115000</v>
      </c>
      <c r="N2397" s="68" t="str" cm="1">
        <f t="array" aca="1" ref="N23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397" s="68" t="str">
        <f>_xlfn.TEXTAFTER(
VLOOKUP(InvoiceDatabase[[#This Row],[Customer]],CustomerList[],5,FALSE),
", ", -1)</f>
        <v>Jawa Barat</v>
      </c>
      <c r="P2397" s="68">
        <f ca="1">IF(InvoiceDatabase[[#This Row],[Aging]]&lt;&gt;"Within Due",InvoiceDatabase[[#This Row],[Balance Outstanding]],0)</f>
        <v>3115000</v>
      </c>
      <c r="Q2397" s="68">
        <f ca="1">IF(InvoiceDatabase[[#This Row],[Aging]]="Within Due",InvoiceDatabase[[#This Row],[Balance Outstanding]],0)</f>
        <v>0</v>
      </c>
      <c r="R2397" s="68" t="str">
        <f ca="1">IF(InvoiceDatabase[[#This Row],[Date Issued]] &gt;= TODAY()-30, "Yes", "No")</f>
        <v>No</v>
      </c>
      <c r="S2397" s="68" t="str">
        <f ca="1">IF(InvoiceDatabase[[#This Row],[IsOverdue?]]&lt;&gt;"Yes",InvoiceDatabase[[#This Row],[Status]],"Past Due")</f>
        <v>Past Due</v>
      </c>
      <c r="T2397" s="68" t="str">
        <f ca="1">IF(AND(InvoiceDatabase[[#This Row],[Date Due]]&lt;TODAY(),InvoiceDatabase[[#This Row],[Status]]&lt;&gt;"Paid"),"Yes","No")</f>
        <v>Yes</v>
      </c>
    </row>
    <row r="2398" spans="1:20">
      <c r="A2398">
        <v>2397</v>
      </c>
      <c r="C2398" t="s">
        <v>138</v>
      </c>
      <c r="D2398" s="68">
        <v>2136000</v>
      </c>
      <c r="E2398" s="23">
        <v>46046</v>
      </c>
      <c r="F2398" s="23">
        <v>46076</v>
      </c>
      <c r="G2398" t="s">
        <v>274</v>
      </c>
      <c r="H2398"/>
      <c r="I2398"/>
      <c r="K2398" t="s">
        <v>2698</v>
      </c>
      <c r="L2398" s="68">
        <v>2136000</v>
      </c>
      <c r="M2398" s="68">
        <f>InvoiceDatabase[[#This Row],[Amount]]-InvoiceDatabase[[#This Row],[Paid Amount]]</f>
        <v>0</v>
      </c>
      <c r="N2398" s="68" t="str" cm="1">
        <f t="array" aca="1" ref="N23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8" s="68" t="str">
        <f>_xlfn.TEXTAFTER(
VLOOKUP(InvoiceDatabase[[#This Row],[Customer]],CustomerList[],5,FALSE),
", ", -1)</f>
        <v>Jawa Barat</v>
      </c>
      <c r="P2398" s="68">
        <f ca="1">IF(InvoiceDatabase[[#This Row],[Aging]]&lt;&gt;"Within Due",InvoiceDatabase[[#This Row],[Balance Outstanding]],0)</f>
        <v>0</v>
      </c>
      <c r="Q2398" s="68">
        <f ca="1">IF(InvoiceDatabase[[#This Row],[Aging]]="Within Due",InvoiceDatabase[[#This Row],[Balance Outstanding]],0)</f>
        <v>0</v>
      </c>
      <c r="R2398" s="68" t="str">
        <f ca="1">IF(InvoiceDatabase[[#This Row],[Date Issued]] &gt;= TODAY()-30, "Yes", "No")</f>
        <v>No</v>
      </c>
      <c r="S2398" s="68" t="str">
        <f ca="1">IF(InvoiceDatabase[[#This Row],[IsOverdue?]]&lt;&gt;"Yes",InvoiceDatabase[[#This Row],[Status]],"Past Due")</f>
        <v>Paid</v>
      </c>
      <c r="T2398" s="68" t="str">
        <f ca="1">IF(AND(InvoiceDatabase[[#This Row],[Date Due]]&lt;TODAY(),InvoiceDatabase[[#This Row],[Status]]&lt;&gt;"Paid"),"Yes","No")</f>
        <v>No</v>
      </c>
    </row>
    <row r="2399" spans="1:20">
      <c r="A2399">
        <v>2398</v>
      </c>
      <c r="C2399" t="s">
        <v>218</v>
      </c>
      <c r="D2399" s="68">
        <v>3041000</v>
      </c>
      <c r="E2399" s="23">
        <v>46149</v>
      </c>
      <c r="F2399" s="23">
        <v>46163</v>
      </c>
      <c r="G2399" t="s">
        <v>274</v>
      </c>
      <c r="H2399"/>
      <c r="I2399"/>
      <c r="K2399" t="s">
        <v>2699</v>
      </c>
      <c r="L2399" s="68">
        <v>3041000</v>
      </c>
      <c r="M2399" s="68">
        <f>InvoiceDatabase[[#This Row],[Amount]]-InvoiceDatabase[[#This Row],[Paid Amount]]</f>
        <v>0</v>
      </c>
      <c r="N2399" s="68" t="str" cm="1">
        <f t="array" aca="1" ref="N23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399" s="68" t="str">
        <f>_xlfn.TEXTAFTER(
VLOOKUP(InvoiceDatabase[[#This Row],[Customer]],CustomerList[],5,FALSE),
", ", -1)</f>
        <v>Sumatera Utara</v>
      </c>
      <c r="P2399" s="68">
        <f ca="1">IF(InvoiceDatabase[[#This Row],[Aging]]&lt;&gt;"Within Due",InvoiceDatabase[[#This Row],[Balance Outstanding]],0)</f>
        <v>0</v>
      </c>
      <c r="Q2399" s="68">
        <f ca="1">IF(InvoiceDatabase[[#This Row],[Aging]]="Within Due",InvoiceDatabase[[#This Row],[Balance Outstanding]],0)</f>
        <v>0</v>
      </c>
      <c r="R2399" s="68" t="str">
        <f ca="1">IF(InvoiceDatabase[[#This Row],[Date Issued]] &gt;= TODAY()-30, "Yes", "No")</f>
        <v>No</v>
      </c>
      <c r="S2399" s="68" t="str">
        <f ca="1">IF(InvoiceDatabase[[#This Row],[IsOverdue?]]&lt;&gt;"Yes",InvoiceDatabase[[#This Row],[Status]],"Past Due")</f>
        <v>Paid</v>
      </c>
      <c r="T2399" s="68" t="str">
        <f ca="1">IF(AND(InvoiceDatabase[[#This Row],[Date Due]]&lt;TODAY(),InvoiceDatabase[[#This Row],[Status]]&lt;&gt;"Paid"),"Yes","No")</f>
        <v>No</v>
      </c>
    </row>
    <row r="2400" spans="1:20">
      <c r="A2400">
        <v>2399</v>
      </c>
      <c r="C2400" t="s">
        <v>184</v>
      </c>
      <c r="D2400" s="68">
        <v>3412000</v>
      </c>
      <c r="E2400" s="23">
        <v>46153</v>
      </c>
      <c r="F2400" s="23">
        <v>46183</v>
      </c>
      <c r="G2400" t="s">
        <v>274</v>
      </c>
      <c r="H2400"/>
      <c r="I2400"/>
      <c r="K2400" t="s">
        <v>2700</v>
      </c>
      <c r="L2400" s="68">
        <v>3412000</v>
      </c>
      <c r="M2400" s="68">
        <f>InvoiceDatabase[[#This Row],[Amount]]-InvoiceDatabase[[#This Row],[Paid Amount]]</f>
        <v>0</v>
      </c>
      <c r="N2400" s="68" t="str" cm="1">
        <f t="array" aca="1" ref="N24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0" s="68" t="str">
        <f>_xlfn.TEXTAFTER(
VLOOKUP(InvoiceDatabase[[#This Row],[Customer]],CustomerList[],5,FALSE),
", ", -1)</f>
        <v>Jawa Timur</v>
      </c>
      <c r="P2400" s="68">
        <f ca="1">IF(InvoiceDatabase[[#This Row],[Aging]]&lt;&gt;"Within Due",InvoiceDatabase[[#This Row],[Balance Outstanding]],0)</f>
        <v>0</v>
      </c>
      <c r="Q2400" s="68">
        <f ca="1">IF(InvoiceDatabase[[#This Row],[Aging]]="Within Due",InvoiceDatabase[[#This Row],[Balance Outstanding]],0)</f>
        <v>0</v>
      </c>
      <c r="R2400" s="68" t="str">
        <f ca="1">IF(InvoiceDatabase[[#This Row],[Date Issued]] &gt;= TODAY()-30, "Yes", "No")</f>
        <v>No</v>
      </c>
      <c r="S2400" s="68" t="str">
        <f ca="1">IF(InvoiceDatabase[[#This Row],[IsOverdue?]]&lt;&gt;"Yes",InvoiceDatabase[[#This Row],[Status]],"Past Due")</f>
        <v>Paid</v>
      </c>
      <c r="T2400" s="68" t="str">
        <f ca="1">IF(AND(InvoiceDatabase[[#This Row],[Date Due]]&lt;TODAY(),InvoiceDatabase[[#This Row],[Status]]&lt;&gt;"Paid"),"Yes","No")</f>
        <v>No</v>
      </c>
    </row>
    <row r="2401" spans="1:20">
      <c r="A2401">
        <v>2400</v>
      </c>
      <c r="C2401" t="s">
        <v>151</v>
      </c>
      <c r="D2401" s="68">
        <v>4467000</v>
      </c>
      <c r="E2401" s="23">
        <v>46197</v>
      </c>
      <c r="F2401" s="23">
        <v>46227</v>
      </c>
      <c r="G2401" t="s">
        <v>274</v>
      </c>
      <c r="H2401"/>
      <c r="I2401"/>
      <c r="K2401" t="s">
        <v>2701</v>
      </c>
      <c r="L2401" s="68">
        <v>4467000</v>
      </c>
      <c r="M2401" s="68">
        <f>InvoiceDatabase[[#This Row],[Amount]]-InvoiceDatabase[[#This Row],[Paid Amount]]</f>
        <v>0</v>
      </c>
      <c r="N2401" s="68" t="str" cm="1">
        <f t="array" aca="1" ref="N24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1" s="68" t="str">
        <f>_xlfn.TEXTAFTER(
VLOOKUP(InvoiceDatabase[[#This Row],[Customer]],CustomerList[],5,FALSE),
", ", -1)</f>
        <v>Banten</v>
      </c>
      <c r="P2401" s="68">
        <f ca="1">IF(InvoiceDatabase[[#This Row],[Aging]]&lt;&gt;"Within Due",InvoiceDatabase[[#This Row],[Balance Outstanding]],0)</f>
        <v>0</v>
      </c>
      <c r="Q2401" s="68">
        <f ca="1">IF(InvoiceDatabase[[#This Row],[Aging]]="Within Due",InvoiceDatabase[[#This Row],[Balance Outstanding]],0)</f>
        <v>0</v>
      </c>
      <c r="R2401" s="68" t="str">
        <f ca="1">IF(InvoiceDatabase[[#This Row],[Date Issued]] &gt;= TODAY()-30, "Yes", "No")</f>
        <v>No</v>
      </c>
      <c r="S2401" s="68" t="str">
        <f ca="1">IF(InvoiceDatabase[[#This Row],[IsOverdue?]]&lt;&gt;"Yes",InvoiceDatabase[[#This Row],[Status]],"Past Due")</f>
        <v>Paid</v>
      </c>
      <c r="T2401" s="68" t="str">
        <f ca="1">IF(AND(InvoiceDatabase[[#This Row],[Date Due]]&lt;TODAY(),InvoiceDatabase[[#This Row],[Status]]&lt;&gt;"Paid"),"Yes","No")</f>
        <v>No</v>
      </c>
    </row>
    <row r="2402" spans="1:20">
      <c r="A2402">
        <v>2401</v>
      </c>
      <c r="C2402" t="s">
        <v>144</v>
      </c>
      <c r="D2402" s="68">
        <v>4975000</v>
      </c>
      <c r="E2402" s="23">
        <v>46093</v>
      </c>
      <c r="F2402" s="23">
        <v>46107</v>
      </c>
      <c r="G2402" t="s">
        <v>274</v>
      </c>
      <c r="H2402"/>
      <c r="I2402"/>
      <c r="K2402" t="s">
        <v>2702</v>
      </c>
      <c r="L2402" s="68">
        <v>4975000</v>
      </c>
      <c r="M2402" s="68">
        <f>InvoiceDatabase[[#This Row],[Amount]]-InvoiceDatabase[[#This Row],[Paid Amount]]</f>
        <v>0</v>
      </c>
      <c r="N2402" s="68" t="str" cm="1">
        <f t="array" aca="1" ref="N24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2" s="68" t="str">
        <f>_xlfn.TEXTAFTER(
VLOOKUP(InvoiceDatabase[[#This Row],[Customer]],CustomerList[],5,FALSE),
", ", -1)</f>
        <v>Banten</v>
      </c>
      <c r="P2402" s="68">
        <f ca="1">IF(InvoiceDatabase[[#This Row],[Aging]]&lt;&gt;"Within Due",InvoiceDatabase[[#This Row],[Balance Outstanding]],0)</f>
        <v>0</v>
      </c>
      <c r="Q2402" s="68">
        <f ca="1">IF(InvoiceDatabase[[#This Row],[Aging]]="Within Due",InvoiceDatabase[[#This Row],[Balance Outstanding]],0)</f>
        <v>0</v>
      </c>
      <c r="R2402" s="68" t="str">
        <f ca="1">IF(InvoiceDatabase[[#This Row],[Date Issued]] &gt;= TODAY()-30, "Yes", "No")</f>
        <v>No</v>
      </c>
      <c r="S2402" s="68" t="str">
        <f ca="1">IF(InvoiceDatabase[[#This Row],[IsOverdue?]]&lt;&gt;"Yes",InvoiceDatabase[[#This Row],[Status]],"Past Due")</f>
        <v>Paid</v>
      </c>
      <c r="T2402" s="68" t="str">
        <f ca="1">IF(AND(InvoiceDatabase[[#This Row],[Date Due]]&lt;TODAY(),InvoiceDatabase[[#This Row],[Status]]&lt;&gt;"Paid"),"Yes","No")</f>
        <v>No</v>
      </c>
    </row>
    <row r="2403" spans="1:20">
      <c r="A2403">
        <v>2402</v>
      </c>
      <c r="C2403" t="s">
        <v>225</v>
      </c>
      <c r="D2403" s="68">
        <v>594000</v>
      </c>
      <c r="E2403" s="23">
        <v>46150</v>
      </c>
      <c r="F2403" s="23">
        <v>46164</v>
      </c>
      <c r="G2403" t="s">
        <v>274</v>
      </c>
      <c r="H2403"/>
      <c r="I2403"/>
      <c r="K2403" t="s">
        <v>2703</v>
      </c>
      <c r="L2403" s="68">
        <v>594000</v>
      </c>
      <c r="M2403" s="68">
        <f>InvoiceDatabase[[#This Row],[Amount]]-InvoiceDatabase[[#This Row],[Paid Amount]]</f>
        <v>0</v>
      </c>
      <c r="N2403" s="68" t="str" cm="1">
        <f t="array" aca="1" ref="N24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3" s="68" t="str">
        <f>_xlfn.TEXTAFTER(
VLOOKUP(InvoiceDatabase[[#This Row],[Customer]],CustomerList[],5,FALSE),
", ", -1)</f>
        <v>Sumatera Selatan</v>
      </c>
      <c r="P2403" s="68">
        <f ca="1">IF(InvoiceDatabase[[#This Row],[Aging]]&lt;&gt;"Within Due",InvoiceDatabase[[#This Row],[Balance Outstanding]],0)</f>
        <v>0</v>
      </c>
      <c r="Q2403" s="68">
        <f ca="1">IF(InvoiceDatabase[[#This Row],[Aging]]="Within Due",InvoiceDatabase[[#This Row],[Balance Outstanding]],0)</f>
        <v>0</v>
      </c>
      <c r="R2403" s="68" t="str">
        <f ca="1">IF(InvoiceDatabase[[#This Row],[Date Issued]] &gt;= TODAY()-30, "Yes", "No")</f>
        <v>No</v>
      </c>
      <c r="S2403" s="68" t="str">
        <f ca="1">IF(InvoiceDatabase[[#This Row],[IsOverdue?]]&lt;&gt;"Yes",InvoiceDatabase[[#This Row],[Status]],"Past Due")</f>
        <v>Paid</v>
      </c>
      <c r="T2403" s="68" t="str">
        <f ca="1">IF(AND(InvoiceDatabase[[#This Row],[Date Due]]&lt;TODAY(),InvoiceDatabase[[#This Row],[Status]]&lt;&gt;"Paid"),"Yes","No")</f>
        <v>No</v>
      </c>
    </row>
    <row r="2404" spans="1:20">
      <c r="A2404">
        <v>2403</v>
      </c>
      <c r="C2404" t="s">
        <v>165</v>
      </c>
      <c r="D2404" s="68">
        <v>2879000</v>
      </c>
      <c r="E2404" s="23">
        <v>46268</v>
      </c>
      <c r="F2404" s="23">
        <v>46298</v>
      </c>
      <c r="G2404" t="s">
        <v>274</v>
      </c>
      <c r="H2404"/>
      <c r="I2404"/>
      <c r="K2404" t="s">
        <v>2704</v>
      </c>
      <c r="L2404" s="68">
        <v>2879000</v>
      </c>
      <c r="M2404" s="68">
        <f>InvoiceDatabase[[#This Row],[Amount]]-InvoiceDatabase[[#This Row],[Paid Amount]]</f>
        <v>0</v>
      </c>
      <c r="N2404" s="68" t="str" cm="1">
        <f t="array" aca="1" ref="N24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4" s="68" t="str">
        <f>_xlfn.TEXTAFTER(
VLOOKUP(InvoiceDatabase[[#This Row],[Customer]],CustomerList[],5,FALSE),
", ", -1)</f>
        <v>Jawa Barat</v>
      </c>
      <c r="P2404" s="68">
        <f ca="1">IF(InvoiceDatabase[[#This Row],[Aging]]&lt;&gt;"Within Due",InvoiceDatabase[[#This Row],[Balance Outstanding]],0)</f>
        <v>0</v>
      </c>
      <c r="Q2404" s="68">
        <f ca="1">IF(InvoiceDatabase[[#This Row],[Aging]]="Within Due",InvoiceDatabase[[#This Row],[Balance Outstanding]],0)</f>
        <v>0</v>
      </c>
      <c r="R2404" s="68" t="str">
        <f ca="1">IF(InvoiceDatabase[[#This Row],[Date Issued]] &gt;= TODAY()-30, "Yes", "No")</f>
        <v>No</v>
      </c>
      <c r="S2404" s="68" t="str">
        <f ca="1">IF(InvoiceDatabase[[#This Row],[IsOverdue?]]&lt;&gt;"Yes",InvoiceDatabase[[#This Row],[Status]],"Past Due")</f>
        <v>Paid</v>
      </c>
      <c r="T2404" s="68" t="str">
        <f ca="1">IF(AND(InvoiceDatabase[[#This Row],[Date Due]]&lt;TODAY(),InvoiceDatabase[[#This Row],[Status]]&lt;&gt;"Paid"),"Yes","No")</f>
        <v>No</v>
      </c>
    </row>
    <row r="2405" spans="1:20">
      <c r="A2405">
        <v>2404</v>
      </c>
      <c r="C2405" t="s">
        <v>184</v>
      </c>
      <c r="D2405" s="68">
        <v>4223000</v>
      </c>
      <c r="E2405" s="23">
        <v>46085</v>
      </c>
      <c r="F2405" s="23">
        <v>46115</v>
      </c>
      <c r="G2405" t="s">
        <v>2802</v>
      </c>
      <c r="H2405"/>
      <c r="I2405"/>
      <c r="K2405" t="s">
        <v>2705</v>
      </c>
      <c r="L2405" s="68">
        <v>2956000</v>
      </c>
      <c r="M2405" s="68">
        <f>InvoiceDatabase[[#This Row],[Amount]]-InvoiceDatabase[[#This Row],[Paid Amount]]</f>
        <v>1267000</v>
      </c>
      <c r="N2405" s="68" t="str" cm="1">
        <f t="array" aca="1" ref="N240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5" s="68" t="str">
        <f>_xlfn.TEXTAFTER(
VLOOKUP(InvoiceDatabase[[#This Row],[Customer]],CustomerList[],5,FALSE),
", ", -1)</f>
        <v>Jawa Timur</v>
      </c>
      <c r="P2405" s="68">
        <f ca="1">IF(InvoiceDatabase[[#This Row],[Aging]]&lt;&gt;"Within Due",InvoiceDatabase[[#This Row],[Balance Outstanding]],0)</f>
        <v>1267000</v>
      </c>
      <c r="Q2405" s="68">
        <f ca="1">IF(InvoiceDatabase[[#This Row],[Aging]]="Within Due",InvoiceDatabase[[#This Row],[Balance Outstanding]],0)</f>
        <v>0</v>
      </c>
      <c r="R2405" s="68" t="str">
        <f ca="1">IF(InvoiceDatabase[[#This Row],[Date Issued]] &gt;= TODAY()-30, "Yes", "No")</f>
        <v>No</v>
      </c>
      <c r="S2405" s="68" t="str">
        <f ca="1">IF(InvoiceDatabase[[#This Row],[IsOverdue?]]&lt;&gt;"Yes",InvoiceDatabase[[#This Row],[Status]],"Past Due")</f>
        <v>Past Due</v>
      </c>
      <c r="T2405" s="68" t="str">
        <f ca="1">IF(AND(InvoiceDatabase[[#This Row],[Date Due]]&lt;TODAY(),InvoiceDatabase[[#This Row],[Status]]&lt;&gt;"Paid"),"Yes","No")</f>
        <v>Yes</v>
      </c>
    </row>
    <row r="2406" spans="1:20">
      <c r="A2406">
        <v>2405</v>
      </c>
      <c r="C2406" t="s">
        <v>218</v>
      </c>
      <c r="D2406" s="68">
        <v>6991000</v>
      </c>
      <c r="E2406" s="23">
        <v>46149</v>
      </c>
      <c r="F2406" s="23">
        <v>46179</v>
      </c>
      <c r="G2406" t="s">
        <v>2802</v>
      </c>
      <c r="H2406"/>
      <c r="I2406"/>
      <c r="K2406" t="s">
        <v>2706</v>
      </c>
      <c r="L2406" s="68">
        <v>2796000</v>
      </c>
      <c r="M2406" s="68">
        <f>InvoiceDatabase[[#This Row],[Amount]]-InvoiceDatabase[[#This Row],[Paid Amount]]</f>
        <v>4195000</v>
      </c>
      <c r="N2406" s="68" t="str" cm="1">
        <f t="array" aca="1" ref="N240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06" s="68" t="str">
        <f>_xlfn.TEXTAFTER(
VLOOKUP(InvoiceDatabase[[#This Row],[Customer]],CustomerList[],5,FALSE),
", ", -1)</f>
        <v>Sumatera Utara</v>
      </c>
      <c r="P2406" s="68">
        <f ca="1">IF(InvoiceDatabase[[#This Row],[Aging]]&lt;&gt;"Within Due",InvoiceDatabase[[#This Row],[Balance Outstanding]],0)</f>
        <v>4195000</v>
      </c>
      <c r="Q2406" s="68">
        <f ca="1">IF(InvoiceDatabase[[#This Row],[Aging]]="Within Due",InvoiceDatabase[[#This Row],[Balance Outstanding]],0)</f>
        <v>0</v>
      </c>
      <c r="R2406" s="68" t="str">
        <f ca="1">IF(InvoiceDatabase[[#This Row],[Date Issued]] &gt;= TODAY()-30, "Yes", "No")</f>
        <v>No</v>
      </c>
      <c r="S2406" s="68" t="str">
        <f ca="1">IF(InvoiceDatabase[[#This Row],[IsOverdue?]]&lt;&gt;"Yes",InvoiceDatabase[[#This Row],[Status]],"Past Due")</f>
        <v>Past Due</v>
      </c>
      <c r="T2406" s="68" t="str">
        <f ca="1">IF(AND(InvoiceDatabase[[#This Row],[Date Due]]&lt;TODAY(),InvoiceDatabase[[#This Row],[Status]]&lt;&gt;"Paid"),"Yes","No")</f>
        <v>Yes</v>
      </c>
    </row>
    <row r="2407" spans="1:20">
      <c r="A2407">
        <v>2406</v>
      </c>
      <c r="C2407" t="s">
        <v>260</v>
      </c>
      <c r="D2407" s="68">
        <v>3210000</v>
      </c>
      <c r="E2407" s="23">
        <v>46256</v>
      </c>
      <c r="F2407" s="23">
        <v>46286</v>
      </c>
      <c r="G2407" t="s">
        <v>274</v>
      </c>
      <c r="H2407"/>
      <c r="I2407"/>
      <c r="K2407" t="s">
        <v>2707</v>
      </c>
      <c r="L2407" s="68">
        <v>3210000</v>
      </c>
      <c r="M2407" s="68">
        <f>InvoiceDatabase[[#This Row],[Amount]]-InvoiceDatabase[[#This Row],[Paid Amount]]</f>
        <v>0</v>
      </c>
      <c r="N2407" s="68" t="str" cm="1">
        <f t="array" aca="1" ref="N240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7" s="68" t="str">
        <f>_xlfn.TEXTAFTER(
VLOOKUP(InvoiceDatabase[[#This Row],[Customer]],CustomerList[],5,FALSE),
", ", -1)</f>
        <v>Sulawesi Utara</v>
      </c>
      <c r="P2407" s="68">
        <f ca="1">IF(InvoiceDatabase[[#This Row],[Aging]]&lt;&gt;"Within Due",InvoiceDatabase[[#This Row],[Balance Outstanding]],0)</f>
        <v>0</v>
      </c>
      <c r="Q2407" s="68">
        <f ca="1">IF(InvoiceDatabase[[#This Row],[Aging]]="Within Due",InvoiceDatabase[[#This Row],[Balance Outstanding]],0)</f>
        <v>0</v>
      </c>
      <c r="R2407" s="68" t="str">
        <f ca="1">IF(InvoiceDatabase[[#This Row],[Date Issued]] &gt;= TODAY()-30, "Yes", "No")</f>
        <v>No</v>
      </c>
      <c r="S2407" s="68" t="str">
        <f ca="1">IF(InvoiceDatabase[[#This Row],[IsOverdue?]]&lt;&gt;"Yes",InvoiceDatabase[[#This Row],[Status]],"Past Due")</f>
        <v>Paid</v>
      </c>
      <c r="T2407" s="68" t="str">
        <f ca="1">IF(AND(InvoiceDatabase[[#This Row],[Date Due]]&lt;TODAY(),InvoiceDatabase[[#This Row],[Status]]&lt;&gt;"Paid"),"Yes","No")</f>
        <v>No</v>
      </c>
    </row>
    <row r="2408" spans="1:20">
      <c r="A2408">
        <v>2407</v>
      </c>
      <c r="C2408" t="s">
        <v>125</v>
      </c>
      <c r="D2408" s="68">
        <v>4007000</v>
      </c>
      <c r="E2408" s="23">
        <v>46116</v>
      </c>
      <c r="F2408" s="23">
        <v>46130</v>
      </c>
      <c r="G2408" t="s">
        <v>274</v>
      </c>
      <c r="H2408"/>
      <c r="I2408"/>
      <c r="K2408" t="s">
        <v>2708</v>
      </c>
      <c r="L2408" s="68">
        <v>4007000</v>
      </c>
      <c r="M2408" s="68">
        <f>InvoiceDatabase[[#This Row],[Amount]]-InvoiceDatabase[[#This Row],[Paid Amount]]</f>
        <v>0</v>
      </c>
      <c r="N2408" s="68" t="str" cm="1">
        <f t="array" aca="1" ref="N240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8" s="68" t="str">
        <f>_xlfn.TEXTAFTER(
VLOOKUP(InvoiceDatabase[[#This Row],[Customer]],CustomerList[],5,FALSE),
", ", -1)</f>
        <v>DKI Jakarta</v>
      </c>
      <c r="P2408" s="68">
        <f ca="1">IF(InvoiceDatabase[[#This Row],[Aging]]&lt;&gt;"Within Due",InvoiceDatabase[[#This Row],[Balance Outstanding]],0)</f>
        <v>0</v>
      </c>
      <c r="Q2408" s="68">
        <f ca="1">IF(InvoiceDatabase[[#This Row],[Aging]]="Within Due",InvoiceDatabase[[#This Row],[Balance Outstanding]],0)</f>
        <v>0</v>
      </c>
      <c r="R2408" s="68" t="str">
        <f ca="1">IF(InvoiceDatabase[[#This Row],[Date Issued]] &gt;= TODAY()-30, "Yes", "No")</f>
        <v>No</v>
      </c>
      <c r="S2408" s="68" t="str">
        <f ca="1">IF(InvoiceDatabase[[#This Row],[IsOverdue?]]&lt;&gt;"Yes",InvoiceDatabase[[#This Row],[Status]],"Past Due")</f>
        <v>Paid</v>
      </c>
      <c r="T2408" s="68" t="str">
        <f ca="1">IF(AND(InvoiceDatabase[[#This Row],[Date Due]]&lt;TODAY(),InvoiceDatabase[[#This Row],[Status]]&lt;&gt;"Paid"),"Yes","No")</f>
        <v>No</v>
      </c>
    </row>
    <row r="2409" spans="1:20">
      <c r="A2409">
        <v>2408</v>
      </c>
      <c r="C2409" t="s">
        <v>111</v>
      </c>
      <c r="D2409" s="68">
        <v>4159000</v>
      </c>
      <c r="E2409" s="23">
        <v>46158</v>
      </c>
      <c r="F2409" s="23">
        <v>46188</v>
      </c>
      <c r="G2409" t="s">
        <v>274</v>
      </c>
      <c r="H2409"/>
      <c r="I2409"/>
      <c r="K2409" t="s">
        <v>2709</v>
      </c>
      <c r="L2409" s="68">
        <v>4159000</v>
      </c>
      <c r="M2409" s="68">
        <f>InvoiceDatabase[[#This Row],[Amount]]-InvoiceDatabase[[#This Row],[Paid Amount]]</f>
        <v>0</v>
      </c>
      <c r="N2409" s="68" t="str" cm="1">
        <f t="array" aca="1" ref="N240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09" s="68" t="str">
        <f>_xlfn.TEXTAFTER(
VLOOKUP(InvoiceDatabase[[#This Row],[Customer]],CustomerList[],5,FALSE),
", ", -1)</f>
        <v>DKI Jakarta</v>
      </c>
      <c r="P2409" s="68">
        <f ca="1">IF(InvoiceDatabase[[#This Row],[Aging]]&lt;&gt;"Within Due",InvoiceDatabase[[#This Row],[Balance Outstanding]],0)</f>
        <v>0</v>
      </c>
      <c r="Q2409" s="68">
        <f ca="1">IF(InvoiceDatabase[[#This Row],[Aging]]="Within Due",InvoiceDatabase[[#This Row],[Balance Outstanding]],0)</f>
        <v>0</v>
      </c>
      <c r="R2409" s="68" t="str">
        <f ca="1">IF(InvoiceDatabase[[#This Row],[Date Issued]] &gt;= TODAY()-30, "Yes", "No")</f>
        <v>No</v>
      </c>
      <c r="S2409" s="68" t="str">
        <f ca="1">IF(InvoiceDatabase[[#This Row],[IsOverdue?]]&lt;&gt;"Yes",InvoiceDatabase[[#This Row],[Status]],"Past Due")</f>
        <v>Paid</v>
      </c>
      <c r="T2409" s="68" t="str">
        <f ca="1">IF(AND(InvoiceDatabase[[#This Row],[Date Due]]&lt;TODAY(),InvoiceDatabase[[#This Row],[Status]]&lt;&gt;"Paid"),"Yes","No")</f>
        <v>No</v>
      </c>
    </row>
    <row r="2410" spans="1:20">
      <c r="A2410">
        <v>2409</v>
      </c>
      <c r="C2410" t="s">
        <v>190</v>
      </c>
      <c r="D2410" s="68">
        <v>3484000</v>
      </c>
      <c r="E2410" s="23">
        <v>46088</v>
      </c>
      <c r="F2410" s="23">
        <v>46118</v>
      </c>
      <c r="G2410" t="s">
        <v>274</v>
      </c>
      <c r="H2410"/>
      <c r="I2410"/>
      <c r="K2410" t="s">
        <v>2710</v>
      </c>
      <c r="L2410" s="68">
        <v>3484000</v>
      </c>
      <c r="M2410" s="68">
        <f>InvoiceDatabase[[#This Row],[Amount]]-InvoiceDatabase[[#This Row],[Paid Amount]]</f>
        <v>0</v>
      </c>
      <c r="N2410" s="68" t="str" cm="1">
        <f t="array" aca="1" ref="N241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0" s="68" t="str">
        <f>_xlfn.TEXTAFTER(
VLOOKUP(InvoiceDatabase[[#This Row],[Customer]],CustomerList[],5,FALSE),
", ", -1)</f>
        <v>Jawa Tengah</v>
      </c>
      <c r="P2410" s="68">
        <f ca="1">IF(InvoiceDatabase[[#This Row],[Aging]]&lt;&gt;"Within Due",InvoiceDatabase[[#This Row],[Balance Outstanding]],0)</f>
        <v>0</v>
      </c>
      <c r="Q2410" s="68">
        <f ca="1">IF(InvoiceDatabase[[#This Row],[Aging]]="Within Due",InvoiceDatabase[[#This Row],[Balance Outstanding]],0)</f>
        <v>0</v>
      </c>
      <c r="R2410" s="68" t="str">
        <f ca="1">IF(InvoiceDatabase[[#This Row],[Date Issued]] &gt;= TODAY()-30, "Yes", "No")</f>
        <v>No</v>
      </c>
      <c r="S2410" s="68" t="str">
        <f ca="1">IF(InvoiceDatabase[[#This Row],[IsOverdue?]]&lt;&gt;"Yes",InvoiceDatabase[[#This Row],[Status]],"Past Due")</f>
        <v>Paid</v>
      </c>
      <c r="T2410" s="68" t="str">
        <f ca="1">IF(AND(InvoiceDatabase[[#This Row],[Date Due]]&lt;TODAY(),InvoiceDatabase[[#This Row],[Status]]&lt;&gt;"Paid"),"Yes","No")</f>
        <v>No</v>
      </c>
    </row>
    <row r="2411" spans="1:20">
      <c r="A2411">
        <v>2410</v>
      </c>
      <c r="C2411" t="s">
        <v>171</v>
      </c>
      <c r="D2411" s="68">
        <v>4664000</v>
      </c>
      <c r="E2411" s="23">
        <v>46245</v>
      </c>
      <c r="F2411" s="23">
        <v>46275</v>
      </c>
      <c r="G2411" t="s">
        <v>274</v>
      </c>
      <c r="H2411"/>
      <c r="I2411"/>
      <c r="K2411" t="s">
        <v>2711</v>
      </c>
      <c r="L2411" s="68">
        <v>4664000</v>
      </c>
      <c r="M2411" s="68">
        <f>InvoiceDatabase[[#This Row],[Amount]]-InvoiceDatabase[[#This Row],[Paid Amount]]</f>
        <v>0</v>
      </c>
      <c r="N2411" s="68" t="str" cm="1">
        <f t="array" aca="1" ref="N241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1" s="68" t="str">
        <f>_xlfn.TEXTAFTER(
VLOOKUP(InvoiceDatabase[[#This Row],[Customer]],CustomerList[],5,FALSE),
", ", -1)</f>
        <v>Jawa Barat</v>
      </c>
      <c r="P2411" s="68">
        <f ca="1">IF(InvoiceDatabase[[#This Row],[Aging]]&lt;&gt;"Within Due",InvoiceDatabase[[#This Row],[Balance Outstanding]],0)</f>
        <v>0</v>
      </c>
      <c r="Q2411" s="68">
        <f ca="1">IF(InvoiceDatabase[[#This Row],[Aging]]="Within Due",InvoiceDatabase[[#This Row],[Balance Outstanding]],0)</f>
        <v>0</v>
      </c>
      <c r="R2411" s="68" t="str">
        <f ca="1">IF(InvoiceDatabase[[#This Row],[Date Issued]] &gt;= TODAY()-30, "Yes", "No")</f>
        <v>No</v>
      </c>
      <c r="S2411" s="68" t="str">
        <f ca="1">IF(InvoiceDatabase[[#This Row],[IsOverdue?]]&lt;&gt;"Yes",InvoiceDatabase[[#This Row],[Status]],"Past Due")</f>
        <v>Paid</v>
      </c>
      <c r="T2411" s="68" t="str">
        <f ca="1">IF(AND(InvoiceDatabase[[#This Row],[Date Due]]&lt;TODAY(),InvoiceDatabase[[#This Row],[Status]]&lt;&gt;"Paid"),"Yes","No")</f>
        <v>No</v>
      </c>
    </row>
    <row r="2412" spans="1:20">
      <c r="A2412">
        <v>2411</v>
      </c>
      <c r="C2412" t="s">
        <v>246</v>
      </c>
      <c r="D2412" s="68">
        <v>2224000</v>
      </c>
      <c r="E2412" s="23">
        <v>46092</v>
      </c>
      <c r="F2412" s="23">
        <v>46122</v>
      </c>
      <c r="G2412" t="s">
        <v>274</v>
      </c>
      <c r="H2412"/>
      <c r="I2412"/>
      <c r="K2412" t="s">
        <v>2712</v>
      </c>
      <c r="L2412" s="68">
        <v>2224000</v>
      </c>
      <c r="M2412" s="68">
        <f>InvoiceDatabase[[#This Row],[Amount]]-InvoiceDatabase[[#This Row],[Paid Amount]]</f>
        <v>0</v>
      </c>
      <c r="N2412" s="68" t="str" cm="1">
        <f t="array" aca="1" ref="N241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2" s="68" t="str">
        <f>_xlfn.TEXTAFTER(
VLOOKUP(InvoiceDatabase[[#This Row],[Customer]],CustomerList[],5,FALSE),
", ", -1)</f>
        <v>Kalimantan Timur</v>
      </c>
      <c r="P2412" s="68">
        <f ca="1">IF(InvoiceDatabase[[#This Row],[Aging]]&lt;&gt;"Within Due",InvoiceDatabase[[#This Row],[Balance Outstanding]],0)</f>
        <v>0</v>
      </c>
      <c r="Q2412" s="68">
        <f ca="1">IF(InvoiceDatabase[[#This Row],[Aging]]="Within Due",InvoiceDatabase[[#This Row],[Balance Outstanding]],0)</f>
        <v>0</v>
      </c>
      <c r="R2412" s="68" t="str">
        <f ca="1">IF(InvoiceDatabase[[#This Row],[Date Issued]] &gt;= TODAY()-30, "Yes", "No")</f>
        <v>No</v>
      </c>
      <c r="S2412" s="68" t="str">
        <f ca="1">IF(InvoiceDatabase[[#This Row],[IsOverdue?]]&lt;&gt;"Yes",InvoiceDatabase[[#This Row],[Status]],"Past Due")</f>
        <v>Paid</v>
      </c>
      <c r="T2412" s="68" t="str">
        <f ca="1">IF(AND(InvoiceDatabase[[#This Row],[Date Due]]&lt;TODAY(),InvoiceDatabase[[#This Row],[Status]]&lt;&gt;"Paid"),"Yes","No")</f>
        <v>No</v>
      </c>
    </row>
    <row r="2413" spans="1:20">
      <c r="A2413">
        <v>2412</v>
      </c>
      <c r="C2413" t="s">
        <v>111</v>
      </c>
      <c r="D2413" s="68">
        <v>3609000</v>
      </c>
      <c r="E2413" s="23">
        <v>46116</v>
      </c>
      <c r="F2413" s="23">
        <v>46130</v>
      </c>
      <c r="G2413" t="s">
        <v>274</v>
      </c>
      <c r="H2413"/>
      <c r="I2413"/>
      <c r="K2413" t="s">
        <v>2713</v>
      </c>
      <c r="L2413" s="68">
        <v>3609000</v>
      </c>
      <c r="M2413" s="68">
        <f>InvoiceDatabase[[#This Row],[Amount]]-InvoiceDatabase[[#This Row],[Paid Amount]]</f>
        <v>0</v>
      </c>
      <c r="N2413" s="68" t="str" cm="1">
        <f t="array" aca="1" ref="N241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3" s="68" t="str">
        <f>_xlfn.TEXTAFTER(
VLOOKUP(InvoiceDatabase[[#This Row],[Customer]],CustomerList[],5,FALSE),
", ", -1)</f>
        <v>DKI Jakarta</v>
      </c>
      <c r="P2413" s="68">
        <f ca="1">IF(InvoiceDatabase[[#This Row],[Aging]]&lt;&gt;"Within Due",InvoiceDatabase[[#This Row],[Balance Outstanding]],0)</f>
        <v>0</v>
      </c>
      <c r="Q2413" s="68">
        <f ca="1">IF(InvoiceDatabase[[#This Row],[Aging]]="Within Due",InvoiceDatabase[[#This Row],[Balance Outstanding]],0)</f>
        <v>0</v>
      </c>
      <c r="R2413" s="68" t="str">
        <f ca="1">IF(InvoiceDatabase[[#This Row],[Date Issued]] &gt;= TODAY()-30, "Yes", "No")</f>
        <v>No</v>
      </c>
      <c r="S2413" s="68" t="str">
        <f ca="1">IF(InvoiceDatabase[[#This Row],[IsOverdue?]]&lt;&gt;"Yes",InvoiceDatabase[[#This Row],[Status]],"Past Due")</f>
        <v>Paid</v>
      </c>
      <c r="T2413" s="68" t="str">
        <f ca="1">IF(AND(InvoiceDatabase[[#This Row],[Date Due]]&lt;TODAY(),InvoiceDatabase[[#This Row],[Status]]&lt;&gt;"Paid"),"Yes","No")</f>
        <v>No</v>
      </c>
    </row>
    <row r="2414" spans="1:20">
      <c r="A2414">
        <v>2413</v>
      </c>
      <c r="C2414" t="s">
        <v>218</v>
      </c>
      <c r="D2414" s="68">
        <v>1519000</v>
      </c>
      <c r="E2414" s="23">
        <v>46211</v>
      </c>
      <c r="F2414" s="23">
        <v>46256</v>
      </c>
      <c r="G2414" t="s">
        <v>274</v>
      </c>
      <c r="H2414"/>
      <c r="I2414"/>
      <c r="K2414" t="s">
        <v>2714</v>
      </c>
      <c r="L2414" s="68">
        <v>1519000</v>
      </c>
      <c r="M2414" s="68">
        <f>InvoiceDatabase[[#This Row],[Amount]]-InvoiceDatabase[[#This Row],[Paid Amount]]</f>
        <v>0</v>
      </c>
      <c r="N2414" s="68" t="str" cm="1">
        <f t="array" aca="1" ref="N241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4" s="68" t="str">
        <f>_xlfn.TEXTAFTER(
VLOOKUP(InvoiceDatabase[[#This Row],[Customer]],CustomerList[],5,FALSE),
", ", -1)</f>
        <v>Sumatera Utara</v>
      </c>
      <c r="P2414" s="68">
        <f ca="1">IF(InvoiceDatabase[[#This Row],[Aging]]&lt;&gt;"Within Due",InvoiceDatabase[[#This Row],[Balance Outstanding]],0)</f>
        <v>0</v>
      </c>
      <c r="Q2414" s="68">
        <f ca="1">IF(InvoiceDatabase[[#This Row],[Aging]]="Within Due",InvoiceDatabase[[#This Row],[Balance Outstanding]],0)</f>
        <v>0</v>
      </c>
      <c r="R2414" s="68" t="str">
        <f ca="1">IF(InvoiceDatabase[[#This Row],[Date Issued]] &gt;= TODAY()-30, "Yes", "No")</f>
        <v>No</v>
      </c>
      <c r="S2414" s="68" t="str">
        <f ca="1">IF(InvoiceDatabase[[#This Row],[IsOverdue?]]&lt;&gt;"Yes",InvoiceDatabase[[#This Row],[Status]],"Past Due")</f>
        <v>Paid</v>
      </c>
      <c r="T2414" s="68" t="str">
        <f ca="1">IF(AND(InvoiceDatabase[[#This Row],[Date Due]]&lt;TODAY(),InvoiceDatabase[[#This Row],[Status]]&lt;&gt;"Paid"),"Yes","No")</f>
        <v>No</v>
      </c>
    </row>
    <row r="2415" spans="1:20">
      <c r="A2415">
        <v>2414</v>
      </c>
      <c r="C2415" t="s">
        <v>171</v>
      </c>
      <c r="D2415" s="68">
        <v>4152000</v>
      </c>
      <c r="E2415" s="23">
        <v>46228</v>
      </c>
      <c r="F2415" s="23">
        <v>46273</v>
      </c>
      <c r="G2415" t="s">
        <v>2802</v>
      </c>
      <c r="H2415"/>
      <c r="I2415"/>
      <c r="K2415" t="s">
        <v>2715</v>
      </c>
      <c r="L2415" s="68">
        <v>1038000</v>
      </c>
      <c r="M2415" s="68">
        <f>InvoiceDatabase[[#This Row],[Amount]]-InvoiceDatabase[[#This Row],[Paid Amount]]</f>
        <v>3114000</v>
      </c>
      <c r="N2415" s="68" t="str" cm="1">
        <f t="array" aca="1" ref="N241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5" s="68" t="str">
        <f>_xlfn.TEXTAFTER(
VLOOKUP(InvoiceDatabase[[#This Row],[Customer]],CustomerList[],5,FALSE),
", ", -1)</f>
        <v>Jawa Barat</v>
      </c>
      <c r="P2415" s="68">
        <f ca="1">IF(InvoiceDatabase[[#This Row],[Aging]]&lt;&gt;"Within Due",InvoiceDatabase[[#This Row],[Balance Outstanding]],0)</f>
        <v>3114000</v>
      </c>
      <c r="Q2415" s="68">
        <f ca="1">IF(InvoiceDatabase[[#This Row],[Aging]]="Within Due",InvoiceDatabase[[#This Row],[Balance Outstanding]],0)</f>
        <v>0</v>
      </c>
      <c r="R2415" s="68" t="str">
        <f ca="1">IF(InvoiceDatabase[[#This Row],[Date Issued]] &gt;= TODAY()-30, "Yes", "No")</f>
        <v>No</v>
      </c>
      <c r="S2415" s="68" t="str">
        <f ca="1">IF(InvoiceDatabase[[#This Row],[IsOverdue?]]&lt;&gt;"Yes",InvoiceDatabase[[#This Row],[Status]],"Past Due")</f>
        <v>Past Due</v>
      </c>
      <c r="T2415" s="68" t="str">
        <f ca="1">IF(AND(InvoiceDatabase[[#This Row],[Date Due]]&lt;TODAY(),InvoiceDatabase[[#This Row],[Status]]&lt;&gt;"Paid"),"Yes","No")</f>
        <v>Yes</v>
      </c>
    </row>
    <row r="2416" spans="1:20">
      <c r="A2416">
        <v>2415</v>
      </c>
      <c r="C2416" t="s">
        <v>190</v>
      </c>
      <c r="D2416" s="68">
        <v>4161000</v>
      </c>
      <c r="E2416" s="23">
        <v>46249</v>
      </c>
      <c r="F2416" s="23">
        <v>46279</v>
      </c>
      <c r="G2416" t="s">
        <v>2802</v>
      </c>
      <c r="H2416"/>
      <c r="I2416"/>
      <c r="K2416" t="s">
        <v>2716</v>
      </c>
      <c r="L2416" s="68">
        <v>2497000</v>
      </c>
      <c r="M2416" s="68">
        <f>InvoiceDatabase[[#This Row],[Amount]]-InvoiceDatabase[[#This Row],[Paid Amount]]</f>
        <v>1664000</v>
      </c>
      <c r="N2416" s="68" t="str" cm="1">
        <f t="array" aca="1" ref="N241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16" s="68" t="str">
        <f>_xlfn.TEXTAFTER(
VLOOKUP(InvoiceDatabase[[#This Row],[Customer]],CustomerList[],5,FALSE),
", ", -1)</f>
        <v>Jawa Tengah</v>
      </c>
      <c r="P2416" s="68">
        <f ca="1">IF(InvoiceDatabase[[#This Row],[Aging]]&lt;&gt;"Within Due",InvoiceDatabase[[#This Row],[Balance Outstanding]],0)</f>
        <v>1664000</v>
      </c>
      <c r="Q2416" s="68">
        <f ca="1">IF(InvoiceDatabase[[#This Row],[Aging]]="Within Due",InvoiceDatabase[[#This Row],[Balance Outstanding]],0)</f>
        <v>0</v>
      </c>
      <c r="R2416" s="68" t="str">
        <f ca="1">IF(InvoiceDatabase[[#This Row],[Date Issued]] &gt;= TODAY()-30, "Yes", "No")</f>
        <v>No</v>
      </c>
      <c r="S2416" s="68" t="str">
        <f ca="1">IF(InvoiceDatabase[[#This Row],[IsOverdue?]]&lt;&gt;"Yes",InvoiceDatabase[[#This Row],[Status]],"Past Due")</f>
        <v>Past Due</v>
      </c>
      <c r="T2416" s="68" t="str">
        <f ca="1">IF(AND(InvoiceDatabase[[#This Row],[Date Due]]&lt;TODAY(),InvoiceDatabase[[#This Row],[Status]]&lt;&gt;"Paid"),"Yes","No")</f>
        <v>Yes</v>
      </c>
    </row>
    <row r="2417" spans="1:20">
      <c r="A2417">
        <v>2416</v>
      </c>
      <c r="C2417" t="s">
        <v>118</v>
      </c>
      <c r="D2417" s="68">
        <v>5212000</v>
      </c>
      <c r="E2417" s="23">
        <v>46081</v>
      </c>
      <c r="F2417" s="23">
        <v>46095</v>
      </c>
      <c r="G2417" t="s">
        <v>2802</v>
      </c>
      <c r="H2417"/>
      <c r="I2417"/>
      <c r="K2417" t="s">
        <v>2717</v>
      </c>
      <c r="L2417" s="68">
        <v>2606000</v>
      </c>
      <c r="M2417" s="68">
        <f>InvoiceDatabase[[#This Row],[Amount]]-InvoiceDatabase[[#This Row],[Paid Amount]]</f>
        <v>2606000</v>
      </c>
      <c r="N2417" s="68" t="str" cm="1">
        <f t="array" aca="1" ref="N241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17" s="68" t="str">
        <f>_xlfn.TEXTAFTER(
VLOOKUP(InvoiceDatabase[[#This Row],[Customer]],CustomerList[],5,FALSE),
", ", -1)</f>
        <v>DKI Jakarta</v>
      </c>
      <c r="P2417" s="68">
        <f ca="1">IF(InvoiceDatabase[[#This Row],[Aging]]&lt;&gt;"Within Due",InvoiceDatabase[[#This Row],[Balance Outstanding]],0)</f>
        <v>2606000</v>
      </c>
      <c r="Q2417" s="68">
        <f ca="1">IF(InvoiceDatabase[[#This Row],[Aging]]="Within Due",InvoiceDatabase[[#This Row],[Balance Outstanding]],0)</f>
        <v>0</v>
      </c>
      <c r="R2417" s="68" t="str">
        <f ca="1">IF(InvoiceDatabase[[#This Row],[Date Issued]] &gt;= TODAY()-30, "Yes", "No")</f>
        <v>No</v>
      </c>
      <c r="S2417" s="68" t="str">
        <f ca="1">IF(InvoiceDatabase[[#This Row],[IsOverdue?]]&lt;&gt;"Yes",InvoiceDatabase[[#This Row],[Status]],"Past Due")</f>
        <v>Past Due</v>
      </c>
      <c r="T2417" s="68" t="str">
        <f ca="1">IF(AND(InvoiceDatabase[[#This Row],[Date Due]]&lt;TODAY(),InvoiceDatabase[[#This Row],[Status]]&lt;&gt;"Paid"),"Yes","No")</f>
        <v>Yes</v>
      </c>
    </row>
    <row r="2418" spans="1:20">
      <c r="A2418">
        <v>2417</v>
      </c>
      <c r="C2418" t="s">
        <v>232</v>
      </c>
      <c r="D2418" s="68">
        <v>3324000</v>
      </c>
      <c r="E2418" s="23">
        <v>46154</v>
      </c>
      <c r="F2418" s="23">
        <v>46168</v>
      </c>
      <c r="G2418" t="s">
        <v>274</v>
      </c>
      <c r="H2418"/>
      <c r="I2418"/>
      <c r="K2418" t="s">
        <v>2718</v>
      </c>
      <c r="L2418" s="68">
        <v>3324000</v>
      </c>
      <c r="M2418" s="68">
        <f>InvoiceDatabase[[#This Row],[Amount]]-InvoiceDatabase[[#This Row],[Paid Amount]]</f>
        <v>0</v>
      </c>
      <c r="N2418" s="68" t="str" cm="1">
        <f t="array" aca="1" ref="N241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8" s="68" t="str">
        <f>_xlfn.TEXTAFTER(
VLOOKUP(InvoiceDatabase[[#This Row],[Customer]],CustomerList[],5,FALSE),
", ", -1)</f>
        <v>Riau</v>
      </c>
      <c r="P2418" s="68">
        <f ca="1">IF(InvoiceDatabase[[#This Row],[Aging]]&lt;&gt;"Within Due",InvoiceDatabase[[#This Row],[Balance Outstanding]],0)</f>
        <v>0</v>
      </c>
      <c r="Q2418" s="68">
        <f ca="1">IF(InvoiceDatabase[[#This Row],[Aging]]="Within Due",InvoiceDatabase[[#This Row],[Balance Outstanding]],0)</f>
        <v>0</v>
      </c>
      <c r="R2418" s="68" t="str">
        <f ca="1">IF(InvoiceDatabase[[#This Row],[Date Issued]] &gt;= TODAY()-30, "Yes", "No")</f>
        <v>No</v>
      </c>
      <c r="S2418" s="68" t="str">
        <f ca="1">IF(InvoiceDatabase[[#This Row],[IsOverdue?]]&lt;&gt;"Yes",InvoiceDatabase[[#This Row],[Status]],"Past Due")</f>
        <v>Paid</v>
      </c>
      <c r="T2418" s="68" t="str">
        <f ca="1">IF(AND(InvoiceDatabase[[#This Row],[Date Due]]&lt;TODAY(),InvoiceDatabase[[#This Row],[Status]]&lt;&gt;"Paid"),"Yes","No")</f>
        <v>No</v>
      </c>
    </row>
    <row r="2419" spans="1:20">
      <c r="A2419">
        <v>2418</v>
      </c>
      <c r="C2419" t="s">
        <v>211</v>
      </c>
      <c r="D2419" s="68">
        <v>2093000</v>
      </c>
      <c r="E2419" s="23">
        <v>46180</v>
      </c>
      <c r="F2419" s="23">
        <v>46210</v>
      </c>
      <c r="G2419" t="s">
        <v>274</v>
      </c>
      <c r="H2419"/>
      <c r="I2419"/>
      <c r="K2419" t="s">
        <v>2719</v>
      </c>
      <c r="L2419" s="68">
        <v>2093000</v>
      </c>
      <c r="M2419" s="68">
        <f>InvoiceDatabase[[#This Row],[Amount]]-InvoiceDatabase[[#This Row],[Paid Amount]]</f>
        <v>0</v>
      </c>
      <c r="N2419" s="68" t="str" cm="1">
        <f t="array" aca="1" ref="N241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19" s="68" t="str">
        <f>_xlfn.TEXTAFTER(
VLOOKUP(InvoiceDatabase[[#This Row],[Customer]],CustomerList[],5,FALSE),
", ", -1)</f>
        <v>Sulawesi Selatan</v>
      </c>
      <c r="P2419" s="68">
        <f ca="1">IF(InvoiceDatabase[[#This Row],[Aging]]&lt;&gt;"Within Due",InvoiceDatabase[[#This Row],[Balance Outstanding]],0)</f>
        <v>0</v>
      </c>
      <c r="Q2419" s="68">
        <f ca="1">IF(InvoiceDatabase[[#This Row],[Aging]]="Within Due",InvoiceDatabase[[#This Row],[Balance Outstanding]],0)</f>
        <v>0</v>
      </c>
      <c r="R2419" s="68" t="str">
        <f ca="1">IF(InvoiceDatabase[[#This Row],[Date Issued]] &gt;= TODAY()-30, "Yes", "No")</f>
        <v>No</v>
      </c>
      <c r="S2419" s="68" t="str">
        <f ca="1">IF(InvoiceDatabase[[#This Row],[IsOverdue?]]&lt;&gt;"Yes",InvoiceDatabase[[#This Row],[Status]],"Past Due")</f>
        <v>Paid</v>
      </c>
      <c r="T2419" s="68" t="str">
        <f ca="1">IF(AND(InvoiceDatabase[[#This Row],[Date Due]]&lt;TODAY(),InvoiceDatabase[[#This Row],[Status]]&lt;&gt;"Paid"),"Yes","No")</f>
        <v>No</v>
      </c>
    </row>
    <row r="2420" spans="1:20">
      <c r="A2420">
        <v>2419</v>
      </c>
      <c r="C2420" t="s">
        <v>131</v>
      </c>
      <c r="D2420" s="68">
        <v>1749000</v>
      </c>
      <c r="E2420" s="23">
        <v>46190</v>
      </c>
      <c r="F2420" s="23">
        <v>46204</v>
      </c>
      <c r="G2420" t="s">
        <v>2802</v>
      </c>
      <c r="H2420"/>
      <c r="I2420"/>
      <c r="K2420" t="s">
        <v>2720</v>
      </c>
      <c r="L2420" s="68">
        <v>437000</v>
      </c>
      <c r="M2420" s="68">
        <f>InvoiceDatabase[[#This Row],[Amount]]-InvoiceDatabase[[#This Row],[Paid Amount]]</f>
        <v>1312000</v>
      </c>
      <c r="N2420" s="68" t="str" cm="1">
        <f t="array" aca="1" ref="N242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0" s="68" t="str">
        <f>_xlfn.TEXTAFTER(
VLOOKUP(InvoiceDatabase[[#This Row],[Customer]],CustomerList[],5,FALSE),
", ", -1)</f>
        <v>Jawa Barat</v>
      </c>
      <c r="P2420" s="68">
        <f ca="1">IF(InvoiceDatabase[[#This Row],[Aging]]&lt;&gt;"Within Due",InvoiceDatabase[[#This Row],[Balance Outstanding]],0)</f>
        <v>1312000</v>
      </c>
      <c r="Q2420" s="68">
        <f ca="1">IF(InvoiceDatabase[[#This Row],[Aging]]="Within Due",InvoiceDatabase[[#This Row],[Balance Outstanding]],0)</f>
        <v>0</v>
      </c>
      <c r="R2420" s="68" t="str">
        <f ca="1">IF(InvoiceDatabase[[#This Row],[Date Issued]] &gt;= TODAY()-30, "Yes", "No")</f>
        <v>No</v>
      </c>
      <c r="S2420" s="68" t="str">
        <f ca="1">IF(InvoiceDatabase[[#This Row],[IsOverdue?]]&lt;&gt;"Yes",InvoiceDatabase[[#This Row],[Status]],"Past Due")</f>
        <v>Past Due</v>
      </c>
      <c r="T2420" s="68" t="str">
        <f ca="1">IF(AND(InvoiceDatabase[[#This Row],[Date Due]]&lt;TODAY(),InvoiceDatabase[[#This Row],[Status]]&lt;&gt;"Paid"),"Yes","No")</f>
        <v>Yes</v>
      </c>
    </row>
    <row r="2421" spans="1:20">
      <c r="A2421">
        <v>2420</v>
      </c>
      <c r="C2421" t="s">
        <v>253</v>
      </c>
      <c r="D2421" s="68">
        <v>5416000</v>
      </c>
      <c r="E2421" s="23">
        <v>46254</v>
      </c>
      <c r="F2421" s="23">
        <v>46299</v>
      </c>
      <c r="G2421" t="s">
        <v>2802</v>
      </c>
      <c r="H2421"/>
      <c r="I2421"/>
      <c r="K2421" t="s">
        <v>2721</v>
      </c>
      <c r="L2421" s="68">
        <v>1625000</v>
      </c>
      <c r="M2421" s="68">
        <f>InvoiceDatabase[[#This Row],[Amount]]-InvoiceDatabase[[#This Row],[Paid Amount]]</f>
        <v>3791000</v>
      </c>
      <c r="N2421" s="68" t="str" cm="1">
        <f t="array" aca="1" ref="N242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21" s="68" t="str">
        <f>_xlfn.TEXTAFTER(
VLOOKUP(InvoiceDatabase[[#This Row],[Customer]],CustomerList[],5,FALSE),
", ", -1)</f>
        <v>Kalimantan Barat</v>
      </c>
      <c r="P2421" s="68">
        <f ca="1">IF(InvoiceDatabase[[#This Row],[Aging]]&lt;&gt;"Within Due",InvoiceDatabase[[#This Row],[Balance Outstanding]],0)</f>
        <v>3791000</v>
      </c>
      <c r="Q2421" s="68">
        <f ca="1">IF(InvoiceDatabase[[#This Row],[Aging]]="Within Due",InvoiceDatabase[[#This Row],[Balance Outstanding]],0)</f>
        <v>0</v>
      </c>
      <c r="R2421" s="68" t="str">
        <f ca="1">IF(InvoiceDatabase[[#This Row],[Date Issued]] &gt;= TODAY()-30, "Yes", "No")</f>
        <v>No</v>
      </c>
      <c r="S2421" s="68" t="str">
        <f ca="1">IF(InvoiceDatabase[[#This Row],[IsOverdue?]]&lt;&gt;"Yes",InvoiceDatabase[[#This Row],[Status]],"Past Due")</f>
        <v>Past Due</v>
      </c>
      <c r="T2421" s="68" t="str">
        <f ca="1">IF(AND(InvoiceDatabase[[#This Row],[Date Due]]&lt;TODAY(),InvoiceDatabase[[#This Row],[Status]]&lt;&gt;"Paid"),"Yes","No")</f>
        <v>Yes</v>
      </c>
    </row>
    <row r="2422" spans="1:20">
      <c r="A2422">
        <v>2421</v>
      </c>
      <c r="C2422" t="s">
        <v>177</v>
      </c>
      <c r="D2422" s="68">
        <v>2577000</v>
      </c>
      <c r="E2422" s="23">
        <v>46103</v>
      </c>
      <c r="F2422" s="23">
        <v>46148</v>
      </c>
      <c r="G2422" t="s">
        <v>274</v>
      </c>
      <c r="H2422"/>
      <c r="I2422"/>
      <c r="K2422" t="s">
        <v>2722</v>
      </c>
      <c r="L2422" s="68">
        <v>2577000</v>
      </c>
      <c r="M2422" s="68">
        <f>InvoiceDatabase[[#This Row],[Amount]]-InvoiceDatabase[[#This Row],[Paid Amount]]</f>
        <v>0</v>
      </c>
      <c r="N2422" s="68" t="str" cm="1">
        <f t="array" aca="1" ref="N242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2" s="68" t="str">
        <f>_xlfn.TEXTAFTER(
VLOOKUP(InvoiceDatabase[[#This Row],[Customer]],CustomerList[],5,FALSE),
", ", -1)</f>
        <v>Jawa Timur</v>
      </c>
      <c r="P2422" s="68">
        <f ca="1">IF(InvoiceDatabase[[#This Row],[Aging]]&lt;&gt;"Within Due",InvoiceDatabase[[#This Row],[Balance Outstanding]],0)</f>
        <v>0</v>
      </c>
      <c r="Q2422" s="68">
        <f ca="1">IF(InvoiceDatabase[[#This Row],[Aging]]="Within Due",InvoiceDatabase[[#This Row],[Balance Outstanding]],0)</f>
        <v>0</v>
      </c>
      <c r="R2422" s="68" t="str">
        <f ca="1">IF(InvoiceDatabase[[#This Row],[Date Issued]] &gt;= TODAY()-30, "Yes", "No")</f>
        <v>No</v>
      </c>
      <c r="S2422" s="68" t="str">
        <f ca="1">IF(InvoiceDatabase[[#This Row],[IsOverdue?]]&lt;&gt;"Yes",InvoiceDatabase[[#This Row],[Status]],"Past Due")</f>
        <v>Paid</v>
      </c>
      <c r="T2422" s="68" t="str">
        <f ca="1">IF(AND(InvoiceDatabase[[#This Row],[Date Due]]&lt;TODAY(),InvoiceDatabase[[#This Row],[Status]]&lt;&gt;"Paid"),"Yes","No")</f>
        <v>No</v>
      </c>
    </row>
    <row r="2423" spans="1:20">
      <c r="A2423">
        <v>2422</v>
      </c>
      <c r="C2423" t="s">
        <v>184</v>
      </c>
      <c r="D2423" s="68">
        <v>3537000</v>
      </c>
      <c r="E2423" s="23">
        <v>46135</v>
      </c>
      <c r="F2423" s="23">
        <v>46165</v>
      </c>
      <c r="G2423" t="s">
        <v>274</v>
      </c>
      <c r="H2423"/>
      <c r="I2423"/>
      <c r="K2423" t="s">
        <v>2723</v>
      </c>
      <c r="L2423" s="68">
        <v>3537000</v>
      </c>
      <c r="M2423" s="68">
        <f>InvoiceDatabase[[#This Row],[Amount]]-InvoiceDatabase[[#This Row],[Paid Amount]]</f>
        <v>0</v>
      </c>
      <c r="N2423" s="68" t="str" cm="1">
        <f t="array" aca="1" ref="N242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3" s="68" t="str">
        <f>_xlfn.TEXTAFTER(
VLOOKUP(InvoiceDatabase[[#This Row],[Customer]],CustomerList[],5,FALSE),
", ", -1)</f>
        <v>Jawa Timur</v>
      </c>
      <c r="P2423" s="68">
        <f ca="1">IF(InvoiceDatabase[[#This Row],[Aging]]&lt;&gt;"Within Due",InvoiceDatabase[[#This Row],[Balance Outstanding]],0)</f>
        <v>0</v>
      </c>
      <c r="Q2423" s="68">
        <f ca="1">IF(InvoiceDatabase[[#This Row],[Aging]]="Within Due",InvoiceDatabase[[#This Row],[Balance Outstanding]],0)</f>
        <v>0</v>
      </c>
      <c r="R2423" s="68" t="str">
        <f ca="1">IF(InvoiceDatabase[[#This Row],[Date Issued]] &gt;= TODAY()-30, "Yes", "No")</f>
        <v>No</v>
      </c>
      <c r="S2423" s="68" t="str">
        <f ca="1">IF(InvoiceDatabase[[#This Row],[IsOverdue?]]&lt;&gt;"Yes",InvoiceDatabase[[#This Row],[Status]],"Past Due")</f>
        <v>Paid</v>
      </c>
      <c r="T2423" s="68" t="str">
        <f ca="1">IF(AND(InvoiceDatabase[[#This Row],[Date Due]]&lt;TODAY(),InvoiceDatabase[[#This Row],[Status]]&lt;&gt;"Paid"),"Yes","No")</f>
        <v>No</v>
      </c>
    </row>
    <row r="2424" spans="1:20">
      <c r="A2424">
        <v>2423</v>
      </c>
      <c r="C2424" t="s">
        <v>144</v>
      </c>
      <c r="D2424" s="68">
        <v>4386000</v>
      </c>
      <c r="E2424" s="23">
        <v>46084</v>
      </c>
      <c r="F2424" s="23">
        <v>46098</v>
      </c>
      <c r="G2424" t="s">
        <v>2802</v>
      </c>
      <c r="H2424"/>
      <c r="I2424"/>
      <c r="K2424" t="s">
        <v>2724</v>
      </c>
      <c r="L2424" s="68">
        <v>3290000</v>
      </c>
      <c r="M2424" s="68">
        <f>InvoiceDatabase[[#This Row],[Amount]]-InvoiceDatabase[[#This Row],[Paid Amount]]</f>
        <v>1096000</v>
      </c>
      <c r="N2424" s="68" t="str" cm="1">
        <f t="array" aca="1" ref="N242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24" s="68" t="str">
        <f>_xlfn.TEXTAFTER(
VLOOKUP(InvoiceDatabase[[#This Row],[Customer]],CustomerList[],5,FALSE),
", ", -1)</f>
        <v>Banten</v>
      </c>
      <c r="P2424" s="68">
        <f ca="1">IF(InvoiceDatabase[[#This Row],[Aging]]&lt;&gt;"Within Due",InvoiceDatabase[[#This Row],[Balance Outstanding]],0)</f>
        <v>1096000</v>
      </c>
      <c r="Q2424" s="68">
        <f ca="1">IF(InvoiceDatabase[[#This Row],[Aging]]="Within Due",InvoiceDatabase[[#This Row],[Balance Outstanding]],0)</f>
        <v>0</v>
      </c>
      <c r="R2424" s="68" t="str">
        <f ca="1">IF(InvoiceDatabase[[#This Row],[Date Issued]] &gt;= TODAY()-30, "Yes", "No")</f>
        <v>No</v>
      </c>
      <c r="S2424" s="68" t="str">
        <f ca="1">IF(InvoiceDatabase[[#This Row],[IsOverdue?]]&lt;&gt;"Yes",InvoiceDatabase[[#This Row],[Status]],"Past Due")</f>
        <v>Past Due</v>
      </c>
      <c r="T2424" s="68" t="str">
        <f ca="1">IF(AND(InvoiceDatabase[[#This Row],[Date Due]]&lt;TODAY(),InvoiceDatabase[[#This Row],[Status]]&lt;&gt;"Paid"),"Yes","No")</f>
        <v>Yes</v>
      </c>
    </row>
    <row r="2425" spans="1:20">
      <c r="A2425">
        <v>2424</v>
      </c>
      <c r="C2425" t="s">
        <v>138</v>
      </c>
      <c r="D2425" s="68">
        <v>2707000</v>
      </c>
      <c r="E2425" s="23">
        <v>46211</v>
      </c>
      <c r="F2425" s="23">
        <v>46241</v>
      </c>
      <c r="G2425" t="s">
        <v>274</v>
      </c>
      <c r="H2425"/>
      <c r="I2425"/>
      <c r="K2425" t="s">
        <v>2725</v>
      </c>
      <c r="L2425" s="68">
        <v>2707000</v>
      </c>
      <c r="M2425" s="68">
        <f>InvoiceDatabase[[#This Row],[Amount]]-InvoiceDatabase[[#This Row],[Paid Amount]]</f>
        <v>0</v>
      </c>
      <c r="N2425" s="68" t="str" cm="1">
        <f t="array" aca="1" ref="N242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5" s="68" t="str">
        <f>_xlfn.TEXTAFTER(
VLOOKUP(InvoiceDatabase[[#This Row],[Customer]],CustomerList[],5,FALSE),
", ", -1)</f>
        <v>Jawa Barat</v>
      </c>
      <c r="P2425" s="68">
        <f ca="1">IF(InvoiceDatabase[[#This Row],[Aging]]&lt;&gt;"Within Due",InvoiceDatabase[[#This Row],[Balance Outstanding]],0)</f>
        <v>0</v>
      </c>
      <c r="Q2425" s="68">
        <f ca="1">IF(InvoiceDatabase[[#This Row],[Aging]]="Within Due",InvoiceDatabase[[#This Row],[Balance Outstanding]],0)</f>
        <v>0</v>
      </c>
      <c r="R2425" s="68" t="str">
        <f ca="1">IF(InvoiceDatabase[[#This Row],[Date Issued]] &gt;= TODAY()-30, "Yes", "No")</f>
        <v>No</v>
      </c>
      <c r="S2425" s="68" t="str">
        <f ca="1">IF(InvoiceDatabase[[#This Row],[IsOverdue?]]&lt;&gt;"Yes",InvoiceDatabase[[#This Row],[Status]],"Past Due")</f>
        <v>Paid</v>
      </c>
      <c r="T2425" s="68" t="str">
        <f ca="1">IF(AND(InvoiceDatabase[[#This Row],[Date Due]]&lt;TODAY(),InvoiceDatabase[[#This Row],[Status]]&lt;&gt;"Paid"),"Yes","No")</f>
        <v>No</v>
      </c>
    </row>
    <row r="2426" spans="1:20">
      <c r="A2426">
        <v>2425</v>
      </c>
      <c r="C2426" t="s">
        <v>138</v>
      </c>
      <c r="D2426" s="68">
        <v>1646000</v>
      </c>
      <c r="E2426" s="23">
        <v>46180</v>
      </c>
      <c r="F2426" s="23">
        <v>46210</v>
      </c>
      <c r="G2426" t="s">
        <v>2802</v>
      </c>
      <c r="H2426"/>
      <c r="I2426"/>
      <c r="K2426" t="s">
        <v>2726</v>
      </c>
      <c r="L2426" s="68">
        <v>1152000</v>
      </c>
      <c r="M2426" s="68">
        <f>InvoiceDatabase[[#This Row],[Amount]]-InvoiceDatabase[[#This Row],[Paid Amount]]</f>
        <v>494000</v>
      </c>
      <c r="N2426" s="68" t="str" cm="1">
        <f t="array" aca="1" ref="N242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26" s="68" t="str">
        <f>_xlfn.TEXTAFTER(
VLOOKUP(InvoiceDatabase[[#This Row],[Customer]],CustomerList[],5,FALSE),
", ", -1)</f>
        <v>Jawa Barat</v>
      </c>
      <c r="P2426" s="68">
        <f ca="1">IF(InvoiceDatabase[[#This Row],[Aging]]&lt;&gt;"Within Due",InvoiceDatabase[[#This Row],[Balance Outstanding]],0)</f>
        <v>494000</v>
      </c>
      <c r="Q2426" s="68">
        <f ca="1">IF(InvoiceDatabase[[#This Row],[Aging]]="Within Due",InvoiceDatabase[[#This Row],[Balance Outstanding]],0)</f>
        <v>0</v>
      </c>
      <c r="R2426" s="68" t="str">
        <f ca="1">IF(InvoiceDatabase[[#This Row],[Date Issued]] &gt;= TODAY()-30, "Yes", "No")</f>
        <v>No</v>
      </c>
      <c r="S2426" s="68" t="str">
        <f ca="1">IF(InvoiceDatabase[[#This Row],[IsOverdue?]]&lt;&gt;"Yes",InvoiceDatabase[[#This Row],[Status]],"Past Due")</f>
        <v>Past Due</v>
      </c>
      <c r="T2426" s="68" t="str">
        <f ca="1">IF(AND(InvoiceDatabase[[#This Row],[Date Due]]&lt;TODAY(),InvoiceDatabase[[#This Row],[Status]]&lt;&gt;"Paid"),"Yes","No")</f>
        <v>Yes</v>
      </c>
    </row>
    <row r="2427" spans="1:20">
      <c r="A2427">
        <v>2426</v>
      </c>
      <c r="C2427" t="s">
        <v>171</v>
      </c>
      <c r="D2427" s="68">
        <v>3552000</v>
      </c>
      <c r="E2427" s="23">
        <v>46129</v>
      </c>
      <c r="F2427" s="23">
        <v>46159</v>
      </c>
      <c r="G2427" t="s">
        <v>274</v>
      </c>
      <c r="H2427"/>
      <c r="I2427"/>
      <c r="K2427" t="s">
        <v>2727</v>
      </c>
      <c r="L2427" s="68">
        <v>3552000</v>
      </c>
      <c r="M2427" s="68">
        <f>InvoiceDatabase[[#This Row],[Amount]]-InvoiceDatabase[[#This Row],[Paid Amount]]</f>
        <v>0</v>
      </c>
      <c r="N2427" s="68" t="str" cm="1">
        <f t="array" aca="1" ref="N242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7" s="68" t="str">
        <f>_xlfn.TEXTAFTER(
VLOOKUP(InvoiceDatabase[[#This Row],[Customer]],CustomerList[],5,FALSE),
", ", -1)</f>
        <v>Jawa Barat</v>
      </c>
      <c r="P2427" s="68">
        <f ca="1">IF(InvoiceDatabase[[#This Row],[Aging]]&lt;&gt;"Within Due",InvoiceDatabase[[#This Row],[Balance Outstanding]],0)</f>
        <v>0</v>
      </c>
      <c r="Q2427" s="68">
        <f ca="1">IF(InvoiceDatabase[[#This Row],[Aging]]="Within Due",InvoiceDatabase[[#This Row],[Balance Outstanding]],0)</f>
        <v>0</v>
      </c>
      <c r="R2427" s="68" t="str">
        <f ca="1">IF(InvoiceDatabase[[#This Row],[Date Issued]] &gt;= TODAY()-30, "Yes", "No")</f>
        <v>No</v>
      </c>
      <c r="S2427" s="68" t="str">
        <f ca="1">IF(InvoiceDatabase[[#This Row],[IsOverdue?]]&lt;&gt;"Yes",InvoiceDatabase[[#This Row],[Status]],"Past Due")</f>
        <v>Paid</v>
      </c>
      <c r="T2427" s="68" t="str">
        <f ca="1">IF(AND(InvoiceDatabase[[#This Row],[Date Due]]&lt;TODAY(),InvoiceDatabase[[#This Row],[Status]]&lt;&gt;"Paid"),"Yes","No")</f>
        <v>No</v>
      </c>
    </row>
    <row r="2428" spans="1:20">
      <c r="A2428">
        <v>2427</v>
      </c>
      <c r="C2428" t="s">
        <v>204</v>
      </c>
      <c r="D2428" s="68">
        <v>4274000</v>
      </c>
      <c r="E2428" s="23">
        <v>46114</v>
      </c>
      <c r="F2428" s="23">
        <v>46128</v>
      </c>
      <c r="G2428" t="s">
        <v>274</v>
      </c>
      <c r="H2428"/>
      <c r="I2428"/>
      <c r="K2428" t="s">
        <v>2728</v>
      </c>
      <c r="L2428" s="68">
        <v>4274000</v>
      </c>
      <c r="M2428" s="68">
        <f>InvoiceDatabase[[#This Row],[Amount]]-InvoiceDatabase[[#This Row],[Paid Amount]]</f>
        <v>0</v>
      </c>
      <c r="N2428" s="68" t="str" cm="1">
        <f t="array" aca="1" ref="N242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8" s="68" t="str">
        <f>_xlfn.TEXTAFTER(
VLOOKUP(InvoiceDatabase[[#This Row],[Customer]],CustomerList[],5,FALSE),
", ", -1)</f>
        <v>Bali</v>
      </c>
      <c r="P2428" s="68">
        <f ca="1">IF(InvoiceDatabase[[#This Row],[Aging]]&lt;&gt;"Within Due",InvoiceDatabase[[#This Row],[Balance Outstanding]],0)</f>
        <v>0</v>
      </c>
      <c r="Q2428" s="68">
        <f ca="1">IF(InvoiceDatabase[[#This Row],[Aging]]="Within Due",InvoiceDatabase[[#This Row],[Balance Outstanding]],0)</f>
        <v>0</v>
      </c>
      <c r="R2428" s="68" t="str">
        <f ca="1">IF(InvoiceDatabase[[#This Row],[Date Issued]] &gt;= TODAY()-30, "Yes", "No")</f>
        <v>No</v>
      </c>
      <c r="S2428" s="68" t="str">
        <f ca="1">IF(InvoiceDatabase[[#This Row],[IsOverdue?]]&lt;&gt;"Yes",InvoiceDatabase[[#This Row],[Status]],"Past Due")</f>
        <v>Paid</v>
      </c>
      <c r="T2428" s="68" t="str">
        <f ca="1">IF(AND(InvoiceDatabase[[#This Row],[Date Due]]&lt;TODAY(),InvoiceDatabase[[#This Row],[Status]]&lt;&gt;"Paid"),"Yes","No")</f>
        <v>No</v>
      </c>
    </row>
    <row r="2429" spans="1:20">
      <c r="A2429">
        <v>2428</v>
      </c>
      <c r="C2429" t="s">
        <v>32</v>
      </c>
      <c r="D2429" s="68">
        <v>2346000</v>
      </c>
      <c r="E2429" s="23">
        <v>46106</v>
      </c>
      <c r="F2429" s="23">
        <v>46151</v>
      </c>
      <c r="G2429" t="s">
        <v>274</v>
      </c>
      <c r="H2429"/>
      <c r="I2429"/>
      <c r="K2429" t="s">
        <v>2729</v>
      </c>
      <c r="L2429" s="68">
        <v>2346000</v>
      </c>
      <c r="M2429" s="68">
        <f>InvoiceDatabase[[#This Row],[Amount]]-InvoiceDatabase[[#This Row],[Paid Amount]]</f>
        <v>0</v>
      </c>
      <c r="N2429" s="68" t="str" cm="1">
        <f t="array" aca="1" ref="N242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29" s="68" t="str">
        <f>_xlfn.TEXTAFTER(
VLOOKUP(InvoiceDatabase[[#This Row],[Customer]],CustomerList[],5,FALSE),
", ", -1)</f>
        <v>DKI Jakarta</v>
      </c>
      <c r="P2429" s="68">
        <f ca="1">IF(InvoiceDatabase[[#This Row],[Aging]]&lt;&gt;"Within Due",InvoiceDatabase[[#This Row],[Balance Outstanding]],0)</f>
        <v>0</v>
      </c>
      <c r="Q2429" s="68">
        <f ca="1">IF(InvoiceDatabase[[#This Row],[Aging]]="Within Due",InvoiceDatabase[[#This Row],[Balance Outstanding]],0)</f>
        <v>0</v>
      </c>
      <c r="R2429" s="68" t="str">
        <f ca="1">IF(InvoiceDatabase[[#This Row],[Date Issued]] &gt;= TODAY()-30, "Yes", "No")</f>
        <v>No</v>
      </c>
      <c r="S2429" s="68" t="str">
        <f ca="1">IF(InvoiceDatabase[[#This Row],[IsOverdue?]]&lt;&gt;"Yes",InvoiceDatabase[[#This Row],[Status]],"Past Due")</f>
        <v>Paid</v>
      </c>
      <c r="T2429" s="68" t="str">
        <f ca="1">IF(AND(InvoiceDatabase[[#This Row],[Date Due]]&lt;TODAY(),InvoiceDatabase[[#This Row],[Status]]&lt;&gt;"Paid"),"Yes","No")</f>
        <v>No</v>
      </c>
    </row>
    <row r="2430" spans="1:20">
      <c r="A2430">
        <v>2429</v>
      </c>
      <c r="C2430" t="s">
        <v>211</v>
      </c>
      <c r="D2430" s="68">
        <v>1682000</v>
      </c>
      <c r="E2430" s="23">
        <v>46263</v>
      </c>
      <c r="F2430" s="23">
        <v>46293</v>
      </c>
      <c r="G2430" t="s">
        <v>51</v>
      </c>
      <c r="H2430"/>
      <c r="I2430"/>
      <c r="K2430" t="s">
        <v>2730</v>
      </c>
      <c r="L2430" s="68">
        <v>0</v>
      </c>
      <c r="M2430" s="68">
        <f>InvoiceDatabase[[#This Row],[Amount]]-InvoiceDatabase[[#This Row],[Paid Amount]]</f>
        <v>1682000</v>
      </c>
      <c r="N2430" s="68" t="str" cm="1">
        <f t="array" aca="1" ref="N243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0" s="68" t="str">
        <f>_xlfn.TEXTAFTER(
VLOOKUP(InvoiceDatabase[[#This Row],[Customer]],CustomerList[],5,FALSE),
", ", -1)</f>
        <v>Sulawesi Selatan</v>
      </c>
      <c r="P2430" s="68">
        <f ca="1">IF(InvoiceDatabase[[#This Row],[Aging]]&lt;&gt;"Within Due",InvoiceDatabase[[#This Row],[Balance Outstanding]],0)</f>
        <v>1682000</v>
      </c>
      <c r="Q2430" s="68">
        <f ca="1">IF(InvoiceDatabase[[#This Row],[Aging]]="Within Due",InvoiceDatabase[[#This Row],[Balance Outstanding]],0)</f>
        <v>0</v>
      </c>
      <c r="R2430" s="68" t="str">
        <f ca="1">IF(InvoiceDatabase[[#This Row],[Date Issued]] &gt;= TODAY()-30, "Yes", "No")</f>
        <v>No</v>
      </c>
      <c r="S2430" s="68" t="str">
        <f ca="1">IF(InvoiceDatabase[[#This Row],[IsOverdue?]]&lt;&gt;"Yes",InvoiceDatabase[[#This Row],[Status]],"Past Due")</f>
        <v>Past Due</v>
      </c>
      <c r="T2430" s="68" t="str">
        <f ca="1">IF(AND(InvoiceDatabase[[#This Row],[Date Due]]&lt;TODAY(),InvoiceDatabase[[#This Row],[Status]]&lt;&gt;"Paid"),"Yes","No")</f>
        <v>Yes</v>
      </c>
    </row>
    <row r="2431" spans="1:20">
      <c r="A2431">
        <v>2430</v>
      </c>
      <c r="C2431" t="s">
        <v>260</v>
      </c>
      <c r="D2431" s="68">
        <v>4767000</v>
      </c>
      <c r="E2431" s="23">
        <v>46039</v>
      </c>
      <c r="F2431" s="23">
        <v>46053</v>
      </c>
      <c r="G2431" t="s">
        <v>274</v>
      </c>
      <c r="H2431"/>
      <c r="I2431"/>
      <c r="K2431" t="s">
        <v>2731</v>
      </c>
      <c r="L2431" s="68">
        <v>4767000</v>
      </c>
      <c r="M2431" s="68">
        <f>InvoiceDatabase[[#This Row],[Amount]]-InvoiceDatabase[[#This Row],[Paid Amount]]</f>
        <v>0</v>
      </c>
      <c r="N2431" s="68" t="str" cm="1">
        <f t="array" aca="1" ref="N243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1" s="68" t="str">
        <f>_xlfn.TEXTAFTER(
VLOOKUP(InvoiceDatabase[[#This Row],[Customer]],CustomerList[],5,FALSE),
", ", -1)</f>
        <v>Sulawesi Utara</v>
      </c>
      <c r="P2431" s="68">
        <f ca="1">IF(InvoiceDatabase[[#This Row],[Aging]]&lt;&gt;"Within Due",InvoiceDatabase[[#This Row],[Balance Outstanding]],0)</f>
        <v>0</v>
      </c>
      <c r="Q2431" s="68">
        <f ca="1">IF(InvoiceDatabase[[#This Row],[Aging]]="Within Due",InvoiceDatabase[[#This Row],[Balance Outstanding]],0)</f>
        <v>0</v>
      </c>
      <c r="R2431" s="68" t="str">
        <f ca="1">IF(InvoiceDatabase[[#This Row],[Date Issued]] &gt;= TODAY()-30, "Yes", "No")</f>
        <v>No</v>
      </c>
      <c r="S2431" s="68" t="str">
        <f ca="1">IF(InvoiceDatabase[[#This Row],[IsOverdue?]]&lt;&gt;"Yes",InvoiceDatabase[[#This Row],[Status]],"Past Due")</f>
        <v>Paid</v>
      </c>
      <c r="T2431" s="68" t="str">
        <f ca="1">IF(AND(InvoiceDatabase[[#This Row],[Date Due]]&lt;TODAY(),InvoiceDatabase[[#This Row],[Status]]&lt;&gt;"Paid"),"Yes","No")</f>
        <v>No</v>
      </c>
    </row>
    <row r="2432" spans="1:20">
      <c r="A2432">
        <v>2431</v>
      </c>
      <c r="C2432" t="s">
        <v>32</v>
      </c>
      <c r="D2432" s="68">
        <v>5095000</v>
      </c>
      <c r="E2432" s="23">
        <v>46269</v>
      </c>
      <c r="F2432" s="23">
        <v>46283</v>
      </c>
      <c r="G2432" t="s">
        <v>274</v>
      </c>
      <c r="H2432"/>
      <c r="I2432"/>
      <c r="K2432" t="s">
        <v>2732</v>
      </c>
      <c r="L2432" s="68">
        <v>5095000</v>
      </c>
      <c r="M2432" s="68">
        <f>InvoiceDatabase[[#This Row],[Amount]]-InvoiceDatabase[[#This Row],[Paid Amount]]</f>
        <v>0</v>
      </c>
      <c r="N2432" s="68" t="str" cm="1">
        <f t="array" aca="1" ref="N243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2" s="68" t="str">
        <f>_xlfn.TEXTAFTER(
VLOOKUP(InvoiceDatabase[[#This Row],[Customer]],CustomerList[],5,FALSE),
", ", -1)</f>
        <v>DKI Jakarta</v>
      </c>
      <c r="P2432" s="68">
        <f ca="1">IF(InvoiceDatabase[[#This Row],[Aging]]&lt;&gt;"Within Due",InvoiceDatabase[[#This Row],[Balance Outstanding]],0)</f>
        <v>0</v>
      </c>
      <c r="Q2432" s="68">
        <f ca="1">IF(InvoiceDatabase[[#This Row],[Aging]]="Within Due",InvoiceDatabase[[#This Row],[Balance Outstanding]],0)</f>
        <v>0</v>
      </c>
      <c r="R2432" s="68" t="str">
        <f ca="1">IF(InvoiceDatabase[[#This Row],[Date Issued]] &gt;= TODAY()-30, "Yes", "No")</f>
        <v>No</v>
      </c>
      <c r="S2432" s="68" t="str">
        <f ca="1">IF(InvoiceDatabase[[#This Row],[IsOverdue?]]&lt;&gt;"Yes",InvoiceDatabase[[#This Row],[Status]],"Past Due")</f>
        <v>Paid</v>
      </c>
      <c r="T2432" s="68" t="str">
        <f ca="1">IF(AND(InvoiceDatabase[[#This Row],[Date Due]]&lt;TODAY(),InvoiceDatabase[[#This Row],[Status]]&lt;&gt;"Paid"),"Yes","No")</f>
        <v>No</v>
      </c>
    </row>
    <row r="2433" spans="1:20">
      <c r="A2433">
        <v>2432</v>
      </c>
      <c r="C2433" t="s">
        <v>253</v>
      </c>
      <c r="D2433" s="68">
        <v>2583000</v>
      </c>
      <c r="E2433" s="23">
        <v>46204</v>
      </c>
      <c r="F2433" s="23">
        <v>46234</v>
      </c>
      <c r="G2433" t="s">
        <v>274</v>
      </c>
      <c r="H2433"/>
      <c r="I2433"/>
      <c r="K2433" t="s">
        <v>2733</v>
      </c>
      <c r="L2433" s="68">
        <v>2583000</v>
      </c>
      <c r="M2433" s="68">
        <f>InvoiceDatabase[[#This Row],[Amount]]-InvoiceDatabase[[#This Row],[Paid Amount]]</f>
        <v>0</v>
      </c>
      <c r="N2433" s="68" t="str" cm="1">
        <f t="array" aca="1" ref="N243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3" s="68" t="str">
        <f>_xlfn.TEXTAFTER(
VLOOKUP(InvoiceDatabase[[#This Row],[Customer]],CustomerList[],5,FALSE),
", ", -1)</f>
        <v>Kalimantan Barat</v>
      </c>
      <c r="P2433" s="68">
        <f ca="1">IF(InvoiceDatabase[[#This Row],[Aging]]&lt;&gt;"Within Due",InvoiceDatabase[[#This Row],[Balance Outstanding]],0)</f>
        <v>0</v>
      </c>
      <c r="Q2433" s="68">
        <f ca="1">IF(InvoiceDatabase[[#This Row],[Aging]]="Within Due",InvoiceDatabase[[#This Row],[Balance Outstanding]],0)</f>
        <v>0</v>
      </c>
      <c r="R2433" s="68" t="str">
        <f ca="1">IF(InvoiceDatabase[[#This Row],[Date Issued]] &gt;= TODAY()-30, "Yes", "No")</f>
        <v>No</v>
      </c>
      <c r="S2433" s="68" t="str">
        <f ca="1">IF(InvoiceDatabase[[#This Row],[IsOverdue?]]&lt;&gt;"Yes",InvoiceDatabase[[#This Row],[Status]],"Past Due")</f>
        <v>Paid</v>
      </c>
      <c r="T2433" s="68" t="str">
        <f ca="1">IF(AND(InvoiceDatabase[[#This Row],[Date Due]]&lt;TODAY(),InvoiceDatabase[[#This Row],[Status]]&lt;&gt;"Paid"),"Yes","No")</f>
        <v>No</v>
      </c>
    </row>
    <row r="2434" spans="1:20">
      <c r="A2434">
        <v>2433</v>
      </c>
      <c r="C2434" t="s">
        <v>177</v>
      </c>
      <c r="D2434" s="68">
        <v>4974000</v>
      </c>
      <c r="E2434" s="23">
        <v>46057</v>
      </c>
      <c r="F2434" s="23">
        <v>46087</v>
      </c>
      <c r="G2434" t="s">
        <v>51</v>
      </c>
      <c r="H2434"/>
      <c r="I2434"/>
      <c r="K2434" t="s">
        <v>2734</v>
      </c>
      <c r="L2434" s="68">
        <v>0</v>
      </c>
      <c r="M2434" s="68">
        <f>InvoiceDatabase[[#This Row],[Amount]]-InvoiceDatabase[[#This Row],[Paid Amount]]</f>
        <v>4974000</v>
      </c>
      <c r="N2434" s="68" t="str" cm="1">
        <f t="array" aca="1" ref="N243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4" s="68" t="str">
        <f>_xlfn.TEXTAFTER(
VLOOKUP(InvoiceDatabase[[#This Row],[Customer]],CustomerList[],5,FALSE),
", ", -1)</f>
        <v>Jawa Timur</v>
      </c>
      <c r="P2434" s="68">
        <f ca="1">IF(InvoiceDatabase[[#This Row],[Aging]]&lt;&gt;"Within Due",InvoiceDatabase[[#This Row],[Balance Outstanding]],0)</f>
        <v>4974000</v>
      </c>
      <c r="Q2434" s="68">
        <f ca="1">IF(InvoiceDatabase[[#This Row],[Aging]]="Within Due",InvoiceDatabase[[#This Row],[Balance Outstanding]],0)</f>
        <v>0</v>
      </c>
      <c r="R2434" s="68" t="str">
        <f ca="1">IF(InvoiceDatabase[[#This Row],[Date Issued]] &gt;= TODAY()-30, "Yes", "No")</f>
        <v>No</v>
      </c>
      <c r="S2434" s="68" t="str">
        <f ca="1">IF(InvoiceDatabase[[#This Row],[IsOverdue?]]&lt;&gt;"Yes",InvoiceDatabase[[#This Row],[Status]],"Past Due")</f>
        <v>Past Due</v>
      </c>
      <c r="T2434" s="68" t="str">
        <f ca="1">IF(AND(InvoiceDatabase[[#This Row],[Date Due]]&lt;TODAY(),InvoiceDatabase[[#This Row],[Status]]&lt;&gt;"Paid"),"Yes","No")</f>
        <v>Yes</v>
      </c>
    </row>
    <row r="2435" spans="1:20">
      <c r="A2435">
        <v>2434</v>
      </c>
      <c r="C2435" t="s">
        <v>118</v>
      </c>
      <c r="D2435" s="68">
        <v>2123000</v>
      </c>
      <c r="E2435" s="23">
        <v>46054</v>
      </c>
      <c r="F2435" s="23">
        <v>46099</v>
      </c>
      <c r="G2435" t="s">
        <v>2802</v>
      </c>
      <c r="H2435"/>
      <c r="I2435"/>
      <c r="K2435" t="s">
        <v>2735</v>
      </c>
      <c r="L2435" s="68">
        <v>1062000</v>
      </c>
      <c r="M2435" s="68">
        <f>InvoiceDatabase[[#This Row],[Amount]]-InvoiceDatabase[[#This Row],[Paid Amount]]</f>
        <v>1061000</v>
      </c>
      <c r="N2435" s="68" t="str" cm="1">
        <f t="array" aca="1" ref="N243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35" s="68" t="str">
        <f>_xlfn.TEXTAFTER(
VLOOKUP(InvoiceDatabase[[#This Row],[Customer]],CustomerList[],5,FALSE),
", ", -1)</f>
        <v>DKI Jakarta</v>
      </c>
      <c r="P2435" s="68">
        <f ca="1">IF(InvoiceDatabase[[#This Row],[Aging]]&lt;&gt;"Within Due",InvoiceDatabase[[#This Row],[Balance Outstanding]],0)</f>
        <v>1061000</v>
      </c>
      <c r="Q2435" s="68">
        <f ca="1">IF(InvoiceDatabase[[#This Row],[Aging]]="Within Due",InvoiceDatabase[[#This Row],[Balance Outstanding]],0)</f>
        <v>0</v>
      </c>
      <c r="R2435" s="68" t="str">
        <f ca="1">IF(InvoiceDatabase[[#This Row],[Date Issued]] &gt;= TODAY()-30, "Yes", "No")</f>
        <v>No</v>
      </c>
      <c r="S2435" s="68" t="str">
        <f ca="1">IF(InvoiceDatabase[[#This Row],[IsOverdue?]]&lt;&gt;"Yes",InvoiceDatabase[[#This Row],[Status]],"Past Due")</f>
        <v>Past Due</v>
      </c>
      <c r="T2435" s="68" t="str">
        <f ca="1">IF(AND(InvoiceDatabase[[#This Row],[Date Due]]&lt;TODAY(),InvoiceDatabase[[#This Row],[Status]]&lt;&gt;"Paid"),"Yes","No")</f>
        <v>Yes</v>
      </c>
    </row>
    <row r="2436" spans="1:20">
      <c r="A2436">
        <v>2435</v>
      </c>
      <c r="C2436" t="s">
        <v>204</v>
      </c>
      <c r="D2436" s="68">
        <v>3115000</v>
      </c>
      <c r="E2436" s="23">
        <v>46060</v>
      </c>
      <c r="F2436" s="23">
        <v>46090</v>
      </c>
      <c r="G2436" t="s">
        <v>274</v>
      </c>
      <c r="H2436"/>
      <c r="I2436"/>
      <c r="K2436" t="s">
        <v>2736</v>
      </c>
      <c r="L2436" s="68">
        <v>3115000</v>
      </c>
      <c r="M2436" s="68">
        <f>InvoiceDatabase[[#This Row],[Amount]]-InvoiceDatabase[[#This Row],[Paid Amount]]</f>
        <v>0</v>
      </c>
      <c r="N2436" s="68" t="str" cm="1">
        <f t="array" aca="1" ref="N243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6" s="68" t="str">
        <f>_xlfn.TEXTAFTER(
VLOOKUP(InvoiceDatabase[[#This Row],[Customer]],CustomerList[],5,FALSE),
", ", -1)</f>
        <v>Bali</v>
      </c>
      <c r="P2436" s="68">
        <f ca="1">IF(InvoiceDatabase[[#This Row],[Aging]]&lt;&gt;"Within Due",InvoiceDatabase[[#This Row],[Balance Outstanding]],0)</f>
        <v>0</v>
      </c>
      <c r="Q2436" s="68">
        <f ca="1">IF(InvoiceDatabase[[#This Row],[Aging]]="Within Due",InvoiceDatabase[[#This Row],[Balance Outstanding]],0)</f>
        <v>0</v>
      </c>
      <c r="R2436" s="68" t="str">
        <f ca="1">IF(InvoiceDatabase[[#This Row],[Date Issued]] &gt;= TODAY()-30, "Yes", "No")</f>
        <v>No</v>
      </c>
      <c r="S2436" s="68" t="str">
        <f ca="1">IF(InvoiceDatabase[[#This Row],[IsOverdue?]]&lt;&gt;"Yes",InvoiceDatabase[[#This Row],[Status]],"Past Due")</f>
        <v>Paid</v>
      </c>
      <c r="T2436" s="68" t="str">
        <f ca="1">IF(AND(InvoiceDatabase[[#This Row],[Date Due]]&lt;TODAY(),InvoiceDatabase[[#This Row],[Status]]&lt;&gt;"Paid"),"Yes","No")</f>
        <v>No</v>
      </c>
    </row>
    <row r="2437" spans="1:20">
      <c r="A2437">
        <v>2436</v>
      </c>
      <c r="B2437" s="1">
        <v>0</v>
      </c>
      <c r="C2437" t="s">
        <v>118</v>
      </c>
      <c r="D2437" s="68">
        <v>0</v>
      </c>
      <c r="E2437" s="23">
        <v>46262</v>
      </c>
      <c r="F2437" s="23">
        <v>46292</v>
      </c>
      <c r="G2437" t="s">
        <v>51</v>
      </c>
      <c r="H2437" s="21" t="s">
        <v>2803</v>
      </c>
      <c r="I2437"/>
      <c r="K2437" t="s">
        <v>2737</v>
      </c>
      <c r="L2437" s="68">
        <v>0</v>
      </c>
      <c r="M2437" s="68">
        <f>InvoiceDatabase[[#This Row],[Amount]]-InvoiceDatabase[[#This Row],[Paid Amount]]</f>
        <v>0</v>
      </c>
      <c r="N2437" s="68" t="str" cm="1">
        <f t="array" aca="1" ref="N243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37" s="68" t="str">
        <f>_xlfn.TEXTAFTER(
VLOOKUP(InvoiceDatabase[[#This Row],[Customer]],CustomerList[],5,FALSE),
", ", -1)</f>
        <v>DKI Jakarta</v>
      </c>
      <c r="P2437" s="68">
        <f ca="1">IF(InvoiceDatabase[[#This Row],[Aging]]&lt;&gt;"Within Due",InvoiceDatabase[[#This Row],[Balance Outstanding]],0)</f>
        <v>0</v>
      </c>
      <c r="Q2437" s="68">
        <f ca="1">IF(InvoiceDatabase[[#This Row],[Aging]]="Within Due",InvoiceDatabase[[#This Row],[Balance Outstanding]],0)</f>
        <v>0</v>
      </c>
      <c r="R2437" s="68" t="str">
        <f ca="1">IF(InvoiceDatabase[[#This Row],[Date Issued]] &gt;= TODAY()-30, "Yes", "No")</f>
        <v>No</v>
      </c>
      <c r="S2437" s="68" t="str">
        <f ca="1">IF(InvoiceDatabase[[#This Row],[IsOverdue?]]&lt;&gt;"Yes",InvoiceDatabase[[#This Row],[Status]],"Past Due")</f>
        <v>Past Due</v>
      </c>
      <c r="T2437" s="68" t="str">
        <f ca="1">IF(AND(InvoiceDatabase[[#This Row],[Date Due]]&lt;TODAY(),InvoiceDatabase[[#This Row],[Status]]&lt;&gt;"Paid"),"Yes","No")</f>
        <v>Yes</v>
      </c>
    </row>
    <row r="2438" spans="1:20">
      <c r="A2438">
        <v>2437</v>
      </c>
      <c r="C2438" t="s">
        <v>177</v>
      </c>
      <c r="D2438" s="68">
        <v>1443000</v>
      </c>
      <c r="E2438" s="23">
        <v>46037</v>
      </c>
      <c r="F2438" s="23">
        <v>46051</v>
      </c>
      <c r="G2438" t="s">
        <v>274</v>
      </c>
      <c r="H2438"/>
      <c r="I2438"/>
      <c r="K2438" t="s">
        <v>2738</v>
      </c>
      <c r="L2438" s="68">
        <v>1443000</v>
      </c>
      <c r="M2438" s="68">
        <f>InvoiceDatabase[[#This Row],[Amount]]-InvoiceDatabase[[#This Row],[Paid Amount]]</f>
        <v>0</v>
      </c>
      <c r="N2438" s="68" t="str" cm="1">
        <f t="array" aca="1" ref="N243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38" s="68" t="str">
        <f>_xlfn.TEXTAFTER(
VLOOKUP(InvoiceDatabase[[#This Row],[Customer]],CustomerList[],5,FALSE),
", ", -1)</f>
        <v>Jawa Timur</v>
      </c>
      <c r="P2438" s="68">
        <f ca="1">IF(InvoiceDatabase[[#This Row],[Aging]]&lt;&gt;"Within Due",InvoiceDatabase[[#This Row],[Balance Outstanding]],0)</f>
        <v>0</v>
      </c>
      <c r="Q2438" s="68">
        <f ca="1">IF(InvoiceDatabase[[#This Row],[Aging]]="Within Due",InvoiceDatabase[[#This Row],[Balance Outstanding]],0)</f>
        <v>0</v>
      </c>
      <c r="R2438" s="68" t="str">
        <f ca="1">IF(InvoiceDatabase[[#This Row],[Date Issued]] &gt;= TODAY()-30, "Yes", "No")</f>
        <v>No</v>
      </c>
      <c r="S2438" s="68" t="str">
        <f ca="1">IF(InvoiceDatabase[[#This Row],[IsOverdue?]]&lt;&gt;"Yes",InvoiceDatabase[[#This Row],[Status]],"Past Due")</f>
        <v>Paid</v>
      </c>
      <c r="T2438" s="68" t="str">
        <f ca="1">IF(AND(InvoiceDatabase[[#This Row],[Date Due]]&lt;TODAY(),InvoiceDatabase[[#This Row],[Status]]&lt;&gt;"Paid"),"Yes","No")</f>
        <v>No</v>
      </c>
    </row>
    <row r="2439" spans="1:20">
      <c r="A2439">
        <v>2438</v>
      </c>
      <c r="C2439" t="s">
        <v>177</v>
      </c>
      <c r="D2439" s="68">
        <v>4929000</v>
      </c>
      <c r="E2439" s="23">
        <v>46207</v>
      </c>
      <c r="F2439" s="23">
        <v>46237</v>
      </c>
      <c r="G2439" t="s">
        <v>2802</v>
      </c>
      <c r="H2439"/>
      <c r="I2439"/>
      <c r="K2439" t="s">
        <v>2739</v>
      </c>
      <c r="L2439" s="68">
        <v>1232000</v>
      </c>
      <c r="M2439" s="68">
        <f>InvoiceDatabase[[#This Row],[Amount]]-InvoiceDatabase[[#This Row],[Paid Amount]]</f>
        <v>3697000</v>
      </c>
      <c r="N2439" s="68" t="str" cm="1">
        <f t="array" aca="1" ref="N243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61-90 Days</v>
      </c>
      <c r="O2439" s="68" t="str">
        <f>_xlfn.TEXTAFTER(
VLOOKUP(InvoiceDatabase[[#This Row],[Customer]],CustomerList[],5,FALSE),
", ", -1)</f>
        <v>Jawa Timur</v>
      </c>
      <c r="P2439" s="68">
        <f ca="1">IF(InvoiceDatabase[[#This Row],[Aging]]&lt;&gt;"Within Due",InvoiceDatabase[[#This Row],[Balance Outstanding]],0)</f>
        <v>3697000</v>
      </c>
      <c r="Q2439" s="68">
        <f ca="1">IF(InvoiceDatabase[[#This Row],[Aging]]="Within Due",InvoiceDatabase[[#This Row],[Balance Outstanding]],0)</f>
        <v>0</v>
      </c>
      <c r="R2439" s="68" t="str">
        <f ca="1">IF(InvoiceDatabase[[#This Row],[Date Issued]] &gt;= TODAY()-30, "Yes", "No")</f>
        <v>No</v>
      </c>
      <c r="S2439" s="68" t="str">
        <f ca="1">IF(InvoiceDatabase[[#This Row],[IsOverdue?]]&lt;&gt;"Yes",InvoiceDatabase[[#This Row],[Status]],"Past Due")</f>
        <v>Past Due</v>
      </c>
      <c r="T2439" s="68" t="str">
        <f ca="1">IF(AND(InvoiceDatabase[[#This Row],[Date Due]]&lt;TODAY(),InvoiceDatabase[[#This Row],[Status]]&lt;&gt;"Paid"),"Yes","No")</f>
        <v>Yes</v>
      </c>
    </row>
    <row r="2440" spans="1:20">
      <c r="A2440">
        <v>2439</v>
      </c>
      <c r="C2440" t="s">
        <v>125</v>
      </c>
      <c r="D2440" s="68">
        <v>2129000</v>
      </c>
      <c r="E2440" s="23">
        <v>46275</v>
      </c>
      <c r="F2440" s="23">
        <v>46305</v>
      </c>
      <c r="G2440" t="s">
        <v>274</v>
      </c>
      <c r="H2440"/>
      <c r="I2440"/>
      <c r="K2440" t="s">
        <v>2740</v>
      </c>
      <c r="L2440" s="68">
        <v>2129000</v>
      </c>
      <c r="M2440" s="68">
        <f>InvoiceDatabase[[#This Row],[Amount]]-InvoiceDatabase[[#This Row],[Paid Amount]]</f>
        <v>0</v>
      </c>
      <c r="N2440" s="68" t="str" cm="1">
        <f t="array" aca="1" ref="N244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0" s="68" t="str">
        <f>_xlfn.TEXTAFTER(
VLOOKUP(InvoiceDatabase[[#This Row],[Customer]],CustomerList[],5,FALSE),
", ", -1)</f>
        <v>DKI Jakarta</v>
      </c>
      <c r="P2440" s="68">
        <f ca="1">IF(InvoiceDatabase[[#This Row],[Aging]]&lt;&gt;"Within Due",InvoiceDatabase[[#This Row],[Balance Outstanding]],0)</f>
        <v>0</v>
      </c>
      <c r="Q2440" s="68">
        <f ca="1">IF(InvoiceDatabase[[#This Row],[Aging]]="Within Due",InvoiceDatabase[[#This Row],[Balance Outstanding]],0)</f>
        <v>0</v>
      </c>
      <c r="R2440" s="68" t="str">
        <f ca="1">IF(InvoiceDatabase[[#This Row],[Date Issued]] &gt;= TODAY()-30, "Yes", "No")</f>
        <v>Yes</v>
      </c>
      <c r="S2440" s="68" t="str">
        <f ca="1">IF(InvoiceDatabase[[#This Row],[IsOverdue?]]&lt;&gt;"Yes",InvoiceDatabase[[#This Row],[Status]],"Past Due")</f>
        <v>Paid</v>
      </c>
      <c r="T2440" s="68" t="str">
        <f ca="1">IF(AND(InvoiceDatabase[[#This Row],[Date Due]]&lt;TODAY(),InvoiceDatabase[[#This Row],[Status]]&lt;&gt;"Paid"),"Yes","No")</f>
        <v>No</v>
      </c>
    </row>
    <row r="2441" spans="1:20">
      <c r="A2441">
        <v>2440</v>
      </c>
      <c r="C2441" t="s">
        <v>190</v>
      </c>
      <c r="D2441" s="68">
        <v>4101000</v>
      </c>
      <c r="E2441" s="23">
        <v>46173</v>
      </c>
      <c r="F2441" s="23">
        <v>46218</v>
      </c>
      <c r="G2441" t="s">
        <v>274</v>
      </c>
      <c r="H2441"/>
      <c r="I2441"/>
      <c r="K2441" t="s">
        <v>2741</v>
      </c>
      <c r="L2441" s="68">
        <v>4101000</v>
      </c>
      <c r="M2441" s="68">
        <f>InvoiceDatabase[[#This Row],[Amount]]-InvoiceDatabase[[#This Row],[Paid Amount]]</f>
        <v>0</v>
      </c>
      <c r="N2441" s="68" t="str" cm="1">
        <f t="array" aca="1" ref="N244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1" s="68" t="str">
        <f>_xlfn.TEXTAFTER(
VLOOKUP(InvoiceDatabase[[#This Row],[Customer]],CustomerList[],5,FALSE),
", ", -1)</f>
        <v>Jawa Tengah</v>
      </c>
      <c r="P2441" s="68">
        <f ca="1">IF(InvoiceDatabase[[#This Row],[Aging]]&lt;&gt;"Within Due",InvoiceDatabase[[#This Row],[Balance Outstanding]],0)</f>
        <v>0</v>
      </c>
      <c r="Q2441" s="68">
        <f ca="1">IF(InvoiceDatabase[[#This Row],[Aging]]="Within Due",InvoiceDatabase[[#This Row],[Balance Outstanding]],0)</f>
        <v>0</v>
      </c>
      <c r="R2441" s="68" t="str">
        <f ca="1">IF(InvoiceDatabase[[#This Row],[Date Issued]] &gt;= TODAY()-30, "Yes", "No")</f>
        <v>No</v>
      </c>
      <c r="S2441" s="68" t="str">
        <f ca="1">IF(InvoiceDatabase[[#This Row],[IsOverdue?]]&lt;&gt;"Yes",InvoiceDatabase[[#This Row],[Status]],"Past Due")</f>
        <v>Paid</v>
      </c>
      <c r="T2441" s="68" t="str">
        <f ca="1">IF(AND(InvoiceDatabase[[#This Row],[Date Due]]&lt;TODAY(),InvoiceDatabase[[#This Row],[Status]]&lt;&gt;"Paid"),"Yes","No")</f>
        <v>No</v>
      </c>
    </row>
    <row r="2442" spans="1:20">
      <c r="A2442">
        <v>2441</v>
      </c>
      <c r="C2442" t="s">
        <v>253</v>
      </c>
      <c r="D2442" s="68">
        <v>5862000</v>
      </c>
      <c r="E2442" s="23">
        <v>46079</v>
      </c>
      <c r="F2442" s="23">
        <v>46093</v>
      </c>
      <c r="G2442" t="s">
        <v>274</v>
      </c>
      <c r="H2442"/>
      <c r="I2442"/>
      <c r="K2442" t="s">
        <v>2742</v>
      </c>
      <c r="L2442" s="68">
        <v>5862000</v>
      </c>
      <c r="M2442" s="68">
        <f>InvoiceDatabase[[#This Row],[Amount]]-InvoiceDatabase[[#This Row],[Paid Amount]]</f>
        <v>0</v>
      </c>
      <c r="N2442" s="68" t="str" cm="1">
        <f t="array" aca="1" ref="N244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2" s="68" t="str">
        <f>_xlfn.TEXTAFTER(
VLOOKUP(InvoiceDatabase[[#This Row],[Customer]],CustomerList[],5,FALSE),
", ", -1)</f>
        <v>Kalimantan Barat</v>
      </c>
      <c r="P2442" s="68">
        <f ca="1">IF(InvoiceDatabase[[#This Row],[Aging]]&lt;&gt;"Within Due",InvoiceDatabase[[#This Row],[Balance Outstanding]],0)</f>
        <v>0</v>
      </c>
      <c r="Q2442" s="68">
        <f ca="1">IF(InvoiceDatabase[[#This Row],[Aging]]="Within Due",InvoiceDatabase[[#This Row],[Balance Outstanding]],0)</f>
        <v>0</v>
      </c>
      <c r="R2442" s="68" t="str">
        <f ca="1">IF(InvoiceDatabase[[#This Row],[Date Issued]] &gt;= TODAY()-30, "Yes", "No")</f>
        <v>No</v>
      </c>
      <c r="S2442" s="68" t="str">
        <f ca="1">IF(InvoiceDatabase[[#This Row],[IsOverdue?]]&lt;&gt;"Yes",InvoiceDatabase[[#This Row],[Status]],"Past Due")</f>
        <v>Paid</v>
      </c>
      <c r="T2442" s="68" t="str">
        <f ca="1">IF(AND(InvoiceDatabase[[#This Row],[Date Due]]&lt;TODAY(),InvoiceDatabase[[#This Row],[Status]]&lt;&gt;"Paid"),"Yes","No")</f>
        <v>No</v>
      </c>
    </row>
    <row r="2443" spans="1:20">
      <c r="A2443">
        <v>2442</v>
      </c>
      <c r="C2443" t="s">
        <v>246</v>
      </c>
      <c r="D2443" s="68">
        <v>3444000</v>
      </c>
      <c r="E2443" s="23">
        <v>46254</v>
      </c>
      <c r="F2443" s="23">
        <v>46284</v>
      </c>
      <c r="G2443" t="s">
        <v>51</v>
      </c>
      <c r="H2443"/>
      <c r="I2443"/>
      <c r="K2443" t="s">
        <v>2743</v>
      </c>
      <c r="L2443" s="68">
        <v>0</v>
      </c>
      <c r="M2443" s="68">
        <f>InvoiceDatabase[[#This Row],[Amount]]-InvoiceDatabase[[#This Row],[Paid Amount]]</f>
        <v>3444000</v>
      </c>
      <c r="N2443" s="68" t="str" cm="1">
        <f t="array" aca="1" ref="N244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43" s="68" t="str">
        <f>_xlfn.TEXTAFTER(
VLOOKUP(InvoiceDatabase[[#This Row],[Customer]],CustomerList[],5,FALSE),
", ", -1)</f>
        <v>Kalimantan Timur</v>
      </c>
      <c r="P2443" s="68">
        <f ca="1">IF(InvoiceDatabase[[#This Row],[Aging]]&lt;&gt;"Within Due",InvoiceDatabase[[#This Row],[Balance Outstanding]],0)</f>
        <v>3444000</v>
      </c>
      <c r="Q2443" s="68">
        <f ca="1">IF(InvoiceDatabase[[#This Row],[Aging]]="Within Due",InvoiceDatabase[[#This Row],[Balance Outstanding]],0)</f>
        <v>0</v>
      </c>
      <c r="R2443" s="68" t="str">
        <f ca="1">IF(InvoiceDatabase[[#This Row],[Date Issued]] &gt;= TODAY()-30, "Yes", "No")</f>
        <v>No</v>
      </c>
      <c r="S2443" s="68" t="str">
        <f ca="1">IF(InvoiceDatabase[[#This Row],[IsOverdue?]]&lt;&gt;"Yes",InvoiceDatabase[[#This Row],[Status]],"Past Due")</f>
        <v>Past Due</v>
      </c>
      <c r="T2443" s="68" t="str">
        <f ca="1">IF(AND(InvoiceDatabase[[#This Row],[Date Due]]&lt;TODAY(),InvoiceDatabase[[#This Row],[Status]]&lt;&gt;"Paid"),"Yes","No")</f>
        <v>Yes</v>
      </c>
    </row>
    <row r="2444" spans="1:20">
      <c r="A2444">
        <v>2443</v>
      </c>
      <c r="C2444" t="s">
        <v>218</v>
      </c>
      <c r="D2444" s="68">
        <v>6229000</v>
      </c>
      <c r="E2444" s="23">
        <v>46068</v>
      </c>
      <c r="F2444" s="23">
        <v>46098</v>
      </c>
      <c r="G2444" t="s">
        <v>274</v>
      </c>
      <c r="H2444"/>
      <c r="I2444"/>
      <c r="K2444" t="s">
        <v>2744</v>
      </c>
      <c r="L2444" s="68">
        <v>6229000</v>
      </c>
      <c r="M2444" s="68">
        <f>InvoiceDatabase[[#This Row],[Amount]]-InvoiceDatabase[[#This Row],[Paid Amount]]</f>
        <v>0</v>
      </c>
      <c r="N2444" s="68" t="str" cm="1">
        <f t="array" aca="1" ref="N244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4" s="68" t="str">
        <f>_xlfn.TEXTAFTER(
VLOOKUP(InvoiceDatabase[[#This Row],[Customer]],CustomerList[],5,FALSE),
", ", -1)</f>
        <v>Sumatera Utara</v>
      </c>
      <c r="P2444" s="68">
        <f ca="1">IF(InvoiceDatabase[[#This Row],[Aging]]&lt;&gt;"Within Due",InvoiceDatabase[[#This Row],[Balance Outstanding]],0)</f>
        <v>0</v>
      </c>
      <c r="Q2444" s="68">
        <f ca="1">IF(InvoiceDatabase[[#This Row],[Aging]]="Within Due",InvoiceDatabase[[#This Row],[Balance Outstanding]],0)</f>
        <v>0</v>
      </c>
      <c r="R2444" s="68" t="str">
        <f ca="1">IF(InvoiceDatabase[[#This Row],[Date Issued]] &gt;= TODAY()-30, "Yes", "No")</f>
        <v>No</v>
      </c>
      <c r="S2444" s="68" t="str">
        <f ca="1">IF(InvoiceDatabase[[#This Row],[IsOverdue?]]&lt;&gt;"Yes",InvoiceDatabase[[#This Row],[Status]],"Past Due")</f>
        <v>Paid</v>
      </c>
      <c r="T2444" s="68" t="str">
        <f ca="1">IF(AND(InvoiceDatabase[[#This Row],[Date Due]]&lt;TODAY(),InvoiceDatabase[[#This Row],[Status]]&lt;&gt;"Paid"),"Yes","No")</f>
        <v>No</v>
      </c>
    </row>
    <row r="2445" spans="1:20">
      <c r="A2445">
        <v>2444</v>
      </c>
      <c r="C2445" t="s">
        <v>184</v>
      </c>
      <c r="D2445" s="68">
        <v>2706000</v>
      </c>
      <c r="E2445" s="23">
        <v>46057</v>
      </c>
      <c r="F2445" s="23">
        <v>46087</v>
      </c>
      <c r="G2445" t="s">
        <v>274</v>
      </c>
      <c r="H2445"/>
      <c r="I2445"/>
      <c r="K2445" t="s">
        <v>2745</v>
      </c>
      <c r="L2445" s="68">
        <v>2706000</v>
      </c>
      <c r="M2445" s="68">
        <f>InvoiceDatabase[[#This Row],[Amount]]-InvoiceDatabase[[#This Row],[Paid Amount]]</f>
        <v>0</v>
      </c>
      <c r="N2445" s="68" t="str" cm="1">
        <f t="array" aca="1" ref="N244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5" s="68" t="str">
        <f>_xlfn.TEXTAFTER(
VLOOKUP(InvoiceDatabase[[#This Row],[Customer]],CustomerList[],5,FALSE),
", ", -1)</f>
        <v>Jawa Timur</v>
      </c>
      <c r="P2445" s="68">
        <f ca="1">IF(InvoiceDatabase[[#This Row],[Aging]]&lt;&gt;"Within Due",InvoiceDatabase[[#This Row],[Balance Outstanding]],0)</f>
        <v>0</v>
      </c>
      <c r="Q2445" s="68">
        <f ca="1">IF(InvoiceDatabase[[#This Row],[Aging]]="Within Due",InvoiceDatabase[[#This Row],[Balance Outstanding]],0)</f>
        <v>0</v>
      </c>
      <c r="R2445" s="68" t="str">
        <f ca="1">IF(InvoiceDatabase[[#This Row],[Date Issued]] &gt;= TODAY()-30, "Yes", "No")</f>
        <v>No</v>
      </c>
      <c r="S2445" s="68" t="str">
        <f ca="1">IF(InvoiceDatabase[[#This Row],[IsOverdue?]]&lt;&gt;"Yes",InvoiceDatabase[[#This Row],[Status]],"Past Due")</f>
        <v>Paid</v>
      </c>
      <c r="T2445" s="68" t="str">
        <f ca="1">IF(AND(InvoiceDatabase[[#This Row],[Date Due]]&lt;TODAY(),InvoiceDatabase[[#This Row],[Status]]&lt;&gt;"Paid"),"Yes","No")</f>
        <v>No</v>
      </c>
    </row>
    <row r="2446" spans="1:20">
      <c r="A2446">
        <v>2445</v>
      </c>
      <c r="C2446" t="s">
        <v>158</v>
      </c>
      <c r="D2446" s="68">
        <v>3625000</v>
      </c>
      <c r="E2446" s="23">
        <v>46270</v>
      </c>
      <c r="F2446" s="23">
        <v>46300</v>
      </c>
      <c r="G2446" t="s">
        <v>2802</v>
      </c>
      <c r="H2446"/>
      <c r="I2446"/>
      <c r="K2446" t="s">
        <v>2746</v>
      </c>
      <c r="L2446" s="68">
        <v>1088000</v>
      </c>
      <c r="M2446" s="68">
        <f>InvoiceDatabase[[#This Row],[Amount]]-InvoiceDatabase[[#This Row],[Paid Amount]]</f>
        <v>2537000</v>
      </c>
      <c r="N2446" s="68" t="str" cm="1">
        <f t="array" aca="1" ref="N244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446" s="68" t="str">
        <f>_xlfn.TEXTAFTER(
VLOOKUP(InvoiceDatabase[[#This Row],[Customer]],CustomerList[],5,FALSE),
", ", -1)</f>
        <v>DKI Jakarta</v>
      </c>
      <c r="P2446" s="68">
        <f ca="1">IF(InvoiceDatabase[[#This Row],[Aging]]&lt;&gt;"Within Due",InvoiceDatabase[[#This Row],[Balance Outstanding]],0)</f>
        <v>0</v>
      </c>
      <c r="Q2446" s="68">
        <f ca="1">IF(InvoiceDatabase[[#This Row],[Aging]]="Within Due",InvoiceDatabase[[#This Row],[Balance Outstanding]],0)</f>
        <v>2537000</v>
      </c>
      <c r="R2446" s="68" t="str">
        <f ca="1">IF(InvoiceDatabase[[#This Row],[Date Issued]] &gt;= TODAY()-30, "Yes", "No")</f>
        <v>Yes</v>
      </c>
      <c r="S2446" s="68" t="str">
        <f ca="1">IF(InvoiceDatabase[[#This Row],[IsOverdue?]]&lt;&gt;"Yes",InvoiceDatabase[[#This Row],[Status]],"Past Due")</f>
        <v>Partial</v>
      </c>
      <c r="T2446" s="68" t="str">
        <f ca="1">IF(AND(InvoiceDatabase[[#This Row],[Date Due]]&lt;TODAY(),InvoiceDatabase[[#This Row],[Status]]&lt;&gt;"Paid"),"Yes","No")</f>
        <v>No</v>
      </c>
    </row>
    <row r="2447" spans="1:20">
      <c r="A2447">
        <v>2446</v>
      </c>
      <c r="C2447" t="s">
        <v>165</v>
      </c>
      <c r="D2447" s="68">
        <v>6723000</v>
      </c>
      <c r="E2447" s="23">
        <v>46048</v>
      </c>
      <c r="F2447" s="23">
        <v>46078</v>
      </c>
      <c r="G2447" t="s">
        <v>2802</v>
      </c>
      <c r="H2447"/>
      <c r="I2447"/>
      <c r="K2447" t="s">
        <v>2747</v>
      </c>
      <c r="L2447" s="68">
        <v>2017000</v>
      </c>
      <c r="M2447" s="68">
        <f>InvoiceDatabase[[#This Row],[Amount]]-InvoiceDatabase[[#This Row],[Paid Amount]]</f>
        <v>4706000</v>
      </c>
      <c r="N2447" s="68" t="str" cm="1">
        <f t="array" aca="1" ref="N244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7" s="68" t="str">
        <f>_xlfn.TEXTAFTER(
VLOOKUP(InvoiceDatabase[[#This Row],[Customer]],CustomerList[],5,FALSE),
", ", -1)</f>
        <v>Jawa Barat</v>
      </c>
      <c r="P2447" s="68">
        <f ca="1">IF(InvoiceDatabase[[#This Row],[Aging]]&lt;&gt;"Within Due",InvoiceDatabase[[#This Row],[Balance Outstanding]],0)</f>
        <v>4706000</v>
      </c>
      <c r="Q2447" s="68">
        <f ca="1">IF(InvoiceDatabase[[#This Row],[Aging]]="Within Due",InvoiceDatabase[[#This Row],[Balance Outstanding]],0)</f>
        <v>0</v>
      </c>
      <c r="R2447" s="68" t="str">
        <f ca="1">IF(InvoiceDatabase[[#This Row],[Date Issued]] &gt;= TODAY()-30, "Yes", "No")</f>
        <v>No</v>
      </c>
      <c r="S2447" s="68" t="str">
        <f ca="1">IF(InvoiceDatabase[[#This Row],[IsOverdue?]]&lt;&gt;"Yes",InvoiceDatabase[[#This Row],[Status]],"Past Due")</f>
        <v>Past Due</v>
      </c>
      <c r="T2447" s="68" t="str">
        <f ca="1">IF(AND(InvoiceDatabase[[#This Row],[Date Due]]&lt;TODAY(),InvoiceDatabase[[#This Row],[Status]]&lt;&gt;"Paid"),"Yes","No")</f>
        <v>Yes</v>
      </c>
    </row>
    <row r="2448" spans="1:20">
      <c r="A2448">
        <v>2447</v>
      </c>
      <c r="C2448" t="s">
        <v>211</v>
      </c>
      <c r="D2448" s="68">
        <v>1347000</v>
      </c>
      <c r="E2448" s="23">
        <v>46189</v>
      </c>
      <c r="F2448" s="23">
        <v>46219</v>
      </c>
      <c r="G2448" t="s">
        <v>274</v>
      </c>
      <c r="H2448"/>
      <c r="I2448"/>
      <c r="K2448" t="s">
        <v>2748</v>
      </c>
      <c r="L2448" s="68">
        <v>1347000</v>
      </c>
      <c r="M2448" s="68">
        <f>InvoiceDatabase[[#This Row],[Amount]]-InvoiceDatabase[[#This Row],[Paid Amount]]</f>
        <v>0</v>
      </c>
      <c r="N2448" s="68" t="str" cm="1">
        <f t="array" aca="1" ref="N244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48" s="68" t="str">
        <f>_xlfn.TEXTAFTER(
VLOOKUP(InvoiceDatabase[[#This Row],[Customer]],CustomerList[],5,FALSE),
", ", -1)</f>
        <v>Sulawesi Selatan</v>
      </c>
      <c r="P2448" s="68">
        <f ca="1">IF(InvoiceDatabase[[#This Row],[Aging]]&lt;&gt;"Within Due",InvoiceDatabase[[#This Row],[Balance Outstanding]],0)</f>
        <v>0</v>
      </c>
      <c r="Q2448" s="68">
        <f ca="1">IF(InvoiceDatabase[[#This Row],[Aging]]="Within Due",InvoiceDatabase[[#This Row],[Balance Outstanding]],0)</f>
        <v>0</v>
      </c>
      <c r="R2448" s="68" t="str">
        <f ca="1">IF(InvoiceDatabase[[#This Row],[Date Issued]] &gt;= TODAY()-30, "Yes", "No")</f>
        <v>No</v>
      </c>
      <c r="S2448" s="68" t="str">
        <f ca="1">IF(InvoiceDatabase[[#This Row],[IsOverdue?]]&lt;&gt;"Yes",InvoiceDatabase[[#This Row],[Status]],"Past Due")</f>
        <v>Paid</v>
      </c>
      <c r="T2448" s="68" t="str">
        <f ca="1">IF(AND(InvoiceDatabase[[#This Row],[Date Due]]&lt;TODAY(),InvoiceDatabase[[#This Row],[Status]]&lt;&gt;"Paid"),"Yes","No")</f>
        <v>No</v>
      </c>
    </row>
    <row r="2449" spans="1:20">
      <c r="A2449">
        <v>2448</v>
      </c>
      <c r="C2449" t="s">
        <v>232</v>
      </c>
      <c r="D2449" s="68">
        <v>3260000</v>
      </c>
      <c r="E2449" s="23">
        <v>46135</v>
      </c>
      <c r="F2449" s="23">
        <v>46149</v>
      </c>
      <c r="G2449" t="s">
        <v>51</v>
      </c>
      <c r="H2449"/>
      <c r="I2449"/>
      <c r="K2449" t="s">
        <v>2749</v>
      </c>
      <c r="L2449" s="68">
        <v>0</v>
      </c>
      <c r="M2449" s="68">
        <f>InvoiceDatabase[[#This Row],[Amount]]-InvoiceDatabase[[#This Row],[Paid Amount]]</f>
        <v>3260000</v>
      </c>
      <c r="N2449" s="68" t="str" cm="1">
        <f t="array" aca="1" ref="N244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49" s="68" t="str">
        <f>_xlfn.TEXTAFTER(
VLOOKUP(InvoiceDatabase[[#This Row],[Customer]],CustomerList[],5,FALSE),
", ", -1)</f>
        <v>Riau</v>
      </c>
      <c r="P2449" s="68">
        <f ca="1">IF(InvoiceDatabase[[#This Row],[Aging]]&lt;&gt;"Within Due",InvoiceDatabase[[#This Row],[Balance Outstanding]],0)</f>
        <v>3260000</v>
      </c>
      <c r="Q2449" s="68">
        <f ca="1">IF(InvoiceDatabase[[#This Row],[Aging]]="Within Due",InvoiceDatabase[[#This Row],[Balance Outstanding]],0)</f>
        <v>0</v>
      </c>
      <c r="R2449" s="68" t="str">
        <f ca="1">IF(InvoiceDatabase[[#This Row],[Date Issued]] &gt;= TODAY()-30, "Yes", "No")</f>
        <v>No</v>
      </c>
      <c r="S2449" s="68" t="str">
        <f ca="1">IF(InvoiceDatabase[[#This Row],[IsOverdue?]]&lt;&gt;"Yes",InvoiceDatabase[[#This Row],[Status]],"Past Due")</f>
        <v>Past Due</v>
      </c>
      <c r="T2449" s="68" t="str">
        <f ca="1">IF(AND(InvoiceDatabase[[#This Row],[Date Due]]&lt;TODAY(),InvoiceDatabase[[#This Row],[Status]]&lt;&gt;"Paid"),"Yes","No")</f>
        <v>Yes</v>
      </c>
    </row>
    <row r="2450" spans="1:20">
      <c r="A2450">
        <v>2449</v>
      </c>
      <c r="C2450" t="s">
        <v>218</v>
      </c>
      <c r="D2450" s="68">
        <v>2202000</v>
      </c>
      <c r="E2450" s="23">
        <v>46219</v>
      </c>
      <c r="F2450" s="23">
        <v>46249</v>
      </c>
      <c r="G2450" t="s">
        <v>274</v>
      </c>
      <c r="H2450"/>
      <c r="I2450"/>
      <c r="K2450" t="s">
        <v>2750</v>
      </c>
      <c r="L2450" s="68">
        <v>2202000</v>
      </c>
      <c r="M2450" s="68">
        <f>InvoiceDatabase[[#This Row],[Amount]]-InvoiceDatabase[[#This Row],[Paid Amount]]</f>
        <v>0</v>
      </c>
      <c r="N2450" s="68" t="str" cm="1">
        <f t="array" aca="1" ref="N245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0" s="68" t="str">
        <f>_xlfn.TEXTAFTER(
VLOOKUP(InvoiceDatabase[[#This Row],[Customer]],CustomerList[],5,FALSE),
", ", -1)</f>
        <v>Sumatera Utara</v>
      </c>
      <c r="P2450" s="68">
        <f ca="1">IF(InvoiceDatabase[[#This Row],[Aging]]&lt;&gt;"Within Due",InvoiceDatabase[[#This Row],[Balance Outstanding]],0)</f>
        <v>0</v>
      </c>
      <c r="Q2450" s="68">
        <f ca="1">IF(InvoiceDatabase[[#This Row],[Aging]]="Within Due",InvoiceDatabase[[#This Row],[Balance Outstanding]],0)</f>
        <v>0</v>
      </c>
      <c r="R2450" s="68" t="str">
        <f ca="1">IF(InvoiceDatabase[[#This Row],[Date Issued]] &gt;= TODAY()-30, "Yes", "No")</f>
        <v>No</v>
      </c>
      <c r="S2450" s="68" t="str">
        <f ca="1">IF(InvoiceDatabase[[#This Row],[IsOverdue?]]&lt;&gt;"Yes",InvoiceDatabase[[#This Row],[Status]],"Past Due")</f>
        <v>Paid</v>
      </c>
      <c r="T2450" s="68" t="str">
        <f ca="1">IF(AND(InvoiceDatabase[[#This Row],[Date Due]]&lt;TODAY(),InvoiceDatabase[[#This Row],[Status]]&lt;&gt;"Paid"),"Yes","No")</f>
        <v>No</v>
      </c>
    </row>
    <row r="2451" spans="1:20">
      <c r="A2451">
        <v>2450</v>
      </c>
      <c r="C2451" t="s">
        <v>225</v>
      </c>
      <c r="D2451" s="68">
        <v>8471000</v>
      </c>
      <c r="E2451" s="23">
        <v>46119</v>
      </c>
      <c r="F2451" s="23">
        <v>46133</v>
      </c>
      <c r="G2451" t="s">
        <v>274</v>
      </c>
      <c r="H2451"/>
      <c r="I2451"/>
      <c r="K2451" t="s">
        <v>2751</v>
      </c>
      <c r="L2451" s="68">
        <v>8471000</v>
      </c>
      <c r="M2451" s="68">
        <f>InvoiceDatabase[[#This Row],[Amount]]-InvoiceDatabase[[#This Row],[Paid Amount]]</f>
        <v>0</v>
      </c>
      <c r="N2451" s="68" t="str" cm="1">
        <f t="array" aca="1" ref="N245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1" s="68" t="str">
        <f>_xlfn.TEXTAFTER(
VLOOKUP(InvoiceDatabase[[#This Row],[Customer]],CustomerList[],5,FALSE),
", ", -1)</f>
        <v>Sumatera Selatan</v>
      </c>
      <c r="P2451" s="68">
        <f ca="1">IF(InvoiceDatabase[[#This Row],[Aging]]&lt;&gt;"Within Due",InvoiceDatabase[[#This Row],[Balance Outstanding]],0)</f>
        <v>0</v>
      </c>
      <c r="Q2451" s="68">
        <f ca="1">IF(InvoiceDatabase[[#This Row],[Aging]]="Within Due",InvoiceDatabase[[#This Row],[Balance Outstanding]],0)</f>
        <v>0</v>
      </c>
      <c r="R2451" s="68" t="str">
        <f ca="1">IF(InvoiceDatabase[[#This Row],[Date Issued]] &gt;= TODAY()-30, "Yes", "No")</f>
        <v>No</v>
      </c>
      <c r="S2451" s="68" t="str">
        <f ca="1">IF(InvoiceDatabase[[#This Row],[IsOverdue?]]&lt;&gt;"Yes",InvoiceDatabase[[#This Row],[Status]],"Past Due")</f>
        <v>Paid</v>
      </c>
      <c r="T2451" s="68" t="str">
        <f ca="1">IF(AND(InvoiceDatabase[[#This Row],[Date Due]]&lt;TODAY(),InvoiceDatabase[[#This Row],[Status]]&lt;&gt;"Paid"),"Yes","No")</f>
        <v>No</v>
      </c>
    </row>
    <row r="2452" spans="1:20">
      <c r="A2452">
        <v>2451</v>
      </c>
      <c r="C2452" t="s">
        <v>253</v>
      </c>
      <c r="D2452" s="68">
        <v>4564000</v>
      </c>
      <c r="E2452" s="23">
        <v>46148</v>
      </c>
      <c r="F2452" s="23">
        <v>46162</v>
      </c>
      <c r="G2452" t="s">
        <v>274</v>
      </c>
      <c r="H2452"/>
      <c r="I2452"/>
      <c r="K2452" t="s">
        <v>2752</v>
      </c>
      <c r="L2452" s="68">
        <v>4564000</v>
      </c>
      <c r="M2452" s="68">
        <f>InvoiceDatabase[[#This Row],[Amount]]-InvoiceDatabase[[#This Row],[Paid Amount]]</f>
        <v>0</v>
      </c>
      <c r="N2452" s="68" t="str" cm="1">
        <f t="array" aca="1" ref="N245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2" s="68" t="str">
        <f>_xlfn.TEXTAFTER(
VLOOKUP(InvoiceDatabase[[#This Row],[Customer]],CustomerList[],5,FALSE),
", ", -1)</f>
        <v>Kalimantan Barat</v>
      </c>
      <c r="P2452" s="68">
        <f ca="1">IF(InvoiceDatabase[[#This Row],[Aging]]&lt;&gt;"Within Due",InvoiceDatabase[[#This Row],[Balance Outstanding]],0)</f>
        <v>0</v>
      </c>
      <c r="Q2452" s="68">
        <f ca="1">IF(InvoiceDatabase[[#This Row],[Aging]]="Within Due",InvoiceDatabase[[#This Row],[Balance Outstanding]],0)</f>
        <v>0</v>
      </c>
      <c r="R2452" s="68" t="str">
        <f ca="1">IF(InvoiceDatabase[[#This Row],[Date Issued]] &gt;= TODAY()-30, "Yes", "No")</f>
        <v>No</v>
      </c>
      <c r="S2452" s="68" t="str">
        <f ca="1">IF(InvoiceDatabase[[#This Row],[IsOverdue?]]&lt;&gt;"Yes",InvoiceDatabase[[#This Row],[Status]],"Past Due")</f>
        <v>Paid</v>
      </c>
      <c r="T2452" s="68" t="str">
        <f ca="1">IF(AND(InvoiceDatabase[[#This Row],[Date Due]]&lt;TODAY(),InvoiceDatabase[[#This Row],[Status]]&lt;&gt;"Paid"),"Yes","No")</f>
        <v>No</v>
      </c>
    </row>
    <row r="2453" spans="1:20">
      <c r="A2453">
        <v>2452</v>
      </c>
      <c r="C2453" t="s">
        <v>260</v>
      </c>
      <c r="D2453" s="68">
        <v>4486000</v>
      </c>
      <c r="E2453" s="23">
        <v>46108</v>
      </c>
      <c r="F2453" s="23">
        <v>46153</v>
      </c>
      <c r="G2453" t="s">
        <v>274</v>
      </c>
      <c r="H2453"/>
      <c r="I2453"/>
      <c r="K2453" t="s">
        <v>2753</v>
      </c>
      <c r="L2453" s="68">
        <v>4486000</v>
      </c>
      <c r="M2453" s="68">
        <f>InvoiceDatabase[[#This Row],[Amount]]-InvoiceDatabase[[#This Row],[Paid Amount]]</f>
        <v>0</v>
      </c>
      <c r="N2453" s="68" t="str" cm="1">
        <f t="array" aca="1" ref="N245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3" s="68" t="str">
        <f>_xlfn.TEXTAFTER(
VLOOKUP(InvoiceDatabase[[#This Row],[Customer]],CustomerList[],5,FALSE),
", ", -1)</f>
        <v>Sulawesi Utara</v>
      </c>
      <c r="P2453" s="68">
        <f ca="1">IF(InvoiceDatabase[[#This Row],[Aging]]&lt;&gt;"Within Due",InvoiceDatabase[[#This Row],[Balance Outstanding]],0)</f>
        <v>0</v>
      </c>
      <c r="Q2453" s="68">
        <f ca="1">IF(InvoiceDatabase[[#This Row],[Aging]]="Within Due",InvoiceDatabase[[#This Row],[Balance Outstanding]],0)</f>
        <v>0</v>
      </c>
      <c r="R2453" s="68" t="str">
        <f ca="1">IF(InvoiceDatabase[[#This Row],[Date Issued]] &gt;= TODAY()-30, "Yes", "No")</f>
        <v>No</v>
      </c>
      <c r="S2453" s="68" t="str">
        <f ca="1">IF(InvoiceDatabase[[#This Row],[IsOverdue?]]&lt;&gt;"Yes",InvoiceDatabase[[#This Row],[Status]],"Past Due")</f>
        <v>Paid</v>
      </c>
      <c r="T2453" s="68" t="str">
        <f ca="1">IF(AND(InvoiceDatabase[[#This Row],[Date Due]]&lt;TODAY(),InvoiceDatabase[[#This Row],[Status]]&lt;&gt;"Paid"),"Yes","No")</f>
        <v>No</v>
      </c>
    </row>
    <row r="2454" spans="1:20">
      <c r="A2454">
        <v>2453</v>
      </c>
      <c r="C2454" t="s">
        <v>184</v>
      </c>
      <c r="D2454" s="68">
        <v>4991000</v>
      </c>
      <c r="E2454" s="23">
        <v>46268</v>
      </c>
      <c r="F2454" s="23">
        <v>46298</v>
      </c>
      <c r="G2454" t="s">
        <v>274</v>
      </c>
      <c r="H2454"/>
      <c r="I2454"/>
      <c r="K2454" t="s">
        <v>2754</v>
      </c>
      <c r="L2454" s="68">
        <v>4991000</v>
      </c>
      <c r="M2454" s="68">
        <f>InvoiceDatabase[[#This Row],[Amount]]-InvoiceDatabase[[#This Row],[Paid Amount]]</f>
        <v>0</v>
      </c>
      <c r="N2454" s="68" t="str" cm="1">
        <f t="array" aca="1" ref="N245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4" s="68" t="str">
        <f>_xlfn.TEXTAFTER(
VLOOKUP(InvoiceDatabase[[#This Row],[Customer]],CustomerList[],5,FALSE),
", ", -1)</f>
        <v>Jawa Timur</v>
      </c>
      <c r="P2454" s="68">
        <f ca="1">IF(InvoiceDatabase[[#This Row],[Aging]]&lt;&gt;"Within Due",InvoiceDatabase[[#This Row],[Balance Outstanding]],0)</f>
        <v>0</v>
      </c>
      <c r="Q2454" s="68">
        <f ca="1">IF(InvoiceDatabase[[#This Row],[Aging]]="Within Due",InvoiceDatabase[[#This Row],[Balance Outstanding]],0)</f>
        <v>0</v>
      </c>
      <c r="R2454" s="68" t="str">
        <f ca="1">IF(InvoiceDatabase[[#This Row],[Date Issued]] &gt;= TODAY()-30, "Yes", "No")</f>
        <v>No</v>
      </c>
      <c r="S2454" s="68" t="str">
        <f ca="1">IF(InvoiceDatabase[[#This Row],[IsOverdue?]]&lt;&gt;"Yes",InvoiceDatabase[[#This Row],[Status]],"Past Due")</f>
        <v>Paid</v>
      </c>
      <c r="T2454" s="68" t="str">
        <f ca="1">IF(AND(InvoiceDatabase[[#This Row],[Date Due]]&lt;TODAY(),InvoiceDatabase[[#This Row],[Status]]&lt;&gt;"Paid"),"Yes","No")</f>
        <v>No</v>
      </c>
    </row>
    <row r="2455" spans="1:20">
      <c r="A2455">
        <v>2454</v>
      </c>
      <c r="C2455" t="s">
        <v>125</v>
      </c>
      <c r="D2455" s="68">
        <v>3174000</v>
      </c>
      <c r="E2455" s="23">
        <v>46238</v>
      </c>
      <c r="F2455" s="23">
        <v>46252</v>
      </c>
      <c r="G2455" t="s">
        <v>2802</v>
      </c>
      <c r="H2455"/>
      <c r="I2455"/>
      <c r="K2455" t="s">
        <v>2755</v>
      </c>
      <c r="L2455" s="68">
        <v>952000</v>
      </c>
      <c r="M2455" s="68">
        <f>InvoiceDatabase[[#This Row],[Amount]]-InvoiceDatabase[[#This Row],[Paid Amount]]</f>
        <v>2222000</v>
      </c>
      <c r="N2455" s="68" t="str" cm="1">
        <f t="array" aca="1" ref="N245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55" s="68" t="str">
        <f>_xlfn.TEXTAFTER(
VLOOKUP(InvoiceDatabase[[#This Row],[Customer]],CustomerList[],5,FALSE),
", ", -1)</f>
        <v>DKI Jakarta</v>
      </c>
      <c r="P2455" s="68">
        <f ca="1">IF(InvoiceDatabase[[#This Row],[Aging]]&lt;&gt;"Within Due",InvoiceDatabase[[#This Row],[Balance Outstanding]],0)</f>
        <v>2222000</v>
      </c>
      <c r="Q2455" s="68">
        <f ca="1">IF(InvoiceDatabase[[#This Row],[Aging]]="Within Due",InvoiceDatabase[[#This Row],[Balance Outstanding]],0)</f>
        <v>0</v>
      </c>
      <c r="R2455" s="68" t="str">
        <f ca="1">IF(InvoiceDatabase[[#This Row],[Date Issued]] &gt;= TODAY()-30, "Yes", "No")</f>
        <v>No</v>
      </c>
      <c r="S2455" s="68" t="str">
        <f ca="1">IF(InvoiceDatabase[[#This Row],[IsOverdue?]]&lt;&gt;"Yes",InvoiceDatabase[[#This Row],[Status]],"Past Due")</f>
        <v>Past Due</v>
      </c>
      <c r="T2455" s="68" t="str">
        <f ca="1">IF(AND(InvoiceDatabase[[#This Row],[Date Due]]&lt;TODAY(),InvoiceDatabase[[#This Row],[Status]]&lt;&gt;"Paid"),"Yes","No")</f>
        <v>Yes</v>
      </c>
    </row>
    <row r="2456" spans="1:20">
      <c r="A2456">
        <v>2455</v>
      </c>
      <c r="C2456" t="s">
        <v>118</v>
      </c>
      <c r="D2456" s="68">
        <v>6506000</v>
      </c>
      <c r="E2456" s="23">
        <v>46068</v>
      </c>
      <c r="F2456" s="23">
        <v>46098</v>
      </c>
      <c r="G2456" t="s">
        <v>51</v>
      </c>
      <c r="H2456"/>
      <c r="I2456"/>
      <c r="K2456" t="s">
        <v>2756</v>
      </c>
      <c r="L2456" s="68">
        <v>0</v>
      </c>
      <c r="M2456" s="68">
        <f>InvoiceDatabase[[#This Row],[Amount]]-InvoiceDatabase[[#This Row],[Paid Amount]]</f>
        <v>6506000</v>
      </c>
      <c r="N2456" s="68" t="str" cm="1">
        <f t="array" aca="1" ref="N245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6" s="68" t="str">
        <f>_xlfn.TEXTAFTER(
VLOOKUP(InvoiceDatabase[[#This Row],[Customer]],CustomerList[],5,FALSE),
", ", -1)</f>
        <v>DKI Jakarta</v>
      </c>
      <c r="P2456" s="68">
        <f ca="1">IF(InvoiceDatabase[[#This Row],[Aging]]&lt;&gt;"Within Due",InvoiceDatabase[[#This Row],[Balance Outstanding]],0)</f>
        <v>6506000</v>
      </c>
      <c r="Q2456" s="68">
        <f ca="1">IF(InvoiceDatabase[[#This Row],[Aging]]="Within Due",InvoiceDatabase[[#This Row],[Balance Outstanding]],0)</f>
        <v>0</v>
      </c>
      <c r="R2456" s="68" t="str">
        <f ca="1">IF(InvoiceDatabase[[#This Row],[Date Issued]] &gt;= TODAY()-30, "Yes", "No")</f>
        <v>No</v>
      </c>
      <c r="S2456" s="68" t="str">
        <f ca="1">IF(InvoiceDatabase[[#This Row],[IsOverdue?]]&lt;&gt;"Yes",InvoiceDatabase[[#This Row],[Status]],"Past Due")</f>
        <v>Past Due</v>
      </c>
      <c r="T2456" s="68" t="str">
        <f ca="1">IF(AND(InvoiceDatabase[[#This Row],[Date Due]]&lt;TODAY(),InvoiceDatabase[[#This Row],[Status]]&lt;&gt;"Paid"),"Yes","No")</f>
        <v>Yes</v>
      </c>
    </row>
    <row r="2457" spans="1:20">
      <c r="A2457">
        <v>2456</v>
      </c>
      <c r="C2457" t="s">
        <v>204</v>
      </c>
      <c r="D2457" s="68">
        <v>1626000</v>
      </c>
      <c r="E2457" s="23">
        <v>46080</v>
      </c>
      <c r="F2457" s="23">
        <v>46110</v>
      </c>
      <c r="G2457" t="s">
        <v>2802</v>
      </c>
      <c r="H2457"/>
      <c r="I2457"/>
      <c r="K2457" t="s">
        <v>2757</v>
      </c>
      <c r="L2457" s="68">
        <v>976000</v>
      </c>
      <c r="M2457" s="68">
        <f>InvoiceDatabase[[#This Row],[Amount]]-InvoiceDatabase[[#This Row],[Paid Amount]]</f>
        <v>650000</v>
      </c>
      <c r="N2457" s="68" t="str" cm="1">
        <f t="array" aca="1" ref="N245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7" s="68" t="str">
        <f>_xlfn.TEXTAFTER(
VLOOKUP(InvoiceDatabase[[#This Row],[Customer]],CustomerList[],5,FALSE),
", ", -1)</f>
        <v>Bali</v>
      </c>
      <c r="P2457" s="68">
        <f ca="1">IF(InvoiceDatabase[[#This Row],[Aging]]&lt;&gt;"Within Due",InvoiceDatabase[[#This Row],[Balance Outstanding]],0)</f>
        <v>650000</v>
      </c>
      <c r="Q2457" s="68">
        <f ca="1">IF(InvoiceDatabase[[#This Row],[Aging]]="Within Due",InvoiceDatabase[[#This Row],[Balance Outstanding]],0)</f>
        <v>0</v>
      </c>
      <c r="R2457" s="68" t="str">
        <f ca="1">IF(InvoiceDatabase[[#This Row],[Date Issued]] &gt;= TODAY()-30, "Yes", "No")</f>
        <v>No</v>
      </c>
      <c r="S2457" s="68" t="str">
        <f ca="1">IF(InvoiceDatabase[[#This Row],[IsOverdue?]]&lt;&gt;"Yes",InvoiceDatabase[[#This Row],[Status]],"Past Due")</f>
        <v>Past Due</v>
      </c>
      <c r="T2457" s="68" t="str">
        <f ca="1">IF(AND(InvoiceDatabase[[#This Row],[Date Due]]&lt;TODAY(),InvoiceDatabase[[#This Row],[Status]]&lt;&gt;"Paid"),"Yes","No")</f>
        <v>Yes</v>
      </c>
    </row>
    <row r="2458" spans="1:20">
      <c r="A2458">
        <v>2457</v>
      </c>
      <c r="C2458" t="s">
        <v>204</v>
      </c>
      <c r="D2458" s="68">
        <v>2373000</v>
      </c>
      <c r="E2458" s="23">
        <v>46130</v>
      </c>
      <c r="F2458" s="23">
        <v>46160</v>
      </c>
      <c r="G2458" t="s">
        <v>2802</v>
      </c>
      <c r="H2458"/>
      <c r="I2458"/>
      <c r="K2458" t="s">
        <v>2758</v>
      </c>
      <c r="L2458" s="68">
        <v>593000</v>
      </c>
      <c r="M2458" s="68">
        <f>InvoiceDatabase[[#This Row],[Amount]]-InvoiceDatabase[[#This Row],[Paid Amount]]</f>
        <v>1780000</v>
      </c>
      <c r="N2458" s="68" t="str" cm="1">
        <f t="array" aca="1" ref="N245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58" s="68" t="str">
        <f>_xlfn.TEXTAFTER(
VLOOKUP(InvoiceDatabase[[#This Row],[Customer]],CustomerList[],5,FALSE),
", ", -1)</f>
        <v>Bali</v>
      </c>
      <c r="P2458" s="68">
        <f ca="1">IF(InvoiceDatabase[[#This Row],[Aging]]&lt;&gt;"Within Due",InvoiceDatabase[[#This Row],[Balance Outstanding]],0)</f>
        <v>1780000</v>
      </c>
      <c r="Q2458" s="68">
        <f ca="1">IF(InvoiceDatabase[[#This Row],[Aging]]="Within Due",InvoiceDatabase[[#This Row],[Balance Outstanding]],0)</f>
        <v>0</v>
      </c>
      <c r="R2458" s="68" t="str">
        <f ca="1">IF(InvoiceDatabase[[#This Row],[Date Issued]] &gt;= TODAY()-30, "Yes", "No")</f>
        <v>No</v>
      </c>
      <c r="S2458" s="68" t="str">
        <f ca="1">IF(InvoiceDatabase[[#This Row],[IsOverdue?]]&lt;&gt;"Yes",InvoiceDatabase[[#This Row],[Status]],"Past Due")</f>
        <v>Past Due</v>
      </c>
      <c r="T2458" s="68" t="str">
        <f ca="1">IF(AND(InvoiceDatabase[[#This Row],[Date Due]]&lt;TODAY(),InvoiceDatabase[[#This Row],[Status]]&lt;&gt;"Paid"),"Yes","No")</f>
        <v>Yes</v>
      </c>
    </row>
    <row r="2459" spans="1:20">
      <c r="A2459">
        <v>2458</v>
      </c>
      <c r="C2459" t="s">
        <v>118</v>
      </c>
      <c r="D2459" s="68">
        <v>7082000</v>
      </c>
      <c r="E2459" s="23">
        <v>46065</v>
      </c>
      <c r="F2459" s="23">
        <v>46079</v>
      </c>
      <c r="G2459" t="s">
        <v>274</v>
      </c>
      <c r="H2459"/>
      <c r="I2459"/>
      <c r="K2459" t="s">
        <v>2759</v>
      </c>
      <c r="L2459" s="68">
        <v>7082000</v>
      </c>
      <c r="M2459" s="68">
        <f>InvoiceDatabase[[#This Row],[Amount]]-InvoiceDatabase[[#This Row],[Paid Amount]]</f>
        <v>0</v>
      </c>
      <c r="N2459" s="68" t="str" cm="1">
        <f t="array" aca="1" ref="N245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59" s="68" t="str">
        <f>_xlfn.TEXTAFTER(
VLOOKUP(InvoiceDatabase[[#This Row],[Customer]],CustomerList[],5,FALSE),
", ", -1)</f>
        <v>DKI Jakarta</v>
      </c>
      <c r="P2459" s="68">
        <f ca="1">IF(InvoiceDatabase[[#This Row],[Aging]]&lt;&gt;"Within Due",InvoiceDatabase[[#This Row],[Balance Outstanding]],0)</f>
        <v>0</v>
      </c>
      <c r="Q2459" s="68">
        <f ca="1">IF(InvoiceDatabase[[#This Row],[Aging]]="Within Due",InvoiceDatabase[[#This Row],[Balance Outstanding]],0)</f>
        <v>0</v>
      </c>
      <c r="R2459" s="68" t="str">
        <f ca="1">IF(InvoiceDatabase[[#This Row],[Date Issued]] &gt;= TODAY()-30, "Yes", "No")</f>
        <v>No</v>
      </c>
      <c r="S2459" s="68" t="str">
        <f ca="1">IF(InvoiceDatabase[[#This Row],[IsOverdue?]]&lt;&gt;"Yes",InvoiceDatabase[[#This Row],[Status]],"Past Due")</f>
        <v>Paid</v>
      </c>
      <c r="T2459" s="68" t="str">
        <f ca="1">IF(AND(InvoiceDatabase[[#This Row],[Date Due]]&lt;TODAY(),InvoiceDatabase[[#This Row],[Status]]&lt;&gt;"Paid"),"Yes","No")</f>
        <v>No</v>
      </c>
    </row>
    <row r="2460" spans="1:20">
      <c r="A2460">
        <v>2459</v>
      </c>
      <c r="C2460" t="s">
        <v>253</v>
      </c>
      <c r="D2460" s="68">
        <v>2278000</v>
      </c>
      <c r="E2460" s="23">
        <v>46270</v>
      </c>
      <c r="F2460" s="23">
        <v>46284</v>
      </c>
      <c r="G2460" t="s">
        <v>2802</v>
      </c>
      <c r="H2460"/>
      <c r="I2460"/>
      <c r="K2460" t="s">
        <v>2760</v>
      </c>
      <c r="L2460" s="68">
        <v>1708000</v>
      </c>
      <c r="M2460" s="68">
        <f>InvoiceDatabase[[#This Row],[Amount]]-InvoiceDatabase[[#This Row],[Paid Amount]]</f>
        <v>570000</v>
      </c>
      <c r="N2460" s="68" t="str" cm="1">
        <f t="array" aca="1" ref="N246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60" s="68" t="str">
        <f>_xlfn.TEXTAFTER(
VLOOKUP(InvoiceDatabase[[#This Row],[Customer]],CustomerList[],5,FALSE),
", ", -1)</f>
        <v>Kalimantan Barat</v>
      </c>
      <c r="P2460" s="68">
        <f ca="1">IF(InvoiceDatabase[[#This Row],[Aging]]&lt;&gt;"Within Due",InvoiceDatabase[[#This Row],[Balance Outstanding]],0)</f>
        <v>570000</v>
      </c>
      <c r="Q2460" s="68">
        <f ca="1">IF(InvoiceDatabase[[#This Row],[Aging]]="Within Due",InvoiceDatabase[[#This Row],[Balance Outstanding]],0)</f>
        <v>0</v>
      </c>
      <c r="R2460" s="68" t="str">
        <f ca="1">IF(InvoiceDatabase[[#This Row],[Date Issued]] &gt;= TODAY()-30, "Yes", "No")</f>
        <v>Yes</v>
      </c>
      <c r="S2460" s="68" t="str">
        <f ca="1">IF(InvoiceDatabase[[#This Row],[IsOverdue?]]&lt;&gt;"Yes",InvoiceDatabase[[#This Row],[Status]],"Past Due")</f>
        <v>Past Due</v>
      </c>
      <c r="T2460" s="68" t="str">
        <f ca="1">IF(AND(InvoiceDatabase[[#This Row],[Date Due]]&lt;TODAY(),InvoiceDatabase[[#This Row],[Status]]&lt;&gt;"Paid"),"Yes","No")</f>
        <v>Yes</v>
      </c>
    </row>
    <row r="2461" spans="1:20">
      <c r="A2461">
        <v>2460</v>
      </c>
      <c r="C2461" t="s">
        <v>32</v>
      </c>
      <c r="D2461" s="68">
        <v>4455000</v>
      </c>
      <c r="E2461" s="23">
        <v>46074</v>
      </c>
      <c r="F2461" s="23">
        <v>46104</v>
      </c>
      <c r="G2461" t="s">
        <v>274</v>
      </c>
      <c r="H2461"/>
      <c r="I2461"/>
      <c r="K2461" t="s">
        <v>2761</v>
      </c>
      <c r="L2461" s="68">
        <v>4455000</v>
      </c>
      <c r="M2461" s="68">
        <f>InvoiceDatabase[[#This Row],[Amount]]-InvoiceDatabase[[#This Row],[Paid Amount]]</f>
        <v>0</v>
      </c>
      <c r="N2461" s="68" t="str" cm="1">
        <f t="array" aca="1" ref="N246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1" s="68" t="str">
        <f>_xlfn.TEXTAFTER(
VLOOKUP(InvoiceDatabase[[#This Row],[Customer]],CustomerList[],5,FALSE),
", ", -1)</f>
        <v>DKI Jakarta</v>
      </c>
      <c r="P2461" s="68">
        <f ca="1">IF(InvoiceDatabase[[#This Row],[Aging]]&lt;&gt;"Within Due",InvoiceDatabase[[#This Row],[Balance Outstanding]],0)</f>
        <v>0</v>
      </c>
      <c r="Q2461" s="68">
        <f ca="1">IF(InvoiceDatabase[[#This Row],[Aging]]="Within Due",InvoiceDatabase[[#This Row],[Balance Outstanding]],0)</f>
        <v>0</v>
      </c>
      <c r="R2461" s="68" t="str">
        <f ca="1">IF(InvoiceDatabase[[#This Row],[Date Issued]] &gt;= TODAY()-30, "Yes", "No")</f>
        <v>No</v>
      </c>
      <c r="S2461" s="68" t="str">
        <f ca="1">IF(InvoiceDatabase[[#This Row],[IsOverdue?]]&lt;&gt;"Yes",InvoiceDatabase[[#This Row],[Status]],"Past Due")</f>
        <v>Paid</v>
      </c>
      <c r="T2461" s="68" t="str">
        <f ca="1">IF(AND(InvoiceDatabase[[#This Row],[Date Due]]&lt;TODAY(),InvoiceDatabase[[#This Row],[Status]]&lt;&gt;"Paid"),"Yes","No")</f>
        <v>No</v>
      </c>
    </row>
    <row r="2462" spans="1:20">
      <c r="A2462">
        <v>2461</v>
      </c>
      <c r="C2462" t="s">
        <v>32</v>
      </c>
      <c r="D2462" s="68">
        <v>3668000</v>
      </c>
      <c r="E2462" s="23">
        <v>46221</v>
      </c>
      <c r="F2462" s="23">
        <v>46251</v>
      </c>
      <c r="G2462" t="s">
        <v>51</v>
      </c>
      <c r="H2462"/>
      <c r="I2462"/>
      <c r="K2462" t="s">
        <v>2762</v>
      </c>
      <c r="L2462" s="68">
        <v>0</v>
      </c>
      <c r="M2462" s="68">
        <f>InvoiceDatabase[[#This Row],[Amount]]-InvoiceDatabase[[#This Row],[Paid Amount]]</f>
        <v>3668000</v>
      </c>
      <c r="N2462" s="68" t="str" cm="1">
        <f t="array" aca="1" ref="N246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62" s="68" t="str">
        <f>_xlfn.TEXTAFTER(
VLOOKUP(InvoiceDatabase[[#This Row],[Customer]],CustomerList[],5,FALSE),
", ", -1)</f>
        <v>DKI Jakarta</v>
      </c>
      <c r="P2462" s="68">
        <f ca="1">IF(InvoiceDatabase[[#This Row],[Aging]]&lt;&gt;"Within Due",InvoiceDatabase[[#This Row],[Balance Outstanding]],0)</f>
        <v>3668000</v>
      </c>
      <c r="Q2462" s="68">
        <f ca="1">IF(InvoiceDatabase[[#This Row],[Aging]]="Within Due",InvoiceDatabase[[#This Row],[Balance Outstanding]],0)</f>
        <v>0</v>
      </c>
      <c r="R2462" s="68" t="str">
        <f ca="1">IF(InvoiceDatabase[[#This Row],[Date Issued]] &gt;= TODAY()-30, "Yes", "No")</f>
        <v>No</v>
      </c>
      <c r="S2462" s="68" t="str">
        <f ca="1">IF(InvoiceDatabase[[#This Row],[IsOverdue?]]&lt;&gt;"Yes",InvoiceDatabase[[#This Row],[Status]],"Past Due")</f>
        <v>Past Due</v>
      </c>
      <c r="T2462" s="68" t="str">
        <f ca="1">IF(AND(InvoiceDatabase[[#This Row],[Date Due]]&lt;TODAY(),InvoiceDatabase[[#This Row],[Status]]&lt;&gt;"Paid"),"Yes","No")</f>
        <v>Yes</v>
      </c>
    </row>
    <row r="2463" spans="1:20">
      <c r="A2463">
        <v>2462</v>
      </c>
      <c r="C2463" t="s">
        <v>197</v>
      </c>
      <c r="D2463" s="68">
        <v>99000</v>
      </c>
      <c r="E2463" s="23">
        <v>46106</v>
      </c>
      <c r="F2463" s="23">
        <v>46136</v>
      </c>
      <c r="G2463" t="s">
        <v>274</v>
      </c>
      <c r="H2463"/>
      <c r="I2463"/>
      <c r="K2463" t="s">
        <v>2763</v>
      </c>
      <c r="L2463" s="68">
        <v>99000</v>
      </c>
      <c r="M2463" s="68">
        <f>InvoiceDatabase[[#This Row],[Amount]]-InvoiceDatabase[[#This Row],[Paid Amount]]</f>
        <v>0</v>
      </c>
      <c r="N2463" s="68" t="str" cm="1">
        <f t="array" aca="1" ref="N246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3" s="68" t="str">
        <f>_xlfn.TEXTAFTER(
VLOOKUP(InvoiceDatabase[[#This Row],[Customer]],CustomerList[],5,FALSE),
", ", -1)</f>
        <v>DI Yogyakarta</v>
      </c>
      <c r="P2463" s="68">
        <f ca="1">IF(InvoiceDatabase[[#This Row],[Aging]]&lt;&gt;"Within Due",InvoiceDatabase[[#This Row],[Balance Outstanding]],0)</f>
        <v>0</v>
      </c>
      <c r="Q2463" s="68">
        <f ca="1">IF(InvoiceDatabase[[#This Row],[Aging]]="Within Due",InvoiceDatabase[[#This Row],[Balance Outstanding]],0)</f>
        <v>0</v>
      </c>
      <c r="R2463" s="68" t="str">
        <f ca="1">IF(InvoiceDatabase[[#This Row],[Date Issued]] &gt;= TODAY()-30, "Yes", "No")</f>
        <v>No</v>
      </c>
      <c r="S2463" s="68" t="str">
        <f ca="1">IF(InvoiceDatabase[[#This Row],[IsOverdue?]]&lt;&gt;"Yes",InvoiceDatabase[[#This Row],[Status]],"Past Due")</f>
        <v>Paid</v>
      </c>
      <c r="T2463" s="68" t="str">
        <f ca="1">IF(AND(InvoiceDatabase[[#This Row],[Date Due]]&lt;TODAY(),InvoiceDatabase[[#This Row],[Status]]&lt;&gt;"Paid"),"Yes","No")</f>
        <v>No</v>
      </c>
    </row>
    <row r="2464" spans="1:20">
      <c r="A2464">
        <v>2463</v>
      </c>
      <c r="C2464" t="s">
        <v>197</v>
      </c>
      <c r="D2464" s="68">
        <v>3940000</v>
      </c>
      <c r="E2464" s="23">
        <v>46234</v>
      </c>
      <c r="F2464" s="23">
        <v>46264</v>
      </c>
      <c r="G2464" t="s">
        <v>274</v>
      </c>
      <c r="H2464"/>
      <c r="I2464"/>
      <c r="K2464" t="s">
        <v>2764</v>
      </c>
      <c r="L2464" s="68">
        <v>3940000</v>
      </c>
      <c r="M2464" s="68">
        <f>InvoiceDatabase[[#This Row],[Amount]]-InvoiceDatabase[[#This Row],[Paid Amount]]</f>
        <v>0</v>
      </c>
      <c r="N2464" s="68" t="str" cm="1">
        <f t="array" aca="1" ref="N246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4" s="68" t="str">
        <f>_xlfn.TEXTAFTER(
VLOOKUP(InvoiceDatabase[[#This Row],[Customer]],CustomerList[],5,FALSE),
", ", -1)</f>
        <v>DI Yogyakarta</v>
      </c>
      <c r="P2464" s="68">
        <f ca="1">IF(InvoiceDatabase[[#This Row],[Aging]]&lt;&gt;"Within Due",InvoiceDatabase[[#This Row],[Balance Outstanding]],0)</f>
        <v>0</v>
      </c>
      <c r="Q2464" s="68">
        <f ca="1">IF(InvoiceDatabase[[#This Row],[Aging]]="Within Due",InvoiceDatabase[[#This Row],[Balance Outstanding]],0)</f>
        <v>0</v>
      </c>
      <c r="R2464" s="68" t="str">
        <f ca="1">IF(InvoiceDatabase[[#This Row],[Date Issued]] &gt;= TODAY()-30, "Yes", "No")</f>
        <v>No</v>
      </c>
      <c r="S2464" s="68" t="str">
        <f ca="1">IF(InvoiceDatabase[[#This Row],[IsOverdue?]]&lt;&gt;"Yes",InvoiceDatabase[[#This Row],[Status]],"Past Due")</f>
        <v>Paid</v>
      </c>
      <c r="T2464" s="68" t="str">
        <f ca="1">IF(AND(InvoiceDatabase[[#This Row],[Date Due]]&lt;TODAY(),InvoiceDatabase[[#This Row],[Status]]&lt;&gt;"Paid"),"Yes","No")</f>
        <v>No</v>
      </c>
    </row>
    <row r="2465" spans="1:20">
      <c r="A2465">
        <v>2464</v>
      </c>
      <c r="C2465" t="s">
        <v>151</v>
      </c>
      <c r="D2465" s="68">
        <v>3251000</v>
      </c>
      <c r="E2465" s="23">
        <v>46265</v>
      </c>
      <c r="F2465" s="23">
        <v>46295</v>
      </c>
      <c r="G2465" t="s">
        <v>274</v>
      </c>
      <c r="H2465"/>
      <c r="I2465"/>
      <c r="K2465" t="s">
        <v>2765</v>
      </c>
      <c r="L2465" s="68">
        <v>3251000</v>
      </c>
      <c r="M2465" s="68">
        <f>InvoiceDatabase[[#This Row],[Amount]]-InvoiceDatabase[[#This Row],[Paid Amount]]</f>
        <v>0</v>
      </c>
      <c r="N2465" s="68" t="str" cm="1">
        <f t="array" aca="1" ref="N246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5" s="68" t="str">
        <f>_xlfn.TEXTAFTER(
VLOOKUP(InvoiceDatabase[[#This Row],[Customer]],CustomerList[],5,FALSE),
", ", -1)</f>
        <v>Banten</v>
      </c>
      <c r="P2465" s="68">
        <f ca="1">IF(InvoiceDatabase[[#This Row],[Aging]]&lt;&gt;"Within Due",InvoiceDatabase[[#This Row],[Balance Outstanding]],0)</f>
        <v>0</v>
      </c>
      <c r="Q2465" s="68">
        <f ca="1">IF(InvoiceDatabase[[#This Row],[Aging]]="Within Due",InvoiceDatabase[[#This Row],[Balance Outstanding]],0)</f>
        <v>0</v>
      </c>
      <c r="R2465" s="68" t="str">
        <f ca="1">IF(InvoiceDatabase[[#This Row],[Date Issued]] &gt;= TODAY()-30, "Yes", "No")</f>
        <v>No</v>
      </c>
      <c r="S2465" s="68" t="str">
        <f ca="1">IF(InvoiceDatabase[[#This Row],[IsOverdue?]]&lt;&gt;"Yes",InvoiceDatabase[[#This Row],[Status]],"Past Due")</f>
        <v>Paid</v>
      </c>
      <c r="T2465" s="68" t="str">
        <f ca="1">IF(AND(InvoiceDatabase[[#This Row],[Date Due]]&lt;TODAY(),InvoiceDatabase[[#This Row],[Status]]&lt;&gt;"Paid"),"Yes","No")</f>
        <v>No</v>
      </c>
    </row>
    <row r="2466" spans="1:20">
      <c r="A2466">
        <v>2465</v>
      </c>
      <c r="C2466" t="s">
        <v>177</v>
      </c>
      <c r="D2466" s="68">
        <v>3545000</v>
      </c>
      <c r="E2466" s="23">
        <v>46072</v>
      </c>
      <c r="F2466" s="23">
        <v>46102</v>
      </c>
      <c r="G2466" t="s">
        <v>274</v>
      </c>
      <c r="H2466"/>
      <c r="I2466"/>
      <c r="K2466" t="s">
        <v>2766</v>
      </c>
      <c r="L2466" s="68">
        <v>3545000</v>
      </c>
      <c r="M2466" s="68">
        <f>InvoiceDatabase[[#This Row],[Amount]]-InvoiceDatabase[[#This Row],[Paid Amount]]</f>
        <v>0</v>
      </c>
      <c r="N2466" s="68" t="str" cm="1">
        <f t="array" aca="1" ref="N246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6" s="68" t="str">
        <f>_xlfn.TEXTAFTER(
VLOOKUP(InvoiceDatabase[[#This Row],[Customer]],CustomerList[],5,FALSE),
", ", -1)</f>
        <v>Jawa Timur</v>
      </c>
      <c r="P2466" s="68">
        <f ca="1">IF(InvoiceDatabase[[#This Row],[Aging]]&lt;&gt;"Within Due",InvoiceDatabase[[#This Row],[Balance Outstanding]],0)</f>
        <v>0</v>
      </c>
      <c r="Q2466" s="68">
        <f ca="1">IF(InvoiceDatabase[[#This Row],[Aging]]="Within Due",InvoiceDatabase[[#This Row],[Balance Outstanding]],0)</f>
        <v>0</v>
      </c>
      <c r="R2466" s="68" t="str">
        <f ca="1">IF(InvoiceDatabase[[#This Row],[Date Issued]] &gt;= TODAY()-30, "Yes", "No")</f>
        <v>No</v>
      </c>
      <c r="S2466" s="68" t="str">
        <f ca="1">IF(InvoiceDatabase[[#This Row],[IsOverdue?]]&lt;&gt;"Yes",InvoiceDatabase[[#This Row],[Status]],"Past Due")</f>
        <v>Paid</v>
      </c>
      <c r="T2466" s="68" t="str">
        <f ca="1">IF(AND(InvoiceDatabase[[#This Row],[Date Due]]&lt;TODAY(),InvoiceDatabase[[#This Row],[Status]]&lt;&gt;"Paid"),"Yes","No")</f>
        <v>No</v>
      </c>
    </row>
    <row r="2467" spans="1:20">
      <c r="A2467">
        <v>2466</v>
      </c>
      <c r="C2467" t="s">
        <v>171</v>
      </c>
      <c r="D2467" s="68">
        <v>6676000</v>
      </c>
      <c r="E2467" s="23">
        <v>46113</v>
      </c>
      <c r="F2467" s="23">
        <v>46143</v>
      </c>
      <c r="G2467" t="s">
        <v>51</v>
      </c>
      <c r="H2467"/>
      <c r="I2467"/>
      <c r="K2467" t="s">
        <v>2767</v>
      </c>
      <c r="L2467" s="68">
        <v>0</v>
      </c>
      <c r="M2467" s="68">
        <f>InvoiceDatabase[[#This Row],[Amount]]-InvoiceDatabase[[#This Row],[Paid Amount]]</f>
        <v>6676000</v>
      </c>
      <c r="N2467" s="68" t="str" cm="1">
        <f t="array" aca="1" ref="N246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67" s="68" t="str">
        <f>_xlfn.TEXTAFTER(
VLOOKUP(InvoiceDatabase[[#This Row],[Customer]],CustomerList[],5,FALSE),
", ", -1)</f>
        <v>Jawa Barat</v>
      </c>
      <c r="P2467" s="68">
        <f ca="1">IF(InvoiceDatabase[[#This Row],[Aging]]&lt;&gt;"Within Due",InvoiceDatabase[[#This Row],[Balance Outstanding]],0)</f>
        <v>6676000</v>
      </c>
      <c r="Q2467" s="68">
        <f ca="1">IF(InvoiceDatabase[[#This Row],[Aging]]="Within Due",InvoiceDatabase[[#This Row],[Balance Outstanding]],0)</f>
        <v>0</v>
      </c>
      <c r="R2467" s="68" t="str">
        <f ca="1">IF(InvoiceDatabase[[#This Row],[Date Issued]] &gt;= TODAY()-30, "Yes", "No")</f>
        <v>No</v>
      </c>
      <c r="S2467" s="68" t="str">
        <f ca="1">IF(InvoiceDatabase[[#This Row],[IsOverdue?]]&lt;&gt;"Yes",InvoiceDatabase[[#This Row],[Status]],"Past Due")</f>
        <v>Past Due</v>
      </c>
      <c r="T2467" s="68" t="str">
        <f ca="1">IF(AND(InvoiceDatabase[[#This Row],[Date Due]]&lt;TODAY(),InvoiceDatabase[[#This Row],[Status]]&lt;&gt;"Paid"),"Yes","No")</f>
        <v>Yes</v>
      </c>
    </row>
    <row r="2468" spans="1:20">
      <c r="A2468">
        <v>2467</v>
      </c>
      <c r="C2468" t="s">
        <v>184</v>
      </c>
      <c r="D2468" s="68">
        <v>3290000</v>
      </c>
      <c r="E2468" s="23">
        <v>46066</v>
      </c>
      <c r="F2468" s="23">
        <v>46080</v>
      </c>
      <c r="G2468" t="s">
        <v>274</v>
      </c>
      <c r="H2468"/>
      <c r="I2468"/>
      <c r="K2468" t="s">
        <v>2768</v>
      </c>
      <c r="L2468" s="68">
        <v>3290000</v>
      </c>
      <c r="M2468" s="68">
        <f>InvoiceDatabase[[#This Row],[Amount]]-InvoiceDatabase[[#This Row],[Paid Amount]]</f>
        <v>0</v>
      </c>
      <c r="N2468" s="68" t="str" cm="1">
        <f t="array" aca="1" ref="N246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8" s="68" t="str">
        <f>_xlfn.TEXTAFTER(
VLOOKUP(InvoiceDatabase[[#This Row],[Customer]],CustomerList[],5,FALSE),
", ", -1)</f>
        <v>Jawa Timur</v>
      </c>
      <c r="P2468" s="68">
        <f ca="1">IF(InvoiceDatabase[[#This Row],[Aging]]&lt;&gt;"Within Due",InvoiceDatabase[[#This Row],[Balance Outstanding]],0)</f>
        <v>0</v>
      </c>
      <c r="Q2468" s="68">
        <f ca="1">IF(InvoiceDatabase[[#This Row],[Aging]]="Within Due",InvoiceDatabase[[#This Row],[Balance Outstanding]],0)</f>
        <v>0</v>
      </c>
      <c r="R2468" s="68" t="str">
        <f ca="1">IF(InvoiceDatabase[[#This Row],[Date Issued]] &gt;= TODAY()-30, "Yes", "No")</f>
        <v>No</v>
      </c>
      <c r="S2468" s="68" t="str">
        <f ca="1">IF(InvoiceDatabase[[#This Row],[IsOverdue?]]&lt;&gt;"Yes",InvoiceDatabase[[#This Row],[Status]],"Past Due")</f>
        <v>Paid</v>
      </c>
      <c r="T2468" s="68" t="str">
        <f ca="1">IF(AND(InvoiceDatabase[[#This Row],[Date Due]]&lt;TODAY(),InvoiceDatabase[[#This Row],[Status]]&lt;&gt;"Paid"),"Yes","No")</f>
        <v>No</v>
      </c>
    </row>
    <row r="2469" spans="1:20">
      <c r="A2469">
        <v>2468</v>
      </c>
      <c r="C2469" t="s">
        <v>125</v>
      </c>
      <c r="D2469" s="68">
        <v>4311000</v>
      </c>
      <c r="E2469" s="23">
        <v>46053</v>
      </c>
      <c r="F2469" s="23">
        <v>46067</v>
      </c>
      <c r="G2469" t="s">
        <v>274</v>
      </c>
      <c r="H2469"/>
      <c r="I2469"/>
      <c r="K2469" t="s">
        <v>2769</v>
      </c>
      <c r="L2469" s="68">
        <v>4311000</v>
      </c>
      <c r="M2469" s="68">
        <f>InvoiceDatabase[[#This Row],[Amount]]-InvoiceDatabase[[#This Row],[Paid Amount]]</f>
        <v>0</v>
      </c>
      <c r="N2469" s="68" t="str" cm="1">
        <f t="array" aca="1" ref="N246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69" s="68" t="str">
        <f>_xlfn.TEXTAFTER(
VLOOKUP(InvoiceDatabase[[#This Row],[Customer]],CustomerList[],5,FALSE),
", ", -1)</f>
        <v>DKI Jakarta</v>
      </c>
      <c r="P2469" s="68">
        <f ca="1">IF(InvoiceDatabase[[#This Row],[Aging]]&lt;&gt;"Within Due",InvoiceDatabase[[#This Row],[Balance Outstanding]],0)</f>
        <v>0</v>
      </c>
      <c r="Q2469" s="68">
        <f ca="1">IF(InvoiceDatabase[[#This Row],[Aging]]="Within Due",InvoiceDatabase[[#This Row],[Balance Outstanding]],0)</f>
        <v>0</v>
      </c>
      <c r="R2469" s="68" t="str">
        <f ca="1">IF(InvoiceDatabase[[#This Row],[Date Issued]] &gt;= TODAY()-30, "Yes", "No")</f>
        <v>No</v>
      </c>
      <c r="S2469" s="68" t="str">
        <f ca="1">IF(InvoiceDatabase[[#This Row],[IsOverdue?]]&lt;&gt;"Yes",InvoiceDatabase[[#This Row],[Status]],"Past Due")</f>
        <v>Paid</v>
      </c>
      <c r="T2469" s="68" t="str">
        <f ca="1">IF(AND(InvoiceDatabase[[#This Row],[Date Due]]&lt;TODAY(),InvoiceDatabase[[#This Row],[Status]]&lt;&gt;"Paid"),"Yes","No")</f>
        <v>No</v>
      </c>
    </row>
    <row r="2470" spans="1:20">
      <c r="A2470">
        <v>2469</v>
      </c>
      <c r="C2470" t="s">
        <v>184</v>
      </c>
      <c r="D2470" s="68">
        <v>3694000</v>
      </c>
      <c r="E2470" s="23">
        <v>46203</v>
      </c>
      <c r="F2470" s="23">
        <v>46233</v>
      </c>
      <c r="G2470" t="s">
        <v>274</v>
      </c>
      <c r="H2470"/>
      <c r="I2470"/>
      <c r="K2470" t="s">
        <v>2770</v>
      </c>
      <c r="L2470" s="68">
        <v>3694000</v>
      </c>
      <c r="M2470" s="68">
        <f>InvoiceDatabase[[#This Row],[Amount]]-InvoiceDatabase[[#This Row],[Paid Amount]]</f>
        <v>0</v>
      </c>
      <c r="N2470" s="68" t="str" cm="1">
        <f t="array" aca="1" ref="N247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0" s="68" t="str">
        <f>_xlfn.TEXTAFTER(
VLOOKUP(InvoiceDatabase[[#This Row],[Customer]],CustomerList[],5,FALSE),
", ", -1)</f>
        <v>Jawa Timur</v>
      </c>
      <c r="P2470" s="68">
        <f ca="1">IF(InvoiceDatabase[[#This Row],[Aging]]&lt;&gt;"Within Due",InvoiceDatabase[[#This Row],[Balance Outstanding]],0)</f>
        <v>0</v>
      </c>
      <c r="Q2470" s="68">
        <f ca="1">IF(InvoiceDatabase[[#This Row],[Aging]]="Within Due",InvoiceDatabase[[#This Row],[Balance Outstanding]],0)</f>
        <v>0</v>
      </c>
      <c r="R2470" s="68" t="str">
        <f ca="1">IF(InvoiceDatabase[[#This Row],[Date Issued]] &gt;= TODAY()-30, "Yes", "No")</f>
        <v>No</v>
      </c>
      <c r="S2470" s="68" t="str">
        <f ca="1">IF(InvoiceDatabase[[#This Row],[IsOverdue?]]&lt;&gt;"Yes",InvoiceDatabase[[#This Row],[Status]],"Past Due")</f>
        <v>Paid</v>
      </c>
      <c r="T2470" s="68" t="str">
        <f ca="1">IF(AND(InvoiceDatabase[[#This Row],[Date Due]]&lt;TODAY(),InvoiceDatabase[[#This Row],[Status]]&lt;&gt;"Paid"),"Yes","No")</f>
        <v>No</v>
      </c>
    </row>
    <row r="2471" spans="1:20">
      <c r="A2471">
        <v>2470</v>
      </c>
      <c r="C2471" t="s">
        <v>144</v>
      </c>
      <c r="D2471" s="68">
        <v>9196000</v>
      </c>
      <c r="E2471" s="23">
        <v>46059</v>
      </c>
      <c r="F2471" s="23">
        <v>46104</v>
      </c>
      <c r="G2471" t="s">
        <v>274</v>
      </c>
      <c r="H2471"/>
      <c r="I2471"/>
      <c r="K2471" t="s">
        <v>2771</v>
      </c>
      <c r="L2471" s="68">
        <v>9196000</v>
      </c>
      <c r="M2471" s="68">
        <f>InvoiceDatabase[[#This Row],[Amount]]-InvoiceDatabase[[#This Row],[Paid Amount]]</f>
        <v>0</v>
      </c>
      <c r="N2471" s="68" t="str" cm="1">
        <f t="array" aca="1" ref="N247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1" s="68" t="str">
        <f>_xlfn.TEXTAFTER(
VLOOKUP(InvoiceDatabase[[#This Row],[Customer]],CustomerList[],5,FALSE),
", ", -1)</f>
        <v>Banten</v>
      </c>
      <c r="P2471" s="68">
        <f ca="1">IF(InvoiceDatabase[[#This Row],[Aging]]&lt;&gt;"Within Due",InvoiceDatabase[[#This Row],[Balance Outstanding]],0)</f>
        <v>0</v>
      </c>
      <c r="Q2471" s="68">
        <f ca="1">IF(InvoiceDatabase[[#This Row],[Aging]]="Within Due",InvoiceDatabase[[#This Row],[Balance Outstanding]],0)</f>
        <v>0</v>
      </c>
      <c r="R2471" s="68" t="str">
        <f ca="1">IF(InvoiceDatabase[[#This Row],[Date Issued]] &gt;= TODAY()-30, "Yes", "No")</f>
        <v>No</v>
      </c>
      <c r="S2471" s="68" t="str">
        <f ca="1">IF(InvoiceDatabase[[#This Row],[IsOverdue?]]&lt;&gt;"Yes",InvoiceDatabase[[#This Row],[Status]],"Past Due")</f>
        <v>Paid</v>
      </c>
      <c r="T2471" s="68" t="str">
        <f ca="1">IF(AND(InvoiceDatabase[[#This Row],[Date Due]]&lt;TODAY(),InvoiceDatabase[[#This Row],[Status]]&lt;&gt;"Paid"),"Yes","No")</f>
        <v>No</v>
      </c>
    </row>
    <row r="2472" spans="1:20">
      <c r="A2472">
        <v>2471</v>
      </c>
      <c r="C2472" t="s">
        <v>253</v>
      </c>
      <c r="D2472" s="68">
        <v>2926000</v>
      </c>
      <c r="E2472" s="23">
        <v>46039</v>
      </c>
      <c r="F2472" s="23">
        <v>46069</v>
      </c>
      <c r="G2472" t="s">
        <v>2802</v>
      </c>
      <c r="H2472"/>
      <c r="I2472"/>
      <c r="K2472" t="s">
        <v>2772</v>
      </c>
      <c r="L2472" s="68">
        <v>1463000</v>
      </c>
      <c r="M2472" s="68">
        <f>InvoiceDatabase[[#This Row],[Amount]]-InvoiceDatabase[[#This Row],[Paid Amount]]</f>
        <v>1463000</v>
      </c>
      <c r="N2472" s="68" t="str" cm="1">
        <f t="array" aca="1" ref="N247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72" s="68" t="str">
        <f>_xlfn.TEXTAFTER(
VLOOKUP(InvoiceDatabase[[#This Row],[Customer]],CustomerList[],5,FALSE),
", ", -1)</f>
        <v>Kalimantan Barat</v>
      </c>
      <c r="P2472" s="68">
        <f ca="1">IF(InvoiceDatabase[[#This Row],[Aging]]&lt;&gt;"Within Due",InvoiceDatabase[[#This Row],[Balance Outstanding]],0)</f>
        <v>1463000</v>
      </c>
      <c r="Q2472" s="68">
        <f ca="1">IF(InvoiceDatabase[[#This Row],[Aging]]="Within Due",InvoiceDatabase[[#This Row],[Balance Outstanding]],0)</f>
        <v>0</v>
      </c>
      <c r="R2472" s="68" t="str">
        <f ca="1">IF(InvoiceDatabase[[#This Row],[Date Issued]] &gt;= TODAY()-30, "Yes", "No")</f>
        <v>No</v>
      </c>
      <c r="S2472" s="68" t="str">
        <f ca="1">IF(InvoiceDatabase[[#This Row],[IsOverdue?]]&lt;&gt;"Yes",InvoiceDatabase[[#This Row],[Status]],"Past Due")</f>
        <v>Past Due</v>
      </c>
      <c r="T2472" s="68" t="str">
        <f ca="1">IF(AND(InvoiceDatabase[[#This Row],[Date Due]]&lt;TODAY(),InvoiceDatabase[[#This Row],[Status]]&lt;&gt;"Paid"),"Yes","No")</f>
        <v>Yes</v>
      </c>
    </row>
    <row r="2473" spans="1:20">
      <c r="A2473">
        <v>2472</v>
      </c>
      <c r="C2473" t="s">
        <v>204</v>
      </c>
      <c r="D2473" s="68">
        <v>4064000</v>
      </c>
      <c r="E2473" s="23">
        <v>46191</v>
      </c>
      <c r="F2473" s="23">
        <v>46221</v>
      </c>
      <c r="G2473" t="s">
        <v>274</v>
      </c>
      <c r="H2473"/>
      <c r="I2473"/>
      <c r="K2473" t="s">
        <v>2773</v>
      </c>
      <c r="L2473" s="68">
        <v>4064000</v>
      </c>
      <c r="M2473" s="68">
        <f>InvoiceDatabase[[#This Row],[Amount]]-InvoiceDatabase[[#This Row],[Paid Amount]]</f>
        <v>0</v>
      </c>
      <c r="N2473" s="68" t="str" cm="1">
        <f t="array" aca="1" ref="N247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3" s="68" t="str">
        <f>_xlfn.TEXTAFTER(
VLOOKUP(InvoiceDatabase[[#This Row],[Customer]],CustomerList[],5,FALSE),
", ", -1)</f>
        <v>Bali</v>
      </c>
      <c r="P2473" s="68">
        <f ca="1">IF(InvoiceDatabase[[#This Row],[Aging]]&lt;&gt;"Within Due",InvoiceDatabase[[#This Row],[Balance Outstanding]],0)</f>
        <v>0</v>
      </c>
      <c r="Q2473" s="68">
        <f ca="1">IF(InvoiceDatabase[[#This Row],[Aging]]="Within Due",InvoiceDatabase[[#This Row],[Balance Outstanding]],0)</f>
        <v>0</v>
      </c>
      <c r="R2473" s="68" t="str">
        <f ca="1">IF(InvoiceDatabase[[#This Row],[Date Issued]] &gt;= TODAY()-30, "Yes", "No")</f>
        <v>No</v>
      </c>
      <c r="S2473" s="68" t="str">
        <f ca="1">IF(InvoiceDatabase[[#This Row],[IsOverdue?]]&lt;&gt;"Yes",InvoiceDatabase[[#This Row],[Status]],"Past Due")</f>
        <v>Paid</v>
      </c>
      <c r="T2473" s="68" t="str">
        <f ca="1">IF(AND(InvoiceDatabase[[#This Row],[Date Due]]&lt;TODAY(),InvoiceDatabase[[#This Row],[Status]]&lt;&gt;"Paid"),"Yes","No")</f>
        <v>No</v>
      </c>
    </row>
    <row r="2474" spans="1:20">
      <c r="A2474">
        <v>2473</v>
      </c>
      <c r="C2474" t="s">
        <v>105</v>
      </c>
      <c r="D2474" s="68">
        <v>7428000</v>
      </c>
      <c r="E2474" s="23">
        <v>46274</v>
      </c>
      <c r="F2474" s="23">
        <v>46288</v>
      </c>
      <c r="G2474" t="s">
        <v>51</v>
      </c>
      <c r="H2474"/>
      <c r="I2474"/>
      <c r="K2474" t="s">
        <v>2774</v>
      </c>
      <c r="L2474" s="68">
        <v>0</v>
      </c>
      <c r="M2474" s="68">
        <f>InvoiceDatabase[[#This Row],[Amount]]-InvoiceDatabase[[#This Row],[Paid Amount]]</f>
        <v>7428000</v>
      </c>
      <c r="N2474" s="68" t="str" cm="1">
        <f t="array" aca="1" ref="N247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4" s="68" t="str">
        <f>_xlfn.TEXTAFTER(
VLOOKUP(InvoiceDatabase[[#This Row],[Customer]],CustomerList[],5,FALSE),
", ", -1)</f>
        <v>DKI Jakarta</v>
      </c>
      <c r="P2474" s="68">
        <f ca="1">IF(InvoiceDatabase[[#This Row],[Aging]]&lt;&gt;"Within Due",InvoiceDatabase[[#This Row],[Balance Outstanding]],0)</f>
        <v>7428000</v>
      </c>
      <c r="Q2474" s="68">
        <f ca="1">IF(InvoiceDatabase[[#This Row],[Aging]]="Within Due",InvoiceDatabase[[#This Row],[Balance Outstanding]],0)</f>
        <v>0</v>
      </c>
      <c r="R2474" s="68" t="str">
        <f ca="1">IF(InvoiceDatabase[[#This Row],[Date Issued]] &gt;= TODAY()-30, "Yes", "No")</f>
        <v>Yes</v>
      </c>
      <c r="S2474" s="68" t="str">
        <f ca="1">IF(InvoiceDatabase[[#This Row],[IsOverdue?]]&lt;&gt;"Yes",InvoiceDatabase[[#This Row],[Status]],"Past Due")</f>
        <v>Past Due</v>
      </c>
      <c r="T2474" s="68" t="str">
        <f ca="1">IF(AND(InvoiceDatabase[[#This Row],[Date Due]]&lt;TODAY(),InvoiceDatabase[[#This Row],[Status]]&lt;&gt;"Paid"),"Yes","No")</f>
        <v>Yes</v>
      </c>
    </row>
    <row r="2475" spans="1:20">
      <c r="A2475">
        <v>2474</v>
      </c>
      <c r="C2475" t="s">
        <v>232</v>
      </c>
      <c r="D2475" s="68">
        <v>1692000</v>
      </c>
      <c r="E2475" s="23">
        <v>46236</v>
      </c>
      <c r="F2475" s="23">
        <v>46266</v>
      </c>
      <c r="G2475" t="s">
        <v>274</v>
      </c>
      <c r="H2475"/>
      <c r="I2475"/>
      <c r="K2475" t="s">
        <v>2775</v>
      </c>
      <c r="L2475" s="68">
        <v>1692000</v>
      </c>
      <c r="M2475" s="68">
        <f>InvoiceDatabase[[#This Row],[Amount]]-InvoiceDatabase[[#This Row],[Paid Amount]]</f>
        <v>0</v>
      </c>
      <c r="N2475" s="68" t="str" cm="1">
        <f t="array" aca="1" ref="N247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5" s="68" t="str">
        <f>_xlfn.TEXTAFTER(
VLOOKUP(InvoiceDatabase[[#This Row],[Customer]],CustomerList[],5,FALSE),
", ", -1)</f>
        <v>Riau</v>
      </c>
      <c r="P2475" s="68">
        <f ca="1">IF(InvoiceDatabase[[#This Row],[Aging]]&lt;&gt;"Within Due",InvoiceDatabase[[#This Row],[Balance Outstanding]],0)</f>
        <v>0</v>
      </c>
      <c r="Q2475" s="68">
        <f ca="1">IF(InvoiceDatabase[[#This Row],[Aging]]="Within Due",InvoiceDatabase[[#This Row],[Balance Outstanding]],0)</f>
        <v>0</v>
      </c>
      <c r="R2475" s="68" t="str">
        <f ca="1">IF(InvoiceDatabase[[#This Row],[Date Issued]] &gt;= TODAY()-30, "Yes", "No")</f>
        <v>No</v>
      </c>
      <c r="S2475" s="68" t="str">
        <f ca="1">IF(InvoiceDatabase[[#This Row],[IsOverdue?]]&lt;&gt;"Yes",InvoiceDatabase[[#This Row],[Status]],"Past Due")</f>
        <v>Paid</v>
      </c>
      <c r="T2475" s="68" t="str">
        <f ca="1">IF(AND(InvoiceDatabase[[#This Row],[Date Due]]&lt;TODAY(),InvoiceDatabase[[#This Row],[Status]]&lt;&gt;"Paid"),"Yes","No")</f>
        <v>No</v>
      </c>
    </row>
    <row r="2476" spans="1:20">
      <c r="A2476">
        <v>2475</v>
      </c>
      <c r="C2476" t="s">
        <v>144</v>
      </c>
      <c r="D2476" s="68">
        <v>2610000</v>
      </c>
      <c r="E2476" s="23">
        <v>46174</v>
      </c>
      <c r="F2476" s="23">
        <v>46204</v>
      </c>
      <c r="G2476" t="s">
        <v>274</v>
      </c>
      <c r="H2476"/>
      <c r="I2476"/>
      <c r="K2476" t="s">
        <v>2776</v>
      </c>
      <c r="L2476" s="68">
        <v>2610000</v>
      </c>
      <c r="M2476" s="68">
        <f>InvoiceDatabase[[#This Row],[Amount]]-InvoiceDatabase[[#This Row],[Paid Amount]]</f>
        <v>0</v>
      </c>
      <c r="N2476" s="68" t="str" cm="1">
        <f t="array" aca="1" ref="N247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6" s="68" t="str">
        <f>_xlfn.TEXTAFTER(
VLOOKUP(InvoiceDatabase[[#This Row],[Customer]],CustomerList[],5,FALSE),
", ", -1)</f>
        <v>Banten</v>
      </c>
      <c r="P2476" s="68">
        <f ca="1">IF(InvoiceDatabase[[#This Row],[Aging]]&lt;&gt;"Within Due",InvoiceDatabase[[#This Row],[Balance Outstanding]],0)</f>
        <v>0</v>
      </c>
      <c r="Q2476" s="68">
        <f ca="1">IF(InvoiceDatabase[[#This Row],[Aging]]="Within Due",InvoiceDatabase[[#This Row],[Balance Outstanding]],0)</f>
        <v>0</v>
      </c>
      <c r="R2476" s="68" t="str">
        <f ca="1">IF(InvoiceDatabase[[#This Row],[Date Issued]] &gt;= TODAY()-30, "Yes", "No")</f>
        <v>No</v>
      </c>
      <c r="S2476" s="68" t="str">
        <f ca="1">IF(InvoiceDatabase[[#This Row],[IsOverdue?]]&lt;&gt;"Yes",InvoiceDatabase[[#This Row],[Status]],"Past Due")</f>
        <v>Paid</v>
      </c>
      <c r="T2476" s="68" t="str">
        <f ca="1">IF(AND(InvoiceDatabase[[#This Row],[Date Due]]&lt;TODAY(),InvoiceDatabase[[#This Row],[Status]]&lt;&gt;"Paid"),"Yes","No")</f>
        <v>No</v>
      </c>
    </row>
    <row r="2477" spans="1:20">
      <c r="A2477">
        <v>2476</v>
      </c>
      <c r="C2477" t="s">
        <v>111</v>
      </c>
      <c r="D2477" s="68">
        <v>714000</v>
      </c>
      <c r="E2477" s="23">
        <v>46263</v>
      </c>
      <c r="F2477" s="23">
        <v>46293</v>
      </c>
      <c r="G2477" t="s">
        <v>51</v>
      </c>
      <c r="H2477"/>
      <c r="I2477"/>
      <c r="K2477" t="s">
        <v>2777</v>
      </c>
      <c r="L2477" s="68">
        <v>0</v>
      </c>
      <c r="M2477" s="68">
        <f>InvoiceDatabase[[#This Row],[Amount]]-InvoiceDatabase[[#This Row],[Paid Amount]]</f>
        <v>714000</v>
      </c>
      <c r="N2477" s="68" t="str" cm="1">
        <f t="array" aca="1" ref="N247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77" s="68" t="str">
        <f>_xlfn.TEXTAFTER(
VLOOKUP(InvoiceDatabase[[#This Row],[Customer]],CustomerList[],5,FALSE),
", ", -1)</f>
        <v>DKI Jakarta</v>
      </c>
      <c r="P2477" s="68">
        <f ca="1">IF(InvoiceDatabase[[#This Row],[Aging]]&lt;&gt;"Within Due",InvoiceDatabase[[#This Row],[Balance Outstanding]],0)</f>
        <v>714000</v>
      </c>
      <c r="Q2477" s="68">
        <f ca="1">IF(InvoiceDatabase[[#This Row],[Aging]]="Within Due",InvoiceDatabase[[#This Row],[Balance Outstanding]],0)</f>
        <v>0</v>
      </c>
      <c r="R2477" s="68" t="str">
        <f ca="1">IF(InvoiceDatabase[[#This Row],[Date Issued]] &gt;= TODAY()-30, "Yes", "No")</f>
        <v>No</v>
      </c>
      <c r="S2477" s="68" t="str">
        <f ca="1">IF(InvoiceDatabase[[#This Row],[IsOverdue?]]&lt;&gt;"Yes",InvoiceDatabase[[#This Row],[Status]],"Past Due")</f>
        <v>Past Due</v>
      </c>
      <c r="T2477" s="68" t="str">
        <f ca="1">IF(AND(InvoiceDatabase[[#This Row],[Date Due]]&lt;TODAY(),InvoiceDatabase[[#This Row],[Status]]&lt;&gt;"Paid"),"Yes","No")</f>
        <v>Yes</v>
      </c>
    </row>
    <row r="2478" spans="1:20">
      <c r="A2478">
        <v>2477</v>
      </c>
      <c r="C2478" t="s">
        <v>239</v>
      </c>
      <c r="D2478" s="68">
        <v>3465000</v>
      </c>
      <c r="E2478" s="23">
        <v>46140</v>
      </c>
      <c r="F2478" s="23">
        <v>46154</v>
      </c>
      <c r="G2478" t="s">
        <v>274</v>
      </c>
      <c r="H2478"/>
      <c r="I2478"/>
      <c r="K2478" t="s">
        <v>2778</v>
      </c>
      <c r="L2478" s="68">
        <v>3465000</v>
      </c>
      <c r="M2478" s="68">
        <f>InvoiceDatabase[[#This Row],[Amount]]-InvoiceDatabase[[#This Row],[Paid Amount]]</f>
        <v>0</v>
      </c>
      <c r="N2478" s="68" t="str" cm="1">
        <f t="array" aca="1" ref="N247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78" s="68" t="str">
        <f>_xlfn.TEXTAFTER(
VLOOKUP(InvoiceDatabase[[#This Row],[Customer]],CustomerList[],5,FALSE),
", ", -1)</f>
        <v>Kepulauan Riau</v>
      </c>
      <c r="P2478" s="68">
        <f ca="1">IF(InvoiceDatabase[[#This Row],[Aging]]&lt;&gt;"Within Due",InvoiceDatabase[[#This Row],[Balance Outstanding]],0)</f>
        <v>0</v>
      </c>
      <c r="Q2478" s="68">
        <f ca="1">IF(InvoiceDatabase[[#This Row],[Aging]]="Within Due",InvoiceDatabase[[#This Row],[Balance Outstanding]],0)</f>
        <v>0</v>
      </c>
      <c r="R2478" s="68" t="str">
        <f ca="1">IF(InvoiceDatabase[[#This Row],[Date Issued]] &gt;= TODAY()-30, "Yes", "No")</f>
        <v>No</v>
      </c>
      <c r="S2478" s="68" t="str">
        <f ca="1">IF(InvoiceDatabase[[#This Row],[IsOverdue?]]&lt;&gt;"Yes",InvoiceDatabase[[#This Row],[Status]],"Past Due")</f>
        <v>Paid</v>
      </c>
      <c r="T2478" s="68" t="str">
        <f ca="1">IF(AND(InvoiceDatabase[[#This Row],[Date Due]]&lt;TODAY(),InvoiceDatabase[[#This Row],[Status]]&lt;&gt;"Paid"),"Yes","No")</f>
        <v>No</v>
      </c>
    </row>
    <row r="2479" spans="1:20">
      <c r="A2479">
        <v>2478</v>
      </c>
      <c r="C2479" t="s">
        <v>144</v>
      </c>
      <c r="D2479" s="68">
        <v>1837000</v>
      </c>
      <c r="E2479" s="23">
        <v>46221</v>
      </c>
      <c r="F2479" s="23">
        <v>46251</v>
      </c>
      <c r="G2479" t="s">
        <v>51</v>
      </c>
      <c r="H2479"/>
      <c r="I2479"/>
      <c r="K2479" t="s">
        <v>2779</v>
      </c>
      <c r="L2479" s="68">
        <v>0</v>
      </c>
      <c r="M2479" s="68">
        <f>InvoiceDatabase[[#This Row],[Amount]]-InvoiceDatabase[[#This Row],[Paid Amount]]</f>
        <v>1837000</v>
      </c>
      <c r="N2479" s="68" t="str" cm="1">
        <f t="array" aca="1" ref="N247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31-60 Days</v>
      </c>
      <c r="O2479" s="68" t="str">
        <f>_xlfn.TEXTAFTER(
VLOOKUP(InvoiceDatabase[[#This Row],[Customer]],CustomerList[],5,FALSE),
", ", -1)</f>
        <v>Banten</v>
      </c>
      <c r="P2479" s="68">
        <f ca="1">IF(InvoiceDatabase[[#This Row],[Aging]]&lt;&gt;"Within Due",InvoiceDatabase[[#This Row],[Balance Outstanding]],0)</f>
        <v>1837000</v>
      </c>
      <c r="Q2479" s="68">
        <f ca="1">IF(InvoiceDatabase[[#This Row],[Aging]]="Within Due",InvoiceDatabase[[#This Row],[Balance Outstanding]],0)</f>
        <v>0</v>
      </c>
      <c r="R2479" s="68" t="str">
        <f ca="1">IF(InvoiceDatabase[[#This Row],[Date Issued]] &gt;= TODAY()-30, "Yes", "No")</f>
        <v>No</v>
      </c>
      <c r="S2479" s="68" t="str">
        <f ca="1">IF(InvoiceDatabase[[#This Row],[IsOverdue?]]&lt;&gt;"Yes",InvoiceDatabase[[#This Row],[Status]],"Past Due")</f>
        <v>Past Due</v>
      </c>
      <c r="T2479" s="68" t="str">
        <f ca="1">IF(AND(InvoiceDatabase[[#This Row],[Date Due]]&lt;TODAY(),InvoiceDatabase[[#This Row],[Status]]&lt;&gt;"Paid"),"Yes","No")</f>
        <v>Yes</v>
      </c>
    </row>
    <row r="2480" spans="1:20">
      <c r="A2480">
        <v>2479</v>
      </c>
      <c r="C2480" t="s">
        <v>218</v>
      </c>
      <c r="D2480" s="68">
        <v>4137000</v>
      </c>
      <c r="E2480" s="23">
        <v>46248</v>
      </c>
      <c r="F2480" s="23">
        <v>46293</v>
      </c>
      <c r="G2480" t="s">
        <v>51</v>
      </c>
      <c r="H2480"/>
      <c r="I2480"/>
      <c r="K2480" t="s">
        <v>2780</v>
      </c>
      <c r="L2480" s="68">
        <v>0</v>
      </c>
      <c r="M2480" s="68">
        <f>InvoiceDatabase[[#This Row],[Amount]]-InvoiceDatabase[[#This Row],[Paid Amount]]</f>
        <v>4137000</v>
      </c>
      <c r="N2480" s="68" t="str" cm="1">
        <f t="array" aca="1" ref="N248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0" s="68" t="str">
        <f>_xlfn.TEXTAFTER(
VLOOKUP(InvoiceDatabase[[#This Row],[Customer]],CustomerList[],5,FALSE),
", ", -1)</f>
        <v>Sumatera Utara</v>
      </c>
      <c r="P2480" s="68">
        <f ca="1">IF(InvoiceDatabase[[#This Row],[Aging]]&lt;&gt;"Within Due",InvoiceDatabase[[#This Row],[Balance Outstanding]],0)</f>
        <v>4137000</v>
      </c>
      <c r="Q2480" s="68">
        <f ca="1">IF(InvoiceDatabase[[#This Row],[Aging]]="Within Due",InvoiceDatabase[[#This Row],[Balance Outstanding]],0)</f>
        <v>0</v>
      </c>
      <c r="R2480" s="68" t="str">
        <f ca="1">IF(InvoiceDatabase[[#This Row],[Date Issued]] &gt;= TODAY()-30, "Yes", "No")</f>
        <v>No</v>
      </c>
      <c r="S2480" s="68" t="str">
        <f ca="1">IF(InvoiceDatabase[[#This Row],[IsOverdue?]]&lt;&gt;"Yes",InvoiceDatabase[[#This Row],[Status]],"Past Due")</f>
        <v>Past Due</v>
      </c>
      <c r="T2480" s="68" t="str">
        <f ca="1">IF(AND(InvoiceDatabase[[#This Row],[Date Due]]&lt;TODAY(),InvoiceDatabase[[#This Row],[Status]]&lt;&gt;"Paid"),"Yes","No")</f>
        <v>Yes</v>
      </c>
    </row>
    <row r="2481" spans="1:20">
      <c r="A2481">
        <v>2480</v>
      </c>
      <c r="C2481" t="s">
        <v>184</v>
      </c>
      <c r="D2481" s="68">
        <v>4805000</v>
      </c>
      <c r="E2481" s="23">
        <v>46278</v>
      </c>
      <c r="F2481" s="23">
        <v>46292</v>
      </c>
      <c r="G2481" t="s">
        <v>51</v>
      </c>
      <c r="H2481"/>
      <c r="I2481"/>
      <c r="K2481" t="s">
        <v>2781</v>
      </c>
      <c r="L2481" s="68">
        <v>0</v>
      </c>
      <c r="M2481" s="68">
        <f>InvoiceDatabase[[#This Row],[Amount]]-InvoiceDatabase[[#This Row],[Paid Amount]]</f>
        <v>4805000</v>
      </c>
      <c r="N2481" s="68" t="str" cm="1">
        <f t="array" aca="1" ref="N248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1" s="68" t="str">
        <f>_xlfn.TEXTAFTER(
VLOOKUP(InvoiceDatabase[[#This Row],[Customer]],CustomerList[],5,FALSE),
", ", -1)</f>
        <v>Jawa Timur</v>
      </c>
      <c r="P2481" s="68">
        <f ca="1">IF(InvoiceDatabase[[#This Row],[Aging]]&lt;&gt;"Within Due",InvoiceDatabase[[#This Row],[Balance Outstanding]],0)</f>
        <v>4805000</v>
      </c>
      <c r="Q2481" s="68">
        <f ca="1">IF(InvoiceDatabase[[#This Row],[Aging]]="Within Due",InvoiceDatabase[[#This Row],[Balance Outstanding]],0)</f>
        <v>0</v>
      </c>
      <c r="R2481" s="68" t="str">
        <f ca="1">IF(InvoiceDatabase[[#This Row],[Date Issued]] &gt;= TODAY()-30, "Yes", "No")</f>
        <v>Yes</v>
      </c>
      <c r="S2481" s="68" t="str">
        <f ca="1">IF(InvoiceDatabase[[#This Row],[IsOverdue?]]&lt;&gt;"Yes",InvoiceDatabase[[#This Row],[Status]],"Past Due")</f>
        <v>Past Due</v>
      </c>
      <c r="T2481" s="68" t="str">
        <f ca="1">IF(AND(InvoiceDatabase[[#This Row],[Date Due]]&lt;TODAY(),InvoiceDatabase[[#This Row],[Status]]&lt;&gt;"Paid"),"Yes","No")</f>
        <v>Yes</v>
      </c>
    </row>
    <row r="2482" spans="1:20">
      <c r="A2482">
        <v>2481</v>
      </c>
      <c r="C2482" t="s">
        <v>105</v>
      </c>
      <c r="D2482" s="68">
        <v>3879000</v>
      </c>
      <c r="E2482" s="23">
        <v>46231</v>
      </c>
      <c r="F2482" s="23">
        <v>46261</v>
      </c>
      <c r="G2482" t="s">
        <v>274</v>
      </c>
      <c r="H2482"/>
      <c r="I2482"/>
      <c r="K2482" t="s">
        <v>2782</v>
      </c>
      <c r="L2482" s="68">
        <v>3879000</v>
      </c>
      <c r="M2482" s="68">
        <f>InvoiceDatabase[[#This Row],[Amount]]-InvoiceDatabase[[#This Row],[Paid Amount]]</f>
        <v>0</v>
      </c>
      <c r="N2482" s="68" t="str" cm="1">
        <f t="array" aca="1" ref="N248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2" s="68" t="str">
        <f>_xlfn.TEXTAFTER(
VLOOKUP(InvoiceDatabase[[#This Row],[Customer]],CustomerList[],5,FALSE),
", ", -1)</f>
        <v>DKI Jakarta</v>
      </c>
      <c r="P2482" s="68">
        <f ca="1">IF(InvoiceDatabase[[#This Row],[Aging]]&lt;&gt;"Within Due",InvoiceDatabase[[#This Row],[Balance Outstanding]],0)</f>
        <v>0</v>
      </c>
      <c r="Q2482" s="68">
        <f ca="1">IF(InvoiceDatabase[[#This Row],[Aging]]="Within Due",InvoiceDatabase[[#This Row],[Balance Outstanding]],0)</f>
        <v>0</v>
      </c>
      <c r="R2482" s="68" t="str">
        <f ca="1">IF(InvoiceDatabase[[#This Row],[Date Issued]] &gt;= TODAY()-30, "Yes", "No")</f>
        <v>No</v>
      </c>
      <c r="S2482" s="68" t="str">
        <f ca="1">IF(InvoiceDatabase[[#This Row],[IsOverdue?]]&lt;&gt;"Yes",InvoiceDatabase[[#This Row],[Status]],"Past Due")</f>
        <v>Paid</v>
      </c>
      <c r="T2482" s="68" t="str">
        <f ca="1">IF(AND(InvoiceDatabase[[#This Row],[Date Due]]&lt;TODAY(),InvoiceDatabase[[#This Row],[Status]]&lt;&gt;"Paid"),"Yes","No")</f>
        <v>No</v>
      </c>
    </row>
    <row r="2483" spans="1:20">
      <c r="A2483">
        <v>2482</v>
      </c>
      <c r="C2483" t="s">
        <v>105</v>
      </c>
      <c r="D2483" s="68">
        <v>1569000</v>
      </c>
      <c r="E2483" s="23">
        <v>46076</v>
      </c>
      <c r="F2483" s="23">
        <v>46106</v>
      </c>
      <c r="G2483" t="s">
        <v>274</v>
      </c>
      <c r="H2483"/>
      <c r="I2483"/>
      <c r="K2483" t="s">
        <v>2783</v>
      </c>
      <c r="L2483" s="68">
        <v>1569000</v>
      </c>
      <c r="M2483" s="68">
        <f>InvoiceDatabase[[#This Row],[Amount]]-InvoiceDatabase[[#This Row],[Paid Amount]]</f>
        <v>0</v>
      </c>
      <c r="N2483" s="68" t="str" cm="1">
        <f t="array" aca="1" ref="N248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3" s="68" t="str">
        <f>_xlfn.TEXTAFTER(
VLOOKUP(InvoiceDatabase[[#This Row],[Customer]],CustomerList[],5,FALSE),
", ", -1)</f>
        <v>DKI Jakarta</v>
      </c>
      <c r="P2483" s="68">
        <f ca="1">IF(InvoiceDatabase[[#This Row],[Aging]]&lt;&gt;"Within Due",InvoiceDatabase[[#This Row],[Balance Outstanding]],0)</f>
        <v>0</v>
      </c>
      <c r="Q2483" s="68">
        <f ca="1">IF(InvoiceDatabase[[#This Row],[Aging]]="Within Due",InvoiceDatabase[[#This Row],[Balance Outstanding]],0)</f>
        <v>0</v>
      </c>
      <c r="R2483" s="68" t="str">
        <f ca="1">IF(InvoiceDatabase[[#This Row],[Date Issued]] &gt;= TODAY()-30, "Yes", "No")</f>
        <v>No</v>
      </c>
      <c r="S2483" s="68" t="str">
        <f ca="1">IF(InvoiceDatabase[[#This Row],[IsOverdue?]]&lt;&gt;"Yes",InvoiceDatabase[[#This Row],[Status]],"Past Due")</f>
        <v>Paid</v>
      </c>
      <c r="T2483" s="68" t="str">
        <f ca="1">IF(AND(InvoiceDatabase[[#This Row],[Date Due]]&lt;TODAY(),InvoiceDatabase[[#This Row],[Status]]&lt;&gt;"Paid"),"Yes","No")</f>
        <v>No</v>
      </c>
    </row>
    <row r="2484" spans="1:20">
      <c r="A2484">
        <v>2483</v>
      </c>
      <c r="C2484" t="s">
        <v>131</v>
      </c>
      <c r="D2484" s="68">
        <v>4413000</v>
      </c>
      <c r="E2484" s="23">
        <v>46055</v>
      </c>
      <c r="F2484" s="23">
        <v>46085</v>
      </c>
      <c r="G2484" t="s">
        <v>51</v>
      </c>
      <c r="H2484"/>
      <c r="I2484"/>
      <c r="K2484" t="s">
        <v>2784</v>
      </c>
      <c r="L2484" s="68">
        <v>0</v>
      </c>
      <c r="M2484" s="68">
        <f>InvoiceDatabase[[#This Row],[Amount]]-InvoiceDatabase[[#This Row],[Paid Amount]]</f>
        <v>4413000</v>
      </c>
      <c r="N2484" s="68" t="str" cm="1">
        <f t="array" aca="1" ref="N248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84" s="68" t="str">
        <f>_xlfn.TEXTAFTER(
VLOOKUP(InvoiceDatabase[[#This Row],[Customer]],CustomerList[],5,FALSE),
", ", -1)</f>
        <v>Jawa Barat</v>
      </c>
      <c r="P2484" s="68">
        <f ca="1">IF(InvoiceDatabase[[#This Row],[Aging]]&lt;&gt;"Within Due",InvoiceDatabase[[#This Row],[Balance Outstanding]],0)</f>
        <v>4413000</v>
      </c>
      <c r="Q2484" s="68">
        <f ca="1">IF(InvoiceDatabase[[#This Row],[Aging]]="Within Due",InvoiceDatabase[[#This Row],[Balance Outstanding]],0)</f>
        <v>0</v>
      </c>
      <c r="R2484" s="68" t="str">
        <f ca="1">IF(InvoiceDatabase[[#This Row],[Date Issued]] &gt;= TODAY()-30, "Yes", "No")</f>
        <v>No</v>
      </c>
      <c r="S2484" s="68" t="str">
        <f ca="1">IF(InvoiceDatabase[[#This Row],[IsOverdue?]]&lt;&gt;"Yes",InvoiceDatabase[[#This Row],[Status]],"Past Due")</f>
        <v>Past Due</v>
      </c>
      <c r="T2484" s="68" t="str">
        <f ca="1">IF(AND(InvoiceDatabase[[#This Row],[Date Due]]&lt;TODAY(),InvoiceDatabase[[#This Row],[Status]]&lt;&gt;"Paid"),"Yes","No")</f>
        <v>Yes</v>
      </c>
    </row>
    <row r="2485" spans="1:20">
      <c r="A2485">
        <v>2484</v>
      </c>
      <c r="C2485" t="s">
        <v>204</v>
      </c>
      <c r="D2485" s="68">
        <v>476000</v>
      </c>
      <c r="E2485" s="23">
        <v>46193</v>
      </c>
      <c r="F2485" s="23">
        <v>46223</v>
      </c>
      <c r="G2485" t="s">
        <v>274</v>
      </c>
      <c r="H2485"/>
      <c r="I2485"/>
      <c r="K2485" t="s">
        <v>2785</v>
      </c>
      <c r="L2485" s="68">
        <v>476000</v>
      </c>
      <c r="M2485" s="68">
        <f>InvoiceDatabase[[#This Row],[Amount]]-InvoiceDatabase[[#This Row],[Paid Amount]]</f>
        <v>0</v>
      </c>
      <c r="N2485" s="68" t="str" cm="1">
        <f t="array" aca="1" ref="N248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5" s="68" t="str">
        <f>_xlfn.TEXTAFTER(
VLOOKUP(InvoiceDatabase[[#This Row],[Customer]],CustomerList[],5,FALSE),
", ", -1)</f>
        <v>Bali</v>
      </c>
      <c r="P2485" s="68">
        <f ca="1">IF(InvoiceDatabase[[#This Row],[Aging]]&lt;&gt;"Within Due",InvoiceDatabase[[#This Row],[Balance Outstanding]],0)</f>
        <v>0</v>
      </c>
      <c r="Q2485" s="68">
        <f ca="1">IF(InvoiceDatabase[[#This Row],[Aging]]="Within Due",InvoiceDatabase[[#This Row],[Balance Outstanding]],0)</f>
        <v>0</v>
      </c>
      <c r="R2485" s="68" t="str">
        <f ca="1">IF(InvoiceDatabase[[#This Row],[Date Issued]] &gt;= TODAY()-30, "Yes", "No")</f>
        <v>No</v>
      </c>
      <c r="S2485" s="68" t="str">
        <f ca="1">IF(InvoiceDatabase[[#This Row],[IsOverdue?]]&lt;&gt;"Yes",InvoiceDatabase[[#This Row],[Status]],"Past Due")</f>
        <v>Paid</v>
      </c>
      <c r="T2485" s="68" t="str">
        <f ca="1">IF(AND(InvoiceDatabase[[#This Row],[Date Due]]&lt;TODAY(),InvoiceDatabase[[#This Row],[Status]]&lt;&gt;"Paid"),"Yes","No")</f>
        <v>No</v>
      </c>
    </row>
    <row r="2486" spans="1:20">
      <c r="A2486">
        <v>2485</v>
      </c>
      <c r="C2486" t="s">
        <v>165</v>
      </c>
      <c r="D2486" s="68">
        <v>3398000</v>
      </c>
      <c r="E2486" s="23">
        <v>46096</v>
      </c>
      <c r="F2486" s="23">
        <v>46126</v>
      </c>
      <c r="G2486" t="s">
        <v>274</v>
      </c>
      <c r="H2486"/>
      <c r="I2486"/>
      <c r="K2486" t="s">
        <v>2786</v>
      </c>
      <c r="L2486" s="68">
        <v>3398000</v>
      </c>
      <c r="M2486" s="68">
        <f>InvoiceDatabase[[#This Row],[Amount]]-InvoiceDatabase[[#This Row],[Paid Amount]]</f>
        <v>0</v>
      </c>
      <c r="N2486" s="68" t="str" cm="1">
        <f t="array" aca="1" ref="N248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6" s="68" t="str">
        <f>_xlfn.TEXTAFTER(
VLOOKUP(InvoiceDatabase[[#This Row],[Customer]],CustomerList[],5,FALSE),
", ", -1)</f>
        <v>Jawa Barat</v>
      </c>
      <c r="P2486" s="68">
        <f ca="1">IF(InvoiceDatabase[[#This Row],[Aging]]&lt;&gt;"Within Due",InvoiceDatabase[[#This Row],[Balance Outstanding]],0)</f>
        <v>0</v>
      </c>
      <c r="Q2486" s="68">
        <f ca="1">IF(InvoiceDatabase[[#This Row],[Aging]]="Within Due",InvoiceDatabase[[#This Row],[Balance Outstanding]],0)</f>
        <v>0</v>
      </c>
      <c r="R2486" s="68" t="str">
        <f ca="1">IF(InvoiceDatabase[[#This Row],[Date Issued]] &gt;= TODAY()-30, "Yes", "No")</f>
        <v>No</v>
      </c>
      <c r="S2486" s="68" t="str">
        <f ca="1">IF(InvoiceDatabase[[#This Row],[IsOverdue?]]&lt;&gt;"Yes",InvoiceDatabase[[#This Row],[Status]],"Past Due")</f>
        <v>Paid</v>
      </c>
      <c r="T2486" s="68" t="str">
        <f ca="1">IF(AND(InvoiceDatabase[[#This Row],[Date Due]]&lt;TODAY(),InvoiceDatabase[[#This Row],[Status]]&lt;&gt;"Paid"),"Yes","No")</f>
        <v>No</v>
      </c>
    </row>
    <row r="2487" spans="1:20">
      <c r="A2487">
        <v>2486</v>
      </c>
      <c r="C2487" t="s">
        <v>125</v>
      </c>
      <c r="D2487" s="68">
        <v>4414000</v>
      </c>
      <c r="E2487" s="23">
        <v>46272</v>
      </c>
      <c r="F2487" s="23">
        <v>46302</v>
      </c>
      <c r="G2487" t="s">
        <v>274</v>
      </c>
      <c r="H2487"/>
      <c r="I2487"/>
      <c r="K2487" t="s">
        <v>2787</v>
      </c>
      <c r="L2487" s="68">
        <v>4414000</v>
      </c>
      <c r="M2487" s="68">
        <f>InvoiceDatabase[[#This Row],[Amount]]-InvoiceDatabase[[#This Row],[Paid Amount]]</f>
        <v>0</v>
      </c>
      <c r="N2487" s="68" t="str" cm="1">
        <f t="array" aca="1" ref="N248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7" s="68" t="str">
        <f>_xlfn.TEXTAFTER(
VLOOKUP(InvoiceDatabase[[#This Row],[Customer]],CustomerList[],5,FALSE),
", ", -1)</f>
        <v>DKI Jakarta</v>
      </c>
      <c r="P2487" s="68">
        <f ca="1">IF(InvoiceDatabase[[#This Row],[Aging]]&lt;&gt;"Within Due",InvoiceDatabase[[#This Row],[Balance Outstanding]],0)</f>
        <v>0</v>
      </c>
      <c r="Q2487" s="68">
        <f ca="1">IF(InvoiceDatabase[[#This Row],[Aging]]="Within Due",InvoiceDatabase[[#This Row],[Balance Outstanding]],0)</f>
        <v>0</v>
      </c>
      <c r="R2487" s="68" t="str">
        <f ca="1">IF(InvoiceDatabase[[#This Row],[Date Issued]] &gt;= TODAY()-30, "Yes", "No")</f>
        <v>Yes</v>
      </c>
      <c r="S2487" s="68" t="str">
        <f ca="1">IF(InvoiceDatabase[[#This Row],[IsOverdue?]]&lt;&gt;"Yes",InvoiceDatabase[[#This Row],[Status]],"Past Due")</f>
        <v>Paid</v>
      </c>
      <c r="T2487" s="68" t="str">
        <f ca="1">IF(AND(InvoiceDatabase[[#This Row],[Date Due]]&lt;TODAY(),InvoiceDatabase[[#This Row],[Status]]&lt;&gt;"Paid"),"Yes","No")</f>
        <v>No</v>
      </c>
    </row>
    <row r="2488" spans="1:20">
      <c r="A2488">
        <v>2487</v>
      </c>
      <c r="C2488" t="s">
        <v>246</v>
      </c>
      <c r="D2488" s="68">
        <v>2793000</v>
      </c>
      <c r="E2488" s="23">
        <v>46028</v>
      </c>
      <c r="F2488" s="23">
        <v>46058</v>
      </c>
      <c r="G2488" t="s">
        <v>274</v>
      </c>
      <c r="H2488"/>
      <c r="I2488"/>
      <c r="K2488" t="s">
        <v>2788</v>
      </c>
      <c r="L2488" s="68">
        <v>2793000</v>
      </c>
      <c r="M2488" s="68">
        <f>InvoiceDatabase[[#This Row],[Amount]]-InvoiceDatabase[[#This Row],[Paid Amount]]</f>
        <v>0</v>
      </c>
      <c r="N2488" s="68" t="str" cm="1">
        <f t="array" aca="1" ref="N248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88" s="68" t="str">
        <f>_xlfn.TEXTAFTER(
VLOOKUP(InvoiceDatabase[[#This Row],[Customer]],CustomerList[],5,FALSE),
", ", -1)</f>
        <v>Kalimantan Timur</v>
      </c>
      <c r="P2488" s="68">
        <f ca="1">IF(InvoiceDatabase[[#This Row],[Aging]]&lt;&gt;"Within Due",InvoiceDatabase[[#This Row],[Balance Outstanding]],0)</f>
        <v>0</v>
      </c>
      <c r="Q2488" s="68">
        <f ca="1">IF(InvoiceDatabase[[#This Row],[Aging]]="Within Due",InvoiceDatabase[[#This Row],[Balance Outstanding]],0)</f>
        <v>0</v>
      </c>
      <c r="R2488" s="68" t="str">
        <f ca="1">IF(InvoiceDatabase[[#This Row],[Date Issued]] &gt;= TODAY()-30, "Yes", "No")</f>
        <v>No</v>
      </c>
      <c r="S2488" s="68" t="str">
        <f ca="1">IF(InvoiceDatabase[[#This Row],[IsOverdue?]]&lt;&gt;"Yes",InvoiceDatabase[[#This Row],[Status]],"Past Due")</f>
        <v>Paid</v>
      </c>
      <c r="T2488" s="68" t="str">
        <f ca="1">IF(AND(InvoiceDatabase[[#This Row],[Date Due]]&lt;TODAY(),InvoiceDatabase[[#This Row],[Status]]&lt;&gt;"Paid"),"Yes","No")</f>
        <v>No</v>
      </c>
    </row>
    <row r="2489" spans="1:20">
      <c r="A2489">
        <v>2488</v>
      </c>
      <c r="C2489" t="s">
        <v>197</v>
      </c>
      <c r="D2489" s="68">
        <v>4698000</v>
      </c>
      <c r="E2489" s="23">
        <v>46240</v>
      </c>
      <c r="F2489" s="23">
        <v>46270</v>
      </c>
      <c r="G2489" t="s">
        <v>51</v>
      </c>
      <c r="H2489"/>
      <c r="I2489"/>
      <c r="K2489" t="s">
        <v>2789</v>
      </c>
      <c r="L2489" s="68">
        <v>0</v>
      </c>
      <c r="M2489" s="68">
        <f>InvoiceDatabase[[#This Row],[Amount]]-InvoiceDatabase[[#This Row],[Paid Amount]]</f>
        <v>4698000</v>
      </c>
      <c r="N2489" s="68" t="str" cm="1">
        <f t="array" aca="1" ref="N248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Over Due 1-30 Days</v>
      </c>
      <c r="O2489" s="68" t="str">
        <f>_xlfn.TEXTAFTER(
VLOOKUP(InvoiceDatabase[[#This Row],[Customer]],CustomerList[],5,FALSE),
", ", -1)</f>
        <v>DI Yogyakarta</v>
      </c>
      <c r="P2489" s="68">
        <f ca="1">IF(InvoiceDatabase[[#This Row],[Aging]]&lt;&gt;"Within Due",InvoiceDatabase[[#This Row],[Balance Outstanding]],0)</f>
        <v>4698000</v>
      </c>
      <c r="Q2489" s="68">
        <f ca="1">IF(InvoiceDatabase[[#This Row],[Aging]]="Within Due",InvoiceDatabase[[#This Row],[Balance Outstanding]],0)</f>
        <v>0</v>
      </c>
      <c r="R2489" s="68" t="str">
        <f ca="1">IF(InvoiceDatabase[[#This Row],[Date Issued]] &gt;= TODAY()-30, "Yes", "No")</f>
        <v>No</v>
      </c>
      <c r="S2489" s="68" t="str">
        <f ca="1">IF(InvoiceDatabase[[#This Row],[IsOverdue?]]&lt;&gt;"Yes",InvoiceDatabase[[#This Row],[Status]],"Past Due")</f>
        <v>Past Due</v>
      </c>
      <c r="T2489" s="68" t="str">
        <f ca="1">IF(AND(InvoiceDatabase[[#This Row],[Date Due]]&lt;TODAY(),InvoiceDatabase[[#This Row],[Status]]&lt;&gt;"Paid"),"Yes","No")</f>
        <v>Yes</v>
      </c>
    </row>
    <row r="2490" spans="1:20">
      <c r="A2490">
        <v>2489</v>
      </c>
      <c r="C2490" t="s">
        <v>246</v>
      </c>
      <c r="D2490" s="68">
        <v>1974000</v>
      </c>
      <c r="E2490" s="23">
        <v>46125</v>
      </c>
      <c r="F2490" s="23">
        <v>46170</v>
      </c>
      <c r="G2490" t="s">
        <v>274</v>
      </c>
      <c r="H2490"/>
      <c r="I2490"/>
      <c r="K2490" t="s">
        <v>2790</v>
      </c>
      <c r="L2490" s="68">
        <v>1974000</v>
      </c>
      <c r="M2490" s="68">
        <f>InvoiceDatabase[[#This Row],[Amount]]-InvoiceDatabase[[#This Row],[Paid Amount]]</f>
        <v>0</v>
      </c>
      <c r="N2490" s="68" t="str" cm="1">
        <f t="array" aca="1" ref="N249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0" s="68" t="str">
        <f>_xlfn.TEXTAFTER(
VLOOKUP(InvoiceDatabase[[#This Row],[Customer]],CustomerList[],5,FALSE),
", ", -1)</f>
        <v>Kalimantan Timur</v>
      </c>
      <c r="P2490" s="68">
        <f ca="1">IF(InvoiceDatabase[[#This Row],[Aging]]&lt;&gt;"Within Due",InvoiceDatabase[[#This Row],[Balance Outstanding]],0)</f>
        <v>0</v>
      </c>
      <c r="Q2490" s="68">
        <f ca="1">IF(InvoiceDatabase[[#This Row],[Aging]]="Within Due",InvoiceDatabase[[#This Row],[Balance Outstanding]],0)</f>
        <v>0</v>
      </c>
      <c r="R2490" s="68" t="str">
        <f ca="1">IF(InvoiceDatabase[[#This Row],[Date Issued]] &gt;= TODAY()-30, "Yes", "No")</f>
        <v>No</v>
      </c>
      <c r="S2490" s="68" t="str">
        <f ca="1">IF(InvoiceDatabase[[#This Row],[IsOverdue?]]&lt;&gt;"Yes",InvoiceDatabase[[#This Row],[Status]],"Past Due")</f>
        <v>Paid</v>
      </c>
      <c r="T2490" s="68" t="str">
        <f ca="1">IF(AND(InvoiceDatabase[[#This Row],[Date Due]]&lt;TODAY(),InvoiceDatabase[[#This Row],[Status]]&lt;&gt;"Paid"),"Yes","No")</f>
        <v>No</v>
      </c>
    </row>
    <row r="2491" spans="1:20">
      <c r="A2491">
        <v>2490</v>
      </c>
      <c r="C2491" t="s">
        <v>177</v>
      </c>
      <c r="D2491" s="68">
        <v>5187000</v>
      </c>
      <c r="E2491" s="23">
        <v>46071</v>
      </c>
      <c r="F2491" s="23">
        <v>46101</v>
      </c>
      <c r="G2491" t="s">
        <v>274</v>
      </c>
      <c r="H2491"/>
      <c r="I2491"/>
      <c r="K2491" t="s">
        <v>2791</v>
      </c>
      <c r="L2491" s="68">
        <v>5187000</v>
      </c>
      <c r="M2491" s="68">
        <f>InvoiceDatabase[[#This Row],[Amount]]-InvoiceDatabase[[#This Row],[Paid Amount]]</f>
        <v>0</v>
      </c>
      <c r="N2491" s="68" t="str" cm="1">
        <f t="array" aca="1" ref="N249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1" s="68" t="str">
        <f>_xlfn.TEXTAFTER(
VLOOKUP(InvoiceDatabase[[#This Row],[Customer]],CustomerList[],5,FALSE),
", ", -1)</f>
        <v>Jawa Timur</v>
      </c>
      <c r="P2491" s="68">
        <f ca="1">IF(InvoiceDatabase[[#This Row],[Aging]]&lt;&gt;"Within Due",InvoiceDatabase[[#This Row],[Balance Outstanding]],0)</f>
        <v>0</v>
      </c>
      <c r="Q2491" s="68">
        <f ca="1">IF(InvoiceDatabase[[#This Row],[Aging]]="Within Due",InvoiceDatabase[[#This Row],[Balance Outstanding]],0)</f>
        <v>0</v>
      </c>
      <c r="R2491" s="68" t="str">
        <f ca="1">IF(InvoiceDatabase[[#This Row],[Date Issued]] &gt;= TODAY()-30, "Yes", "No")</f>
        <v>No</v>
      </c>
      <c r="S2491" s="68" t="str">
        <f ca="1">IF(InvoiceDatabase[[#This Row],[IsOverdue?]]&lt;&gt;"Yes",InvoiceDatabase[[#This Row],[Status]],"Past Due")</f>
        <v>Paid</v>
      </c>
      <c r="T2491" s="68" t="str">
        <f ca="1">IF(AND(InvoiceDatabase[[#This Row],[Date Due]]&lt;TODAY(),InvoiceDatabase[[#This Row],[Status]]&lt;&gt;"Paid"),"Yes","No")</f>
        <v>No</v>
      </c>
    </row>
    <row r="2492" spans="1:20">
      <c r="A2492">
        <v>2491</v>
      </c>
      <c r="C2492" t="s">
        <v>32</v>
      </c>
      <c r="D2492" s="68">
        <v>4199000</v>
      </c>
      <c r="E2492" s="23">
        <v>46048</v>
      </c>
      <c r="F2492" s="23">
        <v>46062</v>
      </c>
      <c r="G2492" t="s">
        <v>274</v>
      </c>
      <c r="H2492"/>
      <c r="I2492"/>
      <c r="K2492" t="s">
        <v>2792</v>
      </c>
      <c r="L2492" s="68">
        <v>4199000</v>
      </c>
      <c r="M2492" s="68">
        <f>InvoiceDatabase[[#This Row],[Amount]]-InvoiceDatabase[[#This Row],[Paid Amount]]</f>
        <v>0</v>
      </c>
      <c r="N2492" s="68" t="str" cm="1">
        <f t="array" aca="1" ref="N249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2" s="68" t="str">
        <f>_xlfn.TEXTAFTER(
VLOOKUP(InvoiceDatabase[[#This Row],[Customer]],CustomerList[],5,FALSE),
", ", -1)</f>
        <v>DKI Jakarta</v>
      </c>
      <c r="P2492" s="68">
        <f ca="1">IF(InvoiceDatabase[[#This Row],[Aging]]&lt;&gt;"Within Due",InvoiceDatabase[[#This Row],[Balance Outstanding]],0)</f>
        <v>0</v>
      </c>
      <c r="Q2492" s="68">
        <f ca="1">IF(InvoiceDatabase[[#This Row],[Aging]]="Within Due",InvoiceDatabase[[#This Row],[Balance Outstanding]],0)</f>
        <v>0</v>
      </c>
      <c r="R2492" s="68" t="str">
        <f ca="1">IF(InvoiceDatabase[[#This Row],[Date Issued]] &gt;= TODAY()-30, "Yes", "No")</f>
        <v>No</v>
      </c>
      <c r="S2492" s="68" t="str">
        <f ca="1">IF(InvoiceDatabase[[#This Row],[IsOverdue?]]&lt;&gt;"Yes",InvoiceDatabase[[#This Row],[Status]],"Past Due")</f>
        <v>Paid</v>
      </c>
      <c r="T2492" s="68" t="str">
        <f ca="1">IF(AND(InvoiceDatabase[[#This Row],[Date Due]]&lt;TODAY(),InvoiceDatabase[[#This Row],[Status]]&lt;&gt;"Paid"),"Yes","No")</f>
        <v>No</v>
      </c>
    </row>
    <row r="2493" spans="1:20">
      <c r="A2493">
        <v>2492</v>
      </c>
      <c r="C2493" t="s">
        <v>218</v>
      </c>
      <c r="D2493" s="68">
        <v>5940000</v>
      </c>
      <c r="E2493" s="23">
        <v>46073</v>
      </c>
      <c r="F2493" s="23">
        <v>46118</v>
      </c>
      <c r="G2493" t="s">
        <v>274</v>
      </c>
      <c r="H2493"/>
      <c r="I2493"/>
      <c r="K2493" t="s">
        <v>2793</v>
      </c>
      <c r="L2493" s="68">
        <v>5940000</v>
      </c>
      <c r="M2493" s="68">
        <f>InvoiceDatabase[[#This Row],[Amount]]-InvoiceDatabase[[#This Row],[Paid Amount]]</f>
        <v>0</v>
      </c>
      <c r="N2493" s="68" t="str" cm="1">
        <f t="array" aca="1" ref="N249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3" s="68" t="str">
        <f>_xlfn.TEXTAFTER(
VLOOKUP(InvoiceDatabase[[#This Row],[Customer]],CustomerList[],5,FALSE),
", ", -1)</f>
        <v>Sumatera Utara</v>
      </c>
      <c r="P2493" s="68">
        <f ca="1">IF(InvoiceDatabase[[#This Row],[Aging]]&lt;&gt;"Within Due",InvoiceDatabase[[#This Row],[Balance Outstanding]],0)</f>
        <v>0</v>
      </c>
      <c r="Q2493" s="68">
        <f ca="1">IF(InvoiceDatabase[[#This Row],[Aging]]="Within Due",InvoiceDatabase[[#This Row],[Balance Outstanding]],0)</f>
        <v>0</v>
      </c>
      <c r="R2493" s="68" t="str">
        <f ca="1">IF(InvoiceDatabase[[#This Row],[Date Issued]] &gt;= TODAY()-30, "Yes", "No")</f>
        <v>No</v>
      </c>
      <c r="S2493" s="68" t="str">
        <f ca="1">IF(InvoiceDatabase[[#This Row],[IsOverdue?]]&lt;&gt;"Yes",InvoiceDatabase[[#This Row],[Status]],"Past Due")</f>
        <v>Paid</v>
      </c>
      <c r="T2493" s="68" t="str">
        <f ca="1">IF(AND(InvoiceDatabase[[#This Row],[Date Due]]&lt;TODAY(),InvoiceDatabase[[#This Row],[Status]]&lt;&gt;"Paid"),"Yes","No")</f>
        <v>No</v>
      </c>
    </row>
    <row r="2494" spans="1:20">
      <c r="A2494">
        <v>2493</v>
      </c>
      <c r="C2494" t="s">
        <v>111</v>
      </c>
      <c r="D2494" s="68">
        <v>495000</v>
      </c>
      <c r="E2494" s="23">
        <v>46057</v>
      </c>
      <c r="F2494" s="23">
        <v>46087</v>
      </c>
      <c r="G2494" t="s">
        <v>274</v>
      </c>
      <c r="H2494"/>
      <c r="I2494"/>
      <c r="K2494" t="s">
        <v>2794</v>
      </c>
      <c r="L2494" s="68">
        <v>495000</v>
      </c>
      <c r="M2494" s="68">
        <f>InvoiceDatabase[[#This Row],[Amount]]-InvoiceDatabase[[#This Row],[Paid Amount]]</f>
        <v>0</v>
      </c>
      <c r="N2494" s="68" t="str" cm="1">
        <f t="array" aca="1" ref="N249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4" s="68" t="str">
        <f>_xlfn.TEXTAFTER(
VLOOKUP(InvoiceDatabase[[#This Row],[Customer]],CustomerList[],5,FALSE),
", ", -1)</f>
        <v>DKI Jakarta</v>
      </c>
      <c r="P2494" s="68">
        <f ca="1">IF(InvoiceDatabase[[#This Row],[Aging]]&lt;&gt;"Within Due",InvoiceDatabase[[#This Row],[Balance Outstanding]],0)</f>
        <v>0</v>
      </c>
      <c r="Q2494" s="68">
        <f ca="1">IF(InvoiceDatabase[[#This Row],[Aging]]="Within Due",InvoiceDatabase[[#This Row],[Balance Outstanding]],0)</f>
        <v>0</v>
      </c>
      <c r="R2494" s="68" t="str">
        <f ca="1">IF(InvoiceDatabase[[#This Row],[Date Issued]] &gt;= TODAY()-30, "Yes", "No")</f>
        <v>No</v>
      </c>
      <c r="S2494" s="68" t="str">
        <f ca="1">IF(InvoiceDatabase[[#This Row],[IsOverdue?]]&lt;&gt;"Yes",InvoiceDatabase[[#This Row],[Status]],"Past Due")</f>
        <v>Paid</v>
      </c>
      <c r="T2494" s="68" t="str">
        <f ca="1">IF(AND(InvoiceDatabase[[#This Row],[Date Due]]&lt;TODAY(),InvoiceDatabase[[#This Row],[Status]]&lt;&gt;"Paid"),"Yes","No")</f>
        <v>No</v>
      </c>
    </row>
    <row r="2495" spans="1:20">
      <c r="A2495">
        <v>2494</v>
      </c>
      <c r="C2495" t="s">
        <v>138</v>
      </c>
      <c r="D2495" s="68">
        <v>2208000</v>
      </c>
      <c r="E2495" s="23">
        <v>46173</v>
      </c>
      <c r="F2495" s="23">
        <v>46203</v>
      </c>
      <c r="G2495" t="s">
        <v>51</v>
      </c>
      <c r="H2495"/>
      <c r="I2495"/>
      <c r="K2495" t="s">
        <v>2795</v>
      </c>
      <c r="L2495" s="68">
        <v>0</v>
      </c>
      <c r="M2495" s="68">
        <f>InvoiceDatabase[[#This Row],[Amount]]-InvoiceDatabase[[#This Row],[Paid Amount]]</f>
        <v>2208000</v>
      </c>
      <c r="N2495" s="68" t="str" cm="1">
        <f t="array" aca="1" ref="N2495"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5" s="68" t="str">
        <f>_xlfn.TEXTAFTER(
VLOOKUP(InvoiceDatabase[[#This Row],[Customer]],CustomerList[],5,FALSE),
", ", -1)</f>
        <v>Jawa Barat</v>
      </c>
      <c r="P2495" s="68">
        <f ca="1">IF(InvoiceDatabase[[#This Row],[Aging]]&lt;&gt;"Within Due",InvoiceDatabase[[#This Row],[Balance Outstanding]],0)</f>
        <v>2208000</v>
      </c>
      <c r="Q2495" s="68">
        <f ca="1">IF(InvoiceDatabase[[#This Row],[Aging]]="Within Due",InvoiceDatabase[[#This Row],[Balance Outstanding]],0)</f>
        <v>0</v>
      </c>
      <c r="R2495" s="68" t="str">
        <f ca="1">IF(InvoiceDatabase[[#This Row],[Date Issued]] &gt;= TODAY()-30, "Yes", "No")</f>
        <v>No</v>
      </c>
      <c r="S2495" s="68" t="str">
        <f ca="1">IF(InvoiceDatabase[[#This Row],[IsOverdue?]]&lt;&gt;"Yes",InvoiceDatabase[[#This Row],[Status]],"Past Due")</f>
        <v>Past Due</v>
      </c>
      <c r="T2495" s="68" t="str">
        <f ca="1">IF(AND(InvoiceDatabase[[#This Row],[Date Due]]&lt;TODAY(),InvoiceDatabase[[#This Row],[Status]]&lt;&gt;"Paid"),"Yes","No")</f>
        <v>Yes</v>
      </c>
    </row>
    <row r="2496" spans="1:20">
      <c r="A2496">
        <v>2495</v>
      </c>
      <c r="C2496" t="s">
        <v>105</v>
      </c>
      <c r="D2496" s="68">
        <v>2948000</v>
      </c>
      <c r="E2496" s="23">
        <v>46078</v>
      </c>
      <c r="F2496" s="23">
        <v>46108</v>
      </c>
      <c r="G2496" t="s">
        <v>274</v>
      </c>
      <c r="H2496"/>
      <c r="I2496"/>
      <c r="K2496" t="s">
        <v>2796</v>
      </c>
      <c r="L2496" s="68">
        <v>2948000</v>
      </c>
      <c r="M2496" s="68">
        <f>InvoiceDatabase[[#This Row],[Amount]]-InvoiceDatabase[[#This Row],[Paid Amount]]</f>
        <v>0</v>
      </c>
      <c r="N2496" s="68" t="str" cm="1">
        <f t="array" aca="1" ref="N2496"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6" s="68" t="str">
        <f>_xlfn.TEXTAFTER(
VLOOKUP(InvoiceDatabase[[#This Row],[Customer]],CustomerList[],5,FALSE),
", ", -1)</f>
        <v>DKI Jakarta</v>
      </c>
      <c r="P2496" s="68">
        <f ca="1">IF(InvoiceDatabase[[#This Row],[Aging]]&lt;&gt;"Within Due",InvoiceDatabase[[#This Row],[Balance Outstanding]],0)</f>
        <v>0</v>
      </c>
      <c r="Q2496" s="68">
        <f ca="1">IF(InvoiceDatabase[[#This Row],[Aging]]="Within Due",InvoiceDatabase[[#This Row],[Balance Outstanding]],0)</f>
        <v>0</v>
      </c>
      <c r="R2496" s="68" t="str">
        <f ca="1">IF(InvoiceDatabase[[#This Row],[Date Issued]] &gt;= TODAY()-30, "Yes", "No")</f>
        <v>No</v>
      </c>
      <c r="S2496" s="68" t="str">
        <f ca="1">IF(InvoiceDatabase[[#This Row],[IsOverdue?]]&lt;&gt;"Yes",InvoiceDatabase[[#This Row],[Status]],"Past Due")</f>
        <v>Paid</v>
      </c>
      <c r="T2496" s="68" t="str">
        <f ca="1">IF(AND(InvoiceDatabase[[#This Row],[Date Due]]&lt;TODAY(),InvoiceDatabase[[#This Row],[Status]]&lt;&gt;"Paid"),"Yes","No")</f>
        <v>No</v>
      </c>
    </row>
    <row r="2497" spans="1:20">
      <c r="A2497">
        <v>2496</v>
      </c>
      <c r="C2497" t="s">
        <v>171</v>
      </c>
      <c r="D2497" s="68">
        <v>5226000</v>
      </c>
      <c r="E2497" s="23">
        <v>46045</v>
      </c>
      <c r="F2497" s="23">
        <v>46059</v>
      </c>
      <c r="G2497" t="s">
        <v>274</v>
      </c>
      <c r="H2497"/>
      <c r="I2497"/>
      <c r="K2497" t="s">
        <v>2797</v>
      </c>
      <c r="L2497" s="68">
        <v>5226000</v>
      </c>
      <c r="M2497" s="68">
        <f>InvoiceDatabase[[#This Row],[Amount]]-InvoiceDatabase[[#This Row],[Paid Amount]]</f>
        <v>0</v>
      </c>
      <c r="N2497" s="68" t="str" cm="1">
        <f t="array" aca="1" ref="N2497"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7" s="68" t="str">
        <f>_xlfn.TEXTAFTER(
VLOOKUP(InvoiceDatabase[[#This Row],[Customer]],CustomerList[],5,FALSE),
", ", -1)</f>
        <v>Jawa Barat</v>
      </c>
      <c r="P2497" s="68">
        <f ca="1">IF(InvoiceDatabase[[#This Row],[Aging]]&lt;&gt;"Within Due",InvoiceDatabase[[#This Row],[Balance Outstanding]],0)</f>
        <v>0</v>
      </c>
      <c r="Q2497" s="68">
        <f ca="1">IF(InvoiceDatabase[[#This Row],[Aging]]="Within Due",InvoiceDatabase[[#This Row],[Balance Outstanding]],0)</f>
        <v>0</v>
      </c>
      <c r="R2497" s="68" t="str">
        <f ca="1">IF(InvoiceDatabase[[#This Row],[Date Issued]] &gt;= TODAY()-30, "Yes", "No")</f>
        <v>No</v>
      </c>
      <c r="S2497" s="68" t="str">
        <f ca="1">IF(InvoiceDatabase[[#This Row],[IsOverdue?]]&lt;&gt;"Yes",InvoiceDatabase[[#This Row],[Status]],"Past Due")</f>
        <v>Paid</v>
      </c>
      <c r="T2497" s="68" t="str">
        <f ca="1">IF(AND(InvoiceDatabase[[#This Row],[Date Due]]&lt;TODAY(),InvoiceDatabase[[#This Row],[Status]]&lt;&gt;"Paid"),"Yes","No")</f>
        <v>No</v>
      </c>
    </row>
    <row r="2498" spans="1:20">
      <c r="A2498">
        <v>2497</v>
      </c>
      <c r="C2498" t="s">
        <v>246</v>
      </c>
      <c r="D2498" s="68">
        <v>8622000</v>
      </c>
      <c r="E2498" s="23">
        <v>46113</v>
      </c>
      <c r="F2498" s="23">
        <v>46143</v>
      </c>
      <c r="G2498" t="s">
        <v>51</v>
      </c>
      <c r="H2498"/>
      <c r="I2498"/>
      <c r="K2498" t="s">
        <v>2798</v>
      </c>
      <c r="L2498" s="68">
        <v>0</v>
      </c>
      <c r="M2498" s="68">
        <f>InvoiceDatabase[[#This Row],[Amount]]-InvoiceDatabase[[#This Row],[Paid Amount]]</f>
        <v>8622000</v>
      </c>
      <c r="N2498" s="68" t="str" cm="1">
        <f t="array" aca="1" ref="N2498"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Due Over &gt;90 Days</v>
      </c>
      <c r="O2498" s="68" t="str">
        <f>_xlfn.TEXTAFTER(
VLOOKUP(InvoiceDatabase[[#This Row],[Customer]],CustomerList[],5,FALSE),
", ", -1)</f>
        <v>Kalimantan Timur</v>
      </c>
      <c r="P2498" s="68">
        <f ca="1">IF(InvoiceDatabase[[#This Row],[Aging]]&lt;&gt;"Within Due",InvoiceDatabase[[#This Row],[Balance Outstanding]],0)</f>
        <v>8622000</v>
      </c>
      <c r="Q2498" s="68">
        <f ca="1">IF(InvoiceDatabase[[#This Row],[Aging]]="Within Due",InvoiceDatabase[[#This Row],[Balance Outstanding]],0)</f>
        <v>0</v>
      </c>
      <c r="R2498" s="68" t="str">
        <f ca="1">IF(InvoiceDatabase[[#This Row],[Date Issued]] &gt;= TODAY()-30, "Yes", "No")</f>
        <v>No</v>
      </c>
      <c r="S2498" s="68" t="str">
        <f ca="1">IF(InvoiceDatabase[[#This Row],[IsOverdue?]]&lt;&gt;"Yes",InvoiceDatabase[[#This Row],[Status]],"Past Due")</f>
        <v>Past Due</v>
      </c>
      <c r="T2498" s="68" t="str">
        <f ca="1">IF(AND(InvoiceDatabase[[#This Row],[Date Due]]&lt;TODAY(),InvoiceDatabase[[#This Row],[Status]]&lt;&gt;"Paid"),"Yes","No")</f>
        <v>Yes</v>
      </c>
    </row>
    <row r="2499" spans="1:20">
      <c r="A2499">
        <v>2498</v>
      </c>
      <c r="C2499" t="s">
        <v>260</v>
      </c>
      <c r="D2499" s="68">
        <v>4793000</v>
      </c>
      <c r="E2499" s="23">
        <v>46065</v>
      </c>
      <c r="F2499" s="23">
        <v>46079</v>
      </c>
      <c r="G2499" t="s">
        <v>274</v>
      </c>
      <c r="H2499"/>
      <c r="I2499"/>
      <c r="K2499" t="s">
        <v>2799</v>
      </c>
      <c r="L2499" s="68">
        <v>4793000</v>
      </c>
      <c r="M2499" s="68">
        <f>InvoiceDatabase[[#This Row],[Amount]]-InvoiceDatabase[[#This Row],[Paid Amount]]</f>
        <v>0</v>
      </c>
      <c r="N2499" s="68" t="str" cm="1">
        <f t="array" aca="1" ref="N2499"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499" s="68" t="str">
        <f>_xlfn.TEXTAFTER(
VLOOKUP(InvoiceDatabase[[#This Row],[Customer]],CustomerList[],5,FALSE),
", ", -1)</f>
        <v>Sulawesi Utara</v>
      </c>
      <c r="P2499" s="68">
        <f ca="1">IF(InvoiceDatabase[[#This Row],[Aging]]&lt;&gt;"Within Due",InvoiceDatabase[[#This Row],[Balance Outstanding]],0)</f>
        <v>0</v>
      </c>
      <c r="Q2499" s="68">
        <f ca="1">IF(InvoiceDatabase[[#This Row],[Aging]]="Within Due",InvoiceDatabase[[#This Row],[Balance Outstanding]],0)</f>
        <v>0</v>
      </c>
      <c r="R2499" s="68" t="str">
        <f ca="1">IF(InvoiceDatabase[[#This Row],[Date Issued]] &gt;= TODAY()-30, "Yes", "No")</f>
        <v>No</v>
      </c>
      <c r="S2499" s="68" t="str">
        <f ca="1">IF(InvoiceDatabase[[#This Row],[IsOverdue?]]&lt;&gt;"Yes",InvoiceDatabase[[#This Row],[Status]],"Past Due")</f>
        <v>Paid</v>
      </c>
      <c r="T2499" s="68" t="str">
        <f ca="1">IF(AND(InvoiceDatabase[[#This Row],[Date Due]]&lt;TODAY(),InvoiceDatabase[[#This Row],[Status]]&lt;&gt;"Paid"),"Yes","No")</f>
        <v>No</v>
      </c>
    </row>
    <row r="2500" spans="1:20">
      <c r="A2500">
        <v>2499</v>
      </c>
      <c r="C2500" t="s">
        <v>190</v>
      </c>
      <c r="D2500" s="68">
        <v>1560000</v>
      </c>
      <c r="E2500" s="23">
        <v>46027</v>
      </c>
      <c r="F2500" s="23">
        <v>46057</v>
      </c>
      <c r="G2500" t="s">
        <v>274</v>
      </c>
      <c r="H2500"/>
      <c r="I2500"/>
      <c r="K2500" t="s">
        <v>2800</v>
      </c>
      <c r="L2500" s="68">
        <v>1560000</v>
      </c>
      <c r="M2500" s="68">
        <f>InvoiceDatabase[[#This Row],[Amount]]-InvoiceDatabase[[#This Row],[Paid Amount]]</f>
        <v>0</v>
      </c>
      <c r="N2500" s="68" t="str" cm="1">
        <f t="array" aca="1" ref="N2500"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0" s="68" t="str">
        <f>_xlfn.TEXTAFTER(
VLOOKUP(InvoiceDatabase[[#This Row],[Customer]],CustomerList[],5,FALSE),
", ", -1)</f>
        <v>Jawa Tengah</v>
      </c>
      <c r="P2500" s="68">
        <f ca="1">IF(InvoiceDatabase[[#This Row],[Aging]]&lt;&gt;"Within Due",InvoiceDatabase[[#This Row],[Balance Outstanding]],0)</f>
        <v>0</v>
      </c>
      <c r="Q2500" s="68">
        <f ca="1">IF(InvoiceDatabase[[#This Row],[Aging]]="Within Due",InvoiceDatabase[[#This Row],[Balance Outstanding]],0)</f>
        <v>0</v>
      </c>
      <c r="R2500" s="68" t="str">
        <f ca="1">IF(InvoiceDatabase[[#This Row],[Date Issued]] &gt;= TODAY()-30, "Yes", "No")</f>
        <v>No</v>
      </c>
      <c r="S2500" s="68" t="str">
        <f ca="1">IF(InvoiceDatabase[[#This Row],[IsOverdue?]]&lt;&gt;"Yes",InvoiceDatabase[[#This Row],[Status]],"Past Due")</f>
        <v>Paid</v>
      </c>
      <c r="T2500" s="68" t="str">
        <f ca="1">IF(AND(InvoiceDatabase[[#This Row],[Date Due]]&lt;TODAY(),InvoiceDatabase[[#This Row],[Status]]&lt;&gt;"Paid"),"Yes","No")</f>
        <v>No</v>
      </c>
    </row>
    <row r="2501" spans="1:20">
      <c r="A2501">
        <v>2500</v>
      </c>
      <c r="C2501" t="s">
        <v>177</v>
      </c>
      <c r="D2501" s="68">
        <v>5137000</v>
      </c>
      <c r="E2501" s="23">
        <v>46100</v>
      </c>
      <c r="F2501" s="23">
        <v>46130</v>
      </c>
      <c r="G2501" t="s">
        <v>274</v>
      </c>
      <c r="H2501"/>
      <c r="I2501"/>
      <c r="K2501" t="s">
        <v>2801</v>
      </c>
      <c r="L2501" s="68">
        <v>5137000</v>
      </c>
      <c r="M2501" s="68">
        <f>InvoiceDatabase[[#This Row],[Amount]]-InvoiceDatabase[[#This Row],[Paid Amount]]</f>
        <v>0</v>
      </c>
      <c r="N2501" s="68" t="str" cm="1">
        <f t="array" aca="1" ref="N2501"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(paid)</v>
      </c>
      <c r="O2501" s="68" t="str">
        <f>_xlfn.TEXTAFTER(
VLOOKUP(InvoiceDatabase[[#This Row],[Customer]],CustomerList[],5,FALSE),
", ", -1)</f>
        <v>Jawa Timur</v>
      </c>
      <c r="P2501" s="68">
        <f ca="1">IF(InvoiceDatabase[[#This Row],[Aging]]&lt;&gt;"Within Due",InvoiceDatabase[[#This Row],[Balance Outstanding]],0)</f>
        <v>0</v>
      </c>
      <c r="Q2501" s="68">
        <f ca="1">IF(InvoiceDatabase[[#This Row],[Aging]]="Within Due",InvoiceDatabase[[#This Row],[Balance Outstanding]],0)</f>
        <v>0</v>
      </c>
      <c r="R2501" s="68" t="str">
        <f ca="1">IF(InvoiceDatabase[[#This Row],[Date Issued]] &gt;= TODAY()-30, "Yes", "No")</f>
        <v>No</v>
      </c>
      <c r="S2501" s="68" t="str">
        <f ca="1">IF(InvoiceDatabase[[#This Row],[IsOverdue?]]&lt;&gt;"Yes",InvoiceDatabase[[#This Row],[Status]],"Past Due")</f>
        <v>Paid</v>
      </c>
      <c r="T2501" s="68" t="str">
        <f ca="1">IF(AND(InvoiceDatabase[[#This Row],[Date Due]]&lt;TODAY(),InvoiceDatabase[[#This Row],[Status]]&lt;&gt;"Paid"),"Yes","No")</f>
        <v>No</v>
      </c>
    </row>
    <row r="2502" spans="1:20">
      <c r="A2502" s="1">
        <v>2501</v>
      </c>
      <c r="B2502" s="1">
        <v>0</v>
      </c>
      <c r="C2502" s="1" t="s">
        <v>118</v>
      </c>
      <c r="D2502" s="165">
        <v>497891610</v>
      </c>
      <c r="E2502" s="23">
        <v>46285</v>
      </c>
      <c r="F2502" s="23">
        <v>46315</v>
      </c>
      <c r="G2502" s="1" t="s">
        <v>51</v>
      </c>
      <c r="K2502" s="1" t="s">
        <v>2819</v>
      </c>
      <c r="M2502" s="68">
        <f>InvoiceDatabase[[#This Row],[Amount]]-InvoiceDatabase[[#This Row],[Paid Amount]]</f>
        <v>497891610</v>
      </c>
      <c r="N2502" s="68" t="str" cm="1">
        <f t="array" aca="1" ref="N2502"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2" s="68" t="str">
        <f>_xlfn.TEXTAFTER(
VLOOKUP(InvoiceDatabase[[#This Row],[Customer]],CustomerList[],5,FALSE),
", ", -1)</f>
        <v>DKI Jakarta</v>
      </c>
      <c r="P2502" s="68">
        <f ca="1">IF(InvoiceDatabase[[#This Row],[Aging]]&lt;&gt;"Within Due",InvoiceDatabase[[#This Row],[Balance Outstanding]],0)</f>
        <v>0</v>
      </c>
      <c r="Q2502" s="68">
        <f ca="1">IF(InvoiceDatabase[[#This Row],[Aging]]="Within Due",InvoiceDatabase[[#This Row],[Balance Outstanding]],0)</f>
        <v>497891610</v>
      </c>
      <c r="R2502" s="68" t="str">
        <f ca="1">IF(InvoiceDatabase[[#This Row],[Date Issued]] &gt;= TODAY()-30, "Yes", "No")</f>
        <v>Yes</v>
      </c>
      <c r="S2502" s="68" t="str">
        <f ca="1">IF(InvoiceDatabase[[#This Row],[IsOverdue?]]&lt;&gt;"Yes",InvoiceDatabase[[#This Row],[Status]],"Past Due")</f>
        <v>Unpaid</v>
      </c>
      <c r="T2502" s="164" t="str">
        <f ca="1">IF(AND(InvoiceDatabase[[#This Row],[Date Due]]&lt;TODAY(),InvoiceDatabase[[#This Row],[Status]]&lt;&gt;"Paid"),"Yes","No")</f>
        <v>No</v>
      </c>
    </row>
    <row r="2503" spans="1:20">
      <c r="A2503" s="1">
        <v>2502</v>
      </c>
      <c r="B2503" s="1">
        <v>0</v>
      </c>
      <c r="C2503" s="1" t="s">
        <v>111</v>
      </c>
      <c r="D2503" s="165">
        <v>60329610</v>
      </c>
      <c r="E2503" s="23">
        <v>46300</v>
      </c>
      <c r="F2503" s="23">
        <v>46300</v>
      </c>
      <c r="G2503" s="1" t="s">
        <v>51</v>
      </c>
      <c r="K2503" s="1" t="s">
        <v>2868</v>
      </c>
      <c r="M2503" s="68">
        <f>InvoiceDatabase[[#This Row],[Amount]]-InvoiceDatabase[[#This Row],[Paid Amount]]</f>
        <v>60329610</v>
      </c>
      <c r="N2503" s="164" t="str" cm="1">
        <f t="array" aca="1" ref="N2503"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3" s="164" t="str">
        <f>_xlfn.TEXTAFTER(
VLOOKUP(InvoiceDatabase[[#This Row],[Customer]],CustomerList[],5,FALSE),
", ", -1)</f>
        <v>DKI Jakarta</v>
      </c>
      <c r="P2503" s="164">
        <f ca="1">IF(InvoiceDatabase[[#This Row],[Aging]]&lt;&gt;"Within Due",InvoiceDatabase[[#This Row],[Balance Outstanding]],0)</f>
        <v>0</v>
      </c>
      <c r="Q2503" s="164">
        <f ca="1">IF(InvoiceDatabase[[#This Row],[Aging]]="Within Due",InvoiceDatabase[[#This Row],[Balance Outstanding]],0)</f>
        <v>60329610</v>
      </c>
      <c r="R2503" s="164" t="str">
        <f ca="1">IF(InvoiceDatabase[[#This Row],[Date Issued]] &gt;= TODAY()-30, "Yes", "No")</f>
        <v>Yes</v>
      </c>
      <c r="S2503" s="164" t="str">
        <f ca="1">IF(InvoiceDatabase[[#This Row],[IsOverdue?]]&lt;&gt;"Yes",InvoiceDatabase[[#This Row],[Status]],"Past Due")</f>
        <v>Unpaid</v>
      </c>
      <c r="T2503" s="164" t="str">
        <f ca="1">IF(AND(InvoiceDatabase[[#This Row],[Date Due]]&lt;TODAY(),InvoiceDatabase[[#This Row],[Status]]&lt;&gt;"Paid"),"Yes","No")</f>
        <v>No</v>
      </c>
    </row>
    <row r="2504" spans="1:20">
      <c r="A2504" s="1">
        <v>2503</v>
      </c>
      <c r="B2504" s="1">
        <v>0</v>
      </c>
      <c r="C2504" s="1" t="s">
        <v>246</v>
      </c>
      <c r="D2504" s="165">
        <v>13406580</v>
      </c>
      <c r="E2504" s="23">
        <v>46300</v>
      </c>
      <c r="F2504" s="23">
        <v>46300</v>
      </c>
      <c r="G2504" s="1" t="s">
        <v>51</v>
      </c>
      <c r="K2504" s="1" t="s">
        <v>2869</v>
      </c>
      <c r="M2504" s="68">
        <f>InvoiceDatabase[[#This Row],[Amount]]-InvoiceDatabase[[#This Row],[Paid Amount]]</f>
        <v>13406580</v>
      </c>
      <c r="N2504" s="164" t="str" cm="1">
        <f t="array" aca="1" ref="N2504" ca="1">_xlfn.LET(
    _xlpm.aging, TODAY() - InvoiceDatabase[[#This Row],[Date Due]],
    IF(InvoiceDatabase[[#This Row],[Status]] = "Paid","(paid)",
        _xlfn.SWITCH(
            TRUE,
            _xlpm.aging &lt;= 0, "Within Due",
            _xlpm.aging &lt;= 30, "Over Due 1-30 Days",
            _xlpm.aging &lt;= 60, "Over Due 31-60 Days",
            _xlpm.aging &lt;= 90, "Over Due 61-90 Days",
            "Due Over &gt;90 Days"
        )
    )
)</f>
        <v>Within Due</v>
      </c>
      <c r="O2504" s="164" t="str">
        <f>_xlfn.TEXTAFTER(
VLOOKUP(InvoiceDatabase[[#This Row],[Customer]],CustomerList[],5,FALSE),
", ", -1)</f>
        <v>Kalimantan Timur</v>
      </c>
      <c r="P2504" s="164">
        <f ca="1">IF(InvoiceDatabase[[#This Row],[Aging]]&lt;&gt;"Within Due",InvoiceDatabase[[#This Row],[Balance Outstanding]],0)</f>
        <v>0</v>
      </c>
      <c r="Q2504" s="164">
        <f ca="1">IF(InvoiceDatabase[[#This Row],[Aging]]="Within Due",InvoiceDatabase[[#This Row],[Balance Outstanding]],0)</f>
        <v>13406580</v>
      </c>
      <c r="R2504" s="164" t="str">
        <f ca="1">IF(InvoiceDatabase[[#This Row],[Date Issued]] &gt;= TODAY()-30, "Yes", "No")</f>
        <v>Yes</v>
      </c>
      <c r="S2504" s="164" t="str">
        <f ca="1">IF(InvoiceDatabase[[#This Row],[IsOverdue?]]&lt;&gt;"Yes",InvoiceDatabase[[#This Row],[Status]],"Past Due")</f>
        <v>Unpaid</v>
      </c>
      <c r="T2504" s="164" t="str">
        <f ca="1">IF(AND(InvoiceDatabase[[#This Row],[Date Due]]&lt;TODAY(),InvoiceDatabase[[#This Row],[Status]]&lt;&gt;"Paid"),"Yes","No")</f>
        <v>No</v>
      </c>
    </row>
  </sheetData>
  <conditionalFormatting sqref="S2:S2504 A2:R1048576">
    <cfRule type="expression" dxfId="0" priority="1">
      <formula>IF(AND($A2&lt;&gt;"",$F2&lt;TODAY(),$G2&lt;&gt;"Paid"),TRUE,FALSE)</formula>
    </cfRule>
  </conditionalFormatting>
  <dataValidations count="1">
    <dataValidation type="list" allowBlank="1" showInputMessage="1" showErrorMessage="1" sqref="G1:G1048576" xr:uid="{2CE564C9-6518-4DA7-B739-8D7A819F8867}">
      <formula1>"Paid,Unpaid,Partially Paid,Overdue"</formula1>
    </dataValidation>
  </dataValidations>
  <hyperlinks>
    <hyperlink ref="H1" r:id="rId1" display="../invoice/INV-2026-PT Makassar Retail Utama-11.pdf" xr:uid="{06F55CDF-A5BE-4F07-8A20-FE5258E828F7}"/>
    <hyperlink ref="H2437" r:id="rId2" display="../invoice/INV-2026-PT Sinar Karya Abadi-2436.pdf" xr:uid="{2DF8CC1C-6E01-4B5C-AEFC-62EFC77BA554}"/>
    <hyperlink ref="H260" r:id="rId3" display="../invoice/INV-2026-PT XYZ-259.pdf" xr:uid="{79742DCB-8C66-4DE0-90E6-F416B51F01A3}"/>
  </hyperlinks>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7949A-05E2-4533-B7D6-33C0A6F5C79B}">
  <sheetPr codeName="Sheet5"/>
  <dimension ref="A3:W58"/>
  <sheetViews>
    <sheetView topLeftCell="C1" zoomScale="85" zoomScaleNormal="85" workbookViewId="0">
      <selection activeCell="P24" sqref="P24"/>
    </sheetView>
  </sheetViews>
  <sheetFormatPr defaultRowHeight="15"/>
  <cols>
    <col min="2" max="2" width="19" bestFit="1" customWidth="1"/>
    <col min="3" max="3" width="26.7109375" bestFit="1" customWidth="1"/>
    <col min="4" max="4" width="24.7109375" style="1" bestFit="1" customWidth="1"/>
    <col min="5" max="5" width="26.7109375" bestFit="1" customWidth="1"/>
    <col min="6" max="6" width="19.7109375" bestFit="1" customWidth="1"/>
    <col min="7" max="7" width="11.140625" bestFit="1" customWidth="1"/>
    <col min="8" max="8" width="9.42578125" style="1" bestFit="1" customWidth="1"/>
    <col min="9" max="9" width="12.85546875" style="1" bestFit="1" customWidth="1"/>
    <col min="10" max="10" width="12.7109375" style="1" bestFit="1" customWidth="1"/>
    <col min="11" max="11" width="23.28515625" style="1" customWidth="1"/>
    <col min="12" max="12" width="4.5703125" bestFit="1" customWidth="1"/>
    <col min="13" max="13" width="13.42578125" bestFit="1" customWidth="1"/>
    <col min="14" max="14" width="23.28515625" bestFit="1" customWidth="1"/>
    <col min="15" max="15" width="25.5703125" bestFit="1" customWidth="1"/>
    <col min="16" max="16" width="26.7109375" bestFit="1" customWidth="1"/>
    <col min="17" max="17" width="22.5703125" bestFit="1" customWidth="1"/>
    <col min="18" max="18" width="17" bestFit="1" customWidth="1"/>
    <col min="19" max="19" width="23.28515625" bestFit="1" customWidth="1"/>
    <col min="20" max="20" width="26.7109375" bestFit="1" customWidth="1"/>
    <col min="21" max="21" width="13.42578125" bestFit="1" customWidth="1"/>
    <col min="22" max="22" width="19.7109375" bestFit="1" customWidth="1"/>
    <col min="23" max="23" width="15.5703125" bestFit="1" customWidth="1"/>
    <col min="24" max="103" width="7" bestFit="1" customWidth="1"/>
    <col min="104" max="874" width="8" bestFit="1" customWidth="1"/>
    <col min="875" max="875" width="9" bestFit="1" customWidth="1"/>
    <col min="876" max="876" width="10" bestFit="1" customWidth="1"/>
    <col min="877" max="877" width="22.5703125" bestFit="1" customWidth="1"/>
    <col min="878" max="879" width="6" bestFit="1" customWidth="1"/>
    <col min="880" max="967" width="7" bestFit="1" customWidth="1"/>
    <col min="968" max="1738" width="8" bestFit="1" customWidth="1"/>
    <col min="1739" max="1739" width="9" bestFit="1" customWidth="1"/>
    <col min="1740" max="1740" width="10" bestFit="1" customWidth="1"/>
    <col min="1741" max="1741" width="19.85546875" bestFit="1" customWidth="1"/>
    <col min="1742" max="1742" width="27.5703125" bestFit="1" customWidth="1"/>
  </cols>
  <sheetData>
    <row r="3" spans="1:5" ht="24" customHeight="1">
      <c r="B3" s="161" t="s">
        <v>2805</v>
      </c>
      <c r="C3" s="161" t="s">
        <v>2806</v>
      </c>
      <c r="D3" s="161"/>
      <c r="E3" s="161" t="s">
        <v>2815</v>
      </c>
    </row>
    <row r="4" spans="1:5">
      <c r="A4">
        <v>1</v>
      </c>
      <c r="B4" t="s">
        <v>2822</v>
      </c>
    </row>
    <row r="5" spans="1:5">
      <c r="A5">
        <v>2</v>
      </c>
      <c r="B5" t="s">
        <v>2807</v>
      </c>
      <c r="C5" t="s">
        <v>2816</v>
      </c>
    </row>
    <row r="6" spans="1:5">
      <c r="A6">
        <v>3</v>
      </c>
      <c r="B6" t="s">
        <v>2817</v>
      </c>
      <c r="C6" t="s">
        <v>2816</v>
      </c>
      <c r="E6" s="1"/>
    </row>
    <row r="7" spans="1:5">
      <c r="A7">
        <v>4</v>
      </c>
      <c r="B7" s="1" t="s">
        <v>2809</v>
      </c>
      <c r="E7" s="1"/>
    </row>
    <row r="8" spans="1:5">
      <c r="A8">
        <f>A7+1</f>
        <v>5</v>
      </c>
      <c r="B8" t="s">
        <v>2808</v>
      </c>
      <c r="E8" s="1"/>
    </row>
    <row r="9" spans="1:5">
      <c r="A9" s="1">
        <f t="shared" ref="A9:A15" si="0">A8+1</f>
        <v>6</v>
      </c>
      <c r="B9" t="s">
        <v>2810</v>
      </c>
      <c r="E9" s="1"/>
    </row>
    <row r="10" spans="1:5">
      <c r="A10" s="1">
        <f t="shared" si="0"/>
        <v>7</v>
      </c>
      <c r="B10" t="s">
        <v>2811</v>
      </c>
      <c r="E10" s="1"/>
    </row>
    <row r="11" spans="1:5">
      <c r="A11" s="1">
        <f t="shared" si="0"/>
        <v>8</v>
      </c>
      <c r="B11" t="s">
        <v>2812</v>
      </c>
      <c r="E11" s="1"/>
    </row>
    <row r="12" spans="1:5">
      <c r="A12" s="1">
        <f t="shared" si="0"/>
        <v>9</v>
      </c>
      <c r="B12" t="s">
        <v>2813</v>
      </c>
    </row>
    <row r="13" spans="1:5">
      <c r="A13" s="1">
        <f t="shared" si="0"/>
        <v>10</v>
      </c>
      <c r="B13" t="s">
        <v>2828</v>
      </c>
    </row>
    <row r="14" spans="1:5">
      <c r="A14" s="1">
        <f t="shared" si="0"/>
        <v>11</v>
      </c>
      <c r="B14" t="s">
        <v>2814</v>
      </c>
    </row>
    <row r="15" spans="1:5">
      <c r="A15" s="1">
        <f t="shared" si="0"/>
        <v>12</v>
      </c>
      <c r="B15" t="s">
        <v>2820</v>
      </c>
    </row>
    <row r="17" spans="1:23">
      <c r="D17" s="163" t="s">
        <v>2860</v>
      </c>
      <c r="E17" s="1" t="s">
        <v>2855</v>
      </c>
    </row>
    <row r="18" spans="1:23">
      <c r="B18" s="1"/>
      <c r="C18" s="1"/>
    </row>
    <row r="19" spans="1:23">
      <c r="A19">
        <v>1</v>
      </c>
      <c r="B19" t="s">
        <v>2821</v>
      </c>
      <c r="D19" t="s">
        <v>2821</v>
      </c>
    </row>
    <row r="20" spans="1:23">
      <c r="B20" s="167">
        <v>9916782280</v>
      </c>
      <c r="D20" s="167">
        <v>915016800</v>
      </c>
    </row>
    <row r="22" spans="1:23">
      <c r="A22">
        <v>2</v>
      </c>
      <c r="B22" t="s">
        <v>2841</v>
      </c>
      <c r="D22" s="1">
        <v>3</v>
      </c>
      <c r="I22" s="1">
        <v>5</v>
      </c>
      <c r="J22" s="24" t="s">
        <v>2808</v>
      </c>
      <c r="L22" s="1">
        <v>4</v>
      </c>
      <c r="M22" s="24" t="s">
        <v>2861</v>
      </c>
      <c r="O22">
        <v>7</v>
      </c>
      <c r="P22" t="s">
        <v>2823</v>
      </c>
    </row>
    <row r="23" spans="1:23">
      <c r="B23" s="167">
        <v>3397644280</v>
      </c>
      <c r="J23" s="171">
        <f>(GETPIVOTDATA("Balance Outstanding",$B$22)/GETPIVOTDATA("Amount",$D$19))*30</f>
        <v>111.39612780880088</v>
      </c>
      <c r="M23" s="186">
        <f>GETPIVOTDATA("Amount Overdue",$E$24)/GETPIVOTDATA("Balance Outstanding",$B$22)</f>
        <v>0.77557132614247659</v>
      </c>
      <c r="P23" s="168">
        <v>928</v>
      </c>
    </row>
    <row r="24" spans="1:23">
      <c r="E24" t="s">
        <v>2839</v>
      </c>
      <c r="J24" s="181" t="str">
        <f>TEXT(J23,0) &amp; " Days"</f>
        <v>111 Days</v>
      </c>
      <c r="P24" t="str">
        <f>TEXT(P23,0) &amp; " Invoices"</f>
        <v>928 Invoices</v>
      </c>
    </row>
    <row r="25" spans="1:23">
      <c r="E25" s="166">
        <v>2635115480</v>
      </c>
    </row>
    <row r="26" spans="1:23" s="1" customFormat="1">
      <c r="B26" s="167"/>
      <c r="C26" s="185">
        <f>GETPIVOTDATA("Balance Outstanding",$B$22)-GETPIVOTDATA("Amount Overdue",$E$24)</f>
        <v>762528800</v>
      </c>
      <c r="E26" s="166"/>
    </row>
    <row r="27" spans="1:23" s="1" customFormat="1">
      <c r="B27" s="167"/>
      <c r="E27" s="166"/>
    </row>
    <row r="28" spans="1:23" s="1" customFormat="1">
      <c r="B28" s="167"/>
      <c r="E28" s="166"/>
    </row>
    <row r="29" spans="1:23" s="1" customFormat="1">
      <c r="B29" s="167"/>
      <c r="E29" s="166"/>
    </row>
    <row r="31" spans="1:23" ht="15.75" thickBot="1"/>
    <row r="32" spans="1:23" ht="15.75" thickBot="1">
      <c r="A32">
        <v>8</v>
      </c>
      <c r="B32" s="163" t="s">
        <v>2825</v>
      </c>
      <c r="C32" t="s">
        <v>2841</v>
      </c>
      <c r="D32"/>
      <c r="E32" s="163" t="s">
        <v>45</v>
      </c>
      <c r="F32" s="1" t="s">
        <v>2856</v>
      </c>
      <c r="G32" s="1" t="s">
        <v>2849</v>
      </c>
      <c r="H32" s="1" t="s">
        <v>2857</v>
      </c>
      <c r="I32" s="1" t="s">
        <v>2858</v>
      </c>
      <c r="J32" s="1" t="s">
        <v>2859</v>
      </c>
      <c r="L32">
        <v>10</v>
      </c>
      <c r="M32" s="163" t="s">
        <v>2825</v>
      </c>
      <c r="N32" s="1" t="s">
        <v>2839</v>
      </c>
      <c r="O32" s="1" t="s">
        <v>2854</v>
      </c>
      <c r="P32" s="1" t="s">
        <v>2841</v>
      </c>
      <c r="Q32">
        <v>11</v>
      </c>
      <c r="R32" s="163" t="s">
        <v>2842</v>
      </c>
      <c r="S32" t="s">
        <v>2839</v>
      </c>
      <c r="U32" s="163" t="s">
        <v>2825</v>
      </c>
      <c r="V32" t="s">
        <v>2823</v>
      </c>
      <c r="W32" s="172"/>
    </row>
    <row r="33" spans="2:23" ht="15.75" thickBot="1">
      <c r="B33" s="169" t="s">
        <v>2849</v>
      </c>
      <c r="C33" s="162">
        <v>762528800</v>
      </c>
      <c r="D33"/>
      <c r="E33" s="169" t="s">
        <v>32</v>
      </c>
      <c r="F33" s="162">
        <v>131249480</v>
      </c>
      <c r="G33" s="162">
        <v>10940000</v>
      </c>
      <c r="H33" s="162">
        <v>120309480</v>
      </c>
      <c r="I33" s="170">
        <v>0.91664728881211566</v>
      </c>
      <c r="J33" s="171">
        <v>41</v>
      </c>
      <c r="K33" s="162"/>
      <c r="M33" s="169" t="s">
        <v>2829</v>
      </c>
      <c r="N33" s="162">
        <v>295335000</v>
      </c>
      <c r="O33" s="162">
        <v>0</v>
      </c>
      <c r="P33" s="162">
        <v>295335000</v>
      </c>
      <c r="R33" s="169" t="s">
        <v>2865</v>
      </c>
      <c r="S33" s="162">
        <v>120846000</v>
      </c>
      <c r="U33" s="169" t="s">
        <v>2802</v>
      </c>
      <c r="V33" s="168">
        <v>13</v>
      </c>
      <c r="W33" s="173"/>
    </row>
    <row r="34" spans="2:23" ht="15.75" thickBot="1">
      <c r="B34" s="169" t="s">
        <v>2850</v>
      </c>
      <c r="C34" s="162">
        <v>509354000</v>
      </c>
      <c r="D34"/>
      <c r="E34" s="169" t="s">
        <v>131</v>
      </c>
      <c r="F34" s="162">
        <v>139207000</v>
      </c>
      <c r="G34" s="162">
        <v>21250000</v>
      </c>
      <c r="H34" s="162">
        <v>117957000</v>
      </c>
      <c r="I34" s="170">
        <v>0.8473496304065169</v>
      </c>
      <c r="J34" s="171">
        <v>46</v>
      </c>
      <c r="K34" s="162"/>
      <c r="M34" s="169" t="s">
        <v>2830</v>
      </c>
      <c r="N34" s="162">
        <v>244851000</v>
      </c>
      <c r="O34" s="162">
        <v>0</v>
      </c>
      <c r="P34" s="162">
        <v>244851000</v>
      </c>
      <c r="R34" s="169" t="s">
        <v>2847</v>
      </c>
      <c r="S34" s="162">
        <v>129832000</v>
      </c>
      <c r="U34" s="169" t="s">
        <v>2863</v>
      </c>
      <c r="V34" s="168">
        <v>866</v>
      </c>
      <c r="W34" s="173"/>
    </row>
    <row r="35" spans="2:23" ht="15.75" thickBot="1">
      <c r="B35" s="169" t="s">
        <v>2852</v>
      </c>
      <c r="C35" s="162">
        <v>290160000</v>
      </c>
      <c r="D35"/>
      <c r="E35" s="169" t="s">
        <v>232</v>
      </c>
      <c r="F35" s="162">
        <v>123334000</v>
      </c>
      <c r="G35" s="162">
        <v>10108000</v>
      </c>
      <c r="H35" s="162">
        <v>113226000</v>
      </c>
      <c r="I35" s="170">
        <v>0.9180436862503446</v>
      </c>
      <c r="J35" s="171">
        <v>40</v>
      </c>
      <c r="K35" s="162"/>
      <c r="M35" s="169" t="s">
        <v>2831</v>
      </c>
      <c r="N35" s="162">
        <v>300661000</v>
      </c>
      <c r="O35" s="162">
        <v>0</v>
      </c>
      <c r="P35" s="162">
        <v>300661000</v>
      </c>
      <c r="R35" s="169" t="s">
        <v>2864</v>
      </c>
      <c r="S35" s="162">
        <v>134447000</v>
      </c>
      <c r="U35" s="169" t="s">
        <v>51</v>
      </c>
      <c r="V35" s="168">
        <v>49</v>
      </c>
      <c r="W35" s="173"/>
    </row>
    <row r="36" spans="2:23" ht="15.75" thickBot="1">
      <c r="B36" s="169" t="s">
        <v>2851</v>
      </c>
      <c r="C36" s="162">
        <v>308704000</v>
      </c>
      <c r="D36"/>
      <c r="E36" s="169" t="s">
        <v>111</v>
      </c>
      <c r="F36" s="162">
        <v>197600610</v>
      </c>
      <c r="G36" s="162">
        <v>72252610</v>
      </c>
      <c r="H36" s="162">
        <v>125348000</v>
      </c>
      <c r="I36" s="170">
        <v>0.63435026845311859</v>
      </c>
      <c r="J36" s="171">
        <v>47</v>
      </c>
      <c r="K36" s="162"/>
      <c r="M36" s="169" t="s">
        <v>2832</v>
      </c>
      <c r="N36" s="162">
        <v>307828000</v>
      </c>
      <c r="O36" s="162">
        <v>0</v>
      </c>
      <c r="P36" s="162">
        <v>307828000</v>
      </c>
      <c r="R36" s="169" t="s">
        <v>2846</v>
      </c>
      <c r="S36" s="162">
        <v>190362000</v>
      </c>
      <c r="U36" s="169" t="s">
        <v>2826</v>
      </c>
      <c r="V36" s="168">
        <v>928</v>
      </c>
      <c r="W36" s="173"/>
    </row>
    <row r="37" spans="2:23">
      <c r="B37" s="169" t="s">
        <v>2848</v>
      </c>
      <c r="C37" s="162">
        <v>1526897480</v>
      </c>
      <c r="D37"/>
      <c r="E37" s="169" t="s">
        <v>171</v>
      </c>
      <c r="F37" s="162">
        <v>125491000</v>
      </c>
      <c r="G37" s="162">
        <v>6493000</v>
      </c>
      <c r="H37" s="162">
        <v>118998000</v>
      </c>
      <c r="I37" s="170">
        <v>0.94825923771425835</v>
      </c>
      <c r="J37" s="171">
        <v>40</v>
      </c>
      <c r="K37" s="162"/>
      <c r="M37" s="169" t="s">
        <v>2833</v>
      </c>
      <c r="N37" s="162">
        <v>314419480</v>
      </c>
      <c r="O37" s="162">
        <v>0</v>
      </c>
      <c r="P37" s="162">
        <v>314419480</v>
      </c>
      <c r="R37" s="169" t="s">
        <v>2845</v>
      </c>
      <c r="S37" s="162">
        <v>199819000</v>
      </c>
    </row>
    <row r="38" spans="2:23">
      <c r="B38" s="169" t="s">
        <v>2826</v>
      </c>
      <c r="C38" s="162">
        <v>3397644280</v>
      </c>
      <c r="D38"/>
      <c r="E38" s="169" t="s">
        <v>260</v>
      </c>
      <c r="F38" s="162">
        <v>141883000</v>
      </c>
      <c r="G38" s="162">
        <v>7436000</v>
      </c>
      <c r="H38" s="162">
        <v>134447000</v>
      </c>
      <c r="I38" s="170">
        <v>0.94759062044078568</v>
      </c>
      <c r="J38" s="171">
        <v>40</v>
      </c>
      <c r="K38" s="162"/>
      <c r="M38" s="169" t="s">
        <v>2834</v>
      </c>
      <c r="N38" s="162">
        <v>312258000</v>
      </c>
      <c r="O38" s="162">
        <v>0</v>
      </c>
      <c r="P38" s="162">
        <v>312258000</v>
      </c>
      <c r="R38" s="169" t="s">
        <v>2844</v>
      </c>
      <c r="S38" s="162">
        <v>431680000</v>
      </c>
    </row>
    <row r="39" spans="2:23">
      <c r="D39"/>
      <c r="E39" s="169" t="s">
        <v>197</v>
      </c>
      <c r="F39" s="162">
        <v>120416000</v>
      </c>
      <c r="G39" s="162">
        <v>6012000</v>
      </c>
      <c r="H39" s="162">
        <v>114404000</v>
      </c>
      <c r="I39" s="170">
        <v>0.95007307998937018</v>
      </c>
      <c r="J39" s="171">
        <v>44</v>
      </c>
      <c r="K39" s="162"/>
      <c r="M39" s="169" t="s">
        <v>2835</v>
      </c>
      <c r="N39" s="162">
        <v>299506000</v>
      </c>
      <c r="O39" s="162">
        <v>0</v>
      </c>
      <c r="P39" s="162">
        <v>299506000</v>
      </c>
      <c r="R39" s="169" t="s">
        <v>2843</v>
      </c>
      <c r="S39" s="162">
        <v>693105480</v>
      </c>
    </row>
    <row r="40" spans="2:23">
      <c r="D40"/>
      <c r="E40" s="169" t="s">
        <v>246</v>
      </c>
      <c r="F40" s="162">
        <v>157869580</v>
      </c>
      <c r="G40" s="162">
        <v>28037580</v>
      </c>
      <c r="H40" s="162">
        <v>129832000</v>
      </c>
      <c r="I40" s="170">
        <v>0.8224003636419378</v>
      </c>
      <c r="J40" s="171">
        <v>40</v>
      </c>
      <c r="K40" s="162"/>
      <c r="M40" s="169" t="s">
        <v>2836</v>
      </c>
      <c r="N40" s="162">
        <v>474435000</v>
      </c>
      <c r="O40" s="162">
        <v>21552000</v>
      </c>
      <c r="P40" s="162">
        <v>495987000</v>
      </c>
      <c r="R40" s="169" t="s">
        <v>2826</v>
      </c>
      <c r="S40" s="162">
        <v>1900091480</v>
      </c>
    </row>
    <row r="41" spans="2:23">
      <c r="D41"/>
      <c r="E41" s="169" t="s">
        <v>204</v>
      </c>
      <c r="F41" s="162">
        <v>135795000</v>
      </c>
      <c r="G41" s="162">
        <v>14949000</v>
      </c>
      <c r="H41" s="162">
        <v>120846000</v>
      </c>
      <c r="I41" s="170">
        <v>0.88991494532199267</v>
      </c>
      <c r="J41" s="171">
        <v>39</v>
      </c>
      <c r="K41" s="162"/>
      <c r="M41" s="169" t="s">
        <v>2837</v>
      </c>
      <c r="N41" s="162">
        <v>85822000</v>
      </c>
      <c r="O41" s="162">
        <v>667240610</v>
      </c>
      <c r="P41" s="162">
        <v>753062610</v>
      </c>
    </row>
    <row r="42" spans="2:23">
      <c r="D42"/>
      <c r="E42" s="169" t="s">
        <v>105</v>
      </c>
      <c r="F42" s="162">
        <v>135106000</v>
      </c>
      <c r="G42" s="162">
        <v>808000</v>
      </c>
      <c r="H42" s="162">
        <v>134298000</v>
      </c>
      <c r="I42" s="170">
        <v>0.99401951060648674</v>
      </c>
      <c r="J42" s="171">
        <v>46</v>
      </c>
      <c r="K42" s="162"/>
      <c r="M42" s="169" t="s">
        <v>2871</v>
      </c>
      <c r="N42" s="162">
        <v>0</v>
      </c>
      <c r="O42" s="162">
        <v>73736190</v>
      </c>
      <c r="P42" s="162">
        <v>73736190</v>
      </c>
    </row>
    <row r="43" spans="2:23">
      <c r="D43"/>
      <c r="E43" s="169" t="s">
        <v>2826</v>
      </c>
      <c r="F43" s="162">
        <v>1407951670</v>
      </c>
      <c r="G43" s="162">
        <v>178286190</v>
      </c>
      <c r="H43" s="162">
        <v>1229665480</v>
      </c>
      <c r="I43" s="170">
        <v>0.87337193896719478</v>
      </c>
      <c r="J43" s="171">
        <v>423</v>
      </c>
      <c r="K43" s="162"/>
      <c r="M43" s="169" t="s">
        <v>2826</v>
      </c>
      <c r="N43" s="162">
        <v>2635115480</v>
      </c>
      <c r="O43" s="162">
        <v>762528800</v>
      </c>
      <c r="P43" s="162">
        <v>3397644280</v>
      </c>
    </row>
    <row r="44" spans="2:23">
      <c r="D44"/>
      <c r="H44"/>
      <c r="I44"/>
      <c r="J44"/>
    </row>
    <row r="45" spans="2:23">
      <c r="D45"/>
      <c r="H45"/>
      <c r="I45"/>
      <c r="J45"/>
    </row>
    <row r="46" spans="2:23">
      <c r="D46"/>
      <c r="H46"/>
      <c r="I46"/>
      <c r="J46"/>
    </row>
    <row r="47" spans="2:23">
      <c r="D47"/>
      <c r="H47"/>
      <c r="I47"/>
      <c r="J47"/>
    </row>
    <row r="48" spans="2:23">
      <c r="D48"/>
      <c r="H48"/>
      <c r="I48"/>
      <c r="J48"/>
    </row>
    <row r="49" spans="4:10">
      <c r="D49"/>
      <c r="H49"/>
      <c r="I49"/>
      <c r="J49"/>
    </row>
    <row r="50" spans="4:10">
      <c r="H50"/>
      <c r="I50"/>
      <c r="J50"/>
    </row>
    <row r="51" spans="4:10">
      <c r="H51"/>
      <c r="I51"/>
      <c r="J51"/>
    </row>
    <row r="52" spans="4:10">
      <c r="H52"/>
      <c r="I52"/>
      <c r="J52"/>
    </row>
    <row r="53" spans="4:10">
      <c r="H53"/>
      <c r="I53"/>
      <c r="J53"/>
    </row>
    <row r="54" spans="4:10">
      <c r="H54"/>
      <c r="I54"/>
      <c r="J54"/>
    </row>
    <row r="55" spans="4:10">
      <c r="H55"/>
      <c r="I55"/>
      <c r="J55"/>
    </row>
    <row r="56" spans="4:10">
      <c r="H56"/>
      <c r="I56"/>
      <c r="J56"/>
    </row>
    <row r="57" spans="4:10">
      <c r="H57"/>
      <c r="I57"/>
      <c r="J57"/>
    </row>
    <row r="58" spans="4:10">
      <c r="H58"/>
      <c r="I58"/>
      <c r="J58"/>
    </row>
  </sheetData>
  <pageMargins left="0.7" right="0.7" top="0.75" bottom="0.75" header="0.3" footer="0.3"/>
  <drawing r:id="rId11"/>
  <extLst>
    <ext xmlns:x15="http://schemas.microsoft.com/office/spreadsheetml/2010/11/main" uri="{7E03D99C-DC04-49d9-9315-930204A7B6E9}">
      <x15:timelineRefs>
        <x15:timelineRef r:id="rId12"/>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1B01B-7007-4B9F-B9F1-81A5839449EB}">
  <sheetPr codeName="Sheet10"/>
  <dimension ref="A1:H9057"/>
  <sheetViews>
    <sheetView workbookViewId="0">
      <selection activeCell="B98" sqref="B98"/>
    </sheetView>
  </sheetViews>
  <sheetFormatPr defaultRowHeight="15"/>
  <cols>
    <col min="1" max="1" width="20.42578125" style="49" customWidth="1"/>
    <col min="2" max="2" width="15.42578125" style="49" bestFit="1" customWidth="1"/>
    <col min="3" max="3" width="30.42578125" customWidth="1"/>
    <col min="4" max="4" width="9.28515625" bestFit="1" customWidth="1"/>
    <col min="6" max="6" width="14.42578125" style="53" bestFit="1" customWidth="1"/>
    <col min="7" max="7" width="17" style="53" bestFit="1" customWidth="1"/>
  </cols>
  <sheetData>
    <row r="1" spans="1:8">
      <c r="A1" s="38" t="s">
        <v>270</v>
      </c>
      <c r="B1" s="38" t="s">
        <v>267</v>
      </c>
      <c r="C1" s="38" t="s">
        <v>4</v>
      </c>
      <c r="D1" s="38" t="s">
        <v>66</v>
      </c>
      <c r="E1" s="38" t="s">
        <v>5</v>
      </c>
      <c r="F1" s="51" t="s">
        <v>268</v>
      </c>
      <c r="G1" s="51" t="s">
        <v>6</v>
      </c>
      <c r="H1" s="37" t="s">
        <v>61</v>
      </c>
    </row>
    <row r="2" spans="1:8">
      <c r="A2" s="50"/>
      <c r="B2" s="50"/>
      <c r="C2" s="50"/>
      <c r="D2" s="50"/>
      <c r="E2" s="50"/>
      <c r="F2" s="52"/>
      <c r="G2" s="52"/>
      <c r="H2" s="50"/>
    </row>
    <row r="3" spans="1:8" ht="30">
      <c r="A3" s="50" t="s">
        <v>302</v>
      </c>
      <c r="B3" s="50" t="s">
        <v>96</v>
      </c>
      <c r="C3" s="50" t="s">
        <v>97</v>
      </c>
      <c r="D3" s="50" t="s">
        <v>72</v>
      </c>
      <c r="E3" s="50">
        <v>4</v>
      </c>
      <c r="F3" s="52">
        <v>449000</v>
      </c>
      <c r="G3" s="52">
        <v>1796000</v>
      </c>
      <c r="H3" s="50"/>
    </row>
    <row r="4" spans="1:8" ht="30">
      <c r="A4" s="50" t="s">
        <v>301</v>
      </c>
      <c r="B4" s="50" t="s">
        <v>98</v>
      </c>
      <c r="C4" s="50" t="s">
        <v>99</v>
      </c>
      <c r="D4" s="50" t="s">
        <v>72</v>
      </c>
      <c r="E4" s="50">
        <v>1</v>
      </c>
      <c r="F4" s="52">
        <v>99000</v>
      </c>
      <c r="G4" s="52">
        <v>99000</v>
      </c>
      <c r="H4" s="50"/>
    </row>
    <row r="5" spans="1:8" s="1" customFormat="1" ht="30">
      <c r="A5" s="50" t="s">
        <v>301</v>
      </c>
      <c r="B5" s="50" t="s">
        <v>88</v>
      </c>
      <c r="C5" s="50" t="s">
        <v>89</v>
      </c>
      <c r="D5" s="50" t="s">
        <v>72</v>
      </c>
      <c r="E5" s="50">
        <v>2</v>
      </c>
      <c r="F5" s="52">
        <v>299000</v>
      </c>
      <c r="G5" s="52">
        <v>598000</v>
      </c>
      <c r="H5" s="50"/>
    </row>
    <row r="6" spans="1:8">
      <c r="A6" s="148" t="s">
        <v>303</v>
      </c>
      <c r="B6" s="148" t="s">
        <v>69</v>
      </c>
      <c r="C6" s="148" t="s">
        <v>70</v>
      </c>
      <c r="D6" s="148" t="s">
        <v>72</v>
      </c>
      <c r="E6" s="150">
        <v>6</v>
      </c>
      <c r="F6" s="149">
        <v>149000</v>
      </c>
      <c r="G6" s="149">
        <v>894000</v>
      </c>
      <c r="H6" s="50"/>
    </row>
    <row r="7" spans="1:8" s="1" customFormat="1" ht="29.25">
      <c r="A7" s="151" t="s">
        <v>303</v>
      </c>
      <c r="B7" s="151" t="s">
        <v>83</v>
      </c>
      <c r="C7" s="151" t="s">
        <v>84</v>
      </c>
      <c r="D7" s="151" t="s">
        <v>72</v>
      </c>
      <c r="E7" s="152">
        <v>1</v>
      </c>
      <c r="F7" s="153">
        <v>125000</v>
      </c>
      <c r="G7" s="153">
        <v>125000</v>
      </c>
      <c r="H7" s="50"/>
    </row>
    <row r="8" spans="1:8" ht="29.25">
      <c r="A8" s="151" t="s">
        <v>303</v>
      </c>
      <c r="B8" s="151" t="s">
        <v>88</v>
      </c>
      <c r="C8" s="151" t="s">
        <v>89</v>
      </c>
      <c r="D8" s="151" t="s">
        <v>72</v>
      </c>
      <c r="E8" s="152">
        <v>4</v>
      </c>
      <c r="F8" s="153">
        <v>299000</v>
      </c>
      <c r="G8" s="153">
        <v>1196000</v>
      </c>
      <c r="H8" s="50"/>
    </row>
    <row r="9" spans="1:8" ht="29.25">
      <c r="A9" s="151" t="s">
        <v>304</v>
      </c>
      <c r="B9" s="151" t="s">
        <v>86</v>
      </c>
      <c r="C9" s="151" t="s">
        <v>87</v>
      </c>
      <c r="D9" s="151" t="s">
        <v>72</v>
      </c>
      <c r="E9" s="152">
        <v>5</v>
      </c>
      <c r="F9" s="153">
        <v>169000</v>
      </c>
      <c r="G9" s="153">
        <v>845000</v>
      </c>
      <c r="H9" s="50"/>
    </row>
    <row r="10" spans="1:8" ht="29.25">
      <c r="A10" s="151" t="s">
        <v>304</v>
      </c>
      <c r="B10" s="151" t="s">
        <v>91</v>
      </c>
      <c r="C10" s="151" t="s">
        <v>92</v>
      </c>
      <c r="D10" s="151" t="s">
        <v>72</v>
      </c>
      <c r="E10" s="152">
        <v>4</v>
      </c>
      <c r="F10" s="153">
        <v>249000</v>
      </c>
      <c r="G10" s="153">
        <v>996000</v>
      </c>
      <c r="H10" s="50"/>
    </row>
    <row r="11" spans="1:8" ht="29.25">
      <c r="A11" s="151" t="s">
        <v>304</v>
      </c>
      <c r="B11" s="151" t="s">
        <v>79</v>
      </c>
      <c r="C11" s="151" t="s">
        <v>80</v>
      </c>
      <c r="D11" s="151" t="s">
        <v>72</v>
      </c>
      <c r="E11" s="152">
        <v>12</v>
      </c>
      <c r="F11" s="153">
        <v>129000</v>
      </c>
      <c r="G11" s="153">
        <v>1548000</v>
      </c>
      <c r="H11" s="50"/>
    </row>
    <row r="12" spans="1:8" ht="29.25">
      <c r="A12" s="151" t="s">
        <v>304</v>
      </c>
      <c r="B12" s="151" t="s">
        <v>101</v>
      </c>
      <c r="C12" s="151" t="s">
        <v>102</v>
      </c>
      <c r="D12" s="151" t="s">
        <v>78</v>
      </c>
      <c r="E12" s="152">
        <v>5</v>
      </c>
      <c r="F12" s="153">
        <v>139000</v>
      </c>
      <c r="G12" s="153">
        <v>695000</v>
      </c>
      <c r="H12" s="50"/>
    </row>
    <row r="13" spans="1:8" ht="29.25">
      <c r="A13" s="151" t="s">
        <v>304</v>
      </c>
      <c r="B13" s="151" t="s">
        <v>81</v>
      </c>
      <c r="C13" s="151" t="s">
        <v>82</v>
      </c>
      <c r="D13" s="151" t="s">
        <v>72</v>
      </c>
      <c r="E13" s="152">
        <v>6</v>
      </c>
      <c r="F13" s="153">
        <v>159000</v>
      </c>
      <c r="G13" s="153">
        <v>954000</v>
      </c>
      <c r="H13" s="50"/>
    </row>
    <row r="14" spans="1:8" ht="29.25">
      <c r="A14" s="151" t="s">
        <v>304</v>
      </c>
      <c r="B14" s="151" t="s">
        <v>73</v>
      </c>
      <c r="C14" s="151" t="s">
        <v>74</v>
      </c>
      <c r="D14" s="151" t="s">
        <v>72</v>
      </c>
      <c r="E14" s="152">
        <v>7</v>
      </c>
      <c r="F14" s="153">
        <v>119000</v>
      </c>
      <c r="G14" s="153">
        <v>833000</v>
      </c>
      <c r="H14" s="50"/>
    </row>
    <row r="15" spans="1:8" ht="29.25">
      <c r="A15" s="151" t="s">
        <v>305</v>
      </c>
      <c r="B15" s="151" t="s">
        <v>69</v>
      </c>
      <c r="C15" s="151" t="s">
        <v>70</v>
      </c>
      <c r="D15" s="151" t="s">
        <v>72</v>
      </c>
      <c r="E15" s="152">
        <v>12</v>
      </c>
      <c r="F15" s="153">
        <v>149000</v>
      </c>
      <c r="G15" s="153">
        <v>1788000</v>
      </c>
      <c r="H15" s="50"/>
    </row>
    <row r="16" spans="1:8" ht="29.25">
      <c r="A16" s="151" t="s">
        <v>305</v>
      </c>
      <c r="B16" s="151" t="s">
        <v>86</v>
      </c>
      <c r="C16" s="151" t="s">
        <v>87</v>
      </c>
      <c r="D16" s="151" t="s">
        <v>72</v>
      </c>
      <c r="E16" s="152">
        <v>12</v>
      </c>
      <c r="F16" s="153">
        <v>169000</v>
      </c>
      <c r="G16" s="153">
        <v>2028000</v>
      </c>
      <c r="H16" s="50"/>
    </row>
    <row r="17" spans="1:8" ht="29.25">
      <c r="A17" s="151" t="s">
        <v>305</v>
      </c>
      <c r="B17" s="151" t="s">
        <v>96</v>
      </c>
      <c r="C17" s="151" t="s">
        <v>97</v>
      </c>
      <c r="D17" s="151" t="s">
        <v>72</v>
      </c>
      <c r="E17" s="152">
        <v>2</v>
      </c>
      <c r="F17" s="153">
        <v>449000</v>
      </c>
      <c r="G17" s="153">
        <v>898000</v>
      </c>
      <c r="H17" s="50"/>
    </row>
    <row r="18" spans="1:8" ht="43.5">
      <c r="A18" s="151" t="s">
        <v>306</v>
      </c>
      <c r="B18" s="151" t="s">
        <v>98</v>
      </c>
      <c r="C18" s="151" t="s">
        <v>99</v>
      </c>
      <c r="D18" s="151" t="s">
        <v>72</v>
      </c>
      <c r="E18" s="152">
        <v>10</v>
      </c>
      <c r="F18" s="153">
        <v>99000</v>
      </c>
      <c r="G18" s="153">
        <v>990000</v>
      </c>
      <c r="H18" s="50"/>
    </row>
    <row r="19" spans="1:8" ht="43.5">
      <c r="A19" s="151" t="s">
        <v>306</v>
      </c>
      <c r="B19" s="151" t="s">
        <v>86</v>
      </c>
      <c r="C19" s="151" t="s">
        <v>87</v>
      </c>
      <c r="D19" s="151" t="s">
        <v>72</v>
      </c>
      <c r="E19" s="152">
        <v>9</v>
      </c>
      <c r="F19" s="153">
        <v>169000</v>
      </c>
      <c r="G19" s="153">
        <v>1521000</v>
      </c>
      <c r="H19" s="50"/>
    </row>
    <row r="20" spans="1:8" ht="43.5">
      <c r="A20" s="151" t="s">
        <v>306</v>
      </c>
      <c r="B20" s="151" t="s">
        <v>96</v>
      </c>
      <c r="C20" s="151" t="s">
        <v>97</v>
      </c>
      <c r="D20" s="151" t="s">
        <v>72</v>
      </c>
      <c r="E20" s="152">
        <v>2</v>
      </c>
      <c r="F20" s="153">
        <v>449000</v>
      </c>
      <c r="G20" s="153">
        <v>898000</v>
      </c>
      <c r="H20" s="50"/>
    </row>
    <row r="21" spans="1:8" ht="43.5">
      <c r="A21" s="151" t="s">
        <v>306</v>
      </c>
      <c r="B21" s="151" t="s">
        <v>79</v>
      </c>
      <c r="C21" s="151" t="s">
        <v>80</v>
      </c>
      <c r="D21" s="151" t="s">
        <v>72</v>
      </c>
      <c r="E21" s="152">
        <v>5</v>
      </c>
      <c r="F21" s="153">
        <v>129000</v>
      </c>
      <c r="G21" s="153">
        <v>645000</v>
      </c>
      <c r="H21" s="50"/>
    </row>
    <row r="22" spans="1:8" ht="43.5">
      <c r="A22" s="151" t="s">
        <v>306</v>
      </c>
      <c r="B22" s="151" t="s">
        <v>73</v>
      </c>
      <c r="C22" s="151" t="s">
        <v>74</v>
      </c>
      <c r="D22" s="151" t="s">
        <v>72</v>
      </c>
      <c r="E22" s="152">
        <v>12</v>
      </c>
      <c r="F22" s="153">
        <v>119000</v>
      </c>
      <c r="G22" s="153">
        <v>1428000</v>
      </c>
      <c r="H22" s="50"/>
    </row>
    <row r="23" spans="1:8" ht="29.25">
      <c r="A23" s="151" t="s">
        <v>307</v>
      </c>
      <c r="B23" s="151" t="s">
        <v>79</v>
      </c>
      <c r="C23" s="151" t="s">
        <v>80</v>
      </c>
      <c r="D23" s="151" t="s">
        <v>72</v>
      </c>
      <c r="E23" s="152">
        <v>10</v>
      </c>
      <c r="F23" s="153">
        <v>129000</v>
      </c>
      <c r="G23" s="153">
        <v>1290000</v>
      </c>
      <c r="H23" s="50"/>
    </row>
    <row r="24" spans="1:8" ht="29.25">
      <c r="A24" s="151" t="s">
        <v>307</v>
      </c>
      <c r="B24" s="151" t="s">
        <v>83</v>
      </c>
      <c r="C24" s="151" t="s">
        <v>84</v>
      </c>
      <c r="D24" s="151" t="s">
        <v>72</v>
      </c>
      <c r="E24" s="152">
        <v>6</v>
      </c>
      <c r="F24" s="153">
        <v>125000</v>
      </c>
      <c r="G24" s="153">
        <v>750000</v>
      </c>
      <c r="H24" s="50"/>
    </row>
    <row r="25" spans="1:8" ht="29.25">
      <c r="A25" s="151" t="s">
        <v>307</v>
      </c>
      <c r="B25" s="151" t="s">
        <v>93</v>
      </c>
      <c r="C25" s="151" t="s">
        <v>94</v>
      </c>
      <c r="D25" s="151" t="s">
        <v>72</v>
      </c>
      <c r="E25" s="152">
        <v>1</v>
      </c>
      <c r="F25" s="153">
        <v>549000</v>
      </c>
      <c r="G25" s="153">
        <v>549000</v>
      </c>
      <c r="H25" s="50"/>
    </row>
    <row r="26" spans="1:8" ht="29.25">
      <c r="A26" s="151" t="s">
        <v>307</v>
      </c>
      <c r="B26" s="151" t="s">
        <v>101</v>
      </c>
      <c r="C26" s="151" t="s">
        <v>102</v>
      </c>
      <c r="D26" s="151" t="s">
        <v>78</v>
      </c>
      <c r="E26" s="152">
        <v>9</v>
      </c>
      <c r="F26" s="153">
        <v>139000</v>
      </c>
      <c r="G26" s="153">
        <v>1251000</v>
      </c>
      <c r="H26" s="50"/>
    </row>
    <row r="27" spans="1:8" ht="29.25">
      <c r="A27" s="151" t="s">
        <v>307</v>
      </c>
      <c r="B27" s="151" t="s">
        <v>88</v>
      </c>
      <c r="C27" s="151" t="s">
        <v>89</v>
      </c>
      <c r="D27" s="151" t="s">
        <v>72</v>
      </c>
      <c r="E27" s="152">
        <v>7</v>
      </c>
      <c r="F27" s="153">
        <v>299000</v>
      </c>
      <c r="G27" s="153">
        <v>2093000</v>
      </c>
      <c r="H27" s="50"/>
    </row>
    <row r="28" spans="1:8" ht="43.5">
      <c r="A28" s="151" t="s">
        <v>308</v>
      </c>
      <c r="B28" s="151" t="s">
        <v>91</v>
      </c>
      <c r="C28" s="151" t="s">
        <v>92</v>
      </c>
      <c r="D28" s="151" t="s">
        <v>72</v>
      </c>
      <c r="E28" s="152">
        <v>2</v>
      </c>
      <c r="F28" s="153">
        <v>249000</v>
      </c>
      <c r="G28" s="153">
        <v>498000</v>
      </c>
      <c r="H28" s="50"/>
    </row>
    <row r="29" spans="1:8" ht="43.5">
      <c r="A29" s="151" t="s">
        <v>308</v>
      </c>
      <c r="B29" s="151" t="s">
        <v>93</v>
      </c>
      <c r="C29" s="151" t="s">
        <v>94</v>
      </c>
      <c r="D29" s="151" t="s">
        <v>72</v>
      </c>
      <c r="E29" s="152">
        <v>4</v>
      </c>
      <c r="F29" s="153">
        <v>549000</v>
      </c>
      <c r="G29" s="153">
        <v>2196000</v>
      </c>
      <c r="H29" s="50"/>
    </row>
    <row r="30" spans="1:8" ht="43.5">
      <c r="A30" s="151" t="s">
        <v>308</v>
      </c>
      <c r="B30" s="151" t="s">
        <v>83</v>
      </c>
      <c r="C30" s="151" t="s">
        <v>84</v>
      </c>
      <c r="D30" s="151" t="s">
        <v>72</v>
      </c>
      <c r="E30" s="152">
        <v>2</v>
      </c>
      <c r="F30" s="153">
        <v>125000</v>
      </c>
      <c r="G30" s="153">
        <v>250000</v>
      </c>
      <c r="H30" s="50"/>
    </row>
    <row r="31" spans="1:8" ht="43.5">
      <c r="A31" s="151" t="s">
        <v>308</v>
      </c>
      <c r="B31" s="151" t="s">
        <v>86</v>
      </c>
      <c r="C31" s="151" t="s">
        <v>87</v>
      </c>
      <c r="D31" s="151" t="s">
        <v>72</v>
      </c>
      <c r="E31" s="152">
        <v>7</v>
      </c>
      <c r="F31" s="153">
        <v>169000</v>
      </c>
      <c r="G31" s="153">
        <v>1183000</v>
      </c>
      <c r="H31" s="50"/>
    </row>
    <row r="32" spans="1:8" ht="43.5">
      <c r="A32" s="151" t="s">
        <v>308</v>
      </c>
      <c r="B32" s="151" t="s">
        <v>73</v>
      </c>
      <c r="C32" s="151" t="s">
        <v>74</v>
      </c>
      <c r="D32" s="151" t="s">
        <v>72</v>
      </c>
      <c r="E32" s="152">
        <v>5</v>
      </c>
      <c r="F32" s="153">
        <v>119000</v>
      </c>
      <c r="G32" s="153">
        <v>595000</v>
      </c>
      <c r="H32" s="50"/>
    </row>
    <row r="33" spans="1:8" ht="29.25">
      <c r="A33" s="151" t="s">
        <v>309</v>
      </c>
      <c r="B33" s="151" t="s">
        <v>101</v>
      </c>
      <c r="C33" s="151" t="s">
        <v>102</v>
      </c>
      <c r="D33" s="151" t="s">
        <v>78</v>
      </c>
      <c r="E33" s="152">
        <v>9</v>
      </c>
      <c r="F33" s="153">
        <v>139000</v>
      </c>
      <c r="G33" s="153">
        <v>1251000</v>
      </c>
      <c r="H33" s="50"/>
    </row>
    <row r="34" spans="1:8" ht="29.25">
      <c r="A34" s="151" t="s">
        <v>309</v>
      </c>
      <c r="B34" s="151" t="s">
        <v>91</v>
      </c>
      <c r="C34" s="151" t="s">
        <v>92</v>
      </c>
      <c r="D34" s="151" t="s">
        <v>72</v>
      </c>
      <c r="E34" s="152">
        <v>6</v>
      </c>
      <c r="F34" s="153">
        <v>249000</v>
      </c>
      <c r="G34" s="153">
        <v>1494000</v>
      </c>
      <c r="H34" s="50"/>
    </row>
    <row r="35" spans="1:8" ht="29.25">
      <c r="A35" s="151" t="s">
        <v>310</v>
      </c>
      <c r="B35" s="151" t="s">
        <v>69</v>
      </c>
      <c r="C35" s="151" t="s">
        <v>70</v>
      </c>
      <c r="D35" s="151" t="s">
        <v>72</v>
      </c>
      <c r="E35" s="152">
        <v>5</v>
      </c>
      <c r="F35" s="153">
        <v>149000</v>
      </c>
      <c r="G35" s="153">
        <v>745000</v>
      </c>
      <c r="H35" s="50"/>
    </row>
    <row r="36" spans="1:8" ht="29.25">
      <c r="A36" s="151" t="s">
        <v>310</v>
      </c>
      <c r="B36" s="151" t="s">
        <v>96</v>
      </c>
      <c r="C36" s="151" t="s">
        <v>97</v>
      </c>
      <c r="D36" s="151" t="s">
        <v>72</v>
      </c>
      <c r="E36" s="152">
        <v>1</v>
      </c>
      <c r="F36" s="153">
        <v>449000</v>
      </c>
      <c r="G36" s="153">
        <v>449000</v>
      </c>
      <c r="H36" s="50"/>
    </row>
    <row r="37" spans="1:8" ht="29.25">
      <c r="A37" s="151" t="s">
        <v>310</v>
      </c>
      <c r="B37" s="151" t="s">
        <v>101</v>
      </c>
      <c r="C37" s="151" t="s">
        <v>102</v>
      </c>
      <c r="D37" s="151" t="s">
        <v>78</v>
      </c>
      <c r="E37" s="152">
        <v>12</v>
      </c>
      <c r="F37" s="153">
        <v>139000</v>
      </c>
      <c r="G37" s="153">
        <v>1668000</v>
      </c>
      <c r="H37" s="50"/>
    </row>
    <row r="38" spans="1:8" ht="29.25">
      <c r="A38" s="151" t="s">
        <v>310</v>
      </c>
      <c r="B38" s="151" t="s">
        <v>73</v>
      </c>
      <c r="C38" s="151" t="s">
        <v>74</v>
      </c>
      <c r="D38" s="151" t="s">
        <v>72</v>
      </c>
      <c r="E38" s="152">
        <v>3</v>
      </c>
      <c r="F38" s="153">
        <v>119000</v>
      </c>
      <c r="G38" s="153">
        <v>357000</v>
      </c>
      <c r="H38" s="50"/>
    </row>
    <row r="39" spans="1:8" ht="29.25">
      <c r="A39" s="151" t="s">
        <v>310</v>
      </c>
      <c r="B39" s="151" t="s">
        <v>75</v>
      </c>
      <c r="C39" s="151" t="s">
        <v>76</v>
      </c>
      <c r="D39" s="151" t="s">
        <v>78</v>
      </c>
      <c r="E39" s="152">
        <v>10</v>
      </c>
      <c r="F39" s="153">
        <v>189000</v>
      </c>
      <c r="G39" s="153">
        <v>1890000</v>
      </c>
      <c r="H39" s="50"/>
    </row>
    <row r="40" spans="1:8" ht="43.5">
      <c r="A40" s="151" t="s">
        <v>311</v>
      </c>
      <c r="B40" s="151" t="s">
        <v>98</v>
      </c>
      <c r="C40" s="151" t="s">
        <v>99</v>
      </c>
      <c r="D40" s="151" t="s">
        <v>72</v>
      </c>
      <c r="E40" s="152">
        <v>1</v>
      </c>
      <c r="F40" s="153">
        <v>99000</v>
      </c>
      <c r="G40" s="153">
        <v>99000</v>
      </c>
      <c r="H40" s="50"/>
    </row>
    <row r="41" spans="1:8" ht="43.5">
      <c r="A41" s="151" t="s">
        <v>311</v>
      </c>
      <c r="B41" s="151" t="s">
        <v>73</v>
      </c>
      <c r="C41" s="151" t="s">
        <v>74</v>
      </c>
      <c r="D41" s="151" t="s">
        <v>72</v>
      </c>
      <c r="E41" s="152">
        <v>8</v>
      </c>
      <c r="F41" s="153">
        <v>119000</v>
      </c>
      <c r="G41" s="153">
        <v>952000</v>
      </c>
      <c r="H41" s="50"/>
    </row>
    <row r="42" spans="1:8" ht="43.5">
      <c r="A42" s="151" t="s">
        <v>311</v>
      </c>
      <c r="B42" s="151" t="s">
        <v>88</v>
      </c>
      <c r="C42" s="151" t="s">
        <v>89</v>
      </c>
      <c r="D42" s="151" t="s">
        <v>72</v>
      </c>
      <c r="E42" s="152">
        <v>6</v>
      </c>
      <c r="F42" s="153">
        <v>299000</v>
      </c>
      <c r="G42" s="153">
        <v>1794000</v>
      </c>
      <c r="H42" s="50"/>
    </row>
    <row r="43" spans="1:8" ht="43.5">
      <c r="A43" s="151" t="s">
        <v>312</v>
      </c>
      <c r="B43" s="151" t="s">
        <v>75</v>
      </c>
      <c r="C43" s="151" t="s">
        <v>76</v>
      </c>
      <c r="D43" s="151" t="s">
        <v>78</v>
      </c>
      <c r="E43" s="152">
        <v>2</v>
      </c>
      <c r="F43" s="153">
        <v>189000</v>
      </c>
      <c r="G43" s="153">
        <v>378000</v>
      </c>
      <c r="H43" s="50"/>
    </row>
    <row r="44" spans="1:8" ht="43.5">
      <c r="A44" s="151" t="s">
        <v>312</v>
      </c>
      <c r="B44" s="151" t="s">
        <v>81</v>
      </c>
      <c r="C44" s="151" t="s">
        <v>82</v>
      </c>
      <c r="D44" s="151" t="s">
        <v>72</v>
      </c>
      <c r="E44" s="152">
        <v>7</v>
      </c>
      <c r="F44" s="153">
        <v>159000</v>
      </c>
      <c r="G44" s="153">
        <v>1113000</v>
      </c>
      <c r="H44" s="50"/>
    </row>
    <row r="45" spans="1:8" ht="43.5">
      <c r="A45" s="151" t="s">
        <v>312</v>
      </c>
      <c r="B45" s="151" t="s">
        <v>101</v>
      </c>
      <c r="C45" s="151" t="s">
        <v>102</v>
      </c>
      <c r="D45" s="151" t="s">
        <v>78</v>
      </c>
      <c r="E45" s="152">
        <v>4</v>
      </c>
      <c r="F45" s="153">
        <v>139000</v>
      </c>
      <c r="G45" s="153">
        <v>556000</v>
      </c>
      <c r="H45" s="50"/>
    </row>
    <row r="46" spans="1:8" ht="43.5">
      <c r="A46" s="151" t="s">
        <v>312</v>
      </c>
      <c r="B46" s="151" t="s">
        <v>73</v>
      </c>
      <c r="C46" s="151" t="s">
        <v>74</v>
      </c>
      <c r="D46" s="151" t="s">
        <v>72</v>
      </c>
      <c r="E46" s="152">
        <v>7</v>
      </c>
      <c r="F46" s="153">
        <v>119000</v>
      </c>
      <c r="G46" s="153">
        <v>833000</v>
      </c>
      <c r="H46" s="50"/>
    </row>
    <row r="47" spans="1:8" ht="43.5">
      <c r="A47" s="151" t="s">
        <v>312</v>
      </c>
      <c r="B47" s="151" t="s">
        <v>83</v>
      </c>
      <c r="C47" s="151" t="s">
        <v>84</v>
      </c>
      <c r="D47" s="151" t="s">
        <v>72</v>
      </c>
      <c r="E47" s="152">
        <v>12</v>
      </c>
      <c r="F47" s="153">
        <v>125000</v>
      </c>
      <c r="G47" s="153">
        <v>1500000</v>
      </c>
      <c r="H47" s="50"/>
    </row>
    <row r="48" spans="1:8" ht="29.25">
      <c r="A48" s="151" t="s">
        <v>313</v>
      </c>
      <c r="B48" s="151" t="s">
        <v>79</v>
      </c>
      <c r="C48" s="151" t="s">
        <v>80</v>
      </c>
      <c r="D48" s="151" t="s">
        <v>72</v>
      </c>
      <c r="E48" s="152">
        <v>7</v>
      </c>
      <c r="F48" s="153">
        <v>129000</v>
      </c>
      <c r="G48" s="153">
        <v>903000</v>
      </c>
      <c r="H48" s="50"/>
    </row>
    <row r="49" spans="1:8" ht="29.25">
      <c r="A49" s="151" t="s">
        <v>313</v>
      </c>
      <c r="B49" s="151" t="s">
        <v>75</v>
      </c>
      <c r="C49" s="151" t="s">
        <v>76</v>
      </c>
      <c r="D49" s="151" t="s">
        <v>78</v>
      </c>
      <c r="E49" s="152">
        <v>5</v>
      </c>
      <c r="F49" s="153">
        <v>189000</v>
      </c>
      <c r="G49" s="153">
        <v>945000</v>
      </c>
      <c r="H49" s="50"/>
    </row>
    <row r="50" spans="1:8" ht="29.25">
      <c r="A50" s="151" t="s">
        <v>314</v>
      </c>
      <c r="B50" s="151" t="s">
        <v>91</v>
      </c>
      <c r="C50" s="151" t="s">
        <v>92</v>
      </c>
      <c r="D50" s="151" t="s">
        <v>72</v>
      </c>
      <c r="E50" s="152">
        <v>7</v>
      </c>
      <c r="F50" s="153">
        <v>249000</v>
      </c>
      <c r="G50" s="153">
        <v>1743000</v>
      </c>
      <c r="H50" s="50"/>
    </row>
    <row r="51" spans="1:8">
      <c r="A51" s="151" t="s">
        <v>273</v>
      </c>
      <c r="B51" s="151" t="s">
        <v>75</v>
      </c>
      <c r="C51" s="151" t="s">
        <v>76</v>
      </c>
      <c r="D51" s="151" t="s">
        <v>78</v>
      </c>
      <c r="E51" s="152">
        <v>8</v>
      </c>
      <c r="F51" s="153">
        <v>189000</v>
      </c>
      <c r="G51" s="153">
        <v>1512000</v>
      </c>
      <c r="H51" s="50"/>
    </row>
    <row r="52" spans="1:8">
      <c r="A52" s="151" t="s">
        <v>273</v>
      </c>
      <c r="B52" s="151" t="s">
        <v>98</v>
      </c>
      <c r="C52" s="151" t="s">
        <v>99</v>
      </c>
      <c r="D52" s="151" t="s">
        <v>72</v>
      </c>
      <c r="E52" s="152">
        <v>10</v>
      </c>
      <c r="F52" s="153">
        <v>99000</v>
      </c>
      <c r="G52" s="153">
        <v>990000</v>
      </c>
      <c r="H52" s="50"/>
    </row>
    <row r="53" spans="1:8">
      <c r="A53" s="151" t="s">
        <v>273</v>
      </c>
      <c r="B53" s="151" t="s">
        <v>93</v>
      </c>
      <c r="C53" s="151" t="s">
        <v>94</v>
      </c>
      <c r="D53" s="151" t="s">
        <v>72</v>
      </c>
      <c r="E53" s="152">
        <v>4</v>
      </c>
      <c r="F53" s="153">
        <v>549000</v>
      </c>
      <c r="G53" s="153">
        <v>2196000</v>
      </c>
      <c r="H53" s="50"/>
    </row>
    <row r="54" spans="1:8">
      <c r="A54" s="151" t="s">
        <v>273</v>
      </c>
      <c r="B54" s="151" t="s">
        <v>101</v>
      </c>
      <c r="C54" s="151" t="s">
        <v>102</v>
      </c>
      <c r="D54" s="151" t="s">
        <v>78</v>
      </c>
      <c r="E54" s="152">
        <v>3</v>
      </c>
      <c r="F54" s="153">
        <v>139000</v>
      </c>
      <c r="G54" s="153">
        <v>417000</v>
      </c>
      <c r="H54" s="50"/>
    </row>
    <row r="55" spans="1:8">
      <c r="A55" s="151" t="s">
        <v>273</v>
      </c>
      <c r="B55" s="151" t="s">
        <v>88</v>
      </c>
      <c r="C55" s="151" t="s">
        <v>89</v>
      </c>
      <c r="D55" s="151" t="s">
        <v>72</v>
      </c>
      <c r="E55" s="152">
        <v>2</v>
      </c>
      <c r="F55" s="153">
        <v>299000</v>
      </c>
      <c r="G55" s="153">
        <v>598000</v>
      </c>
      <c r="H55" s="50"/>
    </row>
    <row r="56" spans="1:8" ht="29.25">
      <c r="A56" s="151" t="s">
        <v>315</v>
      </c>
      <c r="B56" s="151" t="s">
        <v>69</v>
      </c>
      <c r="C56" s="151" t="s">
        <v>70</v>
      </c>
      <c r="D56" s="151" t="s">
        <v>72</v>
      </c>
      <c r="E56" s="152">
        <v>12</v>
      </c>
      <c r="F56" s="153">
        <v>149000</v>
      </c>
      <c r="G56" s="153">
        <v>1788000</v>
      </c>
      <c r="H56" s="50"/>
    </row>
    <row r="57" spans="1:8" ht="29.25">
      <c r="A57" s="151" t="s">
        <v>315</v>
      </c>
      <c r="B57" s="151" t="s">
        <v>86</v>
      </c>
      <c r="C57" s="151" t="s">
        <v>87</v>
      </c>
      <c r="D57" s="151" t="s">
        <v>72</v>
      </c>
      <c r="E57" s="152">
        <v>12</v>
      </c>
      <c r="F57" s="153">
        <v>169000</v>
      </c>
      <c r="G57" s="153">
        <v>2028000</v>
      </c>
      <c r="H57" s="50"/>
    </row>
    <row r="58" spans="1:8" ht="29.25">
      <c r="A58" s="151" t="s">
        <v>315</v>
      </c>
      <c r="B58" s="151" t="s">
        <v>96</v>
      </c>
      <c r="C58" s="151" t="s">
        <v>97</v>
      </c>
      <c r="D58" s="151" t="s">
        <v>72</v>
      </c>
      <c r="E58" s="152">
        <v>2</v>
      </c>
      <c r="F58" s="153">
        <v>449000</v>
      </c>
      <c r="G58" s="153">
        <v>898000</v>
      </c>
      <c r="H58" s="50"/>
    </row>
    <row r="59" spans="1:8" ht="29.25">
      <c r="A59" s="151" t="s">
        <v>315</v>
      </c>
      <c r="B59" s="151" t="s">
        <v>93</v>
      </c>
      <c r="C59" s="151" t="s">
        <v>94</v>
      </c>
      <c r="D59" s="151" t="s">
        <v>72</v>
      </c>
      <c r="E59" s="152">
        <v>4</v>
      </c>
      <c r="F59" s="153">
        <v>549000</v>
      </c>
      <c r="G59" s="153">
        <v>2196000</v>
      </c>
      <c r="H59" s="50"/>
    </row>
    <row r="60" spans="1:8" ht="29.25">
      <c r="A60" s="151" t="s">
        <v>316</v>
      </c>
      <c r="B60" s="151" t="s">
        <v>83</v>
      </c>
      <c r="C60" s="151" t="s">
        <v>84</v>
      </c>
      <c r="D60" s="151" t="s">
        <v>72</v>
      </c>
      <c r="E60" s="152">
        <v>8</v>
      </c>
      <c r="F60" s="153">
        <v>125000</v>
      </c>
      <c r="G60" s="153">
        <v>1000000</v>
      </c>
      <c r="H60" s="50"/>
    </row>
    <row r="61" spans="1:8" ht="29.25">
      <c r="A61" s="151" t="s">
        <v>316</v>
      </c>
      <c r="B61" s="151" t="s">
        <v>73</v>
      </c>
      <c r="C61" s="151" t="s">
        <v>74</v>
      </c>
      <c r="D61" s="151" t="s">
        <v>72</v>
      </c>
      <c r="E61" s="152">
        <v>12</v>
      </c>
      <c r="F61" s="153">
        <v>119000</v>
      </c>
      <c r="G61" s="153">
        <v>1428000</v>
      </c>
      <c r="H61" s="50"/>
    </row>
    <row r="62" spans="1:8" ht="29.25">
      <c r="A62" s="151" t="s">
        <v>316</v>
      </c>
      <c r="B62" s="151" t="s">
        <v>98</v>
      </c>
      <c r="C62" s="151" t="s">
        <v>99</v>
      </c>
      <c r="D62" s="151" t="s">
        <v>72</v>
      </c>
      <c r="E62" s="152">
        <v>7</v>
      </c>
      <c r="F62" s="153">
        <v>99000</v>
      </c>
      <c r="G62" s="153">
        <v>693000</v>
      </c>
      <c r="H62" s="50"/>
    </row>
    <row r="63" spans="1:8" ht="29.25">
      <c r="A63" s="151" t="s">
        <v>316</v>
      </c>
      <c r="B63" s="151" t="s">
        <v>79</v>
      </c>
      <c r="C63" s="151" t="s">
        <v>80</v>
      </c>
      <c r="D63" s="151" t="s">
        <v>72</v>
      </c>
      <c r="E63" s="152">
        <v>11</v>
      </c>
      <c r="F63" s="153">
        <v>129000</v>
      </c>
      <c r="G63" s="153">
        <v>1419000</v>
      </c>
      <c r="H63" s="50"/>
    </row>
    <row r="64" spans="1:8" ht="29.25">
      <c r="A64" s="151" t="s">
        <v>316</v>
      </c>
      <c r="B64" s="151" t="s">
        <v>91</v>
      </c>
      <c r="C64" s="151" t="s">
        <v>92</v>
      </c>
      <c r="D64" s="151" t="s">
        <v>72</v>
      </c>
      <c r="E64" s="152">
        <v>3</v>
      </c>
      <c r="F64" s="153">
        <v>249000</v>
      </c>
      <c r="G64" s="153">
        <v>747000</v>
      </c>
      <c r="H64" s="50"/>
    </row>
    <row r="65" spans="1:8" ht="29.25">
      <c r="A65" s="151" t="s">
        <v>317</v>
      </c>
      <c r="B65" s="151" t="s">
        <v>81</v>
      </c>
      <c r="C65" s="151" t="s">
        <v>82</v>
      </c>
      <c r="D65" s="151" t="s">
        <v>72</v>
      </c>
      <c r="E65" s="152">
        <v>12</v>
      </c>
      <c r="F65" s="153">
        <v>159000</v>
      </c>
      <c r="G65" s="153">
        <v>1908000</v>
      </c>
      <c r="H65" s="50"/>
    </row>
    <row r="66" spans="1:8" ht="29.25">
      <c r="A66" s="151" t="s">
        <v>317</v>
      </c>
      <c r="B66" s="151" t="s">
        <v>91</v>
      </c>
      <c r="C66" s="151" t="s">
        <v>92</v>
      </c>
      <c r="D66" s="151" t="s">
        <v>72</v>
      </c>
      <c r="E66" s="152">
        <v>2</v>
      </c>
      <c r="F66" s="153">
        <v>249000</v>
      </c>
      <c r="G66" s="153">
        <v>498000</v>
      </c>
      <c r="H66" s="50"/>
    </row>
    <row r="67" spans="1:8" ht="29.25">
      <c r="A67" s="151" t="s">
        <v>317</v>
      </c>
      <c r="B67" s="151" t="s">
        <v>79</v>
      </c>
      <c r="C67" s="151" t="s">
        <v>80</v>
      </c>
      <c r="D67" s="151" t="s">
        <v>72</v>
      </c>
      <c r="E67" s="152">
        <v>1</v>
      </c>
      <c r="F67" s="153">
        <v>129000</v>
      </c>
      <c r="G67" s="153">
        <v>129000</v>
      </c>
      <c r="H67" s="50"/>
    </row>
    <row r="68" spans="1:8" ht="29.25">
      <c r="A68" s="151" t="s">
        <v>317</v>
      </c>
      <c r="B68" s="151" t="s">
        <v>73</v>
      </c>
      <c r="C68" s="151" t="s">
        <v>74</v>
      </c>
      <c r="D68" s="151" t="s">
        <v>72</v>
      </c>
      <c r="E68" s="152">
        <v>9</v>
      </c>
      <c r="F68" s="153">
        <v>119000</v>
      </c>
      <c r="G68" s="153">
        <v>1071000</v>
      </c>
      <c r="H68" s="50"/>
    </row>
    <row r="69" spans="1:8" ht="29.25">
      <c r="A69" s="151" t="s">
        <v>318</v>
      </c>
      <c r="B69" s="151" t="s">
        <v>86</v>
      </c>
      <c r="C69" s="151" t="s">
        <v>87</v>
      </c>
      <c r="D69" s="151" t="s">
        <v>72</v>
      </c>
      <c r="E69" s="152">
        <v>2</v>
      </c>
      <c r="F69" s="153">
        <v>169000</v>
      </c>
      <c r="G69" s="153">
        <v>338000</v>
      </c>
      <c r="H69" s="50"/>
    </row>
    <row r="70" spans="1:8" ht="29.25">
      <c r="A70" s="151" t="s">
        <v>318</v>
      </c>
      <c r="B70" s="151" t="s">
        <v>69</v>
      </c>
      <c r="C70" s="151" t="s">
        <v>70</v>
      </c>
      <c r="D70" s="151" t="s">
        <v>72</v>
      </c>
      <c r="E70" s="152">
        <v>12</v>
      </c>
      <c r="F70" s="153">
        <v>149000</v>
      </c>
      <c r="G70" s="153">
        <v>1788000</v>
      </c>
      <c r="H70" s="50"/>
    </row>
    <row r="71" spans="1:8" ht="29.25">
      <c r="A71" s="151" t="s">
        <v>318</v>
      </c>
      <c r="B71" s="151" t="s">
        <v>83</v>
      </c>
      <c r="C71" s="151" t="s">
        <v>84</v>
      </c>
      <c r="D71" s="151" t="s">
        <v>72</v>
      </c>
      <c r="E71" s="152">
        <v>1</v>
      </c>
      <c r="F71" s="153">
        <v>125000</v>
      </c>
      <c r="G71" s="153">
        <v>125000</v>
      </c>
      <c r="H71" s="50"/>
    </row>
    <row r="72" spans="1:8" ht="29.25">
      <c r="A72" s="151" t="s">
        <v>318</v>
      </c>
      <c r="B72" s="151" t="s">
        <v>88</v>
      </c>
      <c r="C72" s="151" t="s">
        <v>89</v>
      </c>
      <c r="D72" s="151" t="s">
        <v>72</v>
      </c>
      <c r="E72" s="152">
        <v>4</v>
      </c>
      <c r="F72" s="153">
        <v>299000</v>
      </c>
      <c r="G72" s="153">
        <v>1196000</v>
      </c>
      <c r="H72" s="50"/>
    </row>
    <row r="73" spans="1:8" ht="29.25">
      <c r="A73" s="151" t="s">
        <v>319</v>
      </c>
      <c r="B73" s="151" t="s">
        <v>88</v>
      </c>
      <c r="C73" s="151" t="s">
        <v>89</v>
      </c>
      <c r="D73" s="151" t="s">
        <v>72</v>
      </c>
      <c r="E73" s="152">
        <v>6</v>
      </c>
      <c r="F73" s="153">
        <v>299000</v>
      </c>
      <c r="G73" s="153">
        <v>1794000</v>
      </c>
      <c r="H73" s="50"/>
    </row>
    <row r="74" spans="1:8" ht="43.5">
      <c r="A74" s="151" t="s">
        <v>320</v>
      </c>
      <c r="B74" s="151" t="s">
        <v>96</v>
      </c>
      <c r="C74" s="151" t="s">
        <v>97</v>
      </c>
      <c r="D74" s="151" t="s">
        <v>72</v>
      </c>
      <c r="E74" s="152">
        <v>3</v>
      </c>
      <c r="F74" s="153">
        <v>449000</v>
      </c>
      <c r="G74" s="153">
        <v>1347000</v>
      </c>
      <c r="H74" s="50"/>
    </row>
    <row r="75" spans="1:8" ht="43.5">
      <c r="A75" s="151" t="s">
        <v>320</v>
      </c>
      <c r="B75" s="151" t="s">
        <v>93</v>
      </c>
      <c r="C75" s="151" t="s">
        <v>94</v>
      </c>
      <c r="D75" s="151" t="s">
        <v>72</v>
      </c>
      <c r="E75" s="152">
        <v>4</v>
      </c>
      <c r="F75" s="153">
        <v>549000</v>
      </c>
      <c r="G75" s="153">
        <v>2196000</v>
      </c>
      <c r="H75" s="50"/>
    </row>
    <row r="76" spans="1:8" ht="43.5">
      <c r="A76" s="151" t="s">
        <v>320</v>
      </c>
      <c r="B76" s="151" t="s">
        <v>79</v>
      </c>
      <c r="C76" s="151" t="s">
        <v>80</v>
      </c>
      <c r="D76" s="151" t="s">
        <v>72</v>
      </c>
      <c r="E76" s="152">
        <v>2</v>
      </c>
      <c r="F76" s="153">
        <v>129000</v>
      </c>
      <c r="G76" s="153">
        <v>258000</v>
      </c>
      <c r="H76" s="50"/>
    </row>
    <row r="77" spans="1:8" ht="43.5">
      <c r="A77" s="151" t="s">
        <v>320</v>
      </c>
      <c r="B77" s="151" t="s">
        <v>81</v>
      </c>
      <c r="C77" s="151" t="s">
        <v>82</v>
      </c>
      <c r="D77" s="151" t="s">
        <v>72</v>
      </c>
      <c r="E77" s="152">
        <v>5</v>
      </c>
      <c r="F77" s="153">
        <v>159000</v>
      </c>
      <c r="G77" s="153">
        <v>795000</v>
      </c>
      <c r="H77" s="50"/>
    </row>
    <row r="78" spans="1:8" ht="43.5">
      <c r="A78" s="151" t="s">
        <v>320</v>
      </c>
      <c r="B78" s="151" t="s">
        <v>86</v>
      </c>
      <c r="C78" s="151" t="s">
        <v>87</v>
      </c>
      <c r="D78" s="151" t="s">
        <v>72</v>
      </c>
      <c r="E78" s="152">
        <v>4</v>
      </c>
      <c r="F78" s="153">
        <v>169000</v>
      </c>
      <c r="G78" s="153">
        <v>676000</v>
      </c>
      <c r="H78" s="50"/>
    </row>
    <row r="79" spans="1:8" ht="29.25">
      <c r="A79" s="151" t="s">
        <v>321</v>
      </c>
      <c r="B79" s="151" t="s">
        <v>93</v>
      </c>
      <c r="C79" s="151" t="s">
        <v>94</v>
      </c>
      <c r="D79" s="151" t="s">
        <v>72</v>
      </c>
      <c r="E79" s="152">
        <v>5</v>
      </c>
      <c r="F79" s="153">
        <v>549000</v>
      </c>
      <c r="G79" s="153">
        <v>2745000</v>
      </c>
      <c r="H79" s="50"/>
    </row>
    <row r="80" spans="1:8" ht="29.25">
      <c r="A80" s="151" t="s">
        <v>321</v>
      </c>
      <c r="B80" s="151" t="s">
        <v>69</v>
      </c>
      <c r="C80" s="151" t="s">
        <v>70</v>
      </c>
      <c r="D80" s="151" t="s">
        <v>72</v>
      </c>
      <c r="E80" s="152">
        <v>10</v>
      </c>
      <c r="F80" s="153">
        <v>149000</v>
      </c>
      <c r="G80" s="153">
        <v>1490000</v>
      </c>
      <c r="H80" s="50"/>
    </row>
    <row r="81" spans="1:8" ht="29.25">
      <c r="A81" s="151" t="s">
        <v>321</v>
      </c>
      <c r="B81" s="151" t="s">
        <v>91</v>
      </c>
      <c r="C81" s="151" t="s">
        <v>92</v>
      </c>
      <c r="D81" s="151" t="s">
        <v>72</v>
      </c>
      <c r="E81" s="152">
        <v>1</v>
      </c>
      <c r="F81" s="153">
        <v>249000</v>
      </c>
      <c r="G81" s="153">
        <v>249000</v>
      </c>
      <c r="H81" s="50"/>
    </row>
    <row r="82" spans="1:8" ht="29.25">
      <c r="A82" s="151" t="s">
        <v>321</v>
      </c>
      <c r="B82" s="151" t="s">
        <v>101</v>
      </c>
      <c r="C82" s="151" t="s">
        <v>102</v>
      </c>
      <c r="D82" s="151" t="s">
        <v>78</v>
      </c>
      <c r="E82" s="152">
        <v>11</v>
      </c>
      <c r="F82" s="153">
        <v>139000</v>
      </c>
      <c r="G82" s="153">
        <v>1529000</v>
      </c>
      <c r="H82" s="50"/>
    </row>
    <row r="83" spans="1:8" ht="29.25">
      <c r="A83" s="151" t="s">
        <v>321</v>
      </c>
      <c r="B83" s="151" t="s">
        <v>81</v>
      </c>
      <c r="C83" s="151" t="s">
        <v>82</v>
      </c>
      <c r="D83" s="151" t="s">
        <v>72</v>
      </c>
      <c r="E83" s="152">
        <v>7</v>
      </c>
      <c r="F83" s="153">
        <v>159000</v>
      </c>
      <c r="G83" s="153">
        <v>1113000</v>
      </c>
      <c r="H83" s="50"/>
    </row>
    <row r="84" spans="1:8" ht="29.25">
      <c r="A84" s="151" t="s">
        <v>322</v>
      </c>
      <c r="B84" s="151" t="s">
        <v>98</v>
      </c>
      <c r="C84" s="151" t="s">
        <v>99</v>
      </c>
      <c r="D84" s="151" t="s">
        <v>72</v>
      </c>
      <c r="E84" s="152">
        <v>5</v>
      </c>
      <c r="F84" s="153">
        <v>99000</v>
      </c>
      <c r="G84" s="153">
        <v>495000</v>
      </c>
      <c r="H84" s="50"/>
    </row>
    <row r="85" spans="1:8" ht="29.25">
      <c r="A85" s="151" t="s">
        <v>322</v>
      </c>
      <c r="B85" s="151" t="s">
        <v>93</v>
      </c>
      <c r="C85" s="151" t="s">
        <v>94</v>
      </c>
      <c r="D85" s="151" t="s">
        <v>72</v>
      </c>
      <c r="E85" s="152">
        <v>3</v>
      </c>
      <c r="F85" s="153">
        <v>549000</v>
      </c>
      <c r="G85" s="153">
        <v>1647000</v>
      </c>
      <c r="H85" s="50"/>
    </row>
    <row r="86" spans="1:8" ht="29.25">
      <c r="A86" s="151" t="s">
        <v>322</v>
      </c>
      <c r="B86" s="151" t="s">
        <v>91</v>
      </c>
      <c r="C86" s="151" t="s">
        <v>92</v>
      </c>
      <c r="D86" s="151" t="s">
        <v>72</v>
      </c>
      <c r="E86" s="152">
        <v>7</v>
      </c>
      <c r="F86" s="153">
        <v>249000</v>
      </c>
      <c r="G86" s="153">
        <v>1743000</v>
      </c>
      <c r="H86" s="50"/>
    </row>
    <row r="87" spans="1:8" ht="43.5">
      <c r="A87" s="151" t="s">
        <v>323</v>
      </c>
      <c r="B87" s="151" t="s">
        <v>79</v>
      </c>
      <c r="C87" s="151" t="s">
        <v>80</v>
      </c>
      <c r="D87" s="151" t="s">
        <v>72</v>
      </c>
      <c r="E87" s="152">
        <v>7</v>
      </c>
      <c r="F87" s="153">
        <v>129000</v>
      </c>
      <c r="G87" s="153">
        <v>903000</v>
      </c>
      <c r="H87" s="50"/>
    </row>
    <row r="88" spans="1:8" ht="43.5">
      <c r="A88" s="151" t="s">
        <v>323</v>
      </c>
      <c r="B88" s="151" t="s">
        <v>98</v>
      </c>
      <c r="C88" s="151" t="s">
        <v>99</v>
      </c>
      <c r="D88" s="151" t="s">
        <v>72</v>
      </c>
      <c r="E88" s="152">
        <v>6</v>
      </c>
      <c r="F88" s="153">
        <v>99000</v>
      </c>
      <c r="G88" s="153">
        <v>594000</v>
      </c>
      <c r="H88" s="50"/>
    </row>
    <row r="89" spans="1:8" ht="43.5">
      <c r="A89" s="151" t="s">
        <v>323</v>
      </c>
      <c r="B89" s="151" t="s">
        <v>96</v>
      </c>
      <c r="C89" s="151" t="s">
        <v>97</v>
      </c>
      <c r="D89" s="151" t="s">
        <v>72</v>
      </c>
      <c r="E89" s="152">
        <v>5</v>
      </c>
      <c r="F89" s="153">
        <v>449000</v>
      </c>
      <c r="G89" s="153">
        <v>2245000</v>
      </c>
      <c r="H89" s="50"/>
    </row>
    <row r="90" spans="1:8" ht="43.5">
      <c r="A90" s="151" t="s">
        <v>323</v>
      </c>
      <c r="B90" s="151" t="s">
        <v>93</v>
      </c>
      <c r="C90" s="151" t="s">
        <v>94</v>
      </c>
      <c r="D90" s="151" t="s">
        <v>72</v>
      </c>
      <c r="E90" s="152">
        <v>1</v>
      </c>
      <c r="F90" s="153">
        <v>549000</v>
      </c>
      <c r="G90" s="153">
        <v>549000</v>
      </c>
      <c r="H90" s="50"/>
    </row>
    <row r="91" spans="1:8" ht="43.5">
      <c r="A91" s="151" t="s">
        <v>323</v>
      </c>
      <c r="B91" s="151" t="s">
        <v>101</v>
      </c>
      <c r="C91" s="151" t="s">
        <v>102</v>
      </c>
      <c r="D91" s="151" t="s">
        <v>78</v>
      </c>
      <c r="E91" s="152">
        <v>6</v>
      </c>
      <c r="F91" s="153">
        <v>139000</v>
      </c>
      <c r="G91" s="153">
        <v>834000</v>
      </c>
      <c r="H91" s="50"/>
    </row>
    <row r="92" spans="1:8" ht="43.5">
      <c r="A92" s="151" t="s">
        <v>323</v>
      </c>
      <c r="B92" s="151" t="s">
        <v>75</v>
      </c>
      <c r="C92" s="151" t="s">
        <v>76</v>
      </c>
      <c r="D92" s="151" t="s">
        <v>78</v>
      </c>
      <c r="E92" s="152">
        <v>7</v>
      </c>
      <c r="F92" s="153">
        <v>189000</v>
      </c>
      <c r="G92" s="153">
        <v>1323000</v>
      </c>
      <c r="H92" s="50"/>
    </row>
    <row r="93" spans="1:8" ht="29.25">
      <c r="A93" s="151" t="s">
        <v>324</v>
      </c>
      <c r="B93" s="151" t="s">
        <v>73</v>
      </c>
      <c r="C93" s="151" t="s">
        <v>74</v>
      </c>
      <c r="D93" s="151" t="s">
        <v>72</v>
      </c>
      <c r="E93" s="152">
        <v>11</v>
      </c>
      <c r="F93" s="153">
        <v>119000</v>
      </c>
      <c r="G93" s="153">
        <v>1309000</v>
      </c>
      <c r="H93" s="50"/>
    </row>
    <row r="94" spans="1:8" ht="29.25">
      <c r="A94" s="151" t="s">
        <v>324</v>
      </c>
      <c r="B94" s="151" t="s">
        <v>81</v>
      </c>
      <c r="C94" s="151" t="s">
        <v>82</v>
      </c>
      <c r="D94" s="151" t="s">
        <v>72</v>
      </c>
      <c r="E94" s="152">
        <v>2</v>
      </c>
      <c r="F94" s="153">
        <v>159000</v>
      </c>
      <c r="G94" s="153">
        <v>318000</v>
      </c>
      <c r="H94" s="50"/>
    </row>
    <row r="95" spans="1:8" ht="29.25">
      <c r="A95" s="151" t="s">
        <v>324</v>
      </c>
      <c r="B95" s="151" t="s">
        <v>83</v>
      </c>
      <c r="C95" s="151" t="s">
        <v>84</v>
      </c>
      <c r="D95" s="151" t="s">
        <v>72</v>
      </c>
      <c r="E95" s="152">
        <v>4</v>
      </c>
      <c r="F95" s="153">
        <v>125000</v>
      </c>
      <c r="G95" s="153">
        <v>500000</v>
      </c>
      <c r="H95" s="50"/>
    </row>
    <row r="96" spans="1:8" ht="29.25">
      <c r="A96" s="151" t="s">
        <v>324</v>
      </c>
      <c r="B96" s="151" t="s">
        <v>101</v>
      </c>
      <c r="C96" s="151" t="s">
        <v>102</v>
      </c>
      <c r="D96" s="151" t="s">
        <v>78</v>
      </c>
      <c r="E96" s="152">
        <v>10</v>
      </c>
      <c r="F96" s="153">
        <v>139000</v>
      </c>
      <c r="G96" s="153">
        <v>1390000</v>
      </c>
      <c r="H96" s="50"/>
    </row>
    <row r="97" spans="1:8" ht="29.25">
      <c r="A97" s="151" t="s">
        <v>325</v>
      </c>
      <c r="B97" s="151" t="s">
        <v>81</v>
      </c>
      <c r="C97" s="151" t="s">
        <v>82</v>
      </c>
      <c r="D97" s="151" t="s">
        <v>72</v>
      </c>
      <c r="E97" s="152">
        <v>3</v>
      </c>
      <c r="F97" s="153">
        <v>159000</v>
      </c>
      <c r="G97" s="153">
        <v>477000</v>
      </c>
      <c r="H97" s="50"/>
    </row>
    <row r="98" spans="1:8" ht="29.25">
      <c r="A98" s="151" t="s">
        <v>325</v>
      </c>
      <c r="B98" s="151" t="s">
        <v>93</v>
      </c>
      <c r="C98" s="151" t="s">
        <v>94</v>
      </c>
      <c r="D98" s="151" t="s">
        <v>72</v>
      </c>
      <c r="E98" s="152">
        <v>4</v>
      </c>
      <c r="F98" s="153">
        <v>549000</v>
      </c>
      <c r="G98" s="153">
        <v>2196000</v>
      </c>
      <c r="H98" s="50"/>
    </row>
    <row r="99" spans="1:8" ht="29.25">
      <c r="A99" s="151" t="s">
        <v>325</v>
      </c>
      <c r="B99" s="151" t="s">
        <v>83</v>
      </c>
      <c r="C99" s="151" t="s">
        <v>84</v>
      </c>
      <c r="D99" s="151" t="s">
        <v>72</v>
      </c>
      <c r="E99" s="152">
        <v>3</v>
      </c>
      <c r="F99" s="153">
        <v>125000</v>
      </c>
      <c r="G99" s="153">
        <v>375000</v>
      </c>
      <c r="H99" s="50"/>
    </row>
    <row r="100" spans="1:8" ht="29.25">
      <c r="A100" s="151" t="s">
        <v>325</v>
      </c>
      <c r="B100" s="151" t="s">
        <v>96</v>
      </c>
      <c r="C100" s="151" t="s">
        <v>97</v>
      </c>
      <c r="D100" s="151" t="s">
        <v>72</v>
      </c>
      <c r="E100" s="152">
        <v>2</v>
      </c>
      <c r="F100" s="153">
        <v>449000</v>
      </c>
      <c r="G100" s="153">
        <v>898000</v>
      </c>
      <c r="H100" s="50"/>
    </row>
    <row r="101" spans="1:8" ht="29.25">
      <c r="A101" s="151" t="s">
        <v>325</v>
      </c>
      <c r="B101" s="151" t="s">
        <v>98</v>
      </c>
      <c r="C101" s="151" t="s">
        <v>99</v>
      </c>
      <c r="D101" s="151" t="s">
        <v>72</v>
      </c>
      <c r="E101" s="152">
        <v>5</v>
      </c>
      <c r="F101" s="153">
        <v>99000</v>
      </c>
      <c r="G101" s="153">
        <v>495000</v>
      </c>
      <c r="H101" s="50"/>
    </row>
    <row r="102" spans="1:8" ht="29.25">
      <c r="A102" s="151" t="s">
        <v>326</v>
      </c>
      <c r="B102" s="151" t="s">
        <v>73</v>
      </c>
      <c r="C102" s="151" t="s">
        <v>74</v>
      </c>
      <c r="D102" s="151" t="s">
        <v>72</v>
      </c>
      <c r="E102" s="152">
        <v>7</v>
      </c>
      <c r="F102" s="153">
        <v>119000</v>
      </c>
      <c r="G102" s="153">
        <v>833000</v>
      </c>
      <c r="H102" s="50"/>
    </row>
    <row r="103" spans="1:8" ht="29.25">
      <c r="A103" s="151" t="s">
        <v>326</v>
      </c>
      <c r="B103" s="151" t="s">
        <v>93</v>
      </c>
      <c r="C103" s="151" t="s">
        <v>94</v>
      </c>
      <c r="D103" s="151" t="s">
        <v>72</v>
      </c>
      <c r="E103" s="152">
        <v>5</v>
      </c>
      <c r="F103" s="153">
        <v>549000</v>
      </c>
      <c r="G103" s="153">
        <v>2745000</v>
      </c>
      <c r="H103" s="50"/>
    </row>
    <row r="104" spans="1:8" ht="29.25">
      <c r="A104" s="151" t="s">
        <v>326</v>
      </c>
      <c r="B104" s="151" t="s">
        <v>81</v>
      </c>
      <c r="C104" s="151" t="s">
        <v>82</v>
      </c>
      <c r="D104" s="151" t="s">
        <v>72</v>
      </c>
      <c r="E104" s="152">
        <v>10</v>
      </c>
      <c r="F104" s="153">
        <v>159000</v>
      </c>
      <c r="G104" s="153">
        <v>1590000</v>
      </c>
      <c r="H104" s="50"/>
    </row>
    <row r="105" spans="1:8" ht="29.25">
      <c r="A105" s="151" t="s">
        <v>326</v>
      </c>
      <c r="B105" s="151" t="s">
        <v>75</v>
      </c>
      <c r="C105" s="151" t="s">
        <v>76</v>
      </c>
      <c r="D105" s="151" t="s">
        <v>78</v>
      </c>
      <c r="E105" s="152">
        <v>9</v>
      </c>
      <c r="F105" s="153">
        <v>189000</v>
      </c>
      <c r="G105" s="153">
        <v>1701000</v>
      </c>
      <c r="H105" s="50"/>
    </row>
    <row r="106" spans="1:8" ht="43.5">
      <c r="A106" s="151" t="s">
        <v>327</v>
      </c>
      <c r="B106" s="151" t="s">
        <v>69</v>
      </c>
      <c r="C106" s="151" t="s">
        <v>70</v>
      </c>
      <c r="D106" s="151" t="s">
        <v>72</v>
      </c>
      <c r="E106" s="152">
        <v>5</v>
      </c>
      <c r="F106" s="153">
        <v>149000</v>
      </c>
      <c r="G106" s="153">
        <v>745000</v>
      </c>
      <c r="H106" s="50"/>
    </row>
    <row r="107" spans="1:8" ht="43.5">
      <c r="A107" s="151" t="s">
        <v>327</v>
      </c>
      <c r="B107" s="151" t="s">
        <v>96</v>
      </c>
      <c r="C107" s="151" t="s">
        <v>97</v>
      </c>
      <c r="D107" s="151" t="s">
        <v>72</v>
      </c>
      <c r="E107" s="152">
        <v>2</v>
      </c>
      <c r="F107" s="153">
        <v>449000</v>
      </c>
      <c r="G107" s="153">
        <v>898000</v>
      </c>
      <c r="H107" s="50"/>
    </row>
    <row r="108" spans="1:8" ht="43.5">
      <c r="A108" s="151" t="s">
        <v>327</v>
      </c>
      <c r="B108" s="151" t="s">
        <v>73</v>
      </c>
      <c r="C108" s="151" t="s">
        <v>74</v>
      </c>
      <c r="D108" s="151" t="s">
        <v>72</v>
      </c>
      <c r="E108" s="152">
        <v>5</v>
      </c>
      <c r="F108" s="153">
        <v>119000</v>
      </c>
      <c r="G108" s="153">
        <v>595000</v>
      </c>
      <c r="H108" s="50"/>
    </row>
    <row r="109" spans="1:8" ht="43.5">
      <c r="A109" s="151" t="s">
        <v>327</v>
      </c>
      <c r="B109" s="151" t="s">
        <v>79</v>
      </c>
      <c r="C109" s="151" t="s">
        <v>80</v>
      </c>
      <c r="D109" s="151" t="s">
        <v>72</v>
      </c>
      <c r="E109" s="152">
        <v>6</v>
      </c>
      <c r="F109" s="153">
        <v>129000</v>
      </c>
      <c r="G109" s="153">
        <v>774000</v>
      </c>
      <c r="H109" s="50"/>
    </row>
    <row r="110" spans="1:8" ht="43.5">
      <c r="A110" s="151" t="s">
        <v>327</v>
      </c>
      <c r="B110" s="151" t="s">
        <v>86</v>
      </c>
      <c r="C110" s="151" t="s">
        <v>87</v>
      </c>
      <c r="D110" s="151" t="s">
        <v>72</v>
      </c>
      <c r="E110" s="152">
        <v>5</v>
      </c>
      <c r="F110" s="153">
        <v>169000</v>
      </c>
      <c r="G110" s="153">
        <v>845000</v>
      </c>
      <c r="H110" s="50"/>
    </row>
    <row r="111" spans="1:8" ht="29.25">
      <c r="A111" s="151" t="s">
        <v>328</v>
      </c>
      <c r="B111" s="151" t="s">
        <v>69</v>
      </c>
      <c r="C111" s="151" t="s">
        <v>70</v>
      </c>
      <c r="D111" s="151" t="s">
        <v>72</v>
      </c>
      <c r="E111" s="152">
        <v>3</v>
      </c>
      <c r="F111" s="153">
        <v>149000</v>
      </c>
      <c r="G111" s="153">
        <v>447000</v>
      </c>
      <c r="H111" s="50"/>
    </row>
    <row r="112" spans="1:8" ht="29.25">
      <c r="A112" s="151" t="s">
        <v>328</v>
      </c>
      <c r="B112" s="151" t="s">
        <v>93</v>
      </c>
      <c r="C112" s="151" t="s">
        <v>94</v>
      </c>
      <c r="D112" s="151" t="s">
        <v>72</v>
      </c>
      <c r="E112" s="152">
        <v>2</v>
      </c>
      <c r="F112" s="153">
        <v>549000</v>
      </c>
      <c r="G112" s="153">
        <v>1098000</v>
      </c>
      <c r="H112" s="50"/>
    </row>
    <row r="113" spans="1:8" ht="29.25">
      <c r="A113" s="151" t="s">
        <v>328</v>
      </c>
      <c r="B113" s="151" t="s">
        <v>88</v>
      </c>
      <c r="C113" s="151" t="s">
        <v>89</v>
      </c>
      <c r="D113" s="151" t="s">
        <v>72</v>
      </c>
      <c r="E113" s="152">
        <v>7</v>
      </c>
      <c r="F113" s="153">
        <v>299000</v>
      </c>
      <c r="G113" s="153">
        <v>2093000</v>
      </c>
      <c r="H113" s="50"/>
    </row>
    <row r="114" spans="1:8" ht="43.5">
      <c r="A114" s="151" t="s">
        <v>329</v>
      </c>
      <c r="B114" s="151" t="s">
        <v>93</v>
      </c>
      <c r="C114" s="151" t="s">
        <v>94</v>
      </c>
      <c r="D114" s="151" t="s">
        <v>72</v>
      </c>
      <c r="E114" s="152">
        <v>4</v>
      </c>
      <c r="F114" s="153">
        <v>549000</v>
      </c>
      <c r="G114" s="153">
        <v>2196000</v>
      </c>
      <c r="H114" s="50"/>
    </row>
    <row r="115" spans="1:8" ht="43.5">
      <c r="A115" s="151" t="s">
        <v>329</v>
      </c>
      <c r="B115" s="151" t="s">
        <v>83</v>
      </c>
      <c r="C115" s="151" t="s">
        <v>84</v>
      </c>
      <c r="D115" s="151" t="s">
        <v>72</v>
      </c>
      <c r="E115" s="152">
        <v>2</v>
      </c>
      <c r="F115" s="153">
        <v>125000</v>
      </c>
      <c r="G115" s="153">
        <v>250000</v>
      </c>
      <c r="H115" s="50"/>
    </row>
    <row r="116" spans="1:8" ht="43.5">
      <c r="A116" s="151" t="s">
        <v>329</v>
      </c>
      <c r="B116" s="151" t="s">
        <v>96</v>
      </c>
      <c r="C116" s="151" t="s">
        <v>97</v>
      </c>
      <c r="D116" s="151" t="s">
        <v>72</v>
      </c>
      <c r="E116" s="152">
        <v>4</v>
      </c>
      <c r="F116" s="153">
        <v>449000</v>
      </c>
      <c r="G116" s="153">
        <v>1796000</v>
      </c>
      <c r="H116" s="50"/>
    </row>
    <row r="117" spans="1:8" ht="43.5">
      <c r="A117" s="151" t="s">
        <v>330</v>
      </c>
      <c r="B117" s="151" t="s">
        <v>86</v>
      </c>
      <c r="C117" s="151" t="s">
        <v>87</v>
      </c>
      <c r="D117" s="151" t="s">
        <v>72</v>
      </c>
      <c r="E117" s="152">
        <v>4</v>
      </c>
      <c r="F117" s="153">
        <v>169000</v>
      </c>
      <c r="G117" s="153">
        <v>676000</v>
      </c>
      <c r="H117" s="50"/>
    </row>
    <row r="118" spans="1:8" ht="43.5">
      <c r="A118" s="151" t="s">
        <v>330</v>
      </c>
      <c r="B118" s="151" t="s">
        <v>96</v>
      </c>
      <c r="C118" s="151" t="s">
        <v>97</v>
      </c>
      <c r="D118" s="151" t="s">
        <v>72</v>
      </c>
      <c r="E118" s="152">
        <v>2</v>
      </c>
      <c r="F118" s="153">
        <v>449000</v>
      </c>
      <c r="G118" s="153">
        <v>898000</v>
      </c>
      <c r="H118" s="50"/>
    </row>
    <row r="119" spans="1:8" ht="43.5">
      <c r="A119" s="151" t="s">
        <v>330</v>
      </c>
      <c r="B119" s="151" t="s">
        <v>79</v>
      </c>
      <c r="C119" s="151" t="s">
        <v>80</v>
      </c>
      <c r="D119" s="151" t="s">
        <v>72</v>
      </c>
      <c r="E119" s="152">
        <v>7</v>
      </c>
      <c r="F119" s="153">
        <v>129000</v>
      </c>
      <c r="G119" s="153">
        <v>903000</v>
      </c>
      <c r="H119" s="50"/>
    </row>
    <row r="120" spans="1:8" ht="43.5">
      <c r="A120" s="151" t="s">
        <v>330</v>
      </c>
      <c r="B120" s="151" t="s">
        <v>73</v>
      </c>
      <c r="C120" s="151" t="s">
        <v>74</v>
      </c>
      <c r="D120" s="151" t="s">
        <v>72</v>
      </c>
      <c r="E120" s="152">
        <v>1</v>
      </c>
      <c r="F120" s="153">
        <v>119000</v>
      </c>
      <c r="G120" s="153">
        <v>119000</v>
      </c>
      <c r="H120" s="50"/>
    </row>
    <row r="121" spans="1:8" ht="43.5">
      <c r="A121" s="151" t="s">
        <v>330</v>
      </c>
      <c r="B121" s="151" t="s">
        <v>98</v>
      </c>
      <c r="C121" s="151" t="s">
        <v>99</v>
      </c>
      <c r="D121" s="151" t="s">
        <v>72</v>
      </c>
      <c r="E121" s="152">
        <v>7</v>
      </c>
      <c r="F121" s="153">
        <v>99000</v>
      </c>
      <c r="G121" s="153">
        <v>693000</v>
      </c>
      <c r="H121" s="50"/>
    </row>
    <row r="122" spans="1:8" ht="29.25">
      <c r="A122" s="151" t="s">
        <v>331</v>
      </c>
      <c r="B122" s="151" t="s">
        <v>88</v>
      </c>
      <c r="C122" s="151" t="s">
        <v>89</v>
      </c>
      <c r="D122" s="151" t="s">
        <v>72</v>
      </c>
      <c r="E122" s="152">
        <v>1</v>
      </c>
      <c r="F122" s="153">
        <v>299000</v>
      </c>
      <c r="G122" s="153">
        <v>299000</v>
      </c>
      <c r="H122" s="50"/>
    </row>
    <row r="123" spans="1:8" ht="29.25">
      <c r="A123" s="151" t="s">
        <v>331</v>
      </c>
      <c r="B123" s="151" t="s">
        <v>83</v>
      </c>
      <c r="C123" s="151" t="s">
        <v>84</v>
      </c>
      <c r="D123" s="151" t="s">
        <v>72</v>
      </c>
      <c r="E123" s="152">
        <v>4</v>
      </c>
      <c r="F123" s="153">
        <v>125000</v>
      </c>
      <c r="G123" s="153">
        <v>500000</v>
      </c>
      <c r="H123" s="50"/>
    </row>
    <row r="124" spans="1:8" ht="29.25">
      <c r="A124" s="151" t="s">
        <v>331</v>
      </c>
      <c r="B124" s="151" t="s">
        <v>96</v>
      </c>
      <c r="C124" s="151" t="s">
        <v>97</v>
      </c>
      <c r="D124" s="151" t="s">
        <v>72</v>
      </c>
      <c r="E124" s="152">
        <v>1</v>
      </c>
      <c r="F124" s="153">
        <v>449000</v>
      </c>
      <c r="G124" s="153">
        <v>449000</v>
      </c>
      <c r="H124" s="50"/>
    </row>
    <row r="125" spans="1:8" ht="29.25">
      <c r="A125" s="151" t="s">
        <v>332</v>
      </c>
      <c r="B125" s="151" t="s">
        <v>79</v>
      </c>
      <c r="C125" s="151" t="s">
        <v>80</v>
      </c>
      <c r="D125" s="151" t="s">
        <v>72</v>
      </c>
      <c r="E125" s="152">
        <v>4</v>
      </c>
      <c r="F125" s="153">
        <v>129000</v>
      </c>
      <c r="G125" s="153">
        <v>516000</v>
      </c>
      <c r="H125" s="50"/>
    </row>
    <row r="126" spans="1:8" ht="29.25">
      <c r="A126" s="151" t="s">
        <v>332</v>
      </c>
      <c r="B126" s="151" t="s">
        <v>81</v>
      </c>
      <c r="C126" s="151" t="s">
        <v>82</v>
      </c>
      <c r="D126" s="151" t="s">
        <v>72</v>
      </c>
      <c r="E126" s="152">
        <v>2</v>
      </c>
      <c r="F126" s="153">
        <v>159000</v>
      </c>
      <c r="G126" s="153">
        <v>318000</v>
      </c>
      <c r="H126" s="50"/>
    </row>
    <row r="127" spans="1:8" ht="43.5">
      <c r="A127" s="151" t="s">
        <v>333</v>
      </c>
      <c r="B127" s="151" t="s">
        <v>98</v>
      </c>
      <c r="C127" s="151" t="s">
        <v>99</v>
      </c>
      <c r="D127" s="151" t="s">
        <v>72</v>
      </c>
      <c r="E127" s="152">
        <v>10</v>
      </c>
      <c r="F127" s="153">
        <v>99000</v>
      </c>
      <c r="G127" s="153">
        <v>990000</v>
      </c>
      <c r="H127" s="50"/>
    </row>
    <row r="128" spans="1:8" ht="43.5">
      <c r="A128" s="151" t="s">
        <v>333</v>
      </c>
      <c r="B128" s="151" t="s">
        <v>81</v>
      </c>
      <c r="C128" s="151" t="s">
        <v>82</v>
      </c>
      <c r="D128" s="151" t="s">
        <v>72</v>
      </c>
      <c r="E128" s="152">
        <v>4</v>
      </c>
      <c r="F128" s="153">
        <v>159000</v>
      </c>
      <c r="G128" s="153">
        <v>636000</v>
      </c>
      <c r="H128" s="50"/>
    </row>
    <row r="129" spans="1:8" ht="43.5">
      <c r="A129" s="151" t="s">
        <v>333</v>
      </c>
      <c r="B129" s="151" t="s">
        <v>91</v>
      </c>
      <c r="C129" s="151" t="s">
        <v>92</v>
      </c>
      <c r="D129" s="151" t="s">
        <v>72</v>
      </c>
      <c r="E129" s="152">
        <v>6</v>
      </c>
      <c r="F129" s="153">
        <v>249000</v>
      </c>
      <c r="G129" s="153">
        <v>1494000</v>
      </c>
      <c r="H129" s="50"/>
    </row>
    <row r="130" spans="1:8" ht="43.5">
      <c r="A130" s="151" t="s">
        <v>333</v>
      </c>
      <c r="B130" s="151" t="s">
        <v>93</v>
      </c>
      <c r="C130" s="151" t="s">
        <v>94</v>
      </c>
      <c r="D130" s="151" t="s">
        <v>72</v>
      </c>
      <c r="E130" s="152">
        <v>5</v>
      </c>
      <c r="F130" s="153">
        <v>549000</v>
      </c>
      <c r="G130" s="153">
        <v>2745000</v>
      </c>
      <c r="H130" s="50"/>
    </row>
    <row r="131" spans="1:8" ht="29.25">
      <c r="A131" s="151" t="s">
        <v>334</v>
      </c>
      <c r="B131" s="151" t="s">
        <v>83</v>
      </c>
      <c r="C131" s="151" t="s">
        <v>84</v>
      </c>
      <c r="D131" s="151" t="s">
        <v>72</v>
      </c>
      <c r="E131" s="152">
        <v>9</v>
      </c>
      <c r="F131" s="153">
        <v>125000</v>
      </c>
      <c r="G131" s="153">
        <v>1125000</v>
      </c>
      <c r="H131" s="50"/>
    </row>
    <row r="132" spans="1:8" ht="29.25">
      <c r="A132" s="151" t="s">
        <v>334</v>
      </c>
      <c r="B132" s="151" t="s">
        <v>73</v>
      </c>
      <c r="C132" s="151" t="s">
        <v>74</v>
      </c>
      <c r="D132" s="151" t="s">
        <v>72</v>
      </c>
      <c r="E132" s="152">
        <v>1</v>
      </c>
      <c r="F132" s="153">
        <v>119000</v>
      </c>
      <c r="G132" s="153">
        <v>119000</v>
      </c>
      <c r="H132" s="50"/>
    </row>
    <row r="133" spans="1:8" ht="29.25">
      <c r="A133" s="151" t="s">
        <v>334</v>
      </c>
      <c r="B133" s="151" t="s">
        <v>79</v>
      </c>
      <c r="C133" s="151" t="s">
        <v>80</v>
      </c>
      <c r="D133" s="151" t="s">
        <v>72</v>
      </c>
      <c r="E133" s="152">
        <v>11</v>
      </c>
      <c r="F133" s="153">
        <v>129000</v>
      </c>
      <c r="G133" s="153">
        <v>1419000</v>
      </c>
      <c r="H133" s="50"/>
    </row>
    <row r="134" spans="1:8" ht="29.25">
      <c r="A134" s="151" t="s">
        <v>335</v>
      </c>
      <c r="B134" s="151" t="s">
        <v>96</v>
      </c>
      <c r="C134" s="151" t="s">
        <v>97</v>
      </c>
      <c r="D134" s="151" t="s">
        <v>72</v>
      </c>
      <c r="E134" s="152">
        <v>1</v>
      </c>
      <c r="F134" s="153">
        <v>449000</v>
      </c>
      <c r="G134" s="153">
        <v>449000</v>
      </c>
      <c r="H134" s="50"/>
    </row>
    <row r="135" spans="1:8" ht="29.25">
      <c r="A135" s="151" t="s">
        <v>335</v>
      </c>
      <c r="B135" s="151" t="s">
        <v>69</v>
      </c>
      <c r="C135" s="151" t="s">
        <v>70</v>
      </c>
      <c r="D135" s="151" t="s">
        <v>72</v>
      </c>
      <c r="E135" s="152">
        <v>9</v>
      </c>
      <c r="F135" s="153">
        <v>149000</v>
      </c>
      <c r="G135" s="153">
        <v>1341000</v>
      </c>
      <c r="H135" s="50"/>
    </row>
    <row r="136" spans="1:8" ht="29.25">
      <c r="A136" s="151" t="s">
        <v>335</v>
      </c>
      <c r="B136" s="151" t="s">
        <v>88</v>
      </c>
      <c r="C136" s="151" t="s">
        <v>89</v>
      </c>
      <c r="D136" s="151" t="s">
        <v>72</v>
      </c>
      <c r="E136" s="152">
        <v>5</v>
      </c>
      <c r="F136" s="153">
        <v>299000</v>
      </c>
      <c r="G136" s="153">
        <v>1495000</v>
      </c>
      <c r="H136" s="50"/>
    </row>
    <row r="137" spans="1:8" ht="43.5">
      <c r="A137" s="151" t="s">
        <v>336</v>
      </c>
      <c r="B137" s="151" t="s">
        <v>93</v>
      </c>
      <c r="C137" s="151" t="s">
        <v>94</v>
      </c>
      <c r="D137" s="151" t="s">
        <v>72</v>
      </c>
      <c r="E137" s="152">
        <v>2</v>
      </c>
      <c r="F137" s="153">
        <v>549000</v>
      </c>
      <c r="G137" s="153">
        <v>1098000</v>
      </c>
      <c r="H137" s="50"/>
    </row>
    <row r="138" spans="1:8" ht="43.5">
      <c r="A138" s="151" t="s">
        <v>336</v>
      </c>
      <c r="B138" s="151" t="s">
        <v>69</v>
      </c>
      <c r="C138" s="151" t="s">
        <v>70</v>
      </c>
      <c r="D138" s="151" t="s">
        <v>72</v>
      </c>
      <c r="E138" s="152">
        <v>2</v>
      </c>
      <c r="F138" s="153">
        <v>149000</v>
      </c>
      <c r="G138" s="153">
        <v>298000</v>
      </c>
      <c r="H138" s="50"/>
    </row>
    <row r="139" spans="1:8" ht="43.5">
      <c r="A139" s="151" t="s">
        <v>336</v>
      </c>
      <c r="B139" s="151" t="s">
        <v>96</v>
      </c>
      <c r="C139" s="151" t="s">
        <v>97</v>
      </c>
      <c r="D139" s="151" t="s">
        <v>72</v>
      </c>
      <c r="E139" s="152">
        <v>1</v>
      </c>
      <c r="F139" s="153">
        <v>449000</v>
      </c>
      <c r="G139" s="153">
        <v>449000</v>
      </c>
      <c r="H139" s="50"/>
    </row>
    <row r="140" spans="1:8" ht="43.5">
      <c r="A140" s="151" t="s">
        <v>337</v>
      </c>
      <c r="B140" s="151" t="s">
        <v>75</v>
      </c>
      <c r="C140" s="151" t="s">
        <v>76</v>
      </c>
      <c r="D140" s="151" t="s">
        <v>78</v>
      </c>
      <c r="E140" s="152">
        <v>12</v>
      </c>
      <c r="F140" s="153">
        <v>189000</v>
      </c>
      <c r="G140" s="153">
        <v>2268000</v>
      </c>
      <c r="H140" s="50"/>
    </row>
    <row r="141" spans="1:8" ht="43.5">
      <c r="A141" s="151" t="s">
        <v>337</v>
      </c>
      <c r="B141" s="151" t="s">
        <v>83</v>
      </c>
      <c r="C141" s="151" t="s">
        <v>84</v>
      </c>
      <c r="D141" s="151" t="s">
        <v>72</v>
      </c>
      <c r="E141" s="152">
        <v>7</v>
      </c>
      <c r="F141" s="153">
        <v>125000</v>
      </c>
      <c r="G141" s="153">
        <v>875000</v>
      </c>
      <c r="H141" s="50"/>
    </row>
    <row r="142" spans="1:8" ht="43.5">
      <c r="A142" s="151" t="s">
        <v>337</v>
      </c>
      <c r="B142" s="151" t="s">
        <v>73</v>
      </c>
      <c r="C142" s="151" t="s">
        <v>74</v>
      </c>
      <c r="D142" s="151" t="s">
        <v>72</v>
      </c>
      <c r="E142" s="152">
        <v>8</v>
      </c>
      <c r="F142" s="153">
        <v>119000</v>
      </c>
      <c r="G142" s="153">
        <v>952000</v>
      </c>
      <c r="H142" s="50"/>
    </row>
    <row r="143" spans="1:8" ht="43.5">
      <c r="A143" s="151" t="s">
        <v>337</v>
      </c>
      <c r="B143" s="151" t="s">
        <v>93</v>
      </c>
      <c r="C143" s="151" t="s">
        <v>94</v>
      </c>
      <c r="D143" s="151" t="s">
        <v>72</v>
      </c>
      <c r="E143" s="152">
        <v>1</v>
      </c>
      <c r="F143" s="153">
        <v>549000</v>
      </c>
      <c r="G143" s="153">
        <v>549000</v>
      </c>
      <c r="H143" s="50"/>
    </row>
    <row r="144" spans="1:8" ht="29.25">
      <c r="A144" s="151" t="s">
        <v>338</v>
      </c>
      <c r="B144" s="151" t="s">
        <v>88</v>
      </c>
      <c r="C144" s="151" t="s">
        <v>89</v>
      </c>
      <c r="D144" s="151" t="s">
        <v>72</v>
      </c>
      <c r="E144" s="152">
        <v>3</v>
      </c>
      <c r="F144" s="153">
        <v>299000</v>
      </c>
      <c r="G144" s="153">
        <v>897000</v>
      </c>
      <c r="H144" s="50"/>
    </row>
    <row r="145" spans="1:8" ht="29.25">
      <c r="A145" s="151" t="s">
        <v>338</v>
      </c>
      <c r="B145" s="151" t="s">
        <v>96</v>
      </c>
      <c r="C145" s="151" t="s">
        <v>97</v>
      </c>
      <c r="D145" s="151" t="s">
        <v>72</v>
      </c>
      <c r="E145" s="152">
        <v>1</v>
      </c>
      <c r="F145" s="153">
        <v>449000</v>
      </c>
      <c r="G145" s="153">
        <v>449000</v>
      </c>
      <c r="H145" s="50"/>
    </row>
    <row r="146" spans="1:8" ht="29.25">
      <c r="A146" s="151" t="s">
        <v>338</v>
      </c>
      <c r="B146" s="151" t="s">
        <v>91</v>
      </c>
      <c r="C146" s="151" t="s">
        <v>92</v>
      </c>
      <c r="D146" s="151" t="s">
        <v>72</v>
      </c>
      <c r="E146" s="152">
        <v>5</v>
      </c>
      <c r="F146" s="153">
        <v>249000</v>
      </c>
      <c r="G146" s="153">
        <v>1245000</v>
      </c>
      <c r="H146" s="50"/>
    </row>
    <row r="147" spans="1:8" ht="29.25">
      <c r="A147" s="151" t="s">
        <v>338</v>
      </c>
      <c r="B147" s="151" t="s">
        <v>75</v>
      </c>
      <c r="C147" s="151" t="s">
        <v>76</v>
      </c>
      <c r="D147" s="151" t="s">
        <v>78</v>
      </c>
      <c r="E147" s="152">
        <v>12</v>
      </c>
      <c r="F147" s="153">
        <v>189000</v>
      </c>
      <c r="G147" s="153">
        <v>2268000</v>
      </c>
      <c r="H147" s="50"/>
    </row>
    <row r="148" spans="1:8" ht="29.25">
      <c r="A148" s="151" t="s">
        <v>338</v>
      </c>
      <c r="B148" s="151" t="s">
        <v>101</v>
      </c>
      <c r="C148" s="151" t="s">
        <v>102</v>
      </c>
      <c r="D148" s="151" t="s">
        <v>78</v>
      </c>
      <c r="E148" s="152">
        <v>4</v>
      </c>
      <c r="F148" s="153">
        <v>139000</v>
      </c>
      <c r="G148" s="153">
        <v>556000</v>
      </c>
      <c r="H148" s="50"/>
    </row>
    <row r="149" spans="1:8" ht="43.5">
      <c r="A149" s="151" t="s">
        <v>339</v>
      </c>
      <c r="B149" s="151" t="s">
        <v>91</v>
      </c>
      <c r="C149" s="151" t="s">
        <v>92</v>
      </c>
      <c r="D149" s="151" t="s">
        <v>72</v>
      </c>
      <c r="E149" s="152">
        <v>7</v>
      </c>
      <c r="F149" s="153">
        <v>249000</v>
      </c>
      <c r="G149" s="153">
        <v>1743000</v>
      </c>
      <c r="H149" s="50"/>
    </row>
    <row r="150" spans="1:8" ht="43.5">
      <c r="A150" s="151" t="s">
        <v>339</v>
      </c>
      <c r="B150" s="151" t="s">
        <v>79</v>
      </c>
      <c r="C150" s="151" t="s">
        <v>80</v>
      </c>
      <c r="D150" s="151" t="s">
        <v>72</v>
      </c>
      <c r="E150" s="152">
        <v>12</v>
      </c>
      <c r="F150" s="153">
        <v>129000</v>
      </c>
      <c r="G150" s="153">
        <v>1548000</v>
      </c>
      <c r="H150" s="50"/>
    </row>
    <row r="151" spans="1:8" ht="43.5">
      <c r="A151" s="151" t="s">
        <v>339</v>
      </c>
      <c r="B151" s="151" t="s">
        <v>69</v>
      </c>
      <c r="C151" s="151" t="s">
        <v>70</v>
      </c>
      <c r="D151" s="151" t="s">
        <v>72</v>
      </c>
      <c r="E151" s="152">
        <v>6</v>
      </c>
      <c r="F151" s="153">
        <v>149000</v>
      </c>
      <c r="G151" s="153">
        <v>894000</v>
      </c>
      <c r="H151" s="50"/>
    </row>
    <row r="152" spans="1:8" ht="29.25">
      <c r="A152" s="151" t="s">
        <v>340</v>
      </c>
      <c r="B152" s="151" t="s">
        <v>86</v>
      </c>
      <c r="C152" s="151" t="s">
        <v>87</v>
      </c>
      <c r="D152" s="151" t="s">
        <v>72</v>
      </c>
      <c r="E152" s="152">
        <v>9</v>
      </c>
      <c r="F152" s="153">
        <v>169000</v>
      </c>
      <c r="G152" s="153">
        <v>1521000</v>
      </c>
      <c r="H152" s="50"/>
    </row>
    <row r="153" spans="1:8" ht="29.25">
      <c r="A153" s="151" t="s">
        <v>340</v>
      </c>
      <c r="B153" s="151" t="s">
        <v>93</v>
      </c>
      <c r="C153" s="151" t="s">
        <v>94</v>
      </c>
      <c r="D153" s="151" t="s">
        <v>72</v>
      </c>
      <c r="E153" s="152">
        <v>5</v>
      </c>
      <c r="F153" s="153">
        <v>549000</v>
      </c>
      <c r="G153" s="153">
        <v>2745000</v>
      </c>
      <c r="H153" s="50"/>
    </row>
    <row r="154" spans="1:8" ht="29.25">
      <c r="A154" s="151" t="s">
        <v>340</v>
      </c>
      <c r="B154" s="151" t="s">
        <v>91</v>
      </c>
      <c r="C154" s="151" t="s">
        <v>92</v>
      </c>
      <c r="D154" s="151" t="s">
        <v>72</v>
      </c>
      <c r="E154" s="152">
        <v>1</v>
      </c>
      <c r="F154" s="153">
        <v>249000</v>
      </c>
      <c r="G154" s="153">
        <v>249000</v>
      </c>
      <c r="H154" s="50"/>
    </row>
    <row r="155" spans="1:8" ht="43.5">
      <c r="A155" s="151" t="s">
        <v>341</v>
      </c>
      <c r="B155" s="151" t="s">
        <v>93</v>
      </c>
      <c r="C155" s="151" t="s">
        <v>94</v>
      </c>
      <c r="D155" s="151" t="s">
        <v>72</v>
      </c>
      <c r="E155" s="152">
        <v>3</v>
      </c>
      <c r="F155" s="153">
        <v>549000</v>
      </c>
      <c r="G155" s="153">
        <v>1647000</v>
      </c>
      <c r="H155" s="50"/>
    </row>
    <row r="156" spans="1:8" ht="43.5">
      <c r="A156" s="151" t="s">
        <v>341</v>
      </c>
      <c r="B156" s="151" t="s">
        <v>73</v>
      </c>
      <c r="C156" s="151" t="s">
        <v>74</v>
      </c>
      <c r="D156" s="151" t="s">
        <v>72</v>
      </c>
      <c r="E156" s="152">
        <v>11</v>
      </c>
      <c r="F156" s="153">
        <v>119000</v>
      </c>
      <c r="G156" s="153">
        <v>1309000</v>
      </c>
      <c r="H156" s="50"/>
    </row>
    <row r="157" spans="1:8" ht="43.5">
      <c r="A157" s="151" t="s">
        <v>341</v>
      </c>
      <c r="B157" s="151" t="s">
        <v>96</v>
      </c>
      <c r="C157" s="151" t="s">
        <v>97</v>
      </c>
      <c r="D157" s="151" t="s">
        <v>72</v>
      </c>
      <c r="E157" s="152">
        <v>5</v>
      </c>
      <c r="F157" s="153">
        <v>449000</v>
      </c>
      <c r="G157" s="153">
        <v>2245000</v>
      </c>
      <c r="H157" s="50"/>
    </row>
    <row r="158" spans="1:8" ht="43.5">
      <c r="A158" s="151" t="s">
        <v>341</v>
      </c>
      <c r="B158" s="151" t="s">
        <v>83</v>
      </c>
      <c r="C158" s="151" t="s">
        <v>84</v>
      </c>
      <c r="D158" s="151" t="s">
        <v>72</v>
      </c>
      <c r="E158" s="152">
        <v>8</v>
      </c>
      <c r="F158" s="153">
        <v>125000</v>
      </c>
      <c r="G158" s="153">
        <v>1000000</v>
      </c>
      <c r="H158" s="50"/>
    </row>
    <row r="159" spans="1:8" ht="43.5">
      <c r="A159" s="151" t="s">
        <v>341</v>
      </c>
      <c r="B159" s="151" t="s">
        <v>79</v>
      </c>
      <c r="C159" s="151" t="s">
        <v>80</v>
      </c>
      <c r="D159" s="151" t="s">
        <v>72</v>
      </c>
      <c r="E159" s="152">
        <v>9</v>
      </c>
      <c r="F159" s="153">
        <v>129000</v>
      </c>
      <c r="G159" s="153">
        <v>1161000</v>
      </c>
      <c r="H159" s="50"/>
    </row>
    <row r="160" spans="1:8" ht="43.5">
      <c r="A160" s="151" t="s">
        <v>342</v>
      </c>
      <c r="B160" s="151" t="s">
        <v>101</v>
      </c>
      <c r="C160" s="151" t="s">
        <v>102</v>
      </c>
      <c r="D160" s="151" t="s">
        <v>78</v>
      </c>
      <c r="E160" s="152">
        <v>8</v>
      </c>
      <c r="F160" s="153">
        <v>139000</v>
      </c>
      <c r="G160" s="153">
        <v>1112000</v>
      </c>
      <c r="H160" s="50"/>
    </row>
    <row r="161" spans="1:8" ht="43.5">
      <c r="A161" s="151" t="s">
        <v>342</v>
      </c>
      <c r="B161" s="151" t="s">
        <v>69</v>
      </c>
      <c r="C161" s="151" t="s">
        <v>70</v>
      </c>
      <c r="D161" s="151" t="s">
        <v>72</v>
      </c>
      <c r="E161" s="152">
        <v>11</v>
      </c>
      <c r="F161" s="153">
        <v>149000</v>
      </c>
      <c r="G161" s="153">
        <v>1639000</v>
      </c>
      <c r="H161" s="50"/>
    </row>
    <row r="162" spans="1:8" ht="43.5">
      <c r="A162" s="151" t="s">
        <v>342</v>
      </c>
      <c r="B162" s="151" t="s">
        <v>88</v>
      </c>
      <c r="C162" s="151" t="s">
        <v>89</v>
      </c>
      <c r="D162" s="151" t="s">
        <v>72</v>
      </c>
      <c r="E162" s="152">
        <v>6</v>
      </c>
      <c r="F162" s="153">
        <v>299000</v>
      </c>
      <c r="G162" s="153">
        <v>1794000</v>
      </c>
      <c r="H162" s="50"/>
    </row>
    <row r="163" spans="1:8" ht="43.5">
      <c r="A163" s="151" t="s">
        <v>342</v>
      </c>
      <c r="B163" s="151" t="s">
        <v>93</v>
      </c>
      <c r="C163" s="151" t="s">
        <v>94</v>
      </c>
      <c r="D163" s="151" t="s">
        <v>72</v>
      </c>
      <c r="E163" s="152">
        <v>3</v>
      </c>
      <c r="F163" s="153">
        <v>549000</v>
      </c>
      <c r="G163" s="153">
        <v>1647000</v>
      </c>
      <c r="H163" s="50"/>
    </row>
    <row r="164" spans="1:8" ht="43.5">
      <c r="A164" s="151" t="s">
        <v>342</v>
      </c>
      <c r="B164" s="151" t="s">
        <v>73</v>
      </c>
      <c r="C164" s="151" t="s">
        <v>74</v>
      </c>
      <c r="D164" s="151" t="s">
        <v>72</v>
      </c>
      <c r="E164" s="152">
        <v>4</v>
      </c>
      <c r="F164" s="153">
        <v>119000</v>
      </c>
      <c r="G164" s="153">
        <v>476000</v>
      </c>
      <c r="H164" s="50"/>
    </row>
    <row r="165" spans="1:8" ht="43.5">
      <c r="A165" s="151" t="s">
        <v>342</v>
      </c>
      <c r="B165" s="151" t="s">
        <v>96</v>
      </c>
      <c r="C165" s="151" t="s">
        <v>97</v>
      </c>
      <c r="D165" s="151" t="s">
        <v>72</v>
      </c>
      <c r="E165" s="152">
        <v>1</v>
      </c>
      <c r="F165" s="153">
        <v>449000</v>
      </c>
      <c r="G165" s="153">
        <v>449000</v>
      </c>
      <c r="H165" s="50"/>
    </row>
    <row r="166" spans="1:8" ht="43.5">
      <c r="A166" s="151" t="s">
        <v>343</v>
      </c>
      <c r="B166" s="151" t="s">
        <v>83</v>
      </c>
      <c r="C166" s="151" t="s">
        <v>84</v>
      </c>
      <c r="D166" s="151" t="s">
        <v>72</v>
      </c>
      <c r="E166" s="152">
        <v>2</v>
      </c>
      <c r="F166" s="153">
        <v>125000</v>
      </c>
      <c r="G166" s="153">
        <v>250000</v>
      </c>
      <c r="H166" s="50"/>
    </row>
    <row r="167" spans="1:8" ht="43.5">
      <c r="A167" s="151" t="s">
        <v>343</v>
      </c>
      <c r="B167" s="151" t="s">
        <v>75</v>
      </c>
      <c r="C167" s="151" t="s">
        <v>76</v>
      </c>
      <c r="D167" s="151" t="s">
        <v>78</v>
      </c>
      <c r="E167" s="152">
        <v>11</v>
      </c>
      <c r="F167" s="153">
        <v>189000</v>
      </c>
      <c r="G167" s="153">
        <v>2079000</v>
      </c>
      <c r="H167" s="50"/>
    </row>
    <row r="168" spans="1:8" ht="43.5">
      <c r="A168" s="151" t="s">
        <v>343</v>
      </c>
      <c r="B168" s="151" t="s">
        <v>69</v>
      </c>
      <c r="C168" s="151" t="s">
        <v>70</v>
      </c>
      <c r="D168" s="151" t="s">
        <v>72</v>
      </c>
      <c r="E168" s="152">
        <v>9</v>
      </c>
      <c r="F168" s="153">
        <v>149000</v>
      </c>
      <c r="G168" s="153">
        <v>1341000</v>
      </c>
      <c r="H168" s="50"/>
    </row>
    <row r="169" spans="1:8" ht="43.5">
      <c r="A169" s="151" t="s">
        <v>343</v>
      </c>
      <c r="B169" s="151" t="s">
        <v>81</v>
      </c>
      <c r="C169" s="151" t="s">
        <v>82</v>
      </c>
      <c r="D169" s="151" t="s">
        <v>72</v>
      </c>
      <c r="E169" s="152">
        <v>7</v>
      </c>
      <c r="F169" s="153">
        <v>159000</v>
      </c>
      <c r="G169" s="153">
        <v>1113000</v>
      </c>
      <c r="H169" s="50"/>
    </row>
    <row r="170" spans="1:8" ht="43.5">
      <c r="A170" s="151" t="s">
        <v>343</v>
      </c>
      <c r="B170" s="151" t="s">
        <v>73</v>
      </c>
      <c r="C170" s="151" t="s">
        <v>74</v>
      </c>
      <c r="D170" s="151" t="s">
        <v>72</v>
      </c>
      <c r="E170" s="152">
        <v>2</v>
      </c>
      <c r="F170" s="153">
        <v>119000</v>
      </c>
      <c r="G170" s="153">
        <v>238000</v>
      </c>
      <c r="H170" s="50"/>
    </row>
    <row r="171" spans="1:8" ht="43.5">
      <c r="A171" s="151" t="s">
        <v>343</v>
      </c>
      <c r="B171" s="151" t="s">
        <v>101</v>
      </c>
      <c r="C171" s="151" t="s">
        <v>102</v>
      </c>
      <c r="D171" s="151" t="s">
        <v>78</v>
      </c>
      <c r="E171" s="152">
        <v>12</v>
      </c>
      <c r="F171" s="153">
        <v>139000</v>
      </c>
      <c r="G171" s="153">
        <v>1668000</v>
      </c>
      <c r="H171" s="50"/>
    </row>
    <row r="172" spans="1:8" ht="43.5">
      <c r="A172" s="151" t="s">
        <v>344</v>
      </c>
      <c r="B172" s="151" t="s">
        <v>81</v>
      </c>
      <c r="C172" s="151" t="s">
        <v>82</v>
      </c>
      <c r="D172" s="151" t="s">
        <v>72</v>
      </c>
      <c r="E172" s="152">
        <v>12</v>
      </c>
      <c r="F172" s="153">
        <v>159000</v>
      </c>
      <c r="G172" s="153">
        <v>1908000</v>
      </c>
      <c r="H172" s="50"/>
    </row>
    <row r="173" spans="1:8" ht="43.5">
      <c r="A173" s="151" t="s">
        <v>344</v>
      </c>
      <c r="B173" s="151" t="s">
        <v>98</v>
      </c>
      <c r="C173" s="151" t="s">
        <v>99</v>
      </c>
      <c r="D173" s="151" t="s">
        <v>72</v>
      </c>
      <c r="E173" s="152">
        <v>10</v>
      </c>
      <c r="F173" s="153">
        <v>99000</v>
      </c>
      <c r="G173" s="153">
        <v>990000</v>
      </c>
      <c r="H173" s="50"/>
    </row>
    <row r="174" spans="1:8" ht="29.25">
      <c r="A174" s="151" t="s">
        <v>345</v>
      </c>
      <c r="B174" s="151" t="s">
        <v>75</v>
      </c>
      <c r="C174" s="151" t="s">
        <v>76</v>
      </c>
      <c r="D174" s="151" t="s">
        <v>78</v>
      </c>
      <c r="E174" s="152">
        <v>9</v>
      </c>
      <c r="F174" s="153">
        <v>189000</v>
      </c>
      <c r="G174" s="153">
        <v>1701000</v>
      </c>
      <c r="H174" s="50"/>
    </row>
    <row r="175" spans="1:8" ht="29.25">
      <c r="A175" s="151" t="s">
        <v>345</v>
      </c>
      <c r="B175" s="151" t="s">
        <v>96</v>
      </c>
      <c r="C175" s="151" t="s">
        <v>97</v>
      </c>
      <c r="D175" s="151" t="s">
        <v>72</v>
      </c>
      <c r="E175" s="152">
        <v>4</v>
      </c>
      <c r="F175" s="153">
        <v>449000</v>
      </c>
      <c r="G175" s="153">
        <v>1796000</v>
      </c>
      <c r="H175" s="50"/>
    </row>
    <row r="176" spans="1:8" ht="29.25">
      <c r="A176" s="151" t="s">
        <v>345</v>
      </c>
      <c r="B176" s="151" t="s">
        <v>101</v>
      </c>
      <c r="C176" s="151" t="s">
        <v>102</v>
      </c>
      <c r="D176" s="151" t="s">
        <v>78</v>
      </c>
      <c r="E176" s="152">
        <v>11</v>
      </c>
      <c r="F176" s="153">
        <v>139000</v>
      </c>
      <c r="G176" s="153">
        <v>1529000</v>
      </c>
      <c r="H176" s="50"/>
    </row>
    <row r="177" spans="1:8" ht="29.25">
      <c r="A177" s="151" t="s">
        <v>345</v>
      </c>
      <c r="B177" s="151" t="s">
        <v>93</v>
      </c>
      <c r="C177" s="151" t="s">
        <v>94</v>
      </c>
      <c r="D177" s="151" t="s">
        <v>72</v>
      </c>
      <c r="E177" s="152">
        <v>3</v>
      </c>
      <c r="F177" s="153">
        <v>549000</v>
      </c>
      <c r="G177" s="153">
        <v>1647000</v>
      </c>
      <c r="H177" s="50"/>
    </row>
    <row r="178" spans="1:8" ht="29.25">
      <c r="A178" s="151" t="s">
        <v>345</v>
      </c>
      <c r="B178" s="151" t="s">
        <v>98</v>
      </c>
      <c r="C178" s="151" t="s">
        <v>99</v>
      </c>
      <c r="D178" s="151" t="s">
        <v>72</v>
      </c>
      <c r="E178" s="152">
        <v>10</v>
      </c>
      <c r="F178" s="153">
        <v>99000</v>
      </c>
      <c r="G178" s="153">
        <v>990000</v>
      </c>
      <c r="H178" s="50"/>
    </row>
    <row r="179" spans="1:8" ht="43.5">
      <c r="A179" s="151" t="s">
        <v>346</v>
      </c>
      <c r="B179" s="151" t="s">
        <v>88</v>
      </c>
      <c r="C179" s="151" t="s">
        <v>89</v>
      </c>
      <c r="D179" s="151" t="s">
        <v>72</v>
      </c>
      <c r="E179" s="152">
        <v>1</v>
      </c>
      <c r="F179" s="153">
        <v>299000</v>
      </c>
      <c r="G179" s="153">
        <v>299000</v>
      </c>
      <c r="H179" s="50"/>
    </row>
    <row r="180" spans="1:8" ht="43.5">
      <c r="A180" s="151" t="s">
        <v>346</v>
      </c>
      <c r="B180" s="151" t="s">
        <v>98</v>
      </c>
      <c r="C180" s="151" t="s">
        <v>99</v>
      </c>
      <c r="D180" s="151" t="s">
        <v>72</v>
      </c>
      <c r="E180" s="152">
        <v>3</v>
      </c>
      <c r="F180" s="153">
        <v>99000</v>
      </c>
      <c r="G180" s="153">
        <v>297000</v>
      </c>
      <c r="H180" s="50"/>
    </row>
    <row r="181" spans="1:8" ht="29.25">
      <c r="A181" s="151" t="s">
        <v>347</v>
      </c>
      <c r="B181" s="151" t="s">
        <v>86</v>
      </c>
      <c r="C181" s="151" t="s">
        <v>87</v>
      </c>
      <c r="D181" s="151" t="s">
        <v>72</v>
      </c>
      <c r="E181" s="152">
        <v>2</v>
      </c>
      <c r="F181" s="153">
        <v>169000</v>
      </c>
      <c r="G181" s="153">
        <v>338000</v>
      </c>
      <c r="H181" s="50"/>
    </row>
    <row r="182" spans="1:8" ht="29.25">
      <c r="A182" s="151" t="s">
        <v>347</v>
      </c>
      <c r="B182" s="151" t="s">
        <v>79</v>
      </c>
      <c r="C182" s="151" t="s">
        <v>80</v>
      </c>
      <c r="D182" s="151" t="s">
        <v>72</v>
      </c>
      <c r="E182" s="152">
        <v>8</v>
      </c>
      <c r="F182" s="153">
        <v>129000</v>
      </c>
      <c r="G182" s="153">
        <v>1032000</v>
      </c>
      <c r="H182" s="50"/>
    </row>
    <row r="183" spans="1:8" ht="29.25">
      <c r="A183" s="151" t="s">
        <v>347</v>
      </c>
      <c r="B183" s="151" t="s">
        <v>69</v>
      </c>
      <c r="C183" s="151" t="s">
        <v>70</v>
      </c>
      <c r="D183" s="151" t="s">
        <v>72</v>
      </c>
      <c r="E183" s="152">
        <v>8</v>
      </c>
      <c r="F183" s="153">
        <v>149000</v>
      </c>
      <c r="G183" s="153">
        <v>1192000</v>
      </c>
      <c r="H183" s="50"/>
    </row>
    <row r="184" spans="1:8" ht="29.25">
      <c r="A184" s="151" t="s">
        <v>347</v>
      </c>
      <c r="B184" s="151" t="s">
        <v>73</v>
      </c>
      <c r="C184" s="151" t="s">
        <v>74</v>
      </c>
      <c r="D184" s="151" t="s">
        <v>72</v>
      </c>
      <c r="E184" s="152">
        <v>3</v>
      </c>
      <c r="F184" s="153">
        <v>119000</v>
      </c>
      <c r="G184" s="153">
        <v>357000</v>
      </c>
      <c r="H184" s="50"/>
    </row>
    <row r="185" spans="1:8" ht="29.25">
      <c r="A185" s="151" t="s">
        <v>347</v>
      </c>
      <c r="B185" s="151" t="s">
        <v>98</v>
      </c>
      <c r="C185" s="151" t="s">
        <v>99</v>
      </c>
      <c r="D185" s="151" t="s">
        <v>72</v>
      </c>
      <c r="E185" s="152">
        <v>8</v>
      </c>
      <c r="F185" s="153">
        <v>99000</v>
      </c>
      <c r="G185" s="153">
        <v>792000</v>
      </c>
      <c r="H185" s="50"/>
    </row>
    <row r="186" spans="1:8" ht="43.5">
      <c r="A186" s="151" t="s">
        <v>348</v>
      </c>
      <c r="B186" s="151" t="s">
        <v>73</v>
      </c>
      <c r="C186" s="151" t="s">
        <v>74</v>
      </c>
      <c r="D186" s="151" t="s">
        <v>72</v>
      </c>
      <c r="E186" s="152">
        <v>5</v>
      </c>
      <c r="F186" s="153">
        <v>119000</v>
      </c>
      <c r="G186" s="153">
        <v>595000</v>
      </c>
      <c r="H186" s="50"/>
    </row>
    <row r="187" spans="1:8" ht="43.5">
      <c r="A187" s="151" t="s">
        <v>348</v>
      </c>
      <c r="B187" s="151" t="s">
        <v>93</v>
      </c>
      <c r="C187" s="151" t="s">
        <v>94</v>
      </c>
      <c r="D187" s="151" t="s">
        <v>72</v>
      </c>
      <c r="E187" s="152">
        <v>3</v>
      </c>
      <c r="F187" s="153">
        <v>549000</v>
      </c>
      <c r="G187" s="153">
        <v>1647000</v>
      </c>
      <c r="H187" s="50"/>
    </row>
    <row r="188" spans="1:8" ht="43.5">
      <c r="A188" s="151" t="s">
        <v>348</v>
      </c>
      <c r="B188" s="151" t="s">
        <v>69</v>
      </c>
      <c r="C188" s="151" t="s">
        <v>70</v>
      </c>
      <c r="D188" s="151" t="s">
        <v>72</v>
      </c>
      <c r="E188" s="152">
        <v>2</v>
      </c>
      <c r="F188" s="153">
        <v>149000</v>
      </c>
      <c r="G188" s="153">
        <v>298000</v>
      </c>
      <c r="H188" s="50"/>
    </row>
    <row r="189" spans="1:8" ht="43.5">
      <c r="A189" s="151" t="s">
        <v>348</v>
      </c>
      <c r="B189" s="151" t="s">
        <v>83</v>
      </c>
      <c r="C189" s="151" t="s">
        <v>84</v>
      </c>
      <c r="D189" s="151" t="s">
        <v>72</v>
      </c>
      <c r="E189" s="152">
        <v>4</v>
      </c>
      <c r="F189" s="153">
        <v>125000</v>
      </c>
      <c r="G189" s="153">
        <v>500000</v>
      </c>
      <c r="H189" s="50"/>
    </row>
    <row r="190" spans="1:8" ht="29.25">
      <c r="A190" s="151" t="s">
        <v>349</v>
      </c>
      <c r="B190" s="151" t="s">
        <v>88</v>
      </c>
      <c r="C190" s="151" t="s">
        <v>89</v>
      </c>
      <c r="D190" s="151" t="s">
        <v>72</v>
      </c>
      <c r="E190" s="152">
        <v>4</v>
      </c>
      <c r="F190" s="153">
        <v>299000</v>
      </c>
      <c r="G190" s="153">
        <v>1196000</v>
      </c>
      <c r="H190" s="50"/>
    </row>
    <row r="191" spans="1:8" ht="29.25">
      <c r="A191" s="151" t="s">
        <v>349</v>
      </c>
      <c r="B191" s="151" t="s">
        <v>86</v>
      </c>
      <c r="C191" s="151" t="s">
        <v>87</v>
      </c>
      <c r="D191" s="151" t="s">
        <v>72</v>
      </c>
      <c r="E191" s="152">
        <v>1</v>
      </c>
      <c r="F191" s="153">
        <v>169000</v>
      </c>
      <c r="G191" s="153">
        <v>169000</v>
      </c>
      <c r="H191" s="50"/>
    </row>
    <row r="192" spans="1:8" ht="29.25">
      <c r="A192" s="151" t="s">
        <v>350</v>
      </c>
      <c r="B192" s="151" t="s">
        <v>96</v>
      </c>
      <c r="C192" s="151" t="s">
        <v>97</v>
      </c>
      <c r="D192" s="151" t="s">
        <v>72</v>
      </c>
      <c r="E192" s="152">
        <v>4</v>
      </c>
      <c r="F192" s="153">
        <v>449000</v>
      </c>
      <c r="G192" s="153">
        <v>1796000</v>
      </c>
      <c r="H192" s="50"/>
    </row>
    <row r="193" spans="1:8" ht="29.25">
      <c r="A193" s="151" t="s">
        <v>350</v>
      </c>
      <c r="B193" s="151" t="s">
        <v>75</v>
      </c>
      <c r="C193" s="151" t="s">
        <v>76</v>
      </c>
      <c r="D193" s="151" t="s">
        <v>78</v>
      </c>
      <c r="E193" s="152">
        <v>4</v>
      </c>
      <c r="F193" s="153">
        <v>189000</v>
      </c>
      <c r="G193" s="153">
        <v>756000</v>
      </c>
      <c r="H193" s="50"/>
    </row>
    <row r="194" spans="1:8" ht="29.25">
      <c r="A194" s="151" t="s">
        <v>350</v>
      </c>
      <c r="B194" s="151" t="s">
        <v>73</v>
      </c>
      <c r="C194" s="151" t="s">
        <v>74</v>
      </c>
      <c r="D194" s="151" t="s">
        <v>72</v>
      </c>
      <c r="E194" s="152">
        <v>10</v>
      </c>
      <c r="F194" s="153">
        <v>119000</v>
      </c>
      <c r="G194" s="153">
        <v>1190000</v>
      </c>
      <c r="H194" s="50"/>
    </row>
    <row r="195" spans="1:8" ht="29.25">
      <c r="A195" s="151" t="s">
        <v>350</v>
      </c>
      <c r="B195" s="151" t="s">
        <v>79</v>
      </c>
      <c r="C195" s="151" t="s">
        <v>80</v>
      </c>
      <c r="D195" s="151" t="s">
        <v>72</v>
      </c>
      <c r="E195" s="152">
        <v>3</v>
      </c>
      <c r="F195" s="153">
        <v>129000</v>
      </c>
      <c r="G195" s="153">
        <v>387000</v>
      </c>
      <c r="H195" s="50"/>
    </row>
    <row r="196" spans="1:8" ht="43.5">
      <c r="A196" s="151" t="s">
        <v>351</v>
      </c>
      <c r="B196" s="151" t="s">
        <v>88</v>
      </c>
      <c r="C196" s="151" t="s">
        <v>89</v>
      </c>
      <c r="D196" s="151" t="s">
        <v>72</v>
      </c>
      <c r="E196" s="152">
        <v>1</v>
      </c>
      <c r="F196" s="153">
        <v>299000</v>
      </c>
      <c r="G196" s="153">
        <v>299000</v>
      </c>
      <c r="H196" s="50"/>
    </row>
    <row r="197" spans="1:8" ht="43.5">
      <c r="A197" s="151" t="s">
        <v>351</v>
      </c>
      <c r="B197" s="151" t="s">
        <v>93</v>
      </c>
      <c r="C197" s="151" t="s">
        <v>94</v>
      </c>
      <c r="D197" s="151" t="s">
        <v>72</v>
      </c>
      <c r="E197" s="152">
        <v>3</v>
      </c>
      <c r="F197" s="153">
        <v>549000</v>
      </c>
      <c r="G197" s="153">
        <v>1647000</v>
      </c>
      <c r="H197" s="50"/>
    </row>
    <row r="198" spans="1:8">
      <c r="A198" s="151" t="s">
        <v>352</v>
      </c>
      <c r="B198" s="151" t="s">
        <v>83</v>
      </c>
      <c r="C198" s="151" t="s">
        <v>84</v>
      </c>
      <c r="D198" s="151" t="s">
        <v>72</v>
      </c>
      <c r="E198" s="152">
        <v>12</v>
      </c>
      <c r="F198" s="153">
        <v>125000</v>
      </c>
      <c r="G198" s="153">
        <v>1500000</v>
      </c>
      <c r="H198" s="50"/>
    </row>
    <row r="199" spans="1:8">
      <c r="A199" s="151" t="s">
        <v>352</v>
      </c>
      <c r="B199" s="151" t="s">
        <v>88</v>
      </c>
      <c r="C199" s="151" t="s">
        <v>89</v>
      </c>
      <c r="D199" s="151" t="s">
        <v>72</v>
      </c>
      <c r="E199" s="152">
        <v>4</v>
      </c>
      <c r="F199" s="153">
        <v>299000</v>
      </c>
      <c r="G199" s="153">
        <v>1196000</v>
      </c>
      <c r="H199" s="50"/>
    </row>
    <row r="200" spans="1:8">
      <c r="A200" s="151" t="s">
        <v>352</v>
      </c>
      <c r="B200" s="151" t="s">
        <v>96</v>
      </c>
      <c r="C200" s="151" t="s">
        <v>97</v>
      </c>
      <c r="D200" s="151" t="s">
        <v>72</v>
      </c>
      <c r="E200" s="152">
        <v>5</v>
      </c>
      <c r="F200" s="153">
        <v>449000</v>
      </c>
      <c r="G200" s="153">
        <v>2245000</v>
      </c>
      <c r="H200" s="50"/>
    </row>
    <row r="201" spans="1:8">
      <c r="A201" s="151" t="s">
        <v>352</v>
      </c>
      <c r="B201" s="151" t="s">
        <v>91</v>
      </c>
      <c r="C201" s="151" t="s">
        <v>92</v>
      </c>
      <c r="D201" s="151" t="s">
        <v>72</v>
      </c>
      <c r="E201" s="152">
        <v>3</v>
      </c>
      <c r="F201" s="153">
        <v>249000</v>
      </c>
      <c r="G201" s="153">
        <v>747000</v>
      </c>
      <c r="H201" s="50"/>
    </row>
    <row r="202" spans="1:8" ht="29.25">
      <c r="A202" s="151" t="s">
        <v>353</v>
      </c>
      <c r="B202" s="151" t="s">
        <v>91</v>
      </c>
      <c r="C202" s="151" t="s">
        <v>92</v>
      </c>
      <c r="D202" s="151" t="s">
        <v>72</v>
      </c>
      <c r="E202" s="152">
        <v>3</v>
      </c>
      <c r="F202" s="153">
        <v>249000</v>
      </c>
      <c r="G202" s="153">
        <v>747000</v>
      </c>
      <c r="H202" s="50"/>
    </row>
    <row r="203" spans="1:8" ht="29.25">
      <c r="A203" s="151" t="s">
        <v>353</v>
      </c>
      <c r="B203" s="151" t="s">
        <v>86</v>
      </c>
      <c r="C203" s="151" t="s">
        <v>87</v>
      </c>
      <c r="D203" s="151" t="s">
        <v>72</v>
      </c>
      <c r="E203" s="152">
        <v>1</v>
      </c>
      <c r="F203" s="153">
        <v>169000</v>
      </c>
      <c r="G203" s="153">
        <v>169000</v>
      </c>
      <c r="H203" s="50"/>
    </row>
    <row r="204" spans="1:8" ht="29.25">
      <c r="A204" s="151" t="s">
        <v>353</v>
      </c>
      <c r="B204" s="151" t="s">
        <v>96</v>
      </c>
      <c r="C204" s="151" t="s">
        <v>97</v>
      </c>
      <c r="D204" s="151" t="s">
        <v>72</v>
      </c>
      <c r="E204" s="152">
        <v>1</v>
      </c>
      <c r="F204" s="153">
        <v>449000</v>
      </c>
      <c r="G204" s="153">
        <v>449000</v>
      </c>
      <c r="H204" s="50"/>
    </row>
    <row r="205" spans="1:8" ht="29.25">
      <c r="A205" s="151" t="s">
        <v>353</v>
      </c>
      <c r="B205" s="151" t="s">
        <v>81</v>
      </c>
      <c r="C205" s="151" t="s">
        <v>82</v>
      </c>
      <c r="D205" s="151" t="s">
        <v>72</v>
      </c>
      <c r="E205" s="152">
        <v>2</v>
      </c>
      <c r="F205" s="153">
        <v>159000</v>
      </c>
      <c r="G205" s="153">
        <v>318000</v>
      </c>
      <c r="H205" s="50"/>
    </row>
    <row r="206" spans="1:8" ht="29.25">
      <c r="A206" s="151" t="s">
        <v>353</v>
      </c>
      <c r="B206" s="151" t="s">
        <v>69</v>
      </c>
      <c r="C206" s="151" t="s">
        <v>70</v>
      </c>
      <c r="D206" s="151" t="s">
        <v>72</v>
      </c>
      <c r="E206" s="152">
        <v>8</v>
      </c>
      <c r="F206" s="153">
        <v>149000</v>
      </c>
      <c r="G206" s="153">
        <v>1192000</v>
      </c>
      <c r="H206" s="50"/>
    </row>
    <row r="207" spans="1:8" ht="43.5">
      <c r="A207" s="151" t="s">
        <v>354</v>
      </c>
      <c r="B207" s="151" t="s">
        <v>75</v>
      </c>
      <c r="C207" s="151" t="s">
        <v>76</v>
      </c>
      <c r="D207" s="151" t="s">
        <v>78</v>
      </c>
      <c r="E207" s="152">
        <v>4</v>
      </c>
      <c r="F207" s="153">
        <v>189000</v>
      </c>
      <c r="G207" s="153">
        <v>756000</v>
      </c>
      <c r="H207" s="50"/>
    </row>
    <row r="208" spans="1:8" ht="43.5">
      <c r="A208" s="151" t="s">
        <v>354</v>
      </c>
      <c r="B208" s="151" t="s">
        <v>79</v>
      </c>
      <c r="C208" s="151" t="s">
        <v>80</v>
      </c>
      <c r="D208" s="151" t="s">
        <v>72</v>
      </c>
      <c r="E208" s="152">
        <v>9</v>
      </c>
      <c r="F208" s="153">
        <v>129000</v>
      </c>
      <c r="G208" s="153">
        <v>1161000</v>
      </c>
      <c r="H208" s="50"/>
    </row>
    <row r="209" spans="1:8" ht="43.5">
      <c r="A209" s="151" t="s">
        <v>354</v>
      </c>
      <c r="B209" s="151" t="s">
        <v>86</v>
      </c>
      <c r="C209" s="151" t="s">
        <v>87</v>
      </c>
      <c r="D209" s="151" t="s">
        <v>72</v>
      </c>
      <c r="E209" s="152">
        <v>12</v>
      </c>
      <c r="F209" s="153">
        <v>169000</v>
      </c>
      <c r="G209" s="153">
        <v>2028000</v>
      </c>
      <c r="H209" s="50"/>
    </row>
    <row r="210" spans="1:8" ht="29.25">
      <c r="A210" s="151" t="s">
        <v>355</v>
      </c>
      <c r="B210" s="151" t="s">
        <v>69</v>
      </c>
      <c r="C210" s="151" t="s">
        <v>70</v>
      </c>
      <c r="D210" s="151" t="s">
        <v>72</v>
      </c>
      <c r="E210" s="152">
        <v>6</v>
      </c>
      <c r="F210" s="153">
        <v>149000</v>
      </c>
      <c r="G210" s="153">
        <v>894000</v>
      </c>
      <c r="H210" s="50"/>
    </row>
    <row r="211" spans="1:8" ht="43.5">
      <c r="A211" s="151" t="s">
        <v>356</v>
      </c>
      <c r="B211" s="151" t="s">
        <v>101</v>
      </c>
      <c r="C211" s="151" t="s">
        <v>102</v>
      </c>
      <c r="D211" s="151" t="s">
        <v>78</v>
      </c>
      <c r="E211" s="152">
        <v>1</v>
      </c>
      <c r="F211" s="153">
        <v>139000</v>
      </c>
      <c r="G211" s="153">
        <v>139000</v>
      </c>
      <c r="H211" s="50"/>
    </row>
    <row r="212" spans="1:8" ht="43.5">
      <c r="A212" s="151" t="s">
        <v>356</v>
      </c>
      <c r="B212" s="151" t="s">
        <v>86</v>
      </c>
      <c r="C212" s="151" t="s">
        <v>87</v>
      </c>
      <c r="D212" s="151" t="s">
        <v>72</v>
      </c>
      <c r="E212" s="152">
        <v>5</v>
      </c>
      <c r="F212" s="153">
        <v>169000</v>
      </c>
      <c r="G212" s="153">
        <v>845000</v>
      </c>
      <c r="H212" s="50"/>
    </row>
    <row r="213" spans="1:8" ht="43.5">
      <c r="A213" s="151" t="s">
        <v>356</v>
      </c>
      <c r="B213" s="151" t="s">
        <v>93</v>
      </c>
      <c r="C213" s="151" t="s">
        <v>94</v>
      </c>
      <c r="D213" s="151" t="s">
        <v>72</v>
      </c>
      <c r="E213" s="152">
        <v>2</v>
      </c>
      <c r="F213" s="153">
        <v>549000</v>
      </c>
      <c r="G213" s="153">
        <v>1098000</v>
      </c>
      <c r="H213" s="50"/>
    </row>
    <row r="214" spans="1:8" ht="43.5">
      <c r="A214" s="151" t="s">
        <v>356</v>
      </c>
      <c r="B214" s="151" t="s">
        <v>75</v>
      </c>
      <c r="C214" s="151" t="s">
        <v>76</v>
      </c>
      <c r="D214" s="151" t="s">
        <v>78</v>
      </c>
      <c r="E214" s="152">
        <v>5</v>
      </c>
      <c r="F214" s="153">
        <v>189000</v>
      </c>
      <c r="G214" s="153">
        <v>945000</v>
      </c>
      <c r="H214" s="50"/>
    </row>
    <row r="215" spans="1:8" ht="29.25">
      <c r="A215" s="151" t="s">
        <v>357</v>
      </c>
      <c r="B215" s="151" t="s">
        <v>75</v>
      </c>
      <c r="C215" s="151" t="s">
        <v>76</v>
      </c>
      <c r="D215" s="151" t="s">
        <v>78</v>
      </c>
      <c r="E215" s="152">
        <v>11</v>
      </c>
      <c r="F215" s="153">
        <v>189000</v>
      </c>
      <c r="G215" s="153">
        <v>2079000</v>
      </c>
      <c r="H215" s="50"/>
    </row>
    <row r="216" spans="1:8" ht="29.25">
      <c r="A216" s="151" t="s">
        <v>357</v>
      </c>
      <c r="B216" s="151" t="s">
        <v>73</v>
      </c>
      <c r="C216" s="151" t="s">
        <v>74</v>
      </c>
      <c r="D216" s="151" t="s">
        <v>72</v>
      </c>
      <c r="E216" s="152">
        <v>4</v>
      </c>
      <c r="F216" s="153">
        <v>119000</v>
      </c>
      <c r="G216" s="153">
        <v>476000</v>
      </c>
      <c r="H216" s="50"/>
    </row>
    <row r="217" spans="1:8" ht="29.25">
      <c r="A217" s="151" t="s">
        <v>357</v>
      </c>
      <c r="B217" s="151" t="s">
        <v>88</v>
      </c>
      <c r="C217" s="151" t="s">
        <v>89</v>
      </c>
      <c r="D217" s="151" t="s">
        <v>72</v>
      </c>
      <c r="E217" s="152">
        <v>3</v>
      </c>
      <c r="F217" s="153">
        <v>299000</v>
      </c>
      <c r="G217" s="153">
        <v>897000</v>
      </c>
      <c r="H217" s="50"/>
    </row>
    <row r="218" spans="1:8" ht="29.25">
      <c r="A218" s="151" t="s">
        <v>357</v>
      </c>
      <c r="B218" s="151" t="s">
        <v>69</v>
      </c>
      <c r="C218" s="151" t="s">
        <v>70</v>
      </c>
      <c r="D218" s="151" t="s">
        <v>72</v>
      </c>
      <c r="E218" s="152">
        <v>8</v>
      </c>
      <c r="F218" s="153">
        <v>149000</v>
      </c>
      <c r="G218" s="153">
        <v>1192000</v>
      </c>
      <c r="H218" s="50"/>
    </row>
    <row r="219" spans="1:8" ht="43.5">
      <c r="A219" s="151" t="s">
        <v>358</v>
      </c>
      <c r="B219" s="151" t="s">
        <v>93</v>
      </c>
      <c r="C219" s="151" t="s">
        <v>94</v>
      </c>
      <c r="D219" s="151" t="s">
        <v>72</v>
      </c>
      <c r="E219" s="152">
        <v>2</v>
      </c>
      <c r="F219" s="153">
        <v>549000</v>
      </c>
      <c r="G219" s="153">
        <v>1098000</v>
      </c>
      <c r="H219" s="50"/>
    </row>
    <row r="220" spans="1:8" ht="43.5">
      <c r="A220" s="151" t="s">
        <v>358</v>
      </c>
      <c r="B220" s="151" t="s">
        <v>88</v>
      </c>
      <c r="C220" s="151" t="s">
        <v>89</v>
      </c>
      <c r="D220" s="151" t="s">
        <v>72</v>
      </c>
      <c r="E220" s="152">
        <v>4</v>
      </c>
      <c r="F220" s="153">
        <v>299000</v>
      </c>
      <c r="G220" s="153">
        <v>1196000</v>
      </c>
      <c r="H220" s="50"/>
    </row>
    <row r="221" spans="1:8" ht="43.5">
      <c r="A221" s="151" t="s">
        <v>358</v>
      </c>
      <c r="B221" s="151" t="s">
        <v>81</v>
      </c>
      <c r="C221" s="151" t="s">
        <v>82</v>
      </c>
      <c r="D221" s="151" t="s">
        <v>72</v>
      </c>
      <c r="E221" s="152">
        <v>6</v>
      </c>
      <c r="F221" s="153">
        <v>159000</v>
      </c>
      <c r="G221" s="153">
        <v>954000</v>
      </c>
      <c r="H221" s="50"/>
    </row>
    <row r="222" spans="1:8" ht="43.5">
      <c r="A222" s="151" t="s">
        <v>358</v>
      </c>
      <c r="B222" s="151" t="s">
        <v>86</v>
      </c>
      <c r="C222" s="151" t="s">
        <v>87</v>
      </c>
      <c r="D222" s="151" t="s">
        <v>72</v>
      </c>
      <c r="E222" s="152">
        <v>1</v>
      </c>
      <c r="F222" s="153">
        <v>169000</v>
      </c>
      <c r="G222" s="153">
        <v>169000</v>
      </c>
      <c r="H222" s="50"/>
    </row>
    <row r="223" spans="1:8" ht="43.5">
      <c r="A223" s="151" t="s">
        <v>358</v>
      </c>
      <c r="B223" s="151" t="s">
        <v>91</v>
      </c>
      <c r="C223" s="151" t="s">
        <v>92</v>
      </c>
      <c r="D223" s="151" t="s">
        <v>72</v>
      </c>
      <c r="E223" s="152">
        <v>7</v>
      </c>
      <c r="F223" s="153">
        <v>249000</v>
      </c>
      <c r="G223" s="153">
        <v>1743000</v>
      </c>
      <c r="H223" s="50"/>
    </row>
    <row r="224" spans="1:8" ht="29.25">
      <c r="A224" s="151" t="s">
        <v>359</v>
      </c>
      <c r="B224" s="151" t="s">
        <v>73</v>
      </c>
      <c r="C224" s="151" t="s">
        <v>74</v>
      </c>
      <c r="D224" s="151" t="s">
        <v>72</v>
      </c>
      <c r="E224" s="152">
        <v>4</v>
      </c>
      <c r="F224" s="153">
        <v>119000</v>
      </c>
      <c r="G224" s="153">
        <v>476000</v>
      </c>
      <c r="H224" s="50"/>
    </row>
    <row r="225" spans="1:8" ht="29.25">
      <c r="A225" s="151" t="s">
        <v>359</v>
      </c>
      <c r="B225" s="151" t="s">
        <v>79</v>
      </c>
      <c r="C225" s="151" t="s">
        <v>80</v>
      </c>
      <c r="D225" s="151" t="s">
        <v>72</v>
      </c>
      <c r="E225" s="152">
        <v>10</v>
      </c>
      <c r="F225" s="153">
        <v>129000</v>
      </c>
      <c r="G225" s="153">
        <v>1290000</v>
      </c>
      <c r="H225" s="50"/>
    </row>
    <row r="226" spans="1:8" ht="29.25">
      <c r="A226" s="151" t="s">
        <v>359</v>
      </c>
      <c r="B226" s="151" t="s">
        <v>83</v>
      </c>
      <c r="C226" s="151" t="s">
        <v>84</v>
      </c>
      <c r="D226" s="151" t="s">
        <v>72</v>
      </c>
      <c r="E226" s="152">
        <v>10</v>
      </c>
      <c r="F226" s="153">
        <v>125000</v>
      </c>
      <c r="G226" s="153">
        <v>1250000</v>
      </c>
      <c r="H226" s="50"/>
    </row>
    <row r="227" spans="1:8" ht="29.25">
      <c r="A227" s="151" t="s">
        <v>359</v>
      </c>
      <c r="B227" s="151" t="s">
        <v>75</v>
      </c>
      <c r="C227" s="151" t="s">
        <v>76</v>
      </c>
      <c r="D227" s="151" t="s">
        <v>78</v>
      </c>
      <c r="E227" s="152">
        <v>8</v>
      </c>
      <c r="F227" s="153">
        <v>189000</v>
      </c>
      <c r="G227" s="153">
        <v>1512000</v>
      </c>
      <c r="H227" s="50"/>
    </row>
    <row r="228" spans="1:8" ht="29.25">
      <c r="A228" s="151" t="s">
        <v>359</v>
      </c>
      <c r="B228" s="151" t="s">
        <v>86</v>
      </c>
      <c r="C228" s="151" t="s">
        <v>87</v>
      </c>
      <c r="D228" s="151" t="s">
        <v>72</v>
      </c>
      <c r="E228" s="152">
        <v>2</v>
      </c>
      <c r="F228" s="153">
        <v>169000</v>
      </c>
      <c r="G228" s="153">
        <v>338000</v>
      </c>
      <c r="H228" s="50"/>
    </row>
    <row r="229" spans="1:8" ht="29.25">
      <c r="A229" s="151" t="s">
        <v>360</v>
      </c>
      <c r="B229" s="151" t="s">
        <v>79</v>
      </c>
      <c r="C229" s="151" t="s">
        <v>80</v>
      </c>
      <c r="D229" s="151" t="s">
        <v>72</v>
      </c>
      <c r="E229" s="152">
        <v>5</v>
      </c>
      <c r="F229" s="153">
        <v>129000</v>
      </c>
      <c r="G229" s="153">
        <v>645000</v>
      </c>
      <c r="H229" s="50"/>
    </row>
    <row r="230" spans="1:8" ht="29.25">
      <c r="A230" s="151" t="s">
        <v>360</v>
      </c>
      <c r="B230" s="151" t="s">
        <v>75</v>
      </c>
      <c r="C230" s="151" t="s">
        <v>76</v>
      </c>
      <c r="D230" s="151" t="s">
        <v>78</v>
      </c>
      <c r="E230" s="152">
        <v>2</v>
      </c>
      <c r="F230" s="153">
        <v>189000</v>
      </c>
      <c r="G230" s="153">
        <v>378000</v>
      </c>
      <c r="H230" s="50"/>
    </row>
    <row r="231" spans="1:8" ht="29.25">
      <c r="A231" s="151" t="s">
        <v>361</v>
      </c>
      <c r="B231" s="151" t="s">
        <v>93</v>
      </c>
      <c r="C231" s="151" t="s">
        <v>94</v>
      </c>
      <c r="D231" s="151" t="s">
        <v>72</v>
      </c>
      <c r="E231" s="152">
        <v>5</v>
      </c>
      <c r="F231" s="153">
        <v>549000</v>
      </c>
      <c r="G231" s="153">
        <v>2745000</v>
      </c>
      <c r="H231" s="50"/>
    </row>
    <row r="232" spans="1:8" ht="29.25">
      <c r="A232" s="151" t="s">
        <v>362</v>
      </c>
      <c r="B232" s="151" t="s">
        <v>73</v>
      </c>
      <c r="C232" s="151" t="s">
        <v>74</v>
      </c>
      <c r="D232" s="151" t="s">
        <v>72</v>
      </c>
      <c r="E232" s="152">
        <v>10</v>
      </c>
      <c r="F232" s="153">
        <v>119000</v>
      </c>
      <c r="G232" s="153">
        <v>1190000</v>
      </c>
      <c r="H232" s="50"/>
    </row>
    <row r="233" spans="1:8" ht="29.25">
      <c r="A233" s="151" t="s">
        <v>363</v>
      </c>
      <c r="B233" s="151" t="s">
        <v>96</v>
      </c>
      <c r="C233" s="151" t="s">
        <v>97</v>
      </c>
      <c r="D233" s="151" t="s">
        <v>72</v>
      </c>
      <c r="E233" s="152">
        <v>2</v>
      </c>
      <c r="F233" s="153">
        <v>449000</v>
      </c>
      <c r="G233" s="153">
        <v>898000</v>
      </c>
      <c r="H233" s="50"/>
    </row>
    <row r="234" spans="1:8" ht="29.25">
      <c r="A234" s="151" t="s">
        <v>363</v>
      </c>
      <c r="B234" s="151" t="s">
        <v>79</v>
      </c>
      <c r="C234" s="151" t="s">
        <v>80</v>
      </c>
      <c r="D234" s="151" t="s">
        <v>72</v>
      </c>
      <c r="E234" s="152">
        <v>7</v>
      </c>
      <c r="F234" s="153">
        <v>129000</v>
      </c>
      <c r="G234" s="153">
        <v>903000</v>
      </c>
      <c r="H234" s="50"/>
    </row>
    <row r="235" spans="1:8" ht="29.25">
      <c r="A235" s="151" t="s">
        <v>363</v>
      </c>
      <c r="B235" s="151" t="s">
        <v>101</v>
      </c>
      <c r="C235" s="151" t="s">
        <v>102</v>
      </c>
      <c r="D235" s="151" t="s">
        <v>78</v>
      </c>
      <c r="E235" s="152">
        <v>6</v>
      </c>
      <c r="F235" s="153">
        <v>139000</v>
      </c>
      <c r="G235" s="153">
        <v>834000</v>
      </c>
      <c r="H235" s="50"/>
    </row>
    <row r="236" spans="1:8" ht="29.25">
      <c r="A236" s="151" t="s">
        <v>363</v>
      </c>
      <c r="B236" s="151" t="s">
        <v>93</v>
      </c>
      <c r="C236" s="151" t="s">
        <v>94</v>
      </c>
      <c r="D236" s="151" t="s">
        <v>72</v>
      </c>
      <c r="E236" s="152">
        <v>4</v>
      </c>
      <c r="F236" s="153">
        <v>549000</v>
      </c>
      <c r="G236" s="153">
        <v>2196000</v>
      </c>
      <c r="H236" s="50"/>
    </row>
    <row r="237" spans="1:8" ht="29.25">
      <c r="A237" s="151" t="s">
        <v>363</v>
      </c>
      <c r="B237" s="151" t="s">
        <v>73</v>
      </c>
      <c r="C237" s="151" t="s">
        <v>74</v>
      </c>
      <c r="D237" s="151" t="s">
        <v>72</v>
      </c>
      <c r="E237" s="152">
        <v>6</v>
      </c>
      <c r="F237" s="153">
        <v>119000</v>
      </c>
      <c r="G237" s="153">
        <v>714000</v>
      </c>
      <c r="H237" s="50"/>
    </row>
    <row r="238" spans="1:8" ht="29.25">
      <c r="A238" s="151" t="s">
        <v>363</v>
      </c>
      <c r="B238" s="151" t="s">
        <v>86</v>
      </c>
      <c r="C238" s="151" t="s">
        <v>87</v>
      </c>
      <c r="D238" s="151" t="s">
        <v>72</v>
      </c>
      <c r="E238" s="152">
        <v>4</v>
      </c>
      <c r="F238" s="153">
        <v>169000</v>
      </c>
      <c r="G238" s="153">
        <v>676000</v>
      </c>
      <c r="H238" s="50"/>
    </row>
    <row r="239" spans="1:8" ht="29.25">
      <c r="A239" s="151" t="s">
        <v>364</v>
      </c>
      <c r="B239" s="151" t="s">
        <v>81</v>
      </c>
      <c r="C239" s="151" t="s">
        <v>82</v>
      </c>
      <c r="D239" s="151" t="s">
        <v>72</v>
      </c>
      <c r="E239" s="152">
        <v>1</v>
      </c>
      <c r="F239" s="153">
        <v>159000</v>
      </c>
      <c r="G239" s="153">
        <v>159000</v>
      </c>
      <c r="H239" s="50"/>
    </row>
    <row r="240" spans="1:8" ht="29.25">
      <c r="A240" s="151" t="s">
        <v>364</v>
      </c>
      <c r="B240" s="151" t="s">
        <v>91</v>
      </c>
      <c r="C240" s="151" t="s">
        <v>92</v>
      </c>
      <c r="D240" s="151" t="s">
        <v>72</v>
      </c>
      <c r="E240" s="152">
        <v>6</v>
      </c>
      <c r="F240" s="153">
        <v>249000</v>
      </c>
      <c r="G240" s="153">
        <v>1494000</v>
      </c>
      <c r="H240" s="50"/>
    </row>
    <row r="241" spans="1:8" ht="29.25">
      <c r="A241" s="151" t="s">
        <v>364</v>
      </c>
      <c r="B241" s="151" t="s">
        <v>79</v>
      </c>
      <c r="C241" s="151" t="s">
        <v>80</v>
      </c>
      <c r="D241" s="151" t="s">
        <v>72</v>
      </c>
      <c r="E241" s="152">
        <v>1</v>
      </c>
      <c r="F241" s="153">
        <v>129000</v>
      </c>
      <c r="G241" s="153">
        <v>129000</v>
      </c>
      <c r="H241" s="50"/>
    </row>
    <row r="242" spans="1:8" ht="29.25">
      <c r="A242" s="151" t="s">
        <v>364</v>
      </c>
      <c r="B242" s="151" t="s">
        <v>83</v>
      </c>
      <c r="C242" s="151" t="s">
        <v>84</v>
      </c>
      <c r="D242" s="151" t="s">
        <v>72</v>
      </c>
      <c r="E242" s="152">
        <v>2</v>
      </c>
      <c r="F242" s="153">
        <v>125000</v>
      </c>
      <c r="G242" s="153">
        <v>250000</v>
      </c>
      <c r="H242" s="50"/>
    </row>
    <row r="243" spans="1:8" ht="43.5">
      <c r="A243" s="151" t="s">
        <v>365</v>
      </c>
      <c r="B243" s="151" t="s">
        <v>86</v>
      </c>
      <c r="C243" s="151" t="s">
        <v>87</v>
      </c>
      <c r="D243" s="151" t="s">
        <v>72</v>
      </c>
      <c r="E243" s="152">
        <v>5</v>
      </c>
      <c r="F243" s="153">
        <v>169000</v>
      </c>
      <c r="G243" s="153">
        <v>845000</v>
      </c>
      <c r="H243" s="50"/>
    </row>
    <row r="244" spans="1:8" ht="43.5">
      <c r="A244" s="151" t="s">
        <v>365</v>
      </c>
      <c r="B244" s="151" t="s">
        <v>88</v>
      </c>
      <c r="C244" s="151" t="s">
        <v>89</v>
      </c>
      <c r="D244" s="151" t="s">
        <v>72</v>
      </c>
      <c r="E244" s="152">
        <v>6</v>
      </c>
      <c r="F244" s="153">
        <v>299000</v>
      </c>
      <c r="G244" s="153">
        <v>1794000</v>
      </c>
      <c r="H244" s="50"/>
    </row>
    <row r="245" spans="1:8" ht="43.5">
      <c r="A245" s="151" t="s">
        <v>365</v>
      </c>
      <c r="B245" s="151" t="s">
        <v>83</v>
      </c>
      <c r="C245" s="151" t="s">
        <v>84</v>
      </c>
      <c r="D245" s="151" t="s">
        <v>72</v>
      </c>
      <c r="E245" s="152">
        <v>3</v>
      </c>
      <c r="F245" s="153">
        <v>125000</v>
      </c>
      <c r="G245" s="153">
        <v>375000</v>
      </c>
      <c r="H245" s="50"/>
    </row>
    <row r="246" spans="1:8" ht="43.5">
      <c r="A246" s="151" t="s">
        <v>365</v>
      </c>
      <c r="B246" s="151" t="s">
        <v>79</v>
      </c>
      <c r="C246" s="151" t="s">
        <v>80</v>
      </c>
      <c r="D246" s="151" t="s">
        <v>72</v>
      </c>
      <c r="E246" s="152">
        <v>3</v>
      </c>
      <c r="F246" s="153">
        <v>129000</v>
      </c>
      <c r="G246" s="153">
        <v>387000</v>
      </c>
      <c r="H246" s="50"/>
    </row>
    <row r="247" spans="1:8" ht="43.5">
      <c r="A247" s="151" t="s">
        <v>366</v>
      </c>
      <c r="B247" s="151" t="s">
        <v>98</v>
      </c>
      <c r="C247" s="151" t="s">
        <v>99</v>
      </c>
      <c r="D247" s="151" t="s">
        <v>72</v>
      </c>
      <c r="E247" s="152">
        <v>1</v>
      </c>
      <c r="F247" s="153">
        <v>99000</v>
      </c>
      <c r="G247" s="153">
        <v>99000</v>
      </c>
      <c r="H247" s="50"/>
    </row>
    <row r="248" spans="1:8" ht="43.5">
      <c r="A248" s="151" t="s">
        <v>366</v>
      </c>
      <c r="B248" s="151" t="s">
        <v>81</v>
      </c>
      <c r="C248" s="151" t="s">
        <v>82</v>
      </c>
      <c r="D248" s="151" t="s">
        <v>72</v>
      </c>
      <c r="E248" s="152">
        <v>3</v>
      </c>
      <c r="F248" s="153">
        <v>159000</v>
      </c>
      <c r="G248" s="153">
        <v>477000</v>
      </c>
      <c r="H248" s="50"/>
    </row>
    <row r="249" spans="1:8" ht="43.5">
      <c r="A249" s="151" t="s">
        <v>366</v>
      </c>
      <c r="B249" s="151" t="s">
        <v>75</v>
      </c>
      <c r="C249" s="151" t="s">
        <v>76</v>
      </c>
      <c r="D249" s="151" t="s">
        <v>78</v>
      </c>
      <c r="E249" s="152">
        <v>6</v>
      </c>
      <c r="F249" s="153">
        <v>189000</v>
      </c>
      <c r="G249" s="153">
        <v>1134000</v>
      </c>
      <c r="H249" s="50"/>
    </row>
    <row r="250" spans="1:8" ht="43.5">
      <c r="A250" s="151" t="s">
        <v>366</v>
      </c>
      <c r="B250" s="151" t="s">
        <v>79</v>
      </c>
      <c r="C250" s="151" t="s">
        <v>80</v>
      </c>
      <c r="D250" s="151" t="s">
        <v>72</v>
      </c>
      <c r="E250" s="152">
        <v>12</v>
      </c>
      <c r="F250" s="153">
        <v>129000</v>
      </c>
      <c r="G250" s="153">
        <v>1548000</v>
      </c>
      <c r="H250" s="50"/>
    </row>
    <row r="251" spans="1:8" ht="43.5">
      <c r="A251" s="151" t="s">
        <v>366</v>
      </c>
      <c r="B251" s="151" t="s">
        <v>96</v>
      </c>
      <c r="C251" s="151" t="s">
        <v>97</v>
      </c>
      <c r="D251" s="151" t="s">
        <v>72</v>
      </c>
      <c r="E251" s="152">
        <v>4</v>
      </c>
      <c r="F251" s="153">
        <v>449000</v>
      </c>
      <c r="G251" s="153">
        <v>1796000</v>
      </c>
      <c r="H251" s="50"/>
    </row>
    <row r="252" spans="1:8" ht="29.25">
      <c r="A252" s="151" t="s">
        <v>367</v>
      </c>
      <c r="B252" s="151" t="s">
        <v>75</v>
      </c>
      <c r="C252" s="151" t="s">
        <v>76</v>
      </c>
      <c r="D252" s="151" t="s">
        <v>78</v>
      </c>
      <c r="E252" s="152">
        <v>7</v>
      </c>
      <c r="F252" s="153">
        <v>189000</v>
      </c>
      <c r="G252" s="153">
        <v>1323000</v>
      </c>
      <c r="H252" s="50"/>
    </row>
    <row r="253" spans="1:8" ht="29.25">
      <c r="A253" s="151" t="s">
        <v>367</v>
      </c>
      <c r="B253" s="151" t="s">
        <v>86</v>
      </c>
      <c r="C253" s="151" t="s">
        <v>87</v>
      </c>
      <c r="D253" s="151" t="s">
        <v>72</v>
      </c>
      <c r="E253" s="152">
        <v>4</v>
      </c>
      <c r="F253" s="153">
        <v>169000</v>
      </c>
      <c r="G253" s="153">
        <v>676000</v>
      </c>
      <c r="H253" s="50"/>
    </row>
    <row r="254" spans="1:8" ht="29.25">
      <c r="A254" s="151" t="s">
        <v>368</v>
      </c>
      <c r="B254" s="151" t="s">
        <v>91</v>
      </c>
      <c r="C254" s="151" t="s">
        <v>92</v>
      </c>
      <c r="D254" s="151" t="s">
        <v>72</v>
      </c>
      <c r="E254" s="152">
        <v>3</v>
      </c>
      <c r="F254" s="153">
        <v>249000</v>
      </c>
      <c r="G254" s="153">
        <v>747000</v>
      </c>
      <c r="H254" s="50"/>
    </row>
    <row r="255" spans="1:8" ht="29.25">
      <c r="A255" s="151" t="s">
        <v>368</v>
      </c>
      <c r="B255" s="151" t="s">
        <v>98</v>
      </c>
      <c r="C255" s="151" t="s">
        <v>99</v>
      </c>
      <c r="D255" s="151" t="s">
        <v>72</v>
      </c>
      <c r="E255" s="152">
        <v>9</v>
      </c>
      <c r="F255" s="153">
        <v>99000</v>
      </c>
      <c r="G255" s="153">
        <v>891000</v>
      </c>
      <c r="H255" s="50"/>
    </row>
    <row r="256" spans="1:8" ht="29.25">
      <c r="A256" s="151" t="s">
        <v>368</v>
      </c>
      <c r="B256" s="151" t="s">
        <v>75</v>
      </c>
      <c r="C256" s="151" t="s">
        <v>76</v>
      </c>
      <c r="D256" s="151" t="s">
        <v>78</v>
      </c>
      <c r="E256" s="152">
        <v>12</v>
      </c>
      <c r="F256" s="153">
        <v>189000</v>
      </c>
      <c r="G256" s="153">
        <v>2268000</v>
      </c>
      <c r="H256" s="50"/>
    </row>
    <row r="257" spans="1:8" ht="29.25">
      <c r="A257" s="151" t="s">
        <v>368</v>
      </c>
      <c r="B257" s="151" t="s">
        <v>73</v>
      </c>
      <c r="C257" s="151" t="s">
        <v>74</v>
      </c>
      <c r="D257" s="151" t="s">
        <v>72</v>
      </c>
      <c r="E257" s="152">
        <v>7</v>
      </c>
      <c r="F257" s="153">
        <v>119000</v>
      </c>
      <c r="G257" s="153">
        <v>833000</v>
      </c>
      <c r="H257" s="50"/>
    </row>
    <row r="258" spans="1:8" ht="29.25">
      <c r="A258" s="151" t="s">
        <v>368</v>
      </c>
      <c r="B258" s="151" t="s">
        <v>69</v>
      </c>
      <c r="C258" s="151" t="s">
        <v>70</v>
      </c>
      <c r="D258" s="151" t="s">
        <v>72</v>
      </c>
      <c r="E258" s="152">
        <v>1</v>
      </c>
      <c r="F258" s="153">
        <v>149000</v>
      </c>
      <c r="G258" s="153">
        <v>149000</v>
      </c>
      <c r="H258" s="50"/>
    </row>
    <row r="259" spans="1:8" ht="43.5">
      <c r="A259" s="151" t="s">
        <v>369</v>
      </c>
      <c r="B259" s="151" t="s">
        <v>75</v>
      </c>
      <c r="C259" s="151" t="s">
        <v>76</v>
      </c>
      <c r="D259" s="151" t="s">
        <v>78</v>
      </c>
      <c r="E259" s="152">
        <v>2</v>
      </c>
      <c r="F259" s="153">
        <v>189000</v>
      </c>
      <c r="G259" s="153">
        <v>378000</v>
      </c>
      <c r="H259" s="50"/>
    </row>
    <row r="260" spans="1:8" ht="43.5">
      <c r="A260" s="151" t="s">
        <v>369</v>
      </c>
      <c r="B260" s="151" t="s">
        <v>81</v>
      </c>
      <c r="C260" s="151" t="s">
        <v>82</v>
      </c>
      <c r="D260" s="151" t="s">
        <v>72</v>
      </c>
      <c r="E260" s="152">
        <v>2</v>
      </c>
      <c r="F260" s="153">
        <v>159000</v>
      </c>
      <c r="G260" s="153">
        <v>318000</v>
      </c>
      <c r="H260" s="50"/>
    </row>
    <row r="261" spans="1:8" ht="29.25">
      <c r="A261" s="151" t="s">
        <v>370</v>
      </c>
      <c r="B261" s="151" t="s">
        <v>75</v>
      </c>
      <c r="C261" s="151" t="s">
        <v>76</v>
      </c>
      <c r="D261" s="151" t="s">
        <v>78</v>
      </c>
      <c r="E261" s="152">
        <v>12</v>
      </c>
      <c r="F261" s="153">
        <v>189000</v>
      </c>
      <c r="G261" s="153">
        <v>2268000</v>
      </c>
      <c r="H261" s="50"/>
    </row>
    <row r="262" spans="1:8" ht="29.25">
      <c r="A262" s="151" t="s">
        <v>370</v>
      </c>
      <c r="B262" s="151" t="s">
        <v>83</v>
      </c>
      <c r="C262" s="151" t="s">
        <v>84</v>
      </c>
      <c r="D262" s="151" t="s">
        <v>72</v>
      </c>
      <c r="E262" s="152">
        <v>7</v>
      </c>
      <c r="F262" s="153">
        <v>125000</v>
      </c>
      <c r="G262" s="153">
        <v>875000</v>
      </c>
      <c r="H262" s="50"/>
    </row>
    <row r="263" spans="1:8" ht="29.25">
      <c r="A263" s="151" t="s">
        <v>370</v>
      </c>
      <c r="B263" s="151" t="s">
        <v>69</v>
      </c>
      <c r="C263" s="151" t="s">
        <v>70</v>
      </c>
      <c r="D263" s="151" t="s">
        <v>72</v>
      </c>
      <c r="E263" s="152">
        <v>9</v>
      </c>
      <c r="F263" s="153">
        <v>149000</v>
      </c>
      <c r="G263" s="153">
        <v>1341000</v>
      </c>
      <c r="H263" s="50"/>
    </row>
    <row r="264" spans="1:8" ht="43.5">
      <c r="A264" s="151" t="s">
        <v>371</v>
      </c>
      <c r="B264" s="151" t="s">
        <v>73</v>
      </c>
      <c r="C264" s="151" t="s">
        <v>74</v>
      </c>
      <c r="D264" s="151" t="s">
        <v>72</v>
      </c>
      <c r="E264" s="152">
        <v>8</v>
      </c>
      <c r="F264" s="153">
        <v>119000</v>
      </c>
      <c r="G264" s="153">
        <v>952000</v>
      </c>
      <c r="H264" s="50"/>
    </row>
    <row r="265" spans="1:8" ht="43.5">
      <c r="A265" s="151" t="s">
        <v>371</v>
      </c>
      <c r="B265" s="151" t="s">
        <v>86</v>
      </c>
      <c r="C265" s="151" t="s">
        <v>87</v>
      </c>
      <c r="D265" s="151" t="s">
        <v>72</v>
      </c>
      <c r="E265" s="152">
        <v>5</v>
      </c>
      <c r="F265" s="153">
        <v>169000</v>
      </c>
      <c r="G265" s="153">
        <v>845000</v>
      </c>
      <c r="H265" s="50"/>
    </row>
    <row r="266" spans="1:8" ht="43.5">
      <c r="A266" s="151" t="s">
        <v>371</v>
      </c>
      <c r="B266" s="151" t="s">
        <v>79</v>
      </c>
      <c r="C266" s="151" t="s">
        <v>80</v>
      </c>
      <c r="D266" s="151" t="s">
        <v>72</v>
      </c>
      <c r="E266" s="152">
        <v>6</v>
      </c>
      <c r="F266" s="153">
        <v>129000</v>
      </c>
      <c r="G266" s="153">
        <v>774000</v>
      </c>
      <c r="H266" s="50"/>
    </row>
    <row r="267" spans="1:8" ht="29.25">
      <c r="A267" s="151" t="s">
        <v>372</v>
      </c>
      <c r="B267" s="151" t="s">
        <v>98</v>
      </c>
      <c r="C267" s="151" t="s">
        <v>99</v>
      </c>
      <c r="D267" s="151" t="s">
        <v>72</v>
      </c>
      <c r="E267" s="152">
        <v>11</v>
      </c>
      <c r="F267" s="153">
        <v>99000</v>
      </c>
      <c r="G267" s="153">
        <v>1089000</v>
      </c>
      <c r="H267" s="50"/>
    </row>
    <row r="268" spans="1:8" ht="29.25">
      <c r="A268" s="151" t="s">
        <v>372</v>
      </c>
      <c r="B268" s="151" t="s">
        <v>75</v>
      </c>
      <c r="C268" s="151" t="s">
        <v>76</v>
      </c>
      <c r="D268" s="151" t="s">
        <v>78</v>
      </c>
      <c r="E268" s="152">
        <v>4</v>
      </c>
      <c r="F268" s="153">
        <v>189000</v>
      </c>
      <c r="G268" s="153">
        <v>756000</v>
      </c>
      <c r="H268" s="50"/>
    </row>
    <row r="269" spans="1:8" ht="29.25">
      <c r="A269" s="151" t="s">
        <v>372</v>
      </c>
      <c r="B269" s="151" t="s">
        <v>96</v>
      </c>
      <c r="C269" s="151" t="s">
        <v>97</v>
      </c>
      <c r="D269" s="151" t="s">
        <v>72</v>
      </c>
      <c r="E269" s="152">
        <v>4</v>
      </c>
      <c r="F269" s="153">
        <v>449000</v>
      </c>
      <c r="G269" s="153">
        <v>1796000</v>
      </c>
      <c r="H269" s="50"/>
    </row>
    <row r="270" spans="1:8" ht="29.25">
      <c r="A270" s="151" t="s">
        <v>372</v>
      </c>
      <c r="B270" s="151" t="s">
        <v>69</v>
      </c>
      <c r="C270" s="151" t="s">
        <v>70</v>
      </c>
      <c r="D270" s="151" t="s">
        <v>72</v>
      </c>
      <c r="E270" s="152">
        <v>9</v>
      </c>
      <c r="F270" s="153">
        <v>149000</v>
      </c>
      <c r="G270" s="153">
        <v>1341000</v>
      </c>
      <c r="H270" s="50"/>
    </row>
    <row r="271" spans="1:8" ht="29.25">
      <c r="A271" s="151" t="s">
        <v>372</v>
      </c>
      <c r="B271" s="151" t="s">
        <v>81</v>
      </c>
      <c r="C271" s="151" t="s">
        <v>82</v>
      </c>
      <c r="D271" s="151" t="s">
        <v>72</v>
      </c>
      <c r="E271" s="152">
        <v>3</v>
      </c>
      <c r="F271" s="153">
        <v>159000</v>
      </c>
      <c r="G271" s="153">
        <v>477000</v>
      </c>
      <c r="H271" s="50"/>
    </row>
    <row r="272" spans="1:8" ht="29.25">
      <c r="A272" s="151" t="s">
        <v>373</v>
      </c>
      <c r="B272" s="151" t="s">
        <v>93</v>
      </c>
      <c r="C272" s="151" t="s">
        <v>94</v>
      </c>
      <c r="D272" s="151" t="s">
        <v>72</v>
      </c>
      <c r="E272" s="152">
        <v>5</v>
      </c>
      <c r="F272" s="153">
        <v>549000</v>
      </c>
      <c r="G272" s="153">
        <v>2745000</v>
      </c>
      <c r="H272" s="50"/>
    </row>
    <row r="273" spans="1:8" ht="29.25">
      <c r="A273" s="151" t="s">
        <v>373</v>
      </c>
      <c r="B273" s="151" t="s">
        <v>96</v>
      </c>
      <c r="C273" s="151" t="s">
        <v>97</v>
      </c>
      <c r="D273" s="151" t="s">
        <v>72</v>
      </c>
      <c r="E273" s="152">
        <v>2</v>
      </c>
      <c r="F273" s="153">
        <v>449000</v>
      </c>
      <c r="G273" s="153">
        <v>898000</v>
      </c>
      <c r="H273" s="50"/>
    </row>
    <row r="274" spans="1:8" ht="29.25">
      <c r="A274" s="151" t="s">
        <v>373</v>
      </c>
      <c r="B274" s="151" t="s">
        <v>83</v>
      </c>
      <c r="C274" s="151" t="s">
        <v>84</v>
      </c>
      <c r="D274" s="151" t="s">
        <v>72</v>
      </c>
      <c r="E274" s="152">
        <v>3</v>
      </c>
      <c r="F274" s="153">
        <v>125000</v>
      </c>
      <c r="G274" s="153">
        <v>375000</v>
      </c>
      <c r="H274" s="50"/>
    </row>
    <row r="275" spans="1:8" ht="29.25">
      <c r="A275" s="151" t="s">
        <v>373</v>
      </c>
      <c r="B275" s="151" t="s">
        <v>88</v>
      </c>
      <c r="C275" s="151" t="s">
        <v>89</v>
      </c>
      <c r="D275" s="151" t="s">
        <v>72</v>
      </c>
      <c r="E275" s="152">
        <v>5</v>
      </c>
      <c r="F275" s="153">
        <v>299000</v>
      </c>
      <c r="G275" s="153">
        <v>1495000</v>
      </c>
      <c r="H275" s="50"/>
    </row>
    <row r="276" spans="1:8" ht="29.25">
      <c r="A276" s="151" t="s">
        <v>374</v>
      </c>
      <c r="B276" s="151" t="s">
        <v>91</v>
      </c>
      <c r="C276" s="151" t="s">
        <v>92</v>
      </c>
      <c r="D276" s="151" t="s">
        <v>72</v>
      </c>
      <c r="E276" s="152">
        <v>1</v>
      </c>
      <c r="F276" s="153">
        <v>249000</v>
      </c>
      <c r="G276" s="153">
        <v>249000</v>
      </c>
      <c r="H276" s="50"/>
    </row>
    <row r="277" spans="1:8" ht="29.25">
      <c r="A277" s="151" t="s">
        <v>374</v>
      </c>
      <c r="B277" s="151" t="s">
        <v>73</v>
      </c>
      <c r="C277" s="151" t="s">
        <v>74</v>
      </c>
      <c r="D277" s="151" t="s">
        <v>72</v>
      </c>
      <c r="E277" s="152">
        <v>4</v>
      </c>
      <c r="F277" s="153">
        <v>119000</v>
      </c>
      <c r="G277" s="153">
        <v>476000</v>
      </c>
      <c r="H277" s="50"/>
    </row>
    <row r="278" spans="1:8" ht="29.25">
      <c r="A278" s="151" t="s">
        <v>375</v>
      </c>
      <c r="B278" s="151" t="s">
        <v>93</v>
      </c>
      <c r="C278" s="151" t="s">
        <v>94</v>
      </c>
      <c r="D278" s="151" t="s">
        <v>72</v>
      </c>
      <c r="E278" s="152">
        <v>3</v>
      </c>
      <c r="F278" s="153">
        <v>549000</v>
      </c>
      <c r="G278" s="153">
        <v>1647000</v>
      </c>
      <c r="H278" s="50"/>
    </row>
    <row r="279" spans="1:8" ht="29.25">
      <c r="A279" s="151" t="s">
        <v>375</v>
      </c>
      <c r="B279" s="151" t="s">
        <v>91</v>
      </c>
      <c r="C279" s="151" t="s">
        <v>92</v>
      </c>
      <c r="D279" s="151" t="s">
        <v>72</v>
      </c>
      <c r="E279" s="152">
        <v>2</v>
      </c>
      <c r="F279" s="153">
        <v>249000</v>
      </c>
      <c r="G279" s="153">
        <v>498000</v>
      </c>
      <c r="H279" s="50"/>
    </row>
    <row r="280" spans="1:8" ht="43.5">
      <c r="A280" s="151" t="s">
        <v>376</v>
      </c>
      <c r="B280" s="151" t="s">
        <v>81</v>
      </c>
      <c r="C280" s="151" t="s">
        <v>82</v>
      </c>
      <c r="D280" s="151" t="s">
        <v>72</v>
      </c>
      <c r="E280" s="152">
        <v>3</v>
      </c>
      <c r="F280" s="153">
        <v>159000</v>
      </c>
      <c r="G280" s="153">
        <v>477000</v>
      </c>
      <c r="H280" s="50"/>
    </row>
    <row r="281" spans="1:8" ht="43.5">
      <c r="A281" s="151" t="s">
        <v>376</v>
      </c>
      <c r="B281" s="151" t="s">
        <v>79</v>
      </c>
      <c r="C281" s="151" t="s">
        <v>80</v>
      </c>
      <c r="D281" s="151" t="s">
        <v>72</v>
      </c>
      <c r="E281" s="152">
        <v>7</v>
      </c>
      <c r="F281" s="153">
        <v>129000</v>
      </c>
      <c r="G281" s="153">
        <v>903000</v>
      </c>
      <c r="H281" s="50"/>
    </row>
    <row r="282" spans="1:8" ht="43.5">
      <c r="A282" s="151" t="s">
        <v>376</v>
      </c>
      <c r="B282" s="151" t="s">
        <v>96</v>
      </c>
      <c r="C282" s="151" t="s">
        <v>97</v>
      </c>
      <c r="D282" s="151" t="s">
        <v>72</v>
      </c>
      <c r="E282" s="152">
        <v>4</v>
      </c>
      <c r="F282" s="153">
        <v>449000</v>
      </c>
      <c r="G282" s="153">
        <v>1796000</v>
      </c>
      <c r="H282" s="50"/>
    </row>
    <row r="283" spans="1:8" ht="43.5">
      <c r="A283" s="151" t="s">
        <v>376</v>
      </c>
      <c r="B283" s="151" t="s">
        <v>88</v>
      </c>
      <c r="C283" s="151" t="s">
        <v>89</v>
      </c>
      <c r="D283" s="151" t="s">
        <v>72</v>
      </c>
      <c r="E283" s="152">
        <v>4</v>
      </c>
      <c r="F283" s="153">
        <v>299000</v>
      </c>
      <c r="G283" s="153">
        <v>1196000</v>
      </c>
      <c r="H283" s="50"/>
    </row>
    <row r="284" spans="1:8" ht="43.5">
      <c r="A284" s="151" t="s">
        <v>376</v>
      </c>
      <c r="B284" s="151" t="s">
        <v>101</v>
      </c>
      <c r="C284" s="151" t="s">
        <v>102</v>
      </c>
      <c r="D284" s="151" t="s">
        <v>78</v>
      </c>
      <c r="E284" s="152">
        <v>5</v>
      </c>
      <c r="F284" s="153">
        <v>139000</v>
      </c>
      <c r="G284" s="153">
        <v>695000</v>
      </c>
      <c r="H284" s="50"/>
    </row>
    <row r="285" spans="1:8" ht="29.25">
      <c r="A285" s="151" t="s">
        <v>377</v>
      </c>
      <c r="B285" s="151" t="s">
        <v>96</v>
      </c>
      <c r="C285" s="151" t="s">
        <v>97</v>
      </c>
      <c r="D285" s="151" t="s">
        <v>72</v>
      </c>
      <c r="E285" s="152">
        <v>5</v>
      </c>
      <c r="F285" s="153">
        <v>449000</v>
      </c>
      <c r="G285" s="153">
        <v>2245000</v>
      </c>
      <c r="H285" s="50"/>
    </row>
    <row r="286" spans="1:8" ht="29.25">
      <c r="A286" s="151" t="s">
        <v>377</v>
      </c>
      <c r="B286" s="151" t="s">
        <v>81</v>
      </c>
      <c r="C286" s="151" t="s">
        <v>82</v>
      </c>
      <c r="D286" s="151" t="s">
        <v>72</v>
      </c>
      <c r="E286" s="152">
        <v>3</v>
      </c>
      <c r="F286" s="153">
        <v>159000</v>
      </c>
      <c r="G286" s="153">
        <v>477000</v>
      </c>
      <c r="H286" s="50"/>
    </row>
    <row r="287" spans="1:8" ht="29.25">
      <c r="A287" s="151" t="s">
        <v>377</v>
      </c>
      <c r="B287" s="151" t="s">
        <v>83</v>
      </c>
      <c r="C287" s="151" t="s">
        <v>84</v>
      </c>
      <c r="D287" s="151" t="s">
        <v>72</v>
      </c>
      <c r="E287" s="152">
        <v>5</v>
      </c>
      <c r="F287" s="153">
        <v>125000</v>
      </c>
      <c r="G287" s="153">
        <v>625000</v>
      </c>
      <c r="H287" s="50"/>
    </row>
    <row r="288" spans="1:8" ht="29.25">
      <c r="A288" s="151" t="s">
        <v>378</v>
      </c>
      <c r="B288" s="151" t="s">
        <v>73</v>
      </c>
      <c r="C288" s="151" t="s">
        <v>74</v>
      </c>
      <c r="D288" s="151" t="s">
        <v>72</v>
      </c>
      <c r="E288" s="152">
        <v>10</v>
      </c>
      <c r="F288" s="153">
        <v>119000</v>
      </c>
      <c r="G288" s="153">
        <v>1190000</v>
      </c>
      <c r="H288" s="50"/>
    </row>
    <row r="289" spans="1:8" ht="29.25">
      <c r="A289" s="151" t="s">
        <v>378</v>
      </c>
      <c r="B289" s="151" t="s">
        <v>88</v>
      </c>
      <c r="C289" s="151" t="s">
        <v>89</v>
      </c>
      <c r="D289" s="151" t="s">
        <v>72</v>
      </c>
      <c r="E289" s="152">
        <v>5</v>
      </c>
      <c r="F289" s="153">
        <v>299000</v>
      </c>
      <c r="G289" s="153">
        <v>1495000</v>
      </c>
      <c r="H289" s="50"/>
    </row>
    <row r="290" spans="1:8" ht="29.25">
      <c r="A290" s="151" t="s">
        <v>378</v>
      </c>
      <c r="B290" s="151" t="s">
        <v>79</v>
      </c>
      <c r="C290" s="151" t="s">
        <v>80</v>
      </c>
      <c r="D290" s="151" t="s">
        <v>72</v>
      </c>
      <c r="E290" s="152">
        <v>11</v>
      </c>
      <c r="F290" s="153">
        <v>129000</v>
      </c>
      <c r="G290" s="153">
        <v>1419000</v>
      </c>
      <c r="H290" s="50"/>
    </row>
    <row r="291" spans="1:8" ht="29.25">
      <c r="A291" s="151" t="s">
        <v>378</v>
      </c>
      <c r="B291" s="151" t="s">
        <v>101</v>
      </c>
      <c r="C291" s="151" t="s">
        <v>102</v>
      </c>
      <c r="D291" s="151" t="s">
        <v>78</v>
      </c>
      <c r="E291" s="152">
        <v>8</v>
      </c>
      <c r="F291" s="153">
        <v>139000</v>
      </c>
      <c r="G291" s="153">
        <v>1112000</v>
      </c>
      <c r="H291" s="50"/>
    </row>
    <row r="292" spans="1:8" ht="29.25">
      <c r="A292" s="151" t="s">
        <v>378</v>
      </c>
      <c r="B292" s="151" t="s">
        <v>96</v>
      </c>
      <c r="C292" s="151" t="s">
        <v>97</v>
      </c>
      <c r="D292" s="151" t="s">
        <v>72</v>
      </c>
      <c r="E292" s="152">
        <v>5</v>
      </c>
      <c r="F292" s="153">
        <v>449000</v>
      </c>
      <c r="G292" s="153">
        <v>2245000</v>
      </c>
      <c r="H292" s="50"/>
    </row>
    <row r="293" spans="1:8" ht="29.25">
      <c r="A293" s="151" t="s">
        <v>378</v>
      </c>
      <c r="B293" s="151" t="s">
        <v>91</v>
      </c>
      <c r="C293" s="151" t="s">
        <v>92</v>
      </c>
      <c r="D293" s="151" t="s">
        <v>72</v>
      </c>
      <c r="E293" s="152">
        <v>4</v>
      </c>
      <c r="F293" s="153">
        <v>249000</v>
      </c>
      <c r="G293" s="153">
        <v>996000</v>
      </c>
      <c r="H293" s="50"/>
    </row>
    <row r="294" spans="1:8" ht="29.25">
      <c r="A294" s="151" t="s">
        <v>379</v>
      </c>
      <c r="B294" s="151" t="s">
        <v>101</v>
      </c>
      <c r="C294" s="151" t="s">
        <v>102</v>
      </c>
      <c r="D294" s="151" t="s">
        <v>78</v>
      </c>
      <c r="E294" s="152">
        <v>7</v>
      </c>
      <c r="F294" s="153">
        <v>139000</v>
      </c>
      <c r="G294" s="153">
        <v>973000</v>
      </c>
      <c r="H294" s="50"/>
    </row>
    <row r="295" spans="1:8" ht="29.25">
      <c r="A295" s="151" t="s">
        <v>379</v>
      </c>
      <c r="B295" s="151" t="s">
        <v>86</v>
      </c>
      <c r="C295" s="151" t="s">
        <v>87</v>
      </c>
      <c r="D295" s="151" t="s">
        <v>72</v>
      </c>
      <c r="E295" s="152">
        <v>7</v>
      </c>
      <c r="F295" s="153">
        <v>169000</v>
      </c>
      <c r="G295" s="153">
        <v>1183000</v>
      </c>
      <c r="H295" s="50"/>
    </row>
    <row r="296" spans="1:8" ht="29.25">
      <c r="A296" s="151" t="s">
        <v>379</v>
      </c>
      <c r="B296" s="151" t="s">
        <v>88</v>
      </c>
      <c r="C296" s="151" t="s">
        <v>89</v>
      </c>
      <c r="D296" s="151" t="s">
        <v>72</v>
      </c>
      <c r="E296" s="152">
        <v>5</v>
      </c>
      <c r="F296" s="153">
        <v>299000</v>
      </c>
      <c r="G296" s="153">
        <v>1495000</v>
      </c>
      <c r="H296" s="50"/>
    </row>
    <row r="297" spans="1:8" ht="29.25">
      <c r="A297" s="151" t="s">
        <v>379</v>
      </c>
      <c r="B297" s="151" t="s">
        <v>83</v>
      </c>
      <c r="C297" s="151" t="s">
        <v>84</v>
      </c>
      <c r="D297" s="151" t="s">
        <v>72</v>
      </c>
      <c r="E297" s="152">
        <v>1</v>
      </c>
      <c r="F297" s="153">
        <v>125000</v>
      </c>
      <c r="G297" s="153">
        <v>125000</v>
      </c>
      <c r="H297" s="50"/>
    </row>
    <row r="298" spans="1:8" ht="29.25">
      <c r="A298" s="151" t="s">
        <v>379</v>
      </c>
      <c r="B298" s="151" t="s">
        <v>96</v>
      </c>
      <c r="C298" s="151" t="s">
        <v>97</v>
      </c>
      <c r="D298" s="151" t="s">
        <v>72</v>
      </c>
      <c r="E298" s="152">
        <v>3</v>
      </c>
      <c r="F298" s="153">
        <v>449000</v>
      </c>
      <c r="G298" s="153">
        <v>1347000</v>
      </c>
      <c r="H298" s="50"/>
    </row>
    <row r="299" spans="1:8" ht="43.5">
      <c r="A299" s="151" t="s">
        <v>380</v>
      </c>
      <c r="B299" s="151" t="s">
        <v>81</v>
      </c>
      <c r="C299" s="151" t="s">
        <v>82</v>
      </c>
      <c r="D299" s="151" t="s">
        <v>72</v>
      </c>
      <c r="E299" s="152">
        <v>2</v>
      </c>
      <c r="F299" s="153">
        <v>159000</v>
      </c>
      <c r="G299" s="153">
        <v>318000</v>
      </c>
      <c r="H299" s="50"/>
    </row>
    <row r="300" spans="1:8" ht="43.5">
      <c r="A300" s="151" t="s">
        <v>380</v>
      </c>
      <c r="B300" s="151" t="s">
        <v>83</v>
      </c>
      <c r="C300" s="151" t="s">
        <v>84</v>
      </c>
      <c r="D300" s="151" t="s">
        <v>72</v>
      </c>
      <c r="E300" s="152">
        <v>8</v>
      </c>
      <c r="F300" s="153">
        <v>125000</v>
      </c>
      <c r="G300" s="153">
        <v>1000000</v>
      </c>
      <c r="H300" s="50"/>
    </row>
    <row r="301" spans="1:8" ht="43.5">
      <c r="A301" s="151" t="s">
        <v>380</v>
      </c>
      <c r="B301" s="151" t="s">
        <v>98</v>
      </c>
      <c r="C301" s="151" t="s">
        <v>99</v>
      </c>
      <c r="D301" s="151" t="s">
        <v>72</v>
      </c>
      <c r="E301" s="152">
        <v>4</v>
      </c>
      <c r="F301" s="153">
        <v>99000</v>
      </c>
      <c r="G301" s="153">
        <v>396000</v>
      </c>
      <c r="H301" s="50"/>
    </row>
    <row r="302" spans="1:8">
      <c r="A302" s="151" t="s">
        <v>381</v>
      </c>
      <c r="B302" s="151" t="s">
        <v>91</v>
      </c>
      <c r="C302" s="151" t="s">
        <v>92</v>
      </c>
      <c r="D302" s="151" t="s">
        <v>72</v>
      </c>
      <c r="E302" s="152">
        <v>5</v>
      </c>
      <c r="F302" s="153">
        <v>249000</v>
      </c>
      <c r="G302" s="153">
        <v>1245000</v>
      </c>
      <c r="H302" s="50"/>
    </row>
    <row r="303" spans="1:8">
      <c r="A303" s="151" t="s">
        <v>381</v>
      </c>
      <c r="B303" s="151" t="s">
        <v>101</v>
      </c>
      <c r="C303" s="151" t="s">
        <v>102</v>
      </c>
      <c r="D303" s="151" t="s">
        <v>78</v>
      </c>
      <c r="E303" s="152">
        <v>3</v>
      </c>
      <c r="F303" s="153">
        <v>139000</v>
      </c>
      <c r="G303" s="153">
        <v>417000</v>
      </c>
      <c r="H303" s="50"/>
    </row>
    <row r="304" spans="1:8">
      <c r="A304" s="151" t="s">
        <v>381</v>
      </c>
      <c r="B304" s="151" t="s">
        <v>96</v>
      </c>
      <c r="C304" s="151" t="s">
        <v>97</v>
      </c>
      <c r="D304" s="151" t="s">
        <v>72</v>
      </c>
      <c r="E304" s="152">
        <v>4</v>
      </c>
      <c r="F304" s="153">
        <v>449000</v>
      </c>
      <c r="G304" s="153">
        <v>1796000</v>
      </c>
      <c r="H304" s="50"/>
    </row>
    <row r="305" spans="1:8">
      <c r="A305" s="151" t="s">
        <v>381</v>
      </c>
      <c r="B305" s="151" t="s">
        <v>79</v>
      </c>
      <c r="C305" s="151" t="s">
        <v>80</v>
      </c>
      <c r="D305" s="151" t="s">
        <v>72</v>
      </c>
      <c r="E305" s="152">
        <v>6</v>
      </c>
      <c r="F305" s="153">
        <v>129000</v>
      </c>
      <c r="G305" s="153">
        <v>774000</v>
      </c>
      <c r="H305" s="50"/>
    </row>
    <row r="306" spans="1:8" ht="29.25">
      <c r="A306" s="151" t="s">
        <v>382</v>
      </c>
      <c r="B306" s="151" t="s">
        <v>81</v>
      </c>
      <c r="C306" s="151" t="s">
        <v>82</v>
      </c>
      <c r="D306" s="151" t="s">
        <v>72</v>
      </c>
      <c r="E306" s="152">
        <v>9</v>
      </c>
      <c r="F306" s="153">
        <v>159000</v>
      </c>
      <c r="G306" s="153">
        <v>1431000</v>
      </c>
      <c r="H306" s="50"/>
    </row>
    <row r="307" spans="1:8" ht="29.25">
      <c r="A307" s="151" t="s">
        <v>382</v>
      </c>
      <c r="B307" s="151" t="s">
        <v>91</v>
      </c>
      <c r="C307" s="151" t="s">
        <v>92</v>
      </c>
      <c r="D307" s="151" t="s">
        <v>72</v>
      </c>
      <c r="E307" s="152">
        <v>4</v>
      </c>
      <c r="F307" s="153">
        <v>249000</v>
      </c>
      <c r="G307" s="153">
        <v>996000</v>
      </c>
      <c r="H307" s="50"/>
    </row>
    <row r="308" spans="1:8" ht="29.25">
      <c r="A308" s="151" t="s">
        <v>382</v>
      </c>
      <c r="B308" s="151" t="s">
        <v>86</v>
      </c>
      <c r="C308" s="151" t="s">
        <v>87</v>
      </c>
      <c r="D308" s="151" t="s">
        <v>72</v>
      </c>
      <c r="E308" s="152">
        <v>9</v>
      </c>
      <c r="F308" s="153">
        <v>169000</v>
      </c>
      <c r="G308" s="153">
        <v>1521000</v>
      </c>
      <c r="H308" s="50"/>
    </row>
    <row r="309" spans="1:8" ht="29.25">
      <c r="A309" s="151" t="s">
        <v>382</v>
      </c>
      <c r="B309" s="151" t="s">
        <v>69</v>
      </c>
      <c r="C309" s="151" t="s">
        <v>70</v>
      </c>
      <c r="D309" s="151" t="s">
        <v>72</v>
      </c>
      <c r="E309" s="152">
        <v>2</v>
      </c>
      <c r="F309" s="153">
        <v>149000</v>
      </c>
      <c r="G309" s="153">
        <v>298000</v>
      </c>
      <c r="H309" s="50"/>
    </row>
    <row r="310" spans="1:8" ht="29.25">
      <c r="A310" s="151" t="s">
        <v>382</v>
      </c>
      <c r="B310" s="151" t="s">
        <v>101</v>
      </c>
      <c r="C310" s="151" t="s">
        <v>102</v>
      </c>
      <c r="D310" s="151" t="s">
        <v>78</v>
      </c>
      <c r="E310" s="152">
        <v>2</v>
      </c>
      <c r="F310" s="153">
        <v>139000</v>
      </c>
      <c r="G310" s="153">
        <v>278000</v>
      </c>
      <c r="H310" s="50"/>
    </row>
    <row r="311" spans="1:8" ht="29.25">
      <c r="A311" s="151" t="s">
        <v>382</v>
      </c>
      <c r="B311" s="151" t="s">
        <v>88</v>
      </c>
      <c r="C311" s="151" t="s">
        <v>89</v>
      </c>
      <c r="D311" s="151" t="s">
        <v>72</v>
      </c>
      <c r="E311" s="152">
        <v>5</v>
      </c>
      <c r="F311" s="153">
        <v>299000</v>
      </c>
      <c r="G311" s="153">
        <v>1495000</v>
      </c>
      <c r="H311" s="50"/>
    </row>
    <row r="312" spans="1:8" ht="29.25">
      <c r="A312" s="151" t="s">
        <v>383</v>
      </c>
      <c r="B312" s="151" t="s">
        <v>69</v>
      </c>
      <c r="C312" s="151" t="s">
        <v>70</v>
      </c>
      <c r="D312" s="151" t="s">
        <v>72</v>
      </c>
      <c r="E312" s="152">
        <v>2</v>
      </c>
      <c r="F312" s="153">
        <v>149000</v>
      </c>
      <c r="G312" s="153">
        <v>298000</v>
      </c>
      <c r="H312" s="50"/>
    </row>
    <row r="313" spans="1:8" ht="29.25">
      <c r="A313" s="151" t="s">
        <v>383</v>
      </c>
      <c r="B313" s="151" t="s">
        <v>75</v>
      </c>
      <c r="C313" s="151" t="s">
        <v>76</v>
      </c>
      <c r="D313" s="151" t="s">
        <v>78</v>
      </c>
      <c r="E313" s="152">
        <v>1</v>
      </c>
      <c r="F313" s="153">
        <v>189000</v>
      </c>
      <c r="G313" s="153">
        <v>189000</v>
      </c>
      <c r="H313" s="50"/>
    </row>
    <row r="314" spans="1:8" ht="29.25">
      <c r="A314" s="151" t="s">
        <v>383</v>
      </c>
      <c r="B314" s="151" t="s">
        <v>83</v>
      </c>
      <c r="C314" s="151" t="s">
        <v>84</v>
      </c>
      <c r="D314" s="151" t="s">
        <v>72</v>
      </c>
      <c r="E314" s="152">
        <v>3</v>
      </c>
      <c r="F314" s="153">
        <v>125000</v>
      </c>
      <c r="G314" s="153">
        <v>375000</v>
      </c>
      <c r="H314" s="50"/>
    </row>
    <row r="315" spans="1:8" ht="29.25">
      <c r="A315" s="151" t="s">
        <v>384</v>
      </c>
      <c r="B315" s="151" t="s">
        <v>101</v>
      </c>
      <c r="C315" s="151" t="s">
        <v>102</v>
      </c>
      <c r="D315" s="151" t="s">
        <v>78</v>
      </c>
      <c r="E315" s="152">
        <v>2</v>
      </c>
      <c r="F315" s="153">
        <v>139000</v>
      </c>
      <c r="G315" s="153">
        <v>278000</v>
      </c>
      <c r="H315" s="50"/>
    </row>
    <row r="316" spans="1:8" ht="29.25">
      <c r="A316" s="151" t="s">
        <v>384</v>
      </c>
      <c r="B316" s="151" t="s">
        <v>91</v>
      </c>
      <c r="C316" s="151" t="s">
        <v>92</v>
      </c>
      <c r="D316" s="151" t="s">
        <v>72</v>
      </c>
      <c r="E316" s="152">
        <v>7</v>
      </c>
      <c r="F316" s="153">
        <v>249000</v>
      </c>
      <c r="G316" s="153">
        <v>1743000</v>
      </c>
      <c r="H316" s="50"/>
    </row>
    <row r="317" spans="1:8" ht="43.5">
      <c r="A317" s="151" t="s">
        <v>385</v>
      </c>
      <c r="B317" s="151" t="s">
        <v>69</v>
      </c>
      <c r="C317" s="151" t="s">
        <v>70</v>
      </c>
      <c r="D317" s="151" t="s">
        <v>72</v>
      </c>
      <c r="E317" s="152">
        <v>8</v>
      </c>
      <c r="F317" s="153">
        <v>149000</v>
      </c>
      <c r="G317" s="153">
        <v>1192000</v>
      </c>
      <c r="H317" s="50"/>
    </row>
    <row r="318" spans="1:8" ht="43.5">
      <c r="A318" s="151" t="s">
        <v>385</v>
      </c>
      <c r="B318" s="151" t="s">
        <v>93</v>
      </c>
      <c r="C318" s="151" t="s">
        <v>94</v>
      </c>
      <c r="D318" s="151" t="s">
        <v>72</v>
      </c>
      <c r="E318" s="152">
        <v>2</v>
      </c>
      <c r="F318" s="153">
        <v>549000</v>
      </c>
      <c r="G318" s="153">
        <v>1098000</v>
      </c>
      <c r="H318" s="50"/>
    </row>
    <row r="319" spans="1:8" ht="43.5">
      <c r="A319" s="151" t="s">
        <v>385</v>
      </c>
      <c r="B319" s="151" t="s">
        <v>98</v>
      </c>
      <c r="C319" s="151" t="s">
        <v>99</v>
      </c>
      <c r="D319" s="151" t="s">
        <v>72</v>
      </c>
      <c r="E319" s="152">
        <v>4</v>
      </c>
      <c r="F319" s="153">
        <v>99000</v>
      </c>
      <c r="G319" s="153">
        <v>396000</v>
      </c>
      <c r="H319" s="50"/>
    </row>
    <row r="320" spans="1:8" ht="43.5">
      <c r="A320" s="151" t="s">
        <v>386</v>
      </c>
      <c r="B320" s="151" t="s">
        <v>79</v>
      </c>
      <c r="C320" s="151" t="s">
        <v>80</v>
      </c>
      <c r="D320" s="151" t="s">
        <v>72</v>
      </c>
      <c r="E320" s="152">
        <v>8</v>
      </c>
      <c r="F320" s="153">
        <v>129000</v>
      </c>
      <c r="G320" s="153">
        <v>1032000</v>
      </c>
      <c r="H320" s="50"/>
    </row>
    <row r="321" spans="1:8" ht="43.5">
      <c r="A321" s="151" t="s">
        <v>386</v>
      </c>
      <c r="B321" s="151" t="s">
        <v>91</v>
      </c>
      <c r="C321" s="151" t="s">
        <v>92</v>
      </c>
      <c r="D321" s="151" t="s">
        <v>72</v>
      </c>
      <c r="E321" s="152">
        <v>5</v>
      </c>
      <c r="F321" s="153">
        <v>249000</v>
      </c>
      <c r="G321" s="153">
        <v>1245000</v>
      </c>
      <c r="H321" s="50"/>
    </row>
    <row r="322" spans="1:8" ht="43.5">
      <c r="A322" s="151" t="s">
        <v>386</v>
      </c>
      <c r="B322" s="151" t="s">
        <v>98</v>
      </c>
      <c r="C322" s="151" t="s">
        <v>99</v>
      </c>
      <c r="D322" s="151" t="s">
        <v>72</v>
      </c>
      <c r="E322" s="152">
        <v>3</v>
      </c>
      <c r="F322" s="153">
        <v>99000</v>
      </c>
      <c r="G322" s="153">
        <v>297000</v>
      </c>
      <c r="H322" s="50"/>
    </row>
    <row r="323" spans="1:8" ht="29.25">
      <c r="A323" s="151" t="s">
        <v>387</v>
      </c>
      <c r="B323" s="151" t="s">
        <v>79</v>
      </c>
      <c r="C323" s="151" t="s">
        <v>80</v>
      </c>
      <c r="D323" s="151" t="s">
        <v>72</v>
      </c>
      <c r="E323" s="152">
        <v>6</v>
      </c>
      <c r="F323" s="153">
        <v>129000</v>
      </c>
      <c r="G323" s="153">
        <v>774000</v>
      </c>
      <c r="H323" s="50"/>
    </row>
    <row r="324" spans="1:8" ht="29.25">
      <c r="A324" s="151" t="s">
        <v>387</v>
      </c>
      <c r="B324" s="151" t="s">
        <v>73</v>
      </c>
      <c r="C324" s="151" t="s">
        <v>74</v>
      </c>
      <c r="D324" s="151" t="s">
        <v>72</v>
      </c>
      <c r="E324" s="152">
        <v>3</v>
      </c>
      <c r="F324" s="153">
        <v>119000</v>
      </c>
      <c r="G324" s="153">
        <v>357000</v>
      </c>
      <c r="H324" s="50"/>
    </row>
    <row r="325" spans="1:8" ht="43.5">
      <c r="A325" s="151" t="s">
        <v>388</v>
      </c>
      <c r="B325" s="151" t="s">
        <v>83</v>
      </c>
      <c r="C325" s="151" t="s">
        <v>84</v>
      </c>
      <c r="D325" s="151" t="s">
        <v>72</v>
      </c>
      <c r="E325" s="152">
        <v>5</v>
      </c>
      <c r="F325" s="153">
        <v>125000</v>
      </c>
      <c r="G325" s="153">
        <v>625000</v>
      </c>
      <c r="H325" s="50"/>
    </row>
    <row r="326" spans="1:8" ht="29.25">
      <c r="A326" s="151" t="s">
        <v>389</v>
      </c>
      <c r="B326" s="151" t="s">
        <v>93</v>
      </c>
      <c r="C326" s="151" t="s">
        <v>94</v>
      </c>
      <c r="D326" s="151" t="s">
        <v>72</v>
      </c>
      <c r="E326" s="152">
        <v>2</v>
      </c>
      <c r="F326" s="153">
        <v>549000</v>
      </c>
      <c r="G326" s="153">
        <v>1098000</v>
      </c>
      <c r="H326" s="50"/>
    </row>
    <row r="327" spans="1:8" ht="29.25">
      <c r="A327" s="151" t="s">
        <v>389</v>
      </c>
      <c r="B327" s="151" t="s">
        <v>83</v>
      </c>
      <c r="C327" s="151" t="s">
        <v>84</v>
      </c>
      <c r="D327" s="151" t="s">
        <v>72</v>
      </c>
      <c r="E327" s="152">
        <v>2</v>
      </c>
      <c r="F327" s="153">
        <v>125000</v>
      </c>
      <c r="G327" s="153">
        <v>250000</v>
      </c>
      <c r="H327" s="50"/>
    </row>
    <row r="328" spans="1:8" ht="29.25">
      <c r="A328" s="151" t="s">
        <v>389</v>
      </c>
      <c r="B328" s="151" t="s">
        <v>79</v>
      </c>
      <c r="C328" s="151" t="s">
        <v>80</v>
      </c>
      <c r="D328" s="151" t="s">
        <v>72</v>
      </c>
      <c r="E328" s="152">
        <v>12</v>
      </c>
      <c r="F328" s="153">
        <v>129000</v>
      </c>
      <c r="G328" s="153">
        <v>1548000</v>
      </c>
      <c r="H328" s="50"/>
    </row>
    <row r="329" spans="1:8" ht="29.25">
      <c r="A329" s="151" t="s">
        <v>389</v>
      </c>
      <c r="B329" s="151" t="s">
        <v>88</v>
      </c>
      <c r="C329" s="151" t="s">
        <v>89</v>
      </c>
      <c r="D329" s="151" t="s">
        <v>72</v>
      </c>
      <c r="E329" s="152">
        <v>4</v>
      </c>
      <c r="F329" s="153">
        <v>299000</v>
      </c>
      <c r="G329" s="153">
        <v>1196000</v>
      </c>
      <c r="H329" s="50"/>
    </row>
    <row r="330" spans="1:8" ht="29.25">
      <c r="A330" s="151" t="s">
        <v>390</v>
      </c>
      <c r="B330" s="151" t="s">
        <v>101</v>
      </c>
      <c r="C330" s="151" t="s">
        <v>102</v>
      </c>
      <c r="D330" s="151" t="s">
        <v>78</v>
      </c>
      <c r="E330" s="152">
        <v>9</v>
      </c>
      <c r="F330" s="153">
        <v>139000</v>
      </c>
      <c r="G330" s="153">
        <v>1251000</v>
      </c>
      <c r="H330" s="50"/>
    </row>
    <row r="331" spans="1:8" ht="29.25">
      <c r="A331" s="151" t="s">
        <v>390</v>
      </c>
      <c r="B331" s="151" t="s">
        <v>83</v>
      </c>
      <c r="C331" s="151" t="s">
        <v>84</v>
      </c>
      <c r="D331" s="151" t="s">
        <v>72</v>
      </c>
      <c r="E331" s="152">
        <v>9</v>
      </c>
      <c r="F331" s="153">
        <v>125000</v>
      </c>
      <c r="G331" s="153">
        <v>1125000</v>
      </c>
      <c r="H331" s="50"/>
    </row>
    <row r="332" spans="1:8" ht="29.25">
      <c r="A332" s="151" t="s">
        <v>391</v>
      </c>
      <c r="B332" s="151" t="s">
        <v>86</v>
      </c>
      <c r="C332" s="151" t="s">
        <v>87</v>
      </c>
      <c r="D332" s="151" t="s">
        <v>72</v>
      </c>
      <c r="E332" s="152">
        <v>1</v>
      </c>
      <c r="F332" s="153">
        <v>169000</v>
      </c>
      <c r="G332" s="153">
        <v>169000</v>
      </c>
      <c r="H332" s="50"/>
    </row>
    <row r="333" spans="1:8" ht="29.25">
      <c r="A333" s="151" t="s">
        <v>391</v>
      </c>
      <c r="B333" s="151" t="s">
        <v>69</v>
      </c>
      <c r="C333" s="151" t="s">
        <v>70</v>
      </c>
      <c r="D333" s="151" t="s">
        <v>72</v>
      </c>
      <c r="E333" s="152">
        <v>3</v>
      </c>
      <c r="F333" s="153">
        <v>149000</v>
      </c>
      <c r="G333" s="153">
        <v>447000</v>
      </c>
      <c r="H333" s="50"/>
    </row>
    <row r="334" spans="1:8" ht="29.25">
      <c r="A334" s="151" t="s">
        <v>391</v>
      </c>
      <c r="B334" s="151" t="s">
        <v>88</v>
      </c>
      <c r="C334" s="151" t="s">
        <v>89</v>
      </c>
      <c r="D334" s="151" t="s">
        <v>72</v>
      </c>
      <c r="E334" s="152">
        <v>1</v>
      </c>
      <c r="F334" s="153">
        <v>299000</v>
      </c>
      <c r="G334" s="153">
        <v>299000</v>
      </c>
      <c r="H334" s="50"/>
    </row>
    <row r="335" spans="1:8" ht="29.25">
      <c r="A335" s="151" t="s">
        <v>391</v>
      </c>
      <c r="B335" s="151" t="s">
        <v>81</v>
      </c>
      <c r="C335" s="151" t="s">
        <v>82</v>
      </c>
      <c r="D335" s="151" t="s">
        <v>72</v>
      </c>
      <c r="E335" s="152">
        <v>1</v>
      </c>
      <c r="F335" s="153">
        <v>159000</v>
      </c>
      <c r="G335" s="153">
        <v>159000</v>
      </c>
      <c r="H335" s="50"/>
    </row>
    <row r="336" spans="1:8" ht="43.5">
      <c r="A336" s="151" t="s">
        <v>392</v>
      </c>
      <c r="B336" s="151" t="s">
        <v>79</v>
      </c>
      <c r="C336" s="151" t="s">
        <v>80</v>
      </c>
      <c r="D336" s="151" t="s">
        <v>72</v>
      </c>
      <c r="E336" s="152">
        <v>8</v>
      </c>
      <c r="F336" s="153">
        <v>129000</v>
      </c>
      <c r="G336" s="153">
        <v>1032000</v>
      </c>
      <c r="H336" s="50"/>
    </row>
    <row r="337" spans="1:8" ht="43.5">
      <c r="A337" s="151" t="s">
        <v>392</v>
      </c>
      <c r="B337" s="151" t="s">
        <v>73</v>
      </c>
      <c r="C337" s="151" t="s">
        <v>74</v>
      </c>
      <c r="D337" s="151" t="s">
        <v>72</v>
      </c>
      <c r="E337" s="152">
        <v>7</v>
      </c>
      <c r="F337" s="153">
        <v>119000</v>
      </c>
      <c r="G337" s="153">
        <v>833000</v>
      </c>
      <c r="H337" s="50"/>
    </row>
    <row r="338" spans="1:8" ht="43.5">
      <c r="A338" s="151" t="s">
        <v>392</v>
      </c>
      <c r="B338" s="151" t="s">
        <v>101</v>
      </c>
      <c r="C338" s="151" t="s">
        <v>102</v>
      </c>
      <c r="D338" s="151" t="s">
        <v>78</v>
      </c>
      <c r="E338" s="152">
        <v>3</v>
      </c>
      <c r="F338" s="153">
        <v>139000</v>
      </c>
      <c r="G338" s="153">
        <v>417000</v>
      </c>
      <c r="H338" s="50"/>
    </row>
    <row r="339" spans="1:8" ht="43.5">
      <c r="A339" s="151" t="s">
        <v>392</v>
      </c>
      <c r="B339" s="151" t="s">
        <v>81</v>
      </c>
      <c r="C339" s="151" t="s">
        <v>82</v>
      </c>
      <c r="D339" s="151" t="s">
        <v>72</v>
      </c>
      <c r="E339" s="152">
        <v>10</v>
      </c>
      <c r="F339" s="153">
        <v>159000</v>
      </c>
      <c r="G339" s="153">
        <v>1590000</v>
      </c>
      <c r="H339" s="50"/>
    </row>
    <row r="340" spans="1:8" ht="29.25">
      <c r="A340" s="151" t="s">
        <v>393</v>
      </c>
      <c r="B340" s="151" t="s">
        <v>81</v>
      </c>
      <c r="C340" s="151" t="s">
        <v>82</v>
      </c>
      <c r="D340" s="151" t="s">
        <v>72</v>
      </c>
      <c r="E340" s="152">
        <v>9</v>
      </c>
      <c r="F340" s="153">
        <v>159000</v>
      </c>
      <c r="G340" s="153">
        <v>1431000</v>
      </c>
      <c r="H340" s="50"/>
    </row>
    <row r="341" spans="1:8" ht="29.25">
      <c r="A341" s="151" t="s">
        <v>393</v>
      </c>
      <c r="B341" s="151" t="s">
        <v>101</v>
      </c>
      <c r="C341" s="151" t="s">
        <v>102</v>
      </c>
      <c r="D341" s="151" t="s">
        <v>78</v>
      </c>
      <c r="E341" s="152">
        <v>4</v>
      </c>
      <c r="F341" s="153">
        <v>139000</v>
      </c>
      <c r="G341" s="153">
        <v>556000</v>
      </c>
      <c r="H341" s="50"/>
    </row>
    <row r="342" spans="1:8" ht="29.25">
      <c r="A342" s="151" t="s">
        <v>393</v>
      </c>
      <c r="B342" s="151" t="s">
        <v>79</v>
      </c>
      <c r="C342" s="151" t="s">
        <v>80</v>
      </c>
      <c r="D342" s="151" t="s">
        <v>72</v>
      </c>
      <c r="E342" s="152">
        <v>5</v>
      </c>
      <c r="F342" s="153">
        <v>129000</v>
      </c>
      <c r="G342" s="153">
        <v>645000</v>
      </c>
      <c r="H342" s="50"/>
    </row>
    <row r="343" spans="1:8" ht="29.25">
      <c r="A343" s="151" t="s">
        <v>393</v>
      </c>
      <c r="B343" s="151" t="s">
        <v>98</v>
      </c>
      <c r="C343" s="151" t="s">
        <v>99</v>
      </c>
      <c r="D343" s="151" t="s">
        <v>72</v>
      </c>
      <c r="E343" s="152">
        <v>7</v>
      </c>
      <c r="F343" s="153">
        <v>99000</v>
      </c>
      <c r="G343" s="153">
        <v>693000</v>
      </c>
      <c r="H343" s="50"/>
    </row>
    <row r="344" spans="1:8" ht="29.25">
      <c r="A344" s="151" t="s">
        <v>393</v>
      </c>
      <c r="B344" s="151" t="s">
        <v>75</v>
      </c>
      <c r="C344" s="151" t="s">
        <v>76</v>
      </c>
      <c r="D344" s="151" t="s">
        <v>78</v>
      </c>
      <c r="E344" s="152">
        <v>10</v>
      </c>
      <c r="F344" s="153">
        <v>189000</v>
      </c>
      <c r="G344" s="153">
        <v>1890000</v>
      </c>
      <c r="H344" s="50"/>
    </row>
    <row r="345" spans="1:8" ht="29.25">
      <c r="A345" s="151" t="s">
        <v>393</v>
      </c>
      <c r="B345" s="151" t="s">
        <v>83</v>
      </c>
      <c r="C345" s="151" t="s">
        <v>84</v>
      </c>
      <c r="D345" s="151" t="s">
        <v>72</v>
      </c>
      <c r="E345" s="152">
        <v>2</v>
      </c>
      <c r="F345" s="153">
        <v>125000</v>
      </c>
      <c r="G345" s="153">
        <v>250000</v>
      </c>
      <c r="H345" s="50"/>
    </row>
    <row r="346" spans="1:8" ht="29.25">
      <c r="A346" s="151" t="s">
        <v>394</v>
      </c>
      <c r="B346" s="151" t="s">
        <v>88</v>
      </c>
      <c r="C346" s="151" t="s">
        <v>89</v>
      </c>
      <c r="D346" s="151" t="s">
        <v>72</v>
      </c>
      <c r="E346" s="152">
        <v>5</v>
      </c>
      <c r="F346" s="153">
        <v>299000</v>
      </c>
      <c r="G346" s="153">
        <v>1495000</v>
      </c>
      <c r="H346" s="50"/>
    </row>
    <row r="347" spans="1:8" ht="29.25">
      <c r="A347" s="151" t="s">
        <v>394</v>
      </c>
      <c r="B347" s="151" t="s">
        <v>101</v>
      </c>
      <c r="C347" s="151" t="s">
        <v>102</v>
      </c>
      <c r="D347" s="151" t="s">
        <v>78</v>
      </c>
      <c r="E347" s="152">
        <v>9</v>
      </c>
      <c r="F347" s="153">
        <v>139000</v>
      </c>
      <c r="G347" s="153">
        <v>1251000</v>
      </c>
      <c r="H347" s="50"/>
    </row>
    <row r="348" spans="1:8" ht="29.25">
      <c r="A348" s="151" t="s">
        <v>394</v>
      </c>
      <c r="B348" s="151" t="s">
        <v>75</v>
      </c>
      <c r="C348" s="151" t="s">
        <v>76</v>
      </c>
      <c r="D348" s="151" t="s">
        <v>78</v>
      </c>
      <c r="E348" s="152">
        <v>6</v>
      </c>
      <c r="F348" s="153">
        <v>189000</v>
      </c>
      <c r="G348" s="153">
        <v>1134000</v>
      </c>
      <c r="H348" s="50"/>
    </row>
    <row r="349" spans="1:8" ht="29.25">
      <c r="A349" s="151" t="s">
        <v>394</v>
      </c>
      <c r="B349" s="151" t="s">
        <v>81</v>
      </c>
      <c r="C349" s="151" t="s">
        <v>82</v>
      </c>
      <c r="D349" s="151" t="s">
        <v>72</v>
      </c>
      <c r="E349" s="152">
        <v>3</v>
      </c>
      <c r="F349" s="153">
        <v>159000</v>
      </c>
      <c r="G349" s="153">
        <v>477000</v>
      </c>
      <c r="H349" s="50"/>
    </row>
    <row r="350" spans="1:8" ht="29.25">
      <c r="A350" s="151" t="s">
        <v>395</v>
      </c>
      <c r="B350" s="151" t="s">
        <v>75</v>
      </c>
      <c r="C350" s="151" t="s">
        <v>76</v>
      </c>
      <c r="D350" s="151" t="s">
        <v>78</v>
      </c>
      <c r="E350" s="152">
        <v>8</v>
      </c>
      <c r="F350" s="153">
        <v>189000</v>
      </c>
      <c r="G350" s="153">
        <v>1512000</v>
      </c>
      <c r="H350" s="50"/>
    </row>
    <row r="351" spans="1:8" ht="29.25">
      <c r="A351" s="151" t="s">
        <v>395</v>
      </c>
      <c r="B351" s="151" t="s">
        <v>86</v>
      </c>
      <c r="C351" s="151" t="s">
        <v>87</v>
      </c>
      <c r="D351" s="151" t="s">
        <v>72</v>
      </c>
      <c r="E351" s="152">
        <v>9</v>
      </c>
      <c r="F351" s="153">
        <v>169000</v>
      </c>
      <c r="G351" s="153">
        <v>1521000</v>
      </c>
      <c r="H351" s="50"/>
    </row>
    <row r="352" spans="1:8" ht="29.25">
      <c r="A352" s="151" t="s">
        <v>395</v>
      </c>
      <c r="B352" s="151" t="s">
        <v>73</v>
      </c>
      <c r="C352" s="151" t="s">
        <v>74</v>
      </c>
      <c r="D352" s="151" t="s">
        <v>72</v>
      </c>
      <c r="E352" s="152">
        <v>2</v>
      </c>
      <c r="F352" s="153">
        <v>119000</v>
      </c>
      <c r="G352" s="153">
        <v>238000</v>
      </c>
      <c r="H352" s="50"/>
    </row>
    <row r="353" spans="1:8" ht="29.25">
      <c r="A353" s="151" t="s">
        <v>395</v>
      </c>
      <c r="B353" s="151" t="s">
        <v>81</v>
      </c>
      <c r="C353" s="151" t="s">
        <v>82</v>
      </c>
      <c r="D353" s="151" t="s">
        <v>72</v>
      </c>
      <c r="E353" s="152">
        <v>10</v>
      </c>
      <c r="F353" s="153">
        <v>159000</v>
      </c>
      <c r="G353" s="153">
        <v>1590000</v>
      </c>
      <c r="H353" s="50"/>
    </row>
    <row r="354" spans="1:8" ht="29.25">
      <c r="A354" s="151" t="s">
        <v>395</v>
      </c>
      <c r="B354" s="151" t="s">
        <v>93</v>
      </c>
      <c r="C354" s="151" t="s">
        <v>94</v>
      </c>
      <c r="D354" s="151" t="s">
        <v>72</v>
      </c>
      <c r="E354" s="152">
        <v>4</v>
      </c>
      <c r="F354" s="153">
        <v>549000</v>
      </c>
      <c r="G354" s="153">
        <v>2196000</v>
      </c>
      <c r="H354" s="50"/>
    </row>
    <row r="355" spans="1:8" ht="43.5">
      <c r="A355" s="151" t="s">
        <v>396</v>
      </c>
      <c r="B355" s="151" t="s">
        <v>73</v>
      </c>
      <c r="C355" s="151" t="s">
        <v>74</v>
      </c>
      <c r="D355" s="151" t="s">
        <v>72</v>
      </c>
      <c r="E355" s="152">
        <v>3</v>
      </c>
      <c r="F355" s="153">
        <v>119000</v>
      </c>
      <c r="G355" s="153">
        <v>357000</v>
      </c>
      <c r="H355" s="50"/>
    </row>
    <row r="356" spans="1:8" ht="43.5">
      <c r="A356" s="151" t="s">
        <v>396</v>
      </c>
      <c r="B356" s="151" t="s">
        <v>96</v>
      </c>
      <c r="C356" s="151" t="s">
        <v>97</v>
      </c>
      <c r="D356" s="151" t="s">
        <v>72</v>
      </c>
      <c r="E356" s="152">
        <v>2</v>
      </c>
      <c r="F356" s="153">
        <v>449000</v>
      </c>
      <c r="G356" s="153">
        <v>898000</v>
      </c>
      <c r="H356" s="50"/>
    </row>
    <row r="357" spans="1:8" ht="43.5">
      <c r="A357" s="151" t="s">
        <v>396</v>
      </c>
      <c r="B357" s="151" t="s">
        <v>79</v>
      </c>
      <c r="C357" s="151" t="s">
        <v>80</v>
      </c>
      <c r="D357" s="151" t="s">
        <v>72</v>
      </c>
      <c r="E357" s="152">
        <v>7</v>
      </c>
      <c r="F357" s="153">
        <v>129000</v>
      </c>
      <c r="G357" s="153">
        <v>903000</v>
      </c>
      <c r="H357" s="50"/>
    </row>
    <row r="358" spans="1:8" ht="43.5">
      <c r="A358" s="151" t="s">
        <v>396</v>
      </c>
      <c r="B358" s="151" t="s">
        <v>93</v>
      </c>
      <c r="C358" s="151" t="s">
        <v>94</v>
      </c>
      <c r="D358" s="151" t="s">
        <v>72</v>
      </c>
      <c r="E358" s="152">
        <v>3</v>
      </c>
      <c r="F358" s="153">
        <v>549000</v>
      </c>
      <c r="G358" s="153">
        <v>1647000</v>
      </c>
      <c r="H358" s="50"/>
    </row>
    <row r="359" spans="1:8" ht="43.5">
      <c r="A359" s="151" t="s">
        <v>397</v>
      </c>
      <c r="B359" s="151" t="s">
        <v>98</v>
      </c>
      <c r="C359" s="151" t="s">
        <v>99</v>
      </c>
      <c r="D359" s="151" t="s">
        <v>72</v>
      </c>
      <c r="E359" s="152">
        <v>11</v>
      </c>
      <c r="F359" s="153">
        <v>99000</v>
      </c>
      <c r="G359" s="153">
        <v>1089000</v>
      </c>
      <c r="H359" s="50"/>
    </row>
    <row r="360" spans="1:8" ht="43.5">
      <c r="A360" s="151" t="s">
        <v>397</v>
      </c>
      <c r="B360" s="151" t="s">
        <v>69</v>
      </c>
      <c r="C360" s="151" t="s">
        <v>70</v>
      </c>
      <c r="D360" s="151" t="s">
        <v>72</v>
      </c>
      <c r="E360" s="152">
        <v>4</v>
      </c>
      <c r="F360" s="153">
        <v>149000</v>
      </c>
      <c r="G360" s="153">
        <v>596000</v>
      </c>
      <c r="H360" s="50"/>
    </row>
    <row r="361" spans="1:8" ht="43.5">
      <c r="A361" s="151" t="s">
        <v>397</v>
      </c>
      <c r="B361" s="151" t="s">
        <v>88</v>
      </c>
      <c r="C361" s="151" t="s">
        <v>89</v>
      </c>
      <c r="D361" s="151" t="s">
        <v>72</v>
      </c>
      <c r="E361" s="152">
        <v>5</v>
      </c>
      <c r="F361" s="153">
        <v>299000</v>
      </c>
      <c r="G361" s="153">
        <v>1495000</v>
      </c>
      <c r="H361" s="50"/>
    </row>
    <row r="362" spans="1:8" ht="43.5">
      <c r="A362" s="151" t="s">
        <v>397</v>
      </c>
      <c r="B362" s="151" t="s">
        <v>75</v>
      </c>
      <c r="C362" s="151" t="s">
        <v>76</v>
      </c>
      <c r="D362" s="151" t="s">
        <v>78</v>
      </c>
      <c r="E362" s="152">
        <v>6</v>
      </c>
      <c r="F362" s="153">
        <v>189000</v>
      </c>
      <c r="G362" s="153">
        <v>1134000</v>
      </c>
      <c r="H362" s="50"/>
    </row>
    <row r="363" spans="1:8" ht="43.5">
      <c r="A363" s="151" t="s">
        <v>397</v>
      </c>
      <c r="B363" s="151" t="s">
        <v>101</v>
      </c>
      <c r="C363" s="151" t="s">
        <v>102</v>
      </c>
      <c r="D363" s="151" t="s">
        <v>78</v>
      </c>
      <c r="E363" s="152">
        <v>4</v>
      </c>
      <c r="F363" s="153">
        <v>139000</v>
      </c>
      <c r="G363" s="153">
        <v>556000</v>
      </c>
      <c r="H363" s="50"/>
    </row>
    <row r="364" spans="1:8" ht="29.25">
      <c r="A364" s="151" t="s">
        <v>398</v>
      </c>
      <c r="B364" s="151" t="s">
        <v>79</v>
      </c>
      <c r="C364" s="151" t="s">
        <v>80</v>
      </c>
      <c r="D364" s="151" t="s">
        <v>72</v>
      </c>
      <c r="E364" s="152">
        <v>7</v>
      </c>
      <c r="F364" s="153">
        <v>129000</v>
      </c>
      <c r="G364" s="153">
        <v>903000</v>
      </c>
      <c r="H364" s="50"/>
    </row>
    <row r="365" spans="1:8" ht="29.25">
      <c r="A365" s="151" t="s">
        <v>398</v>
      </c>
      <c r="B365" s="151" t="s">
        <v>96</v>
      </c>
      <c r="C365" s="151" t="s">
        <v>97</v>
      </c>
      <c r="D365" s="151" t="s">
        <v>72</v>
      </c>
      <c r="E365" s="152">
        <v>1</v>
      </c>
      <c r="F365" s="153">
        <v>449000</v>
      </c>
      <c r="G365" s="153">
        <v>449000</v>
      </c>
      <c r="H365" s="50"/>
    </row>
    <row r="366" spans="1:8" ht="29.25">
      <c r="A366" s="151" t="s">
        <v>398</v>
      </c>
      <c r="B366" s="151" t="s">
        <v>91</v>
      </c>
      <c r="C366" s="151" t="s">
        <v>92</v>
      </c>
      <c r="D366" s="151" t="s">
        <v>72</v>
      </c>
      <c r="E366" s="152">
        <v>4</v>
      </c>
      <c r="F366" s="153">
        <v>249000</v>
      </c>
      <c r="G366" s="153">
        <v>996000</v>
      </c>
      <c r="H366" s="50"/>
    </row>
    <row r="367" spans="1:8" ht="29.25">
      <c r="A367" s="151" t="s">
        <v>398</v>
      </c>
      <c r="B367" s="151" t="s">
        <v>98</v>
      </c>
      <c r="C367" s="151" t="s">
        <v>99</v>
      </c>
      <c r="D367" s="151" t="s">
        <v>72</v>
      </c>
      <c r="E367" s="152">
        <v>2</v>
      </c>
      <c r="F367" s="153">
        <v>99000</v>
      </c>
      <c r="G367" s="153">
        <v>198000</v>
      </c>
      <c r="H367" s="50"/>
    </row>
    <row r="368" spans="1:8" ht="29.25">
      <c r="A368" s="151" t="s">
        <v>398</v>
      </c>
      <c r="B368" s="151" t="s">
        <v>69</v>
      </c>
      <c r="C368" s="151" t="s">
        <v>70</v>
      </c>
      <c r="D368" s="151" t="s">
        <v>72</v>
      </c>
      <c r="E368" s="152">
        <v>9</v>
      </c>
      <c r="F368" s="153">
        <v>149000</v>
      </c>
      <c r="G368" s="153">
        <v>1341000</v>
      </c>
      <c r="H368" s="50"/>
    </row>
    <row r="369" spans="1:8" ht="29.25">
      <c r="A369" s="151" t="s">
        <v>398</v>
      </c>
      <c r="B369" s="151" t="s">
        <v>75</v>
      </c>
      <c r="C369" s="151" t="s">
        <v>76</v>
      </c>
      <c r="D369" s="151" t="s">
        <v>78</v>
      </c>
      <c r="E369" s="152">
        <v>5</v>
      </c>
      <c r="F369" s="153">
        <v>189000</v>
      </c>
      <c r="G369" s="153">
        <v>945000</v>
      </c>
      <c r="H369" s="50"/>
    </row>
    <row r="370" spans="1:8" ht="29.25">
      <c r="A370" s="151" t="s">
        <v>399</v>
      </c>
      <c r="B370" s="151" t="s">
        <v>83</v>
      </c>
      <c r="C370" s="151" t="s">
        <v>84</v>
      </c>
      <c r="D370" s="151" t="s">
        <v>72</v>
      </c>
      <c r="E370" s="152">
        <v>11</v>
      </c>
      <c r="F370" s="153">
        <v>125000</v>
      </c>
      <c r="G370" s="153">
        <v>1375000</v>
      </c>
      <c r="H370" s="50"/>
    </row>
    <row r="371" spans="1:8" ht="29.25">
      <c r="A371" s="151" t="s">
        <v>399</v>
      </c>
      <c r="B371" s="151" t="s">
        <v>101</v>
      </c>
      <c r="C371" s="151" t="s">
        <v>102</v>
      </c>
      <c r="D371" s="151" t="s">
        <v>78</v>
      </c>
      <c r="E371" s="152">
        <v>1</v>
      </c>
      <c r="F371" s="153">
        <v>139000</v>
      </c>
      <c r="G371" s="153">
        <v>139000</v>
      </c>
      <c r="H371" s="50"/>
    </row>
    <row r="372" spans="1:8" ht="29.25">
      <c r="A372" s="151" t="s">
        <v>399</v>
      </c>
      <c r="B372" s="151" t="s">
        <v>91</v>
      </c>
      <c r="C372" s="151" t="s">
        <v>92</v>
      </c>
      <c r="D372" s="151" t="s">
        <v>72</v>
      </c>
      <c r="E372" s="152">
        <v>7</v>
      </c>
      <c r="F372" s="153">
        <v>249000</v>
      </c>
      <c r="G372" s="153">
        <v>1743000</v>
      </c>
      <c r="H372" s="50"/>
    </row>
    <row r="373" spans="1:8" ht="29.25">
      <c r="A373" s="151" t="s">
        <v>399</v>
      </c>
      <c r="B373" s="151" t="s">
        <v>86</v>
      </c>
      <c r="C373" s="151" t="s">
        <v>87</v>
      </c>
      <c r="D373" s="151" t="s">
        <v>72</v>
      </c>
      <c r="E373" s="152">
        <v>5</v>
      </c>
      <c r="F373" s="153">
        <v>169000</v>
      </c>
      <c r="G373" s="153">
        <v>845000</v>
      </c>
      <c r="H373" s="50"/>
    </row>
    <row r="374" spans="1:8" ht="29.25">
      <c r="A374" s="151" t="s">
        <v>399</v>
      </c>
      <c r="B374" s="151" t="s">
        <v>75</v>
      </c>
      <c r="C374" s="151" t="s">
        <v>76</v>
      </c>
      <c r="D374" s="151" t="s">
        <v>78</v>
      </c>
      <c r="E374" s="152">
        <v>1</v>
      </c>
      <c r="F374" s="153">
        <v>189000</v>
      </c>
      <c r="G374" s="153">
        <v>189000</v>
      </c>
      <c r="H374" s="50"/>
    </row>
    <row r="375" spans="1:8" ht="29.25">
      <c r="A375" s="151" t="s">
        <v>400</v>
      </c>
      <c r="B375" s="151" t="s">
        <v>93</v>
      </c>
      <c r="C375" s="151" t="s">
        <v>94</v>
      </c>
      <c r="D375" s="151" t="s">
        <v>72</v>
      </c>
      <c r="E375" s="152">
        <v>4</v>
      </c>
      <c r="F375" s="153">
        <v>549000</v>
      </c>
      <c r="G375" s="153">
        <v>2196000</v>
      </c>
      <c r="H375" s="50"/>
    </row>
    <row r="376" spans="1:8" ht="29.25">
      <c r="A376" s="151" t="s">
        <v>400</v>
      </c>
      <c r="B376" s="151" t="s">
        <v>79</v>
      </c>
      <c r="C376" s="151" t="s">
        <v>80</v>
      </c>
      <c r="D376" s="151" t="s">
        <v>72</v>
      </c>
      <c r="E376" s="152">
        <v>7</v>
      </c>
      <c r="F376" s="153">
        <v>129000</v>
      </c>
      <c r="G376" s="153">
        <v>903000</v>
      </c>
      <c r="H376" s="50"/>
    </row>
    <row r="377" spans="1:8" ht="29.25">
      <c r="A377" s="151" t="s">
        <v>400</v>
      </c>
      <c r="B377" s="151" t="s">
        <v>91</v>
      </c>
      <c r="C377" s="151" t="s">
        <v>92</v>
      </c>
      <c r="D377" s="151" t="s">
        <v>72</v>
      </c>
      <c r="E377" s="152">
        <v>1</v>
      </c>
      <c r="F377" s="153">
        <v>249000</v>
      </c>
      <c r="G377" s="153">
        <v>249000</v>
      </c>
      <c r="H377" s="50"/>
    </row>
    <row r="378" spans="1:8" ht="29.25">
      <c r="A378" s="151" t="s">
        <v>400</v>
      </c>
      <c r="B378" s="151" t="s">
        <v>88</v>
      </c>
      <c r="C378" s="151" t="s">
        <v>89</v>
      </c>
      <c r="D378" s="151" t="s">
        <v>72</v>
      </c>
      <c r="E378" s="152">
        <v>2</v>
      </c>
      <c r="F378" s="153">
        <v>299000</v>
      </c>
      <c r="G378" s="153">
        <v>598000</v>
      </c>
      <c r="H378" s="50"/>
    </row>
    <row r="379" spans="1:8" ht="29.25">
      <c r="A379" s="151" t="s">
        <v>401</v>
      </c>
      <c r="B379" s="151" t="s">
        <v>86</v>
      </c>
      <c r="C379" s="151" t="s">
        <v>87</v>
      </c>
      <c r="D379" s="151" t="s">
        <v>72</v>
      </c>
      <c r="E379" s="152">
        <v>7</v>
      </c>
      <c r="F379" s="153">
        <v>169000</v>
      </c>
      <c r="G379" s="153">
        <v>1183000</v>
      </c>
      <c r="H379" s="50"/>
    </row>
    <row r="380" spans="1:8" ht="29.25">
      <c r="A380" s="151" t="s">
        <v>401</v>
      </c>
      <c r="B380" s="151" t="s">
        <v>93</v>
      </c>
      <c r="C380" s="151" t="s">
        <v>94</v>
      </c>
      <c r="D380" s="151" t="s">
        <v>72</v>
      </c>
      <c r="E380" s="152">
        <v>4</v>
      </c>
      <c r="F380" s="153">
        <v>549000</v>
      </c>
      <c r="G380" s="153">
        <v>2196000</v>
      </c>
      <c r="H380" s="50"/>
    </row>
    <row r="381" spans="1:8" ht="29.25">
      <c r="A381" s="151" t="s">
        <v>401</v>
      </c>
      <c r="B381" s="151" t="s">
        <v>83</v>
      </c>
      <c r="C381" s="151" t="s">
        <v>84</v>
      </c>
      <c r="D381" s="151" t="s">
        <v>72</v>
      </c>
      <c r="E381" s="152">
        <v>11</v>
      </c>
      <c r="F381" s="153">
        <v>125000</v>
      </c>
      <c r="G381" s="153">
        <v>1375000</v>
      </c>
      <c r="H381" s="50"/>
    </row>
    <row r="382" spans="1:8" ht="29.25">
      <c r="A382" s="151" t="s">
        <v>401</v>
      </c>
      <c r="B382" s="151" t="s">
        <v>81</v>
      </c>
      <c r="C382" s="151" t="s">
        <v>82</v>
      </c>
      <c r="D382" s="151" t="s">
        <v>72</v>
      </c>
      <c r="E382" s="152">
        <v>7</v>
      </c>
      <c r="F382" s="153">
        <v>159000</v>
      </c>
      <c r="G382" s="153">
        <v>1113000</v>
      </c>
      <c r="H382" s="50"/>
    </row>
    <row r="383" spans="1:8" ht="29.25">
      <c r="A383" s="151" t="s">
        <v>401</v>
      </c>
      <c r="B383" s="151" t="s">
        <v>96</v>
      </c>
      <c r="C383" s="151" t="s">
        <v>97</v>
      </c>
      <c r="D383" s="151" t="s">
        <v>72</v>
      </c>
      <c r="E383" s="152">
        <v>1</v>
      </c>
      <c r="F383" s="153">
        <v>449000</v>
      </c>
      <c r="G383" s="153">
        <v>449000</v>
      </c>
      <c r="H383" s="50"/>
    </row>
    <row r="384" spans="1:8" ht="43.5">
      <c r="A384" s="151" t="s">
        <v>402</v>
      </c>
      <c r="B384" s="151" t="s">
        <v>101</v>
      </c>
      <c r="C384" s="151" t="s">
        <v>102</v>
      </c>
      <c r="D384" s="151" t="s">
        <v>78</v>
      </c>
      <c r="E384" s="152">
        <v>11</v>
      </c>
      <c r="F384" s="153">
        <v>139000</v>
      </c>
      <c r="G384" s="153">
        <v>1529000</v>
      </c>
      <c r="H384" s="50"/>
    </row>
    <row r="385" spans="1:8" ht="43.5">
      <c r="A385" s="151" t="s">
        <v>402</v>
      </c>
      <c r="B385" s="151" t="s">
        <v>93</v>
      </c>
      <c r="C385" s="151" t="s">
        <v>94</v>
      </c>
      <c r="D385" s="151" t="s">
        <v>72</v>
      </c>
      <c r="E385" s="152">
        <v>5</v>
      </c>
      <c r="F385" s="153">
        <v>549000</v>
      </c>
      <c r="G385" s="153">
        <v>2745000</v>
      </c>
      <c r="H385" s="50"/>
    </row>
    <row r="386" spans="1:8" ht="43.5">
      <c r="A386" s="151" t="s">
        <v>402</v>
      </c>
      <c r="B386" s="151" t="s">
        <v>81</v>
      </c>
      <c r="C386" s="151" t="s">
        <v>82</v>
      </c>
      <c r="D386" s="151" t="s">
        <v>72</v>
      </c>
      <c r="E386" s="152">
        <v>7</v>
      </c>
      <c r="F386" s="153">
        <v>159000</v>
      </c>
      <c r="G386" s="153">
        <v>1113000</v>
      </c>
      <c r="H386" s="50"/>
    </row>
    <row r="387" spans="1:8" ht="43.5">
      <c r="A387" s="151" t="s">
        <v>402</v>
      </c>
      <c r="B387" s="151" t="s">
        <v>96</v>
      </c>
      <c r="C387" s="151" t="s">
        <v>97</v>
      </c>
      <c r="D387" s="151" t="s">
        <v>72</v>
      </c>
      <c r="E387" s="152">
        <v>4</v>
      </c>
      <c r="F387" s="153">
        <v>449000</v>
      </c>
      <c r="G387" s="153">
        <v>1796000</v>
      </c>
      <c r="H387" s="50"/>
    </row>
    <row r="388" spans="1:8" ht="43.5">
      <c r="A388" s="151" t="s">
        <v>402</v>
      </c>
      <c r="B388" s="151" t="s">
        <v>69</v>
      </c>
      <c r="C388" s="151" t="s">
        <v>70</v>
      </c>
      <c r="D388" s="151" t="s">
        <v>72</v>
      </c>
      <c r="E388" s="152">
        <v>4</v>
      </c>
      <c r="F388" s="153">
        <v>149000</v>
      </c>
      <c r="G388" s="153">
        <v>596000</v>
      </c>
      <c r="H388" s="50"/>
    </row>
    <row r="389" spans="1:8" ht="43.5">
      <c r="A389" s="151" t="s">
        <v>402</v>
      </c>
      <c r="B389" s="151" t="s">
        <v>91</v>
      </c>
      <c r="C389" s="151" t="s">
        <v>92</v>
      </c>
      <c r="D389" s="151" t="s">
        <v>72</v>
      </c>
      <c r="E389" s="152">
        <v>3</v>
      </c>
      <c r="F389" s="153">
        <v>249000</v>
      </c>
      <c r="G389" s="153">
        <v>747000</v>
      </c>
      <c r="H389" s="50"/>
    </row>
    <row r="390" spans="1:8" ht="29.25">
      <c r="A390" s="151" t="s">
        <v>403</v>
      </c>
      <c r="B390" s="151" t="s">
        <v>93</v>
      </c>
      <c r="C390" s="151" t="s">
        <v>94</v>
      </c>
      <c r="D390" s="151" t="s">
        <v>72</v>
      </c>
      <c r="E390" s="152">
        <v>5</v>
      </c>
      <c r="F390" s="153">
        <v>549000</v>
      </c>
      <c r="G390" s="153">
        <v>2745000</v>
      </c>
      <c r="H390" s="50"/>
    </row>
    <row r="391" spans="1:8" ht="29.25">
      <c r="A391" s="151" t="s">
        <v>403</v>
      </c>
      <c r="B391" s="151" t="s">
        <v>75</v>
      </c>
      <c r="C391" s="151" t="s">
        <v>76</v>
      </c>
      <c r="D391" s="151" t="s">
        <v>78</v>
      </c>
      <c r="E391" s="152">
        <v>3</v>
      </c>
      <c r="F391" s="153">
        <v>189000</v>
      </c>
      <c r="G391" s="153">
        <v>567000</v>
      </c>
      <c r="H391" s="50"/>
    </row>
    <row r="392" spans="1:8" ht="29.25">
      <c r="A392" s="151" t="s">
        <v>403</v>
      </c>
      <c r="B392" s="151" t="s">
        <v>83</v>
      </c>
      <c r="C392" s="151" t="s">
        <v>84</v>
      </c>
      <c r="D392" s="151" t="s">
        <v>72</v>
      </c>
      <c r="E392" s="152">
        <v>5</v>
      </c>
      <c r="F392" s="153">
        <v>125000</v>
      </c>
      <c r="G392" s="153">
        <v>625000</v>
      </c>
      <c r="H392" s="50"/>
    </row>
    <row r="393" spans="1:8" ht="29.25">
      <c r="A393" s="151" t="s">
        <v>403</v>
      </c>
      <c r="B393" s="151" t="s">
        <v>69</v>
      </c>
      <c r="C393" s="151" t="s">
        <v>70</v>
      </c>
      <c r="D393" s="151" t="s">
        <v>72</v>
      </c>
      <c r="E393" s="152">
        <v>3</v>
      </c>
      <c r="F393" s="153">
        <v>149000</v>
      </c>
      <c r="G393" s="153">
        <v>447000</v>
      </c>
      <c r="H393" s="50"/>
    </row>
    <row r="394" spans="1:8" ht="29.25">
      <c r="A394" s="151" t="s">
        <v>404</v>
      </c>
      <c r="B394" s="151" t="s">
        <v>101</v>
      </c>
      <c r="C394" s="151" t="s">
        <v>102</v>
      </c>
      <c r="D394" s="151" t="s">
        <v>78</v>
      </c>
      <c r="E394" s="152">
        <v>1</v>
      </c>
      <c r="F394" s="153">
        <v>139000</v>
      </c>
      <c r="G394" s="153">
        <v>139000</v>
      </c>
      <c r="H394" s="50"/>
    </row>
    <row r="395" spans="1:8" ht="29.25">
      <c r="A395" s="151" t="s">
        <v>404</v>
      </c>
      <c r="B395" s="151" t="s">
        <v>93</v>
      </c>
      <c r="C395" s="151" t="s">
        <v>94</v>
      </c>
      <c r="D395" s="151" t="s">
        <v>72</v>
      </c>
      <c r="E395" s="152">
        <v>5</v>
      </c>
      <c r="F395" s="153">
        <v>549000</v>
      </c>
      <c r="G395" s="153">
        <v>2745000</v>
      </c>
      <c r="H395" s="50"/>
    </row>
    <row r="396" spans="1:8" ht="29.25">
      <c r="A396" s="151" t="s">
        <v>404</v>
      </c>
      <c r="B396" s="151" t="s">
        <v>86</v>
      </c>
      <c r="C396" s="151" t="s">
        <v>87</v>
      </c>
      <c r="D396" s="151" t="s">
        <v>72</v>
      </c>
      <c r="E396" s="152">
        <v>8</v>
      </c>
      <c r="F396" s="153">
        <v>169000</v>
      </c>
      <c r="G396" s="153">
        <v>1352000</v>
      </c>
      <c r="H396" s="50"/>
    </row>
    <row r="397" spans="1:8" ht="29.25">
      <c r="A397" s="151" t="s">
        <v>404</v>
      </c>
      <c r="B397" s="151" t="s">
        <v>83</v>
      </c>
      <c r="C397" s="151" t="s">
        <v>84</v>
      </c>
      <c r="D397" s="151" t="s">
        <v>72</v>
      </c>
      <c r="E397" s="152">
        <v>5</v>
      </c>
      <c r="F397" s="153">
        <v>125000</v>
      </c>
      <c r="G397" s="153">
        <v>625000</v>
      </c>
      <c r="H397" s="50"/>
    </row>
    <row r="398" spans="1:8" ht="29.25">
      <c r="A398" s="151" t="s">
        <v>404</v>
      </c>
      <c r="B398" s="151" t="s">
        <v>73</v>
      </c>
      <c r="C398" s="151" t="s">
        <v>74</v>
      </c>
      <c r="D398" s="151" t="s">
        <v>72</v>
      </c>
      <c r="E398" s="152">
        <v>5</v>
      </c>
      <c r="F398" s="153">
        <v>119000</v>
      </c>
      <c r="G398" s="153">
        <v>595000</v>
      </c>
      <c r="H398" s="50"/>
    </row>
    <row r="399" spans="1:8" ht="29.25">
      <c r="A399" s="151" t="s">
        <v>405</v>
      </c>
      <c r="B399" s="151" t="s">
        <v>81</v>
      </c>
      <c r="C399" s="151" t="s">
        <v>82</v>
      </c>
      <c r="D399" s="151" t="s">
        <v>72</v>
      </c>
      <c r="E399" s="152">
        <v>11</v>
      </c>
      <c r="F399" s="153">
        <v>159000</v>
      </c>
      <c r="G399" s="153">
        <v>1749000</v>
      </c>
      <c r="H399" s="50"/>
    </row>
    <row r="400" spans="1:8" ht="29.25">
      <c r="A400" s="151" t="s">
        <v>405</v>
      </c>
      <c r="B400" s="151" t="s">
        <v>69</v>
      </c>
      <c r="C400" s="151" t="s">
        <v>70</v>
      </c>
      <c r="D400" s="151" t="s">
        <v>72</v>
      </c>
      <c r="E400" s="152">
        <v>10</v>
      </c>
      <c r="F400" s="153">
        <v>149000</v>
      </c>
      <c r="G400" s="153">
        <v>1490000</v>
      </c>
      <c r="H400" s="50"/>
    </row>
    <row r="401" spans="1:8" ht="29.25">
      <c r="A401" s="151" t="s">
        <v>405</v>
      </c>
      <c r="B401" s="151" t="s">
        <v>93</v>
      </c>
      <c r="C401" s="151" t="s">
        <v>94</v>
      </c>
      <c r="D401" s="151" t="s">
        <v>72</v>
      </c>
      <c r="E401" s="152">
        <v>2</v>
      </c>
      <c r="F401" s="153">
        <v>549000</v>
      </c>
      <c r="G401" s="153">
        <v>1098000</v>
      </c>
      <c r="H401" s="50"/>
    </row>
    <row r="402" spans="1:8" ht="29.25">
      <c r="A402" s="151" t="s">
        <v>405</v>
      </c>
      <c r="B402" s="151" t="s">
        <v>88</v>
      </c>
      <c r="C402" s="151" t="s">
        <v>89</v>
      </c>
      <c r="D402" s="151" t="s">
        <v>72</v>
      </c>
      <c r="E402" s="152">
        <v>6</v>
      </c>
      <c r="F402" s="153">
        <v>299000</v>
      </c>
      <c r="G402" s="153">
        <v>1794000</v>
      </c>
      <c r="H402" s="50"/>
    </row>
    <row r="403" spans="1:8" ht="29.25">
      <c r="A403" s="151" t="s">
        <v>405</v>
      </c>
      <c r="B403" s="151" t="s">
        <v>98</v>
      </c>
      <c r="C403" s="151" t="s">
        <v>99</v>
      </c>
      <c r="D403" s="151" t="s">
        <v>72</v>
      </c>
      <c r="E403" s="152">
        <v>12</v>
      </c>
      <c r="F403" s="153">
        <v>99000</v>
      </c>
      <c r="G403" s="153">
        <v>1188000</v>
      </c>
      <c r="H403" s="50"/>
    </row>
    <row r="404" spans="1:8" ht="43.5">
      <c r="A404" s="151" t="s">
        <v>406</v>
      </c>
      <c r="B404" s="151" t="s">
        <v>75</v>
      </c>
      <c r="C404" s="151" t="s">
        <v>76</v>
      </c>
      <c r="D404" s="151" t="s">
        <v>78</v>
      </c>
      <c r="E404" s="152">
        <v>6</v>
      </c>
      <c r="F404" s="153">
        <v>189000</v>
      </c>
      <c r="G404" s="153">
        <v>1134000</v>
      </c>
      <c r="H404" s="50"/>
    </row>
    <row r="405" spans="1:8" ht="43.5">
      <c r="A405" s="151" t="s">
        <v>406</v>
      </c>
      <c r="B405" s="151" t="s">
        <v>101</v>
      </c>
      <c r="C405" s="151" t="s">
        <v>102</v>
      </c>
      <c r="D405" s="151" t="s">
        <v>78</v>
      </c>
      <c r="E405" s="152">
        <v>9</v>
      </c>
      <c r="F405" s="153">
        <v>139000</v>
      </c>
      <c r="G405" s="153">
        <v>1251000</v>
      </c>
      <c r="H405" s="50"/>
    </row>
    <row r="406" spans="1:8" ht="43.5">
      <c r="A406" s="151" t="s">
        <v>406</v>
      </c>
      <c r="B406" s="151" t="s">
        <v>88</v>
      </c>
      <c r="C406" s="151" t="s">
        <v>89</v>
      </c>
      <c r="D406" s="151" t="s">
        <v>72</v>
      </c>
      <c r="E406" s="152">
        <v>6</v>
      </c>
      <c r="F406" s="153">
        <v>299000</v>
      </c>
      <c r="G406" s="153">
        <v>1794000</v>
      </c>
      <c r="H406" s="50"/>
    </row>
    <row r="407" spans="1:8" ht="43.5">
      <c r="A407" s="151" t="s">
        <v>407</v>
      </c>
      <c r="B407" s="151" t="s">
        <v>86</v>
      </c>
      <c r="C407" s="151" t="s">
        <v>87</v>
      </c>
      <c r="D407" s="151" t="s">
        <v>72</v>
      </c>
      <c r="E407" s="152">
        <v>6</v>
      </c>
      <c r="F407" s="153">
        <v>169000</v>
      </c>
      <c r="G407" s="153">
        <v>1014000</v>
      </c>
      <c r="H407" s="50"/>
    </row>
    <row r="408" spans="1:8" ht="43.5">
      <c r="A408" s="151" t="s">
        <v>407</v>
      </c>
      <c r="B408" s="151" t="s">
        <v>93</v>
      </c>
      <c r="C408" s="151" t="s">
        <v>94</v>
      </c>
      <c r="D408" s="151" t="s">
        <v>72</v>
      </c>
      <c r="E408" s="152">
        <v>5</v>
      </c>
      <c r="F408" s="153">
        <v>549000</v>
      </c>
      <c r="G408" s="153">
        <v>2745000</v>
      </c>
      <c r="H408" s="50"/>
    </row>
    <row r="409" spans="1:8" ht="43.5">
      <c r="A409" s="151" t="s">
        <v>407</v>
      </c>
      <c r="B409" s="151" t="s">
        <v>88</v>
      </c>
      <c r="C409" s="151" t="s">
        <v>89</v>
      </c>
      <c r="D409" s="151" t="s">
        <v>72</v>
      </c>
      <c r="E409" s="152">
        <v>6</v>
      </c>
      <c r="F409" s="153">
        <v>299000</v>
      </c>
      <c r="G409" s="153">
        <v>1794000</v>
      </c>
      <c r="H409" s="50"/>
    </row>
    <row r="410" spans="1:8" ht="43.5">
      <c r="A410" s="151" t="s">
        <v>407</v>
      </c>
      <c r="B410" s="151" t="s">
        <v>91</v>
      </c>
      <c r="C410" s="151" t="s">
        <v>92</v>
      </c>
      <c r="D410" s="151" t="s">
        <v>72</v>
      </c>
      <c r="E410" s="152">
        <v>6</v>
      </c>
      <c r="F410" s="153">
        <v>249000</v>
      </c>
      <c r="G410" s="153">
        <v>1494000</v>
      </c>
      <c r="H410" s="50"/>
    </row>
    <row r="411" spans="1:8" ht="43.5">
      <c r="A411" s="151" t="s">
        <v>407</v>
      </c>
      <c r="B411" s="151" t="s">
        <v>98</v>
      </c>
      <c r="C411" s="151" t="s">
        <v>99</v>
      </c>
      <c r="D411" s="151" t="s">
        <v>72</v>
      </c>
      <c r="E411" s="152">
        <v>7</v>
      </c>
      <c r="F411" s="153">
        <v>99000</v>
      </c>
      <c r="G411" s="153">
        <v>693000</v>
      </c>
      <c r="H411" s="50"/>
    </row>
    <row r="412" spans="1:8" ht="29.25">
      <c r="A412" s="151" t="s">
        <v>408</v>
      </c>
      <c r="B412" s="151" t="s">
        <v>73</v>
      </c>
      <c r="C412" s="151" t="s">
        <v>74</v>
      </c>
      <c r="D412" s="151" t="s">
        <v>72</v>
      </c>
      <c r="E412" s="152">
        <v>12</v>
      </c>
      <c r="F412" s="153">
        <v>119000</v>
      </c>
      <c r="G412" s="153">
        <v>1428000</v>
      </c>
      <c r="H412" s="50"/>
    </row>
    <row r="413" spans="1:8" ht="29.25">
      <c r="A413" s="151" t="s">
        <v>408</v>
      </c>
      <c r="B413" s="151" t="s">
        <v>101</v>
      </c>
      <c r="C413" s="151" t="s">
        <v>102</v>
      </c>
      <c r="D413" s="151" t="s">
        <v>78</v>
      </c>
      <c r="E413" s="152">
        <v>9</v>
      </c>
      <c r="F413" s="153">
        <v>139000</v>
      </c>
      <c r="G413" s="153">
        <v>1251000</v>
      </c>
      <c r="H413" s="50"/>
    </row>
    <row r="414" spans="1:8" ht="29.25">
      <c r="A414" s="151" t="s">
        <v>408</v>
      </c>
      <c r="B414" s="151" t="s">
        <v>91</v>
      </c>
      <c r="C414" s="151" t="s">
        <v>92</v>
      </c>
      <c r="D414" s="151" t="s">
        <v>72</v>
      </c>
      <c r="E414" s="152">
        <v>1</v>
      </c>
      <c r="F414" s="153">
        <v>249000</v>
      </c>
      <c r="G414" s="153">
        <v>249000</v>
      </c>
      <c r="H414" s="50"/>
    </row>
    <row r="415" spans="1:8" ht="29.25">
      <c r="A415" s="151" t="s">
        <v>408</v>
      </c>
      <c r="B415" s="151" t="s">
        <v>98</v>
      </c>
      <c r="C415" s="151" t="s">
        <v>99</v>
      </c>
      <c r="D415" s="151" t="s">
        <v>72</v>
      </c>
      <c r="E415" s="152">
        <v>11</v>
      </c>
      <c r="F415" s="153">
        <v>99000</v>
      </c>
      <c r="G415" s="153">
        <v>1089000</v>
      </c>
      <c r="H415" s="50"/>
    </row>
    <row r="416" spans="1:8" ht="29.25">
      <c r="A416" s="151" t="s">
        <v>408</v>
      </c>
      <c r="B416" s="151" t="s">
        <v>96</v>
      </c>
      <c r="C416" s="151" t="s">
        <v>97</v>
      </c>
      <c r="D416" s="151" t="s">
        <v>72</v>
      </c>
      <c r="E416" s="152">
        <v>2</v>
      </c>
      <c r="F416" s="153">
        <v>449000</v>
      </c>
      <c r="G416" s="153">
        <v>898000</v>
      </c>
      <c r="H416" s="50"/>
    </row>
    <row r="417" spans="1:8" ht="43.5">
      <c r="A417" s="151" t="s">
        <v>409</v>
      </c>
      <c r="B417" s="151" t="s">
        <v>98</v>
      </c>
      <c r="C417" s="151" t="s">
        <v>99</v>
      </c>
      <c r="D417" s="151" t="s">
        <v>72</v>
      </c>
      <c r="E417" s="152">
        <v>11</v>
      </c>
      <c r="F417" s="153">
        <v>99000</v>
      </c>
      <c r="G417" s="153">
        <v>1089000</v>
      </c>
      <c r="H417" s="50"/>
    </row>
    <row r="418" spans="1:8" ht="43.5">
      <c r="A418" s="151" t="s">
        <v>409</v>
      </c>
      <c r="B418" s="151" t="s">
        <v>83</v>
      </c>
      <c r="C418" s="151" t="s">
        <v>84</v>
      </c>
      <c r="D418" s="151" t="s">
        <v>72</v>
      </c>
      <c r="E418" s="152">
        <v>6</v>
      </c>
      <c r="F418" s="153">
        <v>125000</v>
      </c>
      <c r="G418" s="153">
        <v>750000</v>
      </c>
      <c r="H418" s="50"/>
    </row>
    <row r="419" spans="1:8" ht="43.5">
      <c r="A419" s="151" t="s">
        <v>409</v>
      </c>
      <c r="B419" s="151" t="s">
        <v>86</v>
      </c>
      <c r="C419" s="151" t="s">
        <v>87</v>
      </c>
      <c r="D419" s="151" t="s">
        <v>72</v>
      </c>
      <c r="E419" s="152">
        <v>9</v>
      </c>
      <c r="F419" s="153">
        <v>169000</v>
      </c>
      <c r="G419" s="153">
        <v>1521000</v>
      </c>
      <c r="H419" s="50"/>
    </row>
    <row r="420" spans="1:8" ht="43.5">
      <c r="A420" s="151" t="s">
        <v>409</v>
      </c>
      <c r="B420" s="151" t="s">
        <v>101</v>
      </c>
      <c r="C420" s="151" t="s">
        <v>102</v>
      </c>
      <c r="D420" s="151" t="s">
        <v>78</v>
      </c>
      <c r="E420" s="152">
        <v>7</v>
      </c>
      <c r="F420" s="153">
        <v>139000</v>
      </c>
      <c r="G420" s="153">
        <v>973000</v>
      </c>
      <c r="H420" s="50"/>
    </row>
    <row r="421" spans="1:8" ht="43.5">
      <c r="A421" s="151" t="s">
        <v>410</v>
      </c>
      <c r="B421" s="151" t="s">
        <v>93</v>
      </c>
      <c r="C421" s="151" t="s">
        <v>94</v>
      </c>
      <c r="D421" s="151" t="s">
        <v>72</v>
      </c>
      <c r="E421" s="152">
        <v>4</v>
      </c>
      <c r="F421" s="153">
        <v>549000</v>
      </c>
      <c r="G421" s="153">
        <v>2196000</v>
      </c>
      <c r="H421" s="50"/>
    </row>
    <row r="422" spans="1:8" ht="43.5">
      <c r="A422" s="151" t="s">
        <v>410</v>
      </c>
      <c r="B422" s="151" t="s">
        <v>83</v>
      </c>
      <c r="C422" s="151" t="s">
        <v>84</v>
      </c>
      <c r="D422" s="151" t="s">
        <v>72</v>
      </c>
      <c r="E422" s="152">
        <v>4</v>
      </c>
      <c r="F422" s="153">
        <v>125000</v>
      </c>
      <c r="G422" s="153">
        <v>500000</v>
      </c>
      <c r="H422" s="50"/>
    </row>
    <row r="423" spans="1:8" ht="29.25">
      <c r="A423" s="151" t="s">
        <v>411</v>
      </c>
      <c r="B423" s="151" t="s">
        <v>93</v>
      </c>
      <c r="C423" s="151" t="s">
        <v>94</v>
      </c>
      <c r="D423" s="151" t="s">
        <v>72</v>
      </c>
      <c r="E423" s="152">
        <v>1</v>
      </c>
      <c r="F423" s="153">
        <v>549000</v>
      </c>
      <c r="G423" s="153">
        <v>549000</v>
      </c>
      <c r="H423" s="50"/>
    </row>
    <row r="424" spans="1:8" ht="29.25">
      <c r="A424" s="151" t="s">
        <v>412</v>
      </c>
      <c r="B424" s="151" t="s">
        <v>73</v>
      </c>
      <c r="C424" s="151" t="s">
        <v>74</v>
      </c>
      <c r="D424" s="151" t="s">
        <v>72</v>
      </c>
      <c r="E424" s="152">
        <v>7</v>
      </c>
      <c r="F424" s="153">
        <v>119000</v>
      </c>
      <c r="G424" s="153">
        <v>833000</v>
      </c>
      <c r="H424" s="50"/>
    </row>
    <row r="425" spans="1:8" ht="29.25">
      <c r="A425" s="151" t="s">
        <v>412</v>
      </c>
      <c r="B425" s="151" t="s">
        <v>96</v>
      </c>
      <c r="C425" s="151" t="s">
        <v>97</v>
      </c>
      <c r="D425" s="151" t="s">
        <v>72</v>
      </c>
      <c r="E425" s="152">
        <v>3</v>
      </c>
      <c r="F425" s="153">
        <v>449000</v>
      </c>
      <c r="G425" s="153">
        <v>1347000</v>
      </c>
      <c r="H425" s="50"/>
    </row>
    <row r="426" spans="1:8" ht="29.25">
      <c r="A426" s="151" t="s">
        <v>412</v>
      </c>
      <c r="B426" s="151" t="s">
        <v>75</v>
      </c>
      <c r="C426" s="151" t="s">
        <v>76</v>
      </c>
      <c r="D426" s="151" t="s">
        <v>78</v>
      </c>
      <c r="E426" s="152">
        <v>11</v>
      </c>
      <c r="F426" s="153">
        <v>189000</v>
      </c>
      <c r="G426" s="153">
        <v>2079000</v>
      </c>
      <c r="H426" s="50"/>
    </row>
    <row r="427" spans="1:8" ht="29.25">
      <c r="A427" s="151" t="s">
        <v>413</v>
      </c>
      <c r="B427" s="151" t="s">
        <v>93</v>
      </c>
      <c r="C427" s="151" t="s">
        <v>94</v>
      </c>
      <c r="D427" s="151" t="s">
        <v>72</v>
      </c>
      <c r="E427" s="152">
        <v>4</v>
      </c>
      <c r="F427" s="153">
        <v>549000</v>
      </c>
      <c r="G427" s="153">
        <v>2196000</v>
      </c>
      <c r="H427" s="50"/>
    </row>
    <row r="428" spans="1:8" ht="29.25">
      <c r="A428" s="151" t="s">
        <v>413</v>
      </c>
      <c r="B428" s="151" t="s">
        <v>96</v>
      </c>
      <c r="C428" s="151" t="s">
        <v>97</v>
      </c>
      <c r="D428" s="151" t="s">
        <v>72</v>
      </c>
      <c r="E428" s="152">
        <v>5</v>
      </c>
      <c r="F428" s="153">
        <v>449000</v>
      </c>
      <c r="G428" s="153">
        <v>2245000</v>
      </c>
      <c r="H428" s="50"/>
    </row>
    <row r="429" spans="1:8" ht="29.25">
      <c r="A429" s="151" t="s">
        <v>413</v>
      </c>
      <c r="B429" s="151" t="s">
        <v>86</v>
      </c>
      <c r="C429" s="151" t="s">
        <v>87</v>
      </c>
      <c r="D429" s="151" t="s">
        <v>72</v>
      </c>
      <c r="E429" s="152">
        <v>7</v>
      </c>
      <c r="F429" s="153">
        <v>169000</v>
      </c>
      <c r="G429" s="153">
        <v>1183000</v>
      </c>
      <c r="H429" s="50"/>
    </row>
    <row r="430" spans="1:8" ht="29.25">
      <c r="A430" s="151" t="s">
        <v>413</v>
      </c>
      <c r="B430" s="151" t="s">
        <v>88</v>
      </c>
      <c r="C430" s="151" t="s">
        <v>89</v>
      </c>
      <c r="D430" s="151" t="s">
        <v>72</v>
      </c>
      <c r="E430" s="152">
        <v>1</v>
      </c>
      <c r="F430" s="153">
        <v>299000</v>
      </c>
      <c r="G430" s="153">
        <v>299000</v>
      </c>
      <c r="H430" s="50"/>
    </row>
    <row r="431" spans="1:8" ht="29.25">
      <c r="A431" s="151" t="s">
        <v>413</v>
      </c>
      <c r="B431" s="151" t="s">
        <v>83</v>
      </c>
      <c r="C431" s="151" t="s">
        <v>84</v>
      </c>
      <c r="D431" s="151" t="s">
        <v>72</v>
      </c>
      <c r="E431" s="152">
        <v>10</v>
      </c>
      <c r="F431" s="153">
        <v>125000</v>
      </c>
      <c r="G431" s="153">
        <v>1250000</v>
      </c>
      <c r="H431" s="50"/>
    </row>
    <row r="432" spans="1:8" ht="29.25">
      <c r="A432" s="151" t="s">
        <v>413</v>
      </c>
      <c r="B432" s="151" t="s">
        <v>91</v>
      </c>
      <c r="C432" s="151" t="s">
        <v>92</v>
      </c>
      <c r="D432" s="151" t="s">
        <v>72</v>
      </c>
      <c r="E432" s="152">
        <v>5</v>
      </c>
      <c r="F432" s="153">
        <v>249000</v>
      </c>
      <c r="G432" s="153">
        <v>1245000</v>
      </c>
      <c r="H432" s="50"/>
    </row>
    <row r="433" spans="1:8" ht="29.25">
      <c r="A433" s="151" t="s">
        <v>414</v>
      </c>
      <c r="B433" s="151" t="s">
        <v>88</v>
      </c>
      <c r="C433" s="151" t="s">
        <v>89</v>
      </c>
      <c r="D433" s="151" t="s">
        <v>72</v>
      </c>
      <c r="E433" s="152">
        <v>3</v>
      </c>
      <c r="F433" s="153">
        <v>299000</v>
      </c>
      <c r="G433" s="153">
        <v>897000</v>
      </c>
      <c r="H433" s="50"/>
    </row>
    <row r="434" spans="1:8" ht="29.25">
      <c r="A434" s="151" t="s">
        <v>414</v>
      </c>
      <c r="B434" s="151" t="s">
        <v>86</v>
      </c>
      <c r="C434" s="151" t="s">
        <v>87</v>
      </c>
      <c r="D434" s="151" t="s">
        <v>72</v>
      </c>
      <c r="E434" s="152">
        <v>3</v>
      </c>
      <c r="F434" s="153">
        <v>169000</v>
      </c>
      <c r="G434" s="153">
        <v>507000</v>
      </c>
      <c r="H434" s="50"/>
    </row>
    <row r="435" spans="1:8" ht="29.25">
      <c r="A435" s="151" t="s">
        <v>414</v>
      </c>
      <c r="B435" s="151" t="s">
        <v>75</v>
      </c>
      <c r="C435" s="151" t="s">
        <v>76</v>
      </c>
      <c r="D435" s="151" t="s">
        <v>78</v>
      </c>
      <c r="E435" s="152">
        <v>10</v>
      </c>
      <c r="F435" s="153">
        <v>189000</v>
      </c>
      <c r="G435" s="153">
        <v>1890000</v>
      </c>
      <c r="H435" s="50"/>
    </row>
    <row r="436" spans="1:8" ht="29.25">
      <c r="A436" s="151" t="s">
        <v>414</v>
      </c>
      <c r="B436" s="151" t="s">
        <v>98</v>
      </c>
      <c r="C436" s="151" t="s">
        <v>99</v>
      </c>
      <c r="D436" s="151" t="s">
        <v>72</v>
      </c>
      <c r="E436" s="152">
        <v>8</v>
      </c>
      <c r="F436" s="153">
        <v>99000</v>
      </c>
      <c r="G436" s="153">
        <v>792000</v>
      </c>
      <c r="H436" s="50"/>
    </row>
    <row r="437" spans="1:8" ht="29.25">
      <c r="A437" s="151" t="s">
        <v>414</v>
      </c>
      <c r="B437" s="151" t="s">
        <v>101</v>
      </c>
      <c r="C437" s="151" t="s">
        <v>102</v>
      </c>
      <c r="D437" s="151" t="s">
        <v>78</v>
      </c>
      <c r="E437" s="152">
        <v>4</v>
      </c>
      <c r="F437" s="153">
        <v>139000</v>
      </c>
      <c r="G437" s="153">
        <v>556000</v>
      </c>
      <c r="H437" s="50"/>
    </row>
    <row r="438" spans="1:8" ht="29.25">
      <c r="A438" s="151" t="s">
        <v>414</v>
      </c>
      <c r="B438" s="151" t="s">
        <v>83</v>
      </c>
      <c r="C438" s="151" t="s">
        <v>84</v>
      </c>
      <c r="D438" s="151" t="s">
        <v>72</v>
      </c>
      <c r="E438" s="152">
        <v>4</v>
      </c>
      <c r="F438" s="153">
        <v>125000</v>
      </c>
      <c r="G438" s="153">
        <v>500000</v>
      </c>
      <c r="H438" s="50"/>
    </row>
    <row r="439" spans="1:8" ht="29.25">
      <c r="A439" s="151" t="s">
        <v>415</v>
      </c>
      <c r="B439" s="151" t="s">
        <v>69</v>
      </c>
      <c r="C439" s="151" t="s">
        <v>70</v>
      </c>
      <c r="D439" s="151" t="s">
        <v>72</v>
      </c>
      <c r="E439" s="152">
        <v>9</v>
      </c>
      <c r="F439" s="153">
        <v>149000</v>
      </c>
      <c r="G439" s="153">
        <v>1341000</v>
      </c>
      <c r="H439" s="50"/>
    </row>
    <row r="440" spans="1:8" ht="29.25">
      <c r="A440" s="151" t="s">
        <v>415</v>
      </c>
      <c r="B440" s="151" t="s">
        <v>88</v>
      </c>
      <c r="C440" s="151" t="s">
        <v>89</v>
      </c>
      <c r="D440" s="151" t="s">
        <v>72</v>
      </c>
      <c r="E440" s="152">
        <v>5</v>
      </c>
      <c r="F440" s="153">
        <v>299000</v>
      </c>
      <c r="G440" s="153">
        <v>1495000</v>
      </c>
      <c r="H440" s="50"/>
    </row>
    <row r="441" spans="1:8" ht="43.5">
      <c r="A441" s="151" t="s">
        <v>416</v>
      </c>
      <c r="B441" s="151" t="s">
        <v>73</v>
      </c>
      <c r="C441" s="151" t="s">
        <v>74</v>
      </c>
      <c r="D441" s="151" t="s">
        <v>72</v>
      </c>
      <c r="E441" s="152">
        <v>6</v>
      </c>
      <c r="F441" s="153">
        <v>119000</v>
      </c>
      <c r="G441" s="153">
        <v>714000</v>
      </c>
      <c r="H441" s="50"/>
    </row>
    <row r="442" spans="1:8" ht="43.5">
      <c r="A442" s="151" t="s">
        <v>416</v>
      </c>
      <c r="B442" s="151" t="s">
        <v>98</v>
      </c>
      <c r="C442" s="151" t="s">
        <v>99</v>
      </c>
      <c r="D442" s="151" t="s">
        <v>72</v>
      </c>
      <c r="E442" s="152">
        <v>11</v>
      </c>
      <c r="F442" s="153">
        <v>99000</v>
      </c>
      <c r="G442" s="153">
        <v>1089000</v>
      </c>
      <c r="H442" s="50"/>
    </row>
    <row r="443" spans="1:8" ht="43.5">
      <c r="A443" s="151" t="s">
        <v>416</v>
      </c>
      <c r="B443" s="151" t="s">
        <v>75</v>
      </c>
      <c r="C443" s="151" t="s">
        <v>76</v>
      </c>
      <c r="D443" s="151" t="s">
        <v>78</v>
      </c>
      <c r="E443" s="152">
        <v>4</v>
      </c>
      <c r="F443" s="153">
        <v>189000</v>
      </c>
      <c r="G443" s="153">
        <v>756000</v>
      </c>
      <c r="H443" s="50"/>
    </row>
    <row r="444" spans="1:8" ht="43.5">
      <c r="A444" s="151" t="s">
        <v>416</v>
      </c>
      <c r="B444" s="151" t="s">
        <v>69</v>
      </c>
      <c r="C444" s="151" t="s">
        <v>70</v>
      </c>
      <c r="D444" s="151" t="s">
        <v>72</v>
      </c>
      <c r="E444" s="152">
        <v>7</v>
      </c>
      <c r="F444" s="153">
        <v>149000</v>
      </c>
      <c r="G444" s="153">
        <v>1043000</v>
      </c>
      <c r="H444" s="50"/>
    </row>
    <row r="445" spans="1:8" ht="43.5">
      <c r="A445" s="151" t="s">
        <v>416</v>
      </c>
      <c r="B445" s="151" t="s">
        <v>93</v>
      </c>
      <c r="C445" s="151" t="s">
        <v>94</v>
      </c>
      <c r="D445" s="151" t="s">
        <v>72</v>
      </c>
      <c r="E445" s="152">
        <v>5</v>
      </c>
      <c r="F445" s="153">
        <v>549000</v>
      </c>
      <c r="G445" s="153">
        <v>2745000</v>
      </c>
      <c r="H445" s="50"/>
    </row>
    <row r="446" spans="1:8" ht="43.5">
      <c r="A446" s="151" t="s">
        <v>416</v>
      </c>
      <c r="B446" s="151" t="s">
        <v>96</v>
      </c>
      <c r="C446" s="151" t="s">
        <v>97</v>
      </c>
      <c r="D446" s="151" t="s">
        <v>72</v>
      </c>
      <c r="E446" s="152">
        <v>3</v>
      </c>
      <c r="F446" s="153">
        <v>449000</v>
      </c>
      <c r="G446" s="153">
        <v>1347000</v>
      </c>
      <c r="H446" s="50"/>
    </row>
    <row r="447" spans="1:8" ht="29.25">
      <c r="A447" s="151" t="s">
        <v>417</v>
      </c>
      <c r="B447" s="151" t="s">
        <v>86</v>
      </c>
      <c r="C447" s="151" t="s">
        <v>87</v>
      </c>
      <c r="D447" s="151" t="s">
        <v>72</v>
      </c>
      <c r="E447" s="152">
        <v>7</v>
      </c>
      <c r="F447" s="153">
        <v>169000</v>
      </c>
      <c r="G447" s="153">
        <v>1183000</v>
      </c>
      <c r="H447" s="50"/>
    </row>
    <row r="448" spans="1:8" ht="29.25">
      <c r="A448" s="151" t="s">
        <v>417</v>
      </c>
      <c r="B448" s="151" t="s">
        <v>101</v>
      </c>
      <c r="C448" s="151" t="s">
        <v>102</v>
      </c>
      <c r="D448" s="151" t="s">
        <v>78</v>
      </c>
      <c r="E448" s="152">
        <v>1</v>
      </c>
      <c r="F448" s="153">
        <v>139000</v>
      </c>
      <c r="G448" s="153">
        <v>139000</v>
      </c>
      <c r="H448" s="50"/>
    </row>
    <row r="449" spans="1:8" ht="29.25">
      <c r="A449" s="151" t="s">
        <v>417</v>
      </c>
      <c r="B449" s="151" t="s">
        <v>83</v>
      </c>
      <c r="C449" s="151" t="s">
        <v>84</v>
      </c>
      <c r="D449" s="151" t="s">
        <v>72</v>
      </c>
      <c r="E449" s="152">
        <v>12</v>
      </c>
      <c r="F449" s="153">
        <v>125000</v>
      </c>
      <c r="G449" s="153">
        <v>1500000</v>
      </c>
      <c r="H449" s="50"/>
    </row>
    <row r="450" spans="1:8" ht="29.25">
      <c r="A450" s="151" t="s">
        <v>417</v>
      </c>
      <c r="B450" s="151" t="s">
        <v>88</v>
      </c>
      <c r="C450" s="151" t="s">
        <v>89</v>
      </c>
      <c r="D450" s="151" t="s">
        <v>72</v>
      </c>
      <c r="E450" s="152">
        <v>2</v>
      </c>
      <c r="F450" s="153">
        <v>299000</v>
      </c>
      <c r="G450" s="153">
        <v>598000</v>
      </c>
      <c r="H450" s="50"/>
    </row>
    <row r="451" spans="1:8" ht="43.5">
      <c r="A451" s="151" t="s">
        <v>418</v>
      </c>
      <c r="B451" s="151" t="s">
        <v>73</v>
      </c>
      <c r="C451" s="151" t="s">
        <v>74</v>
      </c>
      <c r="D451" s="151" t="s">
        <v>72</v>
      </c>
      <c r="E451" s="152">
        <v>11</v>
      </c>
      <c r="F451" s="153">
        <v>119000</v>
      </c>
      <c r="G451" s="153">
        <v>1309000</v>
      </c>
      <c r="H451" s="50"/>
    </row>
    <row r="452" spans="1:8" ht="43.5">
      <c r="A452" s="151" t="s">
        <v>418</v>
      </c>
      <c r="B452" s="151" t="s">
        <v>101</v>
      </c>
      <c r="C452" s="151" t="s">
        <v>102</v>
      </c>
      <c r="D452" s="151" t="s">
        <v>78</v>
      </c>
      <c r="E452" s="152">
        <v>11</v>
      </c>
      <c r="F452" s="153">
        <v>139000</v>
      </c>
      <c r="G452" s="153">
        <v>1529000</v>
      </c>
      <c r="H452" s="50"/>
    </row>
    <row r="453" spans="1:8" ht="43.5">
      <c r="A453" s="151" t="s">
        <v>419</v>
      </c>
      <c r="B453" s="151" t="s">
        <v>86</v>
      </c>
      <c r="C453" s="151" t="s">
        <v>87</v>
      </c>
      <c r="D453" s="151" t="s">
        <v>72</v>
      </c>
      <c r="E453" s="152">
        <v>10</v>
      </c>
      <c r="F453" s="153">
        <v>169000</v>
      </c>
      <c r="G453" s="153">
        <v>1690000</v>
      </c>
      <c r="H453" s="50"/>
    </row>
    <row r="454" spans="1:8" ht="43.5">
      <c r="A454" s="151" t="s">
        <v>419</v>
      </c>
      <c r="B454" s="151" t="s">
        <v>81</v>
      </c>
      <c r="C454" s="151" t="s">
        <v>82</v>
      </c>
      <c r="D454" s="151" t="s">
        <v>72</v>
      </c>
      <c r="E454" s="152">
        <v>9</v>
      </c>
      <c r="F454" s="153">
        <v>159000</v>
      </c>
      <c r="G454" s="153">
        <v>1431000</v>
      </c>
      <c r="H454" s="50"/>
    </row>
    <row r="455" spans="1:8" ht="29.25">
      <c r="A455" s="151" t="s">
        <v>420</v>
      </c>
      <c r="B455" s="151" t="s">
        <v>93</v>
      </c>
      <c r="C455" s="151" t="s">
        <v>94</v>
      </c>
      <c r="D455" s="151" t="s">
        <v>72</v>
      </c>
      <c r="E455" s="152">
        <v>5</v>
      </c>
      <c r="F455" s="153">
        <v>549000</v>
      </c>
      <c r="G455" s="153">
        <v>2745000</v>
      </c>
      <c r="H455" s="50"/>
    </row>
    <row r="456" spans="1:8" ht="29.25">
      <c r="A456" s="151" t="s">
        <v>420</v>
      </c>
      <c r="B456" s="151" t="s">
        <v>83</v>
      </c>
      <c r="C456" s="151" t="s">
        <v>84</v>
      </c>
      <c r="D456" s="151" t="s">
        <v>72</v>
      </c>
      <c r="E456" s="152">
        <v>8</v>
      </c>
      <c r="F456" s="153">
        <v>125000</v>
      </c>
      <c r="G456" s="153">
        <v>1000000</v>
      </c>
      <c r="H456" s="50"/>
    </row>
    <row r="457" spans="1:8" ht="43.5">
      <c r="A457" s="151" t="s">
        <v>421</v>
      </c>
      <c r="B457" s="151" t="s">
        <v>96</v>
      </c>
      <c r="C457" s="151" t="s">
        <v>97</v>
      </c>
      <c r="D457" s="151" t="s">
        <v>72</v>
      </c>
      <c r="E457" s="152">
        <v>4</v>
      </c>
      <c r="F457" s="153">
        <v>449000</v>
      </c>
      <c r="G457" s="153">
        <v>1796000</v>
      </c>
      <c r="H457" s="50"/>
    </row>
    <row r="458" spans="1:8" ht="43.5">
      <c r="A458" s="151" t="s">
        <v>421</v>
      </c>
      <c r="B458" s="151" t="s">
        <v>73</v>
      </c>
      <c r="C458" s="151" t="s">
        <v>74</v>
      </c>
      <c r="D458" s="151" t="s">
        <v>72</v>
      </c>
      <c r="E458" s="152">
        <v>12</v>
      </c>
      <c r="F458" s="153">
        <v>119000</v>
      </c>
      <c r="G458" s="153">
        <v>1428000</v>
      </c>
      <c r="H458" s="50"/>
    </row>
    <row r="459" spans="1:8" ht="43.5">
      <c r="A459" s="151" t="s">
        <v>421</v>
      </c>
      <c r="B459" s="151" t="s">
        <v>69</v>
      </c>
      <c r="C459" s="151" t="s">
        <v>70</v>
      </c>
      <c r="D459" s="151" t="s">
        <v>72</v>
      </c>
      <c r="E459" s="152">
        <v>7</v>
      </c>
      <c r="F459" s="153">
        <v>149000</v>
      </c>
      <c r="G459" s="153">
        <v>1043000</v>
      </c>
      <c r="H459" s="50"/>
    </row>
    <row r="460" spans="1:8" ht="43.5">
      <c r="A460" s="151" t="s">
        <v>421</v>
      </c>
      <c r="B460" s="151" t="s">
        <v>91</v>
      </c>
      <c r="C460" s="151" t="s">
        <v>92</v>
      </c>
      <c r="D460" s="151" t="s">
        <v>72</v>
      </c>
      <c r="E460" s="152">
        <v>6</v>
      </c>
      <c r="F460" s="153">
        <v>249000</v>
      </c>
      <c r="G460" s="153">
        <v>1494000</v>
      </c>
      <c r="H460" s="50"/>
    </row>
    <row r="461" spans="1:8" ht="29.25">
      <c r="A461" s="151" t="s">
        <v>422</v>
      </c>
      <c r="B461" s="151" t="s">
        <v>81</v>
      </c>
      <c r="C461" s="151" t="s">
        <v>82</v>
      </c>
      <c r="D461" s="151" t="s">
        <v>72</v>
      </c>
      <c r="E461" s="152">
        <v>6</v>
      </c>
      <c r="F461" s="153">
        <v>159000</v>
      </c>
      <c r="G461" s="153">
        <v>954000</v>
      </c>
      <c r="H461" s="50"/>
    </row>
    <row r="462" spans="1:8" ht="29.25">
      <c r="A462" s="151" t="s">
        <v>422</v>
      </c>
      <c r="B462" s="151" t="s">
        <v>93</v>
      </c>
      <c r="C462" s="151" t="s">
        <v>94</v>
      </c>
      <c r="D462" s="151" t="s">
        <v>72</v>
      </c>
      <c r="E462" s="152">
        <v>5</v>
      </c>
      <c r="F462" s="153">
        <v>549000</v>
      </c>
      <c r="G462" s="153">
        <v>2745000</v>
      </c>
      <c r="H462" s="50"/>
    </row>
    <row r="463" spans="1:8" ht="29.25">
      <c r="A463" s="151" t="s">
        <v>422</v>
      </c>
      <c r="B463" s="151" t="s">
        <v>83</v>
      </c>
      <c r="C463" s="151" t="s">
        <v>84</v>
      </c>
      <c r="D463" s="151" t="s">
        <v>72</v>
      </c>
      <c r="E463" s="152">
        <v>8</v>
      </c>
      <c r="F463" s="153">
        <v>125000</v>
      </c>
      <c r="G463" s="153">
        <v>1000000</v>
      </c>
      <c r="H463" s="50"/>
    </row>
    <row r="464" spans="1:8" ht="29.25">
      <c r="A464" s="151" t="s">
        <v>422</v>
      </c>
      <c r="B464" s="151" t="s">
        <v>69</v>
      </c>
      <c r="C464" s="151" t="s">
        <v>70</v>
      </c>
      <c r="D464" s="151" t="s">
        <v>72</v>
      </c>
      <c r="E464" s="152">
        <v>10</v>
      </c>
      <c r="F464" s="153">
        <v>149000</v>
      </c>
      <c r="G464" s="153">
        <v>1490000</v>
      </c>
      <c r="H464" s="50"/>
    </row>
    <row r="465" spans="1:8" ht="29.25">
      <c r="A465" s="151" t="s">
        <v>422</v>
      </c>
      <c r="B465" s="151" t="s">
        <v>79</v>
      </c>
      <c r="C465" s="151" t="s">
        <v>80</v>
      </c>
      <c r="D465" s="151" t="s">
        <v>72</v>
      </c>
      <c r="E465" s="152">
        <v>8</v>
      </c>
      <c r="F465" s="153">
        <v>129000</v>
      </c>
      <c r="G465" s="153">
        <v>1032000</v>
      </c>
      <c r="H465" s="50"/>
    </row>
    <row r="466" spans="1:8" ht="29.25">
      <c r="A466" s="151" t="s">
        <v>422</v>
      </c>
      <c r="B466" s="151" t="s">
        <v>75</v>
      </c>
      <c r="C466" s="151" t="s">
        <v>76</v>
      </c>
      <c r="D466" s="151" t="s">
        <v>78</v>
      </c>
      <c r="E466" s="152">
        <v>3</v>
      </c>
      <c r="F466" s="153">
        <v>189000</v>
      </c>
      <c r="G466" s="153">
        <v>567000</v>
      </c>
      <c r="H466" s="50"/>
    </row>
    <row r="467" spans="1:8" ht="43.5">
      <c r="A467" s="151" t="s">
        <v>423</v>
      </c>
      <c r="B467" s="151" t="s">
        <v>86</v>
      </c>
      <c r="C467" s="151" t="s">
        <v>87</v>
      </c>
      <c r="D467" s="151" t="s">
        <v>72</v>
      </c>
      <c r="E467" s="152">
        <v>8</v>
      </c>
      <c r="F467" s="153">
        <v>169000</v>
      </c>
      <c r="G467" s="153">
        <v>1352000</v>
      </c>
      <c r="H467" s="50"/>
    </row>
    <row r="468" spans="1:8" ht="43.5">
      <c r="A468" s="151" t="s">
        <v>423</v>
      </c>
      <c r="B468" s="151" t="s">
        <v>69</v>
      </c>
      <c r="C468" s="151" t="s">
        <v>70</v>
      </c>
      <c r="D468" s="151" t="s">
        <v>72</v>
      </c>
      <c r="E468" s="152">
        <v>8</v>
      </c>
      <c r="F468" s="153">
        <v>149000</v>
      </c>
      <c r="G468" s="153">
        <v>1192000</v>
      </c>
      <c r="H468" s="50"/>
    </row>
    <row r="469" spans="1:8" ht="29.25">
      <c r="A469" s="151" t="s">
        <v>424</v>
      </c>
      <c r="B469" s="151" t="s">
        <v>93</v>
      </c>
      <c r="C469" s="151" t="s">
        <v>94</v>
      </c>
      <c r="D469" s="151" t="s">
        <v>72</v>
      </c>
      <c r="E469" s="152">
        <v>1</v>
      </c>
      <c r="F469" s="153">
        <v>549000</v>
      </c>
      <c r="G469" s="153">
        <v>549000</v>
      </c>
      <c r="H469" s="50"/>
    </row>
    <row r="470" spans="1:8" ht="29.25">
      <c r="A470" s="151" t="s">
        <v>424</v>
      </c>
      <c r="B470" s="151" t="s">
        <v>75</v>
      </c>
      <c r="C470" s="151" t="s">
        <v>76</v>
      </c>
      <c r="D470" s="151" t="s">
        <v>78</v>
      </c>
      <c r="E470" s="152">
        <v>6</v>
      </c>
      <c r="F470" s="153">
        <v>189000</v>
      </c>
      <c r="G470" s="153">
        <v>1134000</v>
      </c>
      <c r="H470" s="50"/>
    </row>
    <row r="471" spans="1:8" ht="29.25">
      <c r="A471" s="151" t="s">
        <v>424</v>
      </c>
      <c r="B471" s="151" t="s">
        <v>69</v>
      </c>
      <c r="C471" s="151" t="s">
        <v>70</v>
      </c>
      <c r="D471" s="151" t="s">
        <v>72</v>
      </c>
      <c r="E471" s="152">
        <v>7</v>
      </c>
      <c r="F471" s="153">
        <v>149000</v>
      </c>
      <c r="G471" s="153">
        <v>1043000</v>
      </c>
      <c r="H471" s="50"/>
    </row>
    <row r="472" spans="1:8" ht="29.25">
      <c r="A472" s="151" t="s">
        <v>424</v>
      </c>
      <c r="B472" s="151" t="s">
        <v>86</v>
      </c>
      <c r="C472" s="151" t="s">
        <v>87</v>
      </c>
      <c r="D472" s="151" t="s">
        <v>72</v>
      </c>
      <c r="E472" s="152">
        <v>12</v>
      </c>
      <c r="F472" s="153">
        <v>169000</v>
      </c>
      <c r="G472" s="153">
        <v>2028000</v>
      </c>
      <c r="H472" s="50"/>
    </row>
    <row r="473" spans="1:8" ht="29.25">
      <c r="A473" s="151" t="s">
        <v>425</v>
      </c>
      <c r="B473" s="151" t="s">
        <v>88</v>
      </c>
      <c r="C473" s="151" t="s">
        <v>89</v>
      </c>
      <c r="D473" s="151" t="s">
        <v>72</v>
      </c>
      <c r="E473" s="152">
        <v>6</v>
      </c>
      <c r="F473" s="153">
        <v>299000</v>
      </c>
      <c r="G473" s="153">
        <v>1794000</v>
      </c>
      <c r="H473" s="50"/>
    </row>
    <row r="474" spans="1:8" ht="29.25">
      <c r="A474" s="151" t="s">
        <v>425</v>
      </c>
      <c r="B474" s="151" t="s">
        <v>81</v>
      </c>
      <c r="C474" s="151" t="s">
        <v>82</v>
      </c>
      <c r="D474" s="151" t="s">
        <v>72</v>
      </c>
      <c r="E474" s="152">
        <v>5</v>
      </c>
      <c r="F474" s="153">
        <v>159000</v>
      </c>
      <c r="G474" s="153">
        <v>795000</v>
      </c>
      <c r="H474" s="50"/>
    </row>
    <row r="475" spans="1:8" ht="29.25">
      <c r="A475" s="151" t="s">
        <v>426</v>
      </c>
      <c r="B475" s="151" t="s">
        <v>75</v>
      </c>
      <c r="C475" s="151" t="s">
        <v>76</v>
      </c>
      <c r="D475" s="151" t="s">
        <v>78</v>
      </c>
      <c r="E475" s="152">
        <v>12</v>
      </c>
      <c r="F475" s="153">
        <v>189000</v>
      </c>
      <c r="G475" s="153">
        <v>2268000</v>
      </c>
      <c r="H475" s="50"/>
    </row>
    <row r="476" spans="1:8" ht="29.25">
      <c r="A476" s="151" t="s">
        <v>426</v>
      </c>
      <c r="B476" s="151" t="s">
        <v>91</v>
      </c>
      <c r="C476" s="151" t="s">
        <v>92</v>
      </c>
      <c r="D476" s="151" t="s">
        <v>72</v>
      </c>
      <c r="E476" s="152">
        <v>5</v>
      </c>
      <c r="F476" s="153">
        <v>249000</v>
      </c>
      <c r="G476" s="153">
        <v>1245000</v>
      </c>
      <c r="H476" s="50"/>
    </row>
    <row r="477" spans="1:8" ht="29.25">
      <c r="A477" s="151" t="s">
        <v>426</v>
      </c>
      <c r="B477" s="151" t="s">
        <v>101</v>
      </c>
      <c r="C477" s="151" t="s">
        <v>102</v>
      </c>
      <c r="D477" s="151" t="s">
        <v>78</v>
      </c>
      <c r="E477" s="152">
        <v>4</v>
      </c>
      <c r="F477" s="153">
        <v>139000</v>
      </c>
      <c r="G477" s="153">
        <v>556000</v>
      </c>
      <c r="H477" s="50"/>
    </row>
    <row r="478" spans="1:8" ht="29.25">
      <c r="A478" s="151" t="s">
        <v>426</v>
      </c>
      <c r="B478" s="151" t="s">
        <v>98</v>
      </c>
      <c r="C478" s="151" t="s">
        <v>99</v>
      </c>
      <c r="D478" s="151" t="s">
        <v>72</v>
      </c>
      <c r="E478" s="152">
        <v>4</v>
      </c>
      <c r="F478" s="153">
        <v>99000</v>
      </c>
      <c r="G478" s="153">
        <v>396000</v>
      </c>
      <c r="H478" s="50"/>
    </row>
    <row r="479" spans="1:8" ht="29.25">
      <c r="A479" s="151" t="s">
        <v>426</v>
      </c>
      <c r="B479" s="151" t="s">
        <v>83</v>
      </c>
      <c r="C479" s="151" t="s">
        <v>84</v>
      </c>
      <c r="D479" s="151" t="s">
        <v>72</v>
      </c>
      <c r="E479" s="152">
        <v>8</v>
      </c>
      <c r="F479" s="153">
        <v>125000</v>
      </c>
      <c r="G479" s="153">
        <v>1000000</v>
      </c>
      <c r="H479" s="50"/>
    </row>
    <row r="480" spans="1:8" ht="29.25">
      <c r="A480" s="151" t="s">
        <v>427</v>
      </c>
      <c r="B480" s="151" t="s">
        <v>101</v>
      </c>
      <c r="C480" s="151" t="s">
        <v>102</v>
      </c>
      <c r="D480" s="151" t="s">
        <v>78</v>
      </c>
      <c r="E480" s="152">
        <v>3</v>
      </c>
      <c r="F480" s="153">
        <v>139000</v>
      </c>
      <c r="G480" s="153">
        <v>417000</v>
      </c>
      <c r="H480" s="50"/>
    </row>
    <row r="481" spans="1:8" ht="29.25">
      <c r="A481" s="151" t="s">
        <v>427</v>
      </c>
      <c r="B481" s="151" t="s">
        <v>81</v>
      </c>
      <c r="C481" s="151" t="s">
        <v>82</v>
      </c>
      <c r="D481" s="151" t="s">
        <v>72</v>
      </c>
      <c r="E481" s="152">
        <v>3</v>
      </c>
      <c r="F481" s="153">
        <v>159000</v>
      </c>
      <c r="G481" s="153">
        <v>477000</v>
      </c>
      <c r="H481" s="50"/>
    </row>
    <row r="482" spans="1:8" ht="29.25">
      <c r="A482" s="151" t="s">
        <v>427</v>
      </c>
      <c r="B482" s="151" t="s">
        <v>88</v>
      </c>
      <c r="C482" s="151" t="s">
        <v>89</v>
      </c>
      <c r="D482" s="151" t="s">
        <v>72</v>
      </c>
      <c r="E482" s="152">
        <v>1</v>
      </c>
      <c r="F482" s="153">
        <v>299000</v>
      </c>
      <c r="G482" s="153">
        <v>299000</v>
      </c>
      <c r="H482" s="50"/>
    </row>
    <row r="483" spans="1:8" ht="29.25">
      <c r="A483" s="151" t="s">
        <v>427</v>
      </c>
      <c r="B483" s="151" t="s">
        <v>79</v>
      </c>
      <c r="C483" s="151" t="s">
        <v>80</v>
      </c>
      <c r="D483" s="151" t="s">
        <v>72</v>
      </c>
      <c r="E483" s="152">
        <v>11</v>
      </c>
      <c r="F483" s="153">
        <v>129000</v>
      </c>
      <c r="G483" s="153">
        <v>1419000</v>
      </c>
      <c r="H483" s="50"/>
    </row>
    <row r="484" spans="1:8" ht="29.25">
      <c r="A484" s="151" t="s">
        <v>427</v>
      </c>
      <c r="B484" s="151" t="s">
        <v>93</v>
      </c>
      <c r="C484" s="151" t="s">
        <v>94</v>
      </c>
      <c r="D484" s="151" t="s">
        <v>72</v>
      </c>
      <c r="E484" s="152">
        <v>5</v>
      </c>
      <c r="F484" s="153">
        <v>549000</v>
      </c>
      <c r="G484" s="153">
        <v>2745000</v>
      </c>
      <c r="H484" s="50"/>
    </row>
    <row r="485" spans="1:8" ht="29.25">
      <c r="A485" s="151" t="s">
        <v>428</v>
      </c>
      <c r="B485" s="151" t="s">
        <v>79</v>
      </c>
      <c r="C485" s="151" t="s">
        <v>80</v>
      </c>
      <c r="D485" s="151" t="s">
        <v>72</v>
      </c>
      <c r="E485" s="152">
        <v>5</v>
      </c>
      <c r="F485" s="153">
        <v>129000</v>
      </c>
      <c r="G485" s="153">
        <v>645000</v>
      </c>
      <c r="H485" s="50"/>
    </row>
    <row r="486" spans="1:8" ht="29.25">
      <c r="A486" s="151" t="s">
        <v>428</v>
      </c>
      <c r="B486" s="151" t="s">
        <v>86</v>
      </c>
      <c r="C486" s="151" t="s">
        <v>87</v>
      </c>
      <c r="D486" s="151" t="s">
        <v>72</v>
      </c>
      <c r="E486" s="152">
        <v>6</v>
      </c>
      <c r="F486" s="153">
        <v>169000</v>
      </c>
      <c r="G486" s="153">
        <v>1014000</v>
      </c>
      <c r="H486" s="50"/>
    </row>
    <row r="487" spans="1:8" ht="29.25">
      <c r="A487" s="151" t="s">
        <v>428</v>
      </c>
      <c r="B487" s="151" t="s">
        <v>101</v>
      </c>
      <c r="C487" s="151" t="s">
        <v>102</v>
      </c>
      <c r="D487" s="151" t="s">
        <v>78</v>
      </c>
      <c r="E487" s="152">
        <v>9</v>
      </c>
      <c r="F487" s="153">
        <v>139000</v>
      </c>
      <c r="G487" s="153">
        <v>1251000</v>
      </c>
      <c r="H487" s="50"/>
    </row>
    <row r="488" spans="1:8" ht="29.25">
      <c r="A488" s="151" t="s">
        <v>428</v>
      </c>
      <c r="B488" s="151" t="s">
        <v>69</v>
      </c>
      <c r="C488" s="151" t="s">
        <v>70</v>
      </c>
      <c r="D488" s="151" t="s">
        <v>72</v>
      </c>
      <c r="E488" s="152">
        <v>7</v>
      </c>
      <c r="F488" s="153">
        <v>149000</v>
      </c>
      <c r="G488" s="153">
        <v>1043000</v>
      </c>
      <c r="H488" s="50"/>
    </row>
    <row r="489" spans="1:8" ht="29.25">
      <c r="A489" s="151" t="s">
        <v>429</v>
      </c>
      <c r="B489" s="151" t="s">
        <v>79</v>
      </c>
      <c r="C489" s="151" t="s">
        <v>80</v>
      </c>
      <c r="D489" s="151" t="s">
        <v>72</v>
      </c>
      <c r="E489" s="152">
        <v>12</v>
      </c>
      <c r="F489" s="153">
        <v>129000</v>
      </c>
      <c r="G489" s="153">
        <v>1548000</v>
      </c>
      <c r="H489" s="50"/>
    </row>
    <row r="490" spans="1:8" ht="29.25">
      <c r="A490" s="151" t="s">
        <v>429</v>
      </c>
      <c r="B490" s="151" t="s">
        <v>96</v>
      </c>
      <c r="C490" s="151" t="s">
        <v>97</v>
      </c>
      <c r="D490" s="151" t="s">
        <v>72</v>
      </c>
      <c r="E490" s="152">
        <v>4</v>
      </c>
      <c r="F490" s="153">
        <v>449000</v>
      </c>
      <c r="G490" s="153">
        <v>1796000</v>
      </c>
      <c r="H490" s="50"/>
    </row>
    <row r="491" spans="1:8" ht="29.25">
      <c r="A491" s="151" t="s">
        <v>429</v>
      </c>
      <c r="B491" s="151" t="s">
        <v>81</v>
      </c>
      <c r="C491" s="151" t="s">
        <v>82</v>
      </c>
      <c r="D491" s="151" t="s">
        <v>72</v>
      </c>
      <c r="E491" s="152">
        <v>8</v>
      </c>
      <c r="F491" s="153">
        <v>159000</v>
      </c>
      <c r="G491" s="153">
        <v>1272000</v>
      </c>
      <c r="H491" s="50"/>
    </row>
    <row r="492" spans="1:8" ht="29.25">
      <c r="A492" s="151" t="s">
        <v>430</v>
      </c>
      <c r="B492" s="151" t="s">
        <v>93</v>
      </c>
      <c r="C492" s="151" t="s">
        <v>94</v>
      </c>
      <c r="D492" s="151" t="s">
        <v>72</v>
      </c>
      <c r="E492" s="152">
        <v>5</v>
      </c>
      <c r="F492" s="153">
        <v>549000</v>
      </c>
      <c r="G492" s="153">
        <v>2745000</v>
      </c>
      <c r="H492" s="50"/>
    </row>
    <row r="493" spans="1:8" ht="29.25">
      <c r="A493" s="151" t="s">
        <v>430</v>
      </c>
      <c r="B493" s="151" t="s">
        <v>96</v>
      </c>
      <c r="C493" s="151" t="s">
        <v>97</v>
      </c>
      <c r="D493" s="151" t="s">
        <v>72</v>
      </c>
      <c r="E493" s="152">
        <v>4</v>
      </c>
      <c r="F493" s="153">
        <v>449000</v>
      </c>
      <c r="G493" s="153">
        <v>1796000</v>
      </c>
      <c r="H493" s="50"/>
    </row>
    <row r="494" spans="1:8" ht="43.5">
      <c r="A494" s="151" t="s">
        <v>431</v>
      </c>
      <c r="B494" s="151" t="s">
        <v>91</v>
      </c>
      <c r="C494" s="151" t="s">
        <v>92</v>
      </c>
      <c r="D494" s="151" t="s">
        <v>72</v>
      </c>
      <c r="E494" s="152">
        <v>6</v>
      </c>
      <c r="F494" s="153">
        <v>249000</v>
      </c>
      <c r="G494" s="153">
        <v>1494000</v>
      </c>
      <c r="H494" s="50"/>
    </row>
    <row r="495" spans="1:8" ht="43.5">
      <c r="A495" s="151" t="s">
        <v>431</v>
      </c>
      <c r="B495" s="151" t="s">
        <v>81</v>
      </c>
      <c r="C495" s="151" t="s">
        <v>82</v>
      </c>
      <c r="D495" s="151" t="s">
        <v>72</v>
      </c>
      <c r="E495" s="152">
        <v>8</v>
      </c>
      <c r="F495" s="153">
        <v>159000</v>
      </c>
      <c r="G495" s="153">
        <v>1272000</v>
      </c>
      <c r="H495" s="50"/>
    </row>
    <row r="496" spans="1:8" ht="43.5">
      <c r="A496" s="151" t="s">
        <v>431</v>
      </c>
      <c r="B496" s="151" t="s">
        <v>73</v>
      </c>
      <c r="C496" s="151" t="s">
        <v>74</v>
      </c>
      <c r="D496" s="151" t="s">
        <v>72</v>
      </c>
      <c r="E496" s="152">
        <v>4</v>
      </c>
      <c r="F496" s="153">
        <v>119000</v>
      </c>
      <c r="G496" s="153">
        <v>476000</v>
      </c>
      <c r="H496" s="50"/>
    </row>
    <row r="497" spans="1:8" ht="43.5">
      <c r="A497" s="151" t="s">
        <v>431</v>
      </c>
      <c r="B497" s="151" t="s">
        <v>86</v>
      </c>
      <c r="C497" s="151" t="s">
        <v>87</v>
      </c>
      <c r="D497" s="151" t="s">
        <v>72</v>
      </c>
      <c r="E497" s="152">
        <v>11</v>
      </c>
      <c r="F497" s="153">
        <v>169000</v>
      </c>
      <c r="G497" s="153">
        <v>1859000</v>
      </c>
      <c r="H497" s="50"/>
    </row>
    <row r="498" spans="1:8" ht="29.25">
      <c r="A498" s="151" t="s">
        <v>432</v>
      </c>
      <c r="B498" s="151" t="s">
        <v>101</v>
      </c>
      <c r="C498" s="151" t="s">
        <v>102</v>
      </c>
      <c r="D498" s="151" t="s">
        <v>78</v>
      </c>
      <c r="E498" s="152">
        <v>3</v>
      </c>
      <c r="F498" s="153">
        <v>139000</v>
      </c>
      <c r="G498" s="153">
        <v>417000</v>
      </c>
      <c r="H498" s="50"/>
    </row>
    <row r="499" spans="1:8" ht="29.25">
      <c r="A499" s="151" t="s">
        <v>432</v>
      </c>
      <c r="B499" s="151" t="s">
        <v>86</v>
      </c>
      <c r="C499" s="151" t="s">
        <v>87</v>
      </c>
      <c r="D499" s="151" t="s">
        <v>72</v>
      </c>
      <c r="E499" s="152">
        <v>9</v>
      </c>
      <c r="F499" s="153">
        <v>169000</v>
      </c>
      <c r="G499" s="153">
        <v>1521000</v>
      </c>
      <c r="H499" s="50"/>
    </row>
    <row r="500" spans="1:8" ht="29.25">
      <c r="A500" s="151" t="s">
        <v>432</v>
      </c>
      <c r="B500" s="151" t="s">
        <v>73</v>
      </c>
      <c r="C500" s="151" t="s">
        <v>74</v>
      </c>
      <c r="D500" s="151" t="s">
        <v>72</v>
      </c>
      <c r="E500" s="152">
        <v>6</v>
      </c>
      <c r="F500" s="153">
        <v>119000</v>
      </c>
      <c r="G500" s="153">
        <v>714000</v>
      </c>
      <c r="H500" s="50"/>
    </row>
    <row r="501" spans="1:8" ht="29.25">
      <c r="A501" s="151" t="s">
        <v>432</v>
      </c>
      <c r="B501" s="151" t="s">
        <v>88</v>
      </c>
      <c r="C501" s="151" t="s">
        <v>89</v>
      </c>
      <c r="D501" s="151" t="s">
        <v>72</v>
      </c>
      <c r="E501" s="152">
        <v>3</v>
      </c>
      <c r="F501" s="153">
        <v>299000</v>
      </c>
      <c r="G501" s="153">
        <v>897000</v>
      </c>
      <c r="H501" s="50"/>
    </row>
    <row r="502" spans="1:8" ht="29.25">
      <c r="A502" s="151" t="s">
        <v>432</v>
      </c>
      <c r="B502" s="151" t="s">
        <v>83</v>
      </c>
      <c r="C502" s="151" t="s">
        <v>84</v>
      </c>
      <c r="D502" s="151" t="s">
        <v>72</v>
      </c>
      <c r="E502" s="152">
        <v>3</v>
      </c>
      <c r="F502" s="153">
        <v>125000</v>
      </c>
      <c r="G502" s="153">
        <v>375000</v>
      </c>
      <c r="H502" s="50"/>
    </row>
    <row r="503" spans="1:8" ht="29.25">
      <c r="A503" s="151" t="s">
        <v>432</v>
      </c>
      <c r="B503" s="151" t="s">
        <v>98</v>
      </c>
      <c r="C503" s="151" t="s">
        <v>99</v>
      </c>
      <c r="D503" s="151" t="s">
        <v>72</v>
      </c>
      <c r="E503" s="152">
        <v>5</v>
      </c>
      <c r="F503" s="153">
        <v>99000</v>
      </c>
      <c r="G503" s="153">
        <v>495000</v>
      </c>
      <c r="H503" s="50"/>
    </row>
    <row r="504" spans="1:8" ht="29.25">
      <c r="A504" s="151" t="s">
        <v>433</v>
      </c>
      <c r="B504" s="151" t="s">
        <v>93</v>
      </c>
      <c r="C504" s="151" t="s">
        <v>94</v>
      </c>
      <c r="D504" s="151" t="s">
        <v>72</v>
      </c>
      <c r="E504" s="152">
        <v>2</v>
      </c>
      <c r="F504" s="153">
        <v>549000</v>
      </c>
      <c r="G504" s="153">
        <v>1098000</v>
      </c>
      <c r="H504" s="50"/>
    </row>
    <row r="505" spans="1:8" ht="29.25">
      <c r="A505" s="151" t="s">
        <v>433</v>
      </c>
      <c r="B505" s="151" t="s">
        <v>75</v>
      </c>
      <c r="C505" s="151" t="s">
        <v>76</v>
      </c>
      <c r="D505" s="151" t="s">
        <v>78</v>
      </c>
      <c r="E505" s="152">
        <v>5</v>
      </c>
      <c r="F505" s="153">
        <v>189000</v>
      </c>
      <c r="G505" s="153">
        <v>945000</v>
      </c>
      <c r="H505" s="50"/>
    </row>
    <row r="506" spans="1:8" ht="29.25">
      <c r="A506" s="151" t="s">
        <v>433</v>
      </c>
      <c r="B506" s="151" t="s">
        <v>73</v>
      </c>
      <c r="C506" s="151" t="s">
        <v>74</v>
      </c>
      <c r="D506" s="151" t="s">
        <v>72</v>
      </c>
      <c r="E506" s="152">
        <v>5</v>
      </c>
      <c r="F506" s="153">
        <v>119000</v>
      </c>
      <c r="G506" s="153">
        <v>595000</v>
      </c>
      <c r="H506" s="50"/>
    </row>
    <row r="507" spans="1:8" ht="29.25">
      <c r="A507" s="151" t="s">
        <v>433</v>
      </c>
      <c r="B507" s="151" t="s">
        <v>81</v>
      </c>
      <c r="C507" s="151" t="s">
        <v>82</v>
      </c>
      <c r="D507" s="151" t="s">
        <v>72</v>
      </c>
      <c r="E507" s="152">
        <v>4</v>
      </c>
      <c r="F507" s="153">
        <v>159000</v>
      </c>
      <c r="G507" s="153">
        <v>636000</v>
      </c>
      <c r="H507" s="50"/>
    </row>
    <row r="508" spans="1:8" ht="29.25">
      <c r="A508" s="151" t="s">
        <v>433</v>
      </c>
      <c r="B508" s="151" t="s">
        <v>88</v>
      </c>
      <c r="C508" s="151" t="s">
        <v>89</v>
      </c>
      <c r="D508" s="151" t="s">
        <v>72</v>
      </c>
      <c r="E508" s="152">
        <v>2</v>
      </c>
      <c r="F508" s="153">
        <v>299000</v>
      </c>
      <c r="G508" s="153">
        <v>598000</v>
      </c>
      <c r="H508" s="50"/>
    </row>
    <row r="509" spans="1:8" ht="29.25">
      <c r="A509" s="151" t="s">
        <v>434</v>
      </c>
      <c r="B509" s="151" t="s">
        <v>79</v>
      </c>
      <c r="C509" s="151" t="s">
        <v>80</v>
      </c>
      <c r="D509" s="151" t="s">
        <v>72</v>
      </c>
      <c r="E509" s="152">
        <v>1</v>
      </c>
      <c r="F509" s="153">
        <v>129000</v>
      </c>
      <c r="G509" s="153">
        <v>129000</v>
      </c>
      <c r="H509" s="50"/>
    </row>
    <row r="510" spans="1:8" ht="29.25">
      <c r="A510" s="151" t="s">
        <v>434</v>
      </c>
      <c r="B510" s="151" t="s">
        <v>91</v>
      </c>
      <c r="C510" s="151" t="s">
        <v>92</v>
      </c>
      <c r="D510" s="151" t="s">
        <v>72</v>
      </c>
      <c r="E510" s="152">
        <v>5</v>
      </c>
      <c r="F510" s="153">
        <v>249000</v>
      </c>
      <c r="G510" s="153">
        <v>1245000</v>
      </c>
      <c r="H510" s="50"/>
    </row>
    <row r="511" spans="1:8" ht="29.25">
      <c r="A511" s="151" t="s">
        <v>434</v>
      </c>
      <c r="B511" s="151" t="s">
        <v>86</v>
      </c>
      <c r="C511" s="151" t="s">
        <v>87</v>
      </c>
      <c r="D511" s="151" t="s">
        <v>72</v>
      </c>
      <c r="E511" s="152">
        <v>2</v>
      </c>
      <c r="F511" s="153">
        <v>169000</v>
      </c>
      <c r="G511" s="153">
        <v>338000</v>
      </c>
      <c r="H511" s="50"/>
    </row>
    <row r="512" spans="1:8" ht="43.5">
      <c r="A512" s="151" t="s">
        <v>435</v>
      </c>
      <c r="B512" s="151" t="s">
        <v>93</v>
      </c>
      <c r="C512" s="151" t="s">
        <v>94</v>
      </c>
      <c r="D512" s="151" t="s">
        <v>72</v>
      </c>
      <c r="E512" s="152">
        <v>5</v>
      </c>
      <c r="F512" s="153">
        <v>549000</v>
      </c>
      <c r="G512" s="153">
        <v>2745000</v>
      </c>
      <c r="H512" s="50"/>
    </row>
    <row r="513" spans="1:8" ht="43.5">
      <c r="A513" s="151" t="s">
        <v>435</v>
      </c>
      <c r="B513" s="151" t="s">
        <v>79</v>
      </c>
      <c r="C513" s="151" t="s">
        <v>80</v>
      </c>
      <c r="D513" s="151" t="s">
        <v>72</v>
      </c>
      <c r="E513" s="152">
        <v>4</v>
      </c>
      <c r="F513" s="153">
        <v>129000</v>
      </c>
      <c r="G513" s="153">
        <v>516000</v>
      </c>
      <c r="H513" s="50"/>
    </row>
    <row r="514" spans="1:8" ht="43.5">
      <c r="A514" s="151" t="s">
        <v>435</v>
      </c>
      <c r="B514" s="151" t="s">
        <v>86</v>
      </c>
      <c r="C514" s="151" t="s">
        <v>87</v>
      </c>
      <c r="D514" s="151" t="s">
        <v>72</v>
      </c>
      <c r="E514" s="152">
        <v>7</v>
      </c>
      <c r="F514" s="153">
        <v>169000</v>
      </c>
      <c r="G514" s="153">
        <v>1183000</v>
      </c>
      <c r="H514" s="50"/>
    </row>
    <row r="515" spans="1:8" ht="43.5">
      <c r="A515" s="151" t="s">
        <v>435</v>
      </c>
      <c r="B515" s="151" t="s">
        <v>98</v>
      </c>
      <c r="C515" s="151" t="s">
        <v>99</v>
      </c>
      <c r="D515" s="151" t="s">
        <v>72</v>
      </c>
      <c r="E515" s="152">
        <v>10</v>
      </c>
      <c r="F515" s="153">
        <v>99000</v>
      </c>
      <c r="G515" s="153">
        <v>990000</v>
      </c>
      <c r="H515" s="50"/>
    </row>
    <row r="516" spans="1:8" ht="43.5">
      <c r="A516" s="151" t="s">
        <v>435</v>
      </c>
      <c r="B516" s="151" t="s">
        <v>91</v>
      </c>
      <c r="C516" s="151" t="s">
        <v>92</v>
      </c>
      <c r="D516" s="151" t="s">
        <v>72</v>
      </c>
      <c r="E516" s="152">
        <v>3</v>
      </c>
      <c r="F516" s="153">
        <v>249000</v>
      </c>
      <c r="G516" s="153">
        <v>747000</v>
      </c>
      <c r="H516" s="50"/>
    </row>
    <row r="517" spans="1:8" ht="43.5">
      <c r="A517" s="151" t="s">
        <v>436</v>
      </c>
      <c r="B517" s="151" t="s">
        <v>98</v>
      </c>
      <c r="C517" s="151" t="s">
        <v>99</v>
      </c>
      <c r="D517" s="151" t="s">
        <v>72</v>
      </c>
      <c r="E517" s="152">
        <v>3</v>
      </c>
      <c r="F517" s="153">
        <v>99000</v>
      </c>
      <c r="G517" s="153">
        <v>297000</v>
      </c>
      <c r="H517" s="50"/>
    </row>
    <row r="518" spans="1:8" ht="43.5">
      <c r="A518" s="151" t="s">
        <v>436</v>
      </c>
      <c r="B518" s="151" t="s">
        <v>96</v>
      </c>
      <c r="C518" s="151" t="s">
        <v>97</v>
      </c>
      <c r="D518" s="151" t="s">
        <v>72</v>
      </c>
      <c r="E518" s="152">
        <v>1</v>
      </c>
      <c r="F518" s="153">
        <v>449000</v>
      </c>
      <c r="G518" s="153">
        <v>449000</v>
      </c>
      <c r="H518" s="50"/>
    </row>
    <row r="519" spans="1:8" ht="43.5">
      <c r="A519" s="151" t="s">
        <v>436</v>
      </c>
      <c r="B519" s="151" t="s">
        <v>86</v>
      </c>
      <c r="C519" s="151" t="s">
        <v>87</v>
      </c>
      <c r="D519" s="151" t="s">
        <v>72</v>
      </c>
      <c r="E519" s="152">
        <v>2</v>
      </c>
      <c r="F519" s="153">
        <v>169000</v>
      </c>
      <c r="G519" s="153">
        <v>338000</v>
      </c>
      <c r="H519" s="50"/>
    </row>
    <row r="520" spans="1:8" ht="43.5">
      <c r="A520" s="151" t="s">
        <v>436</v>
      </c>
      <c r="B520" s="151" t="s">
        <v>91</v>
      </c>
      <c r="C520" s="151" t="s">
        <v>92</v>
      </c>
      <c r="D520" s="151" t="s">
        <v>72</v>
      </c>
      <c r="E520" s="152">
        <v>2</v>
      </c>
      <c r="F520" s="153">
        <v>249000</v>
      </c>
      <c r="G520" s="153">
        <v>498000</v>
      </c>
      <c r="H520" s="50"/>
    </row>
    <row r="521" spans="1:8" ht="43.5">
      <c r="A521" s="151" t="s">
        <v>436</v>
      </c>
      <c r="B521" s="151" t="s">
        <v>88</v>
      </c>
      <c r="C521" s="151" t="s">
        <v>89</v>
      </c>
      <c r="D521" s="151" t="s">
        <v>72</v>
      </c>
      <c r="E521" s="152">
        <v>2</v>
      </c>
      <c r="F521" s="153">
        <v>299000</v>
      </c>
      <c r="G521" s="153">
        <v>598000</v>
      </c>
      <c r="H521" s="50"/>
    </row>
    <row r="522" spans="1:8" ht="43.5">
      <c r="A522" s="151" t="s">
        <v>436</v>
      </c>
      <c r="B522" s="151" t="s">
        <v>101</v>
      </c>
      <c r="C522" s="151" t="s">
        <v>102</v>
      </c>
      <c r="D522" s="151" t="s">
        <v>78</v>
      </c>
      <c r="E522" s="152">
        <v>4</v>
      </c>
      <c r="F522" s="153">
        <v>139000</v>
      </c>
      <c r="G522" s="153">
        <v>556000</v>
      </c>
      <c r="H522" s="50"/>
    </row>
    <row r="523" spans="1:8" ht="29.25">
      <c r="A523" s="151" t="s">
        <v>437</v>
      </c>
      <c r="B523" s="151" t="s">
        <v>98</v>
      </c>
      <c r="C523" s="151" t="s">
        <v>99</v>
      </c>
      <c r="D523" s="151" t="s">
        <v>72</v>
      </c>
      <c r="E523" s="152">
        <v>4</v>
      </c>
      <c r="F523" s="153">
        <v>99000</v>
      </c>
      <c r="G523" s="153">
        <v>396000</v>
      </c>
      <c r="H523" s="50"/>
    </row>
    <row r="524" spans="1:8" ht="29.25">
      <c r="A524" s="151" t="s">
        <v>437</v>
      </c>
      <c r="B524" s="151" t="s">
        <v>69</v>
      </c>
      <c r="C524" s="151" t="s">
        <v>70</v>
      </c>
      <c r="D524" s="151" t="s">
        <v>72</v>
      </c>
      <c r="E524" s="152">
        <v>10</v>
      </c>
      <c r="F524" s="153">
        <v>149000</v>
      </c>
      <c r="G524" s="153">
        <v>1490000</v>
      </c>
      <c r="H524" s="50"/>
    </row>
    <row r="525" spans="1:8" ht="29.25">
      <c r="A525" s="151" t="s">
        <v>437</v>
      </c>
      <c r="B525" s="151" t="s">
        <v>93</v>
      </c>
      <c r="C525" s="151" t="s">
        <v>94</v>
      </c>
      <c r="D525" s="151" t="s">
        <v>72</v>
      </c>
      <c r="E525" s="152">
        <v>4</v>
      </c>
      <c r="F525" s="153">
        <v>549000</v>
      </c>
      <c r="G525" s="153">
        <v>2196000</v>
      </c>
      <c r="H525" s="50"/>
    </row>
    <row r="526" spans="1:8" ht="29.25">
      <c r="A526" s="151" t="s">
        <v>437</v>
      </c>
      <c r="B526" s="151" t="s">
        <v>75</v>
      </c>
      <c r="C526" s="151" t="s">
        <v>76</v>
      </c>
      <c r="D526" s="151" t="s">
        <v>78</v>
      </c>
      <c r="E526" s="152">
        <v>8</v>
      </c>
      <c r="F526" s="153">
        <v>189000</v>
      </c>
      <c r="G526" s="153">
        <v>1512000</v>
      </c>
      <c r="H526" s="50"/>
    </row>
    <row r="527" spans="1:8" ht="29.25">
      <c r="A527" s="151" t="s">
        <v>437</v>
      </c>
      <c r="B527" s="151" t="s">
        <v>83</v>
      </c>
      <c r="C527" s="151" t="s">
        <v>84</v>
      </c>
      <c r="D527" s="151" t="s">
        <v>72</v>
      </c>
      <c r="E527" s="152">
        <v>12</v>
      </c>
      <c r="F527" s="153">
        <v>125000</v>
      </c>
      <c r="G527" s="153">
        <v>1500000</v>
      </c>
      <c r="H527" s="50"/>
    </row>
    <row r="528" spans="1:8" ht="29.25">
      <c r="A528" s="151" t="s">
        <v>438</v>
      </c>
      <c r="B528" s="151" t="s">
        <v>79</v>
      </c>
      <c r="C528" s="151" t="s">
        <v>80</v>
      </c>
      <c r="D528" s="151" t="s">
        <v>72</v>
      </c>
      <c r="E528" s="152">
        <v>6</v>
      </c>
      <c r="F528" s="153">
        <v>129000</v>
      </c>
      <c r="G528" s="153">
        <v>774000</v>
      </c>
      <c r="H528" s="50"/>
    </row>
    <row r="529" spans="1:8" ht="29.25">
      <c r="A529" s="151" t="s">
        <v>438</v>
      </c>
      <c r="B529" s="151" t="s">
        <v>88</v>
      </c>
      <c r="C529" s="151" t="s">
        <v>89</v>
      </c>
      <c r="D529" s="151" t="s">
        <v>72</v>
      </c>
      <c r="E529" s="152">
        <v>4</v>
      </c>
      <c r="F529" s="153">
        <v>299000</v>
      </c>
      <c r="G529" s="153">
        <v>1196000</v>
      </c>
      <c r="H529" s="50"/>
    </row>
    <row r="530" spans="1:8" ht="43.5">
      <c r="A530" s="151" t="s">
        <v>439</v>
      </c>
      <c r="B530" s="151" t="s">
        <v>86</v>
      </c>
      <c r="C530" s="151" t="s">
        <v>87</v>
      </c>
      <c r="D530" s="151" t="s">
        <v>72</v>
      </c>
      <c r="E530" s="152">
        <v>11</v>
      </c>
      <c r="F530" s="153">
        <v>169000</v>
      </c>
      <c r="G530" s="153">
        <v>1859000</v>
      </c>
      <c r="H530" s="50"/>
    </row>
    <row r="531" spans="1:8" ht="43.5">
      <c r="A531" s="151" t="s">
        <v>439</v>
      </c>
      <c r="B531" s="151" t="s">
        <v>101</v>
      </c>
      <c r="C531" s="151" t="s">
        <v>102</v>
      </c>
      <c r="D531" s="151" t="s">
        <v>78</v>
      </c>
      <c r="E531" s="152">
        <v>4</v>
      </c>
      <c r="F531" s="153">
        <v>139000</v>
      </c>
      <c r="G531" s="153">
        <v>556000</v>
      </c>
      <c r="H531" s="50"/>
    </row>
    <row r="532" spans="1:8" ht="43.5">
      <c r="A532" s="151" t="s">
        <v>440</v>
      </c>
      <c r="B532" s="151" t="s">
        <v>86</v>
      </c>
      <c r="C532" s="151" t="s">
        <v>87</v>
      </c>
      <c r="D532" s="151" t="s">
        <v>72</v>
      </c>
      <c r="E532" s="152">
        <v>2</v>
      </c>
      <c r="F532" s="153">
        <v>169000</v>
      </c>
      <c r="G532" s="153">
        <v>338000</v>
      </c>
      <c r="H532" s="50"/>
    </row>
    <row r="533" spans="1:8" ht="43.5">
      <c r="A533" s="151" t="s">
        <v>440</v>
      </c>
      <c r="B533" s="151" t="s">
        <v>98</v>
      </c>
      <c r="C533" s="151" t="s">
        <v>99</v>
      </c>
      <c r="D533" s="151" t="s">
        <v>72</v>
      </c>
      <c r="E533" s="152">
        <v>11</v>
      </c>
      <c r="F533" s="153">
        <v>99000</v>
      </c>
      <c r="G533" s="153">
        <v>1089000</v>
      </c>
      <c r="H533" s="50"/>
    </row>
    <row r="534" spans="1:8" ht="43.5">
      <c r="A534" s="151" t="s">
        <v>440</v>
      </c>
      <c r="B534" s="151" t="s">
        <v>93</v>
      </c>
      <c r="C534" s="151" t="s">
        <v>94</v>
      </c>
      <c r="D534" s="151" t="s">
        <v>72</v>
      </c>
      <c r="E534" s="152">
        <v>5</v>
      </c>
      <c r="F534" s="153">
        <v>549000</v>
      </c>
      <c r="G534" s="153">
        <v>2745000</v>
      </c>
      <c r="H534" s="50"/>
    </row>
    <row r="535" spans="1:8" ht="43.5">
      <c r="A535" s="151" t="s">
        <v>441</v>
      </c>
      <c r="B535" s="151" t="s">
        <v>98</v>
      </c>
      <c r="C535" s="151" t="s">
        <v>99</v>
      </c>
      <c r="D535" s="151" t="s">
        <v>72</v>
      </c>
      <c r="E535" s="152">
        <v>8</v>
      </c>
      <c r="F535" s="153">
        <v>99000</v>
      </c>
      <c r="G535" s="153">
        <v>792000</v>
      </c>
      <c r="H535" s="50"/>
    </row>
    <row r="536" spans="1:8" ht="43.5">
      <c r="A536" s="151" t="s">
        <v>442</v>
      </c>
      <c r="B536" s="151" t="s">
        <v>83</v>
      </c>
      <c r="C536" s="151" t="s">
        <v>84</v>
      </c>
      <c r="D536" s="151" t="s">
        <v>72</v>
      </c>
      <c r="E536" s="152">
        <v>6</v>
      </c>
      <c r="F536" s="153">
        <v>125000</v>
      </c>
      <c r="G536" s="153">
        <v>750000</v>
      </c>
      <c r="H536" s="50"/>
    </row>
    <row r="537" spans="1:8" ht="43.5">
      <c r="A537" s="151" t="s">
        <v>442</v>
      </c>
      <c r="B537" s="151" t="s">
        <v>93</v>
      </c>
      <c r="C537" s="151" t="s">
        <v>94</v>
      </c>
      <c r="D537" s="151" t="s">
        <v>72</v>
      </c>
      <c r="E537" s="152">
        <v>1</v>
      </c>
      <c r="F537" s="153">
        <v>549000</v>
      </c>
      <c r="G537" s="153">
        <v>549000</v>
      </c>
      <c r="H537" s="50"/>
    </row>
    <row r="538" spans="1:8" ht="43.5">
      <c r="A538" s="151" t="s">
        <v>442</v>
      </c>
      <c r="B538" s="151" t="s">
        <v>88</v>
      </c>
      <c r="C538" s="151" t="s">
        <v>89</v>
      </c>
      <c r="D538" s="151" t="s">
        <v>72</v>
      </c>
      <c r="E538" s="152">
        <v>5</v>
      </c>
      <c r="F538" s="153">
        <v>299000</v>
      </c>
      <c r="G538" s="153">
        <v>1495000</v>
      </c>
      <c r="H538" s="50"/>
    </row>
    <row r="539" spans="1:8" ht="43.5">
      <c r="A539" s="151" t="s">
        <v>442</v>
      </c>
      <c r="B539" s="151" t="s">
        <v>81</v>
      </c>
      <c r="C539" s="151" t="s">
        <v>82</v>
      </c>
      <c r="D539" s="151" t="s">
        <v>72</v>
      </c>
      <c r="E539" s="152">
        <v>4</v>
      </c>
      <c r="F539" s="153">
        <v>159000</v>
      </c>
      <c r="G539" s="153">
        <v>636000</v>
      </c>
      <c r="H539" s="50"/>
    </row>
    <row r="540" spans="1:8" ht="43.5">
      <c r="A540" s="151" t="s">
        <v>442</v>
      </c>
      <c r="B540" s="151" t="s">
        <v>101</v>
      </c>
      <c r="C540" s="151" t="s">
        <v>102</v>
      </c>
      <c r="D540" s="151" t="s">
        <v>78</v>
      </c>
      <c r="E540" s="152">
        <v>8</v>
      </c>
      <c r="F540" s="153">
        <v>139000</v>
      </c>
      <c r="G540" s="153">
        <v>1112000</v>
      </c>
      <c r="H540" s="50"/>
    </row>
    <row r="541" spans="1:8" ht="43.5">
      <c r="A541" s="151" t="s">
        <v>442</v>
      </c>
      <c r="B541" s="151" t="s">
        <v>96</v>
      </c>
      <c r="C541" s="151" t="s">
        <v>97</v>
      </c>
      <c r="D541" s="151" t="s">
        <v>72</v>
      </c>
      <c r="E541" s="152">
        <v>2</v>
      </c>
      <c r="F541" s="153">
        <v>449000</v>
      </c>
      <c r="G541" s="153">
        <v>898000</v>
      </c>
      <c r="H541" s="50"/>
    </row>
    <row r="542" spans="1:8" ht="43.5">
      <c r="A542" s="151" t="s">
        <v>443</v>
      </c>
      <c r="B542" s="151" t="s">
        <v>96</v>
      </c>
      <c r="C542" s="151" t="s">
        <v>97</v>
      </c>
      <c r="D542" s="151" t="s">
        <v>72</v>
      </c>
      <c r="E542" s="152">
        <v>3</v>
      </c>
      <c r="F542" s="153">
        <v>449000</v>
      </c>
      <c r="G542" s="153">
        <v>1347000</v>
      </c>
      <c r="H542" s="50"/>
    </row>
    <row r="543" spans="1:8" ht="43.5">
      <c r="A543" s="151" t="s">
        <v>443</v>
      </c>
      <c r="B543" s="151" t="s">
        <v>75</v>
      </c>
      <c r="C543" s="151" t="s">
        <v>76</v>
      </c>
      <c r="D543" s="151" t="s">
        <v>78</v>
      </c>
      <c r="E543" s="152">
        <v>3</v>
      </c>
      <c r="F543" s="153">
        <v>189000</v>
      </c>
      <c r="G543" s="153">
        <v>567000</v>
      </c>
      <c r="H543" s="50"/>
    </row>
    <row r="544" spans="1:8" ht="43.5">
      <c r="A544" s="151" t="s">
        <v>443</v>
      </c>
      <c r="B544" s="151" t="s">
        <v>98</v>
      </c>
      <c r="C544" s="151" t="s">
        <v>99</v>
      </c>
      <c r="D544" s="151" t="s">
        <v>72</v>
      </c>
      <c r="E544" s="152">
        <v>12</v>
      </c>
      <c r="F544" s="153">
        <v>99000</v>
      </c>
      <c r="G544" s="153">
        <v>1188000</v>
      </c>
      <c r="H544" s="50"/>
    </row>
    <row r="545" spans="1:8" ht="43.5">
      <c r="A545" s="151" t="s">
        <v>443</v>
      </c>
      <c r="B545" s="151" t="s">
        <v>81</v>
      </c>
      <c r="C545" s="151" t="s">
        <v>82</v>
      </c>
      <c r="D545" s="151" t="s">
        <v>72</v>
      </c>
      <c r="E545" s="152">
        <v>11</v>
      </c>
      <c r="F545" s="153">
        <v>159000</v>
      </c>
      <c r="G545" s="153">
        <v>1749000</v>
      </c>
      <c r="H545" s="50"/>
    </row>
    <row r="546" spans="1:8" ht="43.5">
      <c r="A546" s="151" t="s">
        <v>443</v>
      </c>
      <c r="B546" s="151" t="s">
        <v>101</v>
      </c>
      <c r="C546" s="151" t="s">
        <v>102</v>
      </c>
      <c r="D546" s="151" t="s">
        <v>78</v>
      </c>
      <c r="E546" s="152">
        <v>2</v>
      </c>
      <c r="F546" s="153">
        <v>139000</v>
      </c>
      <c r="G546" s="153">
        <v>278000</v>
      </c>
      <c r="H546" s="50"/>
    </row>
    <row r="547" spans="1:8" ht="29.25">
      <c r="A547" s="151" t="s">
        <v>444</v>
      </c>
      <c r="B547" s="151" t="s">
        <v>93</v>
      </c>
      <c r="C547" s="151" t="s">
        <v>94</v>
      </c>
      <c r="D547" s="151" t="s">
        <v>72</v>
      </c>
      <c r="E547" s="152">
        <v>1</v>
      </c>
      <c r="F547" s="153">
        <v>549000</v>
      </c>
      <c r="G547" s="153">
        <v>549000</v>
      </c>
      <c r="H547" s="50"/>
    </row>
    <row r="548" spans="1:8" ht="29.25">
      <c r="A548" s="151" t="s">
        <v>444</v>
      </c>
      <c r="B548" s="151" t="s">
        <v>98</v>
      </c>
      <c r="C548" s="151" t="s">
        <v>99</v>
      </c>
      <c r="D548" s="151" t="s">
        <v>72</v>
      </c>
      <c r="E548" s="152">
        <v>11</v>
      </c>
      <c r="F548" s="153">
        <v>99000</v>
      </c>
      <c r="G548" s="153">
        <v>1089000</v>
      </c>
      <c r="H548" s="50"/>
    </row>
    <row r="549" spans="1:8" ht="29.25">
      <c r="A549" s="151" t="s">
        <v>445</v>
      </c>
      <c r="B549" s="151" t="s">
        <v>96</v>
      </c>
      <c r="C549" s="151" t="s">
        <v>97</v>
      </c>
      <c r="D549" s="151" t="s">
        <v>72</v>
      </c>
      <c r="E549" s="152">
        <v>3</v>
      </c>
      <c r="F549" s="153">
        <v>449000</v>
      </c>
      <c r="G549" s="153">
        <v>1347000</v>
      </c>
      <c r="H549" s="50"/>
    </row>
    <row r="550" spans="1:8" ht="29.25">
      <c r="A550" s="151" t="s">
        <v>445</v>
      </c>
      <c r="B550" s="151" t="s">
        <v>86</v>
      </c>
      <c r="C550" s="151" t="s">
        <v>87</v>
      </c>
      <c r="D550" s="151" t="s">
        <v>72</v>
      </c>
      <c r="E550" s="152">
        <v>12</v>
      </c>
      <c r="F550" s="153">
        <v>169000</v>
      </c>
      <c r="G550" s="153">
        <v>2028000</v>
      </c>
      <c r="H550" s="50"/>
    </row>
    <row r="551" spans="1:8" ht="29.25">
      <c r="A551" s="151" t="s">
        <v>445</v>
      </c>
      <c r="B551" s="151" t="s">
        <v>93</v>
      </c>
      <c r="C551" s="151" t="s">
        <v>94</v>
      </c>
      <c r="D551" s="151" t="s">
        <v>72</v>
      </c>
      <c r="E551" s="152">
        <v>1</v>
      </c>
      <c r="F551" s="153">
        <v>549000</v>
      </c>
      <c r="G551" s="153">
        <v>549000</v>
      </c>
      <c r="H551" s="50"/>
    </row>
    <row r="552" spans="1:8" ht="29.25">
      <c r="A552" s="151" t="s">
        <v>445</v>
      </c>
      <c r="B552" s="151" t="s">
        <v>73</v>
      </c>
      <c r="C552" s="151" t="s">
        <v>74</v>
      </c>
      <c r="D552" s="151" t="s">
        <v>72</v>
      </c>
      <c r="E552" s="152">
        <v>2</v>
      </c>
      <c r="F552" s="153">
        <v>119000</v>
      </c>
      <c r="G552" s="153">
        <v>238000</v>
      </c>
      <c r="H552" s="50"/>
    </row>
    <row r="553" spans="1:8" ht="29.25">
      <c r="A553" s="151" t="s">
        <v>445</v>
      </c>
      <c r="B553" s="151" t="s">
        <v>81</v>
      </c>
      <c r="C553" s="151" t="s">
        <v>82</v>
      </c>
      <c r="D553" s="151" t="s">
        <v>72</v>
      </c>
      <c r="E553" s="152">
        <v>11</v>
      </c>
      <c r="F553" s="153">
        <v>159000</v>
      </c>
      <c r="G553" s="153">
        <v>1749000</v>
      </c>
      <c r="H553" s="50"/>
    </row>
    <row r="554" spans="1:8" ht="29.25">
      <c r="A554" s="151" t="s">
        <v>445</v>
      </c>
      <c r="B554" s="151" t="s">
        <v>75</v>
      </c>
      <c r="C554" s="151" t="s">
        <v>76</v>
      </c>
      <c r="D554" s="151" t="s">
        <v>78</v>
      </c>
      <c r="E554" s="152">
        <v>7</v>
      </c>
      <c r="F554" s="153">
        <v>189000</v>
      </c>
      <c r="G554" s="153">
        <v>1323000</v>
      </c>
      <c r="H554" s="50"/>
    </row>
    <row r="555" spans="1:8" ht="29.25">
      <c r="A555" s="151" t="s">
        <v>446</v>
      </c>
      <c r="B555" s="151" t="s">
        <v>79</v>
      </c>
      <c r="C555" s="151" t="s">
        <v>80</v>
      </c>
      <c r="D555" s="151" t="s">
        <v>72</v>
      </c>
      <c r="E555" s="152">
        <v>2</v>
      </c>
      <c r="F555" s="153">
        <v>129000</v>
      </c>
      <c r="G555" s="153">
        <v>258000</v>
      </c>
      <c r="H555" s="50"/>
    </row>
    <row r="556" spans="1:8" ht="29.25">
      <c r="A556" s="151" t="s">
        <v>446</v>
      </c>
      <c r="B556" s="151" t="s">
        <v>93</v>
      </c>
      <c r="C556" s="151" t="s">
        <v>94</v>
      </c>
      <c r="D556" s="151" t="s">
        <v>72</v>
      </c>
      <c r="E556" s="152">
        <v>3</v>
      </c>
      <c r="F556" s="153">
        <v>549000</v>
      </c>
      <c r="G556" s="153">
        <v>1647000</v>
      </c>
      <c r="H556" s="50"/>
    </row>
    <row r="557" spans="1:8" ht="29.25">
      <c r="A557" s="151" t="s">
        <v>446</v>
      </c>
      <c r="B557" s="151" t="s">
        <v>86</v>
      </c>
      <c r="C557" s="151" t="s">
        <v>87</v>
      </c>
      <c r="D557" s="151" t="s">
        <v>72</v>
      </c>
      <c r="E557" s="152">
        <v>1</v>
      </c>
      <c r="F557" s="153">
        <v>169000</v>
      </c>
      <c r="G557" s="153">
        <v>169000</v>
      </c>
      <c r="H557" s="50"/>
    </row>
    <row r="558" spans="1:8" ht="29.25">
      <c r="A558" s="151" t="s">
        <v>446</v>
      </c>
      <c r="B558" s="151" t="s">
        <v>88</v>
      </c>
      <c r="C558" s="151" t="s">
        <v>89</v>
      </c>
      <c r="D558" s="151" t="s">
        <v>72</v>
      </c>
      <c r="E558" s="152">
        <v>2</v>
      </c>
      <c r="F558" s="153">
        <v>299000</v>
      </c>
      <c r="G558" s="153">
        <v>598000</v>
      </c>
      <c r="H558" s="50"/>
    </row>
    <row r="559" spans="1:8" ht="29.25">
      <c r="A559" s="151" t="s">
        <v>446</v>
      </c>
      <c r="B559" s="151" t="s">
        <v>91</v>
      </c>
      <c r="C559" s="151" t="s">
        <v>92</v>
      </c>
      <c r="D559" s="151" t="s">
        <v>72</v>
      </c>
      <c r="E559" s="152">
        <v>5</v>
      </c>
      <c r="F559" s="153">
        <v>249000</v>
      </c>
      <c r="G559" s="153">
        <v>1245000</v>
      </c>
      <c r="H559" s="50"/>
    </row>
    <row r="560" spans="1:8" ht="29.25">
      <c r="A560" s="151" t="s">
        <v>446</v>
      </c>
      <c r="B560" s="151" t="s">
        <v>96</v>
      </c>
      <c r="C560" s="151" t="s">
        <v>97</v>
      </c>
      <c r="D560" s="151" t="s">
        <v>72</v>
      </c>
      <c r="E560" s="152">
        <v>3</v>
      </c>
      <c r="F560" s="153">
        <v>449000</v>
      </c>
      <c r="G560" s="153">
        <v>1347000</v>
      </c>
      <c r="H560" s="50"/>
    </row>
    <row r="561" spans="1:8" ht="29.25">
      <c r="A561" s="151" t="s">
        <v>447</v>
      </c>
      <c r="B561" s="151" t="s">
        <v>101</v>
      </c>
      <c r="C561" s="151" t="s">
        <v>102</v>
      </c>
      <c r="D561" s="151" t="s">
        <v>78</v>
      </c>
      <c r="E561" s="152">
        <v>12</v>
      </c>
      <c r="F561" s="153">
        <v>139000</v>
      </c>
      <c r="G561" s="153">
        <v>1668000</v>
      </c>
      <c r="H561" s="50"/>
    </row>
    <row r="562" spans="1:8" ht="29.25">
      <c r="A562" s="151" t="s">
        <v>447</v>
      </c>
      <c r="B562" s="151" t="s">
        <v>83</v>
      </c>
      <c r="C562" s="151" t="s">
        <v>84</v>
      </c>
      <c r="D562" s="151" t="s">
        <v>72</v>
      </c>
      <c r="E562" s="152">
        <v>8</v>
      </c>
      <c r="F562" s="153">
        <v>125000</v>
      </c>
      <c r="G562" s="153">
        <v>1000000</v>
      </c>
      <c r="H562" s="50"/>
    </row>
    <row r="563" spans="1:8" ht="43.5">
      <c r="A563" s="151" t="s">
        <v>448</v>
      </c>
      <c r="B563" s="151" t="s">
        <v>101</v>
      </c>
      <c r="C563" s="151" t="s">
        <v>102</v>
      </c>
      <c r="D563" s="151" t="s">
        <v>78</v>
      </c>
      <c r="E563" s="152">
        <v>11</v>
      </c>
      <c r="F563" s="153">
        <v>139000</v>
      </c>
      <c r="G563" s="153">
        <v>1529000</v>
      </c>
      <c r="H563" s="50"/>
    </row>
    <row r="564" spans="1:8" ht="43.5">
      <c r="A564" s="151" t="s">
        <v>448</v>
      </c>
      <c r="B564" s="151" t="s">
        <v>81</v>
      </c>
      <c r="C564" s="151" t="s">
        <v>82</v>
      </c>
      <c r="D564" s="151" t="s">
        <v>72</v>
      </c>
      <c r="E564" s="152">
        <v>10</v>
      </c>
      <c r="F564" s="153">
        <v>159000</v>
      </c>
      <c r="G564" s="153">
        <v>1590000</v>
      </c>
      <c r="H564" s="50"/>
    </row>
    <row r="565" spans="1:8" ht="43.5">
      <c r="A565" s="151" t="s">
        <v>448</v>
      </c>
      <c r="B565" s="151" t="s">
        <v>83</v>
      </c>
      <c r="C565" s="151" t="s">
        <v>84</v>
      </c>
      <c r="D565" s="151" t="s">
        <v>72</v>
      </c>
      <c r="E565" s="152">
        <v>10</v>
      </c>
      <c r="F565" s="153">
        <v>125000</v>
      </c>
      <c r="G565" s="153">
        <v>1250000</v>
      </c>
      <c r="H565" s="50"/>
    </row>
    <row r="566" spans="1:8" ht="43.5">
      <c r="A566" s="151" t="s">
        <v>448</v>
      </c>
      <c r="B566" s="151" t="s">
        <v>93</v>
      </c>
      <c r="C566" s="151" t="s">
        <v>94</v>
      </c>
      <c r="D566" s="151" t="s">
        <v>72</v>
      </c>
      <c r="E566" s="152">
        <v>2</v>
      </c>
      <c r="F566" s="153">
        <v>549000</v>
      </c>
      <c r="G566" s="153">
        <v>1098000</v>
      </c>
      <c r="H566" s="50"/>
    </row>
    <row r="567" spans="1:8" ht="43.5">
      <c r="A567" s="151" t="s">
        <v>449</v>
      </c>
      <c r="B567" s="151" t="s">
        <v>81</v>
      </c>
      <c r="C567" s="151" t="s">
        <v>82</v>
      </c>
      <c r="D567" s="151" t="s">
        <v>72</v>
      </c>
      <c r="E567" s="152">
        <v>9</v>
      </c>
      <c r="F567" s="153">
        <v>159000</v>
      </c>
      <c r="G567" s="153">
        <v>1431000</v>
      </c>
      <c r="H567" s="50"/>
    </row>
    <row r="568" spans="1:8" ht="43.5">
      <c r="A568" s="151" t="s">
        <v>449</v>
      </c>
      <c r="B568" s="151" t="s">
        <v>91</v>
      </c>
      <c r="C568" s="151" t="s">
        <v>92</v>
      </c>
      <c r="D568" s="151" t="s">
        <v>72</v>
      </c>
      <c r="E568" s="152">
        <v>4</v>
      </c>
      <c r="F568" s="153">
        <v>249000</v>
      </c>
      <c r="G568" s="153">
        <v>996000</v>
      </c>
      <c r="H568" s="50"/>
    </row>
    <row r="569" spans="1:8" ht="43.5">
      <c r="A569" s="151" t="s">
        <v>449</v>
      </c>
      <c r="B569" s="151" t="s">
        <v>98</v>
      </c>
      <c r="C569" s="151" t="s">
        <v>99</v>
      </c>
      <c r="D569" s="151" t="s">
        <v>72</v>
      </c>
      <c r="E569" s="152">
        <v>8</v>
      </c>
      <c r="F569" s="153">
        <v>99000</v>
      </c>
      <c r="G569" s="153">
        <v>792000</v>
      </c>
      <c r="H569" s="50"/>
    </row>
    <row r="570" spans="1:8" ht="29.25">
      <c r="A570" s="151" t="s">
        <v>450</v>
      </c>
      <c r="B570" s="151" t="s">
        <v>91</v>
      </c>
      <c r="C570" s="151" t="s">
        <v>92</v>
      </c>
      <c r="D570" s="151" t="s">
        <v>72</v>
      </c>
      <c r="E570" s="152">
        <v>4</v>
      </c>
      <c r="F570" s="153">
        <v>249000</v>
      </c>
      <c r="G570" s="153">
        <v>996000</v>
      </c>
      <c r="H570" s="50"/>
    </row>
    <row r="571" spans="1:8" ht="29.25">
      <c r="A571" s="151" t="s">
        <v>450</v>
      </c>
      <c r="B571" s="151" t="s">
        <v>86</v>
      </c>
      <c r="C571" s="151" t="s">
        <v>87</v>
      </c>
      <c r="D571" s="151" t="s">
        <v>72</v>
      </c>
      <c r="E571" s="152">
        <v>10</v>
      </c>
      <c r="F571" s="153">
        <v>169000</v>
      </c>
      <c r="G571" s="153">
        <v>1690000</v>
      </c>
      <c r="H571" s="50"/>
    </row>
    <row r="572" spans="1:8" ht="29.25">
      <c r="A572" s="151" t="s">
        <v>450</v>
      </c>
      <c r="B572" s="151" t="s">
        <v>101</v>
      </c>
      <c r="C572" s="151" t="s">
        <v>102</v>
      </c>
      <c r="D572" s="151" t="s">
        <v>78</v>
      </c>
      <c r="E572" s="152">
        <v>1</v>
      </c>
      <c r="F572" s="153">
        <v>139000</v>
      </c>
      <c r="G572" s="153">
        <v>139000</v>
      </c>
      <c r="H572" s="50"/>
    </row>
    <row r="573" spans="1:8" ht="29.25">
      <c r="A573" s="151" t="s">
        <v>450</v>
      </c>
      <c r="B573" s="151" t="s">
        <v>83</v>
      </c>
      <c r="C573" s="151" t="s">
        <v>84</v>
      </c>
      <c r="D573" s="151" t="s">
        <v>72</v>
      </c>
      <c r="E573" s="152">
        <v>5</v>
      </c>
      <c r="F573" s="153">
        <v>125000</v>
      </c>
      <c r="G573" s="153">
        <v>625000</v>
      </c>
      <c r="H573" s="50"/>
    </row>
    <row r="574" spans="1:8" ht="43.5">
      <c r="A574" s="151" t="s">
        <v>451</v>
      </c>
      <c r="B574" s="151" t="s">
        <v>79</v>
      </c>
      <c r="C574" s="151" t="s">
        <v>80</v>
      </c>
      <c r="D574" s="151" t="s">
        <v>72</v>
      </c>
      <c r="E574" s="152">
        <v>2</v>
      </c>
      <c r="F574" s="153">
        <v>129000</v>
      </c>
      <c r="G574" s="153">
        <v>258000</v>
      </c>
      <c r="H574" s="50"/>
    </row>
    <row r="575" spans="1:8" ht="43.5">
      <c r="A575" s="151" t="s">
        <v>451</v>
      </c>
      <c r="B575" s="151" t="s">
        <v>91</v>
      </c>
      <c r="C575" s="151" t="s">
        <v>92</v>
      </c>
      <c r="D575" s="151" t="s">
        <v>72</v>
      </c>
      <c r="E575" s="152">
        <v>6</v>
      </c>
      <c r="F575" s="153">
        <v>249000</v>
      </c>
      <c r="G575" s="153">
        <v>1494000</v>
      </c>
      <c r="H575" s="50"/>
    </row>
    <row r="576" spans="1:8" ht="43.5">
      <c r="A576" s="151" t="s">
        <v>451</v>
      </c>
      <c r="B576" s="151" t="s">
        <v>81</v>
      </c>
      <c r="C576" s="151" t="s">
        <v>82</v>
      </c>
      <c r="D576" s="151" t="s">
        <v>72</v>
      </c>
      <c r="E576" s="152">
        <v>4</v>
      </c>
      <c r="F576" s="153">
        <v>159000</v>
      </c>
      <c r="G576" s="153">
        <v>636000</v>
      </c>
      <c r="H576" s="50"/>
    </row>
    <row r="577" spans="1:8" ht="43.5">
      <c r="A577" s="151" t="s">
        <v>451</v>
      </c>
      <c r="B577" s="151" t="s">
        <v>101</v>
      </c>
      <c r="C577" s="151" t="s">
        <v>102</v>
      </c>
      <c r="D577" s="151" t="s">
        <v>78</v>
      </c>
      <c r="E577" s="152">
        <v>12</v>
      </c>
      <c r="F577" s="153">
        <v>139000</v>
      </c>
      <c r="G577" s="153">
        <v>1668000</v>
      </c>
      <c r="H577" s="50"/>
    </row>
    <row r="578" spans="1:8" ht="43.5">
      <c r="A578" s="151" t="s">
        <v>452</v>
      </c>
      <c r="B578" s="151" t="s">
        <v>98</v>
      </c>
      <c r="C578" s="151" t="s">
        <v>99</v>
      </c>
      <c r="D578" s="151" t="s">
        <v>72</v>
      </c>
      <c r="E578" s="152">
        <v>7</v>
      </c>
      <c r="F578" s="153">
        <v>99000</v>
      </c>
      <c r="G578" s="153">
        <v>693000</v>
      </c>
      <c r="H578" s="50"/>
    </row>
    <row r="579" spans="1:8" ht="43.5">
      <c r="A579" s="151" t="s">
        <v>452</v>
      </c>
      <c r="B579" s="151" t="s">
        <v>96</v>
      </c>
      <c r="C579" s="151" t="s">
        <v>97</v>
      </c>
      <c r="D579" s="151" t="s">
        <v>72</v>
      </c>
      <c r="E579" s="152">
        <v>4</v>
      </c>
      <c r="F579" s="153">
        <v>449000</v>
      </c>
      <c r="G579" s="153">
        <v>1796000</v>
      </c>
      <c r="H579" s="50"/>
    </row>
    <row r="580" spans="1:8" ht="43.5">
      <c r="A580" s="151" t="s">
        <v>452</v>
      </c>
      <c r="B580" s="151" t="s">
        <v>86</v>
      </c>
      <c r="C580" s="151" t="s">
        <v>87</v>
      </c>
      <c r="D580" s="151" t="s">
        <v>72</v>
      </c>
      <c r="E580" s="152">
        <v>5</v>
      </c>
      <c r="F580" s="153">
        <v>169000</v>
      </c>
      <c r="G580" s="153">
        <v>845000</v>
      </c>
      <c r="H580" s="50"/>
    </row>
    <row r="581" spans="1:8" ht="43.5">
      <c r="A581" s="151" t="s">
        <v>452</v>
      </c>
      <c r="B581" s="151" t="s">
        <v>83</v>
      </c>
      <c r="C581" s="151" t="s">
        <v>84</v>
      </c>
      <c r="D581" s="151" t="s">
        <v>72</v>
      </c>
      <c r="E581" s="152">
        <v>1</v>
      </c>
      <c r="F581" s="153">
        <v>125000</v>
      </c>
      <c r="G581" s="153">
        <v>125000</v>
      </c>
      <c r="H581" s="50"/>
    </row>
    <row r="582" spans="1:8" ht="43.5">
      <c r="A582" s="151" t="s">
        <v>453</v>
      </c>
      <c r="B582" s="151" t="s">
        <v>73</v>
      </c>
      <c r="C582" s="151" t="s">
        <v>74</v>
      </c>
      <c r="D582" s="151" t="s">
        <v>72</v>
      </c>
      <c r="E582" s="152">
        <v>4</v>
      </c>
      <c r="F582" s="153">
        <v>119000</v>
      </c>
      <c r="G582" s="153">
        <v>476000</v>
      </c>
      <c r="H582" s="50"/>
    </row>
    <row r="583" spans="1:8" ht="43.5">
      <c r="A583" s="151" t="s">
        <v>453</v>
      </c>
      <c r="B583" s="151" t="s">
        <v>75</v>
      </c>
      <c r="C583" s="151" t="s">
        <v>76</v>
      </c>
      <c r="D583" s="151" t="s">
        <v>78</v>
      </c>
      <c r="E583" s="152">
        <v>12</v>
      </c>
      <c r="F583" s="153">
        <v>189000</v>
      </c>
      <c r="G583" s="153">
        <v>2268000</v>
      </c>
      <c r="H583" s="50"/>
    </row>
    <row r="584" spans="1:8" ht="43.5">
      <c r="A584" s="151" t="s">
        <v>453</v>
      </c>
      <c r="B584" s="151" t="s">
        <v>88</v>
      </c>
      <c r="C584" s="151" t="s">
        <v>89</v>
      </c>
      <c r="D584" s="151" t="s">
        <v>72</v>
      </c>
      <c r="E584" s="152">
        <v>6</v>
      </c>
      <c r="F584" s="153">
        <v>299000</v>
      </c>
      <c r="G584" s="153">
        <v>1794000</v>
      </c>
      <c r="H584" s="50"/>
    </row>
    <row r="585" spans="1:8" ht="43.5">
      <c r="A585" s="151" t="s">
        <v>453</v>
      </c>
      <c r="B585" s="151" t="s">
        <v>101</v>
      </c>
      <c r="C585" s="151" t="s">
        <v>102</v>
      </c>
      <c r="D585" s="151" t="s">
        <v>78</v>
      </c>
      <c r="E585" s="152">
        <v>3</v>
      </c>
      <c r="F585" s="153">
        <v>139000</v>
      </c>
      <c r="G585" s="153">
        <v>417000</v>
      </c>
      <c r="H585" s="50"/>
    </row>
    <row r="586" spans="1:8" ht="43.5">
      <c r="A586" s="151" t="s">
        <v>453</v>
      </c>
      <c r="B586" s="151" t="s">
        <v>79</v>
      </c>
      <c r="C586" s="151" t="s">
        <v>80</v>
      </c>
      <c r="D586" s="151" t="s">
        <v>72</v>
      </c>
      <c r="E586" s="152">
        <v>4</v>
      </c>
      <c r="F586" s="153">
        <v>129000</v>
      </c>
      <c r="G586" s="153">
        <v>516000</v>
      </c>
      <c r="H586" s="50"/>
    </row>
    <row r="587" spans="1:8" ht="29.25">
      <c r="A587" s="151" t="s">
        <v>454</v>
      </c>
      <c r="B587" s="151" t="s">
        <v>79</v>
      </c>
      <c r="C587" s="151" t="s">
        <v>80</v>
      </c>
      <c r="D587" s="151" t="s">
        <v>72</v>
      </c>
      <c r="E587" s="152">
        <v>8</v>
      </c>
      <c r="F587" s="153">
        <v>129000</v>
      </c>
      <c r="G587" s="153">
        <v>1032000</v>
      </c>
      <c r="H587" s="50"/>
    </row>
    <row r="588" spans="1:8" ht="43.5">
      <c r="A588" s="151" t="s">
        <v>455</v>
      </c>
      <c r="B588" s="151" t="s">
        <v>98</v>
      </c>
      <c r="C588" s="151" t="s">
        <v>99</v>
      </c>
      <c r="D588" s="151" t="s">
        <v>72</v>
      </c>
      <c r="E588" s="152">
        <v>9</v>
      </c>
      <c r="F588" s="153">
        <v>99000</v>
      </c>
      <c r="G588" s="153">
        <v>891000</v>
      </c>
      <c r="H588" s="50"/>
    </row>
    <row r="589" spans="1:8" ht="43.5">
      <c r="A589" s="151" t="s">
        <v>455</v>
      </c>
      <c r="B589" s="151" t="s">
        <v>86</v>
      </c>
      <c r="C589" s="151" t="s">
        <v>87</v>
      </c>
      <c r="D589" s="151" t="s">
        <v>72</v>
      </c>
      <c r="E589" s="152">
        <v>8</v>
      </c>
      <c r="F589" s="153">
        <v>169000</v>
      </c>
      <c r="G589" s="153">
        <v>1352000</v>
      </c>
      <c r="H589" s="50"/>
    </row>
    <row r="590" spans="1:8" ht="43.5">
      <c r="A590" s="151" t="s">
        <v>455</v>
      </c>
      <c r="B590" s="151" t="s">
        <v>88</v>
      </c>
      <c r="C590" s="151" t="s">
        <v>89</v>
      </c>
      <c r="D590" s="151" t="s">
        <v>72</v>
      </c>
      <c r="E590" s="152">
        <v>4</v>
      </c>
      <c r="F590" s="153">
        <v>299000</v>
      </c>
      <c r="G590" s="153">
        <v>1196000</v>
      </c>
      <c r="H590" s="50"/>
    </row>
    <row r="591" spans="1:8" ht="43.5">
      <c r="A591" s="151" t="s">
        <v>455</v>
      </c>
      <c r="B591" s="151" t="s">
        <v>69</v>
      </c>
      <c r="C591" s="151" t="s">
        <v>70</v>
      </c>
      <c r="D591" s="151" t="s">
        <v>72</v>
      </c>
      <c r="E591" s="152">
        <v>5</v>
      </c>
      <c r="F591" s="153">
        <v>149000</v>
      </c>
      <c r="G591" s="153">
        <v>745000</v>
      </c>
      <c r="H591" s="50"/>
    </row>
    <row r="592" spans="1:8" ht="43.5">
      <c r="A592" s="151" t="s">
        <v>455</v>
      </c>
      <c r="B592" s="151" t="s">
        <v>101</v>
      </c>
      <c r="C592" s="151" t="s">
        <v>102</v>
      </c>
      <c r="D592" s="151" t="s">
        <v>78</v>
      </c>
      <c r="E592" s="152">
        <v>1</v>
      </c>
      <c r="F592" s="153">
        <v>139000</v>
      </c>
      <c r="G592" s="153">
        <v>139000</v>
      </c>
      <c r="H592" s="50"/>
    </row>
    <row r="593" spans="1:8" ht="29.25">
      <c r="A593" s="151" t="s">
        <v>456</v>
      </c>
      <c r="B593" s="151" t="s">
        <v>81</v>
      </c>
      <c r="C593" s="151" t="s">
        <v>82</v>
      </c>
      <c r="D593" s="151" t="s">
        <v>72</v>
      </c>
      <c r="E593" s="152">
        <v>8</v>
      </c>
      <c r="F593" s="153">
        <v>159000</v>
      </c>
      <c r="G593" s="153">
        <v>1272000</v>
      </c>
      <c r="H593" s="50"/>
    </row>
    <row r="594" spans="1:8" ht="29.25">
      <c r="A594" s="151" t="s">
        <v>456</v>
      </c>
      <c r="B594" s="151" t="s">
        <v>91</v>
      </c>
      <c r="C594" s="151" t="s">
        <v>92</v>
      </c>
      <c r="D594" s="151" t="s">
        <v>72</v>
      </c>
      <c r="E594" s="152">
        <v>3</v>
      </c>
      <c r="F594" s="153">
        <v>249000</v>
      </c>
      <c r="G594" s="153">
        <v>747000</v>
      </c>
      <c r="H594" s="50"/>
    </row>
    <row r="595" spans="1:8" ht="29.25">
      <c r="A595" s="151" t="s">
        <v>456</v>
      </c>
      <c r="B595" s="151" t="s">
        <v>96</v>
      </c>
      <c r="C595" s="151" t="s">
        <v>97</v>
      </c>
      <c r="D595" s="151" t="s">
        <v>72</v>
      </c>
      <c r="E595" s="152">
        <v>4</v>
      </c>
      <c r="F595" s="153">
        <v>449000</v>
      </c>
      <c r="G595" s="153">
        <v>1796000</v>
      </c>
      <c r="H595" s="50"/>
    </row>
    <row r="596" spans="1:8" ht="29.25">
      <c r="A596" s="151" t="s">
        <v>456</v>
      </c>
      <c r="B596" s="151" t="s">
        <v>79</v>
      </c>
      <c r="C596" s="151" t="s">
        <v>80</v>
      </c>
      <c r="D596" s="151" t="s">
        <v>72</v>
      </c>
      <c r="E596" s="152">
        <v>7</v>
      </c>
      <c r="F596" s="153">
        <v>129000</v>
      </c>
      <c r="G596" s="153">
        <v>903000</v>
      </c>
      <c r="H596" s="50"/>
    </row>
    <row r="597" spans="1:8" ht="43.5">
      <c r="A597" s="151" t="s">
        <v>457</v>
      </c>
      <c r="B597" s="151" t="s">
        <v>75</v>
      </c>
      <c r="C597" s="151" t="s">
        <v>76</v>
      </c>
      <c r="D597" s="151" t="s">
        <v>78</v>
      </c>
      <c r="E597" s="152">
        <v>8</v>
      </c>
      <c r="F597" s="153">
        <v>189000</v>
      </c>
      <c r="G597" s="153">
        <v>1512000</v>
      </c>
      <c r="H597" s="50"/>
    </row>
    <row r="598" spans="1:8" ht="43.5">
      <c r="A598" s="151" t="s">
        <v>457</v>
      </c>
      <c r="B598" s="151" t="s">
        <v>81</v>
      </c>
      <c r="C598" s="151" t="s">
        <v>82</v>
      </c>
      <c r="D598" s="151" t="s">
        <v>72</v>
      </c>
      <c r="E598" s="152">
        <v>2</v>
      </c>
      <c r="F598" s="153">
        <v>159000</v>
      </c>
      <c r="G598" s="153">
        <v>318000</v>
      </c>
      <c r="H598" s="50"/>
    </row>
    <row r="599" spans="1:8" ht="43.5">
      <c r="A599" s="151" t="s">
        <v>457</v>
      </c>
      <c r="B599" s="151" t="s">
        <v>73</v>
      </c>
      <c r="C599" s="151" t="s">
        <v>74</v>
      </c>
      <c r="D599" s="151" t="s">
        <v>72</v>
      </c>
      <c r="E599" s="152">
        <v>2</v>
      </c>
      <c r="F599" s="153">
        <v>119000</v>
      </c>
      <c r="G599" s="153">
        <v>238000</v>
      </c>
      <c r="H599" s="50"/>
    </row>
    <row r="600" spans="1:8" ht="43.5">
      <c r="A600" s="151" t="s">
        <v>457</v>
      </c>
      <c r="B600" s="151" t="s">
        <v>101</v>
      </c>
      <c r="C600" s="151" t="s">
        <v>102</v>
      </c>
      <c r="D600" s="151" t="s">
        <v>78</v>
      </c>
      <c r="E600" s="152">
        <v>8</v>
      </c>
      <c r="F600" s="153">
        <v>139000</v>
      </c>
      <c r="G600" s="153">
        <v>1112000</v>
      </c>
      <c r="H600" s="50"/>
    </row>
    <row r="601" spans="1:8" ht="29.25">
      <c r="A601" s="151" t="s">
        <v>458</v>
      </c>
      <c r="B601" s="151" t="s">
        <v>101</v>
      </c>
      <c r="C601" s="151" t="s">
        <v>102</v>
      </c>
      <c r="D601" s="151" t="s">
        <v>78</v>
      </c>
      <c r="E601" s="152">
        <v>8</v>
      </c>
      <c r="F601" s="153">
        <v>139000</v>
      </c>
      <c r="G601" s="153">
        <v>1112000</v>
      </c>
      <c r="H601" s="50"/>
    </row>
    <row r="602" spans="1:8" ht="29.25">
      <c r="A602" s="151" t="s">
        <v>458</v>
      </c>
      <c r="B602" s="151" t="s">
        <v>96</v>
      </c>
      <c r="C602" s="151" t="s">
        <v>97</v>
      </c>
      <c r="D602" s="151" t="s">
        <v>72</v>
      </c>
      <c r="E602" s="152">
        <v>1</v>
      </c>
      <c r="F602" s="153">
        <v>449000</v>
      </c>
      <c r="G602" s="153">
        <v>449000</v>
      </c>
      <c r="H602" s="50"/>
    </row>
    <row r="603" spans="1:8" ht="29.25">
      <c r="A603" s="151" t="s">
        <v>458</v>
      </c>
      <c r="B603" s="151" t="s">
        <v>88</v>
      </c>
      <c r="C603" s="151" t="s">
        <v>89</v>
      </c>
      <c r="D603" s="151" t="s">
        <v>72</v>
      </c>
      <c r="E603" s="152">
        <v>6</v>
      </c>
      <c r="F603" s="153">
        <v>299000</v>
      </c>
      <c r="G603" s="153">
        <v>1794000</v>
      </c>
      <c r="H603" s="50"/>
    </row>
    <row r="604" spans="1:8" ht="29.25">
      <c r="A604" s="151" t="s">
        <v>458</v>
      </c>
      <c r="B604" s="151" t="s">
        <v>91</v>
      </c>
      <c r="C604" s="151" t="s">
        <v>92</v>
      </c>
      <c r="D604" s="151" t="s">
        <v>72</v>
      </c>
      <c r="E604" s="152">
        <v>2</v>
      </c>
      <c r="F604" s="153">
        <v>249000</v>
      </c>
      <c r="G604" s="153">
        <v>498000</v>
      </c>
      <c r="H604" s="50"/>
    </row>
    <row r="605" spans="1:8" ht="29.25">
      <c r="A605" s="151" t="s">
        <v>458</v>
      </c>
      <c r="B605" s="151" t="s">
        <v>73</v>
      </c>
      <c r="C605" s="151" t="s">
        <v>74</v>
      </c>
      <c r="D605" s="151" t="s">
        <v>72</v>
      </c>
      <c r="E605" s="152">
        <v>10</v>
      </c>
      <c r="F605" s="153">
        <v>119000</v>
      </c>
      <c r="G605" s="153">
        <v>1190000</v>
      </c>
      <c r="H605" s="50"/>
    </row>
    <row r="606" spans="1:8" ht="29.25">
      <c r="A606" s="151" t="s">
        <v>458</v>
      </c>
      <c r="B606" s="151" t="s">
        <v>93</v>
      </c>
      <c r="C606" s="151" t="s">
        <v>94</v>
      </c>
      <c r="D606" s="151" t="s">
        <v>72</v>
      </c>
      <c r="E606" s="152">
        <v>4</v>
      </c>
      <c r="F606" s="153">
        <v>549000</v>
      </c>
      <c r="G606" s="153">
        <v>2196000</v>
      </c>
      <c r="H606" s="50"/>
    </row>
    <row r="607" spans="1:8" ht="43.5">
      <c r="A607" s="151" t="s">
        <v>459</v>
      </c>
      <c r="B607" s="151" t="s">
        <v>79</v>
      </c>
      <c r="C607" s="151" t="s">
        <v>80</v>
      </c>
      <c r="D607" s="151" t="s">
        <v>72</v>
      </c>
      <c r="E607" s="152">
        <v>11</v>
      </c>
      <c r="F607" s="153">
        <v>129000</v>
      </c>
      <c r="G607" s="153">
        <v>1419000</v>
      </c>
      <c r="H607" s="50"/>
    </row>
    <row r="608" spans="1:8" ht="43.5">
      <c r="A608" s="151" t="s">
        <v>459</v>
      </c>
      <c r="B608" s="151" t="s">
        <v>73</v>
      </c>
      <c r="C608" s="151" t="s">
        <v>74</v>
      </c>
      <c r="D608" s="151" t="s">
        <v>72</v>
      </c>
      <c r="E608" s="152">
        <v>11</v>
      </c>
      <c r="F608" s="153">
        <v>119000</v>
      </c>
      <c r="G608" s="153">
        <v>1309000</v>
      </c>
      <c r="H608" s="50"/>
    </row>
    <row r="609" spans="1:8" ht="43.5">
      <c r="A609" s="151" t="s">
        <v>459</v>
      </c>
      <c r="B609" s="151" t="s">
        <v>83</v>
      </c>
      <c r="C609" s="151" t="s">
        <v>84</v>
      </c>
      <c r="D609" s="151" t="s">
        <v>72</v>
      </c>
      <c r="E609" s="152">
        <v>12</v>
      </c>
      <c r="F609" s="153">
        <v>125000</v>
      </c>
      <c r="G609" s="153">
        <v>1500000</v>
      </c>
      <c r="H609" s="50"/>
    </row>
    <row r="610" spans="1:8" ht="43.5">
      <c r="A610" s="151" t="s">
        <v>459</v>
      </c>
      <c r="B610" s="151" t="s">
        <v>101</v>
      </c>
      <c r="C610" s="151" t="s">
        <v>102</v>
      </c>
      <c r="D610" s="151" t="s">
        <v>78</v>
      </c>
      <c r="E610" s="152">
        <v>10</v>
      </c>
      <c r="F610" s="153">
        <v>139000</v>
      </c>
      <c r="G610" s="153">
        <v>1390000</v>
      </c>
      <c r="H610" s="50"/>
    </row>
    <row r="611" spans="1:8" ht="29.25">
      <c r="A611" s="151" t="s">
        <v>460</v>
      </c>
      <c r="B611" s="151" t="s">
        <v>75</v>
      </c>
      <c r="C611" s="151" t="s">
        <v>76</v>
      </c>
      <c r="D611" s="151" t="s">
        <v>78</v>
      </c>
      <c r="E611" s="152">
        <v>7</v>
      </c>
      <c r="F611" s="153">
        <v>189000</v>
      </c>
      <c r="G611" s="153">
        <v>1323000</v>
      </c>
      <c r="H611" s="50"/>
    </row>
    <row r="612" spans="1:8" ht="29.25">
      <c r="A612" s="151" t="s">
        <v>460</v>
      </c>
      <c r="B612" s="151" t="s">
        <v>98</v>
      </c>
      <c r="C612" s="151" t="s">
        <v>99</v>
      </c>
      <c r="D612" s="151" t="s">
        <v>72</v>
      </c>
      <c r="E612" s="152">
        <v>6</v>
      </c>
      <c r="F612" s="153">
        <v>99000</v>
      </c>
      <c r="G612" s="153">
        <v>594000</v>
      </c>
      <c r="H612" s="50"/>
    </row>
    <row r="613" spans="1:8" ht="29.25">
      <c r="A613" s="151" t="s">
        <v>460</v>
      </c>
      <c r="B613" s="151" t="s">
        <v>81</v>
      </c>
      <c r="C613" s="151" t="s">
        <v>82</v>
      </c>
      <c r="D613" s="151" t="s">
        <v>72</v>
      </c>
      <c r="E613" s="152">
        <v>3</v>
      </c>
      <c r="F613" s="153">
        <v>159000</v>
      </c>
      <c r="G613" s="153">
        <v>477000</v>
      </c>
      <c r="H613" s="50"/>
    </row>
    <row r="614" spans="1:8" ht="29.25">
      <c r="A614" s="151" t="s">
        <v>461</v>
      </c>
      <c r="B614" s="151" t="s">
        <v>81</v>
      </c>
      <c r="C614" s="151" t="s">
        <v>82</v>
      </c>
      <c r="D614" s="151" t="s">
        <v>72</v>
      </c>
      <c r="E614" s="152">
        <v>5</v>
      </c>
      <c r="F614" s="153">
        <v>159000</v>
      </c>
      <c r="G614" s="153">
        <v>795000</v>
      </c>
      <c r="H614" s="50"/>
    </row>
    <row r="615" spans="1:8" ht="29.25">
      <c r="A615" s="151" t="s">
        <v>461</v>
      </c>
      <c r="B615" s="151" t="s">
        <v>83</v>
      </c>
      <c r="C615" s="151" t="s">
        <v>84</v>
      </c>
      <c r="D615" s="151" t="s">
        <v>72</v>
      </c>
      <c r="E615" s="152">
        <v>4</v>
      </c>
      <c r="F615" s="153">
        <v>125000</v>
      </c>
      <c r="G615" s="153">
        <v>500000</v>
      </c>
      <c r="H615" s="50"/>
    </row>
    <row r="616" spans="1:8" ht="29.25">
      <c r="A616" s="151" t="s">
        <v>461</v>
      </c>
      <c r="B616" s="151" t="s">
        <v>98</v>
      </c>
      <c r="C616" s="151" t="s">
        <v>99</v>
      </c>
      <c r="D616" s="151" t="s">
        <v>72</v>
      </c>
      <c r="E616" s="152">
        <v>10</v>
      </c>
      <c r="F616" s="153">
        <v>99000</v>
      </c>
      <c r="G616" s="153">
        <v>990000</v>
      </c>
      <c r="H616" s="50"/>
    </row>
    <row r="617" spans="1:8" ht="43.5">
      <c r="A617" s="151" t="s">
        <v>462</v>
      </c>
      <c r="B617" s="151" t="s">
        <v>88</v>
      </c>
      <c r="C617" s="151" t="s">
        <v>89</v>
      </c>
      <c r="D617" s="151" t="s">
        <v>72</v>
      </c>
      <c r="E617" s="152">
        <v>1</v>
      </c>
      <c r="F617" s="153">
        <v>299000</v>
      </c>
      <c r="G617" s="153">
        <v>299000</v>
      </c>
      <c r="H617" s="50"/>
    </row>
    <row r="618" spans="1:8" ht="43.5">
      <c r="A618" s="151" t="s">
        <v>462</v>
      </c>
      <c r="B618" s="151" t="s">
        <v>73</v>
      </c>
      <c r="C618" s="151" t="s">
        <v>74</v>
      </c>
      <c r="D618" s="151" t="s">
        <v>72</v>
      </c>
      <c r="E618" s="152">
        <v>11</v>
      </c>
      <c r="F618" s="153">
        <v>119000</v>
      </c>
      <c r="G618" s="153">
        <v>1309000</v>
      </c>
      <c r="H618" s="50"/>
    </row>
    <row r="619" spans="1:8" ht="43.5">
      <c r="A619" s="151" t="s">
        <v>462</v>
      </c>
      <c r="B619" s="151" t="s">
        <v>91</v>
      </c>
      <c r="C619" s="151" t="s">
        <v>92</v>
      </c>
      <c r="D619" s="151" t="s">
        <v>72</v>
      </c>
      <c r="E619" s="152">
        <v>5</v>
      </c>
      <c r="F619" s="153">
        <v>249000</v>
      </c>
      <c r="G619" s="153">
        <v>1245000</v>
      </c>
      <c r="H619" s="50"/>
    </row>
    <row r="620" spans="1:8" ht="43.5">
      <c r="A620" s="151" t="s">
        <v>462</v>
      </c>
      <c r="B620" s="151" t="s">
        <v>86</v>
      </c>
      <c r="C620" s="151" t="s">
        <v>87</v>
      </c>
      <c r="D620" s="151" t="s">
        <v>72</v>
      </c>
      <c r="E620" s="152">
        <v>5</v>
      </c>
      <c r="F620" s="153">
        <v>169000</v>
      </c>
      <c r="G620" s="153">
        <v>845000</v>
      </c>
      <c r="H620" s="50"/>
    </row>
    <row r="621" spans="1:8" ht="43.5">
      <c r="A621" s="151" t="s">
        <v>462</v>
      </c>
      <c r="B621" s="151" t="s">
        <v>81</v>
      </c>
      <c r="C621" s="151" t="s">
        <v>82</v>
      </c>
      <c r="D621" s="151" t="s">
        <v>72</v>
      </c>
      <c r="E621" s="152">
        <v>10</v>
      </c>
      <c r="F621" s="153">
        <v>159000</v>
      </c>
      <c r="G621" s="153">
        <v>1590000</v>
      </c>
      <c r="H621" s="50"/>
    </row>
    <row r="622" spans="1:8" ht="29.25">
      <c r="A622" s="151" t="s">
        <v>463</v>
      </c>
      <c r="B622" s="151" t="s">
        <v>86</v>
      </c>
      <c r="C622" s="151" t="s">
        <v>87</v>
      </c>
      <c r="D622" s="151" t="s">
        <v>72</v>
      </c>
      <c r="E622" s="152">
        <v>11</v>
      </c>
      <c r="F622" s="153">
        <v>169000</v>
      </c>
      <c r="G622" s="153">
        <v>1859000</v>
      </c>
      <c r="H622" s="50"/>
    </row>
    <row r="623" spans="1:8" ht="29.25">
      <c r="A623" s="151" t="s">
        <v>463</v>
      </c>
      <c r="B623" s="151" t="s">
        <v>93</v>
      </c>
      <c r="C623" s="151" t="s">
        <v>94</v>
      </c>
      <c r="D623" s="151" t="s">
        <v>72</v>
      </c>
      <c r="E623" s="152">
        <v>3</v>
      </c>
      <c r="F623" s="153">
        <v>549000</v>
      </c>
      <c r="G623" s="153">
        <v>1647000</v>
      </c>
      <c r="H623" s="50"/>
    </row>
    <row r="624" spans="1:8" ht="29.25">
      <c r="A624" s="151" t="s">
        <v>463</v>
      </c>
      <c r="B624" s="151" t="s">
        <v>79</v>
      </c>
      <c r="C624" s="151" t="s">
        <v>80</v>
      </c>
      <c r="D624" s="151" t="s">
        <v>72</v>
      </c>
      <c r="E624" s="152">
        <v>3</v>
      </c>
      <c r="F624" s="153">
        <v>129000</v>
      </c>
      <c r="G624" s="153">
        <v>387000</v>
      </c>
      <c r="H624" s="50"/>
    </row>
    <row r="625" spans="1:8" ht="29.25">
      <c r="A625" s="151" t="s">
        <v>463</v>
      </c>
      <c r="B625" s="151" t="s">
        <v>101</v>
      </c>
      <c r="C625" s="151" t="s">
        <v>102</v>
      </c>
      <c r="D625" s="151" t="s">
        <v>78</v>
      </c>
      <c r="E625" s="152">
        <v>1</v>
      </c>
      <c r="F625" s="153">
        <v>139000</v>
      </c>
      <c r="G625" s="153">
        <v>139000</v>
      </c>
      <c r="H625" s="50"/>
    </row>
    <row r="626" spans="1:8" ht="29.25">
      <c r="A626" s="151" t="s">
        <v>463</v>
      </c>
      <c r="B626" s="151" t="s">
        <v>96</v>
      </c>
      <c r="C626" s="151" t="s">
        <v>97</v>
      </c>
      <c r="D626" s="151" t="s">
        <v>72</v>
      </c>
      <c r="E626" s="152">
        <v>1</v>
      </c>
      <c r="F626" s="153">
        <v>449000</v>
      </c>
      <c r="G626" s="153">
        <v>449000</v>
      </c>
      <c r="H626" s="50"/>
    </row>
    <row r="627" spans="1:8" ht="29.25">
      <c r="A627" s="151" t="s">
        <v>464</v>
      </c>
      <c r="B627" s="151" t="s">
        <v>69</v>
      </c>
      <c r="C627" s="151" t="s">
        <v>70</v>
      </c>
      <c r="D627" s="151" t="s">
        <v>72</v>
      </c>
      <c r="E627" s="152">
        <v>7</v>
      </c>
      <c r="F627" s="153">
        <v>149000</v>
      </c>
      <c r="G627" s="153">
        <v>1043000</v>
      </c>
      <c r="H627" s="50"/>
    </row>
    <row r="628" spans="1:8" ht="29.25">
      <c r="A628" s="151" t="s">
        <v>465</v>
      </c>
      <c r="B628" s="151" t="s">
        <v>98</v>
      </c>
      <c r="C628" s="151" t="s">
        <v>99</v>
      </c>
      <c r="D628" s="151" t="s">
        <v>72</v>
      </c>
      <c r="E628" s="152">
        <v>12</v>
      </c>
      <c r="F628" s="153">
        <v>99000</v>
      </c>
      <c r="G628" s="153">
        <v>1188000</v>
      </c>
      <c r="H628" s="50"/>
    </row>
    <row r="629" spans="1:8" ht="29.25">
      <c r="A629" s="151" t="s">
        <v>465</v>
      </c>
      <c r="B629" s="151" t="s">
        <v>73</v>
      </c>
      <c r="C629" s="151" t="s">
        <v>74</v>
      </c>
      <c r="D629" s="151" t="s">
        <v>72</v>
      </c>
      <c r="E629" s="152">
        <v>1</v>
      </c>
      <c r="F629" s="153">
        <v>119000</v>
      </c>
      <c r="G629" s="153">
        <v>119000</v>
      </c>
      <c r="H629" s="50"/>
    </row>
    <row r="630" spans="1:8" ht="29.25">
      <c r="A630" s="151" t="s">
        <v>465</v>
      </c>
      <c r="B630" s="151" t="s">
        <v>75</v>
      </c>
      <c r="C630" s="151" t="s">
        <v>76</v>
      </c>
      <c r="D630" s="151" t="s">
        <v>78</v>
      </c>
      <c r="E630" s="152">
        <v>10</v>
      </c>
      <c r="F630" s="153">
        <v>189000</v>
      </c>
      <c r="G630" s="153">
        <v>1890000</v>
      </c>
      <c r="H630" s="50"/>
    </row>
    <row r="631" spans="1:8" ht="29.25">
      <c r="A631" s="151" t="s">
        <v>465</v>
      </c>
      <c r="B631" s="151" t="s">
        <v>91</v>
      </c>
      <c r="C631" s="151" t="s">
        <v>92</v>
      </c>
      <c r="D631" s="151" t="s">
        <v>72</v>
      </c>
      <c r="E631" s="152">
        <v>4</v>
      </c>
      <c r="F631" s="153">
        <v>249000</v>
      </c>
      <c r="G631" s="153">
        <v>996000</v>
      </c>
      <c r="H631" s="50"/>
    </row>
    <row r="632" spans="1:8" ht="29.25">
      <c r="A632" s="151" t="s">
        <v>465</v>
      </c>
      <c r="B632" s="151" t="s">
        <v>93</v>
      </c>
      <c r="C632" s="151" t="s">
        <v>94</v>
      </c>
      <c r="D632" s="151" t="s">
        <v>72</v>
      </c>
      <c r="E632" s="152">
        <v>1</v>
      </c>
      <c r="F632" s="153">
        <v>549000</v>
      </c>
      <c r="G632" s="153">
        <v>549000</v>
      </c>
      <c r="H632" s="50"/>
    </row>
    <row r="633" spans="1:8" ht="43.5">
      <c r="A633" s="151" t="s">
        <v>466</v>
      </c>
      <c r="B633" s="151" t="s">
        <v>88</v>
      </c>
      <c r="C633" s="151" t="s">
        <v>89</v>
      </c>
      <c r="D633" s="151" t="s">
        <v>72</v>
      </c>
      <c r="E633" s="152">
        <v>7</v>
      </c>
      <c r="F633" s="153">
        <v>299000</v>
      </c>
      <c r="G633" s="153">
        <v>2093000</v>
      </c>
      <c r="H633" s="50"/>
    </row>
    <row r="634" spans="1:8" ht="43.5">
      <c r="A634" s="151" t="s">
        <v>466</v>
      </c>
      <c r="B634" s="151" t="s">
        <v>75</v>
      </c>
      <c r="C634" s="151" t="s">
        <v>76</v>
      </c>
      <c r="D634" s="151" t="s">
        <v>78</v>
      </c>
      <c r="E634" s="152">
        <v>3</v>
      </c>
      <c r="F634" s="153">
        <v>189000</v>
      </c>
      <c r="G634" s="153">
        <v>567000</v>
      </c>
      <c r="H634" s="50"/>
    </row>
    <row r="635" spans="1:8" ht="43.5">
      <c r="A635" s="151" t="s">
        <v>466</v>
      </c>
      <c r="B635" s="151" t="s">
        <v>98</v>
      </c>
      <c r="C635" s="151" t="s">
        <v>99</v>
      </c>
      <c r="D635" s="151" t="s">
        <v>72</v>
      </c>
      <c r="E635" s="152">
        <v>8</v>
      </c>
      <c r="F635" s="153">
        <v>99000</v>
      </c>
      <c r="G635" s="153">
        <v>792000</v>
      </c>
      <c r="H635" s="50"/>
    </row>
    <row r="636" spans="1:8" ht="43.5">
      <c r="A636" s="151" t="s">
        <v>466</v>
      </c>
      <c r="B636" s="151" t="s">
        <v>93</v>
      </c>
      <c r="C636" s="151" t="s">
        <v>94</v>
      </c>
      <c r="D636" s="151" t="s">
        <v>72</v>
      </c>
      <c r="E636" s="152">
        <v>4</v>
      </c>
      <c r="F636" s="153">
        <v>549000</v>
      </c>
      <c r="G636" s="153">
        <v>2196000</v>
      </c>
      <c r="H636" s="50"/>
    </row>
    <row r="637" spans="1:8" ht="29.25">
      <c r="A637" s="151" t="s">
        <v>467</v>
      </c>
      <c r="B637" s="151" t="s">
        <v>83</v>
      </c>
      <c r="C637" s="151" t="s">
        <v>84</v>
      </c>
      <c r="D637" s="151" t="s">
        <v>72</v>
      </c>
      <c r="E637" s="152">
        <v>6</v>
      </c>
      <c r="F637" s="153">
        <v>125000</v>
      </c>
      <c r="G637" s="153">
        <v>750000</v>
      </c>
      <c r="H637" s="50"/>
    </row>
    <row r="638" spans="1:8" ht="29.25">
      <c r="A638" s="151" t="s">
        <v>467</v>
      </c>
      <c r="B638" s="151" t="s">
        <v>73</v>
      </c>
      <c r="C638" s="151" t="s">
        <v>74</v>
      </c>
      <c r="D638" s="151" t="s">
        <v>72</v>
      </c>
      <c r="E638" s="152">
        <v>3</v>
      </c>
      <c r="F638" s="153">
        <v>119000</v>
      </c>
      <c r="G638" s="153">
        <v>357000</v>
      </c>
      <c r="H638" s="50"/>
    </row>
    <row r="639" spans="1:8" ht="29.25">
      <c r="A639" s="151" t="s">
        <v>467</v>
      </c>
      <c r="B639" s="151" t="s">
        <v>75</v>
      </c>
      <c r="C639" s="151" t="s">
        <v>76</v>
      </c>
      <c r="D639" s="151" t="s">
        <v>78</v>
      </c>
      <c r="E639" s="152">
        <v>8</v>
      </c>
      <c r="F639" s="153">
        <v>189000</v>
      </c>
      <c r="G639" s="153">
        <v>1512000</v>
      </c>
      <c r="H639" s="50"/>
    </row>
    <row r="640" spans="1:8" ht="29.25">
      <c r="A640" s="151" t="s">
        <v>467</v>
      </c>
      <c r="B640" s="151" t="s">
        <v>79</v>
      </c>
      <c r="C640" s="151" t="s">
        <v>80</v>
      </c>
      <c r="D640" s="151" t="s">
        <v>72</v>
      </c>
      <c r="E640" s="152">
        <v>1</v>
      </c>
      <c r="F640" s="153">
        <v>129000</v>
      </c>
      <c r="G640" s="153">
        <v>129000</v>
      </c>
      <c r="H640" s="50"/>
    </row>
    <row r="641" spans="1:8" ht="29.25">
      <c r="A641" s="151" t="s">
        <v>467</v>
      </c>
      <c r="B641" s="151" t="s">
        <v>98</v>
      </c>
      <c r="C641" s="151" t="s">
        <v>99</v>
      </c>
      <c r="D641" s="151" t="s">
        <v>72</v>
      </c>
      <c r="E641" s="152">
        <v>9</v>
      </c>
      <c r="F641" s="153">
        <v>99000</v>
      </c>
      <c r="G641" s="153">
        <v>891000</v>
      </c>
      <c r="H641" s="50"/>
    </row>
    <row r="642" spans="1:8" ht="29.25">
      <c r="A642" s="151" t="s">
        <v>468</v>
      </c>
      <c r="B642" s="151" t="s">
        <v>93</v>
      </c>
      <c r="C642" s="151" t="s">
        <v>94</v>
      </c>
      <c r="D642" s="151" t="s">
        <v>72</v>
      </c>
      <c r="E642" s="152">
        <v>4</v>
      </c>
      <c r="F642" s="153">
        <v>549000</v>
      </c>
      <c r="G642" s="153">
        <v>2196000</v>
      </c>
      <c r="H642" s="50"/>
    </row>
    <row r="643" spans="1:8" ht="29.25">
      <c r="A643" s="151" t="s">
        <v>469</v>
      </c>
      <c r="B643" s="151" t="s">
        <v>88</v>
      </c>
      <c r="C643" s="151" t="s">
        <v>89</v>
      </c>
      <c r="D643" s="151" t="s">
        <v>72</v>
      </c>
      <c r="E643" s="152">
        <v>1</v>
      </c>
      <c r="F643" s="153">
        <v>299000</v>
      </c>
      <c r="G643" s="153">
        <v>299000</v>
      </c>
      <c r="H643" s="50"/>
    </row>
    <row r="644" spans="1:8" ht="29.25">
      <c r="A644" s="151" t="s">
        <v>469</v>
      </c>
      <c r="B644" s="151" t="s">
        <v>83</v>
      </c>
      <c r="C644" s="151" t="s">
        <v>84</v>
      </c>
      <c r="D644" s="151" t="s">
        <v>72</v>
      </c>
      <c r="E644" s="152">
        <v>4</v>
      </c>
      <c r="F644" s="153">
        <v>125000</v>
      </c>
      <c r="G644" s="153">
        <v>500000</v>
      </c>
      <c r="H644" s="50"/>
    </row>
    <row r="645" spans="1:8" ht="29.25">
      <c r="A645" s="151" t="s">
        <v>469</v>
      </c>
      <c r="B645" s="151" t="s">
        <v>75</v>
      </c>
      <c r="C645" s="151" t="s">
        <v>76</v>
      </c>
      <c r="D645" s="151" t="s">
        <v>78</v>
      </c>
      <c r="E645" s="152">
        <v>10</v>
      </c>
      <c r="F645" s="153">
        <v>189000</v>
      </c>
      <c r="G645" s="153">
        <v>1890000</v>
      </c>
      <c r="H645" s="50"/>
    </row>
    <row r="646" spans="1:8" ht="29.25">
      <c r="A646" s="151" t="s">
        <v>469</v>
      </c>
      <c r="B646" s="151" t="s">
        <v>91</v>
      </c>
      <c r="C646" s="151" t="s">
        <v>92</v>
      </c>
      <c r="D646" s="151" t="s">
        <v>72</v>
      </c>
      <c r="E646" s="152">
        <v>3</v>
      </c>
      <c r="F646" s="153">
        <v>249000</v>
      </c>
      <c r="G646" s="153">
        <v>747000</v>
      </c>
      <c r="H646" s="50"/>
    </row>
    <row r="647" spans="1:8" ht="29.25">
      <c r="A647" s="151" t="s">
        <v>469</v>
      </c>
      <c r="B647" s="151" t="s">
        <v>86</v>
      </c>
      <c r="C647" s="151" t="s">
        <v>87</v>
      </c>
      <c r="D647" s="151" t="s">
        <v>72</v>
      </c>
      <c r="E647" s="152">
        <v>5</v>
      </c>
      <c r="F647" s="153">
        <v>169000</v>
      </c>
      <c r="G647" s="153">
        <v>845000</v>
      </c>
      <c r="H647" s="50"/>
    </row>
    <row r="648" spans="1:8" ht="29.25">
      <c r="A648" s="151" t="s">
        <v>469</v>
      </c>
      <c r="B648" s="151" t="s">
        <v>73</v>
      </c>
      <c r="C648" s="151" t="s">
        <v>74</v>
      </c>
      <c r="D648" s="151" t="s">
        <v>72</v>
      </c>
      <c r="E648" s="152">
        <v>8</v>
      </c>
      <c r="F648" s="153">
        <v>119000</v>
      </c>
      <c r="G648" s="153">
        <v>952000</v>
      </c>
      <c r="H648" s="50"/>
    </row>
    <row r="649" spans="1:8" ht="29.25">
      <c r="A649" s="151" t="s">
        <v>470</v>
      </c>
      <c r="B649" s="151" t="s">
        <v>81</v>
      </c>
      <c r="C649" s="151" t="s">
        <v>82</v>
      </c>
      <c r="D649" s="151" t="s">
        <v>72</v>
      </c>
      <c r="E649" s="152">
        <v>6</v>
      </c>
      <c r="F649" s="153">
        <v>159000</v>
      </c>
      <c r="G649" s="153">
        <v>954000</v>
      </c>
      <c r="H649" s="50"/>
    </row>
    <row r="650" spans="1:8" ht="29.25">
      <c r="A650" s="151" t="s">
        <v>470</v>
      </c>
      <c r="B650" s="151" t="s">
        <v>86</v>
      </c>
      <c r="C650" s="151" t="s">
        <v>87</v>
      </c>
      <c r="D650" s="151" t="s">
        <v>72</v>
      </c>
      <c r="E650" s="152">
        <v>7</v>
      </c>
      <c r="F650" s="153">
        <v>169000</v>
      </c>
      <c r="G650" s="153">
        <v>1183000</v>
      </c>
      <c r="H650" s="50"/>
    </row>
    <row r="651" spans="1:8" ht="29.25">
      <c r="A651" s="151" t="s">
        <v>470</v>
      </c>
      <c r="B651" s="151" t="s">
        <v>79</v>
      </c>
      <c r="C651" s="151" t="s">
        <v>80</v>
      </c>
      <c r="D651" s="151" t="s">
        <v>72</v>
      </c>
      <c r="E651" s="152">
        <v>9</v>
      </c>
      <c r="F651" s="153">
        <v>129000</v>
      </c>
      <c r="G651" s="153">
        <v>1161000</v>
      </c>
      <c r="H651" s="50"/>
    </row>
    <row r="652" spans="1:8" ht="29.25">
      <c r="A652" s="151" t="s">
        <v>470</v>
      </c>
      <c r="B652" s="151" t="s">
        <v>88</v>
      </c>
      <c r="C652" s="151" t="s">
        <v>89</v>
      </c>
      <c r="D652" s="151" t="s">
        <v>72</v>
      </c>
      <c r="E652" s="152">
        <v>4</v>
      </c>
      <c r="F652" s="153">
        <v>299000</v>
      </c>
      <c r="G652" s="153">
        <v>1196000</v>
      </c>
      <c r="H652" s="50"/>
    </row>
    <row r="653" spans="1:8" ht="29.25">
      <c r="A653" s="151" t="s">
        <v>471</v>
      </c>
      <c r="B653" s="151" t="s">
        <v>81</v>
      </c>
      <c r="C653" s="151" t="s">
        <v>82</v>
      </c>
      <c r="D653" s="151" t="s">
        <v>72</v>
      </c>
      <c r="E653" s="152">
        <v>12</v>
      </c>
      <c r="F653" s="153">
        <v>159000</v>
      </c>
      <c r="G653" s="153">
        <v>1908000</v>
      </c>
      <c r="H653" s="50"/>
    </row>
    <row r="654" spans="1:8" ht="29.25">
      <c r="A654" s="151" t="s">
        <v>471</v>
      </c>
      <c r="B654" s="151" t="s">
        <v>86</v>
      </c>
      <c r="C654" s="151" t="s">
        <v>87</v>
      </c>
      <c r="D654" s="151" t="s">
        <v>72</v>
      </c>
      <c r="E654" s="152">
        <v>10</v>
      </c>
      <c r="F654" s="153">
        <v>169000</v>
      </c>
      <c r="G654" s="153">
        <v>1690000</v>
      </c>
      <c r="H654" s="50"/>
    </row>
    <row r="655" spans="1:8" ht="43.5">
      <c r="A655" s="151" t="s">
        <v>472</v>
      </c>
      <c r="B655" s="151" t="s">
        <v>83</v>
      </c>
      <c r="C655" s="151" t="s">
        <v>84</v>
      </c>
      <c r="D655" s="151" t="s">
        <v>72</v>
      </c>
      <c r="E655" s="152">
        <v>7</v>
      </c>
      <c r="F655" s="153">
        <v>125000</v>
      </c>
      <c r="G655" s="153">
        <v>875000</v>
      </c>
      <c r="H655" s="50"/>
    </row>
    <row r="656" spans="1:8" ht="43.5">
      <c r="A656" s="151" t="s">
        <v>472</v>
      </c>
      <c r="B656" s="151" t="s">
        <v>75</v>
      </c>
      <c r="C656" s="151" t="s">
        <v>76</v>
      </c>
      <c r="D656" s="151" t="s">
        <v>78</v>
      </c>
      <c r="E656" s="152">
        <v>3</v>
      </c>
      <c r="F656" s="153">
        <v>189000</v>
      </c>
      <c r="G656" s="153">
        <v>567000</v>
      </c>
      <c r="H656" s="50"/>
    </row>
    <row r="657" spans="1:8" ht="43.5">
      <c r="A657" s="151" t="s">
        <v>472</v>
      </c>
      <c r="B657" s="151" t="s">
        <v>91</v>
      </c>
      <c r="C657" s="151" t="s">
        <v>92</v>
      </c>
      <c r="D657" s="151" t="s">
        <v>72</v>
      </c>
      <c r="E657" s="152">
        <v>6</v>
      </c>
      <c r="F657" s="153">
        <v>249000</v>
      </c>
      <c r="G657" s="153">
        <v>1494000</v>
      </c>
      <c r="H657" s="50"/>
    </row>
    <row r="658" spans="1:8" ht="29.25">
      <c r="A658" s="151" t="s">
        <v>473</v>
      </c>
      <c r="B658" s="151" t="s">
        <v>86</v>
      </c>
      <c r="C658" s="151" t="s">
        <v>87</v>
      </c>
      <c r="D658" s="151" t="s">
        <v>72</v>
      </c>
      <c r="E658" s="152">
        <v>11</v>
      </c>
      <c r="F658" s="153">
        <v>169000</v>
      </c>
      <c r="G658" s="153">
        <v>1859000</v>
      </c>
      <c r="H658" s="50"/>
    </row>
    <row r="659" spans="1:8" ht="29.25">
      <c r="A659" s="151" t="s">
        <v>473</v>
      </c>
      <c r="B659" s="151" t="s">
        <v>75</v>
      </c>
      <c r="C659" s="151" t="s">
        <v>76</v>
      </c>
      <c r="D659" s="151" t="s">
        <v>78</v>
      </c>
      <c r="E659" s="152">
        <v>11</v>
      </c>
      <c r="F659" s="153">
        <v>189000</v>
      </c>
      <c r="G659" s="153">
        <v>2079000</v>
      </c>
      <c r="H659" s="50"/>
    </row>
    <row r="660" spans="1:8" ht="29.25">
      <c r="A660" s="151" t="s">
        <v>473</v>
      </c>
      <c r="B660" s="151" t="s">
        <v>88</v>
      </c>
      <c r="C660" s="151" t="s">
        <v>89</v>
      </c>
      <c r="D660" s="151" t="s">
        <v>72</v>
      </c>
      <c r="E660" s="152">
        <v>4</v>
      </c>
      <c r="F660" s="153">
        <v>299000</v>
      </c>
      <c r="G660" s="153">
        <v>1196000</v>
      </c>
      <c r="H660" s="50"/>
    </row>
    <row r="661" spans="1:8" ht="29.25">
      <c r="A661" s="151" t="s">
        <v>473</v>
      </c>
      <c r="B661" s="151" t="s">
        <v>93</v>
      </c>
      <c r="C661" s="151" t="s">
        <v>94</v>
      </c>
      <c r="D661" s="151" t="s">
        <v>72</v>
      </c>
      <c r="E661" s="152">
        <v>1</v>
      </c>
      <c r="F661" s="153">
        <v>549000</v>
      </c>
      <c r="G661" s="153">
        <v>549000</v>
      </c>
      <c r="H661" s="50"/>
    </row>
    <row r="662" spans="1:8" ht="29.25">
      <c r="A662" s="151" t="s">
        <v>473</v>
      </c>
      <c r="B662" s="151" t="s">
        <v>91</v>
      </c>
      <c r="C662" s="151" t="s">
        <v>92</v>
      </c>
      <c r="D662" s="151" t="s">
        <v>72</v>
      </c>
      <c r="E662" s="152">
        <v>6</v>
      </c>
      <c r="F662" s="153">
        <v>249000</v>
      </c>
      <c r="G662" s="153">
        <v>1494000</v>
      </c>
      <c r="H662" s="50"/>
    </row>
    <row r="663" spans="1:8" ht="29.25">
      <c r="A663" s="151" t="s">
        <v>474</v>
      </c>
      <c r="B663" s="151" t="s">
        <v>83</v>
      </c>
      <c r="C663" s="151" t="s">
        <v>84</v>
      </c>
      <c r="D663" s="151" t="s">
        <v>72</v>
      </c>
      <c r="E663" s="152">
        <v>10</v>
      </c>
      <c r="F663" s="153">
        <v>125000</v>
      </c>
      <c r="G663" s="153">
        <v>1250000</v>
      </c>
      <c r="H663" s="50"/>
    </row>
    <row r="664" spans="1:8" ht="29.25">
      <c r="A664" s="151" t="s">
        <v>474</v>
      </c>
      <c r="B664" s="151" t="s">
        <v>81</v>
      </c>
      <c r="C664" s="151" t="s">
        <v>82</v>
      </c>
      <c r="D664" s="151" t="s">
        <v>72</v>
      </c>
      <c r="E664" s="152">
        <v>4</v>
      </c>
      <c r="F664" s="153">
        <v>159000</v>
      </c>
      <c r="G664" s="153">
        <v>636000</v>
      </c>
      <c r="H664" s="50"/>
    </row>
    <row r="665" spans="1:8" ht="43.5">
      <c r="A665" s="151" t="s">
        <v>475</v>
      </c>
      <c r="B665" s="151" t="s">
        <v>101</v>
      </c>
      <c r="C665" s="151" t="s">
        <v>102</v>
      </c>
      <c r="D665" s="151" t="s">
        <v>78</v>
      </c>
      <c r="E665" s="152">
        <v>6</v>
      </c>
      <c r="F665" s="153">
        <v>139000</v>
      </c>
      <c r="G665" s="153">
        <v>834000</v>
      </c>
      <c r="H665" s="50"/>
    </row>
    <row r="666" spans="1:8" ht="43.5">
      <c r="A666" s="151" t="s">
        <v>475</v>
      </c>
      <c r="B666" s="151" t="s">
        <v>93</v>
      </c>
      <c r="C666" s="151" t="s">
        <v>94</v>
      </c>
      <c r="D666" s="151" t="s">
        <v>72</v>
      </c>
      <c r="E666" s="152">
        <v>5</v>
      </c>
      <c r="F666" s="153">
        <v>549000</v>
      </c>
      <c r="G666" s="153">
        <v>2745000</v>
      </c>
      <c r="H666" s="50"/>
    </row>
    <row r="667" spans="1:8" ht="43.5">
      <c r="A667" s="151" t="s">
        <v>475</v>
      </c>
      <c r="B667" s="151" t="s">
        <v>75</v>
      </c>
      <c r="C667" s="151" t="s">
        <v>76</v>
      </c>
      <c r="D667" s="151" t="s">
        <v>78</v>
      </c>
      <c r="E667" s="152">
        <v>1</v>
      </c>
      <c r="F667" s="153">
        <v>189000</v>
      </c>
      <c r="G667" s="153">
        <v>189000</v>
      </c>
      <c r="H667" s="50"/>
    </row>
    <row r="668" spans="1:8" ht="43.5">
      <c r="A668" s="151" t="s">
        <v>475</v>
      </c>
      <c r="B668" s="151" t="s">
        <v>79</v>
      </c>
      <c r="C668" s="151" t="s">
        <v>80</v>
      </c>
      <c r="D668" s="151" t="s">
        <v>72</v>
      </c>
      <c r="E668" s="152">
        <v>2</v>
      </c>
      <c r="F668" s="153">
        <v>129000</v>
      </c>
      <c r="G668" s="153">
        <v>258000</v>
      </c>
      <c r="H668" s="50"/>
    </row>
    <row r="669" spans="1:8" ht="29.25">
      <c r="A669" s="151" t="s">
        <v>476</v>
      </c>
      <c r="B669" s="151" t="s">
        <v>98</v>
      </c>
      <c r="C669" s="151" t="s">
        <v>99</v>
      </c>
      <c r="D669" s="151" t="s">
        <v>72</v>
      </c>
      <c r="E669" s="152">
        <v>7</v>
      </c>
      <c r="F669" s="153">
        <v>99000</v>
      </c>
      <c r="G669" s="153">
        <v>693000</v>
      </c>
      <c r="H669" s="50"/>
    </row>
    <row r="670" spans="1:8" ht="29.25">
      <c r="A670" s="151" t="s">
        <v>476</v>
      </c>
      <c r="B670" s="151" t="s">
        <v>69</v>
      </c>
      <c r="C670" s="151" t="s">
        <v>70</v>
      </c>
      <c r="D670" s="151" t="s">
        <v>72</v>
      </c>
      <c r="E670" s="152">
        <v>9</v>
      </c>
      <c r="F670" s="153">
        <v>149000</v>
      </c>
      <c r="G670" s="153">
        <v>1341000</v>
      </c>
      <c r="H670" s="50"/>
    </row>
    <row r="671" spans="1:8" ht="29.25">
      <c r="A671" s="151" t="s">
        <v>476</v>
      </c>
      <c r="B671" s="151" t="s">
        <v>93</v>
      </c>
      <c r="C671" s="151" t="s">
        <v>94</v>
      </c>
      <c r="D671" s="151" t="s">
        <v>72</v>
      </c>
      <c r="E671" s="152">
        <v>2</v>
      </c>
      <c r="F671" s="153">
        <v>549000</v>
      </c>
      <c r="G671" s="153">
        <v>1098000</v>
      </c>
      <c r="H671" s="50"/>
    </row>
    <row r="672" spans="1:8" ht="29.25">
      <c r="A672" s="151" t="s">
        <v>476</v>
      </c>
      <c r="B672" s="151" t="s">
        <v>79</v>
      </c>
      <c r="C672" s="151" t="s">
        <v>80</v>
      </c>
      <c r="D672" s="151" t="s">
        <v>72</v>
      </c>
      <c r="E672" s="152">
        <v>12</v>
      </c>
      <c r="F672" s="153">
        <v>129000</v>
      </c>
      <c r="G672" s="153">
        <v>1548000</v>
      </c>
      <c r="H672" s="50"/>
    </row>
    <row r="673" spans="1:8" ht="29.25">
      <c r="A673" s="151" t="s">
        <v>476</v>
      </c>
      <c r="B673" s="151" t="s">
        <v>86</v>
      </c>
      <c r="C673" s="151" t="s">
        <v>87</v>
      </c>
      <c r="D673" s="151" t="s">
        <v>72</v>
      </c>
      <c r="E673" s="152">
        <v>12</v>
      </c>
      <c r="F673" s="153">
        <v>169000</v>
      </c>
      <c r="G673" s="153">
        <v>2028000</v>
      </c>
      <c r="H673" s="50"/>
    </row>
    <row r="674" spans="1:8" ht="29.25">
      <c r="A674" s="151" t="s">
        <v>476</v>
      </c>
      <c r="B674" s="151" t="s">
        <v>75</v>
      </c>
      <c r="C674" s="151" t="s">
        <v>76</v>
      </c>
      <c r="D674" s="151" t="s">
        <v>78</v>
      </c>
      <c r="E674" s="152">
        <v>10</v>
      </c>
      <c r="F674" s="153">
        <v>189000</v>
      </c>
      <c r="G674" s="153">
        <v>1890000</v>
      </c>
      <c r="H674" s="50"/>
    </row>
    <row r="675" spans="1:8" ht="29.25">
      <c r="A675" s="151" t="s">
        <v>477</v>
      </c>
      <c r="B675" s="151" t="s">
        <v>86</v>
      </c>
      <c r="C675" s="151" t="s">
        <v>87</v>
      </c>
      <c r="D675" s="151" t="s">
        <v>72</v>
      </c>
      <c r="E675" s="152">
        <v>10</v>
      </c>
      <c r="F675" s="153">
        <v>169000</v>
      </c>
      <c r="G675" s="153">
        <v>1690000</v>
      </c>
      <c r="H675" s="50"/>
    </row>
    <row r="676" spans="1:8" ht="29.25">
      <c r="A676" s="151" t="s">
        <v>477</v>
      </c>
      <c r="B676" s="151" t="s">
        <v>83</v>
      </c>
      <c r="C676" s="151" t="s">
        <v>84</v>
      </c>
      <c r="D676" s="151" t="s">
        <v>72</v>
      </c>
      <c r="E676" s="152">
        <v>2</v>
      </c>
      <c r="F676" s="153">
        <v>125000</v>
      </c>
      <c r="G676" s="153">
        <v>250000</v>
      </c>
      <c r="H676" s="50"/>
    </row>
    <row r="677" spans="1:8" ht="29.25">
      <c r="A677" s="151" t="s">
        <v>477</v>
      </c>
      <c r="B677" s="151" t="s">
        <v>91</v>
      </c>
      <c r="C677" s="151" t="s">
        <v>92</v>
      </c>
      <c r="D677" s="151" t="s">
        <v>72</v>
      </c>
      <c r="E677" s="152">
        <v>4</v>
      </c>
      <c r="F677" s="153">
        <v>249000</v>
      </c>
      <c r="G677" s="153">
        <v>996000</v>
      </c>
      <c r="H677" s="50"/>
    </row>
    <row r="678" spans="1:8" ht="29.25">
      <c r="A678" s="151" t="s">
        <v>477</v>
      </c>
      <c r="B678" s="151" t="s">
        <v>69</v>
      </c>
      <c r="C678" s="151" t="s">
        <v>70</v>
      </c>
      <c r="D678" s="151" t="s">
        <v>72</v>
      </c>
      <c r="E678" s="152">
        <v>10</v>
      </c>
      <c r="F678" s="153">
        <v>149000</v>
      </c>
      <c r="G678" s="153">
        <v>1490000</v>
      </c>
      <c r="H678" s="50"/>
    </row>
    <row r="679" spans="1:8" ht="29.25">
      <c r="A679" s="151" t="s">
        <v>477</v>
      </c>
      <c r="B679" s="151" t="s">
        <v>88</v>
      </c>
      <c r="C679" s="151" t="s">
        <v>89</v>
      </c>
      <c r="D679" s="151" t="s">
        <v>72</v>
      </c>
      <c r="E679" s="152">
        <v>2</v>
      </c>
      <c r="F679" s="153">
        <v>299000</v>
      </c>
      <c r="G679" s="153">
        <v>598000</v>
      </c>
      <c r="H679" s="50"/>
    </row>
    <row r="680" spans="1:8" ht="29.25">
      <c r="A680" s="151" t="s">
        <v>478</v>
      </c>
      <c r="B680" s="151" t="s">
        <v>93</v>
      </c>
      <c r="C680" s="151" t="s">
        <v>94</v>
      </c>
      <c r="D680" s="151" t="s">
        <v>72</v>
      </c>
      <c r="E680" s="152">
        <v>3</v>
      </c>
      <c r="F680" s="153">
        <v>549000</v>
      </c>
      <c r="G680" s="153">
        <v>1647000</v>
      </c>
      <c r="H680" s="50"/>
    </row>
    <row r="681" spans="1:8" ht="29.25">
      <c r="A681" s="151" t="s">
        <v>478</v>
      </c>
      <c r="B681" s="151" t="s">
        <v>88</v>
      </c>
      <c r="C681" s="151" t="s">
        <v>89</v>
      </c>
      <c r="D681" s="151" t="s">
        <v>72</v>
      </c>
      <c r="E681" s="152">
        <v>3</v>
      </c>
      <c r="F681" s="153">
        <v>299000</v>
      </c>
      <c r="G681" s="153">
        <v>897000</v>
      </c>
      <c r="H681" s="50"/>
    </row>
    <row r="682" spans="1:8" ht="29.25">
      <c r="A682" s="151" t="s">
        <v>479</v>
      </c>
      <c r="B682" s="151" t="s">
        <v>75</v>
      </c>
      <c r="C682" s="151" t="s">
        <v>76</v>
      </c>
      <c r="D682" s="151" t="s">
        <v>78</v>
      </c>
      <c r="E682" s="152">
        <v>10</v>
      </c>
      <c r="F682" s="153">
        <v>189000</v>
      </c>
      <c r="G682" s="153">
        <v>1890000</v>
      </c>
      <c r="H682" s="50"/>
    </row>
    <row r="683" spans="1:8" ht="29.25">
      <c r="A683" s="151" t="s">
        <v>479</v>
      </c>
      <c r="B683" s="151" t="s">
        <v>79</v>
      </c>
      <c r="C683" s="151" t="s">
        <v>80</v>
      </c>
      <c r="D683" s="151" t="s">
        <v>72</v>
      </c>
      <c r="E683" s="152">
        <v>5</v>
      </c>
      <c r="F683" s="153">
        <v>129000</v>
      </c>
      <c r="G683" s="153">
        <v>645000</v>
      </c>
      <c r="H683" s="50"/>
    </row>
    <row r="684" spans="1:8" ht="29.25">
      <c r="A684" s="151" t="s">
        <v>479</v>
      </c>
      <c r="B684" s="151" t="s">
        <v>96</v>
      </c>
      <c r="C684" s="151" t="s">
        <v>97</v>
      </c>
      <c r="D684" s="151" t="s">
        <v>72</v>
      </c>
      <c r="E684" s="152">
        <v>4</v>
      </c>
      <c r="F684" s="153">
        <v>449000</v>
      </c>
      <c r="G684" s="153">
        <v>1796000</v>
      </c>
      <c r="H684" s="50"/>
    </row>
    <row r="685" spans="1:8" ht="29.25">
      <c r="A685" s="151" t="s">
        <v>480</v>
      </c>
      <c r="B685" s="151" t="s">
        <v>86</v>
      </c>
      <c r="C685" s="151" t="s">
        <v>87</v>
      </c>
      <c r="D685" s="151" t="s">
        <v>72</v>
      </c>
      <c r="E685" s="152">
        <v>6</v>
      </c>
      <c r="F685" s="153">
        <v>169000</v>
      </c>
      <c r="G685" s="153">
        <v>1014000</v>
      </c>
      <c r="H685" s="50"/>
    </row>
    <row r="686" spans="1:8" ht="29.25">
      <c r="A686" s="151" t="s">
        <v>480</v>
      </c>
      <c r="B686" s="151" t="s">
        <v>93</v>
      </c>
      <c r="C686" s="151" t="s">
        <v>94</v>
      </c>
      <c r="D686" s="151" t="s">
        <v>72</v>
      </c>
      <c r="E686" s="152">
        <v>1</v>
      </c>
      <c r="F686" s="153">
        <v>549000</v>
      </c>
      <c r="G686" s="153">
        <v>549000</v>
      </c>
      <c r="H686" s="50"/>
    </row>
    <row r="687" spans="1:8" ht="29.25">
      <c r="A687" s="151" t="s">
        <v>480</v>
      </c>
      <c r="B687" s="151" t="s">
        <v>73</v>
      </c>
      <c r="C687" s="151" t="s">
        <v>74</v>
      </c>
      <c r="D687" s="151" t="s">
        <v>72</v>
      </c>
      <c r="E687" s="152">
        <v>9</v>
      </c>
      <c r="F687" s="153">
        <v>119000</v>
      </c>
      <c r="G687" s="153">
        <v>1071000</v>
      </c>
      <c r="H687" s="50"/>
    </row>
    <row r="688" spans="1:8" ht="29.25">
      <c r="A688" s="151" t="s">
        <v>480</v>
      </c>
      <c r="B688" s="151" t="s">
        <v>69</v>
      </c>
      <c r="C688" s="151" t="s">
        <v>70</v>
      </c>
      <c r="D688" s="151" t="s">
        <v>72</v>
      </c>
      <c r="E688" s="152">
        <v>11</v>
      </c>
      <c r="F688" s="153">
        <v>149000</v>
      </c>
      <c r="G688" s="153">
        <v>1639000</v>
      </c>
      <c r="H688" s="50"/>
    </row>
    <row r="689" spans="1:8" ht="43.5">
      <c r="A689" s="151" t="s">
        <v>481</v>
      </c>
      <c r="B689" s="151" t="s">
        <v>83</v>
      </c>
      <c r="C689" s="151" t="s">
        <v>84</v>
      </c>
      <c r="D689" s="151" t="s">
        <v>72</v>
      </c>
      <c r="E689" s="152">
        <v>12</v>
      </c>
      <c r="F689" s="153">
        <v>125000</v>
      </c>
      <c r="G689" s="153">
        <v>1500000</v>
      </c>
      <c r="H689" s="50"/>
    </row>
    <row r="690" spans="1:8" ht="43.5">
      <c r="A690" s="151" t="s">
        <v>481</v>
      </c>
      <c r="B690" s="151" t="s">
        <v>101</v>
      </c>
      <c r="C690" s="151" t="s">
        <v>102</v>
      </c>
      <c r="D690" s="151" t="s">
        <v>78</v>
      </c>
      <c r="E690" s="152">
        <v>4</v>
      </c>
      <c r="F690" s="153">
        <v>139000</v>
      </c>
      <c r="G690" s="153">
        <v>556000</v>
      </c>
      <c r="H690" s="50"/>
    </row>
    <row r="691" spans="1:8" ht="29.25">
      <c r="A691" s="151" t="s">
        <v>482</v>
      </c>
      <c r="B691" s="151" t="s">
        <v>83</v>
      </c>
      <c r="C691" s="151" t="s">
        <v>84</v>
      </c>
      <c r="D691" s="151" t="s">
        <v>72</v>
      </c>
      <c r="E691" s="152">
        <v>11</v>
      </c>
      <c r="F691" s="153">
        <v>125000</v>
      </c>
      <c r="G691" s="153">
        <v>1375000</v>
      </c>
      <c r="H691" s="50"/>
    </row>
    <row r="692" spans="1:8" ht="29.25">
      <c r="A692" s="151" t="s">
        <v>482</v>
      </c>
      <c r="B692" s="151" t="s">
        <v>88</v>
      </c>
      <c r="C692" s="151" t="s">
        <v>89</v>
      </c>
      <c r="D692" s="151" t="s">
        <v>72</v>
      </c>
      <c r="E692" s="152">
        <v>2</v>
      </c>
      <c r="F692" s="153">
        <v>299000</v>
      </c>
      <c r="G692" s="153">
        <v>598000</v>
      </c>
      <c r="H692" s="50"/>
    </row>
    <row r="693" spans="1:8" ht="29.25">
      <c r="A693" s="151" t="s">
        <v>482</v>
      </c>
      <c r="B693" s="151" t="s">
        <v>93</v>
      </c>
      <c r="C693" s="151" t="s">
        <v>94</v>
      </c>
      <c r="D693" s="151" t="s">
        <v>72</v>
      </c>
      <c r="E693" s="152">
        <v>1</v>
      </c>
      <c r="F693" s="153">
        <v>549000</v>
      </c>
      <c r="G693" s="153">
        <v>549000</v>
      </c>
      <c r="H693" s="50"/>
    </row>
    <row r="694" spans="1:8" ht="43.5">
      <c r="A694" s="151" t="s">
        <v>483</v>
      </c>
      <c r="B694" s="151" t="s">
        <v>96</v>
      </c>
      <c r="C694" s="151" t="s">
        <v>97</v>
      </c>
      <c r="D694" s="151" t="s">
        <v>72</v>
      </c>
      <c r="E694" s="152">
        <v>5</v>
      </c>
      <c r="F694" s="153">
        <v>449000</v>
      </c>
      <c r="G694" s="153">
        <v>2245000</v>
      </c>
      <c r="H694" s="50"/>
    </row>
    <row r="695" spans="1:8" ht="43.5">
      <c r="A695" s="151" t="s">
        <v>483</v>
      </c>
      <c r="B695" s="151" t="s">
        <v>83</v>
      </c>
      <c r="C695" s="151" t="s">
        <v>84</v>
      </c>
      <c r="D695" s="151" t="s">
        <v>72</v>
      </c>
      <c r="E695" s="152">
        <v>9</v>
      </c>
      <c r="F695" s="153">
        <v>125000</v>
      </c>
      <c r="G695" s="153">
        <v>1125000</v>
      </c>
      <c r="H695" s="50"/>
    </row>
    <row r="696" spans="1:8" ht="43.5">
      <c r="A696" s="151" t="s">
        <v>483</v>
      </c>
      <c r="B696" s="151" t="s">
        <v>98</v>
      </c>
      <c r="C696" s="151" t="s">
        <v>99</v>
      </c>
      <c r="D696" s="151" t="s">
        <v>72</v>
      </c>
      <c r="E696" s="152">
        <v>12</v>
      </c>
      <c r="F696" s="153">
        <v>99000</v>
      </c>
      <c r="G696" s="153">
        <v>1188000</v>
      </c>
      <c r="H696" s="50"/>
    </row>
    <row r="697" spans="1:8" ht="29.25">
      <c r="A697" s="151" t="s">
        <v>484</v>
      </c>
      <c r="B697" s="151" t="s">
        <v>101</v>
      </c>
      <c r="C697" s="151" t="s">
        <v>102</v>
      </c>
      <c r="D697" s="151" t="s">
        <v>78</v>
      </c>
      <c r="E697" s="152">
        <v>4</v>
      </c>
      <c r="F697" s="153">
        <v>139000</v>
      </c>
      <c r="G697" s="153">
        <v>556000</v>
      </c>
      <c r="H697" s="50"/>
    </row>
    <row r="698" spans="1:8" ht="29.25">
      <c r="A698" s="151" t="s">
        <v>484</v>
      </c>
      <c r="B698" s="151" t="s">
        <v>88</v>
      </c>
      <c r="C698" s="151" t="s">
        <v>89</v>
      </c>
      <c r="D698" s="151" t="s">
        <v>72</v>
      </c>
      <c r="E698" s="152">
        <v>7</v>
      </c>
      <c r="F698" s="153">
        <v>299000</v>
      </c>
      <c r="G698" s="153">
        <v>2093000</v>
      </c>
      <c r="H698" s="50"/>
    </row>
    <row r="699" spans="1:8" ht="29.25">
      <c r="A699" s="151" t="s">
        <v>484</v>
      </c>
      <c r="B699" s="151" t="s">
        <v>81</v>
      </c>
      <c r="C699" s="151" t="s">
        <v>82</v>
      </c>
      <c r="D699" s="151" t="s">
        <v>72</v>
      </c>
      <c r="E699" s="152">
        <v>8</v>
      </c>
      <c r="F699" s="153">
        <v>159000</v>
      </c>
      <c r="G699" s="153">
        <v>1272000</v>
      </c>
      <c r="H699" s="50"/>
    </row>
    <row r="700" spans="1:8" ht="43.5">
      <c r="A700" s="151" t="s">
        <v>485</v>
      </c>
      <c r="B700" s="151" t="s">
        <v>91</v>
      </c>
      <c r="C700" s="151" t="s">
        <v>92</v>
      </c>
      <c r="D700" s="151" t="s">
        <v>72</v>
      </c>
      <c r="E700" s="152">
        <v>4</v>
      </c>
      <c r="F700" s="153">
        <v>249000</v>
      </c>
      <c r="G700" s="153">
        <v>996000</v>
      </c>
      <c r="H700" s="50"/>
    </row>
    <row r="701" spans="1:8" ht="43.5">
      <c r="A701" s="151" t="s">
        <v>485</v>
      </c>
      <c r="B701" s="151" t="s">
        <v>86</v>
      </c>
      <c r="C701" s="151" t="s">
        <v>87</v>
      </c>
      <c r="D701" s="151" t="s">
        <v>72</v>
      </c>
      <c r="E701" s="152">
        <v>7</v>
      </c>
      <c r="F701" s="153">
        <v>169000</v>
      </c>
      <c r="G701" s="153">
        <v>1183000</v>
      </c>
      <c r="H701" s="50"/>
    </row>
    <row r="702" spans="1:8" ht="43.5">
      <c r="A702" s="151" t="s">
        <v>485</v>
      </c>
      <c r="B702" s="151" t="s">
        <v>98</v>
      </c>
      <c r="C702" s="151" t="s">
        <v>99</v>
      </c>
      <c r="D702" s="151" t="s">
        <v>72</v>
      </c>
      <c r="E702" s="152">
        <v>6</v>
      </c>
      <c r="F702" s="153">
        <v>99000</v>
      </c>
      <c r="G702" s="153">
        <v>594000</v>
      </c>
      <c r="H702" s="50"/>
    </row>
    <row r="703" spans="1:8" ht="43.5">
      <c r="A703" s="151" t="s">
        <v>485</v>
      </c>
      <c r="B703" s="151" t="s">
        <v>96</v>
      </c>
      <c r="C703" s="151" t="s">
        <v>97</v>
      </c>
      <c r="D703" s="151" t="s">
        <v>72</v>
      </c>
      <c r="E703" s="152">
        <v>3</v>
      </c>
      <c r="F703" s="153">
        <v>449000</v>
      </c>
      <c r="G703" s="153">
        <v>1347000</v>
      </c>
      <c r="H703" s="50"/>
    </row>
    <row r="704" spans="1:8" ht="29.25">
      <c r="A704" s="151" t="s">
        <v>486</v>
      </c>
      <c r="B704" s="151" t="s">
        <v>101</v>
      </c>
      <c r="C704" s="151" t="s">
        <v>102</v>
      </c>
      <c r="D704" s="151" t="s">
        <v>78</v>
      </c>
      <c r="E704" s="152">
        <v>5</v>
      </c>
      <c r="F704" s="153">
        <v>139000</v>
      </c>
      <c r="G704" s="153">
        <v>695000</v>
      </c>
      <c r="H704" s="50"/>
    </row>
    <row r="705" spans="1:8" ht="29.25">
      <c r="A705" s="151" t="s">
        <v>486</v>
      </c>
      <c r="B705" s="151" t="s">
        <v>91</v>
      </c>
      <c r="C705" s="151" t="s">
        <v>92</v>
      </c>
      <c r="D705" s="151" t="s">
        <v>72</v>
      </c>
      <c r="E705" s="152">
        <v>1</v>
      </c>
      <c r="F705" s="153">
        <v>249000</v>
      </c>
      <c r="G705" s="153">
        <v>249000</v>
      </c>
      <c r="H705" s="50"/>
    </row>
    <row r="706" spans="1:8" ht="43.5">
      <c r="A706" s="151" t="s">
        <v>487</v>
      </c>
      <c r="B706" s="151" t="s">
        <v>98</v>
      </c>
      <c r="C706" s="151" t="s">
        <v>99</v>
      </c>
      <c r="D706" s="151" t="s">
        <v>72</v>
      </c>
      <c r="E706" s="152">
        <v>6</v>
      </c>
      <c r="F706" s="153">
        <v>99000</v>
      </c>
      <c r="G706" s="153">
        <v>594000</v>
      </c>
      <c r="H706" s="50"/>
    </row>
    <row r="707" spans="1:8" ht="43.5">
      <c r="A707" s="151" t="s">
        <v>487</v>
      </c>
      <c r="B707" s="151" t="s">
        <v>96</v>
      </c>
      <c r="C707" s="151" t="s">
        <v>97</v>
      </c>
      <c r="D707" s="151" t="s">
        <v>72</v>
      </c>
      <c r="E707" s="152">
        <v>4</v>
      </c>
      <c r="F707" s="153">
        <v>449000</v>
      </c>
      <c r="G707" s="153">
        <v>1796000</v>
      </c>
      <c r="H707" s="50"/>
    </row>
    <row r="708" spans="1:8" ht="43.5">
      <c r="A708" s="151" t="s">
        <v>487</v>
      </c>
      <c r="B708" s="151" t="s">
        <v>91</v>
      </c>
      <c r="C708" s="151" t="s">
        <v>92</v>
      </c>
      <c r="D708" s="151" t="s">
        <v>72</v>
      </c>
      <c r="E708" s="152">
        <v>2</v>
      </c>
      <c r="F708" s="153">
        <v>249000</v>
      </c>
      <c r="G708" s="153">
        <v>498000</v>
      </c>
      <c r="H708" s="50"/>
    </row>
    <row r="709" spans="1:8" ht="43.5">
      <c r="A709" s="151" t="s">
        <v>487</v>
      </c>
      <c r="B709" s="151" t="s">
        <v>73</v>
      </c>
      <c r="C709" s="151" t="s">
        <v>74</v>
      </c>
      <c r="D709" s="151" t="s">
        <v>72</v>
      </c>
      <c r="E709" s="152">
        <v>1</v>
      </c>
      <c r="F709" s="153">
        <v>119000</v>
      </c>
      <c r="G709" s="153">
        <v>119000</v>
      </c>
      <c r="H709" s="50"/>
    </row>
    <row r="710" spans="1:8" ht="43.5">
      <c r="A710" s="151" t="s">
        <v>488</v>
      </c>
      <c r="B710" s="151" t="s">
        <v>96</v>
      </c>
      <c r="C710" s="151" t="s">
        <v>97</v>
      </c>
      <c r="D710" s="151" t="s">
        <v>72</v>
      </c>
      <c r="E710" s="152">
        <v>5</v>
      </c>
      <c r="F710" s="153">
        <v>449000</v>
      </c>
      <c r="G710" s="153">
        <v>2245000</v>
      </c>
      <c r="H710" s="50"/>
    </row>
    <row r="711" spans="1:8" ht="43.5">
      <c r="A711" s="151" t="s">
        <v>488</v>
      </c>
      <c r="B711" s="151" t="s">
        <v>79</v>
      </c>
      <c r="C711" s="151" t="s">
        <v>80</v>
      </c>
      <c r="D711" s="151" t="s">
        <v>72</v>
      </c>
      <c r="E711" s="152">
        <v>12</v>
      </c>
      <c r="F711" s="153">
        <v>129000</v>
      </c>
      <c r="G711" s="153">
        <v>1548000</v>
      </c>
      <c r="H711" s="50"/>
    </row>
    <row r="712" spans="1:8" ht="29.25">
      <c r="A712" s="151" t="s">
        <v>489</v>
      </c>
      <c r="B712" s="151" t="s">
        <v>86</v>
      </c>
      <c r="C712" s="151" t="s">
        <v>87</v>
      </c>
      <c r="D712" s="151" t="s">
        <v>72</v>
      </c>
      <c r="E712" s="152">
        <v>3</v>
      </c>
      <c r="F712" s="153">
        <v>169000</v>
      </c>
      <c r="G712" s="153">
        <v>507000</v>
      </c>
      <c r="H712" s="50"/>
    </row>
    <row r="713" spans="1:8" ht="29.25">
      <c r="A713" s="151" t="s">
        <v>489</v>
      </c>
      <c r="B713" s="151" t="s">
        <v>96</v>
      </c>
      <c r="C713" s="151" t="s">
        <v>97</v>
      </c>
      <c r="D713" s="151" t="s">
        <v>72</v>
      </c>
      <c r="E713" s="152">
        <v>1</v>
      </c>
      <c r="F713" s="153">
        <v>449000</v>
      </c>
      <c r="G713" s="153">
        <v>449000</v>
      </c>
      <c r="H713" s="50"/>
    </row>
    <row r="714" spans="1:8" ht="29.25">
      <c r="A714" s="151" t="s">
        <v>489</v>
      </c>
      <c r="B714" s="151" t="s">
        <v>88</v>
      </c>
      <c r="C714" s="151" t="s">
        <v>89</v>
      </c>
      <c r="D714" s="151" t="s">
        <v>72</v>
      </c>
      <c r="E714" s="152">
        <v>5</v>
      </c>
      <c r="F714" s="153">
        <v>299000</v>
      </c>
      <c r="G714" s="153">
        <v>1495000</v>
      </c>
      <c r="H714" s="50"/>
    </row>
    <row r="715" spans="1:8" ht="29.25">
      <c r="A715" s="151" t="s">
        <v>489</v>
      </c>
      <c r="B715" s="151" t="s">
        <v>73</v>
      </c>
      <c r="C715" s="151" t="s">
        <v>74</v>
      </c>
      <c r="D715" s="151" t="s">
        <v>72</v>
      </c>
      <c r="E715" s="152">
        <v>5</v>
      </c>
      <c r="F715" s="153">
        <v>119000</v>
      </c>
      <c r="G715" s="153">
        <v>595000</v>
      </c>
      <c r="H715" s="50"/>
    </row>
    <row r="716" spans="1:8" ht="43.5">
      <c r="A716" s="151" t="s">
        <v>490</v>
      </c>
      <c r="B716" s="151" t="s">
        <v>101</v>
      </c>
      <c r="C716" s="151" t="s">
        <v>102</v>
      </c>
      <c r="D716" s="151" t="s">
        <v>78</v>
      </c>
      <c r="E716" s="152">
        <v>4</v>
      </c>
      <c r="F716" s="153">
        <v>139000</v>
      </c>
      <c r="G716" s="153">
        <v>556000</v>
      </c>
      <c r="H716" s="50"/>
    </row>
    <row r="717" spans="1:8" ht="43.5">
      <c r="A717" s="151" t="s">
        <v>490</v>
      </c>
      <c r="B717" s="151" t="s">
        <v>69</v>
      </c>
      <c r="C717" s="151" t="s">
        <v>70</v>
      </c>
      <c r="D717" s="151" t="s">
        <v>72</v>
      </c>
      <c r="E717" s="152">
        <v>10</v>
      </c>
      <c r="F717" s="153">
        <v>149000</v>
      </c>
      <c r="G717" s="153">
        <v>1490000</v>
      </c>
      <c r="H717" s="50"/>
    </row>
    <row r="718" spans="1:8" ht="29.25">
      <c r="A718" s="151" t="s">
        <v>491</v>
      </c>
      <c r="B718" s="151" t="s">
        <v>83</v>
      </c>
      <c r="C718" s="151" t="s">
        <v>84</v>
      </c>
      <c r="D718" s="151" t="s">
        <v>72</v>
      </c>
      <c r="E718" s="152">
        <v>3</v>
      </c>
      <c r="F718" s="153">
        <v>125000</v>
      </c>
      <c r="G718" s="153">
        <v>375000</v>
      </c>
      <c r="H718" s="50"/>
    </row>
    <row r="719" spans="1:8" ht="29.25">
      <c r="A719" s="151" t="s">
        <v>492</v>
      </c>
      <c r="B719" s="151" t="s">
        <v>101</v>
      </c>
      <c r="C719" s="151" t="s">
        <v>102</v>
      </c>
      <c r="D719" s="151" t="s">
        <v>78</v>
      </c>
      <c r="E719" s="152">
        <v>3</v>
      </c>
      <c r="F719" s="153">
        <v>139000</v>
      </c>
      <c r="G719" s="153">
        <v>417000</v>
      </c>
      <c r="H719" s="50"/>
    </row>
    <row r="720" spans="1:8" ht="29.25">
      <c r="A720" s="151" t="s">
        <v>492</v>
      </c>
      <c r="B720" s="151" t="s">
        <v>98</v>
      </c>
      <c r="C720" s="151" t="s">
        <v>99</v>
      </c>
      <c r="D720" s="151" t="s">
        <v>72</v>
      </c>
      <c r="E720" s="152">
        <v>4</v>
      </c>
      <c r="F720" s="153">
        <v>99000</v>
      </c>
      <c r="G720" s="153">
        <v>396000</v>
      </c>
      <c r="H720" s="50"/>
    </row>
    <row r="721" spans="1:8" ht="29.25">
      <c r="A721" s="151" t="s">
        <v>493</v>
      </c>
      <c r="B721" s="151" t="s">
        <v>91</v>
      </c>
      <c r="C721" s="151" t="s">
        <v>92</v>
      </c>
      <c r="D721" s="151" t="s">
        <v>72</v>
      </c>
      <c r="E721" s="152">
        <v>6</v>
      </c>
      <c r="F721" s="153">
        <v>249000</v>
      </c>
      <c r="G721" s="153">
        <v>1494000</v>
      </c>
      <c r="H721" s="50"/>
    </row>
    <row r="722" spans="1:8" ht="29.25">
      <c r="A722" s="151" t="s">
        <v>493</v>
      </c>
      <c r="B722" s="151" t="s">
        <v>69</v>
      </c>
      <c r="C722" s="151" t="s">
        <v>70</v>
      </c>
      <c r="D722" s="151" t="s">
        <v>72</v>
      </c>
      <c r="E722" s="152">
        <v>5</v>
      </c>
      <c r="F722" s="153">
        <v>149000</v>
      </c>
      <c r="G722" s="153">
        <v>745000</v>
      </c>
      <c r="H722" s="50"/>
    </row>
    <row r="723" spans="1:8" ht="29.25">
      <c r="A723" s="151" t="s">
        <v>493</v>
      </c>
      <c r="B723" s="151" t="s">
        <v>101</v>
      </c>
      <c r="C723" s="151" t="s">
        <v>102</v>
      </c>
      <c r="D723" s="151" t="s">
        <v>78</v>
      </c>
      <c r="E723" s="152">
        <v>6</v>
      </c>
      <c r="F723" s="153">
        <v>139000</v>
      </c>
      <c r="G723" s="153">
        <v>834000</v>
      </c>
      <c r="H723" s="50"/>
    </row>
    <row r="724" spans="1:8" ht="29.25">
      <c r="A724" s="151" t="s">
        <v>493</v>
      </c>
      <c r="B724" s="151" t="s">
        <v>75</v>
      </c>
      <c r="C724" s="151" t="s">
        <v>76</v>
      </c>
      <c r="D724" s="151" t="s">
        <v>78</v>
      </c>
      <c r="E724" s="152">
        <v>3</v>
      </c>
      <c r="F724" s="153">
        <v>189000</v>
      </c>
      <c r="G724" s="153">
        <v>567000</v>
      </c>
      <c r="H724" s="50"/>
    </row>
    <row r="725" spans="1:8" ht="29.25">
      <c r="A725" s="151" t="s">
        <v>493</v>
      </c>
      <c r="B725" s="151" t="s">
        <v>88</v>
      </c>
      <c r="C725" s="151" t="s">
        <v>89</v>
      </c>
      <c r="D725" s="151" t="s">
        <v>72</v>
      </c>
      <c r="E725" s="152">
        <v>5</v>
      </c>
      <c r="F725" s="153">
        <v>299000</v>
      </c>
      <c r="G725" s="153">
        <v>1495000</v>
      </c>
      <c r="H725" s="50"/>
    </row>
    <row r="726" spans="1:8" ht="29.25">
      <c r="A726" s="151" t="s">
        <v>493</v>
      </c>
      <c r="B726" s="151" t="s">
        <v>86</v>
      </c>
      <c r="C726" s="151" t="s">
        <v>87</v>
      </c>
      <c r="D726" s="151" t="s">
        <v>72</v>
      </c>
      <c r="E726" s="152">
        <v>12</v>
      </c>
      <c r="F726" s="153">
        <v>169000</v>
      </c>
      <c r="G726" s="153">
        <v>2028000</v>
      </c>
      <c r="H726" s="50"/>
    </row>
    <row r="727" spans="1:8" ht="43.5">
      <c r="A727" s="151" t="s">
        <v>494</v>
      </c>
      <c r="B727" s="151" t="s">
        <v>88</v>
      </c>
      <c r="C727" s="151" t="s">
        <v>89</v>
      </c>
      <c r="D727" s="151" t="s">
        <v>72</v>
      </c>
      <c r="E727" s="152">
        <v>1</v>
      </c>
      <c r="F727" s="153">
        <v>299000</v>
      </c>
      <c r="G727" s="153">
        <v>299000</v>
      </c>
      <c r="H727" s="50"/>
    </row>
    <row r="728" spans="1:8" ht="29.25">
      <c r="A728" s="151" t="s">
        <v>495</v>
      </c>
      <c r="B728" s="151" t="s">
        <v>69</v>
      </c>
      <c r="C728" s="151" t="s">
        <v>70</v>
      </c>
      <c r="D728" s="151" t="s">
        <v>72</v>
      </c>
      <c r="E728" s="152">
        <v>8</v>
      </c>
      <c r="F728" s="153">
        <v>149000</v>
      </c>
      <c r="G728" s="153">
        <v>1192000</v>
      </c>
      <c r="H728" s="50"/>
    </row>
    <row r="729" spans="1:8" ht="29.25">
      <c r="A729" s="151" t="s">
        <v>495</v>
      </c>
      <c r="B729" s="151" t="s">
        <v>79</v>
      </c>
      <c r="C729" s="151" t="s">
        <v>80</v>
      </c>
      <c r="D729" s="151" t="s">
        <v>72</v>
      </c>
      <c r="E729" s="152">
        <v>9</v>
      </c>
      <c r="F729" s="153">
        <v>129000</v>
      </c>
      <c r="G729" s="153">
        <v>1161000</v>
      </c>
      <c r="H729" s="50"/>
    </row>
    <row r="730" spans="1:8" ht="29.25">
      <c r="A730" s="151" t="s">
        <v>495</v>
      </c>
      <c r="B730" s="151" t="s">
        <v>88</v>
      </c>
      <c r="C730" s="151" t="s">
        <v>89</v>
      </c>
      <c r="D730" s="151" t="s">
        <v>72</v>
      </c>
      <c r="E730" s="152">
        <v>5</v>
      </c>
      <c r="F730" s="153">
        <v>299000</v>
      </c>
      <c r="G730" s="153">
        <v>1495000</v>
      </c>
      <c r="H730" s="50"/>
    </row>
    <row r="731" spans="1:8" ht="43.5">
      <c r="A731" s="151" t="s">
        <v>496</v>
      </c>
      <c r="B731" s="151" t="s">
        <v>75</v>
      </c>
      <c r="C731" s="151" t="s">
        <v>76</v>
      </c>
      <c r="D731" s="151" t="s">
        <v>78</v>
      </c>
      <c r="E731" s="152">
        <v>11</v>
      </c>
      <c r="F731" s="153">
        <v>189000</v>
      </c>
      <c r="G731" s="153">
        <v>2079000</v>
      </c>
      <c r="H731" s="50"/>
    </row>
    <row r="732" spans="1:8" ht="43.5">
      <c r="A732" s="151" t="s">
        <v>496</v>
      </c>
      <c r="B732" s="151" t="s">
        <v>101</v>
      </c>
      <c r="C732" s="151" t="s">
        <v>102</v>
      </c>
      <c r="D732" s="151" t="s">
        <v>78</v>
      </c>
      <c r="E732" s="152">
        <v>12</v>
      </c>
      <c r="F732" s="153">
        <v>139000</v>
      </c>
      <c r="G732" s="153">
        <v>1668000</v>
      </c>
      <c r="H732" s="50"/>
    </row>
    <row r="733" spans="1:8" ht="29.25">
      <c r="A733" s="151" t="s">
        <v>497</v>
      </c>
      <c r="B733" s="151" t="s">
        <v>101</v>
      </c>
      <c r="C733" s="151" t="s">
        <v>102</v>
      </c>
      <c r="D733" s="151" t="s">
        <v>78</v>
      </c>
      <c r="E733" s="152">
        <v>9</v>
      </c>
      <c r="F733" s="153">
        <v>139000</v>
      </c>
      <c r="G733" s="153">
        <v>1251000</v>
      </c>
      <c r="H733" s="50"/>
    </row>
    <row r="734" spans="1:8" ht="29.25">
      <c r="A734" s="151" t="s">
        <v>497</v>
      </c>
      <c r="B734" s="151" t="s">
        <v>81</v>
      </c>
      <c r="C734" s="151" t="s">
        <v>82</v>
      </c>
      <c r="D734" s="151" t="s">
        <v>72</v>
      </c>
      <c r="E734" s="152">
        <v>9</v>
      </c>
      <c r="F734" s="153">
        <v>159000</v>
      </c>
      <c r="G734" s="153">
        <v>1431000</v>
      </c>
      <c r="H734" s="50"/>
    </row>
    <row r="735" spans="1:8" ht="29.25">
      <c r="A735" s="151" t="s">
        <v>497</v>
      </c>
      <c r="B735" s="151" t="s">
        <v>86</v>
      </c>
      <c r="C735" s="151" t="s">
        <v>87</v>
      </c>
      <c r="D735" s="151" t="s">
        <v>72</v>
      </c>
      <c r="E735" s="152">
        <v>12</v>
      </c>
      <c r="F735" s="153">
        <v>169000</v>
      </c>
      <c r="G735" s="153">
        <v>2028000</v>
      </c>
      <c r="H735" s="50"/>
    </row>
    <row r="736" spans="1:8" ht="43.5">
      <c r="A736" s="151" t="s">
        <v>498</v>
      </c>
      <c r="B736" s="151" t="s">
        <v>88</v>
      </c>
      <c r="C736" s="151" t="s">
        <v>89</v>
      </c>
      <c r="D736" s="151" t="s">
        <v>72</v>
      </c>
      <c r="E736" s="152">
        <v>1</v>
      </c>
      <c r="F736" s="153">
        <v>299000</v>
      </c>
      <c r="G736" s="153">
        <v>299000</v>
      </c>
      <c r="H736" s="50"/>
    </row>
    <row r="737" spans="1:8" ht="43.5">
      <c r="A737" s="151" t="s">
        <v>498</v>
      </c>
      <c r="B737" s="151" t="s">
        <v>93</v>
      </c>
      <c r="C737" s="151" t="s">
        <v>94</v>
      </c>
      <c r="D737" s="151" t="s">
        <v>72</v>
      </c>
      <c r="E737" s="152">
        <v>4</v>
      </c>
      <c r="F737" s="153">
        <v>549000</v>
      </c>
      <c r="G737" s="153">
        <v>2196000</v>
      </c>
      <c r="H737" s="50"/>
    </row>
    <row r="738" spans="1:8" ht="43.5">
      <c r="A738" s="151" t="s">
        <v>498</v>
      </c>
      <c r="B738" s="151" t="s">
        <v>101</v>
      </c>
      <c r="C738" s="151" t="s">
        <v>102</v>
      </c>
      <c r="D738" s="151" t="s">
        <v>78</v>
      </c>
      <c r="E738" s="152">
        <v>11</v>
      </c>
      <c r="F738" s="153">
        <v>139000</v>
      </c>
      <c r="G738" s="153">
        <v>1529000</v>
      </c>
      <c r="H738" s="50"/>
    </row>
    <row r="739" spans="1:8" ht="43.5">
      <c r="A739" s="151" t="s">
        <v>498</v>
      </c>
      <c r="B739" s="151" t="s">
        <v>73</v>
      </c>
      <c r="C739" s="151" t="s">
        <v>74</v>
      </c>
      <c r="D739" s="151" t="s">
        <v>72</v>
      </c>
      <c r="E739" s="152">
        <v>8</v>
      </c>
      <c r="F739" s="153">
        <v>119000</v>
      </c>
      <c r="G739" s="153">
        <v>952000</v>
      </c>
      <c r="H739" s="50"/>
    </row>
    <row r="740" spans="1:8" ht="43.5">
      <c r="A740" s="151" t="s">
        <v>498</v>
      </c>
      <c r="B740" s="151" t="s">
        <v>86</v>
      </c>
      <c r="C740" s="151" t="s">
        <v>87</v>
      </c>
      <c r="D740" s="151" t="s">
        <v>72</v>
      </c>
      <c r="E740" s="152">
        <v>8</v>
      </c>
      <c r="F740" s="153">
        <v>169000</v>
      </c>
      <c r="G740" s="153">
        <v>1352000</v>
      </c>
      <c r="H740" s="50"/>
    </row>
    <row r="741" spans="1:8" ht="43.5">
      <c r="A741" s="151" t="s">
        <v>499</v>
      </c>
      <c r="B741" s="151" t="s">
        <v>73</v>
      </c>
      <c r="C741" s="151" t="s">
        <v>74</v>
      </c>
      <c r="D741" s="151" t="s">
        <v>72</v>
      </c>
      <c r="E741" s="152">
        <v>9</v>
      </c>
      <c r="F741" s="153">
        <v>119000</v>
      </c>
      <c r="G741" s="153">
        <v>1071000</v>
      </c>
      <c r="H741" s="50"/>
    </row>
    <row r="742" spans="1:8" ht="43.5">
      <c r="A742" s="151" t="s">
        <v>499</v>
      </c>
      <c r="B742" s="151" t="s">
        <v>79</v>
      </c>
      <c r="C742" s="151" t="s">
        <v>80</v>
      </c>
      <c r="D742" s="151" t="s">
        <v>72</v>
      </c>
      <c r="E742" s="152">
        <v>12</v>
      </c>
      <c r="F742" s="153">
        <v>129000</v>
      </c>
      <c r="G742" s="153">
        <v>1548000</v>
      </c>
      <c r="H742" s="50"/>
    </row>
    <row r="743" spans="1:8" ht="43.5">
      <c r="A743" s="151" t="s">
        <v>499</v>
      </c>
      <c r="B743" s="151" t="s">
        <v>98</v>
      </c>
      <c r="C743" s="151" t="s">
        <v>99</v>
      </c>
      <c r="D743" s="151" t="s">
        <v>72</v>
      </c>
      <c r="E743" s="152">
        <v>4</v>
      </c>
      <c r="F743" s="153">
        <v>99000</v>
      </c>
      <c r="G743" s="153">
        <v>396000</v>
      </c>
      <c r="H743" s="50"/>
    </row>
    <row r="744" spans="1:8" ht="43.5">
      <c r="A744" s="151" t="s">
        <v>499</v>
      </c>
      <c r="B744" s="151" t="s">
        <v>96</v>
      </c>
      <c r="C744" s="151" t="s">
        <v>97</v>
      </c>
      <c r="D744" s="151" t="s">
        <v>72</v>
      </c>
      <c r="E744" s="152">
        <v>1</v>
      </c>
      <c r="F744" s="153">
        <v>449000</v>
      </c>
      <c r="G744" s="153">
        <v>449000</v>
      </c>
      <c r="H744" s="50"/>
    </row>
    <row r="745" spans="1:8" ht="43.5">
      <c r="A745" s="151" t="s">
        <v>499</v>
      </c>
      <c r="B745" s="151" t="s">
        <v>93</v>
      </c>
      <c r="C745" s="151" t="s">
        <v>94</v>
      </c>
      <c r="D745" s="151" t="s">
        <v>72</v>
      </c>
      <c r="E745" s="152">
        <v>5</v>
      </c>
      <c r="F745" s="153">
        <v>549000</v>
      </c>
      <c r="G745" s="153">
        <v>2745000</v>
      </c>
      <c r="H745" s="50"/>
    </row>
    <row r="746" spans="1:8" ht="29.25">
      <c r="A746" s="151" t="s">
        <v>500</v>
      </c>
      <c r="B746" s="151" t="s">
        <v>69</v>
      </c>
      <c r="C746" s="151" t="s">
        <v>70</v>
      </c>
      <c r="D746" s="151" t="s">
        <v>72</v>
      </c>
      <c r="E746" s="152">
        <v>11</v>
      </c>
      <c r="F746" s="153">
        <v>149000</v>
      </c>
      <c r="G746" s="153">
        <v>1639000</v>
      </c>
      <c r="H746" s="50"/>
    </row>
    <row r="747" spans="1:8" ht="29.25">
      <c r="A747" s="151" t="s">
        <v>500</v>
      </c>
      <c r="B747" s="151" t="s">
        <v>91</v>
      </c>
      <c r="C747" s="151" t="s">
        <v>92</v>
      </c>
      <c r="D747" s="151" t="s">
        <v>72</v>
      </c>
      <c r="E747" s="152">
        <v>4</v>
      </c>
      <c r="F747" s="153">
        <v>249000</v>
      </c>
      <c r="G747" s="153">
        <v>996000</v>
      </c>
      <c r="H747" s="50"/>
    </row>
    <row r="748" spans="1:8" ht="29.25">
      <c r="A748" s="151" t="s">
        <v>500</v>
      </c>
      <c r="B748" s="151" t="s">
        <v>101</v>
      </c>
      <c r="C748" s="151" t="s">
        <v>102</v>
      </c>
      <c r="D748" s="151" t="s">
        <v>78</v>
      </c>
      <c r="E748" s="152">
        <v>5</v>
      </c>
      <c r="F748" s="153">
        <v>139000</v>
      </c>
      <c r="G748" s="153">
        <v>695000</v>
      </c>
      <c r="H748" s="50"/>
    </row>
    <row r="749" spans="1:8" ht="29.25">
      <c r="A749" s="151" t="s">
        <v>500</v>
      </c>
      <c r="B749" s="151" t="s">
        <v>88</v>
      </c>
      <c r="C749" s="151" t="s">
        <v>89</v>
      </c>
      <c r="D749" s="151" t="s">
        <v>72</v>
      </c>
      <c r="E749" s="152">
        <v>7</v>
      </c>
      <c r="F749" s="153">
        <v>299000</v>
      </c>
      <c r="G749" s="153">
        <v>2093000</v>
      </c>
      <c r="H749" s="50"/>
    </row>
    <row r="750" spans="1:8" ht="29.25">
      <c r="A750" s="151" t="s">
        <v>500</v>
      </c>
      <c r="B750" s="151" t="s">
        <v>75</v>
      </c>
      <c r="C750" s="151" t="s">
        <v>76</v>
      </c>
      <c r="D750" s="151" t="s">
        <v>78</v>
      </c>
      <c r="E750" s="152">
        <v>8</v>
      </c>
      <c r="F750" s="153">
        <v>189000</v>
      </c>
      <c r="G750" s="153">
        <v>1512000</v>
      </c>
      <c r="H750" s="50"/>
    </row>
    <row r="751" spans="1:8" ht="43.5">
      <c r="A751" s="151" t="s">
        <v>501</v>
      </c>
      <c r="B751" s="151" t="s">
        <v>98</v>
      </c>
      <c r="C751" s="151" t="s">
        <v>99</v>
      </c>
      <c r="D751" s="151" t="s">
        <v>72</v>
      </c>
      <c r="E751" s="152">
        <v>11</v>
      </c>
      <c r="F751" s="153">
        <v>99000</v>
      </c>
      <c r="G751" s="153">
        <v>1089000</v>
      </c>
      <c r="H751" s="50"/>
    </row>
    <row r="752" spans="1:8" ht="43.5">
      <c r="A752" s="151" t="s">
        <v>501</v>
      </c>
      <c r="B752" s="151" t="s">
        <v>93</v>
      </c>
      <c r="C752" s="151" t="s">
        <v>94</v>
      </c>
      <c r="D752" s="151" t="s">
        <v>72</v>
      </c>
      <c r="E752" s="152">
        <v>2</v>
      </c>
      <c r="F752" s="153">
        <v>549000</v>
      </c>
      <c r="G752" s="153">
        <v>1098000</v>
      </c>
      <c r="H752" s="50"/>
    </row>
    <row r="753" spans="1:8" ht="43.5">
      <c r="A753" s="151" t="s">
        <v>501</v>
      </c>
      <c r="B753" s="151" t="s">
        <v>73</v>
      </c>
      <c r="C753" s="151" t="s">
        <v>74</v>
      </c>
      <c r="D753" s="151" t="s">
        <v>72</v>
      </c>
      <c r="E753" s="152">
        <v>4</v>
      </c>
      <c r="F753" s="153">
        <v>119000</v>
      </c>
      <c r="G753" s="153">
        <v>476000</v>
      </c>
      <c r="H753" s="50"/>
    </row>
    <row r="754" spans="1:8" ht="43.5">
      <c r="A754" s="151" t="s">
        <v>501</v>
      </c>
      <c r="B754" s="151" t="s">
        <v>86</v>
      </c>
      <c r="C754" s="151" t="s">
        <v>87</v>
      </c>
      <c r="D754" s="151" t="s">
        <v>72</v>
      </c>
      <c r="E754" s="152">
        <v>2</v>
      </c>
      <c r="F754" s="153">
        <v>169000</v>
      </c>
      <c r="G754" s="153">
        <v>338000</v>
      </c>
      <c r="H754" s="50"/>
    </row>
    <row r="755" spans="1:8" ht="43.5">
      <c r="A755" s="151" t="s">
        <v>501</v>
      </c>
      <c r="B755" s="151" t="s">
        <v>101</v>
      </c>
      <c r="C755" s="151" t="s">
        <v>102</v>
      </c>
      <c r="D755" s="151" t="s">
        <v>78</v>
      </c>
      <c r="E755" s="152">
        <v>9</v>
      </c>
      <c r="F755" s="153">
        <v>139000</v>
      </c>
      <c r="G755" s="153">
        <v>1251000</v>
      </c>
      <c r="H755" s="50"/>
    </row>
    <row r="756" spans="1:8" ht="43.5">
      <c r="A756" s="151" t="s">
        <v>501</v>
      </c>
      <c r="B756" s="151" t="s">
        <v>69</v>
      </c>
      <c r="C756" s="151" t="s">
        <v>70</v>
      </c>
      <c r="D756" s="151" t="s">
        <v>72</v>
      </c>
      <c r="E756" s="152">
        <v>6</v>
      </c>
      <c r="F756" s="153">
        <v>149000</v>
      </c>
      <c r="G756" s="153">
        <v>894000</v>
      </c>
      <c r="H756" s="50"/>
    </row>
    <row r="757" spans="1:8" ht="29.25">
      <c r="A757" s="151" t="s">
        <v>502</v>
      </c>
      <c r="B757" s="151" t="s">
        <v>79</v>
      </c>
      <c r="C757" s="151" t="s">
        <v>80</v>
      </c>
      <c r="D757" s="151" t="s">
        <v>72</v>
      </c>
      <c r="E757" s="152">
        <v>11</v>
      </c>
      <c r="F757" s="153">
        <v>129000</v>
      </c>
      <c r="G757" s="153">
        <v>1419000</v>
      </c>
      <c r="H757" s="50"/>
    </row>
    <row r="758" spans="1:8" ht="29.25">
      <c r="A758" s="151" t="s">
        <v>502</v>
      </c>
      <c r="B758" s="151" t="s">
        <v>75</v>
      </c>
      <c r="C758" s="151" t="s">
        <v>76</v>
      </c>
      <c r="D758" s="151" t="s">
        <v>78</v>
      </c>
      <c r="E758" s="152">
        <v>7</v>
      </c>
      <c r="F758" s="153">
        <v>189000</v>
      </c>
      <c r="G758" s="153">
        <v>1323000</v>
      </c>
      <c r="H758" s="50"/>
    </row>
    <row r="759" spans="1:8" ht="43.5">
      <c r="A759" s="151" t="s">
        <v>503</v>
      </c>
      <c r="B759" s="151" t="s">
        <v>101</v>
      </c>
      <c r="C759" s="151" t="s">
        <v>102</v>
      </c>
      <c r="D759" s="151" t="s">
        <v>78</v>
      </c>
      <c r="E759" s="152">
        <v>10</v>
      </c>
      <c r="F759" s="153">
        <v>139000</v>
      </c>
      <c r="G759" s="153">
        <v>1390000</v>
      </c>
      <c r="H759" s="50"/>
    </row>
    <row r="760" spans="1:8" ht="43.5">
      <c r="A760" s="151" t="s">
        <v>503</v>
      </c>
      <c r="B760" s="151" t="s">
        <v>86</v>
      </c>
      <c r="C760" s="151" t="s">
        <v>87</v>
      </c>
      <c r="D760" s="151" t="s">
        <v>72</v>
      </c>
      <c r="E760" s="152">
        <v>4</v>
      </c>
      <c r="F760" s="153">
        <v>169000</v>
      </c>
      <c r="G760" s="153">
        <v>676000</v>
      </c>
      <c r="H760" s="50"/>
    </row>
    <row r="761" spans="1:8" ht="43.5">
      <c r="A761" s="151" t="s">
        <v>503</v>
      </c>
      <c r="B761" s="151" t="s">
        <v>98</v>
      </c>
      <c r="C761" s="151" t="s">
        <v>99</v>
      </c>
      <c r="D761" s="151" t="s">
        <v>72</v>
      </c>
      <c r="E761" s="152">
        <v>7</v>
      </c>
      <c r="F761" s="153">
        <v>99000</v>
      </c>
      <c r="G761" s="153">
        <v>693000</v>
      </c>
      <c r="H761" s="50"/>
    </row>
    <row r="762" spans="1:8" ht="43.5">
      <c r="A762" s="151" t="s">
        <v>503</v>
      </c>
      <c r="B762" s="151" t="s">
        <v>93</v>
      </c>
      <c r="C762" s="151" t="s">
        <v>94</v>
      </c>
      <c r="D762" s="151" t="s">
        <v>72</v>
      </c>
      <c r="E762" s="152">
        <v>4</v>
      </c>
      <c r="F762" s="153">
        <v>549000</v>
      </c>
      <c r="G762" s="153">
        <v>2196000</v>
      </c>
      <c r="H762" s="50"/>
    </row>
    <row r="763" spans="1:8" ht="43.5">
      <c r="A763" s="151" t="s">
        <v>503</v>
      </c>
      <c r="B763" s="151" t="s">
        <v>73</v>
      </c>
      <c r="C763" s="151" t="s">
        <v>74</v>
      </c>
      <c r="D763" s="151" t="s">
        <v>72</v>
      </c>
      <c r="E763" s="152">
        <v>4</v>
      </c>
      <c r="F763" s="153">
        <v>119000</v>
      </c>
      <c r="G763" s="153">
        <v>476000</v>
      </c>
      <c r="H763" s="50"/>
    </row>
    <row r="764" spans="1:8" ht="43.5">
      <c r="A764" s="151" t="s">
        <v>504</v>
      </c>
      <c r="B764" s="151" t="s">
        <v>101</v>
      </c>
      <c r="C764" s="151" t="s">
        <v>102</v>
      </c>
      <c r="D764" s="151" t="s">
        <v>78</v>
      </c>
      <c r="E764" s="152">
        <v>2</v>
      </c>
      <c r="F764" s="153">
        <v>139000</v>
      </c>
      <c r="G764" s="153">
        <v>278000</v>
      </c>
      <c r="H764" s="50"/>
    </row>
    <row r="765" spans="1:8" ht="43.5">
      <c r="A765" s="151" t="s">
        <v>504</v>
      </c>
      <c r="B765" s="151" t="s">
        <v>93</v>
      </c>
      <c r="C765" s="151" t="s">
        <v>94</v>
      </c>
      <c r="D765" s="151" t="s">
        <v>72</v>
      </c>
      <c r="E765" s="152">
        <v>5</v>
      </c>
      <c r="F765" s="153">
        <v>549000</v>
      </c>
      <c r="G765" s="153">
        <v>2745000</v>
      </c>
      <c r="H765" s="50"/>
    </row>
    <row r="766" spans="1:8" ht="43.5">
      <c r="A766" s="151" t="s">
        <v>504</v>
      </c>
      <c r="B766" s="151" t="s">
        <v>83</v>
      </c>
      <c r="C766" s="151" t="s">
        <v>84</v>
      </c>
      <c r="D766" s="151" t="s">
        <v>72</v>
      </c>
      <c r="E766" s="152">
        <v>11</v>
      </c>
      <c r="F766" s="153">
        <v>125000</v>
      </c>
      <c r="G766" s="153">
        <v>1375000</v>
      </c>
      <c r="H766" s="50"/>
    </row>
    <row r="767" spans="1:8" ht="43.5">
      <c r="A767" s="151" t="s">
        <v>504</v>
      </c>
      <c r="B767" s="151" t="s">
        <v>79</v>
      </c>
      <c r="C767" s="151" t="s">
        <v>80</v>
      </c>
      <c r="D767" s="151" t="s">
        <v>72</v>
      </c>
      <c r="E767" s="152">
        <v>2</v>
      </c>
      <c r="F767" s="153">
        <v>129000</v>
      </c>
      <c r="G767" s="153">
        <v>258000</v>
      </c>
      <c r="H767" s="50"/>
    </row>
    <row r="768" spans="1:8" ht="43.5">
      <c r="A768" s="151" t="s">
        <v>504</v>
      </c>
      <c r="B768" s="151" t="s">
        <v>75</v>
      </c>
      <c r="C768" s="151" t="s">
        <v>76</v>
      </c>
      <c r="D768" s="151" t="s">
        <v>78</v>
      </c>
      <c r="E768" s="152">
        <v>9</v>
      </c>
      <c r="F768" s="153">
        <v>189000</v>
      </c>
      <c r="G768" s="153">
        <v>1701000</v>
      </c>
      <c r="H768" s="50"/>
    </row>
    <row r="769" spans="1:8" ht="43.5">
      <c r="A769" s="151" t="s">
        <v>504</v>
      </c>
      <c r="B769" s="151" t="s">
        <v>73</v>
      </c>
      <c r="C769" s="151" t="s">
        <v>74</v>
      </c>
      <c r="D769" s="151" t="s">
        <v>72</v>
      </c>
      <c r="E769" s="152">
        <v>8</v>
      </c>
      <c r="F769" s="153">
        <v>119000</v>
      </c>
      <c r="G769" s="153">
        <v>952000</v>
      </c>
      <c r="H769" s="50"/>
    </row>
    <row r="770" spans="1:8" ht="29.25">
      <c r="A770" s="151" t="s">
        <v>505</v>
      </c>
      <c r="B770" s="151" t="s">
        <v>88</v>
      </c>
      <c r="C770" s="151" t="s">
        <v>89</v>
      </c>
      <c r="D770" s="151" t="s">
        <v>72</v>
      </c>
      <c r="E770" s="152">
        <v>4</v>
      </c>
      <c r="F770" s="153">
        <v>299000</v>
      </c>
      <c r="G770" s="153">
        <v>1196000</v>
      </c>
      <c r="H770" s="50"/>
    </row>
    <row r="771" spans="1:8" ht="29.25">
      <c r="A771" s="151" t="s">
        <v>505</v>
      </c>
      <c r="B771" s="151" t="s">
        <v>69</v>
      </c>
      <c r="C771" s="151" t="s">
        <v>70</v>
      </c>
      <c r="D771" s="151" t="s">
        <v>72</v>
      </c>
      <c r="E771" s="152">
        <v>1</v>
      </c>
      <c r="F771" s="153">
        <v>149000</v>
      </c>
      <c r="G771" s="153">
        <v>149000</v>
      </c>
      <c r="H771" s="50"/>
    </row>
    <row r="772" spans="1:8" ht="29.25">
      <c r="A772" s="151" t="s">
        <v>505</v>
      </c>
      <c r="B772" s="151" t="s">
        <v>73</v>
      </c>
      <c r="C772" s="151" t="s">
        <v>74</v>
      </c>
      <c r="D772" s="151" t="s">
        <v>72</v>
      </c>
      <c r="E772" s="152">
        <v>2</v>
      </c>
      <c r="F772" s="153">
        <v>119000</v>
      </c>
      <c r="G772" s="153">
        <v>238000</v>
      </c>
      <c r="H772" s="50"/>
    </row>
    <row r="773" spans="1:8" ht="29.25">
      <c r="A773" s="151" t="s">
        <v>506</v>
      </c>
      <c r="B773" s="151" t="s">
        <v>96</v>
      </c>
      <c r="C773" s="151" t="s">
        <v>97</v>
      </c>
      <c r="D773" s="151" t="s">
        <v>72</v>
      </c>
      <c r="E773" s="152">
        <v>5</v>
      </c>
      <c r="F773" s="153">
        <v>449000</v>
      </c>
      <c r="G773" s="153">
        <v>2245000</v>
      </c>
      <c r="H773" s="50"/>
    </row>
    <row r="774" spans="1:8" ht="29.25">
      <c r="A774" s="151" t="s">
        <v>506</v>
      </c>
      <c r="B774" s="151" t="s">
        <v>93</v>
      </c>
      <c r="C774" s="151" t="s">
        <v>94</v>
      </c>
      <c r="D774" s="151" t="s">
        <v>72</v>
      </c>
      <c r="E774" s="152">
        <v>4</v>
      </c>
      <c r="F774" s="153">
        <v>549000</v>
      </c>
      <c r="G774" s="153">
        <v>2196000</v>
      </c>
      <c r="H774" s="50"/>
    </row>
    <row r="775" spans="1:8" ht="43.5">
      <c r="A775" s="151" t="s">
        <v>507</v>
      </c>
      <c r="B775" s="151" t="s">
        <v>79</v>
      </c>
      <c r="C775" s="151" t="s">
        <v>80</v>
      </c>
      <c r="D775" s="151" t="s">
        <v>72</v>
      </c>
      <c r="E775" s="152">
        <v>9</v>
      </c>
      <c r="F775" s="153">
        <v>129000</v>
      </c>
      <c r="G775" s="153">
        <v>1161000</v>
      </c>
      <c r="H775" s="50"/>
    </row>
    <row r="776" spans="1:8" ht="43.5">
      <c r="A776" s="151" t="s">
        <v>507</v>
      </c>
      <c r="B776" s="151" t="s">
        <v>81</v>
      </c>
      <c r="C776" s="151" t="s">
        <v>82</v>
      </c>
      <c r="D776" s="151" t="s">
        <v>72</v>
      </c>
      <c r="E776" s="152">
        <v>12</v>
      </c>
      <c r="F776" s="153">
        <v>159000</v>
      </c>
      <c r="G776" s="153">
        <v>1908000</v>
      </c>
      <c r="H776" s="50"/>
    </row>
    <row r="777" spans="1:8" ht="43.5">
      <c r="A777" s="151" t="s">
        <v>508</v>
      </c>
      <c r="B777" s="151" t="s">
        <v>101</v>
      </c>
      <c r="C777" s="151" t="s">
        <v>102</v>
      </c>
      <c r="D777" s="151" t="s">
        <v>78</v>
      </c>
      <c r="E777" s="152">
        <v>8</v>
      </c>
      <c r="F777" s="153">
        <v>139000</v>
      </c>
      <c r="G777" s="153">
        <v>1112000</v>
      </c>
      <c r="H777" s="50"/>
    </row>
    <row r="778" spans="1:8" ht="43.5">
      <c r="A778" s="151" t="s">
        <v>508</v>
      </c>
      <c r="B778" s="151" t="s">
        <v>93</v>
      </c>
      <c r="C778" s="151" t="s">
        <v>94</v>
      </c>
      <c r="D778" s="151" t="s">
        <v>72</v>
      </c>
      <c r="E778" s="152">
        <v>4</v>
      </c>
      <c r="F778" s="153">
        <v>549000</v>
      </c>
      <c r="G778" s="153">
        <v>2196000</v>
      </c>
      <c r="H778" s="50"/>
    </row>
    <row r="779" spans="1:8" ht="43.5">
      <c r="A779" s="151" t="s">
        <v>508</v>
      </c>
      <c r="B779" s="151" t="s">
        <v>98</v>
      </c>
      <c r="C779" s="151" t="s">
        <v>99</v>
      </c>
      <c r="D779" s="151" t="s">
        <v>72</v>
      </c>
      <c r="E779" s="152">
        <v>10</v>
      </c>
      <c r="F779" s="153">
        <v>99000</v>
      </c>
      <c r="G779" s="153">
        <v>990000</v>
      </c>
      <c r="H779" s="50"/>
    </row>
    <row r="780" spans="1:8" ht="43.5">
      <c r="A780" s="151" t="s">
        <v>508</v>
      </c>
      <c r="B780" s="151" t="s">
        <v>86</v>
      </c>
      <c r="C780" s="151" t="s">
        <v>87</v>
      </c>
      <c r="D780" s="151" t="s">
        <v>72</v>
      </c>
      <c r="E780" s="152">
        <v>2</v>
      </c>
      <c r="F780" s="153">
        <v>169000</v>
      </c>
      <c r="G780" s="153">
        <v>338000</v>
      </c>
      <c r="H780" s="50"/>
    </row>
    <row r="781" spans="1:8" ht="43.5">
      <c r="A781" s="151" t="s">
        <v>508</v>
      </c>
      <c r="B781" s="151" t="s">
        <v>81</v>
      </c>
      <c r="C781" s="151" t="s">
        <v>82</v>
      </c>
      <c r="D781" s="151" t="s">
        <v>72</v>
      </c>
      <c r="E781" s="152">
        <v>3</v>
      </c>
      <c r="F781" s="153">
        <v>159000</v>
      </c>
      <c r="G781" s="153">
        <v>477000</v>
      </c>
      <c r="H781" s="50"/>
    </row>
    <row r="782" spans="1:8" ht="43.5">
      <c r="A782" s="151" t="s">
        <v>508</v>
      </c>
      <c r="B782" s="151" t="s">
        <v>73</v>
      </c>
      <c r="C782" s="151" t="s">
        <v>74</v>
      </c>
      <c r="D782" s="151" t="s">
        <v>72</v>
      </c>
      <c r="E782" s="152">
        <v>10</v>
      </c>
      <c r="F782" s="153">
        <v>119000</v>
      </c>
      <c r="G782" s="153">
        <v>1190000</v>
      </c>
      <c r="H782" s="50"/>
    </row>
    <row r="783" spans="1:8" ht="29.25">
      <c r="A783" s="151" t="s">
        <v>509</v>
      </c>
      <c r="B783" s="151" t="s">
        <v>75</v>
      </c>
      <c r="C783" s="151" t="s">
        <v>76</v>
      </c>
      <c r="D783" s="151" t="s">
        <v>78</v>
      </c>
      <c r="E783" s="152">
        <v>4</v>
      </c>
      <c r="F783" s="153">
        <v>189000</v>
      </c>
      <c r="G783" s="153">
        <v>756000</v>
      </c>
      <c r="H783" s="50"/>
    </row>
    <row r="784" spans="1:8" ht="29.25">
      <c r="A784" s="151" t="s">
        <v>509</v>
      </c>
      <c r="B784" s="151" t="s">
        <v>83</v>
      </c>
      <c r="C784" s="151" t="s">
        <v>84</v>
      </c>
      <c r="D784" s="151" t="s">
        <v>72</v>
      </c>
      <c r="E784" s="152">
        <v>3</v>
      </c>
      <c r="F784" s="153">
        <v>125000</v>
      </c>
      <c r="G784" s="153">
        <v>375000</v>
      </c>
      <c r="H784" s="50"/>
    </row>
    <row r="785" spans="1:8" ht="29.25">
      <c r="A785" s="151" t="s">
        <v>509</v>
      </c>
      <c r="B785" s="151" t="s">
        <v>73</v>
      </c>
      <c r="C785" s="151" t="s">
        <v>74</v>
      </c>
      <c r="D785" s="151" t="s">
        <v>72</v>
      </c>
      <c r="E785" s="152">
        <v>12</v>
      </c>
      <c r="F785" s="153">
        <v>119000</v>
      </c>
      <c r="G785" s="153">
        <v>1428000</v>
      </c>
      <c r="H785" s="50"/>
    </row>
    <row r="786" spans="1:8" ht="29.25">
      <c r="A786" s="151" t="s">
        <v>509</v>
      </c>
      <c r="B786" s="151" t="s">
        <v>91</v>
      </c>
      <c r="C786" s="151" t="s">
        <v>92</v>
      </c>
      <c r="D786" s="151" t="s">
        <v>72</v>
      </c>
      <c r="E786" s="152">
        <v>2</v>
      </c>
      <c r="F786" s="153">
        <v>249000</v>
      </c>
      <c r="G786" s="153">
        <v>498000</v>
      </c>
      <c r="H786" s="50"/>
    </row>
    <row r="787" spans="1:8" ht="43.5">
      <c r="A787" s="151" t="s">
        <v>510</v>
      </c>
      <c r="B787" s="151" t="s">
        <v>101</v>
      </c>
      <c r="C787" s="151" t="s">
        <v>102</v>
      </c>
      <c r="D787" s="151" t="s">
        <v>78</v>
      </c>
      <c r="E787" s="152">
        <v>6</v>
      </c>
      <c r="F787" s="153">
        <v>139000</v>
      </c>
      <c r="G787" s="153">
        <v>834000</v>
      </c>
      <c r="H787" s="50"/>
    </row>
    <row r="788" spans="1:8" ht="43.5">
      <c r="A788" s="151" t="s">
        <v>510</v>
      </c>
      <c r="B788" s="151" t="s">
        <v>69</v>
      </c>
      <c r="C788" s="151" t="s">
        <v>70</v>
      </c>
      <c r="D788" s="151" t="s">
        <v>72</v>
      </c>
      <c r="E788" s="152">
        <v>9</v>
      </c>
      <c r="F788" s="153">
        <v>149000</v>
      </c>
      <c r="G788" s="153">
        <v>1341000</v>
      </c>
      <c r="H788" s="50"/>
    </row>
    <row r="789" spans="1:8" ht="43.5">
      <c r="A789" s="151" t="s">
        <v>510</v>
      </c>
      <c r="B789" s="151" t="s">
        <v>83</v>
      </c>
      <c r="C789" s="151" t="s">
        <v>84</v>
      </c>
      <c r="D789" s="151" t="s">
        <v>72</v>
      </c>
      <c r="E789" s="152">
        <v>11</v>
      </c>
      <c r="F789" s="153">
        <v>125000</v>
      </c>
      <c r="G789" s="153">
        <v>1375000</v>
      </c>
      <c r="H789" s="50"/>
    </row>
    <row r="790" spans="1:8" ht="43.5">
      <c r="A790" s="151" t="s">
        <v>511</v>
      </c>
      <c r="B790" s="151" t="s">
        <v>79</v>
      </c>
      <c r="C790" s="151" t="s">
        <v>80</v>
      </c>
      <c r="D790" s="151" t="s">
        <v>72</v>
      </c>
      <c r="E790" s="152">
        <v>6</v>
      </c>
      <c r="F790" s="153">
        <v>129000</v>
      </c>
      <c r="G790" s="153">
        <v>774000</v>
      </c>
      <c r="H790" s="50"/>
    </row>
    <row r="791" spans="1:8" ht="43.5">
      <c r="A791" s="151" t="s">
        <v>511</v>
      </c>
      <c r="B791" s="151" t="s">
        <v>98</v>
      </c>
      <c r="C791" s="151" t="s">
        <v>99</v>
      </c>
      <c r="D791" s="151" t="s">
        <v>72</v>
      </c>
      <c r="E791" s="152">
        <v>11</v>
      </c>
      <c r="F791" s="153">
        <v>99000</v>
      </c>
      <c r="G791" s="153">
        <v>1089000</v>
      </c>
      <c r="H791" s="50"/>
    </row>
    <row r="792" spans="1:8" ht="43.5">
      <c r="A792" s="151" t="s">
        <v>511</v>
      </c>
      <c r="B792" s="151" t="s">
        <v>88</v>
      </c>
      <c r="C792" s="151" t="s">
        <v>89</v>
      </c>
      <c r="D792" s="151" t="s">
        <v>72</v>
      </c>
      <c r="E792" s="152">
        <v>5</v>
      </c>
      <c r="F792" s="153">
        <v>299000</v>
      </c>
      <c r="G792" s="153">
        <v>1495000</v>
      </c>
      <c r="H792" s="50"/>
    </row>
    <row r="793" spans="1:8" ht="43.5">
      <c r="A793" s="151" t="s">
        <v>511</v>
      </c>
      <c r="B793" s="151" t="s">
        <v>69</v>
      </c>
      <c r="C793" s="151" t="s">
        <v>70</v>
      </c>
      <c r="D793" s="151" t="s">
        <v>72</v>
      </c>
      <c r="E793" s="152">
        <v>3</v>
      </c>
      <c r="F793" s="153">
        <v>149000</v>
      </c>
      <c r="G793" s="153">
        <v>447000</v>
      </c>
      <c r="H793" s="50"/>
    </row>
    <row r="794" spans="1:8" ht="43.5">
      <c r="A794" s="151" t="s">
        <v>512</v>
      </c>
      <c r="B794" s="151" t="s">
        <v>96</v>
      </c>
      <c r="C794" s="151" t="s">
        <v>97</v>
      </c>
      <c r="D794" s="151" t="s">
        <v>72</v>
      </c>
      <c r="E794" s="152">
        <v>1</v>
      </c>
      <c r="F794" s="153">
        <v>449000</v>
      </c>
      <c r="G794" s="153">
        <v>449000</v>
      </c>
      <c r="H794" s="50"/>
    </row>
    <row r="795" spans="1:8" ht="43.5">
      <c r="A795" s="151" t="s">
        <v>512</v>
      </c>
      <c r="B795" s="151" t="s">
        <v>88</v>
      </c>
      <c r="C795" s="151" t="s">
        <v>89</v>
      </c>
      <c r="D795" s="151" t="s">
        <v>72</v>
      </c>
      <c r="E795" s="152">
        <v>4</v>
      </c>
      <c r="F795" s="153">
        <v>299000</v>
      </c>
      <c r="G795" s="153">
        <v>1196000</v>
      </c>
      <c r="H795" s="50"/>
    </row>
    <row r="796" spans="1:8" ht="43.5">
      <c r="A796" s="151" t="s">
        <v>512</v>
      </c>
      <c r="B796" s="151" t="s">
        <v>91</v>
      </c>
      <c r="C796" s="151" t="s">
        <v>92</v>
      </c>
      <c r="D796" s="151" t="s">
        <v>72</v>
      </c>
      <c r="E796" s="152">
        <v>2</v>
      </c>
      <c r="F796" s="153">
        <v>249000</v>
      </c>
      <c r="G796" s="153">
        <v>498000</v>
      </c>
      <c r="H796" s="50"/>
    </row>
    <row r="797" spans="1:8" ht="29.25">
      <c r="A797" s="151" t="s">
        <v>513</v>
      </c>
      <c r="B797" s="151" t="s">
        <v>96</v>
      </c>
      <c r="C797" s="151" t="s">
        <v>97</v>
      </c>
      <c r="D797" s="151" t="s">
        <v>72</v>
      </c>
      <c r="E797" s="152">
        <v>3</v>
      </c>
      <c r="F797" s="153">
        <v>449000</v>
      </c>
      <c r="G797" s="153">
        <v>1347000</v>
      </c>
      <c r="H797" s="50"/>
    </row>
    <row r="798" spans="1:8" ht="29.25">
      <c r="A798" s="151" t="s">
        <v>513</v>
      </c>
      <c r="B798" s="151" t="s">
        <v>73</v>
      </c>
      <c r="C798" s="151" t="s">
        <v>74</v>
      </c>
      <c r="D798" s="151" t="s">
        <v>72</v>
      </c>
      <c r="E798" s="152">
        <v>5</v>
      </c>
      <c r="F798" s="153">
        <v>119000</v>
      </c>
      <c r="G798" s="153">
        <v>595000</v>
      </c>
      <c r="H798" s="50"/>
    </row>
    <row r="799" spans="1:8" ht="29.25">
      <c r="A799" s="151" t="s">
        <v>513</v>
      </c>
      <c r="B799" s="151" t="s">
        <v>98</v>
      </c>
      <c r="C799" s="151" t="s">
        <v>99</v>
      </c>
      <c r="D799" s="151" t="s">
        <v>72</v>
      </c>
      <c r="E799" s="152">
        <v>6</v>
      </c>
      <c r="F799" s="153">
        <v>99000</v>
      </c>
      <c r="G799" s="153">
        <v>594000</v>
      </c>
      <c r="H799" s="50"/>
    </row>
    <row r="800" spans="1:8" ht="29.25">
      <c r="A800" s="151" t="s">
        <v>513</v>
      </c>
      <c r="B800" s="151" t="s">
        <v>79</v>
      </c>
      <c r="C800" s="151" t="s">
        <v>80</v>
      </c>
      <c r="D800" s="151" t="s">
        <v>72</v>
      </c>
      <c r="E800" s="152">
        <v>11</v>
      </c>
      <c r="F800" s="153">
        <v>129000</v>
      </c>
      <c r="G800" s="153">
        <v>1419000</v>
      </c>
      <c r="H800" s="50"/>
    </row>
    <row r="801" spans="1:8" ht="29.25">
      <c r="A801" s="151" t="s">
        <v>513</v>
      </c>
      <c r="B801" s="151" t="s">
        <v>88</v>
      </c>
      <c r="C801" s="151" t="s">
        <v>89</v>
      </c>
      <c r="D801" s="151" t="s">
        <v>72</v>
      </c>
      <c r="E801" s="152">
        <v>4</v>
      </c>
      <c r="F801" s="153">
        <v>299000</v>
      </c>
      <c r="G801" s="153">
        <v>1196000</v>
      </c>
      <c r="H801" s="50"/>
    </row>
    <row r="802" spans="1:8" ht="43.5">
      <c r="A802" s="151" t="s">
        <v>514</v>
      </c>
      <c r="B802" s="151" t="s">
        <v>83</v>
      </c>
      <c r="C802" s="151" t="s">
        <v>84</v>
      </c>
      <c r="D802" s="151" t="s">
        <v>72</v>
      </c>
      <c r="E802" s="152">
        <v>5</v>
      </c>
      <c r="F802" s="153">
        <v>125000</v>
      </c>
      <c r="G802" s="153">
        <v>625000</v>
      </c>
      <c r="H802" s="50"/>
    </row>
    <row r="803" spans="1:8" ht="43.5">
      <c r="A803" s="151" t="s">
        <v>514</v>
      </c>
      <c r="B803" s="151" t="s">
        <v>81</v>
      </c>
      <c r="C803" s="151" t="s">
        <v>82</v>
      </c>
      <c r="D803" s="151" t="s">
        <v>72</v>
      </c>
      <c r="E803" s="152">
        <v>9</v>
      </c>
      <c r="F803" s="153">
        <v>159000</v>
      </c>
      <c r="G803" s="153">
        <v>1431000</v>
      </c>
      <c r="H803" s="50"/>
    </row>
    <row r="804" spans="1:8" ht="43.5">
      <c r="A804" s="151" t="s">
        <v>514</v>
      </c>
      <c r="B804" s="151" t="s">
        <v>88</v>
      </c>
      <c r="C804" s="151" t="s">
        <v>89</v>
      </c>
      <c r="D804" s="151" t="s">
        <v>72</v>
      </c>
      <c r="E804" s="152">
        <v>1</v>
      </c>
      <c r="F804" s="153">
        <v>299000</v>
      </c>
      <c r="G804" s="153">
        <v>299000</v>
      </c>
      <c r="H804" s="50"/>
    </row>
    <row r="805" spans="1:8" ht="43.5">
      <c r="A805" s="151" t="s">
        <v>514</v>
      </c>
      <c r="B805" s="151" t="s">
        <v>75</v>
      </c>
      <c r="C805" s="151" t="s">
        <v>76</v>
      </c>
      <c r="D805" s="151" t="s">
        <v>78</v>
      </c>
      <c r="E805" s="152">
        <v>8</v>
      </c>
      <c r="F805" s="153">
        <v>189000</v>
      </c>
      <c r="G805" s="153">
        <v>1512000</v>
      </c>
      <c r="H805" s="50"/>
    </row>
    <row r="806" spans="1:8" ht="43.5">
      <c r="A806" s="151" t="s">
        <v>514</v>
      </c>
      <c r="B806" s="151" t="s">
        <v>69</v>
      </c>
      <c r="C806" s="151" t="s">
        <v>70</v>
      </c>
      <c r="D806" s="151" t="s">
        <v>72</v>
      </c>
      <c r="E806" s="152">
        <v>8</v>
      </c>
      <c r="F806" s="153">
        <v>149000</v>
      </c>
      <c r="G806" s="153">
        <v>1192000</v>
      </c>
      <c r="H806" s="50"/>
    </row>
    <row r="807" spans="1:8" ht="43.5">
      <c r="A807" s="151" t="s">
        <v>515</v>
      </c>
      <c r="B807" s="151" t="s">
        <v>96</v>
      </c>
      <c r="C807" s="151" t="s">
        <v>97</v>
      </c>
      <c r="D807" s="151" t="s">
        <v>72</v>
      </c>
      <c r="E807" s="152">
        <v>4</v>
      </c>
      <c r="F807" s="153">
        <v>449000</v>
      </c>
      <c r="G807" s="153">
        <v>1796000</v>
      </c>
      <c r="H807" s="50"/>
    </row>
    <row r="808" spans="1:8" ht="43.5">
      <c r="A808" s="151" t="s">
        <v>515</v>
      </c>
      <c r="B808" s="151" t="s">
        <v>83</v>
      </c>
      <c r="C808" s="151" t="s">
        <v>84</v>
      </c>
      <c r="D808" s="151" t="s">
        <v>72</v>
      </c>
      <c r="E808" s="152">
        <v>9</v>
      </c>
      <c r="F808" s="153">
        <v>125000</v>
      </c>
      <c r="G808" s="153">
        <v>1125000</v>
      </c>
      <c r="H808" s="50"/>
    </row>
    <row r="809" spans="1:8" ht="43.5">
      <c r="A809" s="151" t="s">
        <v>515</v>
      </c>
      <c r="B809" s="151" t="s">
        <v>101</v>
      </c>
      <c r="C809" s="151" t="s">
        <v>102</v>
      </c>
      <c r="D809" s="151" t="s">
        <v>78</v>
      </c>
      <c r="E809" s="152">
        <v>9</v>
      </c>
      <c r="F809" s="153">
        <v>139000</v>
      </c>
      <c r="G809" s="153">
        <v>1251000</v>
      </c>
      <c r="H809" s="50"/>
    </row>
    <row r="810" spans="1:8" ht="29.25">
      <c r="A810" s="151" t="s">
        <v>516</v>
      </c>
      <c r="B810" s="151" t="s">
        <v>93</v>
      </c>
      <c r="C810" s="151" t="s">
        <v>94</v>
      </c>
      <c r="D810" s="151" t="s">
        <v>72</v>
      </c>
      <c r="E810" s="152">
        <v>1</v>
      </c>
      <c r="F810" s="153">
        <v>549000</v>
      </c>
      <c r="G810" s="153">
        <v>549000</v>
      </c>
      <c r="H810" s="50"/>
    </row>
    <row r="811" spans="1:8" ht="29.25">
      <c r="A811" s="151" t="s">
        <v>516</v>
      </c>
      <c r="B811" s="151" t="s">
        <v>83</v>
      </c>
      <c r="C811" s="151" t="s">
        <v>84</v>
      </c>
      <c r="D811" s="151" t="s">
        <v>72</v>
      </c>
      <c r="E811" s="152">
        <v>1</v>
      </c>
      <c r="F811" s="153">
        <v>125000</v>
      </c>
      <c r="G811" s="153">
        <v>125000</v>
      </c>
      <c r="H811" s="50"/>
    </row>
    <row r="812" spans="1:8" ht="29.25">
      <c r="A812" s="151" t="s">
        <v>516</v>
      </c>
      <c r="B812" s="151" t="s">
        <v>81</v>
      </c>
      <c r="C812" s="151" t="s">
        <v>82</v>
      </c>
      <c r="D812" s="151" t="s">
        <v>72</v>
      </c>
      <c r="E812" s="152">
        <v>6</v>
      </c>
      <c r="F812" s="153">
        <v>159000</v>
      </c>
      <c r="G812" s="153">
        <v>954000</v>
      </c>
      <c r="H812" s="50"/>
    </row>
    <row r="813" spans="1:8" ht="29.25">
      <c r="A813" s="151" t="s">
        <v>516</v>
      </c>
      <c r="B813" s="151" t="s">
        <v>101</v>
      </c>
      <c r="C813" s="151" t="s">
        <v>102</v>
      </c>
      <c r="D813" s="151" t="s">
        <v>78</v>
      </c>
      <c r="E813" s="152">
        <v>10</v>
      </c>
      <c r="F813" s="153">
        <v>139000</v>
      </c>
      <c r="G813" s="153">
        <v>1390000</v>
      </c>
      <c r="H813" s="50"/>
    </row>
    <row r="814" spans="1:8" ht="29.25">
      <c r="A814" s="151" t="s">
        <v>517</v>
      </c>
      <c r="B814" s="151" t="s">
        <v>83</v>
      </c>
      <c r="C814" s="151" t="s">
        <v>84</v>
      </c>
      <c r="D814" s="151" t="s">
        <v>72</v>
      </c>
      <c r="E814" s="152">
        <v>7</v>
      </c>
      <c r="F814" s="153">
        <v>125000</v>
      </c>
      <c r="G814" s="153">
        <v>875000</v>
      </c>
      <c r="H814" s="50"/>
    </row>
    <row r="815" spans="1:8" ht="29.25">
      <c r="A815" s="151" t="s">
        <v>517</v>
      </c>
      <c r="B815" s="151" t="s">
        <v>79</v>
      </c>
      <c r="C815" s="151" t="s">
        <v>80</v>
      </c>
      <c r="D815" s="151" t="s">
        <v>72</v>
      </c>
      <c r="E815" s="152">
        <v>12</v>
      </c>
      <c r="F815" s="153">
        <v>129000</v>
      </c>
      <c r="G815" s="153">
        <v>1548000</v>
      </c>
      <c r="H815" s="50"/>
    </row>
    <row r="816" spans="1:8" ht="29.25">
      <c r="A816" s="151" t="s">
        <v>517</v>
      </c>
      <c r="B816" s="151" t="s">
        <v>75</v>
      </c>
      <c r="C816" s="151" t="s">
        <v>76</v>
      </c>
      <c r="D816" s="151" t="s">
        <v>78</v>
      </c>
      <c r="E816" s="152">
        <v>8</v>
      </c>
      <c r="F816" s="153">
        <v>189000</v>
      </c>
      <c r="G816" s="153">
        <v>1512000</v>
      </c>
      <c r="H816" s="50"/>
    </row>
    <row r="817" spans="1:8" ht="43.5">
      <c r="A817" s="151" t="s">
        <v>518</v>
      </c>
      <c r="B817" s="151" t="s">
        <v>83</v>
      </c>
      <c r="C817" s="151" t="s">
        <v>84</v>
      </c>
      <c r="D817" s="151" t="s">
        <v>72</v>
      </c>
      <c r="E817" s="152">
        <v>11</v>
      </c>
      <c r="F817" s="153">
        <v>125000</v>
      </c>
      <c r="G817" s="153">
        <v>1375000</v>
      </c>
      <c r="H817" s="50"/>
    </row>
    <row r="818" spans="1:8" ht="43.5">
      <c r="A818" s="151" t="s">
        <v>518</v>
      </c>
      <c r="B818" s="151" t="s">
        <v>98</v>
      </c>
      <c r="C818" s="151" t="s">
        <v>99</v>
      </c>
      <c r="D818" s="151" t="s">
        <v>72</v>
      </c>
      <c r="E818" s="152">
        <v>10</v>
      </c>
      <c r="F818" s="153">
        <v>99000</v>
      </c>
      <c r="G818" s="153">
        <v>990000</v>
      </c>
      <c r="H818" s="50"/>
    </row>
    <row r="819" spans="1:8" ht="43.5">
      <c r="A819" s="151" t="s">
        <v>518</v>
      </c>
      <c r="B819" s="151" t="s">
        <v>73</v>
      </c>
      <c r="C819" s="151" t="s">
        <v>74</v>
      </c>
      <c r="D819" s="151" t="s">
        <v>72</v>
      </c>
      <c r="E819" s="152">
        <v>9</v>
      </c>
      <c r="F819" s="153">
        <v>119000</v>
      </c>
      <c r="G819" s="153">
        <v>1071000</v>
      </c>
      <c r="H819" s="50"/>
    </row>
    <row r="820" spans="1:8" ht="29.25">
      <c r="A820" s="151" t="s">
        <v>519</v>
      </c>
      <c r="B820" s="151" t="s">
        <v>83</v>
      </c>
      <c r="C820" s="151" t="s">
        <v>84</v>
      </c>
      <c r="D820" s="151" t="s">
        <v>72</v>
      </c>
      <c r="E820" s="152">
        <v>4</v>
      </c>
      <c r="F820" s="153">
        <v>125000</v>
      </c>
      <c r="G820" s="153">
        <v>500000</v>
      </c>
      <c r="H820" s="50"/>
    </row>
    <row r="821" spans="1:8" ht="29.25">
      <c r="A821" s="151" t="s">
        <v>519</v>
      </c>
      <c r="B821" s="151" t="s">
        <v>98</v>
      </c>
      <c r="C821" s="151" t="s">
        <v>99</v>
      </c>
      <c r="D821" s="151" t="s">
        <v>72</v>
      </c>
      <c r="E821" s="152">
        <v>11</v>
      </c>
      <c r="F821" s="153">
        <v>99000</v>
      </c>
      <c r="G821" s="153">
        <v>1089000</v>
      </c>
      <c r="H821" s="50"/>
    </row>
    <row r="822" spans="1:8" ht="29.25">
      <c r="A822" s="151" t="s">
        <v>519</v>
      </c>
      <c r="B822" s="151" t="s">
        <v>93</v>
      </c>
      <c r="C822" s="151" t="s">
        <v>94</v>
      </c>
      <c r="D822" s="151" t="s">
        <v>72</v>
      </c>
      <c r="E822" s="152">
        <v>3</v>
      </c>
      <c r="F822" s="153">
        <v>549000</v>
      </c>
      <c r="G822" s="153">
        <v>1647000</v>
      </c>
      <c r="H822" s="50"/>
    </row>
    <row r="823" spans="1:8" ht="29.25">
      <c r="A823" s="151" t="s">
        <v>519</v>
      </c>
      <c r="B823" s="151" t="s">
        <v>73</v>
      </c>
      <c r="C823" s="151" t="s">
        <v>74</v>
      </c>
      <c r="D823" s="151" t="s">
        <v>72</v>
      </c>
      <c r="E823" s="152">
        <v>8</v>
      </c>
      <c r="F823" s="153">
        <v>119000</v>
      </c>
      <c r="G823" s="153">
        <v>952000</v>
      </c>
      <c r="H823" s="50"/>
    </row>
    <row r="824" spans="1:8" ht="29.25">
      <c r="A824" s="151" t="s">
        <v>519</v>
      </c>
      <c r="B824" s="151" t="s">
        <v>81</v>
      </c>
      <c r="C824" s="151" t="s">
        <v>82</v>
      </c>
      <c r="D824" s="151" t="s">
        <v>72</v>
      </c>
      <c r="E824" s="152">
        <v>1</v>
      </c>
      <c r="F824" s="153">
        <v>159000</v>
      </c>
      <c r="G824" s="153">
        <v>159000</v>
      </c>
      <c r="H824" s="50"/>
    </row>
    <row r="825" spans="1:8" ht="29.25">
      <c r="A825" s="151" t="s">
        <v>519</v>
      </c>
      <c r="B825" s="151" t="s">
        <v>86</v>
      </c>
      <c r="C825" s="151" t="s">
        <v>87</v>
      </c>
      <c r="D825" s="151" t="s">
        <v>72</v>
      </c>
      <c r="E825" s="152">
        <v>3</v>
      </c>
      <c r="F825" s="153">
        <v>169000</v>
      </c>
      <c r="G825" s="153">
        <v>507000</v>
      </c>
      <c r="H825" s="50"/>
    </row>
    <row r="826" spans="1:8" ht="29.25">
      <c r="A826" s="151" t="s">
        <v>520</v>
      </c>
      <c r="B826" s="151" t="s">
        <v>83</v>
      </c>
      <c r="C826" s="151" t="s">
        <v>84</v>
      </c>
      <c r="D826" s="151" t="s">
        <v>72</v>
      </c>
      <c r="E826" s="152">
        <v>11</v>
      </c>
      <c r="F826" s="153">
        <v>125000</v>
      </c>
      <c r="G826" s="153">
        <v>1375000</v>
      </c>
      <c r="H826" s="50"/>
    </row>
    <row r="827" spans="1:8" ht="29.25">
      <c r="A827" s="151" t="s">
        <v>520</v>
      </c>
      <c r="B827" s="151" t="s">
        <v>86</v>
      </c>
      <c r="C827" s="151" t="s">
        <v>87</v>
      </c>
      <c r="D827" s="151" t="s">
        <v>72</v>
      </c>
      <c r="E827" s="152">
        <v>7</v>
      </c>
      <c r="F827" s="153">
        <v>169000</v>
      </c>
      <c r="G827" s="153">
        <v>1183000</v>
      </c>
      <c r="H827" s="50"/>
    </row>
    <row r="828" spans="1:8" ht="43.5">
      <c r="A828" s="151" t="s">
        <v>521</v>
      </c>
      <c r="B828" s="151" t="s">
        <v>88</v>
      </c>
      <c r="C828" s="151" t="s">
        <v>89</v>
      </c>
      <c r="D828" s="151" t="s">
        <v>72</v>
      </c>
      <c r="E828" s="152">
        <v>3</v>
      </c>
      <c r="F828" s="153">
        <v>299000</v>
      </c>
      <c r="G828" s="153">
        <v>897000</v>
      </c>
      <c r="H828" s="50"/>
    </row>
    <row r="829" spans="1:8" ht="43.5">
      <c r="A829" s="151" t="s">
        <v>521</v>
      </c>
      <c r="B829" s="151" t="s">
        <v>91</v>
      </c>
      <c r="C829" s="151" t="s">
        <v>92</v>
      </c>
      <c r="D829" s="151" t="s">
        <v>72</v>
      </c>
      <c r="E829" s="152">
        <v>6</v>
      </c>
      <c r="F829" s="153">
        <v>249000</v>
      </c>
      <c r="G829" s="153">
        <v>1494000</v>
      </c>
      <c r="H829" s="50"/>
    </row>
    <row r="830" spans="1:8" ht="43.5">
      <c r="A830" s="151" t="s">
        <v>521</v>
      </c>
      <c r="B830" s="151" t="s">
        <v>81</v>
      </c>
      <c r="C830" s="151" t="s">
        <v>82</v>
      </c>
      <c r="D830" s="151" t="s">
        <v>72</v>
      </c>
      <c r="E830" s="152">
        <v>10</v>
      </c>
      <c r="F830" s="153">
        <v>159000</v>
      </c>
      <c r="G830" s="153">
        <v>1590000</v>
      </c>
      <c r="H830" s="50"/>
    </row>
    <row r="831" spans="1:8" ht="29.25">
      <c r="A831" s="151" t="s">
        <v>522</v>
      </c>
      <c r="B831" s="151" t="s">
        <v>79</v>
      </c>
      <c r="C831" s="151" t="s">
        <v>80</v>
      </c>
      <c r="D831" s="151" t="s">
        <v>72</v>
      </c>
      <c r="E831" s="152">
        <v>9</v>
      </c>
      <c r="F831" s="153">
        <v>129000</v>
      </c>
      <c r="G831" s="153">
        <v>1161000</v>
      </c>
      <c r="H831" s="50"/>
    </row>
    <row r="832" spans="1:8" ht="29.25">
      <c r="A832" s="151" t="s">
        <v>522</v>
      </c>
      <c r="B832" s="151" t="s">
        <v>101</v>
      </c>
      <c r="C832" s="151" t="s">
        <v>102</v>
      </c>
      <c r="D832" s="151" t="s">
        <v>78</v>
      </c>
      <c r="E832" s="152">
        <v>4</v>
      </c>
      <c r="F832" s="153">
        <v>139000</v>
      </c>
      <c r="G832" s="153">
        <v>556000</v>
      </c>
      <c r="H832" s="50"/>
    </row>
    <row r="833" spans="1:8" ht="29.25">
      <c r="A833" s="151" t="s">
        <v>522</v>
      </c>
      <c r="B833" s="151" t="s">
        <v>81</v>
      </c>
      <c r="C833" s="151" t="s">
        <v>82</v>
      </c>
      <c r="D833" s="151" t="s">
        <v>72</v>
      </c>
      <c r="E833" s="152">
        <v>11</v>
      </c>
      <c r="F833" s="153">
        <v>159000</v>
      </c>
      <c r="G833" s="153">
        <v>1749000</v>
      </c>
      <c r="H833" s="50"/>
    </row>
    <row r="834" spans="1:8" ht="43.5">
      <c r="A834" s="151" t="s">
        <v>523</v>
      </c>
      <c r="B834" s="151" t="s">
        <v>98</v>
      </c>
      <c r="C834" s="151" t="s">
        <v>99</v>
      </c>
      <c r="D834" s="151" t="s">
        <v>72</v>
      </c>
      <c r="E834" s="152">
        <v>3</v>
      </c>
      <c r="F834" s="153">
        <v>99000</v>
      </c>
      <c r="G834" s="153">
        <v>297000</v>
      </c>
      <c r="H834" s="50"/>
    </row>
    <row r="835" spans="1:8" ht="43.5">
      <c r="A835" s="151" t="s">
        <v>523</v>
      </c>
      <c r="B835" s="151" t="s">
        <v>91</v>
      </c>
      <c r="C835" s="151" t="s">
        <v>92</v>
      </c>
      <c r="D835" s="151" t="s">
        <v>72</v>
      </c>
      <c r="E835" s="152">
        <v>7</v>
      </c>
      <c r="F835" s="153">
        <v>249000</v>
      </c>
      <c r="G835" s="153">
        <v>1743000</v>
      </c>
      <c r="H835" s="50"/>
    </row>
    <row r="836" spans="1:8" ht="43.5">
      <c r="A836" s="151" t="s">
        <v>523</v>
      </c>
      <c r="B836" s="151" t="s">
        <v>101</v>
      </c>
      <c r="C836" s="151" t="s">
        <v>102</v>
      </c>
      <c r="D836" s="151" t="s">
        <v>78</v>
      </c>
      <c r="E836" s="152">
        <v>4</v>
      </c>
      <c r="F836" s="153">
        <v>139000</v>
      </c>
      <c r="G836" s="153">
        <v>556000</v>
      </c>
      <c r="H836" s="50"/>
    </row>
    <row r="837" spans="1:8" ht="43.5">
      <c r="A837" s="151" t="s">
        <v>523</v>
      </c>
      <c r="B837" s="151" t="s">
        <v>75</v>
      </c>
      <c r="C837" s="151" t="s">
        <v>76</v>
      </c>
      <c r="D837" s="151" t="s">
        <v>78</v>
      </c>
      <c r="E837" s="152">
        <v>8</v>
      </c>
      <c r="F837" s="153">
        <v>189000</v>
      </c>
      <c r="G837" s="153">
        <v>1512000</v>
      </c>
      <c r="H837" s="50"/>
    </row>
    <row r="838" spans="1:8" ht="43.5">
      <c r="A838" s="151" t="s">
        <v>523</v>
      </c>
      <c r="B838" s="151" t="s">
        <v>79</v>
      </c>
      <c r="C838" s="151" t="s">
        <v>80</v>
      </c>
      <c r="D838" s="151" t="s">
        <v>72</v>
      </c>
      <c r="E838" s="152">
        <v>7</v>
      </c>
      <c r="F838" s="153">
        <v>129000</v>
      </c>
      <c r="G838" s="153">
        <v>903000</v>
      </c>
      <c r="H838" s="50"/>
    </row>
    <row r="839" spans="1:8" ht="43.5">
      <c r="A839" s="151" t="s">
        <v>524</v>
      </c>
      <c r="B839" s="151" t="s">
        <v>79</v>
      </c>
      <c r="C839" s="151" t="s">
        <v>80</v>
      </c>
      <c r="D839" s="151" t="s">
        <v>72</v>
      </c>
      <c r="E839" s="152">
        <v>12</v>
      </c>
      <c r="F839" s="153">
        <v>129000</v>
      </c>
      <c r="G839" s="153">
        <v>1548000</v>
      </c>
      <c r="H839" s="50"/>
    </row>
    <row r="840" spans="1:8" ht="43.5">
      <c r="A840" s="151" t="s">
        <v>524</v>
      </c>
      <c r="B840" s="151" t="s">
        <v>98</v>
      </c>
      <c r="C840" s="151" t="s">
        <v>99</v>
      </c>
      <c r="D840" s="151" t="s">
        <v>72</v>
      </c>
      <c r="E840" s="152">
        <v>8</v>
      </c>
      <c r="F840" s="153">
        <v>99000</v>
      </c>
      <c r="G840" s="153">
        <v>792000</v>
      </c>
      <c r="H840" s="50"/>
    </row>
    <row r="841" spans="1:8" ht="43.5">
      <c r="A841" s="151" t="s">
        <v>524</v>
      </c>
      <c r="B841" s="151" t="s">
        <v>101</v>
      </c>
      <c r="C841" s="151" t="s">
        <v>102</v>
      </c>
      <c r="D841" s="151" t="s">
        <v>78</v>
      </c>
      <c r="E841" s="152">
        <v>2</v>
      </c>
      <c r="F841" s="153">
        <v>139000</v>
      </c>
      <c r="G841" s="153">
        <v>278000</v>
      </c>
      <c r="H841" s="50"/>
    </row>
    <row r="842" spans="1:8" ht="43.5">
      <c r="A842" s="151" t="s">
        <v>524</v>
      </c>
      <c r="B842" s="151" t="s">
        <v>81</v>
      </c>
      <c r="C842" s="151" t="s">
        <v>82</v>
      </c>
      <c r="D842" s="151" t="s">
        <v>72</v>
      </c>
      <c r="E842" s="152">
        <v>12</v>
      </c>
      <c r="F842" s="153">
        <v>159000</v>
      </c>
      <c r="G842" s="153">
        <v>1908000</v>
      </c>
      <c r="H842" s="50"/>
    </row>
    <row r="843" spans="1:8" ht="43.5">
      <c r="A843" s="151" t="s">
        <v>525</v>
      </c>
      <c r="B843" s="151" t="s">
        <v>83</v>
      </c>
      <c r="C843" s="151" t="s">
        <v>84</v>
      </c>
      <c r="D843" s="151" t="s">
        <v>72</v>
      </c>
      <c r="E843" s="152">
        <v>8</v>
      </c>
      <c r="F843" s="153">
        <v>125000</v>
      </c>
      <c r="G843" s="153">
        <v>1000000</v>
      </c>
      <c r="H843" s="50"/>
    </row>
    <row r="844" spans="1:8" ht="43.5">
      <c r="A844" s="151" t="s">
        <v>525</v>
      </c>
      <c r="B844" s="151" t="s">
        <v>73</v>
      </c>
      <c r="C844" s="151" t="s">
        <v>74</v>
      </c>
      <c r="D844" s="151" t="s">
        <v>72</v>
      </c>
      <c r="E844" s="152">
        <v>6</v>
      </c>
      <c r="F844" s="153">
        <v>119000</v>
      </c>
      <c r="G844" s="153">
        <v>714000</v>
      </c>
      <c r="H844" s="50"/>
    </row>
    <row r="845" spans="1:8" ht="43.5">
      <c r="A845" s="151" t="s">
        <v>525</v>
      </c>
      <c r="B845" s="151" t="s">
        <v>96</v>
      </c>
      <c r="C845" s="151" t="s">
        <v>97</v>
      </c>
      <c r="D845" s="151" t="s">
        <v>72</v>
      </c>
      <c r="E845" s="152">
        <v>3</v>
      </c>
      <c r="F845" s="153">
        <v>449000</v>
      </c>
      <c r="G845" s="153">
        <v>1347000</v>
      </c>
      <c r="H845" s="50"/>
    </row>
    <row r="846" spans="1:8" ht="43.5">
      <c r="A846" s="151" t="s">
        <v>525</v>
      </c>
      <c r="B846" s="151" t="s">
        <v>81</v>
      </c>
      <c r="C846" s="151" t="s">
        <v>82</v>
      </c>
      <c r="D846" s="151" t="s">
        <v>72</v>
      </c>
      <c r="E846" s="152">
        <v>8</v>
      </c>
      <c r="F846" s="153">
        <v>159000</v>
      </c>
      <c r="G846" s="153">
        <v>1272000</v>
      </c>
      <c r="H846" s="50"/>
    </row>
    <row r="847" spans="1:8" ht="43.5">
      <c r="A847" s="151" t="s">
        <v>525</v>
      </c>
      <c r="B847" s="151" t="s">
        <v>91</v>
      </c>
      <c r="C847" s="151" t="s">
        <v>92</v>
      </c>
      <c r="D847" s="151" t="s">
        <v>72</v>
      </c>
      <c r="E847" s="152">
        <v>4</v>
      </c>
      <c r="F847" s="153">
        <v>249000</v>
      </c>
      <c r="G847" s="153">
        <v>996000</v>
      </c>
      <c r="H847" s="50"/>
    </row>
    <row r="848" spans="1:8" ht="29.25">
      <c r="A848" s="151" t="s">
        <v>526</v>
      </c>
      <c r="B848" s="151" t="s">
        <v>96</v>
      </c>
      <c r="C848" s="151" t="s">
        <v>97</v>
      </c>
      <c r="D848" s="151" t="s">
        <v>72</v>
      </c>
      <c r="E848" s="152">
        <v>5</v>
      </c>
      <c r="F848" s="153">
        <v>449000</v>
      </c>
      <c r="G848" s="153">
        <v>2245000</v>
      </c>
      <c r="H848" s="50"/>
    </row>
    <row r="849" spans="1:8" ht="29.25">
      <c r="A849" s="151" t="s">
        <v>526</v>
      </c>
      <c r="B849" s="151" t="s">
        <v>86</v>
      </c>
      <c r="C849" s="151" t="s">
        <v>87</v>
      </c>
      <c r="D849" s="151" t="s">
        <v>72</v>
      </c>
      <c r="E849" s="152">
        <v>8</v>
      </c>
      <c r="F849" s="153">
        <v>169000</v>
      </c>
      <c r="G849" s="153">
        <v>1352000</v>
      </c>
      <c r="H849" s="50"/>
    </row>
    <row r="850" spans="1:8" ht="43.5">
      <c r="A850" s="151" t="s">
        <v>527</v>
      </c>
      <c r="B850" s="151" t="s">
        <v>83</v>
      </c>
      <c r="C850" s="151" t="s">
        <v>84</v>
      </c>
      <c r="D850" s="151" t="s">
        <v>72</v>
      </c>
      <c r="E850" s="152">
        <v>4</v>
      </c>
      <c r="F850" s="153">
        <v>125000</v>
      </c>
      <c r="G850" s="153">
        <v>500000</v>
      </c>
      <c r="H850" s="50"/>
    </row>
    <row r="851" spans="1:8" ht="43.5">
      <c r="A851" s="151" t="s">
        <v>527</v>
      </c>
      <c r="B851" s="151" t="s">
        <v>98</v>
      </c>
      <c r="C851" s="151" t="s">
        <v>99</v>
      </c>
      <c r="D851" s="151" t="s">
        <v>72</v>
      </c>
      <c r="E851" s="152">
        <v>6</v>
      </c>
      <c r="F851" s="153">
        <v>99000</v>
      </c>
      <c r="G851" s="153">
        <v>594000</v>
      </c>
      <c r="H851" s="50"/>
    </row>
    <row r="852" spans="1:8" ht="43.5">
      <c r="A852" s="151" t="s">
        <v>527</v>
      </c>
      <c r="B852" s="151" t="s">
        <v>75</v>
      </c>
      <c r="C852" s="151" t="s">
        <v>76</v>
      </c>
      <c r="D852" s="151" t="s">
        <v>78</v>
      </c>
      <c r="E852" s="152">
        <v>8</v>
      </c>
      <c r="F852" s="153">
        <v>189000</v>
      </c>
      <c r="G852" s="153">
        <v>1512000</v>
      </c>
      <c r="H852" s="50"/>
    </row>
    <row r="853" spans="1:8" ht="43.5">
      <c r="A853" s="151" t="s">
        <v>527</v>
      </c>
      <c r="B853" s="151" t="s">
        <v>96</v>
      </c>
      <c r="C853" s="151" t="s">
        <v>97</v>
      </c>
      <c r="D853" s="151" t="s">
        <v>72</v>
      </c>
      <c r="E853" s="152">
        <v>4</v>
      </c>
      <c r="F853" s="153">
        <v>449000</v>
      </c>
      <c r="G853" s="153">
        <v>1796000</v>
      </c>
      <c r="H853" s="50"/>
    </row>
    <row r="854" spans="1:8" ht="43.5">
      <c r="A854" s="151" t="s">
        <v>527</v>
      </c>
      <c r="B854" s="151" t="s">
        <v>101</v>
      </c>
      <c r="C854" s="151" t="s">
        <v>102</v>
      </c>
      <c r="D854" s="151" t="s">
        <v>78</v>
      </c>
      <c r="E854" s="152">
        <v>2</v>
      </c>
      <c r="F854" s="153">
        <v>139000</v>
      </c>
      <c r="G854" s="153">
        <v>278000</v>
      </c>
      <c r="H854" s="50"/>
    </row>
    <row r="855" spans="1:8" ht="43.5">
      <c r="A855" s="151" t="s">
        <v>527</v>
      </c>
      <c r="B855" s="151" t="s">
        <v>91</v>
      </c>
      <c r="C855" s="151" t="s">
        <v>92</v>
      </c>
      <c r="D855" s="151" t="s">
        <v>72</v>
      </c>
      <c r="E855" s="152">
        <v>1</v>
      </c>
      <c r="F855" s="153">
        <v>249000</v>
      </c>
      <c r="G855" s="153">
        <v>249000</v>
      </c>
      <c r="H855" s="50"/>
    </row>
    <row r="856" spans="1:8" ht="29.25">
      <c r="A856" s="151" t="s">
        <v>528</v>
      </c>
      <c r="B856" s="151" t="s">
        <v>81</v>
      </c>
      <c r="C856" s="151" t="s">
        <v>82</v>
      </c>
      <c r="D856" s="151" t="s">
        <v>72</v>
      </c>
      <c r="E856" s="152">
        <v>1</v>
      </c>
      <c r="F856" s="153">
        <v>159000</v>
      </c>
      <c r="G856" s="153">
        <v>159000</v>
      </c>
      <c r="H856" s="50"/>
    </row>
    <row r="857" spans="1:8" ht="29.25">
      <c r="A857" s="151" t="s">
        <v>528</v>
      </c>
      <c r="B857" s="151" t="s">
        <v>91</v>
      </c>
      <c r="C857" s="151" t="s">
        <v>92</v>
      </c>
      <c r="D857" s="151" t="s">
        <v>72</v>
      </c>
      <c r="E857" s="152">
        <v>7</v>
      </c>
      <c r="F857" s="153">
        <v>249000</v>
      </c>
      <c r="G857" s="153">
        <v>1743000</v>
      </c>
      <c r="H857" s="50"/>
    </row>
    <row r="858" spans="1:8" ht="29.25">
      <c r="A858" s="151" t="s">
        <v>528</v>
      </c>
      <c r="B858" s="151" t="s">
        <v>93</v>
      </c>
      <c r="C858" s="151" t="s">
        <v>94</v>
      </c>
      <c r="D858" s="151" t="s">
        <v>72</v>
      </c>
      <c r="E858" s="152">
        <v>5</v>
      </c>
      <c r="F858" s="153">
        <v>549000</v>
      </c>
      <c r="G858" s="153">
        <v>2745000</v>
      </c>
      <c r="H858" s="50"/>
    </row>
    <row r="859" spans="1:8" ht="29.25">
      <c r="A859" s="151" t="s">
        <v>529</v>
      </c>
      <c r="B859" s="151" t="s">
        <v>93</v>
      </c>
      <c r="C859" s="151" t="s">
        <v>94</v>
      </c>
      <c r="D859" s="151" t="s">
        <v>72</v>
      </c>
      <c r="E859" s="152">
        <v>1</v>
      </c>
      <c r="F859" s="153">
        <v>549000</v>
      </c>
      <c r="G859" s="153">
        <v>549000</v>
      </c>
      <c r="H859" s="50"/>
    </row>
    <row r="860" spans="1:8" ht="29.25">
      <c r="A860" s="151" t="s">
        <v>529</v>
      </c>
      <c r="B860" s="151" t="s">
        <v>81</v>
      </c>
      <c r="C860" s="151" t="s">
        <v>82</v>
      </c>
      <c r="D860" s="151" t="s">
        <v>72</v>
      </c>
      <c r="E860" s="152">
        <v>10</v>
      </c>
      <c r="F860" s="153">
        <v>159000</v>
      </c>
      <c r="G860" s="153">
        <v>1590000</v>
      </c>
      <c r="H860" s="50"/>
    </row>
    <row r="861" spans="1:8" ht="29.25">
      <c r="A861" s="151" t="s">
        <v>529</v>
      </c>
      <c r="B861" s="151" t="s">
        <v>101</v>
      </c>
      <c r="C861" s="151" t="s">
        <v>102</v>
      </c>
      <c r="D861" s="151" t="s">
        <v>78</v>
      </c>
      <c r="E861" s="152">
        <v>12</v>
      </c>
      <c r="F861" s="153">
        <v>139000</v>
      </c>
      <c r="G861" s="153">
        <v>1668000</v>
      </c>
      <c r="H861" s="50"/>
    </row>
    <row r="862" spans="1:8" ht="29.25">
      <c r="A862" s="151" t="s">
        <v>530</v>
      </c>
      <c r="B862" s="151" t="s">
        <v>88</v>
      </c>
      <c r="C862" s="151" t="s">
        <v>89</v>
      </c>
      <c r="D862" s="151" t="s">
        <v>72</v>
      </c>
      <c r="E862" s="152">
        <v>7</v>
      </c>
      <c r="F862" s="153">
        <v>299000</v>
      </c>
      <c r="G862" s="153">
        <v>2093000</v>
      </c>
      <c r="H862" s="50"/>
    </row>
    <row r="863" spans="1:8" ht="29.25">
      <c r="A863" s="151" t="s">
        <v>530</v>
      </c>
      <c r="B863" s="151" t="s">
        <v>93</v>
      </c>
      <c r="C863" s="151" t="s">
        <v>94</v>
      </c>
      <c r="D863" s="151" t="s">
        <v>72</v>
      </c>
      <c r="E863" s="152">
        <v>5</v>
      </c>
      <c r="F863" s="153">
        <v>549000</v>
      </c>
      <c r="G863" s="153">
        <v>2745000</v>
      </c>
      <c r="H863" s="50"/>
    </row>
    <row r="864" spans="1:8" ht="43.5">
      <c r="A864" s="151" t="s">
        <v>531</v>
      </c>
      <c r="B864" s="151" t="s">
        <v>93</v>
      </c>
      <c r="C864" s="151" t="s">
        <v>94</v>
      </c>
      <c r="D864" s="151" t="s">
        <v>72</v>
      </c>
      <c r="E864" s="152">
        <v>2</v>
      </c>
      <c r="F864" s="153">
        <v>549000</v>
      </c>
      <c r="G864" s="153">
        <v>1098000</v>
      </c>
      <c r="H864" s="50"/>
    </row>
    <row r="865" spans="1:8" ht="43.5">
      <c r="A865" s="151" t="s">
        <v>531</v>
      </c>
      <c r="B865" s="151" t="s">
        <v>73</v>
      </c>
      <c r="C865" s="151" t="s">
        <v>74</v>
      </c>
      <c r="D865" s="151" t="s">
        <v>72</v>
      </c>
      <c r="E865" s="152">
        <v>2</v>
      </c>
      <c r="F865" s="153">
        <v>119000</v>
      </c>
      <c r="G865" s="153">
        <v>238000</v>
      </c>
      <c r="H865" s="50"/>
    </row>
    <row r="866" spans="1:8" ht="43.5">
      <c r="A866" s="151" t="s">
        <v>531</v>
      </c>
      <c r="B866" s="151" t="s">
        <v>88</v>
      </c>
      <c r="C866" s="151" t="s">
        <v>89</v>
      </c>
      <c r="D866" s="151" t="s">
        <v>72</v>
      </c>
      <c r="E866" s="152">
        <v>2</v>
      </c>
      <c r="F866" s="153">
        <v>299000</v>
      </c>
      <c r="G866" s="153">
        <v>598000</v>
      </c>
      <c r="H866" s="50"/>
    </row>
    <row r="867" spans="1:8" ht="29.25">
      <c r="A867" s="151" t="s">
        <v>532</v>
      </c>
      <c r="B867" s="151" t="s">
        <v>91</v>
      </c>
      <c r="C867" s="151" t="s">
        <v>92</v>
      </c>
      <c r="D867" s="151" t="s">
        <v>72</v>
      </c>
      <c r="E867" s="152">
        <v>3</v>
      </c>
      <c r="F867" s="153">
        <v>249000</v>
      </c>
      <c r="G867" s="153">
        <v>747000</v>
      </c>
      <c r="H867" s="50"/>
    </row>
    <row r="868" spans="1:8" ht="29.25">
      <c r="A868" s="151" t="s">
        <v>532</v>
      </c>
      <c r="B868" s="151" t="s">
        <v>69</v>
      </c>
      <c r="C868" s="151" t="s">
        <v>70</v>
      </c>
      <c r="D868" s="151" t="s">
        <v>72</v>
      </c>
      <c r="E868" s="152">
        <v>6</v>
      </c>
      <c r="F868" s="153">
        <v>149000</v>
      </c>
      <c r="G868" s="153">
        <v>894000</v>
      </c>
      <c r="H868" s="50"/>
    </row>
    <row r="869" spans="1:8" ht="29.25">
      <c r="A869" s="151" t="s">
        <v>533</v>
      </c>
      <c r="B869" s="151" t="s">
        <v>75</v>
      </c>
      <c r="C869" s="151" t="s">
        <v>76</v>
      </c>
      <c r="D869" s="151" t="s">
        <v>78</v>
      </c>
      <c r="E869" s="152">
        <v>12</v>
      </c>
      <c r="F869" s="153">
        <v>189000</v>
      </c>
      <c r="G869" s="153">
        <v>2268000</v>
      </c>
      <c r="H869" s="50"/>
    </row>
    <row r="870" spans="1:8" ht="29.25">
      <c r="A870" s="151" t="s">
        <v>533</v>
      </c>
      <c r="B870" s="151" t="s">
        <v>91</v>
      </c>
      <c r="C870" s="151" t="s">
        <v>92</v>
      </c>
      <c r="D870" s="151" t="s">
        <v>72</v>
      </c>
      <c r="E870" s="152">
        <v>7</v>
      </c>
      <c r="F870" s="153">
        <v>249000</v>
      </c>
      <c r="G870" s="153">
        <v>1743000</v>
      </c>
      <c r="H870" s="50"/>
    </row>
    <row r="871" spans="1:8" ht="29.25">
      <c r="A871" s="151" t="s">
        <v>533</v>
      </c>
      <c r="B871" s="151" t="s">
        <v>81</v>
      </c>
      <c r="C871" s="151" t="s">
        <v>82</v>
      </c>
      <c r="D871" s="151" t="s">
        <v>72</v>
      </c>
      <c r="E871" s="152">
        <v>1</v>
      </c>
      <c r="F871" s="153">
        <v>159000</v>
      </c>
      <c r="G871" s="153">
        <v>159000</v>
      </c>
      <c r="H871" s="50"/>
    </row>
    <row r="872" spans="1:8" ht="29.25">
      <c r="A872" s="151" t="s">
        <v>533</v>
      </c>
      <c r="B872" s="151" t="s">
        <v>73</v>
      </c>
      <c r="C872" s="151" t="s">
        <v>74</v>
      </c>
      <c r="D872" s="151" t="s">
        <v>72</v>
      </c>
      <c r="E872" s="152">
        <v>6</v>
      </c>
      <c r="F872" s="153">
        <v>119000</v>
      </c>
      <c r="G872" s="153">
        <v>714000</v>
      </c>
      <c r="H872" s="50"/>
    </row>
    <row r="873" spans="1:8" ht="29.25">
      <c r="A873" s="151" t="s">
        <v>534</v>
      </c>
      <c r="B873" s="151" t="s">
        <v>86</v>
      </c>
      <c r="C873" s="151" t="s">
        <v>87</v>
      </c>
      <c r="D873" s="151" t="s">
        <v>72</v>
      </c>
      <c r="E873" s="152">
        <v>10</v>
      </c>
      <c r="F873" s="153">
        <v>169000</v>
      </c>
      <c r="G873" s="153">
        <v>1690000</v>
      </c>
      <c r="H873" s="50"/>
    </row>
    <row r="874" spans="1:8" ht="29.25">
      <c r="A874" s="151" t="s">
        <v>534</v>
      </c>
      <c r="B874" s="151" t="s">
        <v>79</v>
      </c>
      <c r="C874" s="151" t="s">
        <v>80</v>
      </c>
      <c r="D874" s="151" t="s">
        <v>72</v>
      </c>
      <c r="E874" s="152">
        <v>6</v>
      </c>
      <c r="F874" s="153">
        <v>129000</v>
      </c>
      <c r="G874" s="153">
        <v>774000</v>
      </c>
      <c r="H874" s="50"/>
    </row>
    <row r="875" spans="1:8" ht="29.25">
      <c r="A875" s="151" t="s">
        <v>534</v>
      </c>
      <c r="B875" s="151" t="s">
        <v>73</v>
      </c>
      <c r="C875" s="151" t="s">
        <v>74</v>
      </c>
      <c r="D875" s="151" t="s">
        <v>72</v>
      </c>
      <c r="E875" s="152">
        <v>10</v>
      </c>
      <c r="F875" s="153">
        <v>119000</v>
      </c>
      <c r="G875" s="153">
        <v>1190000</v>
      </c>
      <c r="H875" s="50"/>
    </row>
    <row r="876" spans="1:8" ht="29.25">
      <c r="A876" s="151" t="s">
        <v>534</v>
      </c>
      <c r="B876" s="151" t="s">
        <v>81</v>
      </c>
      <c r="C876" s="151" t="s">
        <v>82</v>
      </c>
      <c r="D876" s="151" t="s">
        <v>72</v>
      </c>
      <c r="E876" s="152">
        <v>4</v>
      </c>
      <c r="F876" s="153">
        <v>159000</v>
      </c>
      <c r="G876" s="153">
        <v>636000</v>
      </c>
      <c r="H876" s="50"/>
    </row>
    <row r="877" spans="1:8" ht="29.25">
      <c r="A877" s="151" t="s">
        <v>534</v>
      </c>
      <c r="B877" s="151" t="s">
        <v>101</v>
      </c>
      <c r="C877" s="151" t="s">
        <v>102</v>
      </c>
      <c r="D877" s="151" t="s">
        <v>78</v>
      </c>
      <c r="E877" s="152">
        <v>3</v>
      </c>
      <c r="F877" s="153">
        <v>139000</v>
      </c>
      <c r="G877" s="153">
        <v>417000</v>
      </c>
      <c r="H877" s="50"/>
    </row>
    <row r="878" spans="1:8" ht="29.25">
      <c r="A878" s="151" t="s">
        <v>534</v>
      </c>
      <c r="B878" s="151" t="s">
        <v>96</v>
      </c>
      <c r="C878" s="151" t="s">
        <v>97</v>
      </c>
      <c r="D878" s="151" t="s">
        <v>72</v>
      </c>
      <c r="E878" s="152">
        <v>5</v>
      </c>
      <c r="F878" s="153">
        <v>449000</v>
      </c>
      <c r="G878" s="153">
        <v>2245000</v>
      </c>
      <c r="H878" s="50"/>
    </row>
    <row r="879" spans="1:8" ht="43.5">
      <c r="A879" s="151" t="s">
        <v>535</v>
      </c>
      <c r="B879" s="151" t="s">
        <v>83</v>
      </c>
      <c r="C879" s="151" t="s">
        <v>84</v>
      </c>
      <c r="D879" s="151" t="s">
        <v>72</v>
      </c>
      <c r="E879" s="152">
        <v>12</v>
      </c>
      <c r="F879" s="153">
        <v>125000</v>
      </c>
      <c r="G879" s="153">
        <v>1500000</v>
      </c>
      <c r="H879" s="50"/>
    </row>
    <row r="880" spans="1:8" ht="43.5">
      <c r="A880" s="151" t="s">
        <v>536</v>
      </c>
      <c r="B880" s="151" t="s">
        <v>101</v>
      </c>
      <c r="C880" s="151" t="s">
        <v>102</v>
      </c>
      <c r="D880" s="151" t="s">
        <v>78</v>
      </c>
      <c r="E880" s="152">
        <v>9</v>
      </c>
      <c r="F880" s="153">
        <v>139000</v>
      </c>
      <c r="G880" s="153">
        <v>1251000</v>
      </c>
      <c r="H880" s="50"/>
    </row>
    <row r="881" spans="1:8" ht="43.5">
      <c r="A881" s="151" t="s">
        <v>536</v>
      </c>
      <c r="B881" s="151" t="s">
        <v>93</v>
      </c>
      <c r="C881" s="151" t="s">
        <v>94</v>
      </c>
      <c r="D881" s="151" t="s">
        <v>72</v>
      </c>
      <c r="E881" s="152">
        <v>3</v>
      </c>
      <c r="F881" s="153">
        <v>549000</v>
      </c>
      <c r="G881" s="153">
        <v>1647000</v>
      </c>
      <c r="H881" s="50"/>
    </row>
    <row r="882" spans="1:8" ht="43.5">
      <c r="A882" s="151" t="s">
        <v>536</v>
      </c>
      <c r="B882" s="151" t="s">
        <v>75</v>
      </c>
      <c r="C882" s="151" t="s">
        <v>76</v>
      </c>
      <c r="D882" s="151" t="s">
        <v>78</v>
      </c>
      <c r="E882" s="152">
        <v>6</v>
      </c>
      <c r="F882" s="153">
        <v>189000</v>
      </c>
      <c r="G882" s="153">
        <v>1134000</v>
      </c>
      <c r="H882" s="50"/>
    </row>
    <row r="883" spans="1:8" ht="43.5">
      <c r="A883" s="151" t="s">
        <v>537</v>
      </c>
      <c r="B883" s="151" t="s">
        <v>91</v>
      </c>
      <c r="C883" s="151" t="s">
        <v>92</v>
      </c>
      <c r="D883" s="151" t="s">
        <v>72</v>
      </c>
      <c r="E883" s="152">
        <v>2</v>
      </c>
      <c r="F883" s="153">
        <v>249000</v>
      </c>
      <c r="G883" s="153">
        <v>498000</v>
      </c>
      <c r="H883" s="50"/>
    </row>
    <row r="884" spans="1:8" ht="43.5">
      <c r="A884" s="151" t="s">
        <v>537</v>
      </c>
      <c r="B884" s="151" t="s">
        <v>79</v>
      </c>
      <c r="C884" s="151" t="s">
        <v>80</v>
      </c>
      <c r="D884" s="151" t="s">
        <v>72</v>
      </c>
      <c r="E884" s="152">
        <v>7</v>
      </c>
      <c r="F884" s="153">
        <v>129000</v>
      </c>
      <c r="G884" s="153">
        <v>903000</v>
      </c>
      <c r="H884" s="50"/>
    </row>
    <row r="885" spans="1:8" ht="43.5">
      <c r="A885" s="151" t="s">
        <v>537</v>
      </c>
      <c r="B885" s="151" t="s">
        <v>83</v>
      </c>
      <c r="C885" s="151" t="s">
        <v>84</v>
      </c>
      <c r="D885" s="151" t="s">
        <v>72</v>
      </c>
      <c r="E885" s="152">
        <v>7</v>
      </c>
      <c r="F885" s="153">
        <v>125000</v>
      </c>
      <c r="G885" s="153">
        <v>875000</v>
      </c>
      <c r="H885" s="50"/>
    </row>
    <row r="886" spans="1:8" ht="29.25">
      <c r="A886" s="151" t="s">
        <v>538</v>
      </c>
      <c r="B886" s="151" t="s">
        <v>101</v>
      </c>
      <c r="C886" s="151" t="s">
        <v>102</v>
      </c>
      <c r="D886" s="151" t="s">
        <v>78</v>
      </c>
      <c r="E886" s="152">
        <v>10</v>
      </c>
      <c r="F886" s="153">
        <v>139000</v>
      </c>
      <c r="G886" s="153">
        <v>1390000</v>
      </c>
      <c r="H886" s="50"/>
    </row>
    <row r="887" spans="1:8" ht="29.25">
      <c r="A887" s="151" t="s">
        <v>538</v>
      </c>
      <c r="B887" s="151" t="s">
        <v>93</v>
      </c>
      <c r="C887" s="151" t="s">
        <v>94</v>
      </c>
      <c r="D887" s="151" t="s">
        <v>72</v>
      </c>
      <c r="E887" s="152">
        <v>2</v>
      </c>
      <c r="F887" s="153">
        <v>549000</v>
      </c>
      <c r="G887" s="153">
        <v>1098000</v>
      </c>
      <c r="H887" s="50"/>
    </row>
    <row r="888" spans="1:8" ht="29.25">
      <c r="A888" s="151" t="s">
        <v>538</v>
      </c>
      <c r="B888" s="151" t="s">
        <v>91</v>
      </c>
      <c r="C888" s="151" t="s">
        <v>92</v>
      </c>
      <c r="D888" s="151" t="s">
        <v>72</v>
      </c>
      <c r="E888" s="152">
        <v>5</v>
      </c>
      <c r="F888" s="153">
        <v>249000</v>
      </c>
      <c r="G888" s="153">
        <v>1245000</v>
      </c>
      <c r="H888" s="50"/>
    </row>
    <row r="889" spans="1:8" ht="29.25">
      <c r="A889" s="151" t="s">
        <v>538</v>
      </c>
      <c r="B889" s="151" t="s">
        <v>88</v>
      </c>
      <c r="C889" s="151" t="s">
        <v>89</v>
      </c>
      <c r="D889" s="151" t="s">
        <v>72</v>
      </c>
      <c r="E889" s="152">
        <v>6</v>
      </c>
      <c r="F889" s="153">
        <v>299000</v>
      </c>
      <c r="G889" s="153">
        <v>1794000</v>
      </c>
      <c r="H889" s="50"/>
    </row>
    <row r="890" spans="1:8" ht="29.25">
      <c r="A890" s="151" t="s">
        <v>539</v>
      </c>
      <c r="B890" s="151" t="s">
        <v>83</v>
      </c>
      <c r="C890" s="151" t="s">
        <v>84</v>
      </c>
      <c r="D890" s="151" t="s">
        <v>72</v>
      </c>
      <c r="E890" s="152">
        <v>3</v>
      </c>
      <c r="F890" s="153">
        <v>125000</v>
      </c>
      <c r="G890" s="153">
        <v>375000</v>
      </c>
      <c r="H890" s="50"/>
    </row>
    <row r="891" spans="1:8" ht="29.25">
      <c r="A891" s="151" t="s">
        <v>539</v>
      </c>
      <c r="B891" s="151" t="s">
        <v>88</v>
      </c>
      <c r="C891" s="151" t="s">
        <v>89</v>
      </c>
      <c r="D891" s="151" t="s">
        <v>72</v>
      </c>
      <c r="E891" s="152">
        <v>1</v>
      </c>
      <c r="F891" s="153">
        <v>299000</v>
      </c>
      <c r="G891" s="153">
        <v>299000</v>
      </c>
      <c r="H891" s="50"/>
    </row>
    <row r="892" spans="1:8" ht="29.25">
      <c r="A892" s="151" t="s">
        <v>539</v>
      </c>
      <c r="B892" s="151" t="s">
        <v>73</v>
      </c>
      <c r="C892" s="151" t="s">
        <v>74</v>
      </c>
      <c r="D892" s="151" t="s">
        <v>72</v>
      </c>
      <c r="E892" s="152">
        <v>2</v>
      </c>
      <c r="F892" s="153">
        <v>119000</v>
      </c>
      <c r="G892" s="153">
        <v>238000</v>
      </c>
      <c r="H892" s="50"/>
    </row>
    <row r="893" spans="1:8" ht="29.25">
      <c r="A893" s="151" t="s">
        <v>539</v>
      </c>
      <c r="B893" s="151" t="s">
        <v>69</v>
      </c>
      <c r="C893" s="151" t="s">
        <v>70</v>
      </c>
      <c r="D893" s="151" t="s">
        <v>72</v>
      </c>
      <c r="E893" s="152">
        <v>10</v>
      </c>
      <c r="F893" s="153">
        <v>149000</v>
      </c>
      <c r="G893" s="153">
        <v>1490000</v>
      </c>
      <c r="H893" s="50"/>
    </row>
    <row r="894" spans="1:8" ht="43.5">
      <c r="A894" s="151" t="s">
        <v>540</v>
      </c>
      <c r="B894" s="151" t="s">
        <v>81</v>
      </c>
      <c r="C894" s="151" t="s">
        <v>82</v>
      </c>
      <c r="D894" s="151" t="s">
        <v>72</v>
      </c>
      <c r="E894" s="152">
        <v>2</v>
      </c>
      <c r="F894" s="153">
        <v>159000</v>
      </c>
      <c r="G894" s="153">
        <v>318000</v>
      </c>
      <c r="H894" s="50"/>
    </row>
    <row r="895" spans="1:8" ht="43.5">
      <c r="A895" s="151" t="s">
        <v>540</v>
      </c>
      <c r="B895" s="151" t="s">
        <v>73</v>
      </c>
      <c r="C895" s="151" t="s">
        <v>74</v>
      </c>
      <c r="D895" s="151" t="s">
        <v>72</v>
      </c>
      <c r="E895" s="152">
        <v>2</v>
      </c>
      <c r="F895" s="153">
        <v>119000</v>
      </c>
      <c r="G895" s="153">
        <v>238000</v>
      </c>
      <c r="H895" s="50"/>
    </row>
    <row r="896" spans="1:8" ht="43.5">
      <c r="A896" s="151" t="s">
        <v>540</v>
      </c>
      <c r="B896" s="151" t="s">
        <v>88</v>
      </c>
      <c r="C896" s="151" t="s">
        <v>89</v>
      </c>
      <c r="D896" s="151" t="s">
        <v>72</v>
      </c>
      <c r="E896" s="152">
        <v>4</v>
      </c>
      <c r="F896" s="153">
        <v>299000</v>
      </c>
      <c r="G896" s="153">
        <v>1196000</v>
      </c>
      <c r="H896" s="50"/>
    </row>
    <row r="897" spans="1:8" ht="43.5">
      <c r="A897" s="151" t="s">
        <v>540</v>
      </c>
      <c r="B897" s="151" t="s">
        <v>101</v>
      </c>
      <c r="C897" s="151" t="s">
        <v>102</v>
      </c>
      <c r="D897" s="151" t="s">
        <v>78</v>
      </c>
      <c r="E897" s="152">
        <v>6</v>
      </c>
      <c r="F897" s="153">
        <v>139000</v>
      </c>
      <c r="G897" s="153">
        <v>834000</v>
      </c>
      <c r="H897" s="50"/>
    </row>
    <row r="898" spans="1:8" ht="29.25">
      <c r="A898" s="151" t="s">
        <v>541</v>
      </c>
      <c r="B898" s="151" t="s">
        <v>91</v>
      </c>
      <c r="C898" s="151" t="s">
        <v>92</v>
      </c>
      <c r="D898" s="151" t="s">
        <v>72</v>
      </c>
      <c r="E898" s="152">
        <v>1</v>
      </c>
      <c r="F898" s="153">
        <v>249000</v>
      </c>
      <c r="G898" s="153">
        <v>249000</v>
      </c>
      <c r="H898" s="50"/>
    </row>
    <row r="899" spans="1:8" ht="29.25">
      <c r="A899" s="151" t="s">
        <v>541</v>
      </c>
      <c r="B899" s="151" t="s">
        <v>73</v>
      </c>
      <c r="C899" s="151" t="s">
        <v>74</v>
      </c>
      <c r="D899" s="151" t="s">
        <v>72</v>
      </c>
      <c r="E899" s="152">
        <v>3</v>
      </c>
      <c r="F899" s="153">
        <v>119000</v>
      </c>
      <c r="G899" s="153">
        <v>357000</v>
      </c>
      <c r="H899" s="50"/>
    </row>
    <row r="900" spans="1:8" ht="29.25">
      <c r="A900" s="151" t="s">
        <v>541</v>
      </c>
      <c r="B900" s="151" t="s">
        <v>98</v>
      </c>
      <c r="C900" s="151" t="s">
        <v>99</v>
      </c>
      <c r="D900" s="151" t="s">
        <v>72</v>
      </c>
      <c r="E900" s="152">
        <v>2</v>
      </c>
      <c r="F900" s="153">
        <v>99000</v>
      </c>
      <c r="G900" s="153">
        <v>198000</v>
      </c>
      <c r="H900" s="50"/>
    </row>
    <row r="901" spans="1:8" ht="43.5">
      <c r="A901" s="151" t="s">
        <v>542</v>
      </c>
      <c r="B901" s="151" t="s">
        <v>101</v>
      </c>
      <c r="C901" s="151" t="s">
        <v>102</v>
      </c>
      <c r="D901" s="151" t="s">
        <v>78</v>
      </c>
      <c r="E901" s="152">
        <v>3</v>
      </c>
      <c r="F901" s="153">
        <v>139000</v>
      </c>
      <c r="G901" s="153">
        <v>417000</v>
      </c>
      <c r="H901" s="50"/>
    </row>
    <row r="902" spans="1:8" ht="43.5">
      <c r="A902" s="151" t="s">
        <v>542</v>
      </c>
      <c r="B902" s="151" t="s">
        <v>86</v>
      </c>
      <c r="C902" s="151" t="s">
        <v>87</v>
      </c>
      <c r="D902" s="151" t="s">
        <v>72</v>
      </c>
      <c r="E902" s="152">
        <v>10</v>
      </c>
      <c r="F902" s="153">
        <v>169000</v>
      </c>
      <c r="G902" s="153">
        <v>1690000</v>
      </c>
      <c r="H902" s="50"/>
    </row>
    <row r="903" spans="1:8" ht="43.5">
      <c r="A903" s="151" t="s">
        <v>542</v>
      </c>
      <c r="B903" s="151" t="s">
        <v>81</v>
      </c>
      <c r="C903" s="151" t="s">
        <v>82</v>
      </c>
      <c r="D903" s="151" t="s">
        <v>72</v>
      </c>
      <c r="E903" s="152">
        <v>2</v>
      </c>
      <c r="F903" s="153">
        <v>159000</v>
      </c>
      <c r="G903" s="153">
        <v>318000</v>
      </c>
      <c r="H903" s="50"/>
    </row>
    <row r="904" spans="1:8" ht="43.5">
      <c r="A904" s="151" t="s">
        <v>542</v>
      </c>
      <c r="B904" s="151" t="s">
        <v>91</v>
      </c>
      <c r="C904" s="151" t="s">
        <v>92</v>
      </c>
      <c r="D904" s="151" t="s">
        <v>72</v>
      </c>
      <c r="E904" s="152">
        <v>5</v>
      </c>
      <c r="F904" s="153">
        <v>249000</v>
      </c>
      <c r="G904" s="153">
        <v>1245000</v>
      </c>
      <c r="H904" s="50"/>
    </row>
    <row r="905" spans="1:8" ht="29.25">
      <c r="A905" s="151" t="s">
        <v>543</v>
      </c>
      <c r="B905" s="151" t="s">
        <v>101</v>
      </c>
      <c r="C905" s="151" t="s">
        <v>102</v>
      </c>
      <c r="D905" s="151" t="s">
        <v>78</v>
      </c>
      <c r="E905" s="152">
        <v>2</v>
      </c>
      <c r="F905" s="153">
        <v>139000</v>
      </c>
      <c r="G905" s="153">
        <v>278000</v>
      </c>
      <c r="H905" s="50"/>
    </row>
    <row r="906" spans="1:8" ht="29.25">
      <c r="A906" s="151" t="s">
        <v>543</v>
      </c>
      <c r="B906" s="151" t="s">
        <v>86</v>
      </c>
      <c r="C906" s="151" t="s">
        <v>87</v>
      </c>
      <c r="D906" s="151" t="s">
        <v>72</v>
      </c>
      <c r="E906" s="152">
        <v>5</v>
      </c>
      <c r="F906" s="153">
        <v>169000</v>
      </c>
      <c r="G906" s="153">
        <v>845000</v>
      </c>
      <c r="H906" s="50"/>
    </row>
    <row r="907" spans="1:8" ht="29.25">
      <c r="A907" s="151" t="s">
        <v>543</v>
      </c>
      <c r="B907" s="151" t="s">
        <v>69</v>
      </c>
      <c r="C907" s="151" t="s">
        <v>70</v>
      </c>
      <c r="D907" s="151" t="s">
        <v>72</v>
      </c>
      <c r="E907" s="152">
        <v>8</v>
      </c>
      <c r="F907" s="153">
        <v>149000</v>
      </c>
      <c r="G907" s="153">
        <v>1192000</v>
      </c>
      <c r="H907" s="50"/>
    </row>
    <row r="908" spans="1:8" ht="29.25">
      <c r="A908" s="151" t="s">
        <v>543</v>
      </c>
      <c r="B908" s="151" t="s">
        <v>88</v>
      </c>
      <c r="C908" s="151" t="s">
        <v>89</v>
      </c>
      <c r="D908" s="151" t="s">
        <v>72</v>
      </c>
      <c r="E908" s="152">
        <v>5</v>
      </c>
      <c r="F908" s="153">
        <v>299000</v>
      </c>
      <c r="G908" s="153">
        <v>1495000</v>
      </c>
      <c r="H908" s="50"/>
    </row>
    <row r="909" spans="1:8" ht="29.25">
      <c r="A909" s="151" t="s">
        <v>543</v>
      </c>
      <c r="B909" s="151" t="s">
        <v>81</v>
      </c>
      <c r="C909" s="151" t="s">
        <v>82</v>
      </c>
      <c r="D909" s="151" t="s">
        <v>72</v>
      </c>
      <c r="E909" s="152">
        <v>8</v>
      </c>
      <c r="F909" s="153">
        <v>159000</v>
      </c>
      <c r="G909" s="153">
        <v>1272000</v>
      </c>
      <c r="H909" s="50"/>
    </row>
    <row r="910" spans="1:8" ht="29.25">
      <c r="A910" s="151" t="s">
        <v>543</v>
      </c>
      <c r="B910" s="151" t="s">
        <v>75</v>
      </c>
      <c r="C910" s="151" t="s">
        <v>76</v>
      </c>
      <c r="D910" s="151" t="s">
        <v>78</v>
      </c>
      <c r="E910" s="152">
        <v>7</v>
      </c>
      <c r="F910" s="153">
        <v>189000</v>
      </c>
      <c r="G910" s="153">
        <v>1323000</v>
      </c>
      <c r="H910" s="50"/>
    </row>
    <row r="911" spans="1:8" ht="29.25">
      <c r="A911" s="151" t="s">
        <v>544</v>
      </c>
      <c r="B911" s="151" t="s">
        <v>69</v>
      </c>
      <c r="C911" s="151" t="s">
        <v>70</v>
      </c>
      <c r="D911" s="151" t="s">
        <v>72</v>
      </c>
      <c r="E911" s="152">
        <v>4</v>
      </c>
      <c r="F911" s="153">
        <v>149000</v>
      </c>
      <c r="G911" s="153">
        <v>596000</v>
      </c>
      <c r="H911" s="50"/>
    </row>
    <row r="912" spans="1:8" ht="29.25">
      <c r="A912" s="151" t="s">
        <v>544</v>
      </c>
      <c r="B912" s="151" t="s">
        <v>93</v>
      </c>
      <c r="C912" s="151" t="s">
        <v>94</v>
      </c>
      <c r="D912" s="151" t="s">
        <v>72</v>
      </c>
      <c r="E912" s="152">
        <v>1</v>
      </c>
      <c r="F912" s="153">
        <v>549000</v>
      </c>
      <c r="G912" s="153">
        <v>549000</v>
      </c>
      <c r="H912" s="50"/>
    </row>
    <row r="913" spans="1:8" ht="29.25">
      <c r="A913" s="151" t="s">
        <v>545</v>
      </c>
      <c r="B913" s="151" t="s">
        <v>98</v>
      </c>
      <c r="C913" s="151" t="s">
        <v>99</v>
      </c>
      <c r="D913" s="151" t="s">
        <v>72</v>
      </c>
      <c r="E913" s="152">
        <v>6</v>
      </c>
      <c r="F913" s="153">
        <v>99000</v>
      </c>
      <c r="G913" s="153">
        <v>594000</v>
      </c>
      <c r="H913" s="50"/>
    </row>
    <row r="914" spans="1:8" ht="29.25">
      <c r="A914" s="151" t="s">
        <v>545</v>
      </c>
      <c r="B914" s="151" t="s">
        <v>73</v>
      </c>
      <c r="C914" s="151" t="s">
        <v>74</v>
      </c>
      <c r="D914" s="151" t="s">
        <v>72</v>
      </c>
      <c r="E914" s="152">
        <v>3</v>
      </c>
      <c r="F914" s="153">
        <v>119000</v>
      </c>
      <c r="G914" s="153">
        <v>357000</v>
      </c>
      <c r="H914" s="50"/>
    </row>
    <row r="915" spans="1:8" ht="43.5">
      <c r="A915" s="151" t="s">
        <v>546</v>
      </c>
      <c r="B915" s="151" t="s">
        <v>69</v>
      </c>
      <c r="C915" s="151" t="s">
        <v>70</v>
      </c>
      <c r="D915" s="151" t="s">
        <v>72</v>
      </c>
      <c r="E915" s="152">
        <v>12</v>
      </c>
      <c r="F915" s="153">
        <v>149000</v>
      </c>
      <c r="G915" s="153">
        <v>1788000</v>
      </c>
      <c r="H915" s="50"/>
    </row>
    <row r="916" spans="1:8" ht="43.5">
      <c r="A916" s="151" t="s">
        <v>546</v>
      </c>
      <c r="B916" s="151" t="s">
        <v>79</v>
      </c>
      <c r="C916" s="151" t="s">
        <v>80</v>
      </c>
      <c r="D916" s="151" t="s">
        <v>72</v>
      </c>
      <c r="E916" s="152">
        <v>1</v>
      </c>
      <c r="F916" s="153">
        <v>129000</v>
      </c>
      <c r="G916" s="153">
        <v>129000</v>
      </c>
      <c r="H916" s="50"/>
    </row>
    <row r="917" spans="1:8" ht="43.5">
      <c r="A917" s="151" t="s">
        <v>546</v>
      </c>
      <c r="B917" s="151" t="s">
        <v>96</v>
      </c>
      <c r="C917" s="151" t="s">
        <v>97</v>
      </c>
      <c r="D917" s="151" t="s">
        <v>72</v>
      </c>
      <c r="E917" s="152">
        <v>2</v>
      </c>
      <c r="F917" s="153">
        <v>449000</v>
      </c>
      <c r="G917" s="153">
        <v>898000</v>
      </c>
      <c r="H917" s="50"/>
    </row>
    <row r="918" spans="1:8" ht="43.5">
      <c r="A918" s="151" t="s">
        <v>546</v>
      </c>
      <c r="B918" s="151" t="s">
        <v>93</v>
      </c>
      <c r="C918" s="151" t="s">
        <v>94</v>
      </c>
      <c r="D918" s="151" t="s">
        <v>72</v>
      </c>
      <c r="E918" s="152">
        <v>3</v>
      </c>
      <c r="F918" s="153">
        <v>549000</v>
      </c>
      <c r="G918" s="153">
        <v>1647000</v>
      </c>
      <c r="H918" s="50"/>
    </row>
    <row r="919" spans="1:8" ht="43.5">
      <c r="A919" s="151" t="s">
        <v>546</v>
      </c>
      <c r="B919" s="151" t="s">
        <v>88</v>
      </c>
      <c r="C919" s="151" t="s">
        <v>89</v>
      </c>
      <c r="D919" s="151" t="s">
        <v>72</v>
      </c>
      <c r="E919" s="152">
        <v>7</v>
      </c>
      <c r="F919" s="153">
        <v>299000</v>
      </c>
      <c r="G919" s="153">
        <v>2093000</v>
      </c>
      <c r="H919" s="50"/>
    </row>
    <row r="920" spans="1:8" ht="29.25">
      <c r="A920" s="151" t="s">
        <v>547</v>
      </c>
      <c r="B920" s="151" t="s">
        <v>86</v>
      </c>
      <c r="C920" s="151" t="s">
        <v>87</v>
      </c>
      <c r="D920" s="151" t="s">
        <v>72</v>
      </c>
      <c r="E920" s="152">
        <v>1</v>
      </c>
      <c r="F920" s="153">
        <v>169000</v>
      </c>
      <c r="G920" s="153">
        <v>169000</v>
      </c>
      <c r="H920" s="50"/>
    </row>
    <row r="921" spans="1:8" ht="29.25">
      <c r="A921" s="151" t="s">
        <v>547</v>
      </c>
      <c r="B921" s="151" t="s">
        <v>79</v>
      </c>
      <c r="C921" s="151" t="s">
        <v>80</v>
      </c>
      <c r="D921" s="151" t="s">
        <v>72</v>
      </c>
      <c r="E921" s="152">
        <v>3</v>
      </c>
      <c r="F921" s="153">
        <v>129000</v>
      </c>
      <c r="G921" s="153">
        <v>387000</v>
      </c>
      <c r="H921" s="50"/>
    </row>
    <row r="922" spans="1:8" ht="29.25">
      <c r="A922" s="151" t="s">
        <v>547</v>
      </c>
      <c r="B922" s="151" t="s">
        <v>83</v>
      </c>
      <c r="C922" s="151" t="s">
        <v>84</v>
      </c>
      <c r="D922" s="151" t="s">
        <v>72</v>
      </c>
      <c r="E922" s="152">
        <v>1</v>
      </c>
      <c r="F922" s="153">
        <v>125000</v>
      </c>
      <c r="G922" s="153">
        <v>125000</v>
      </c>
      <c r="H922" s="50"/>
    </row>
    <row r="923" spans="1:8" ht="29.25">
      <c r="A923" s="151" t="s">
        <v>547</v>
      </c>
      <c r="B923" s="151" t="s">
        <v>91</v>
      </c>
      <c r="C923" s="151" t="s">
        <v>92</v>
      </c>
      <c r="D923" s="151" t="s">
        <v>72</v>
      </c>
      <c r="E923" s="152">
        <v>1</v>
      </c>
      <c r="F923" s="153">
        <v>249000</v>
      </c>
      <c r="G923" s="153">
        <v>249000</v>
      </c>
      <c r="H923" s="50"/>
    </row>
    <row r="924" spans="1:8" ht="29.25">
      <c r="A924" s="151" t="s">
        <v>548</v>
      </c>
      <c r="B924" s="151" t="s">
        <v>101</v>
      </c>
      <c r="C924" s="151" t="s">
        <v>102</v>
      </c>
      <c r="D924" s="151" t="s">
        <v>78</v>
      </c>
      <c r="E924" s="152">
        <v>9</v>
      </c>
      <c r="F924" s="153">
        <v>139000</v>
      </c>
      <c r="G924" s="153">
        <v>1251000</v>
      </c>
      <c r="H924" s="50"/>
    </row>
    <row r="925" spans="1:8" ht="29.25">
      <c r="A925" s="151" t="s">
        <v>549</v>
      </c>
      <c r="B925" s="151" t="s">
        <v>101</v>
      </c>
      <c r="C925" s="151" t="s">
        <v>102</v>
      </c>
      <c r="D925" s="151" t="s">
        <v>78</v>
      </c>
      <c r="E925" s="152">
        <v>10</v>
      </c>
      <c r="F925" s="153">
        <v>139000</v>
      </c>
      <c r="G925" s="153">
        <v>1390000</v>
      </c>
      <c r="H925" s="50"/>
    </row>
    <row r="926" spans="1:8" ht="29.25">
      <c r="A926" s="151" t="s">
        <v>549</v>
      </c>
      <c r="B926" s="151" t="s">
        <v>91</v>
      </c>
      <c r="C926" s="151" t="s">
        <v>92</v>
      </c>
      <c r="D926" s="151" t="s">
        <v>72</v>
      </c>
      <c r="E926" s="152">
        <v>3</v>
      </c>
      <c r="F926" s="153">
        <v>249000</v>
      </c>
      <c r="G926" s="153">
        <v>747000</v>
      </c>
      <c r="H926" s="50"/>
    </row>
    <row r="927" spans="1:8" ht="29.25">
      <c r="A927" s="151" t="s">
        <v>549</v>
      </c>
      <c r="B927" s="151" t="s">
        <v>79</v>
      </c>
      <c r="C927" s="151" t="s">
        <v>80</v>
      </c>
      <c r="D927" s="151" t="s">
        <v>72</v>
      </c>
      <c r="E927" s="152">
        <v>10</v>
      </c>
      <c r="F927" s="153">
        <v>129000</v>
      </c>
      <c r="G927" s="153">
        <v>1290000</v>
      </c>
      <c r="H927" s="50"/>
    </row>
    <row r="928" spans="1:8" ht="29.25">
      <c r="A928" s="151" t="s">
        <v>549</v>
      </c>
      <c r="B928" s="151" t="s">
        <v>88</v>
      </c>
      <c r="C928" s="151" t="s">
        <v>89</v>
      </c>
      <c r="D928" s="151" t="s">
        <v>72</v>
      </c>
      <c r="E928" s="152">
        <v>6</v>
      </c>
      <c r="F928" s="153">
        <v>299000</v>
      </c>
      <c r="G928" s="153">
        <v>1794000</v>
      </c>
      <c r="H928" s="50"/>
    </row>
    <row r="929" spans="1:8" ht="43.5">
      <c r="A929" s="151" t="s">
        <v>550</v>
      </c>
      <c r="B929" s="151" t="s">
        <v>86</v>
      </c>
      <c r="C929" s="151" t="s">
        <v>87</v>
      </c>
      <c r="D929" s="151" t="s">
        <v>72</v>
      </c>
      <c r="E929" s="152">
        <v>7</v>
      </c>
      <c r="F929" s="153">
        <v>169000</v>
      </c>
      <c r="G929" s="153">
        <v>1183000</v>
      </c>
      <c r="H929" s="50"/>
    </row>
    <row r="930" spans="1:8" ht="43.5">
      <c r="A930" s="151" t="s">
        <v>550</v>
      </c>
      <c r="B930" s="151" t="s">
        <v>83</v>
      </c>
      <c r="C930" s="151" t="s">
        <v>84</v>
      </c>
      <c r="D930" s="151" t="s">
        <v>72</v>
      </c>
      <c r="E930" s="152">
        <v>11</v>
      </c>
      <c r="F930" s="153">
        <v>125000</v>
      </c>
      <c r="G930" s="153">
        <v>1375000</v>
      </c>
      <c r="H930" s="50"/>
    </row>
    <row r="931" spans="1:8" ht="43.5">
      <c r="A931" s="151" t="s">
        <v>550</v>
      </c>
      <c r="B931" s="151" t="s">
        <v>98</v>
      </c>
      <c r="C931" s="151" t="s">
        <v>99</v>
      </c>
      <c r="D931" s="151" t="s">
        <v>72</v>
      </c>
      <c r="E931" s="152">
        <v>10</v>
      </c>
      <c r="F931" s="153">
        <v>99000</v>
      </c>
      <c r="G931" s="153">
        <v>990000</v>
      </c>
      <c r="H931" s="50"/>
    </row>
    <row r="932" spans="1:8" ht="43.5">
      <c r="A932" s="151" t="s">
        <v>550</v>
      </c>
      <c r="B932" s="151" t="s">
        <v>73</v>
      </c>
      <c r="C932" s="151" t="s">
        <v>74</v>
      </c>
      <c r="D932" s="151" t="s">
        <v>72</v>
      </c>
      <c r="E932" s="152">
        <v>11</v>
      </c>
      <c r="F932" s="153">
        <v>119000</v>
      </c>
      <c r="G932" s="153">
        <v>1309000</v>
      </c>
      <c r="H932" s="50"/>
    </row>
    <row r="933" spans="1:8" ht="43.5">
      <c r="A933" s="151" t="s">
        <v>550</v>
      </c>
      <c r="B933" s="151" t="s">
        <v>96</v>
      </c>
      <c r="C933" s="151" t="s">
        <v>97</v>
      </c>
      <c r="D933" s="151" t="s">
        <v>72</v>
      </c>
      <c r="E933" s="152">
        <v>2</v>
      </c>
      <c r="F933" s="153">
        <v>449000</v>
      </c>
      <c r="G933" s="153">
        <v>898000</v>
      </c>
      <c r="H933" s="50"/>
    </row>
    <row r="934" spans="1:8" ht="43.5">
      <c r="A934" s="151" t="s">
        <v>551</v>
      </c>
      <c r="B934" s="151" t="s">
        <v>88</v>
      </c>
      <c r="C934" s="151" t="s">
        <v>89</v>
      </c>
      <c r="D934" s="151" t="s">
        <v>72</v>
      </c>
      <c r="E934" s="152">
        <v>3</v>
      </c>
      <c r="F934" s="153">
        <v>299000</v>
      </c>
      <c r="G934" s="153">
        <v>897000</v>
      </c>
      <c r="H934" s="50"/>
    </row>
    <row r="935" spans="1:8" ht="43.5">
      <c r="A935" s="151" t="s">
        <v>551</v>
      </c>
      <c r="B935" s="151" t="s">
        <v>93</v>
      </c>
      <c r="C935" s="151" t="s">
        <v>94</v>
      </c>
      <c r="D935" s="151" t="s">
        <v>72</v>
      </c>
      <c r="E935" s="152">
        <v>1</v>
      </c>
      <c r="F935" s="153">
        <v>549000</v>
      </c>
      <c r="G935" s="153">
        <v>549000</v>
      </c>
      <c r="H935" s="50"/>
    </row>
    <row r="936" spans="1:8" ht="29.25">
      <c r="A936" s="151" t="s">
        <v>552</v>
      </c>
      <c r="B936" s="151" t="s">
        <v>91</v>
      </c>
      <c r="C936" s="151" t="s">
        <v>92</v>
      </c>
      <c r="D936" s="151" t="s">
        <v>72</v>
      </c>
      <c r="E936" s="152">
        <v>7</v>
      </c>
      <c r="F936" s="153">
        <v>249000</v>
      </c>
      <c r="G936" s="153">
        <v>1743000</v>
      </c>
      <c r="H936" s="50"/>
    </row>
    <row r="937" spans="1:8" ht="29.25">
      <c r="A937" s="151" t="s">
        <v>552</v>
      </c>
      <c r="B937" s="151" t="s">
        <v>73</v>
      </c>
      <c r="C937" s="151" t="s">
        <v>74</v>
      </c>
      <c r="D937" s="151" t="s">
        <v>72</v>
      </c>
      <c r="E937" s="152">
        <v>3</v>
      </c>
      <c r="F937" s="153">
        <v>119000</v>
      </c>
      <c r="G937" s="153">
        <v>357000</v>
      </c>
      <c r="H937" s="50"/>
    </row>
    <row r="938" spans="1:8" ht="29.25">
      <c r="A938" s="151" t="s">
        <v>552</v>
      </c>
      <c r="B938" s="151" t="s">
        <v>88</v>
      </c>
      <c r="C938" s="151" t="s">
        <v>89</v>
      </c>
      <c r="D938" s="151" t="s">
        <v>72</v>
      </c>
      <c r="E938" s="152">
        <v>6</v>
      </c>
      <c r="F938" s="153">
        <v>299000</v>
      </c>
      <c r="G938" s="153">
        <v>1794000</v>
      </c>
      <c r="H938" s="50"/>
    </row>
    <row r="939" spans="1:8" ht="29.25">
      <c r="A939" s="151" t="s">
        <v>552</v>
      </c>
      <c r="B939" s="151" t="s">
        <v>83</v>
      </c>
      <c r="C939" s="151" t="s">
        <v>84</v>
      </c>
      <c r="D939" s="151" t="s">
        <v>72</v>
      </c>
      <c r="E939" s="152">
        <v>1</v>
      </c>
      <c r="F939" s="153">
        <v>125000</v>
      </c>
      <c r="G939" s="153">
        <v>125000</v>
      </c>
      <c r="H939" s="50"/>
    </row>
    <row r="940" spans="1:8" ht="43.5">
      <c r="A940" s="151" t="s">
        <v>553</v>
      </c>
      <c r="B940" s="151" t="s">
        <v>86</v>
      </c>
      <c r="C940" s="151" t="s">
        <v>87</v>
      </c>
      <c r="D940" s="151" t="s">
        <v>72</v>
      </c>
      <c r="E940" s="152">
        <v>8</v>
      </c>
      <c r="F940" s="153">
        <v>169000</v>
      </c>
      <c r="G940" s="153">
        <v>1352000</v>
      </c>
      <c r="H940" s="50"/>
    </row>
    <row r="941" spans="1:8" ht="43.5">
      <c r="A941" s="151" t="s">
        <v>553</v>
      </c>
      <c r="B941" s="151" t="s">
        <v>96</v>
      </c>
      <c r="C941" s="151" t="s">
        <v>97</v>
      </c>
      <c r="D941" s="151" t="s">
        <v>72</v>
      </c>
      <c r="E941" s="152">
        <v>4</v>
      </c>
      <c r="F941" s="153">
        <v>449000</v>
      </c>
      <c r="G941" s="153">
        <v>1796000</v>
      </c>
      <c r="H941" s="50"/>
    </row>
    <row r="942" spans="1:8" ht="43.5">
      <c r="A942" s="151" t="s">
        <v>553</v>
      </c>
      <c r="B942" s="151" t="s">
        <v>73</v>
      </c>
      <c r="C942" s="151" t="s">
        <v>74</v>
      </c>
      <c r="D942" s="151" t="s">
        <v>72</v>
      </c>
      <c r="E942" s="152">
        <v>10</v>
      </c>
      <c r="F942" s="153">
        <v>119000</v>
      </c>
      <c r="G942" s="153">
        <v>1190000</v>
      </c>
      <c r="H942" s="50"/>
    </row>
    <row r="943" spans="1:8" ht="43.5">
      <c r="A943" s="151" t="s">
        <v>554</v>
      </c>
      <c r="B943" s="151" t="s">
        <v>79</v>
      </c>
      <c r="C943" s="151" t="s">
        <v>80</v>
      </c>
      <c r="D943" s="151" t="s">
        <v>72</v>
      </c>
      <c r="E943" s="152">
        <v>9</v>
      </c>
      <c r="F943" s="153">
        <v>129000</v>
      </c>
      <c r="G943" s="153">
        <v>1161000</v>
      </c>
      <c r="H943" s="50"/>
    </row>
    <row r="944" spans="1:8" ht="43.5">
      <c r="A944" s="151" t="s">
        <v>554</v>
      </c>
      <c r="B944" s="151" t="s">
        <v>101</v>
      </c>
      <c r="C944" s="151" t="s">
        <v>102</v>
      </c>
      <c r="D944" s="151" t="s">
        <v>78</v>
      </c>
      <c r="E944" s="152">
        <v>2</v>
      </c>
      <c r="F944" s="153">
        <v>139000</v>
      </c>
      <c r="G944" s="153">
        <v>278000</v>
      </c>
      <c r="H944" s="50"/>
    </row>
    <row r="945" spans="1:8" ht="43.5">
      <c r="A945" s="151" t="s">
        <v>554</v>
      </c>
      <c r="B945" s="151" t="s">
        <v>91</v>
      </c>
      <c r="C945" s="151" t="s">
        <v>92</v>
      </c>
      <c r="D945" s="151" t="s">
        <v>72</v>
      </c>
      <c r="E945" s="152">
        <v>5</v>
      </c>
      <c r="F945" s="153">
        <v>249000</v>
      </c>
      <c r="G945" s="153">
        <v>1245000</v>
      </c>
      <c r="H945" s="50"/>
    </row>
    <row r="946" spans="1:8" ht="43.5">
      <c r="A946" s="151" t="s">
        <v>555</v>
      </c>
      <c r="B946" s="151" t="s">
        <v>69</v>
      </c>
      <c r="C946" s="151" t="s">
        <v>70</v>
      </c>
      <c r="D946" s="151" t="s">
        <v>72</v>
      </c>
      <c r="E946" s="152">
        <v>3</v>
      </c>
      <c r="F946" s="153">
        <v>149000</v>
      </c>
      <c r="G946" s="153">
        <v>447000</v>
      </c>
      <c r="H946" s="50"/>
    </row>
    <row r="947" spans="1:8" ht="43.5">
      <c r="A947" s="151" t="s">
        <v>555</v>
      </c>
      <c r="B947" s="151" t="s">
        <v>73</v>
      </c>
      <c r="C947" s="151" t="s">
        <v>74</v>
      </c>
      <c r="D947" s="151" t="s">
        <v>72</v>
      </c>
      <c r="E947" s="152">
        <v>9</v>
      </c>
      <c r="F947" s="153">
        <v>119000</v>
      </c>
      <c r="G947" s="153">
        <v>1071000</v>
      </c>
      <c r="H947" s="50"/>
    </row>
    <row r="948" spans="1:8" ht="43.5">
      <c r="A948" s="151" t="s">
        <v>555</v>
      </c>
      <c r="B948" s="151" t="s">
        <v>83</v>
      </c>
      <c r="C948" s="151" t="s">
        <v>84</v>
      </c>
      <c r="D948" s="151" t="s">
        <v>72</v>
      </c>
      <c r="E948" s="152">
        <v>10</v>
      </c>
      <c r="F948" s="153">
        <v>125000</v>
      </c>
      <c r="G948" s="153">
        <v>1250000</v>
      </c>
      <c r="H948" s="50"/>
    </row>
    <row r="949" spans="1:8" ht="43.5">
      <c r="A949" s="151" t="s">
        <v>555</v>
      </c>
      <c r="B949" s="151" t="s">
        <v>101</v>
      </c>
      <c r="C949" s="151" t="s">
        <v>102</v>
      </c>
      <c r="D949" s="151" t="s">
        <v>78</v>
      </c>
      <c r="E949" s="152">
        <v>10</v>
      </c>
      <c r="F949" s="153">
        <v>139000</v>
      </c>
      <c r="G949" s="153">
        <v>1390000</v>
      </c>
      <c r="H949" s="50"/>
    </row>
    <row r="950" spans="1:8" ht="29.25">
      <c r="A950" s="151" t="s">
        <v>556</v>
      </c>
      <c r="B950" s="151" t="s">
        <v>81</v>
      </c>
      <c r="C950" s="151" t="s">
        <v>82</v>
      </c>
      <c r="D950" s="151" t="s">
        <v>72</v>
      </c>
      <c r="E950" s="152">
        <v>4</v>
      </c>
      <c r="F950" s="153">
        <v>159000</v>
      </c>
      <c r="G950" s="153">
        <v>636000</v>
      </c>
      <c r="H950" s="50"/>
    </row>
    <row r="951" spans="1:8" ht="29.25">
      <c r="A951" s="151" t="s">
        <v>556</v>
      </c>
      <c r="B951" s="151" t="s">
        <v>101</v>
      </c>
      <c r="C951" s="151" t="s">
        <v>102</v>
      </c>
      <c r="D951" s="151" t="s">
        <v>78</v>
      </c>
      <c r="E951" s="152">
        <v>1</v>
      </c>
      <c r="F951" s="153">
        <v>139000</v>
      </c>
      <c r="G951" s="153">
        <v>139000</v>
      </c>
      <c r="H951" s="50"/>
    </row>
    <row r="952" spans="1:8" ht="29.25">
      <c r="A952" s="151" t="s">
        <v>556</v>
      </c>
      <c r="B952" s="151" t="s">
        <v>79</v>
      </c>
      <c r="C952" s="151" t="s">
        <v>80</v>
      </c>
      <c r="D952" s="151" t="s">
        <v>72</v>
      </c>
      <c r="E952" s="152">
        <v>10</v>
      </c>
      <c r="F952" s="153">
        <v>129000</v>
      </c>
      <c r="G952" s="153">
        <v>1290000</v>
      </c>
      <c r="H952" s="50"/>
    </row>
    <row r="953" spans="1:8" ht="43.5">
      <c r="A953" s="151" t="s">
        <v>557</v>
      </c>
      <c r="B953" s="151" t="s">
        <v>81</v>
      </c>
      <c r="C953" s="151" t="s">
        <v>82</v>
      </c>
      <c r="D953" s="151" t="s">
        <v>72</v>
      </c>
      <c r="E953" s="152">
        <v>1</v>
      </c>
      <c r="F953" s="153">
        <v>159000</v>
      </c>
      <c r="G953" s="153">
        <v>159000</v>
      </c>
      <c r="H953" s="50"/>
    </row>
    <row r="954" spans="1:8" ht="43.5">
      <c r="A954" s="151" t="s">
        <v>557</v>
      </c>
      <c r="B954" s="151" t="s">
        <v>96</v>
      </c>
      <c r="C954" s="151" t="s">
        <v>97</v>
      </c>
      <c r="D954" s="151" t="s">
        <v>72</v>
      </c>
      <c r="E954" s="152">
        <v>3</v>
      </c>
      <c r="F954" s="153">
        <v>449000</v>
      </c>
      <c r="G954" s="153">
        <v>1347000</v>
      </c>
      <c r="H954" s="50"/>
    </row>
    <row r="955" spans="1:8" ht="43.5">
      <c r="A955" s="151" t="s">
        <v>557</v>
      </c>
      <c r="B955" s="151" t="s">
        <v>86</v>
      </c>
      <c r="C955" s="151" t="s">
        <v>87</v>
      </c>
      <c r="D955" s="151" t="s">
        <v>72</v>
      </c>
      <c r="E955" s="152">
        <v>5</v>
      </c>
      <c r="F955" s="153">
        <v>169000</v>
      </c>
      <c r="G955" s="153">
        <v>845000</v>
      </c>
      <c r="H955" s="50"/>
    </row>
    <row r="956" spans="1:8" ht="43.5">
      <c r="A956" s="151" t="s">
        <v>557</v>
      </c>
      <c r="B956" s="151" t="s">
        <v>98</v>
      </c>
      <c r="C956" s="151" t="s">
        <v>99</v>
      </c>
      <c r="D956" s="151" t="s">
        <v>72</v>
      </c>
      <c r="E956" s="152">
        <v>1</v>
      </c>
      <c r="F956" s="153">
        <v>99000</v>
      </c>
      <c r="G956" s="153">
        <v>99000</v>
      </c>
      <c r="H956" s="50"/>
    </row>
    <row r="957" spans="1:8" ht="29.25">
      <c r="A957" s="151" t="s">
        <v>558</v>
      </c>
      <c r="B957" s="151" t="s">
        <v>91</v>
      </c>
      <c r="C957" s="151" t="s">
        <v>92</v>
      </c>
      <c r="D957" s="151" t="s">
        <v>72</v>
      </c>
      <c r="E957" s="152">
        <v>1</v>
      </c>
      <c r="F957" s="153">
        <v>249000</v>
      </c>
      <c r="G957" s="153">
        <v>249000</v>
      </c>
      <c r="H957" s="50"/>
    </row>
    <row r="958" spans="1:8" ht="29.25">
      <c r="A958" s="151" t="s">
        <v>558</v>
      </c>
      <c r="B958" s="151" t="s">
        <v>73</v>
      </c>
      <c r="C958" s="151" t="s">
        <v>74</v>
      </c>
      <c r="D958" s="151" t="s">
        <v>72</v>
      </c>
      <c r="E958" s="152">
        <v>10</v>
      </c>
      <c r="F958" s="153">
        <v>119000</v>
      </c>
      <c r="G958" s="153">
        <v>1190000</v>
      </c>
      <c r="H958" s="50"/>
    </row>
    <row r="959" spans="1:8" ht="29.25">
      <c r="A959" s="151" t="s">
        <v>558</v>
      </c>
      <c r="B959" s="151" t="s">
        <v>101</v>
      </c>
      <c r="C959" s="151" t="s">
        <v>102</v>
      </c>
      <c r="D959" s="151" t="s">
        <v>78</v>
      </c>
      <c r="E959" s="152">
        <v>1</v>
      </c>
      <c r="F959" s="153">
        <v>139000</v>
      </c>
      <c r="G959" s="153">
        <v>139000</v>
      </c>
      <c r="H959" s="50"/>
    </row>
    <row r="960" spans="1:8" ht="29.25">
      <c r="A960" s="151" t="s">
        <v>558</v>
      </c>
      <c r="B960" s="151" t="s">
        <v>88</v>
      </c>
      <c r="C960" s="151" t="s">
        <v>89</v>
      </c>
      <c r="D960" s="151" t="s">
        <v>72</v>
      </c>
      <c r="E960" s="152">
        <v>2</v>
      </c>
      <c r="F960" s="153">
        <v>299000</v>
      </c>
      <c r="G960" s="153">
        <v>598000</v>
      </c>
      <c r="H960" s="50"/>
    </row>
    <row r="961" spans="1:8" ht="43.5">
      <c r="A961" s="151" t="s">
        <v>559</v>
      </c>
      <c r="B961" s="151" t="s">
        <v>86</v>
      </c>
      <c r="C961" s="151" t="s">
        <v>87</v>
      </c>
      <c r="D961" s="151" t="s">
        <v>72</v>
      </c>
      <c r="E961" s="152">
        <v>12</v>
      </c>
      <c r="F961" s="153">
        <v>169000</v>
      </c>
      <c r="G961" s="153">
        <v>2028000</v>
      </c>
      <c r="H961" s="50"/>
    </row>
    <row r="962" spans="1:8" ht="43.5">
      <c r="A962" s="151" t="s">
        <v>559</v>
      </c>
      <c r="B962" s="151" t="s">
        <v>75</v>
      </c>
      <c r="C962" s="151" t="s">
        <v>76</v>
      </c>
      <c r="D962" s="151" t="s">
        <v>78</v>
      </c>
      <c r="E962" s="152">
        <v>10</v>
      </c>
      <c r="F962" s="153">
        <v>189000</v>
      </c>
      <c r="G962" s="153">
        <v>1890000</v>
      </c>
      <c r="H962" s="50"/>
    </row>
    <row r="963" spans="1:8" ht="43.5">
      <c r="A963" s="151" t="s">
        <v>559</v>
      </c>
      <c r="B963" s="151" t="s">
        <v>91</v>
      </c>
      <c r="C963" s="151" t="s">
        <v>92</v>
      </c>
      <c r="D963" s="151" t="s">
        <v>72</v>
      </c>
      <c r="E963" s="152">
        <v>7</v>
      </c>
      <c r="F963" s="153">
        <v>249000</v>
      </c>
      <c r="G963" s="153">
        <v>1743000</v>
      </c>
      <c r="H963" s="50"/>
    </row>
    <row r="964" spans="1:8" ht="43.5">
      <c r="A964" s="151" t="s">
        <v>561</v>
      </c>
      <c r="B964" s="151" t="s">
        <v>93</v>
      </c>
      <c r="C964" s="151" t="s">
        <v>94</v>
      </c>
      <c r="D964" s="151" t="s">
        <v>72</v>
      </c>
      <c r="E964" s="152">
        <v>5</v>
      </c>
      <c r="F964" s="153">
        <v>549000</v>
      </c>
      <c r="G964" s="153">
        <v>2745000</v>
      </c>
      <c r="H964" s="50"/>
    </row>
    <row r="965" spans="1:8" ht="43.5">
      <c r="A965" s="151" t="s">
        <v>562</v>
      </c>
      <c r="B965" s="151" t="s">
        <v>83</v>
      </c>
      <c r="C965" s="151" t="s">
        <v>84</v>
      </c>
      <c r="D965" s="151" t="s">
        <v>72</v>
      </c>
      <c r="E965" s="152">
        <v>10</v>
      </c>
      <c r="F965" s="153">
        <v>125000</v>
      </c>
      <c r="G965" s="153">
        <v>1250000</v>
      </c>
      <c r="H965" s="50"/>
    </row>
    <row r="966" spans="1:8" ht="43.5">
      <c r="A966" s="151" t="s">
        <v>562</v>
      </c>
      <c r="B966" s="151" t="s">
        <v>91</v>
      </c>
      <c r="C966" s="151" t="s">
        <v>92</v>
      </c>
      <c r="D966" s="151" t="s">
        <v>72</v>
      </c>
      <c r="E966" s="152">
        <v>5</v>
      </c>
      <c r="F966" s="153">
        <v>249000</v>
      </c>
      <c r="G966" s="153">
        <v>1245000</v>
      </c>
      <c r="H966" s="50"/>
    </row>
    <row r="967" spans="1:8" ht="43.5">
      <c r="A967" s="151" t="s">
        <v>562</v>
      </c>
      <c r="B967" s="151" t="s">
        <v>96</v>
      </c>
      <c r="C967" s="151" t="s">
        <v>97</v>
      </c>
      <c r="D967" s="151" t="s">
        <v>72</v>
      </c>
      <c r="E967" s="152">
        <v>5</v>
      </c>
      <c r="F967" s="153">
        <v>449000</v>
      </c>
      <c r="G967" s="153">
        <v>2245000</v>
      </c>
      <c r="H967" s="50"/>
    </row>
    <row r="968" spans="1:8" ht="43.5">
      <c r="A968" s="151" t="s">
        <v>562</v>
      </c>
      <c r="B968" s="151" t="s">
        <v>81</v>
      </c>
      <c r="C968" s="151" t="s">
        <v>82</v>
      </c>
      <c r="D968" s="151" t="s">
        <v>72</v>
      </c>
      <c r="E968" s="152">
        <v>1</v>
      </c>
      <c r="F968" s="153">
        <v>159000</v>
      </c>
      <c r="G968" s="153">
        <v>159000</v>
      </c>
      <c r="H968" s="50"/>
    </row>
    <row r="969" spans="1:8" ht="43.5">
      <c r="A969" s="151" t="s">
        <v>562</v>
      </c>
      <c r="B969" s="151" t="s">
        <v>79</v>
      </c>
      <c r="C969" s="151" t="s">
        <v>80</v>
      </c>
      <c r="D969" s="151" t="s">
        <v>72</v>
      </c>
      <c r="E969" s="152">
        <v>5</v>
      </c>
      <c r="F969" s="153">
        <v>129000</v>
      </c>
      <c r="G969" s="153">
        <v>645000</v>
      </c>
      <c r="H969" s="50"/>
    </row>
    <row r="970" spans="1:8" ht="43.5">
      <c r="A970" s="151" t="s">
        <v>562</v>
      </c>
      <c r="B970" s="151" t="s">
        <v>88</v>
      </c>
      <c r="C970" s="151" t="s">
        <v>89</v>
      </c>
      <c r="D970" s="151" t="s">
        <v>72</v>
      </c>
      <c r="E970" s="152">
        <v>6</v>
      </c>
      <c r="F970" s="153">
        <v>299000</v>
      </c>
      <c r="G970" s="153">
        <v>1794000</v>
      </c>
      <c r="H970" s="50"/>
    </row>
    <row r="971" spans="1:8" ht="29.25">
      <c r="A971" s="151" t="s">
        <v>563</v>
      </c>
      <c r="B971" s="151" t="s">
        <v>88</v>
      </c>
      <c r="C971" s="151" t="s">
        <v>89</v>
      </c>
      <c r="D971" s="151" t="s">
        <v>72</v>
      </c>
      <c r="E971" s="152">
        <v>4</v>
      </c>
      <c r="F971" s="153">
        <v>299000</v>
      </c>
      <c r="G971" s="153">
        <v>1196000</v>
      </c>
      <c r="H971" s="50"/>
    </row>
    <row r="972" spans="1:8" ht="29.25">
      <c r="A972" s="151" t="s">
        <v>563</v>
      </c>
      <c r="B972" s="151" t="s">
        <v>91</v>
      </c>
      <c r="C972" s="151" t="s">
        <v>92</v>
      </c>
      <c r="D972" s="151" t="s">
        <v>72</v>
      </c>
      <c r="E972" s="152">
        <v>4</v>
      </c>
      <c r="F972" s="153">
        <v>249000</v>
      </c>
      <c r="G972" s="153">
        <v>996000</v>
      </c>
      <c r="H972" s="50"/>
    </row>
    <row r="973" spans="1:8" ht="29.25">
      <c r="A973" s="151" t="s">
        <v>563</v>
      </c>
      <c r="B973" s="151" t="s">
        <v>96</v>
      </c>
      <c r="C973" s="151" t="s">
        <v>97</v>
      </c>
      <c r="D973" s="151" t="s">
        <v>72</v>
      </c>
      <c r="E973" s="152">
        <v>5</v>
      </c>
      <c r="F973" s="153">
        <v>449000</v>
      </c>
      <c r="G973" s="153">
        <v>2245000</v>
      </c>
      <c r="H973" s="50"/>
    </row>
    <row r="974" spans="1:8" ht="29.25">
      <c r="A974" s="151" t="s">
        <v>563</v>
      </c>
      <c r="B974" s="151" t="s">
        <v>79</v>
      </c>
      <c r="C974" s="151" t="s">
        <v>80</v>
      </c>
      <c r="D974" s="151" t="s">
        <v>72</v>
      </c>
      <c r="E974" s="152">
        <v>4</v>
      </c>
      <c r="F974" s="153">
        <v>129000</v>
      </c>
      <c r="G974" s="153">
        <v>516000</v>
      </c>
      <c r="H974" s="50"/>
    </row>
    <row r="975" spans="1:8" ht="29.25">
      <c r="A975" s="151" t="s">
        <v>563</v>
      </c>
      <c r="B975" s="151" t="s">
        <v>75</v>
      </c>
      <c r="C975" s="151" t="s">
        <v>76</v>
      </c>
      <c r="D975" s="151" t="s">
        <v>78</v>
      </c>
      <c r="E975" s="152">
        <v>11</v>
      </c>
      <c r="F975" s="153">
        <v>189000</v>
      </c>
      <c r="G975" s="153">
        <v>2079000</v>
      </c>
      <c r="H975" s="50"/>
    </row>
    <row r="976" spans="1:8" ht="29.25">
      <c r="A976" s="151" t="s">
        <v>563</v>
      </c>
      <c r="B976" s="151" t="s">
        <v>83</v>
      </c>
      <c r="C976" s="151" t="s">
        <v>84</v>
      </c>
      <c r="D976" s="151" t="s">
        <v>72</v>
      </c>
      <c r="E976" s="152">
        <v>6</v>
      </c>
      <c r="F976" s="153">
        <v>125000</v>
      </c>
      <c r="G976" s="153">
        <v>750000</v>
      </c>
      <c r="H976" s="50"/>
    </row>
    <row r="977" spans="1:8" ht="43.5">
      <c r="A977" s="151" t="s">
        <v>564</v>
      </c>
      <c r="B977" s="151" t="s">
        <v>98</v>
      </c>
      <c r="C977" s="151" t="s">
        <v>99</v>
      </c>
      <c r="D977" s="151" t="s">
        <v>72</v>
      </c>
      <c r="E977" s="152">
        <v>9</v>
      </c>
      <c r="F977" s="153">
        <v>99000</v>
      </c>
      <c r="G977" s="153">
        <v>891000</v>
      </c>
      <c r="H977" s="50"/>
    </row>
    <row r="978" spans="1:8" ht="43.5">
      <c r="A978" s="151" t="s">
        <v>564</v>
      </c>
      <c r="B978" s="151" t="s">
        <v>79</v>
      </c>
      <c r="C978" s="151" t="s">
        <v>80</v>
      </c>
      <c r="D978" s="151" t="s">
        <v>72</v>
      </c>
      <c r="E978" s="152">
        <v>10</v>
      </c>
      <c r="F978" s="153">
        <v>129000</v>
      </c>
      <c r="G978" s="153">
        <v>1290000</v>
      </c>
      <c r="H978" s="50"/>
    </row>
    <row r="979" spans="1:8" ht="29.25">
      <c r="A979" s="151" t="s">
        <v>565</v>
      </c>
      <c r="B979" s="151" t="s">
        <v>79</v>
      </c>
      <c r="C979" s="151" t="s">
        <v>80</v>
      </c>
      <c r="D979" s="151" t="s">
        <v>72</v>
      </c>
      <c r="E979" s="152">
        <v>10</v>
      </c>
      <c r="F979" s="153">
        <v>129000</v>
      </c>
      <c r="G979" s="153">
        <v>1290000</v>
      </c>
      <c r="H979" s="50"/>
    </row>
    <row r="980" spans="1:8" ht="29.25">
      <c r="A980" s="151" t="s">
        <v>565</v>
      </c>
      <c r="B980" s="151" t="s">
        <v>93</v>
      </c>
      <c r="C980" s="151" t="s">
        <v>94</v>
      </c>
      <c r="D980" s="151" t="s">
        <v>72</v>
      </c>
      <c r="E980" s="152">
        <v>2</v>
      </c>
      <c r="F980" s="153">
        <v>549000</v>
      </c>
      <c r="G980" s="153">
        <v>1098000</v>
      </c>
      <c r="H980" s="50"/>
    </row>
    <row r="981" spans="1:8" ht="29.25">
      <c r="A981" s="151" t="s">
        <v>565</v>
      </c>
      <c r="B981" s="151" t="s">
        <v>98</v>
      </c>
      <c r="C981" s="151" t="s">
        <v>99</v>
      </c>
      <c r="D981" s="151" t="s">
        <v>72</v>
      </c>
      <c r="E981" s="152">
        <v>7</v>
      </c>
      <c r="F981" s="153">
        <v>99000</v>
      </c>
      <c r="G981" s="153">
        <v>693000</v>
      </c>
      <c r="H981" s="50"/>
    </row>
    <row r="982" spans="1:8" ht="29.25">
      <c r="A982" s="151" t="s">
        <v>565</v>
      </c>
      <c r="B982" s="151" t="s">
        <v>91</v>
      </c>
      <c r="C982" s="151" t="s">
        <v>92</v>
      </c>
      <c r="D982" s="151" t="s">
        <v>72</v>
      </c>
      <c r="E982" s="152">
        <v>3</v>
      </c>
      <c r="F982" s="153">
        <v>249000</v>
      </c>
      <c r="G982" s="153">
        <v>747000</v>
      </c>
      <c r="H982" s="50"/>
    </row>
    <row r="983" spans="1:8" ht="29.25">
      <c r="A983" s="151" t="s">
        <v>565</v>
      </c>
      <c r="B983" s="151" t="s">
        <v>101</v>
      </c>
      <c r="C983" s="151" t="s">
        <v>102</v>
      </c>
      <c r="D983" s="151" t="s">
        <v>78</v>
      </c>
      <c r="E983" s="152">
        <v>4</v>
      </c>
      <c r="F983" s="153">
        <v>139000</v>
      </c>
      <c r="G983" s="153">
        <v>556000</v>
      </c>
      <c r="H983" s="50"/>
    </row>
    <row r="984" spans="1:8" ht="29.25">
      <c r="A984" s="151" t="s">
        <v>565</v>
      </c>
      <c r="B984" s="151" t="s">
        <v>86</v>
      </c>
      <c r="C984" s="151" t="s">
        <v>87</v>
      </c>
      <c r="D984" s="151" t="s">
        <v>72</v>
      </c>
      <c r="E984" s="152">
        <v>12</v>
      </c>
      <c r="F984" s="153">
        <v>169000</v>
      </c>
      <c r="G984" s="153">
        <v>2028000</v>
      </c>
      <c r="H984" s="50"/>
    </row>
    <row r="985" spans="1:8" ht="29.25">
      <c r="A985" s="151" t="s">
        <v>566</v>
      </c>
      <c r="B985" s="151" t="s">
        <v>81</v>
      </c>
      <c r="C985" s="151" t="s">
        <v>82</v>
      </c>
      <c r="D985" s="151" t="s">
        <v>72</v>
      </c>
      <c r="E985" s="152">
        <v>10</v>
      </c>
      <c r="F985" s="153">
        <v>159000</v>
      </c>
      <c r="G985" s="153">
        <v>1590000</v>
      </c>
      <c r="H985" s="50"/>
    </row>
    <row r="986" spans="1:8" ht="29.25">
      <c r="A986" s="151" t="s">
        <v>566</v>
      </c>
      <c r="B986" s="151" t="s">
        <v>88</v>
      </c>
      <c r="C986" s="151" t="s">
        <v>89</v>
      </c>
      <c r="D986" s="151" t="s">
        <v>72</v>
      </c>
      <c r="E986" s="152">
        <v>4</v>
      </c>
      <c r="F986" s="153">
        <v>299000</v>
      </c>
      <c r="G986" s="153">
        <v>1196000</v>
      </c>
      <c r="H986" s="50"/>
    </row>
    <row r="987" spans="1:8" ht="29.25">
      <c r="A987" s="151" t="s">
        <v>566</v>
      </c>
      <c r="B987" s="151" t="s">
        <v>75</v>
      </c>
      <c r="C987" s="151" t="s">
        <v>76</v>
      </c>
      <c r="D987" s="151" t="s">
        <v>78</v>
      </c>
      <c r="E987" s="152">
        <v>5</v>
      </c>
      <c r="F987" s="153">
        <v>189000</v>
      </c>
      <c r="G987" s="153">
        <v>945000</v>
      </c>
      <c r="H987" s="50"/>
    </row>
    <row r="988" spans="1:8" ht="29.25">
      <c r="A988" s="151" t="s">
        <v>566</v>
      </c>
      <c r="B988" s="151" t="s">
        <v>73</v>
      </c>
      <c r="C988" s="151" t="s">
        <v>74</v>
      </c>
      <c r="D988" s="151" t="s">
        <v>72</v>
      </c>
      <c r="E988" s="152">
        <v>11</v>
      </c>
      <c r="F988" s="153">
        <v>119000</v>
      </c>
      <c r="G988" s="153">
        <v>1309000</v>
      </c>
      <c r="H988" s="50"/>
    </row>
    <row r="989" spans="1:8" ht="29.25">
      <c r="A989" s="151" t="s">
        <v>566</v>
      </c>
      <c r="B989" s="151" t="s">
        <v>79</v>
      </c>
      <c r="C989" s="151" t="s">
        <v>80</v>
      </c>
      <c r="D989" s="151" t="s">
        <v>72</v>
      </c>
      <c r="E989" s="152">
        <v>5</v>
      </c>
      <c r="F989" s="153">
        <v>129000</v>
      </c>
      <c r="G989" s="153">
        <v>645000</v>
      </c>
      <c r="H989" s="50"/>
    </row>
    <row r="990" spans="1:8" ht="29.25">
      <c r="A990" s="151" t="s">
        <v>567</v>
      </c>
      <c r="B990" s="151" t="s">
        <v>86</v>
      </c>
      <c r="C990" s="151" t="s">
        <v>87</v>
      </c>
      <c r="D990" s="151" t="s">
        <v>72</v>
      </c>
      <c r="E990" s="152">
        <v>5</v>
      </c>
      <c r="F990" s="153">
        <v>169000</v>
      </c>
      <c r="G990" s="153">
        <v>845000</v>
      </c>
      <c r="H990" s="50"/>
    </row>
    <row r="991" spans="1:8" ht="29.25">
      <c r="A991" s="151" t="s">
        <v>567</v>
      </c>
      <c r="B991" s="151" t="s">
        <v>83</v>
      </c>
      <c r="C991" s="151" t="s">
        <v>84</v>
      </c>
      <c r="D991" s="151" t="s">
        <v>72</v>
      </c>
      <c r="E991" s="152">
        <v>6</v>
      </c>
      <c r="F991" s="153">
        <v>125000</v>
      </c>
      <c r="G991" s="153">
        <v>750000</v>
      </c>
      <c r="H991" s="50"/>
    </row>
    <row r="992" spans="1:8" ht="29.25">
      <c r="A992" s="151" t="s">
        <v>567</v>
      </c>
      <c r="B992" s="151" t="s">
        <v>73</v>
      </c>
      <c r="C992" s="151" t="s">
        <v>74</v>
      </c>
      <c r="D992" s="151" t="s">
        <v>72</v>
      </c>
      <c r="E992" s="152">
        <v>1</v>
      </c>
      <c r="F992" s="153">
        <v>119000</v>
      </c>
      <c r="G992" s="153">
        <v>119000</v>
      </c>
      <c r="H992" s="50"/>
    </row>
    <row r="993" spans="1:8" ht="29.25">
      <c r="A993" s="151" t="s">
        <v>567</v>
      </c>
      <c r="B993" s="151" t="s">
        <v>88</v>
      </c>
      <c r="C993" s="151" t="s">
        <v>89</v>
      </c>
      <c r="D993" s="151" t="s">
        <v>72</v>
      </c>
      <c r="E993" s="152">
        <v>7</v>
      </c>
      <c r="F993" s="153">
        <v>299000</v>
      </c>
      <c r="G993" s="153">
        <v>2093000</v>
      </c>
      <c r="H993" s="50"/>
    </row>
    <row r="994" spans="1:8" ht="43.5">
      <c r="A994" s="151" t="s">
        <v>568</v>
      </c>
      <c r="B994" s="151" t="s">
        <v>81</v>
      </c>
      <c r="C994" s="151" t="s">
        <v>82</v>
      </c>
      <c r="D994" s="151" t="s">
        <v>72</v>
      </c>
      <c r="E994" s="152">
        <v>6</v>
      </c>
      <c r="F994" s="153">
        <v>159000</v>
      </c>
      <c r="G994" s="153">
        <v>954000</v>
      </c>
      <c r="H994" s="50"/>
    </row>
    <row r="995" spans="1:8" ht="43.5">
      <c r="A995" s="151" t="s">
        <v>568</v>
      </c>
      <c r="B995" s="151" t="s">
        <v>83</v>
      </c>
      <c r="C995" s="151" t="s">
        <v>84</v>
      </c>
      <c r="D995" s="151" t="s">
        <v>72</v>
      </c>
      <c r="E995" s="152">
        <v>11</v>
      </c>
      <c r="F995" s="153">
        <v>125000</v>
      </c>
      <c r="G995" s="153">
        <v>1375000</v>
      </c>
      <c r="H995" s="50"/>
    </row>
    <row r="996" spans="1:8" ht="43.5">
      <c r="A996" s="151" t="s">
        <v>568</v>
      </c>
      <c r="B996" s="151" t="s">
        <v>98</v>
      </c>
      <c r="C996" s="151" t="s">
        <v>99</v>
      </c>
      <c r="D996" s="151" t="s">
        <v>72</v>
      </c>
      <c r="E996" s="152">
        <v>1</v>
      </c>
      <c r="F996" s="153">
        <v>99000</v>
      </c>
      <c r="G996" s="153">
        <v>99000</v>
      </c>
      <c r="H996" s="50"/>
    </row>
    <row r="997" spans="1:8" ht="43.5">
      <c r="A997" s="151" t="s">
        <v>568</v>
      </c>
      <c r="B997" s="151" t="s">
        <v>101</v>
      </c>
      <c r="C997" s="151" t="s">
        <v>102</v>
      </c>
      <c r="D997" s="151" t="s">
        <v>78</v>
      </c>
      <c r="E997" s="152">
        <v>6</v>
      </c>
      <c r="F997" s="153">
        <v>139000</v>
      </c>
      <c r="G997" s="153">
        <v>834000</v>
      </c>
      <c r="H997" s="50"/>
    </row>
    <row r="998" spans="1:8" ht="43.5">
      <c r="A998" s="151" t="s">
        <v>568</v>
      </c>
      <c r="B998" s="151" t="s">
        <v>93</v>
      </c>
      <c r="C998" s="151" t="s">
        <v>94</v>
      </c>
      <c r="D998" s="151" t="s">
        <v>72</v>
      </c>
      <c r="E998" s="152">
        <v>4</v>
      </c>
      <c r="F998" s="153">
        <v>549000</v>
      </c>
      <c r="G998" s="153">
        <v>2196000</v>
      </c>
      <c r="H998" s="50"/>
    </row>
    <row r="999" spans="1:8" ht="43.5">
      <c r="A999" s="151" t="s">
        <v>568</v>
      </c>
      <c r="B999" s="151" t="s">
        <v>69</v>
      </c>
      <c r="C999" s="151" t="s">
        <v>70</v>
      </c>
      <c r="D999" s="151" t="s">
        <v>72</v>
      </c>
      <c r="E999" s="152">
        <v>6</v>
      </c>
      <c r="F999" s="153">
        <v>149000</v>
      </c>
      <c r="G999" s="153">
        <v>894000</v>
      </c>
      <c r="H999" s="50"/>
    </row>
    <row r="1000" spans="1:8" ht="29.25">
      <c r="A1000" s="151" t="s">
        <v>569</v>
      </c>
      <c r="B1000" s="151" t="s">
        <v>75</v>
      </c>
      <c r="C1000" s="151" t="s">
        <v>76</v>
      </c>
      <c r="D1000" s="151" t="s">
        <v>78</v>
      </c>
      <c r="E1000" s="152">
        <v>9</v>
      </c>
      <c r="F1000" s="153">
        <v>189000</v>
      </c>
      <c r="G1000" s="153">
        <v>1701000</v>
      </c>
      <c r="H1000" s="50"/>
    </row>
    <row r="1001" spans="1:8" ht="29.25">
      <c r="A1001" s="151" t="s">
        <v>569</v>
      </c>
      <c r="B1001" s="151" t="s">
        <v>101</v>
      </c>
      <c r="C1001" s="151" t="s">
        <v>102</v>
      </c>
      <c r="D1001" s="151" t="s">
        <v>78</v>
      </c>
      <c r="E1001" s="152">
        <v>9</v>
      </c>
      <c r="F1001" s="153">
        <v>139000</v>
      </c>
      <c r="G1001" s="153">
        <v>1251000</v>
      </c>
      <c r="H1001" s="50"/>
    </row>
    <row r="1002" spans="1:8" ht="29.25">
      <c r="A1002" s="151" t="s">
        <v>569</v>
      </c>
      <c r="B1002" s="151" t="s">
        <v>88</v>
      </c>
      <c r="C1002" s="151" t="s">
        <v>89</v>
      </c>
      <c r="D1002" s="151" t="s">
        <v>72</v>
      </c>
      <c r="E1002" s="152">
        <v>6</v>
      </c>
      <c r="F1002" s="153">
        <v>299000</v>
      </c>
      <c r="G1002" s="153">
        <v>1794000</v>
      </c>
      <c r="H1002" s="50"/>
    </row>
    <row r="1003" spans="1:8" ht="29.25">
      <c r="A1003" s="151" t="s">
        <v>569</v>
      </c>
      <c r="B1003" s="151" t="s">
        <v>93</v>
      </c>
      <c r="C1003" s="151" t="s">
        <v>94</v>
      </c>
      <c r="D1003" s="151" t="s">
        <v>72</v>
      </c>
      <c r="E1003" s="152">
        <v>1</v>
      </c>
      <c r="F1003" s="153">
        <v>549000</v>
      </c>
      <c r="G1003" s="153">
        <v>549000</v>
      </c>
      <c r="H1003" s="50"/>
    </row>
    <row r="1004" spans="1:8" ht="29.25">
      <c r="A1004" s="151" t="s">
        <v>569</v>
      </c>
      <c r="B1004" s="151" t="s">
        <v>79</v>
      </c>
      <c r="C1004" s="151" t="s">
        <v>80</v>
      </c>
      <c r="D1004" s="151" t="s">
        <v>72</v>
      </c>
      <c r="E1004" s="152">
        <v>3</v>
      </c>
      <c r="F1004" s="153">
        <v>129000</v>
      </c>
      <c r="G1004" s="153">
        <v>387000</v>
      </c>
      <c r="H1004" s="50"/>
    </row>
    <row r="1005" spans="1:8" ht="29.25">
      <c r="A1005" s="151" t="s">
        <v>569</v>
      </c>
      <c r="B1005" s="151" t="s">
        <v>73</v>
      </c>
      <c r="C1005" s="151" t="s">
        <v>74</v>
      </c>
      <c r="D1005" s="151" t="s">
        <v>72</v>
      </c>
      <c r="E1005" s="152">
        <v>4</v>
      </c>
      <c r="F1005" s="153">
        <v>119000</v>
      </c>
      <c r="G1005" s="153">
        <v>476000</v>
      </c>
      <c r="H1005" s="50"/>
    </row>
    <row r="1006" spans="1:8" ht="43.5">
      <c r="A1006" s="151" t="s">
        <v>570</v>
      </c>
      <c r="B1006" s="151" t="s">
        <v>69</v>
      </c>
      <c r="C1006" s="151" t="s">
        <v>70</v>
      </c>
      <c r="D1006" s="151" t="s">
        <v>72</v>
      </c>
      <c r="E1006" s="152">
        <v>12</v>
      </c>
      <c r="F1006" s="153">
        <v>149000</v>
      </c>
      <c r="G1006" s="153">
        <v>1788000</v>
      </c>
      <c r="H1006" s="50"/>
    </row>
    <row r="1007" spans="1:8" ht="43.5">
      <c r="A1007" s="151" t="s">
        <v>570</v>
      </c>
      <c r="B1007" s="151" t="s">
        <v>93</v>
      </c>
      <c r="C1007" s="151" t="s">
        <v>94</v>
      </c>
      <c r="D1007" s="151" t="s">
        <v>72</v>
      </c>
      <c r="E1007" s="152">
        <v>5</v>
      </c>
      <c r="F1007" s="153">
        <v>549000</v>
      </c>
      <c r="G1007" s="153">
        <v>2745000</v>
      </c>
      <c r="H1007" s="50"/>
    </row>
    <row r="1008" spans="1:8" ht="43.5">
      <c r="A1008" s="151" t="s">
        <v>570</v>
      </c>
      <c r="B1008" s="151" t="s">
        <v>79</v>
      </c>
      <c r="C1008" s="151" t="s">
        <v>80</v>
      </c>
      <c r="D1008" s="151" t="s">
        <v>72</v>
      </c>
      <c r="E1008" s="152">
        <v>12</v>
      </c>
      <c r="F1008" s="153">
        <v>129000</v>
      </c>
      <c r="G1008" s="153">
        <v>1548000</v>
      </c>
      <c r="H1008" s="50"/>
    </row>
    <row r="1009" spans="1:8" ht="43.5">
      <c r="A1009" s="151" t="s">
        <v>571</v>
      </c>
      <c r="B1009" s="151" t="s">
        <v>96</v>
      </c>
      <c r="C1009" s="151" t="s">
        <v>97</v>
      </c>
      <c r="D1009" s="151" t="s">
        <v>72</v>
      </c>
      <c r="E1009" s="152">
        <v>2</v>
      </c>
      <c r="F1009" s="153">
        <v>449000</v>
      </c>
      <c r="G1009" s="153">
        <v>898000</v>
      </c>
      <c r="H1009" s="50"/>
    </row>
    <row r="1010" spans="1:8" ht="43.5">
      <c r="A1010" s="151" t="s">
        <v>571</v>
      </c>
      <c r="B1010" s="151" t="s">
        <v>88</v>
      </c>
      <c r="C1010" s="151" t="s">
        <v>89</v>
      </c>
      <c r="D1010" s="151" t="s">
        <v>72</v>
      </c>
      <c r="E1010" s="152">
        <v>3</v>
      </c>
      <c r="F1010" s="153">
        <v>299000</v>
      </c>
      <c r="G1010" s="153">
        <v>897000</v>
      </c>
      <c r="H1010" s="50"/>
    </row>
    <row r="1011" spans="1:8" ht="29.25">
      <c r="A1011" s="151" t="s">
        <v>572</v>
      </c>
      <c r="B1011" s="151" t="s">
        <v>75</v>
      </c>
      <c r="C1011" s="151" t="s">
        <v>76</v>
      </c>
      <c r="D1011" s="151" t="s">
        <v>78</v>
      </c>
      <c r="E1011" s="152">
        <v>2</v>
      </c>
      <c r="F1011" s="153">
        <v>189000</v>
      </c>
      <c r="G1011" s="153">
        <v>378000</v>
      </c>
      <c r="H1011" s="50"/>
    </row>
    <row r="1012" spans="1:8" ht="29.25">
      <c r="A1012" s="151" t="s">
        <v>572</v>
      </c>
      <c r="B1012" s="151" t="s">
        <v>79</v>
      </c>
      <c r="C1012" s="151" t="s">
        <v>80</v>
      </c>
      <c r="D1012" s="151" t="s">
        <v>72</v>
      </c>
      <c r="E1012" s="152">
        <v>12</v>
      </c>
      <c r="F1012" s="153">
        <v>129000</v>
      </c>
      <c r="G1012" s="153">
        <v>1548000</v>
      </c>
      <c r="H1012" s="50"/>
    </row>
    <row r="1013" spans="1:8" ht="29.25">
      <c r="A1013" s="151" t="s">
        <v>572</v>
      </c>
      <c r="B1013" s="151" t="s">
        <v>93</v>
      </c>
      <c r="C1013" s="151" t="s">
        <v>94</v>
      </c>
      <c r="D1013" s="151" t="s">
        <v>72</v>
      </c>
      <c r="E1013" s="152">
        <v>1</v>
      </c>
      <c r="F1013" s="153">
        <v>549000</v>
      </c>
      <c r="G1013" s="153">
        <v>549000</v>
      </c>
      <c r="H1013" s="50"/>
    </row>
    <row r="1014" spans="1:8" ht="43.5">
      <c r="A1014" s="151" t="s">
        <v>573</v>
      </c>
      <c r="B1014" s="151" t="s">
        <v>81</v>
      </c>
      <c r="C1014" s="151" t="s">
        <v>82</v>
      </c>
      <c r="D1014" s="151" t="s">
        <v>72</v>
      </c>
      <c r="E1014" s="152">
        <v>3</v>
      </c>
      <c r="F1014" s="153">
        <v>159000</v>
      </c>
      <c r="G1014" s="153">
        <v>477000</v>
      </c>
      <c r="H1014" s="50"/>
    </row>
    <row r="1015" spans="1:8" ht="43.5">
      <c r="A1015" s="151" t="s">
        <v>573</v>
      </c>
      <c r="B1015" s="151" t="s">
        <v>79</v>
      </c>
      <c r="C1015" s="151" t="s">
        <v>80</v>
      </c>
      <c r="D1015" s="151" t="s">
        <v>72</v>
      </c>
      <c r="E1015" s="152">
        <v>12</v>
      </c>
      <c r="F1015" s="153">
        <v>129000</v>
      </c>
      <c r="G1015" s="153">
        <v>1548000</v>
      </c>
      <c r="H1015" s="50"/>
    </row>
    <row r="1016" spans="1:8" ht="43.5">
      <c r="A1016" s="151" t="s">
        <v>574</v>
      </c>
      <c r="B1016" s="151" t="s">
        <v>69</v>
      </c>
      <c r="C1016" s="151" t="s">
        <v>70</v>
      </c>
      <c r="D1016" s="151" t="s">
        <v>72</v>
      </c>
      <c r="E1016" s="152">
        <v>3</v>
      </c>
      <c r="F1016" s="153">
        <v>149000</v>
      </c>
      <c r="G1016" s="153">
        <v>447000</v>
      </c>
      <c r="H1016" s="50"/>
    </row>
    <row r="1017" spans="1:8" ht="43.5">
      <c r="A1017" s="151" t="s">
        <v>574</v>
      </c>
      <c r="B1017" s="151" t="s">
        <v>88</v>
      </c>
      <c r="C1017" s="151" t="s">
        <v>89</v>
      </c>
      <c r="D1017" s="151" t="s">
        <v>72</v>
      </c>
      <c r="E1017" s="152">
        <v>4</v>
      </c>
      <c r="F1017" s="153">
        <v>299000</v>
      </c>
      <c r="G1017" s="153">
        <v>1196000</v>
      </c>
      <c r="H1017" s="50"/>
    </row>
    <row r="1018" spans="1:8" ht="43.5">
      <c r="A1018" s="151" t="s">
        <v>574</v>
      </c>
      <c r="B1018" s="151" t="s">
        <v>96</v>
      </c>
      <c r="C1018" s="151" t="s">
        <v>97</v>
      </c>
      <c r="D1018" s="151" t="s">
        <v>72</v>
      </c>
      <c r="E1018" s="152">
        <v>5</v>
      </c>
      <c r="F1018" s="153">
        <v>449000</v>
      </c>
      <c r="G1018" s="153">
        <v>2245000</v>
      </c>
      <c r="H1018" s="50"/>
    </row>
    <row r="1019" spans="1:8" ht="43.5">
      <c r="A1019" s="151" t="s">
        <v>575</v>
      </c>
      <c r="B1019" s="151" t="s">
        <v>81</v>
      </c>
      <c r="C1019" s="151" t="s">
        <v>82</v>
      </c>
      <c r="D1019" s="151" t="s">
        <v>72</v>
      </c>
      <c r="E1019" s="152">
        <v>1</v>
      </c>
      <c r="F1019" s="153">
        <v>159000</v>
      </c>
      <c r="G1019" s="153">
        <v>159000</v>
      </c>
      <c r="H1019" s="50"/>
    </row>
    <row r="1020" spans="1:8" ht="43.5">
      <c r="A1020" s="151" t="s">
        <v>575</v>
      </c>
      <c r="B1020" s="151" t="s">
        <v>69</v>
      </c>
      <c r="C1020" s="151" t="s">
        <v>70</v>
      </c>
      <c r="D1020" s="151" t="s">
        <v>72</v>
      </c>
      <c r="E1020" s="152">
        <v>5</v>
      </c>
      <c r="F1020" s="153">
        <v>149000</v>
      </c>
      <c r="G1020" s="153">
        <v>745000</v>
      </c>
      <c r="H1020" s="50"/>
    </row>
    <row r="1021" spans="1:8" ht="43.5">
      <c r="A1021" s="151" t="s">
        <v>575</v>
      </c>
      <c r="B1021" s="151" t="s">
        <v>98</v>
      </c>
      <c r="C1021" s="151" t="s">
        <v>99</v>
      </c>
      <c r="D1021" s="151" t="s">
        <v>72</v>
      </c>
      <c r="E1021" s="152">
        <v>12</v>
      </c>
      <c r="F1021" s="153">
        <v>99000</v>
      </c>
      <c r="G1021" s="153">
        <v>1188000</v>
      </c>
      <c r="H1021" s="50"/>
    </row>
    <row r="1022" spans="1:8" ht="43.5">
      <c r="A1022" s="151" t="s">
        <v>575</v>
      </c>
      <c r="B1022" s="151" t="s">
        <v>88</v>
      </c>
      <c r="C1022" s="151" t="s">
        <v>89</v>
      </c>
      <c r="D1022" s="151" t="s">
        <v>72</v>
      </c>
      <c r="E1022" s="152">
        <v>3</v>
      </c>
      <c r="F1022" s="153">
        <v>299000</v>
      </c>
      <c r="G1022" s="153">
        <v>897000</v>
      </c>
      <c r="H1022" s="50"/>
    </row>
    <row r="1023" spans="1:8" ht="43.5">
      <c r="A1023" s="151" t="s">
        <v>576</v>
      </c>
      <c r="B1023" s="151" t="s">
        <v>91</v>
      </c>
      <c r="C1023" s="151" t="s">
        <v>92</v>
      </c>
      <c r="D1023" s="151" t="s">
        <v>72</v>
      </c>
      <c r="E1023" s="152">
        <v>3</v>
      </c>
      <c r="F1023" s="153">
        <v>249000</v>
      </c>
      <c r="G1023" s="153">
        <v>747000</v>
      </c>
      <c r="H1023" s="50"/>
    </row>
    <row r="1024" spans="1:8" ht="43.5">
      <c r="A1024" s="151" t="s">
        <v>576</v>
      </c>
      <c r="B1024" s="151" t="s">
        <v>83</v>
      </c>
      <c r="C1024" s="151" t="s">
        <v>84</v>
      </c>
      <c r="D1024" s="151" t="s">
        <v>72</v>
      </c>
      <c r="E1024" s="152">
        <v>7</v>
      </c>
      <c r="F1024" s="153">
        <v>125000</v>
      </c>
      <c r="G1024" s="153">
        <v>875000</v>
      </c>
      <c r="H1024" s="50"/>
    </row>
    <row r="1025" spans="1:8" ht="43.5">
      <c r="A1025" s="151" t="s">
        <v>576</v>
      </c>
      <c r="B1025" s="151" t="s">
        <v>88</v>
      </c>
      <c r="C1025" s="151" t="s">
        <v>89</v>
      </c>
      <c r="D1025" s="151" t="s">
        <v>72</v>
      </c>
      <c r="E1025" s="152">
        <v>1</v>
      </c>
      <c r="F1025" s="153">
        <v>299000</v>
      </c>
      <c r="G1025" s="153">
        <v>299000</v>
      </c>
      <c r="H1025" s="50"/>
    </row>
    <row r="1026" spans="1:8" ht="43.5">
      <c r="A1026" s="151" t="s">
        <v>576</v>
      </c>
      <c r="B1026" s="151" t="s">
        <v>69</v>
      </c>
      <c r="C1026" s="151" t="s">
        <v>70</v>
      </c>
      <c r="D1026" s="151" t="s">
        <v>72</v>
      </c>
      <c r="E1026" s="152">
        <v>6</v>
      </c>
      <c r="F1026" s="153">
        <v>149000</v>
      </c>
      <c r="G1026" s="153">
        <v>894000</v>
      </c>
      <c r="H1026" s="50"/>
    </row>
    <row r="1027" spans="1:8" ht="29.25">
      <c r="A1027" s="151" t="s">
        <v>577</v>
      </c>
      <c r="B1027" s="151" t="s">
        <v>88</v>
      </c>
      <c r="C1027" s="151" t="s">
        <v>89</v>
      </c>
      <c r="D1027" s="151" t="s">
        <v>72</v>
      </c>
      <c r="E1027" s="152">
        <v>7</v>
      </c>
      <c r="F1027" s="153">
        <v>299000</v>
      </c>
      <c r="G1027" s="153">
        <v>2093000</v>
      </c>
      <c r="H1027" s="50"/>
    </row>
    <row r="1028" spans="1:8" ht="29.25">
      <c r="A1028" s="151" t="s">
        <v>577</v>
      </c>
      <c r="B1028" s="151" t="s">
        <v>75</v>
      </c>
      <c r="C1028" s="151" t="s">
        <v>76</v>
      </c>
      <c r="D1028" s="151" t="s">
        <v>78</v>
      </c>
      <c r="E1028" s="152">
        <v>10</v>
      </c>
      <c r="F1028" s="153">
        <v>189000</v>
      </c>
      <c r="G1028" s="153">
        <v>1890000</v>
      </c>
      <c r="H1028" s="50"/>
    </row>
    <row r="1029" spans="1:8" ht="29.25">
      <c r="A1029" s="151" t="s">
        <v>577</v>
      </c>
      <c r="B1029" s="151" t="s">
        <v>91</v>
      </c>
      <c r="C1029" s="151" t="s">
        <v>92</v>
      </c>
      <c r="D1029" s="151" t="s">
        <v>72</v>
      </c>
      <c r="E1029" s="152">
        <v>7</v>
      </c>
      <c r="F1029" s="153">
        <v>249000</v>
      </c>
      <c r="G1029" s="153">
        <v>1743000</v>
      </c>
      <c r="H1029" s="50"/>
    </row>
    <row r="1030" spans="1:8" ht="29.25">
      <c r="A1030" s="151" t="s">
        <v>577</v>
      </c>
      <c r="B1030" s="151" t="s">
        <v>101</v>
      </c>
      <c r="C1030" s="151" t="s">
        <v>102</v>
      </c>
      <c r="D1030" s="151" t="s">
        <v>78</v>
      </c>
      <c r="E1030" s="152">
        <v>8</v>
      </c>
      <c r="F1030" s="153">
        <v>139000</v>
      </c>
      <c r="G1030" s="153">
        <v>1112000</v>
      </c>
      <c r="H1030" s="50"/>
    </row>
    <row r="1031" spans="1:8" ht="29.25">
      <c r="A1031" s="151" t="s">
        <v>578</v>
      </c>
      <c r="B1031" s="151" t="s">
        <v>75</v>
      </c>
      <c r="C1031" s="151" t="s">
        <v>76</v>
      </c>
      <c r="D1031" s="151" t="s">
        <v>78</v>
      </c>
      <c r="E1031" s="152">
        <v>4</v>
      </c>
      <c r="F1031" s="153">
        <v>189000</v>
      </c>
      <c r="G1031" s="153">
        <v>756000</v>
      </c>
      <c r="H1031" s="50"/>
    </row>
    <row r="1032" spans="1:8" ht="29.25">
      <c r="A1032" s="151" t="s">
        <v>578</v>
      </c>
      <c r="B1032" s="151" t="s">
        <v>83</v>
      </c>
      <c r="C1032" s="151" t="s">
        <v>84</v>
      </c>
      <c r="D1032" s="151" t="s">
        <v>72</v>
      </c>
      <c r="E1032" s="152">
        <v>8</v>
      </c>
      <c r="F1032" s="153">
        <v>125000</v>
      </c>
      <c r="G1032" s="153">
        <v>1000000</v>
      </c>
      <c r="H1032" s="50"/>
    </row>
    <row r="1033" spans="1:8" ht="29.25">
      <c r="A1033" s="151" t="s">
        <v>578</v>
      </c>
      <c r="B1033" s="151" t="s">
        <v>88</v>
      </c>
      <c r="C1033" s="151" t="s">
        <v>89</v>
      </c>
      <c r="D1033" s="151" t="s">
        <v>72</v>
      </c>
      <c r="E1033" s="152">
        <v>4</v>
      </c>
      <c r="F1033" s="153">
        <v>299000</v>
      </c>
      <c r="G1033" s="153">
        <v>1196000</v>
      </c>
      <c r="H1033" s="50"/>
    </row>
    <row r="1034" spans="1:8" ht="43.5">
      <c r="A1034" s="151" t="s">
        <v>579</v>
      </c>
      <c r="B1034" s="151" t="s">
        <v>73</v>
      </c>
      <c r="C1034" s="151" t="s">
        <v>74</v>
      </c>
      <c r="D1034" s="151" t="s">
        <v>72</v>
      </c>
      <c r="E1034" s="152">
        <v>2</v>
      </c>
      <c r="F1034" s="153">
        <v>119000</v>
      </c>
      <c r="G1034" s="153">
        <v>238000</v>
      </c>
      <c r="H1034" s="50"/>
    </row>
    <row r="1035" spans="1:8" ht="43.5">
      <c r="A1035" s="151" t="s">
        <v>579</v>
      </c>
      <c r="B1035" s="151" t="s">
        <v>91</v>
      </c>
      <c r="C1035" s="151" t="s">
        <v>92</v>
      </c>
      <c r="D1035" s="151" t="s">
        <v>72</v>
      </c>
      <c r="E1035" s="152">
        <v>4</v>
      </c>
      <c r="F1035" s="153">
        <v>249000</v>
      </c>
      <c r="G1035" s="153">
        <v>996000</v>
      </c>
      <c r="H1035" s="50"/>
    </row>
    <row r="1036" spans="1:8" ht="43.5">
      <c r="A1036" s="151" t="s">
        <v>579</v>
      </c>
      <c r="B1036" s="151" t="s">
        <v>101</v>
      </c>
      <c r="C1036" s="151" t="s">
        <v>102</v>
      </c>
      <c r="D1036" s="151" t="s">
        <v>78</v>
      </c>
      <c r="E1036" s="152">
        <v>5</v>
      </c>
      <c r="F1036" s="153">
        <v>139000</v>
      </c>
      <c r="G1036" s="153">
        <v>695000</v>
      </c>
      <c r="H1036" s="50"/>
    </row>
    <row r="1037" spans="1:8" ht="43.5">
      <c r="A1037" s="151" t="s">
        <v>579</v>
      </c>
      <c r="B1037" s="151" t="s">
        <v>96</v>
      </c>
      <c r="C1037" s="151" t="s">
        <v>97</v>
      </c>
      <c r="D1037" s="151" t="s">
        <v>72</v>
      </c>
      <c r="E1037" s="152">
        <v>5</v>
      </c>
      <c r="F1037" s="153">
        <v>449000</v>
      </c>
      <c r="G1037" s="153">
        <v>2245000</v>
      </c>
      <c r="H1037" s="50"/>
    </row>
    <row r="1038" spans="1:8" ht="29.25">
      <c r="A1038" s="151" t="s">
        <v>580</v>
      </c>
      <c r="B1038" s="151" t="s">
        <v>91</v>
      </c>
      <c r="C1038" s="151" t="s">
        <v>92</v>
      </c>
      <c r="D1038" s="151" t="s">
        <v>72</v>
      </c>
      <c r="E1038" s="152">
        <v>2</v>
      </c>
      <c r="F1038" s="153">
        <v>249000</v>
      </c>
      <c r="G1038" s="153">
        <v>498000</v>
      </c>
      <c r="H1038" s="50"/>
    </row>
    <row r="1039" spans="1:8" ht="29.25">
      <c r="A1039" s="151" t="s">
        <v>580</v>
      </c>
      <c r="B1039" s="151" t="s">
        <v>101</v>
      </c>
      <c r="C1039" s="151" t="s">
        <v>102</v>
      </c>
      <c r="D1039" s="151" t="s">
        <v>78</v>
      </c>
      <c r="E1039" s="152">
        <v>8</v>
      </c>
      <c r="F1039" s="153">
        <v>139000</v>
      </c>
      <c r="G1039" s="153">
        <v>1112000</v>
      </c>
      <c r="H1039" s="50"/>
    </row>
    <row r="1040" spans="1:8" ht="29.25">
      <c r="A1040" s="151" t="s">
        <v>580</v>
      </c>
      <c r="B1040" s="151" t="s">
        <v>96</v>
      </c>
      <c r="C1040" s="151" t="s">
        <v>97</v>
      </c>
      <c r="D1040" s="151" t="s">
        <v>72</v>
      </c>
      <c r="E1040" s="152">
        <v>2</v>
      </c>
      <c r="F1040" s="153">
        <v>449000</v>
      </c>
      <c r="G1040" s="153">
        <v>898000</v>
      </c>
      <c r="H1040" s="50"/>
    </row>
    <row r="1041" spans="1:8" ht="29.25">
      <c r="A1041" s="151" t="s">
        <v>580</v>
      </c>
      <c r="B1041" s="151" t="s">
        <v>98</v>
      </c>
      <c r="C1041" s="151" t="s">
        <v>99</v>
      </c>
      <c r="D1041" s="151" t="s">
        <v>72</v>
      </c>
      <c r="E1041" s="152">
        <v>6</v>
      </c>
      <c r="F1041" s="153">
        <v>99000</v>
      </c>
      <c r="G1041" s="153">
        <v>594000</v>
      </c>
      <c r="H1041" s="50"/>
    </row>
    <row r="1042" spans="1:8" ht="29.25">
      <c r="A1042" s="151" t="s">
        <v>580</v>
      </c>
      <c r="B1042" s="151" t="s">
        <v>93</v>
      </c>
      <c r="C1042" s="151" t="s">
        <v>94</v>
      </c>
      <c r="D1042" s="151" t="s">
        <v>72</v>
      </c>
      <c r="E1042" s="152">
        <v>2</v>
      </c>
      <c r="F1042" s="153">
        <v>549000</v>
      </c>
      <c r="G1042" s="153">
        <v>1098000</v>
      </c>
      <c r="H1042" s="50"/>
    </row>
    <row r="1043" spans="1:8" ht="43.5">
      <c r="A1043" s="151" t="s">
        <v>581</v>
      </c>
      <c r="B1043" s="151" t="s">
        <v>93</v>
      </c>
      <c r="C1043" s="151" t="s">
        <v>94</v>
      </c>
      <c r="D1043" s="151" t="s">
        <v>72</v>
      </c>
      <c r="E1043" s="152">
        <v>1</v>
      </c>
      <c r="F1043" s="153">
        <v>549000</v>
      </c>
      <c r="G1043" s="153">
        <v>549000</v>
      </c>
      <c r="H1043" s="50"/>
    </row>
    <row r="1044" spans="1:8" ht="43.5">
      <c r="A1044" s="151" t="s">
        <v>581</v>
      </c>
      <c r="B1044" s="151" t="s">
        <v>101</v>
      </c>
      <c r="C1044" s="151" t="s">
        <v>102</v>
      </c>
      <c r="D1044" s="151" t="s">
        <v>78</v>
      </c>
      <c r="E1044" s="152">
        <v>12</v>
      </c>
      <c r="F1044" s="153">
        <v>139000</v>
      </c>
      <c r="G1044" s="153">
        <v>1668000</v>
      </c>
      <c r="H1044" s="50"/>
    </row>
    <row r="1045" spans="1:8" ht="43.5">
      <c r="A1045" s="151" t="s">
        <v>582</v>
      </c>
      <c r="B1045" s="151" t="s">
        <v>69</v>
      </c>
      <c r="C1045" s="151" t="s">
        <v>70</v>
      </c>
      <c r="D1045" s="151" t="s">
        <v>72</v>
      </c>
      <c r="E1045" s="152">
        <v>11</v>
      </c>
      <c r="F1045" s="153">
        <v>149000</v>
      </c>
      <c r="G1045" s="153">
        <v>1639000</v>
      </c>
      <c r="H1045" s="50"/>
    </row>
    <row r="1046" spans="1:8" ht="43.5">
      <c r="A1046" s="151" t="s">
        <v>582</v>
      </c>
      <c r="B1046" s="151" t="s">
        <v>98</v>
      </c>
      <c r="C1046" s="151" t="s">
        <v>99</v>
      </c>
      <c r="D1046" s="151" t="s">
        <v>72</v>
      </c>
      <c r="E1046" s="152">
        <v>6</v>
      </c>
      <c r="F1046" s="153">
        <v>99000</v>
      </c>
      <c r="G1046" s="153">
        <v>594000</v>
      </c>
      <c r="H1046" s="50"/>
    </row>
    <row r="1047" spans="1:8" ht="43.5">
      <c r="A1047" s="151" t="s">
        <v>582</v>
      </c>
      <c r="B1047" s="151" t="s">
        <v>88</v>
      </c>
      <c r="C1047" s="151" t="s">
        <v>89</v>
      </c>
      <c r="D1047" s="151" t="s">
        <v>72</v>
      </c>
      <c r="E1047" s="152">
        <v>6</v>
      </c>
      <c r="F1047" s="153">
        <v>299000</v>
      </c>
      <c r="G1047" s="153">
        <v>1794000</v>
      </c>
      <c r="H1047" s="50"/>
    </row>
    <row r="1048" spans="1:8" ht="43.5">
      <c r="A1048" s="151" t="s">
        <v>582</v>
      </c>
      <c r="B1048" s="151" t="s">
        <v>83</v>
      </c>
      <c r="C1048" s="151" t="s">
        <v>84</v>
      </c>
      <c r="D1048" s="151" t="s">
        <v>72</v>
      </c>
      <c r="E1048" s="152">
        <v>11</v>
      </c>
      <c r="F1048" s="153">
        <v>125000</v>
      </c>
      <c r="G1048" s="153">
        <v>1375000</v>
      </c>
      <c r="H1048" s="50"/>
    </row>
    <row r="1049" spans="1:8" ht="43.5">
      <c r="A1049" s="151" t="s">
        <v>583</v>
      </c>
      <c r="B1049" s="151" t="s">
        <v>79</v>
      </c>
      <c r="C1049" s="151" t="s">
        <v>80</v>
      </c>
      <c r="D1049" s="151" t="s">
        <v>72</v>
      </c>
      <c r="E1049" s="152">
        <v>8</v>
      </c>
      <c r="F1049" s="153">
        <v>129000</v>
      </c>
      <c r="G1049" s="153">
        <v>1032000</v>
      </c>
      <c r="H1049" s="50"/>
    </row>
    <row r="1050" spans="1:8" ht="43.5">
      <c r="A1050" s="151" t="s">
        <v>583</v>
      </c>
      <c r="B1050" s="151" t="s">
        <v>98</v>
      </c>
      <c r="C1050" s="151" t="s">
        <v>99</v>
      </c>
      <c r="D1050" s="151" t="s">
        <v>72</v>
      </c>
      <c r="E1050" s="152">
        <v>2</v>
      </c>
      <c r="F1050" s="153">
        <v>99000</v>
      </c>
      <c r="G1050" s="153">
        <v>198000</v>
      </c>
      <c r="H1050" s="50"/>
    </row>
    <row r="1051" spans="1:8" ht="43.5">
      <c r="A1051" s="151" t="s">
        <v>583</v>
      </c>
      <c r="B1051" s="151" t="s">
        <v>96</v>
      </c>
      <c r="C1051" s="151" t="s">
        <v>97</v>
      </c>
      <c r="D1051" s="151" t="s">
        <v>72</v>
      </c>
      <c r="E1051" s="152">
        <v>5</v>
      </c>
      <c r="F1051" s="153">
        <v>449000</v>
      </c>
      <c r="G1051" s="153">
        <v>2245000</v>
      </c>
      <c r="H1051" s="50"/>
    </row>
    <row r="1052" spans="1:8" ht="43.5">
      <c r="A1052" s="151" t="s">
        <v>583</v>
      </c>
      <c r="B1052" s="151" t="s">
        <v>86</v>
      </c>
      <c r="C1052" s="151" t="s">
        <v>87</v>
      </c>
      <c r="D1052" s="151" t="s">
        <v>72</v>
      </c>
      <c r="E1052" s="152">
        <v>3</v>
      </c>
      <c r="F1052" s="153">
        <v>169000</v>
      </c>
      <c r="G1052" s="153">
        <v>507000</v>
      </c>
      <c r="H1052" s="50"/>
    </row>
    <row r="1053" spans="1:8" ht="43.5">
      <c r="A1053" s="151" t="s">
        <v>583</v>
      </c>
      <c r="B1053" s="151" t="s">
        <v>75</v>
      </c>
      <c r="C1053" s="151" t="s">
        <v>76</v>
      </c>
      <c r="D1053" s="151" t="s">
        <v>78</v>
      </c>
      <c r="E1053" s="152">
        <v>10</v>
      </c>
      <c r="F1053" s="153">
        <v>189000</v>
      </c>
      <c r="G1053" s="153">
        <v>1890000</v>
      </c>
      <c r="H1053" s="50"/>
    </row>
    <row r="1054" spans="1:8" ht="29.25">
      <c r="A1054" s="151" t="s">
        <v>584</v>
      </c>
      <c r="B1054" s="151" t="s">
        <v>83</v>
      </c>
      <c r="C1054" s="151" t="s">
        <v>84</v>
      </c>
      <c r="D1054" s="151" t="s">
        <v>72</v>
      </c>
      <c r="E1054" s="152">
        <v>12</v>
      </c>
      <c r="F1054" s="153">
        <v>125000</v>
      </c>
      <c r="G1054" s="153">
        <v>1500000</v>
      </c>
      <c r="H1054" s="50"/>
    </row>
    <row r="1055" spans="1:8" ht="29.25">
      <c r="A1055" s="151" t="s">
        <v>584</v>
      </c>
      <c r="B1055" s="151" t="s">
        <v>73</v>
      </c>
      <c r="C1055" s="151" t="s">
        <v>74</v>
      </c>
      <c r="D1055" s="151" t="s">
        <v>72</v>
      </c>
      <c r="E1055" s="152">
        <v>8</v>
      </c>
      <c r="F1055" s="153">
        <v>119000</v>
      </c>
      <c r="G1055" s="153">
        <v>952000</v>
      </c>
      <c r="H1055" s="50"/>
    </row>
    <row r="1056" spans="1:8" ht="29.25">
      <c r="A1056" s="151" t="s">
        <v>584</v>
      </c>
      <c r="B1056" s="151" t="s">
        <v>81</v>
      </c>
      <c r="C1056" s="151" t="s">
        <v>82</v>
      </c>
      <c r="D1056" s="151" t="s">
        <v>72</v>
      </c>
      <c r="E1056" s="152">
        <v>4</v>
      </c>
      <c r="F1056" s="153">
        <v>159000</v>
      </c>
      <c r="G1056" s="153">
        <v>636000</v>
      </c>
      <c r="H1056" s="50"/>
    </row>
    <row r="1057" spans="1:8" ht="29.25">
      <c r="A1057" s="151" t="s">
        <v>584</v>
      </c>
      <c r="B1057" s="151" t="s">
        <v>98</v>
      </c>
      <c r="C1057" s="151" t="s">
        <v>99</v>
      </c>
      <c r="D1057" s="151" t="s">
        <v>72</v>
      </c>
      <c r="E1057" s="152">
        <v>9</v>
      </c>
      <c r="F1057" s="153">
        <v>99000</v>
      </c>
      <c r="G1057" s="153">
        <v>891000</v>
      </c>
      <c r="H1057" s="50"/>
    </row>
    <row r="1058" spans="1:8" ht="29.25">
      <c r="A1058" s="151" t="s">
        <v>585</v>
      </c>
      <c r="B1058" s="151" t="s">
        <v>91</v>
      </c>
      <c r="C1058" s="151" t="s">
        <v>92</v>
      </c>
      <c r="D1058" s="151" t="s">
        <v>72</v>
      </c>
      <c r="E1058" s="152">
        <v>1</v>
      </c>
      <c r="F1058" s="153">
        <v>249000</v>
      </c>
      <c r="G1058" s="153">
        <v>249000</v>
      </c>
      <c r="H1058" s="50"/>
    </row>
    <row r="1059" spans="1:8" ht="29.25">
      <c r="A1059" s="151" t="s">
        <v>585</v>
      </c>
      <c r="B1059" s="151" t="s">
        <v>93</v>
      </c>
      <c r="C1059" s="151" t="s">
        <v>94</v>
      </c>
      <c r="D1059" s="151" t="s">
        <v>72</v>
      </c>
      <c r="E1059" s="152">
        <v>3</v>
      </c>
      <c r="F1059" s="153">
        <v>549000</v>
      </c>
      <c r="G1059" s="153">
        <v>1647000</v>
      </c>
      <c r="H1059" s="50"/>
    </row>
    <row r="1060" spans="1:8" ht="29.25">
      <c r="A1060" s="151" t="s">
        <v>585</v>
      </c>
      <c r="B1060" s="151" t="s">
        <v>88</v>
      </c>
      <c r="C1060" s="151" t="s">
        <v>89</v>
      </c>
      <c r="D1060" s="151" t="s">
        <v>72</v>
      </c>
      <c r="E1060" s="152">
        <v>4</v>
      </c>
      <c r="F1060" s="153">
        <v>299000</v>
      </c>
      <c r="G1060" s="153">
        <v>1196000</v>
      </c>
      <c r="H1060" s="50"/>
    </row>
    <row r="1061" spans="1:8" ht="29.25">
      <c r="A1061" s="151" t="s">
        <v>586</v>
      </c>
      <c r="B1061" s="151" t="s">
        <v>75</v>
      </c>
      <c r="C1061" s="151" t="s">
        <v>76</v>
      </c>
      <c r="D1061" s="151" t="s">
        <v>78</v>
      </c>
      <c r="E1061" s="152">
        <v>4</v>
      </c>
      <c r="F1061" s="153">
        <v>189000</v>
      </c>
      <c r="G1061" s="153">
        <v>756000</v>
      </c>
      <c r="H1061" s="50"/>
    </row>
    <row r="1062" spans="1:8" ht="29.25">
      <c r="A1062" s="151" t="s">
        <v>586</v>
      </c>
      <c r="B1062" s="151" t="s">
        <v>81</v>
      </c>
      <c r="C1062" s="151" t="s">
        <v>82</v>
      </c>
      <c r="D1062" s="151" t="s">
        <v>72</v>
      </c>
      <c r="E1062" s="152">
        <v>9</v>
      </c>
      <c r="F1062" s="153">
        <v>159000</v>
      </c>
      <c r="G1062" s="153">
        <v>1431000</v>
      </c>
      <c r="H1062" s="50"/>
    </row>
    <row r="1063" spans="1:8" ht="29.25">
      <c r="A1063" s="151" t="s">
        <v>586</v>
      </c>
      <c r="B1063" s="151" t="s">
        <v>88</v>
      </c>
      <c r="C1063" s="151" t="s">
        <v>89</v>
      </c>
      <c r="D1063" s="151" t="s">
        <v>72</v>
      </c>
      <c r="E1063" s="152">
        <v>4</v>
      </c>
      <c r="F1063" s="153">
        <v>299000</v>
      </c>
      <c r="G1063" s="153">
        <v>1196000</v>
      </c>
      <c r="H1063" s="50"/>
    </row>
    <row r="1064" spans="1:8" ht="43.5">
      <c r="A1064" s="151" t="s">
        <v>587</v>
      </c>
      <c r="B1064" s="151" t="s">
        <v>83</v>
      </c>
      <c r="C1064" s="151" t="s">
        <v>84</v>
      </c>
      <c r="D1064" s="151" t="s">
        <v>72</v>
      </c>
      <c r="E1064" s="152">
        <v>4</v>
      </c>
      <c r="F1064" s="153">
        <v>125000</v>
      </c>
      <c r="G1064" s="153">
        <v>500000</v>
      </c>
      <c r="H1064" s="50"/>
    </row>
    <row r="1065" spans="1:8" ht="43.5">
      <c r="A1065" s="151" t="s">
        <v>588</v>
      </c>
      <c r="B1065" s="151" t="s">
        <v>75</v>
      </c>
      <c r="C1065" s="151" t="s">
        <v>76</v>
      </c>
      <c r="D1065" s="151" t="s">
        <v>78</v>
      </c>
      <c r="E1065" s="152">
        <v>9</v>
      </c>
      <c r="F1065" s="153">
        <v>189000</v>
      </c>
      <c r="G1065" s="153">
        <v>1701000</v>
      </c>
      <c r="H1065" s="50"/>
    </row>
    <row r="1066" spans="1:8" ht="43.5">
      <c r="A1066" s="151" t="s">
        <v>589</v>
      </c>
      <c r="B1066" s="151" t="s">
        <v>101</v>
      </c>
      <c r="C1066" s="151" t="s">
        <v>102</v>
      </c>
      <c r="D1066" s="151" t="s">
        <v>78</v>
      </c>
      <c r="E1066" s="152">
        <v>7</v>
      </c>
      <c r="F1066" s="153">
        <v>139000</v>
      </c>
      <c r="G1066" s="153">
        <v>973000</v>
      </c>
      <c r="H1066" s="50"/>
    </row>
    <row r="1067" spans="1:8" ht="43.5">
      <c r="A1067" s="151" t="s">
        <v>589</v>
      </c>
      <c r="B1067" s="151" t="s">
        <v>83</v>
      </c>
      <c r="C1067" s="151" t="s">
        <v>84</v>
      </c>
      <c r="D1067" s="151" t="s">
        <v>72</v>
      </c>
      <c r="E1067" s="152">
        <v>2</v>
      </c>
      <c r="F1067" s="153">
        <v>125000</v>
      </c>
      <c r="G1067" s="153">
        <v>250000</v>
      </c>
      <c r="H1067" s="50"/>
    </row>
    <row r="1068" spans="1:8" ht="43.5">
      <c r="A1068" s="151" t="s">
        <v>589</v>
      </c>
      <c r="B1068" s="151" t="s">
        <v>96</v>
      </c>
      <c r="C1068" s="151" t="s">
        <v>97</v>
      </c>
      <c r="D1068" s="151" t="s">
        <v>72</v>
      </c>
      <c r="E1068" s="152">
        <v>1</v>
      </c>
      <c r="F1068" s="153">
        <v>449000</v>
      </c>
      <c r="G1068" s="153">
        <v>449000</v>
      </c>
      <c r="H1068" s="50"/>
    </row>
    <row r="1069" spans="1:8" ht="43.5">
      <c r="A1069" s="151" t="s">
        <v>589</v>
      </c>
      <c r="B1069" s="151" t="s">
        <v>79</v>
      </c>
      <c r="C1069" s="151" t="s">
        <v>80</v>
      </c>
      <c r="D1069" s="151" t="s">
        <v>72</v>
      </c>
      <c r="E1069" s="152">
        <v>10</v>
      </c>
      <c r="F1069" s="153">
        <v>129000</v>
      </c>
      <c r="G1069" s="153">
        <v>1290000</v>
      </c>
      <c r="H1069" s="50"/>
    </row>
    <row r="1070" spans="1:8" ht="43.5">
      <c r="A1070" s="151" t="s">
        <v>589</v>
      </c>
      <c r="B1070" s="151" t="s">
        <v>73</v>
      </c>
      <c r="C1070" s="151" t="s">
        <v>74</v>
      </c>
      <c r="D1070" s="151" t="s">
        <v>72</v>
      </c>
      <c r="E1070" s="152">
        <v>7</v>
      </c>
      <c r="F1070" s="153">
        <v>119000</v>
      </c>
      <c r="G1070" s="153">
        <v>833000</v>
      </c>
      <c r="H1070" s="50"/>
    </row>
    <row r="1071" spans="1:8" ht="43.5">
      <c r="A1071" s="151" t="s">
        <v>589</v>
      </c>
      <c r="B1071" s="151" t="s">
        <v>98</v>
      </c>
      <c r="C1071" s="151" t="s">
        <v>99</v>
      </c>
      <c r="D1071" s="151" t="s">
        <v>72</v>
      </c>
      <c r="E1071" s="152">
        <v>8</v>
      </c>
      <c r="F1071" s="153">
        <v>99000</v>
      </c>
      <c r="G1071" s="153">
        <v>792000</v>
      </c>
      <c r="H1071" s="50"/>
    </row>
    <row r="1072" spans="1:8" ht="43.5">
      <c r="A1072" s="151" t="s">
        <v>590</v>
      </c>
      <c r="B1072" s="151" t="s">
        <v>86</v>
      </c>
      <c r="C1072" s="151" t="s">
        <v>87</v>
      </c>
      <c r="D1072" s="151" t="s">
        <v>72</v>
      </c>
      <c r="E1072" s="152">
        <v>12</v>
      </c>
      <c r="F1072" s="153">
        <v>169000</v>
      </c>
      <c r="G1072" s="153">
        <v>2028000</v>
      </c>
      <c r="H1072" s="50"/>
    </row>
    <row r="1073" spans="1:8" ht="43.5">
      <c r="A1073" s="151" t="s">
        <v>590</v>
      </c>
      <c r="B1073" s="151" t="s">
        <v>79</v>
      </c>
      <c r="C1073" s="151" t="s">
        <v>80</v>
      </c>
      <c r="D1073" s="151" t="s">
        <v>72</v>
      </c>
      <c r="E1073" s="152">
        <v>3</v>
      </c>
      <c r="F1073" s="153">
        <v>129000</v>
      </c>
      <c r="G1073" s="153">
        <v>387000</v>
      </c>
      <c r="H1073" s="50"/>
    </row>
    <row r="1074" spans="1:8" ht="43.5">
      <c r="A1074" s="151" t="s">
        <v>590</v>
      </c>
      <c r="B1074" s="151" t="s">
        <v>73</v>
      </c>
      <c r="C1074" s="151" t="s">
        <v>74</v>
      </c>
      <c r="D1074" s="151" t="s">
        <v>72</v>
      </c>
      <c r="E1074" s="152">
        <v>7</v>
      </c>
      <c r="F1074" s="153">
        <v>119000</v>
      </c>
      <c r="G1074" s="153">
        <v>833000</v>
      </c>
      <c r="H1074" s="50"/>
    </row>
    <row r="1075" spans="1:8" ht="43.5">
      <c r="A1075" s="151" t="s">
        <v>590</v>
      </c>
      <c r="B1075" s="151" t="s">
        <v>91</v>
      </c>
      <c r="C1075" s="151" t="s">
        <v>92</v>
      </c>
      <c r="D1075" s="151" t="s">
        <v>72</v>
      </c>
      <c r="E1075" s="152">
        <v>6</v>
      </c>
      <c r="F1075" s="153">
        <v>249000</v>
      </c>
      <c r="G1075" s="153">
        <v>1494000</v>
      </c>
      <c r="H1075" s="50"/>
    </row>
    <row r="1076" spans="1:8" ht="43.5">
      <c r="A1076" s="151" t="s">
        <v>590</v>
      </c>
      <c r="B1076" s="151" t="s">
        <v>93</v>
      </c>
      <c r="C1076" s="151" t="s">
        <v>94</v>
      </c>
      <c r="D1076" s="151" t="s">
        <v>72</v>
      </c>
      <c r="E1076" s="152">
        <v>5</v>
      </c>
      <c r="F1076" s="153">
        <v>549000</v>
      </c>
      <c r="G1076" s="153">
        <v>2745000</v>
      </c>
      <c r="H1076" s="50"/>
    </row>
    <row r="1077" spans="1:8" ht="43.5">
      <c r="A1077" s="151" t="s">
        <v>590</v>
      </c>
      <c r="B1077" s="151" t="s">
        <v>98</v>
      </c>
      <c r="C1077" s="151" t="s">
        <v>99</v>
      </c>
      <c r="D1077" s="151" t="s">
        <v>72</v>
      </c>
      <c r="E1077" s="152">
        <v>9</v>
      </c>
      <c r="F1077" s="153">
        <v>99000</v>
      </c>
      <c r="G1077" s="153">
        <v>891000</v>
      </c>
      <c r="H1077" s="50"/>
    </row>
    <row r="1078" spans="1:8" ht="29.25">
      <c r="A1078" s="151" t="s">
        <v>591</v>
      </c>
      <c r="B1078" s="151" t="s">
        <v>96</v>
      </c>
      <c r="C1078" s="151" t="s">
        <v>97</v>
      </c>
      <c r="D1078" s="151" t="s">
        <v>72</v>
      </c>
      <c r="E1078" s="152">
        <v>1</v>
      </c>
      <c r="F1078" s="153">
        <v>449000</v>
      </c>
      <c r="G1078" s="153">
        <v>449000</v>
      </c>
      <c r="H1078" s="50"/>
    </row>
    <row r="1079" spans="1:8" ht="29.25">
      <c r="A1079" s="151" t="s">
        <v>591</v>
      </c>
      <c r="B1079" s="151" t="s">
        <v>73</v>
      </c>
      <c r="C1079" s="151" t="s">
        <v>74</v>
      </c>
      <c r="D1079" s="151" t="s">
        <v>72</v>
      </c>
      <c r="E1079" s="152">
        <v>7</v>
      </c>
      <c r="F1079" s="153">
        <v>119000</v>
      </c>
      <c r="G1079" s="153">
        <v>833000</v>
      </c>
      <c r="H1079" s="50"/>
    </row>
    <row r="1080" spans="1:8" ht="29.25">
      <c r="A1080" s="151" t="s">
        <v>591</v>
      </c>
      <c r="B1080" s="151" t="s">
        <v>86</v>
      </c>
      <c r="C1080" s="151" t="s">
        <v>87</v>
      </c>
      <c r="D1080" s="151" t="s">
        <v>72</v>
      </c>
      <c r="E1080" s="152">
        <v>3</v>
      </c>
      <c r="F1080" s="153">
        <v>169000</v>
      </c>
      <c r="G1080" s="153">
        <v>507000</v>
      </c>
      <c r="H1080" s="50"/>
    </row>
    <row r="1081" spans="1:8" ht="29.25">
      <c r="A1081" s="151" t="s">
        <v>591</v>
      </c>
      <c r="B1081" s="151" t="s">
        <v>69</v>
      </c>
      <c r="C1081" s="151" t="s">
        <v>70</v>
      </c>
      <c r="D1081" s="151" t="s">
        <v>72</v>
      </c>
      <c r="E1081" s="152">
        <v>6</v>
      </c>
      <c r="F1081" s="153">
        <v>149000</v>
      </c>
      <c r="G1081" s="153">
        <v>894000</v>
      </c>
      <c r="H1081" s="50"/>
    </row>
    <row r="1082" spans="1:8" ht="29.25">
      <c r="A1082" s="151" t="s">
        <v>591</v>
      </c>
      <c r="B1082" s="151" t="s">
        <v>93</v>
      </c>
      <c r="C1082" s="151" t="s">
        <v>94</v>
      </c>
      <c r="D1082" s="151" t="s">
        <v>72</v>
      </c>
      <c r="E1082" s="152">
        <v>5</v>
      </c>
      <c r="F1082" s="153">
        <v>549000</v>
      </c>
      <c r="G1082" s="153">
        <v>2745000</v>
      </c>
      <c r="H1082" s="50"/>
    </row>
    <row r="1083" spans="1:8" ht="29.25">
      <c r="A1083" s="151" t="s">
        <v>592</v>
      </c>
      <c r="B1083" s="151" t="s">
        <v>101</v>
      </c>
      <c r="C1083" s="151" t="s">
        <v>102</v>
      </c>
      <c r="D1083" s="151" t="s">
        <v>78</v>
      </c>
      <c r="E1083" s="152">
        <v>6</v>
      </c>
      <c r="F1083" s="153">
        <v>139000</v>
      </c>
      <c r="G1083" s="153">
        <v>834000</v>
      </c>
      <c r="H1083" s="50"/>
    </row>
    <row r="1084" spans="1:8" ht="29.25">
      <c r="A1084" s="151" t="s">
        <v>592</v>
      </c>
      <c r="B1084" s="151" t="s">
        <v>75</v>
      </c>
      <c r="C1084" s="151" t="s">
        <v>76</v>
      </c>
      <c r="D1084" s="151" t="s">
        <v>78</v>
      </c>
      <c r="E1084" s="152">
        <v>2</v>
      </c>
      <c r="F1084" s="153">
        <v>189000</v>
      </c>
      <c r="G1084" s="153">
        <v>378000</v>
      </c>
      <c r="H1084" s="50"/>
    </row>
    <row r="1085" spans="1:8" ht="29.25">
      <c r="A1085" s="151" t="s">
        <v>592</v>
      </c>
      <c r="B1085" s="151" t="s">
        <v>86</v>
      </c>
      <c r="C1085" s="151" t="s">
        <v>87</v>
      </c>
      <c r="D1085" s="151" t="s">
        <v>72</v>
      </c>
      <c r="E1085" s="152">
        <v>7</v>
      </c>
      <c r="F1085" s="153">
        <v>169000</v>
      </c>
      <c r="G1085" s="153">
        <v>1183000</v>
      </c>
      <c r="H1085" s="50"/>
    </row>
    <row r="1086" spans="1:8" ht="29.25">
      <c r="A1086" s="151" t="s">
        <v>592</v>
      </c>
      <c r="B1086" s="151" t="s">
        <v>69</v>
      </c>
      <c r="C1086" s="151" t="s">
        <v>70</v>
      </c>
      <c r="D1086" s="151" t="s">
        <v>72</v>
      </c>
      <c r="E1086" s="152">
        <v>3</v>
      </c>
      <c r="F1086" s="153">
        <v>149000</v>
      </c>
      <c r="G1086" s="153">
        <v>447000</v>
      </c>
      <c r="H1086" s="50"/>
    </row>
    <row r="1087" spans="1:8" ht="29.25">
      <c r="A1087" s="151" t="s">
        <v>592</v>
      </c>
      <c r="B1087" s="151" t="s">
        <v>91</v>
      </c>
      <c r="C1087" s="151" t="s">
        <v>92</v>
      </c>
      <c r="D1087" s="151" t="s">
        <v>72</v>
      </c>
      <c r="E1087" s="152">
        <v>4</v>
      </c>
      <c r="F1087" s="153">
        <v>249000</v>
      </c>
      <c r="G1087" s="153">
        <v>996000</v>
      </c>
      <c r="H1087" s="50"/>
    </row>
    <row r="1088" spans="1:8" ht="29.25">
      <c r="A1088" s="151" t="s">
        <v>593</v>
      </c>
      <c r="B1088" s="151" t="s">
        <v>96</v>
      </c>
      <c r="C1088" s="151" t="s">
        <v>97</v>
      </c>
      <c r="D1088" s="151" t="s">
        <v>72</v>
      </c>
      <c r="E1088" s="152">
        <v>1</v>
      </c>
      <c r="F1088" s="153">
        <v>449000</v>
      </c>
      <c r="G1088" s="153">
        <v>449000</v>
      </c>
      <c r="H1088" s="50"/>
    </row>
    <row r="1089" spans="1:8" ht="29.25">
      <c r="A1089" s="151" t="s">
        <v>593</v>
      </c>
      <c r="B1089" s="151" t="s">
        <v>88</v>
      </c>
      <c r="C1089" s="151" t="s">
        <v>89</v>
      </c>
      <c r="D1089" s="151" t="s">
        <v>72</v>
      </c>
      <c r="E1089" s="152">
        <v>6</v>
      </c>
      <c r="F1089" s="153">
        <v>299000</v>
      </c>
      <c r="G1089" s="153">
        <v>1794000</v>
      </c>
      <c r="H1089" s="50"/>
    </row>
    <row r="1090" spans="1:8" ht="29.25">
      <c r="A1090" s="151" t="s">
        <v>593</v>
      </c>
      <c r="B1090" s="151" t="s">
        <v>98</v>
      </c>
      <c r="C1090" s="151" t="s">
        <v>99</v>
      </c>
      <c r="D1090" s="151" t="s">
        <v>72</v>
      </c>
      <c r="E1090" s="152">
        <v>9</v>
      </c>
      <c r="F1090" s="153">
        <v>99000</v>
      </c>
      <c r="G1090" s="153">
        <v>891000</v>
      </c>
      <c r="H1090" s="50"/>
    </row>
    <row r="1091" spans="1:8" ht="29.25">
      <c r="A1091" s="151" t="s">
        <v>593</v>
      </c>
      <c r="B1091" s="151" t="s">
        <v>79</v>
      </c>
      <c r="C1091" s="151" t="s">
        <v>80</v>
      </c>
      <c r="D1091" s="151" t="s">
        <v>72</v>
      </c>
      <c r="E1091" s="152">
        <v>11</v>
      </c>
      <c r="F1091" s="153">
        <v>129000</v>
      </c>
      <c r="G1091" s="153">
        <v>1419000</v>
      </c>
      <c r="H1091" s="50"/>
    </row>
    <row r="1092" spans="1:8" ht="43.5">
      <c r="A1092" s="151" t="s">
        <v>594</v>
      </c>
      <c r="B1092" s="151" t="s">
        <v>88</v>
      </c>
      <c r="C1092" s="151" t="s">
        <v>89</v>
      </c>
      <c r="D1092" s="151" t="s">
        <v>72</v>
      </c>
      <c r="E1092" s="152">
        <v>6</v>
      </c>
      <c r="F1092" s="153">
        <v>299000</v>
      </c>
      <c r="G1092" s="153">
        <v>1794000</v>
      </c>
      <c r="H1092" s="50"/>
    </row>
    <row r="1093" spans="1:8" ht="43.5">
      <c r="A1093" s="151" t="s">
        <v>594</v>
      </c>
      <c r="B1093" s="151" t="s">
        <v>86</v>
      </c>
      <c r="C1093" s="151" t="s">
        <v>87</v>
      </c>
      <c r="D1093" s="151" t="s">
        <v>72</v>
      </c>
      <c r="E1093" s="152">
        <v>5</v>
      </c>
      <c r="F1093" s="153">
        <v>169000</v>
      </c>
      <c r="G1093" s="153">
        <v>845000</v>
      </c>
      <c r="H1093" s="50"/>
    </row>
    <row r="1094" spans="1:8" ht="43.5">
      <c r="A1094" s="151" t="s">
        <v>594</v>
      </c>
      <c r="B1094" s="151" t="s">
        <v>101</v>
      </c>
      <c r="C1094" s="151" t="s">
        <v>102</v>
      </c>
      <c r="D1094" s="151" t="s">
        <v>78</v>
      </c>
      <c r="E1094" s="152">
        <v>4</v>
      </c>
      <c r="F1094" s="153">
        <v>139000</v>
      </c>
      <c r="G1094" s="153">
        <v>556000</v>
      </c>
      <c r="H1094" s="50"/>
    </row>
    <row r="1095" spans="1:8" ht="43.5">
      <c r="A1095" s="151" t="s">
        <v>594</v>
      </c>
      <c r="B1095" s="151" t="s">
        <v>83</v>
      </c>
      <c r="C1095" s="151" t="s">
        <v>84</v>
      </c>
      <c r="D1095" s="151" t="s">
        <v>72</v>
      </c>
      <c r="E1095" s="152">
        <v>10</v>
      </c>
      <c r="F1095" s="153">
        <v>125000</v>
      </c>
      <c r="G1095" s="153">
        <v>1250000</v>
      </c>
      <c r="H1095" s="50"/>
    </row>
    <row r="1096" spans="1:8" ht="43.5">
      <c r="A1096" s="151" t="s">
        <v>594</v>
      </c>
      <c r="B1096" s="151" t="s">
        <v>98</v>
      </c>
      <c r="C1096" s="151" t="s">
        <v>99</v>
      </c>
      <c r="D1096" s="151" t="s">
        <v>72</v>
      </c>
      <c r="E1096" s="152">
        <v>3</v>
      </c>
      <c r="F1096" s="153">
        <v>99000</v>
      </c>
      <c r="G1096" s="153">
        <v>297000</v>
      </c>
      <c r="H1096" s="50"/>
    </row>
    <row r="1097" spans="1:8" ht="43.5">
      <c r="A1097" s="151" t="s">
        <v>594</v>
      </c>
      <c r="B1097" s="151" t="s">
        <v>91</v>
      </c>
      <c r="C1097" s="151" t="s">
        <v>92</v>
      </c>
      <c r="D1097" s="151" t="s">
        <v>72</v>
      </c>
      <c r="E1097" s="152">
        <v>6</v>
      </c>
      <c r="F1097" s="153">
        <v>249000</v>
      </c>
      <c r="G1097" s="153">
        <v>1494000</v>
      </c>
      <c r="H1097" s="50"/>
    </row>
    <row r="1098" spans="1:8" ht="29.25">
      <c r="A1098" s="151" t="s">
        <v>595</v>
      </c>
      <c r="B1098" s="151" t="s">
        <v>101</v>
      </c>
      <c r="C1098" s="151" t="s">
        <v>102</v>
      </c>
      <c r="D1098" s="151" t="s">
        <v>78</v>
      </c>
      <c r="E1098" s="152">
        <v>5</v>
      </c>
      <c r="F1098" s="153">
        <v>139000</v>
      </c>
      <c r="G1098" s="153">
        <v>695000</v>
      </c>
      <c r="H1098" s="50"/>
    </row>
    <row r="1099" spans="1:8" ht="29.25">
      <c r="A1099" s="151" t="s">
        <v>595</v>
      </c>
      <c r="B1099" s="151" t="s">
        <v>83</v>
      </c>
      <c r="C1099" s="151" t="s">
        <v>84</v>
      </c>
      <c r="D1099" s="151" t="s">
        <v>72</v>
      </c>
      <c r="E1099" s="152">
        <v>7</v>
      </c>
      <c r="F1099" s="153">
        <v>125000</v>
      </c>
      <c r="G1099" s="153">
        <v>875000</v>
      </c>
      <c r="H1099" s="50"/>
    </row>
    <row r="1100" spans="1:8" ht="29.25">
      <c r="A1100" s="151" t="s">
        <v>595</v>
      </c>
      <c r="B1100" s="151" t="s">
        <v>91</v>
      </c>
      <c r="C1100" s="151" t="s">
        <v>92</v>
      </c>
      <c r="D1100" s="151" t="s">
        <v>72</v>
      </c>
      <c r="E1100" s="152">
        <v>2</v>
      </c>
      <c r="F1100" s="153">
        <v>249000</v>
      </c>
      <c r="G1100" s="153">
        <v>498000</v>
      </c>
      <c r="H1100" s="50"/>
    </row>
    <row r="1101" spans="1:8" ht="29.25">
      <c r="A1101" s="151" t="s">
        <v>596</v>
      </c>
      <c r="B1101" s="151" t="s">
        <v>83</v>
      </c>
      <c r="C1101" s="151" t="s">
        <v>84</v>
      </c>
      <c r="D1101" s="151" t="s">
        <v>72</v>
      </c>
      <c r="E1101" s="152">
        <v>2</v>
      </c>
      <c r="F1101" s="153">
        <v>125000</v>
      </c>
      <c r="G1101" s="153">
        <v>250000</v>
      </c>
      <c r="H1101" s="50"/>
    </row>
    <row r="1102" spans="1:8" ht="29.25">
      <c r="A1102" s="151" t="s">
        <v>596</v>
      </c>
      <c r="B1102" s="151" t="s">
        <v>91</v>
      </c>
      <c r="C1102" s="151" t="s">
        <v>92</v>
      </c>
      <c r="D1102" s="151" t="s">
        <v>72</v>
      </c>
      <c r="E1102" s="152">
        <v>4</v>
      </c>
      <c r="F1102" s="153">
        <v>249000</v>
      </c>
      <c r="G1102" s="153">
        <v>996000</v>
      </c>
      <c r="H1102" s="50"/>
    </row>
    <row r="1103" spans="1:8" ht="29.25">
      <c r="A1103" s="151" t="s">
        <v>596</v>
      </c>
      <c r="B1103" s="151" t="s">
        <v>93</v>
      </c>
      <c r="C1103" s="151" t="s">
        <v>94</v>
      </c>
      <c r="D1103" s="151" t="s">
        <v>72</v>
      </c>
      <c r="E1103" s="152">
        <v>1</v>
      </c>
      <c r="F1103" s="153">
        <v>549000</v>
      </c>
      <c r="G1103" s="153">
        <v>549000</v>
      </c>
      <c r="H1103" s="50"/>
    </row>
    <row r="1104" spans="1:8" ht="29.25">
      <c r="A1104" s="151" t="s">
        <v>596</v>
      </c>
      <c r="B1104" s="151" t="s">
        <v>96</v>
      </c>
      <c r="C1104" s="151" t="s">
        <v>97</v>
      </c>
      <c r="D1104" s="151" t="s">
        <v>72</v>
      </c>
      <c r="E1104" s="152">
        <v>2</v>
      </c>
      <c r="F1104" s="153">
        <v>449000</v>
      </c>
      <c r="G1104" s="153">
        <v>898000</v>
      </c>
      <c r="H1104" s="50"/>
    </row>
    <row r="1105" spans="1:8" ht="43.5">
      <c r="A1105" s="151" t="s">
        <v>597</v>
      </c>
      <c r="B1105" s="151" t="s">
        <v>83</v>
      </c>
      <c r="C1105" s="151" t="s">
        <v>84</v>
      </c>
      <c r="D1105" s="151" t="s">
        <v>72</v>
      </c>
      <c r="E1105" s="152">
        <v>4</v>
      </c>
      <c r="F1105" s="153">
        <v>125000</v>
      </c>
      <c r="G1105" s="153">
        <v>500000</v>
      </c>
      <c r="H1105" s="50"/>
    </row>
    <row r="1106" spans="1:8" ht="43.5">
      <c r="A1106" s="151" t="s">
        <v>597</v>
      </c>
      <c r="B1106" s="151" t="s">
        <v>69</v>
      </c>
      <c r="C1106" s="151" t="s">
        <v>70</v>
      </c>
      <c r="D1106" s="151" t="s">
        <v>72</v>
      </c>
      <c r="E1106" s="152">
        <v>9</v>
      </c>
      <c r="F1106" s="153">
        <v>149000</v>
      </c>
      <c r="G1106" s="153">
        <v>1341000</v>
      </c>
      <c r="H1106" s="50"/>
    </row>
    <row r="1107" spans="1:8" ht="43.5">
      <c r="A1107" s="151" t="s">
        <v>597</v>
      </c>
      <c r="B1107" s="151" t="s">
        <v>93</v>
      </c>
      <c r="C1107" s="151" t="s">
        <v>94</v>
      </c>
      <c r="D1107" s="151" t="s">
        <v>72</v>
      </c>
      <c r="E1107" s="152">
        <v>1</v>
      </c>
      <c r="F1107" s="153">
        <v>549000</v>
      </c>
      <c r="G1107" s="153">
        <v>549000</v>
      </c>
      <c r="H1107" s="50"/>
    </row>
    <row r="1108" spans="1:8" ht="43.5">
      <c r="A1108" s="151" t="s">
        <v>597</v>
      </c>
      <c r="B1108" s="151" t="s">
        <v>101</v>
      </c>
      <c r="C1108" s="151" t="s">
        <v>102</v>
      </c>
      <c r="D1108" s="151" t="s">
        <v>78</v>
      </c>
      <c r="E1108" s="152">
        <v>1</v>
      </c>
      <c r="F1108" s="153">
        <v>139000</v>
      </c>
      <c r="G1108" s="153">
        <v>139000</v>
      </c>
      <c r="H1108" s="50"/>
    </row>
    <row r="1109" spans="1:8" ht="43.5">
      <c r="A1109" s="151" t="s">
        <v>597</v>
      </c>
      <c r="B1109" s="151" t="s">
        <v>91</v>
      </c>
      <c r="C1109" s="151" t="s">
        <v>92</v>
      </c>
      <c r="D1109" s="151" t="s">
        <v>72</v>
      </c>
      <c r="E1109" s="152">
        <v>6</v>
      </c>
      <c r="F1109" s="153">
        <v>249000</v>
      </c>
      <c r="G1109" s="153">
        <v>1494000</v>
      </c>
      <c r="H1109" s="50"/>
    </row>
    <row r="1110" spans="1:8" ht="43.5">
      <c r="A1110" s="151" t="s">
        <v>598</v>
      </c>
      <c r="B1110" s="151" t="s">
        <v>69</v>
      </c>
      <c r="C1110" s="151" t="s">
        <v>70</v>
      </c>
      <c r="D1110" s="151" t="s">
        <v>72</v>
      </c>
      <c r="E1110" s="152">
        <v>1</v>
      </c>
      <c r="F1110" s="153">
        <v>149000</v>
      </c>
      <c r="G1110" s="153">
        <v>149000</v>
      </c>
      <c r="H1110" s="50"/>
    </row>
    <row r="1111" spans="1:8" ht="43.5">
      <c r="A1111" s="151" t="s">
        <v>598</v>
      </c>
      <c r="B1111" s="151" t="s">
        <v>96</v>
      </c>
      <c r="C1111" s="151" t="s">
        <v>97</v>
      </c>
      <c r="D1111" s="151" t="s">
        <v>72</v>
      </c>
      <c r="E1111" s="152">
        <v>2</v>
      </c>
      <c r="F1111" s="153">
        <v>449000</v>
      </c>
      <c r="G1111" s="153">
        <v>898000</v>
      </c>
      <c r="H1111" s="50"/>
    </row>
    <row r="1112" spans="1:8" ht="43.5">
      <c r="A1112" s="151" t="s">
        <v>598</v>
      </c>
      <c r="B1112" s="151" t="s">
        <v>75</v>
      </c>
      <c r="C1112" s="151" t="s">
        <v>76</v>
      </c>
      <c r="D1112" s="151" t="s">
        <v>78</v>
      </c>
      <c r="E1112" s="152">
        <v>8</v>
      </c>
      <c r="F1112" s="153">
        <v>189000</v>
      </c>
      <c r="G1112" s="153">
        <v>1512000</v>
      </c>
      <c r="H1112" s="50"/>
    </row>
    <row r="1113" spans="1:8" ht="43.5">
      <c r="A1113" s="151" t="s">
        <v>598</v>
      </c>
      <c r="B1113" s="151" t="s">
        <v>88</v>
      </c>
      <c r="C1113" s="151" t="s">
        <v>89</v>
      </c>
      <c r="D1113" s="151" t="s">
        <v>72</v>
      </c>
      <c r="E1113" s="152">
        <v>7</v>
      </c>
      <c r="F1113" s="153">
        <v>299000</v>
      </c>
      <c r="G1113" s="153">
        <v>2093000</v>
      </c>
      <c r="H1113" s="50"/>
    </row>
    <row r="1114" spans="1:8" ht="43.5">
      <c r="A1114" s="151" t="s">
        <v>598</v>
      </c>
      <c r="B1114" s="151" t="s">
        <v>93</v>
      </c>
      <c r="C1114" s="151" t="s">
        <v>94</v>
      </c>
      <c r="D1114" s="151" t="s">
        <v>72</v>
      </c>
      <c r="E1114" s="152">
        <v>4</v>
      </c>
      <c r="F1114" s="153">
        <v>549000</v>
      </c>
      <c r="G1114" s="153">
        <v>2196000</v>
      </c>
      <c r="H1114" s="50"/>
    </row>
    <row r="1115" spans="1:8" ht="29.25">
      <c r="A1115" s="151" t="s">
        <v>599</v>
      </c>
      <c r="B1115" s="151" t="s">
        <v>69</v>
      </c>
      <c r="C1115" s="151" t="s">
        <v>70</v>
      </c>
      <c r="D1115" s="151" t="s">
        <v>72</v>
      </c>
      <c r="E1115" s="152">
        <v>6</v>
      </c>
      <c r="F1115" s="153">
        <v>149000</v>
      </c>
      <c r="G1115" s="153">
        <v>894000</v>
      </c>
      <c r="H1115" s="50"/>
    </row>
    <row r="1116" spans="1:8" ht="29.25">
      <c r="A1116" s="151" t="s">
        <v>600</v>
      </c>
      <c r="B1116" s="151" t="s">
        <v>69</v>
      </c>
      <c r="C1116" s="151" t="s">
        <v>70</v>
      </c>
      <c r="D1116" s="151" t="s">
        <v>72</v>
      </c>
      <c r="E1116" s="152">
        <v>11</v>
      </c>
      <c r="F1116" s="153">
        <v>149000</v>
      </c>
      <c r="G1116" s="153">
        <v>1639000</v>
      </c>
      <c r="H1116" s="50"/>
    </row>
    <row r="1117" spans="1:8" ht="29.25">
      <c r="A1117" s="151" t="s">
        <v>600</v>
      </c>
      <c r="B1117" s="151" t="s">
        <v>83</v>
      </c>
      <c r="C1117" s="151" t="s">
        <v>84</v>
      </c>
      <c r="D1117" s="151" t="s">
        <v>72</v>
      </c>
      <c r="E1117" s="152">
        <v>12</v>
      </c>
      <c r="F1117" s="153">
        <v>125000</v>
      </c>
      <c r="G1117" s="153">
        <v>1500000</v>
      </c>
      <c r="H1117" s="50"/>
    </row>
    <row r="1118" spans="1:8" ht="29.25">
      <c r="A1118" s="151" t="s">
        <v>600</v>
      </c>
      <c r="B1118" s="151" t="s">
        <v>79</v>
      </c>
      <c r="C1118" s="151" t="s">
        <v>80</v>
      </c>
      <c r="D1118" s="151" t="s">
        <v>72</v>
      </c>
      <c r="E1118" s="152">
        <v>12</v>
      </c>
      <c r="F1118" s="153">
        <v>129000</v>
      </c>
      <c r="G1118" s="153">
        <v>1548000</v>
      </c>
      <c r="H1118" s="50"/>
    </row>
    <row r="1119" spans="1:8" ht="29.25">
      <c r="A1119" s="151" t="s">
        <v>601</v>
      </c>
      <c r="B1119" s="151" t="s">
        <v>73</v>
      </c>
      <c r="C1119" s="151" t="s">
        <v>74</v>
      </c>
      <c r="D1119" s="151" t="s">
        <v>72</v>
      </c>
      <c r="E1119" s="152">
        <v>6</v>
      </c>
      <c r="F1119" s="153">
        <v>119000</v>
      </c>
      <c r="G1119" s="153">
        <v>714000</v>
      </c>
      <c r="H1119" s="50"/>
    </row>
    <row r="1120" spans="1:8" ht="29.25">
      <c r="A1120" s="151" t="s">
        <v>601</v>
      </c>
      <c r="B1120" s="151" t="s">
        <v>91</v>
      </c>
      <c r="C1120" s="151" t="s">
        <v>92</v>
      </c>
      <c r="D1120" s="151" t="s">
        <v>72</v>
      </c>
      <c r="E1120" s="152">
        <v>4</v>
      </c>
      <c r="F1120" s="153">
        <v>249000</v>
      </c>
      <c r="G1120" s="153">
        <v>996000</v>
      </c>
      <c r="H1120" s="50"/>
    </row>
    <row r="1121" spans="1:8" ht="29.25">
      <c r="A1121" s="151" t="s">
        <v>601</v>
      </c>
      <c r="B1121" s="151" t="s">
        <v>81</v>
      </c>
      <c r="C1121" s="151" t="s">
        <v>82</v>
      </c>
      <c r="D1121" s="151" t="s">
        <v>72</v>
      </c>
      <c r="E1121" s="152">
        <v>10</v>
      </c>
      <c r="F1121" s="153">
        <v>159000</v>
      </c>
      <c r="G1121" s="153">
        <v>1590000</v>
      </c>
      <c r="H1121" s="50"/>
    </row>
    <row r="1122" spans="1:8" ht="29.25">
      <c r="A1122" s="151" t="s">
        <v>602</v>
      </c>
      <c r="B1122" s="151" t="s">
        <v>101</v>
      </c>
      <c r="C1122" s="151" t="s">
        <v>102</v>
      </c>
      <c r="D1122" s="151" t="s">
        <v>78</v>
      </c>
      <c r="E1122" s="152">
        <v>2</v>
      </c>
      <c r="F1122" s="153">
        <v>139000</v>
      </c>
      <c r="G1122" s="153">
        <v>278000</v>
      </c>
      <c r="H1122" s="50"/>
    </row>
    <row r="1123" spans="1:8" ht="29.25">
      <c r="A1123" s="151" t="s">
        <v>602</v>
      </c>
      <c r="B1123" s="151" t="s">
        <v>81</v>
      </c>
      <c r="C1123" s="151" t="s">
        <v>82</v>
      </c>
      <c r="D1123" s="151" t="s">
        <v>72</v>
      </c>
      <c r="E1123" s="152">
        <v>9</v>
      </c>
      <c r="F1123" s="153">
        <v>159000</v>
      </c>
      <c r="G1123" s="153">
        <v>1431000</v>
      </c>
      <c r="H1123" s="50"/>
    </row>
    <row r="1124" spans="1:8" ht="43.5">
      <c r="A1124" s="151" t="s">
        <v>603</v>
      </c>
      <c r="B1124" s="151" t="s">
        <v>79</v>
      </c>
      <c r="C1124" s="151" t="s">
        <v>80</v>
      </c>
      <c r="D1124" s="151" t="s">
        <v>72</v>
      </c>
      <c r="E1124" s="152">
        <v>5</v>
      </c>
      <c r="F1124" s="153">
        <v>129000</v>
      </c>
      <c r="G1124" s="153">
        <v>645000</v>
      </c>
      <c r="H1124" s="50"/>
    </row>
    <row r="1125" spans="1:8" ht="43.5">
      <c r="A1125" s="151" t="s">
        <v>603</v>
      </c>
      <c r="B1125" s="151" t="s">
        <v>98</v>
      </c>
      <c r="C1125" s="151" t="s">
        <v>99</v>
      </c>
      <c r="D1125" s="151" t="s">
        <v>72</v>
      </c>
      <c r="E1125" s="152">
        <v>4</v>
      </c>
      <c r="F1125" s="153">
        <v>99000</v>
      </c>
      <c r="G1125" s="153">
        <v>396000</v>
      </c>
      <c r="H1125" s="50"/>
    </row>
    <row r="1126" spans="1:8" ht="43.5">
      <c r="A1126" s="151" t="s">
        <v>604</v>
      </c>
      <c r="B1126" s="151" t="s">
        <v>101</v>
      </c>
      <c r="C1126" s="151" t="s">
        <v>102</v>
      </c>
      <c r="D1126" s="151" t="s">
        <v>78</v>
      </c>
      <c r="E1126" s="152">
        <v>12</v>
      </c>
      <c r="F1126" s="153">
        <v>139000</v>
      </c>
      <c r="G1126" s="153">
        <v>1668000</v>
      </c>
      <c r="H1126" s="50"/>
    </row>
    <row r="1127" spans="1:8" ht="43.5">
      <c r="A1127" s="151" t="s">
        <v>604</v>
      </c>
      <c r="B1127" s="151" t="s">
        <v>81</v>
      </c>
      <c r="C1127" s="151" t="s">
        <v>82</v>
      </c>
      <c r="D1127" s="151" t="s">
        <v>72</v>
      </c>
      <c r="E1127" s="152">
        <v>8</v>
      </c>
      <c r="F1127" s="153">
        <v>159000</v>
      </c>
      <c r="G1127" s="153">
        <v>1272000</v>
      </c>
      <c r="H1127" s="50"/>
    </row>
    <row r="1128" spans="1:8" ht="43.5">
      <c r="A1128" s="151" t="s">
        <v>604</v>
      </c>
      <c r="B1128" s="151" t="s">
        <v>79</v>
      </c>
      <c r="C1128" s="151" t="s">
        <v>80</v>
      </c>
      <c r="D1128" s="151" t="s">
        <v>72</v>
      </c>
      <c r="E1128" s="152">
        <v>1</v>
      </c>
      <c r="F1128" s="153">
        <v>129000</v>
      </c>
      <c r="G1128" s="153">
        <v>129000</v>
      </c>
      <c r="H1128" s="50"/>
    </row>
    <row r="1129" spans="1:8" ht="43.5">
      <c r="A1129" s="151" t="s">
        <v>605</v>
      </c>
      <c r="B1129" s="151" t="s">
        <v>79</v>
      </c>
      <c r="C1129" s="151" t="s">
        <v>80</v>
      </c>
      <c r="D1129" s="151" t="s">
        <v>72</v>
      </c>
      <c r="E1129" s="152">
        <v>3</v>
      </c>
      <c r="F1129" s="153">
        <v>129000</v>
      </c>
      <c r="G1129" s="153">
        <v>387000</v>
      </c>
      <c r="H1129" s="50"/>
    </row>
    <row r="1130" spans="1:8" ht="43.5">
      <c r="A1130" s="151" t="s">
        <v>605</v>
      </c>
      <c r="B1130" s="151" t="s">
        <v>69</v>
      </c>
      <c r="C1130" s="151" t="s">
        <v>70</v>
      </c>
      <c r="D1130" s="151" t="s">
        <v>72</v>
      </c>
      <c r="E1130" s="152">
        <v>7</v>
      </c>
      <c r="F1130" s="153">
        <v>149000</v>
      </c>
      <c r="G1130" s="153">
        <v>1043000</v>
      </c>
      <c r="H1130" s="50"/>
    </row>
    <row r="1131" spans="1:8" ht="43.5">
      <c r="A1131" s="151" t="s">
        <v>605</v>
      </c>
      <c r="B1131" s="151" t="s">
        <v>93</v>
      </c>
      <c r="C1131" s="151" t="s">
        <v>94</v>
      </c>
      <c r="D1131" s="151" t="s">
        <v>72</v>
      </c>
      <c r="E1131" s="152">
        <v>2</v>
      </c>
      <c r="F1131" s="153">
        <v>549000</v>
      </c>
      <c r="G1131" s="153">
        <v>1098000</v>
      </c>
      <c r="H1131" s="50"/>
    </row>
    <row r="1132" spans="1:8" ht="29.25">
      <c r="A1132" s="151" t="s">
        <v>606</v>
      </c>
      <c r="B1132" s="151" t="s">
        <v>88</v>
      </c>
      <c r="C1132" s="151" t="s">
        <v>89</v>
      </c>
      <c r="D1132" s="151" t="s">
        <v>72</v>
      </c>
      <c r="E1132" s="152">
        <v>1</v>
      </c>
      <c r="F1132" s="153">
        <v>299000</v>
      </c>
      <c r="G1132" s="153">
        <v>299000</v>
      </c>
      <c r="H1132" s="50"/>
    </row>
    <row r="1133" spans="1:8" ht="29.25">
      <c r="A1133" s="151" t="s">
        <v>606</v>
      </c>
      <c r="B1133" s="151" t="s">
        <v>86</v>
      </c>
      <c r="C1133" s="151" t="s">
        <v>87</v>
      </c>
      <c r="D1133" s="151" t="s">
        <v>72</v>
      </c>
      <c r="E1133" s="152">
        <v>12</v>
      </c>
      <c r="F1133" s="153">
        <v>169000</v>
      </c>
      <c r="G1133" s="153">
        <v>2028000</v>
      </c>
      <c r="H1133" s="50"/>
    </row>
    <row r="1134" spans="1:8" ht="43.5">
      <c r="A1134" s="151" t="s">
        <v>607</v>
      </c>
      <c r="B1134" s="151" t="s">
        <v>93</v>
      </c>
      <c r="C1134" s="151" t="s">
        <v>94</v>
      </c>
      <c r="D1134" s="151" t="s">
        <v>72</v>
      </c>
      <c r="E1134" s="152">
        <v>1</v>
      </c>
      <c r="F1134" s="153">
        <v>549000</v>
      </c>
      <c r="G1134" s="153">
        <v>549000</v>
      </c>
      <c r="H1134" s="50"/>
    </row>
    <row r="1135" spans="1:8" ht="43.5">
      <c r="A1135" s="151" t="s">
        <v>607</v>
      </c>
      <c r="B1135" s="151" t="s">
        <v>69</v>
      </c>
      <c r="C1135" s="151" t="s">
        <v>70</v>
      </c>
      <c r="D1135" s="151" t="s">
        <v>72</v>
      </c>
      <c r="E1135" s="152">
        <v>12</v>
      </c>
      <c r="F1135" s="153">
        <v>149000</v>
      </c>
      <c r="G1135" s="153">
        <v>1788000</v>
      </c>
      <c r="H1135" s="50"/>
    </row>
    <row r="1136" spans="1:8" ht="43.5">
      <c r="A1136" s="151" t="s">
        <v>608</v>
      </c>
      <c r="B1136" s="151" t="s">
        <v>83</v>
      </c>
      <c r="C1136" s="151" t="s">
        <v>84</v>
      </c>
      <c r="D1136" s="151" t="s">
        <v>72</v>
      </c>
      <c r="E1136" s="152">
        <v>2</v>
      </c>
      <c r="F1136" s="153">
        <v>125000</v>
      </c>
      <c r="G1136" s="153">
        <v>250000</v>
      </c>
      <c r="H1136" s="50"/>
    </row>
    <row r="1137" spans="1:8" ht="43.5">
      <c r="A1137" s="151" t="s">
        <v>608</v>
      </c>
      <c r="B1137" s="151" t="s">
        <v>101</v>
      </c>
      <c r="C1137" s="151" t="s">
        <v>102</v>
      </c>
      <c r="D1137" s="151" t="s">
        <v>78</v>
      </c>
      <c r="E1137" s="152">
        <v>8</v>
      </c>
      <c r="F1137" s="153">
        <v>139000</v>
      </c>
      <c r="G1137" s="153">
        <v>1112000</v>
      </c>
      <c r="H1137" s="50"/>
    </row>
    <row r="1138" spans="1:8" ht="43.5">
      <c r="A1138" s="151" t="s">
        <v>608</v>
      </c>
      <c r="B1138" s="151" t="s">
        <v>79</v>
      </c>
      <c r="C1138" s="151" t="s">
        <v>80</v>
      </c>
      <c r="D1138" s="151" t="s">
        <v>72</v>
      </c>
      <c r="E1138" s="152">
        <v>10</v>
      </c>
      <c r="F1138" s="153">
        <v>129000</v>
      </c>
      <c r="G1138" s="153">
        <v>1290000</v>
      </c>
      <c r="H1138" s="50"/>
    </row>
    <row r="1139" spans="1:8" ht="43.5">
      <c r="A1139" s="151" t="s">
        <v>608</v>
      </c>
      <c r="B1139" s="151" t="s">
        <v>88</v>
      </c>
      <c r="C1139" s="151" t="s">
        <v>89</v>
      </c>
      <c r="D1139" s="151" t="s">
        <v>72</v>
      </c>
      <c r="E1139" s="152">
        <v>5</v>
      </c>
      <c r="F1139" s="153">
        <v>299000</v>
      </c>
      <c r="G1139" s="153">
        <v>1495000</v>
      </c>
      <c r="H1139" s="50"/>
    </row>
    <row r="1140" spans="1:8" ht="43.5">
      <c r="A1140" s="151" t="s">
        <v>608</v>
      </c>
      <c r="B1140" s="151" t="s">
        <v>81</v>
      </c>
      <c r="C1140" s="151" t="s">
        <v>82</v>
      </c>
      <c r="D1140" s="151" t="s">
        <v>72</v>
      </c>
      <c r="E1140" s="152">
        <v>6</v>
      </c>
      <c r="F1140" s="153">
        <v>159000</v>
      </c>
      <c r="G1140" s="153">
        <v>954000</v>
      </c>
      <c r="H1140" s="50"/>
    </row>
    <row r="1141" spans="1:8" ht="29.25">
      <c r="A1141" s="151" t="s">
        <v>609</v>
      </c>
      <c r="B1141" s="151" t="s">
        <v>81</v>
      </c>
      <c r="C1141" s="151" t="s">
        <v>82</v>
      </c>
      <c r="D1141" s="151" t="s">
        <v>72</v>
      </c>
      <c r="E1141" s="152">
        <v>2</v>
      </c>
      <c r="F1141" s="153">
        <v>159000</v>
      </c>
      <c r="G1141" s="153">
        <v>318000</v>
      </c>
      <c r="H1141" s="50"/>
    </row>
    <row r="1142" spans="1:8" ht="29.25">
      <c r="A1142" s="151" t="s">
        <v>609</v>
      </c>
      <c r="B1142" s="151" t="s">
        <v>83</v>
      </c>
      <c r="C1142" s="151" t="s">
        <v>84</v>
      </c>
      <c r="D1142" s="151" t="s">
        <v>72</v>
      </c>
      <c r="E1142" s="152">
        <v>6</v>
      </c>
      <c r="F1142" s="153">
        <v>125000</v>
      </c>
      <c r="G1142" s="153">
        <v>750000</v>
      </c>
      <c r="H1142" s="50"/>
    </row>
    <row r="1143" spans="1:8" ht="29.25">
      <c r="A1143" s="151" t="s">
        <v>609</v>
      </c>
      <c r="B1143" s="151" t="s">
        <v>101</v>
      </c>
      <c r="C1143" s="151" t="s">
        <v>102</v>
      </c>
      <c r="D1143" s="151" t="s">
        <v>78</v>
      </c>
      <c r="E1143" s="152">
        <v>10</v>
      </c>
      <c r="F1143" s="153">
        <v>139000</v>
      </c>
      <c r="G1143" s="153">
        <v>1390000</v>
      </c>
      <c r="H1143" s="50"/>
    </row>
    <row r="1144" spans="1:8" ht="29.25">
      <c r="A1144" s="151" t="s">
        <v>609</v>
      </c>
      <c r="B1144" s="151" t="s">
        <v>91</v>
      </c>
      <c r="C1144" s="151" t="s">
        <v>92</v>
      </c>
      <c r="D1144" s="151" t="s">
        <v>72</v>
      </c>
      <c r="E1144" s="152">
        <v>2</v>
      </c>
      <c r="F1144" s="153">
        <v>249000</v>
      </c>
      <c r="G1144" s="153">
        <v>498000</v>
      </c>
      <c r="H1144" s="50"/>
    </row>
    <row r="1145" spans="1:8" ht="29.25">
      <c r="A1145" s="151" t="s">
        <v>610</v>
      </c>
      <c r="B1145" s="151" t="s">
        <v>88</v>
      </c>
      <c r="C1145" s="151" t="s">
        <v>89</v>
      </c>
      <c r="D1145" s="151" t="s">
        <v>72</v>
      </c>
      <c r="E1145" s="152">
        <v>6</v>
      </c>
      <c r="F1145" s="153">
        <v>299000</v>
      </c>
      <c r="G1145" s="153">
        <v>1794000</v>
      </c>
      <c r="H1145" s="50"/>
    </row>
    <row r="1146" spans="1:8" ht="29.25">
      <c r="A1146" s="151" t="s">
        <v>610</v>
      </c>
      <c r="B1146" s="151" t="s">
        <v>101</v>
      </c>
      <c r="C1146" s="151" t="s">
        <v>102</v>
      </c>
      <c r="D1146" s="151" t="s">
        <v>78</v>
      </c>
      <c r="E1146" s="152">
        <v>8</v>
      </c>
      <c r="F1146" s="153">
        <v>139000</v>
      </c>
      <c r="G1146" s="153">
        <v>1112000</v>
      </c>
      <c r="H1146" s="50"/>
    </row>
    <row r="1147" spans="1:8" ht="29.25">
      <c r="A1147" s="151" t="s">
        <v>610</v>
      </c>
      <c r="B1147" s="151" t="s">
        <v>86</v>
      </c>
      <c r="C1147" s="151" t="s">
        <v>87</v>
      </c>
      <c r="D1147" s="151" t="s">
        <v>72</v>
      </c>
      <c r="E1147" s="152">
        <v>4</v>
      </c>
      <c r="F1147" s="153">
        <v>169000</v>
      </c>
      <c r="G1147" s="153">
        <v>676000</v>
      </c>
      <c r="H1147" s="50"/>
    </row>
    <row r="1148" spans="1:8" ht="29.25">
      <c r="A1148" s="151" t="s">
        <v>611</v>
      </c>
      <c r="B1148" s="151" t="s">
        <v>86</v>
      </c>
      <c r="C1148" s="151" t="s">
        <v>87</v>
      </c>
      <c r="D1148" s="151" t="s">
        <v>72</v>
      </c>
      <c r="E1148" s="152">
        <v>12</v>
      </c>
      <c r="F1148" s="153">
        <v>169000</v>
      </c>
      <c r="G1148" s="153">
        <v>2028000</v>
      </c>
      <c r="H1148" s="50"/>
    </row>
    <row r="1149" spans="1:8" ht="29.25">
      <c r="A1149" s="151" t="s">
        <v>611</v>
      </c>
      <c r="B1149" s="151" t="s">
        <v>93</v>
      </c>
      <c r="C1149" s="151" t="s">
        <v>94</v>
      </c>
      <c r="D1149" s="151" t="s">
        <v>72</v>
      </c>
      <c r="E1149" s="152">
        <v>1</v>
      </c>
      <c r="F1149" s="153">
        <v>549000</v>
      </c>
      <c r="G1149" s="153">
        <v>549000</v>
      </c>
      <c r="H1149" s="50"/>
    </row>
    <row r="1150" spans="1:8" ht="29.25">
      <c r="A1150" s="151" t="s">
        <v>611</v>
      </c>
      <c r="B1150" s="151" t="s">
        <v>79</v>
      </c>
      <c r="C1150" s="151" t="s">
        <v>80</v>
      </c>
      <c r="D1150" s="151" t="s">
        <v>72</v>
      </c>
      <c r="E1150" s="152">
        <v>11</v>
      </c>
      <c r="F1150" s="153">
        <v>129000</v>
      </c>
      <c r="G1150" s="153">
        <v>1419000</v>
      </c>
      <c r="H1150" s="50"/>
    </row>
    <row r="1151" spans="1:8" ht="29.25">
      <c r="A1151" s="151" t="s">
        <v>611</v>
      </c>
      <c r="B1151" s="151" t="s">
        <v>101</v>
      </c>
      <c r="C1151" s="151" t="s">
        <v>102</v>
      </c>
      <c r="D1151" s="151" t="s">
        <v>78</v>
      </c>
      <c r="E1151" s="152">
        <v>3</v>
      </c>
      <c r="F1151" s="153">
        <v>139000</v>
      </c>
      <c r="G1151" s="153">
        <v>417000</v>
      </c>
      <c r="H1151" s="50"/>
    </row>
    <row r="1152" spans="1:8" ht="29.25">
      <c r="A1152" s="151" t="s">
        <v>611</v>
      </c>
      <c r="B1152" s="151" t="s">
        <v>81</v>
      </c>
      <c r="C1152" s="151" t="s">
        <v>82</v>
      </c>
      <c r="D1152" s="151" t="s">
        <v>72</v>
      </c>
      <c r="E1152" s="152">
        <v>9</v>
      </c>
      <c r="F1152" s="153">
        <v>159000</v>
      </c>
      <c r="G1152" s="153">
        <v>1431000</v>
      </c>
      <c r="H1152" s="50"/>
    </row>
    <row r="1153" spans="1:8" ht="43.5">
      <c r="A1153" s="151" t="s">
        <v>612</v>
      </c>
      <c r="B1153" s="151" t="s">
        <v>96</v>
      </c>
      <c r="C1153" s="151" t="s">
        <v>97</v>
      </c>
      <c r="D1153" s="151" t="s">
        <v>72</v>
      </c>
      <c r="E1153" s="152">
        <v>2</v>
      </c>
      <c r="F1153" s="153">
        <v>449000</v>
      </c>
      <c r="G1153" s="153">
        <v>898000</v>
      </c>
      <c r="H1153" s="50"/>
    </row>
    <row r="1154" spans="1:8" ht="43.5">
      <c r="A1154" s="151" t="s">
        <v>612</v>
      </c>
      <c r="B1154" s="151" t="s">
        <v>88</v>
      </c>
      <c r="C1154" s="151" t="s">
        <v>89</v>
      </c>
      <c r="D1154" s="151" t="s">
        <v>72</v>
      </c>
      <c r="E1154" s="152">
        <v>2</v>
      </c>
      <c r="F1154" s="153">
        <v>299000</v>
      </c>
      <c r="G1154" s="153">
        <v>598000</v>
      </c>
      <c r="H1154" s="50"/>
    </row>
    <row r="1155" spans="1:8" ht="43.5">
      <c r="A1155" s="151" t="s">
        <v>612</v>
      </c>
      <c r="B1155" s="151" t="s">
        <v>93</v>
      </c>
      <c r="C1155" s="151" t="s">
        <v>94</v>
      </c>
      <c r="D1155" s="151" t="s">
        <v>72</v>
      </c>
      <c r="E1155" s="152">
        <v>5</v>
      </c>
      <c r="F1155" s="153">
        <v>549000</v>
      </c>
      <c r="G1155" s="153">
        <v>2745000</v>
      </c>
      <c r="H1155" s="50"/>
    </row>
    <row r="1156" spans="1:8" ht="43.5">
      <c r="A1156" s="151" t="s">
        <v>613</v>
      </c>
      <c r="B1156" s="151" t="s">
        <v>101</v>
      </c>
      <c r="C1156" s="151" t="s">
        <v>102</v>
      </c>
      <c r="D1156" s="151" t="s">
        <v>78</v>
      </c>
      <c r="E1156" s="152">
        <v>5</v>
      </c>
      <c r="F1156" s="153">
        <v>139000</v>
      </c>
      <c r="G1156" s="153">
        <v>695000</v>
      </c>
      <c r="H1156" s="50"/>
    </row>
    <row r="1157" spans="1:8" ht="43.5">
      <c r="A1157" s="151" t="s">
        <v>613</v>
      </c>
      <c r="B1157" s="151" t="s">
        <v>98</v>
      </c>
      <c r="C1157" s="151" t="s">
        <v>99</v>
      </c>
      <c r="D1157" s="151" t="s">
        <v>72</v>
      </c>
      <c r="E1157" s="152">
        <v>4</v>
      </c>
      <c r="F1157" s="153">
        <v>99000</v>
      </c>
      <c r="G1157" s="153">
        <v>396000</v>
      </c>
      <c r="H1157" s="50"/>
    </row>
    <row r="1158" spans="1:8" ht="43.5">
      <c r="A1158" s="151" t="s">
        <v>613</v>
      </c>
      <c r="B1158" s="151" t="s">
        <v>96</v>
      </c>
      <c r="C1158" s="151" t="s">
        <v>97</v>
      </c>
      <c r="D1158" s="151" t="s">
        <v>72</v>
      </c>
      <c r="E1158" s="152">
        <v>4</v>
      </c>
      <c r="F1158" s="153">
        <v>449000</v>
      </c>
      <c r="G1158" s="153">
        <v>1796000</v>
      </c>
      <c r="H1158" s="50"/>
    </row>
    <row r="1159" spans="1:8" ht="29.25">
      <c r="A1159" s="151" t="s">
        <v>614</v>
      </c>
      <c r="B1159" s="151" t="s">
        <v>73</v>
      </c>
      <c r="C1159" s="151" t="s">
        <v>74</v>
      </c>
      <c r="D1159" s="151" t="s">
        <v>72</v>
      </c>
      <c r="E1159" s="152">
        <v>4</v>
      </c>
      <c r="F1159" s="153">
        <v>119000</v>
      </c>
      <c r="G1159" s="153">
        <v>476000</v>
      </c>
      <c r="H1159" s="50"/>
    </row>
    <row r="1160" spans="1:8" ht="29.25">
      <c r="A1160" s="151" t="s">
        <v>614</v>
      </c>
      <c r="B1160" s="151" t="s">
        <v>98</v>
      </c>
      <c r="C1160" s="151" t="s">
        <v>99</v>
      </c>
      <c r="D1160" s="151" t="s">
        <v>72</v>
      </c>
      <c r="E1160" s="152">
        <v>1</v>
      </c>
      <c r="F1160" s="153">
        <v>99000</v>
      </c>
      <c r="G1160" s="153">
        <v>99000</v>
      </c>
      <c r="H1160" s="50"/>
    </row>
    <row r="1161" spans="1:8" ht="29.25">
      <c r="A1161" s="151" t="s">
        <v>614</v>
      </c>
      <c r="B1161" s="151" t="s">
        <v>96</v>
      </c>
      <c r="C1161" s="151" t="s">
        <v>97</v>
      </c>
      <c r="D1161" s="151" t="s">
        <v>72</v>
      </c>
      <c r="E1161" s="152">
        <v>4</v>
      </c>
      <c r="F1161" s="153">
        <v>449000</v>
      </c>
      <c r="G1161" s="153">
        <v>1796000</v>
      </c>
      <c r="H1161" s="50"/>
    </row>
    <row r="1162" spans="1:8" ht="43.5">
      <c r="A1162" s="151" t="s">
        <v>615</v>
      </c>
      <c r="B1162" s="151" t="s">
        <v>75</v>
      </c>
      <c r="C1162" s="151" t="s">
        <v>76</v>
      </c>
      <c r="D1162" s="151" t="s">
        <v>78</v>
      </c>
      <c r="E1162" s="152">
        <v>1</v>
      </c>
      <c r="F1162" s="153">
        <v>189000</v>
      </c>
      <c r="G1162" s="153">
        <v>189000</v>
      </c>
      <c r="H1162" s="50"/>
    </row>
    <row r="1163" spans="1:8" ht="43.5">
      <c r="A1163" s="151" t="s">
        <v>615</v>
      </c>
      <c r="B1163" s="151" t="s">
        <v>93</v>
      </c>
      <c r="C1163" s="151" t="s">
        <v>94</v>
      </c>
      <c r="D1163" s="151" t="s">
        <v>72</v>
      </c>
      <c r="E1163" s="152">
        <v>2</v>
      </c>
      <c r="F1163" s="153">
        <v>549000</v>
      </c>
      <c r="G1163" s="153">
        <v>1098000</v>
      </c>
      <c r="H1163" s="50"/>
    </row>
    <row r="1164" spans="1:8" ht="43.5">
      <c r="A1164" s="151" t="s">
        <v>615</v>
      </c>
      <c r="B1164" s="151" t="s">
        <v>88</v>
      </c>
      <c r="C1164" s="151" t="s">
        <v>89</v>
      </c>
      <c r="D1164" s="151" t="s">
        <v>72</v>
      </c>
      <c r="E1164" s="152">
        <v>5</v>
      </c>
      <c r="F1164" s="153">
        <v>299000</v>
      </c>
      <c r="G1164" s="153">
        <v>1495000</v>
      </c>
      <c r="H1164" s="50"/>
    </row>
    <row r="1165" spans="1:8" ht="29.25">
      <c r="A1165" s="151" t="s">
        <v>616</v>
      </c>
      <c r="B1165" s="151" t="s">
        <v>91</v>
      </c>
      <c r="C1165" s="151" t="s">
        <v>92</v>
      </c>
      <c r="D1165" s="151" t="s">
        <v>72</v>
      </c>
      <c r="E1165" s="152">
        <v>4</v>
      </c>
      <c r="F1165" s="153">
        <v>249000</v>
      </c>
      <c r="G1165" s="153">
        <v>996000</v>
      </c>
      <c r="H1165" s="50"/>
    </row>
    <row r="1166" spans="1:8" ht="29.25">
      <c r="A1166" s="151" t="s">
        <v>616</v>
      </c>
      <c r="B1166" s="151" t="s">
        <v>75</v>
      </c>
      <c r="C1166" s="151" t="s">
        <v>76</v>
      </c>
      <c r="D1166" s="151" t="s">
        <v>78</v>
      </c>
      <c r="E1166" s="152">
        <v>9</v>
      </c>
      <c r="F1166" s="153">
        <v>189000</v>
      </c>
      <c r="G1166" s="153">
        <v>1701000</v>
      </c>
      <c r="H1166" s="50"/>
    </row>
    <row r="1167" spans="1:8" ht="29.25">
      <c r="A1167" s="151" t="s">
        <v>616</v>
      </c>
      <c r="B1167" s="151" t="s">
        <v>83</v>
      </c>
      <c r="C1167" s="151" t="s">
        <v>84</v>
      </c>
      <c r="D1167" s="151" t="s">
        <v>72</v>
      </c>
      <c r="E1167" s="152">
        <v>8</v>
      </c>
      <c r="F1167" s="153">
        <v>125000</v>
      </c>
      <c r="G1167" s="153">
        <v>1000000</v>
      </c>
      <c r="H1167" s="50"/>
    </row>
    <row r="1168" spans="1:8" ht="29.25">
      <c r="A1168" s="151" t="s">
        <v>616</v>
      </c>
      <c r="B1168" s="151" t="s">
        <v>96</v>
      </c>
      <c r="C1168" s="151" t="s">
        <v>97</v>
      </c>
      <c r="D1168" s="151" t="s">
        <v>72</v>
      </c>
      <c r="E1168" s="152">
        <v>5</v>
      </c>
      <c r="F1168" s="153">
        <v>449000</v>
      </c>
      <c r="G1168" s="153">
        <v>2245000</v>
      </c>
      <c r="H1168" s="50"/>
    </row>
    <row r="1169" spans="1:8" ht="43.5">
      <c r="A1169" s="151" t="s">
        <v>617</v>
      </c>
      <c r="B1169" s="151" t="s">
        <v>91</v>
      </c>
      <c r="C1169" s="151" t="s">
        <v>92</v>
      </c>
      <c r="D1169" s="151" t="s">
        <v>72</v>
      </c>
      <c r="E1169" s="152">
        <v>7</v>
      </c>
      <c r="F1169" s="153">
        <v>249000</v>
      </c>
      <c r="G1169" s="153">
        <v>1743000</v>
      </c>
      <c r="H1169" s="50"/>
    </row>
    <row r="1170" spans="1:8" ht="43.5">
      <c r="A1170" s="151" t="s">
        <v>617</v>
      </c>
      <c r="B1170" s="151" t="s">
        <v>101</v>
      </c>
      <c r="C1170" s="151" t="s">
        <v>102</v>
      </c>
      <c r="D1170" s="151" t="s">
        <v>78</v>
      </c>
      <c r="E1170" s="152">
        <v>1</v>
      </c>
      <c r="F1170" s="153">
        <v>139000</v>
      </c>
      <c r="G1170" s="153">
        <v>139000</v>
      </c>
      <c r="H1170" s="50"/>
    </row>
    <row r="1171" spans="1:8" ht="43.5">
      <c r="A1171" s="151" t="s">
        <v>617</v>
      </c>
      <c r="B1171" s="151" t="s">
        <v>75</v>
      </c>
      <c r="C1171" s="151" t="s">
        <v>76</v>
      </c>
      <c r="D1171" s="151" t="s">
        <v>78</v>
      </c>
      <c r="E1171" s="152">
        <v>7</v>
      </c>
      <c r="F1171" s="153">
        <v>189000</v>
      </c>
      <c r="G1171" s="153">
        <v>1323000</v>
      </c>
      <c r="H1171" s="50"/>
    </row>
    <row r="1172" spans="1:8" ht="29.25">
      <c r="A1172" s="151" t="s">
        <v>618</v>
      </c>
      <c r="B1172" s="151" t="s">
        <v>101</v>
      </c>
      <c r="C1172" s="151" t="s">
        <v>102</v>
      </c>
      <c r="D1172" s="151" t="s">
        <v>78</v>
      </c>
      <c r="E1172" s="152">
        <v>7</v>
      </c>
      <c r="F1172" s="153">
        <v>139000</v>
      </c>
      <c r="G1172" s="153">
        <v>973000</v>
      </c>
      <c r="H1172" s="50"/>
    </row>
    <row r="1173" spans="1:8" ht="29.25">
      <c r="A1173" s="151" t="s">
        <v>618</v>
      </c>
      <c r="B1173" s="151" t="s">
        <v>75</v>
      </c>
      <c r="C1173" s="151" t="s">
        <v>76</v>
      </c>
      <c r="D1173" s="151" t="s">
        <v>78</v>
      </c>
      <c r="E1173" s="152">
        <v>8</v>
      </c>
      <c r="F1173" s="153">
        <v>189000</v>
      </c>
      <c r="G1173" s="153">
        <v>1512000</v>
      </c>
      <c r="H1173" s="50"/>
    </row>
    <row r="1174" spans="1:8" ht="29.25">
      <c r="A1174" s="151" t="s">
        <v>618</v>
      </c>
      <c r="B1174" s="151" t="s">
        <v>73</v>
      </c>
      <c r="C1174" s="151" t="s">
        <v>74</v>
      </c>
      <c r="D1174" s="151" t="s">
        <v>72</v>
      </c>
      <c r="E1174" s="152">
        <v>12</v>
      </c>
      <c r="F1174" s="153">
        <v>119000</v>
      </c>
      <c r="G1174" s="153">
        <v>1428000</v>
      </c>
      <c r="H1174" s="50"/>
    </row>
    <row r="1175" spans="1:8" ht="29.25">
      <c r="A1175" s="151" t="s">
        <v>618</v>
      </c>
      <c r="B1175" s="151" t="s">
        <v>93</v>
      </c>
      <c r="C1175" s="151" t="s">
        <v>94</v>
      </c>
      <c r="D1175" s="151" t="s">
        <v>72</v>
      </c>
      <c r="E1175" s="152">
        <v>2</v>
      </c>
      <c r="F1175" s="153">
        <v>549000</v>
      </c>
      <c r="G1175" s="153">
        <v>1098000</v>
      </c>
      <c r="H1175" s="50"/>
    </row>
    <row r="1176" spans="1:8" ht="43.5">
      <c r="A1176" s="151" t="s">
        <v>619</v>
      </c>
      <c r="B1176" s="151" t="s">
        <v>91</v>
      </c>
      <c r="C1176" s="151" t="s">
        <v>92</v>
      </c>
      <c r="D1176" s="151" t="s">
        <v>72</v>
      </c>
      <c r="E1176" s="152">
        <v>1</v>
      </c>
      <c r="F1176" s="153">
        <v>249000</v>
      </c>
      <c r="G1176" s="153">
        <v>249000</v>
      </c>
      <c r="H1176" s="50"/>
    </row>
    <row r="1177" spans="1:8" ht="43.5">
      <c r="A1177" s="151" t="s">
        <v>619</v>
      </c>
      <c r="B1177" s="151" t="s">
        <v>81</v>
      </c>
      <c r="C1177" s="151" t="s">
        <v>82</v>
      </c>
      <c r="D1177" s="151" t="s">
        <v>72</v>
      </c>
      <c r="E1177" s="152">
        <v>2</v>
      </c>
      <c r="F1177" s="153">
        <v>159000</v>
      </c>
      <c r="G1177" s="153">
        <v>318000</v>
      </c>
      <c r="H1177" s="50"/>
    </row>
    <row r="1178" spans="1:8" ht="43.5">
      <c r="A1178" s="151" t="s">
        <v>619</v>
      </c>
      <c r="B1178" s="151" t="s">
        <v>69</v>
      </c>
      <c r="C1178" s="151" t="s">
        <v>70</v>
      </c>
      <c r="D1178" s="151" t="s">
        <v>72</v>
      </c>
      <c r="E1178" s="152">
        <v>9</v>
      </c>
      <c r="F1178" s="153">
        <v>149000</v>
      </c>
      <c r="G1178" s="153">
        <v>1341000</v>
      </c>
      <c r="H1178" s="50"/>
    </row>
    <row r="1179" spans="1:8" ht="43.5">
      <c r="A1179" s="151" t="s">
        <v>619</v>
      </c>
      <c r="B1179" s="151" t="s">
        <v>83</v>
      </c>
      <c r="C1179" s="151" t="s">
        <v>84</v>
      </c>
      <c r="D1179" s="151" t="s">
        <v>72</v>
      </c>
      <c r="E1179" s="152">
        <v>2</v>
      </c>
      <c r="F1179" s="153">
        <v>125000</v>
      </c>
      <c r="G1179" s="153">
        <v>250000</v>
      </c>
      <c r="H1179" s="50"/>
    </row>
    <row r="1180" spans="1:8" ht="43.5">
      <c r="A1180" s="151" t="s">
        <v>620</v>
      </c>
      <c r="B1180" s="151" t="s">
        <v>88</v>
      </c>
      <c r="C1180" s="151" t="s">
        <v>89</v>
      </c>
      <c r="D1180" s="151" t="s">
        <v>72</v>
      </c>
      <c r="E1180" s="152">
        <v>6</v>
      </c>
      <c r="F1180" s="153">
        <v>299000</v>
      </c>
      <c r="G1180" s="153">
        <v>1794000</v>
      </c>
      <c r="H1180" s="50"/>
    </row>
    <row r="1181" spans="1:8" ht="43.5">
      <c r="A1181" s="151" t="s">
        <v>620</v>
      </c>
      <c r="B1181" s="151" t="s">
        <v>81</v>
      </c>
      <c r="C1181" s="151" t="s">
        <v>82</v>
      </c>
      <c r="D1181" s="151" t="s">
        <v>72</v>
      </c>
      <c r="E1181" s="152">
        <v>3</v>
      </c>
      <c r="F1181" s="153">
        <v>159000</v>
      </c>
      <c r="G1181" s="153">
        <v>477000</v>
      </c>
      <c r="H1181" s="50"/>
    </row>
    <row r="1182" spans="1:8" ht="43.5">
      <c r="A1182" s="151" t="s">
        <v>620</v>
      </c>
      <c r="B1182" s="151" t="s">
        <v>69</v>
      </c>
      <c r="C1182" s="151" t="s">
        <v>70</v>
      </c>
      <c r="D1182" s="151" t="s">
        <v>72</v>
      </c>
      <c r="E1182" s="152">
        <v>12</v>
      </c>
      <c r="F1182" s="153">
        <v>149000</v>
      </c>
      <c r="G1182" s="153">
        <v>1788000</v>
      </c>
      <c r="H1182" s="50"/>
    </row>
    <row r="1183" spans="1:8" ht="43.5">
      <c r="A1183" s="151" t="s">
        <v>620</v>
      </c>
      <c r="B1183" s="151" t="s">
        <v>79</v>
      </c>
      <c r="C1183" s="151" t="s">
        <v>80</v>
      </c>
      <c r="D1183" s="151" t="s">
        <v>72</v>
      </c>
      <c r="E1183" s="152">
        <v>7</v>
      </c>
      <c r="F1183" s="153">
        <v>129000</v>
      </c>
      <c r="G1183" s="153">
        <v>903000</v>
      </c>
      <c r="H1183" s="50"/>
    </row>
    <row r="1184" spans="1:8" ht="43.5">
      <c r="A1184" s="151" t="s">
        <v>621</v>
      </c>
      <c r="B1184" s="151" t="s">
        <v>88</v>
      </c>
      <c r="C1184" s="151" t="s">
        <v>89</v>
      </c>
      <c r="D1184" s="151" t="s">
        <v>72</v>
      </c>
      <c r="E1184" s="152">
        <v>4</v>
      </c>
      <c r="F1184" s="153">
        <v>299000</v>
      </c>
      <c r="G1184" s="153">
        <v>1196000</v>
      </c>
      <c r="H1184" s="50"/>
    </row>
    <row r="1185" spans="1:8" ht="43.5">
      <c r="A1185" s="151" t="s">
        <v>622</v>
      </c>
      <c r="B1185" s="151" t="s">
        <v>73</v>
      </c>
      <c r="C1185" s="151" t="s">
        <v>74</v>
      </c>
      <c r="D1185" s="151" t="s">
        <v>72</v>
      </c>
      <c r="E1185" s="152">
        <v>10</v>
      </c>
      <c r="F1185" s="153">
        <v>119000</v>
      </c>
      <c r="G1185" s="153">
        <v>1190000</v>
      </c>
      <c r="H1185" s="50"/>
    </row>
    <row r="1186" spans="1:8" ht="43.5">
      <c r="A1186" s="151" t="s">
        <v>622</v>
      </c>
      <c r="B1186" s="151" t="s">
        <v>91</v>
      </c>
      <c r="C1186" s="151" t="s">
        <v>92</v>
      </c>
      <c r="D1186" s="151" t="s">
        <v>72</v>
      </c>
      <c r="E1186" s="152">
        <v>1</v>
      </c>
      <c r="F1186" s="153">
        <v>249000</v>
      </c>
      <c r="G1186" s="153">
        <v>249000</v>
      </c>
      <c r="H1186" s="50"/>
    </row>
    <row r="1187" spans="1:8" ht="43.5">
      <c r="A1187" s="151" t="s">
        <v>622</v>
      </c>
      <c r="B1187" s="151" t="s">
        <v>81</v>
      </c>
      <c r="C1187" s="151" t="s">
        <v>82</v>
      </c>
      <c r="D1187" s="151" t="s">
        <v>72</v>
      </c>
      <c r="E1187" s="152">
        <v>1</v>
      </c>
      <c r="F1187" s="153">
        <v>159000</v>
      </c>
      <c r="G1187" s="153">
        <v>159000</v>
      </c>
      <c r="H1187" s="50"/>
    </row>
    <row r="1188" spans="1:8" ht="43.5">
      <c r="A1188" s="151" t="s">
        <v>622</v>
      </c>
      <c r="B1188" s="151" t="s">
        <v>98</v>
      </c>
      <c r="C1188" s="151" t="s">
        <v>99</v>
      </c>
      <c r="D1188" s="151" t="s">
        <v>72</v>
      </c>
      <c r="E1188" s="152">
        <v>5</v>
      </c>
      <c r="F1188" s="153">
        <v>99000</v>
      </c>
      <c r="G1188" s="153">
        <v>495000</v>
      </c>
      <c r="H1188" s="50"/>
    </row>
    <row r="1189" spans="1:8" ht="43.5">
      <c r="A1189" s="151" t="s">
        <v>622</v>
      </c>
      <c r="B1189" s="151" t="s">
        <v>69</v>
      </c>
      <c r="C1189" s="151" t="s">
        <v>70</v>
      </c>
      <c r="D1189" s="151" t="s">
        <v>72</v>
      </c>
      <c r="E1189" s="152">
        <v>10</v>
      </c>
      <c r="F1189" s="153">
        <v>149000</v>
      </c>
      <c r="G1189" s="153">
        <v>1490000</v>
      </c>
      <c r="H1189" s="50"/>
    </row>
    <row r="1190" spans="1:8" ht="43.5">
      <c r="A1190" s="151" t="s">
        <v>622</v>
      </c>
      <c r="B1190" s="151" t="s">
        <v>83</v>
      </c>
      <c r="C1190" s="151" t="s">
        <v>84</v>
      </c>
      <c r="D1190" s="151" t="s">
        <v>72</v>
      </c>
      <c r="E1190" s="152">
        <v>6</v>
      </c>
      <c r="F1190" s="153">
        <v>125000</v>
      </c>
      <c r="G1190" s="153">
        <v>750000</v>
      </c>
      <c r="H1190" s="50"/>
    </row>
    <row r="1191" spans="1:8" ht="43.5">
      <c r="A1191" s="151" t="s">
        <v>623</v>
      </c>
      <c r="B1191" s="151" t="s">
        <v>93</v>
      </c>
      <c r="C1191" s="151" t="s">
        <v>94</v>
      </c>
      <c r="D1191" s="151" t="s">
        <v>72</v>
      </c>
      <c r="E1191" s="152">
        <v>2</v>
      </c>
      <c r="F1191" s="153">
        <v>549000</v>
      </c>
      <c r="G1191" s="153">
        <v>1098000</v>
      </c>
      <c r="H1191" s="50"/>
    </row>
    <row r="1192" spans="1:8" ht="43.5">
      <c r="A1192" s="151" t="s">
        <v>623</v>
      </c>
      <c r="B1192" s="151" t="s">
        <v>88</v>
      </c>
      <c r="C1192" s="151" t="s">
        <v>89</v>
      </c>
      <c r="D1192" s="151" t="s">
        <v>72</v>
      </c>
      <c r="E1192" s="152">
        <v>1</v>
      </c>
      <c r="F1192" s="153">
        <v>299000</v>
      </c>
      <c r="G1192" s="153">
        <v>299000</v>
      </c>
      <c r="H1192" s="50"/>
    </row>
    <row r="1193" spans="1:8" ht="29.25">
      <c r="A1193" s="151" t="s">
        <v>624</v>
      </c>
      <c r="B1193" s="151" t="s">
        <v>96</v>
      </c>
      <c r="C1193" s="151" t="s">
        <v>97</v>
      </c>
      <c r="D1193" s="151" t="s">
        <v>72</v>
      </c>
      <c r="E1193" s="152">
        <v>3</v>
      </c>
      <c r="F1193" s="153">
        <v>449000</v>
      </c>
      <c r="G1193" s="153">
        <v>1347000</v>
      </c>
      <c r="H1193" s="50"/>
    </row>
    <row r="1194" spans="1:8" ht="29.25">
      <c r="A1194" s="151" t="s">
        <v>624</v>
      </c>
      <c r="B1194" s="151" t="s">
        <v>81</v>
      </c>
      <c r="C1194" s="151" t="s">
        <v>82</v>
      </c>
      <c r="D1194" s="151" t="s">
        <v>72</v>
      </c>
      <c r="E1194" s="152">
        <v>2</v>
      </c>
      <c r="F1194" s="153">
        <v>159000</v>
      </c>
      <c r="G1194" s="153">
        <v>318000</v>
      </c>
      <c r="H1194" s="50"/>
    </row>
    <row r="1195" spans="1:8" ht="29.25">
      <c r="A1195" s="151" t="s">
        <v>624</v>
      </c>
      <c r="B1195" s="151" t="s">
        <v>86</v>
      </c>
      <c r="C1195" s="151" t="s">
        <v>87</v>
      </c>
      <c r="D1195" s="151" t="s">
        <v>72</v>
      </c>
      <c r="E1195" s="152">
        <v>12</v>
      </c>
      <c r="F1195" s="153">
        <v>169000</v>
      </c>
      <c r="G1195" s="153">
        <v>2028000</v>
      </c>
      <c r="H1195" s="50"/>
    </row>
    <row r="1196" spans="1:8" ht="29.25">
      <c r="A1196" s="151" t="s">
        <v>624</v>
      </c>
      <c r="B1196" s="151" t="s">
        <v>91</v>
      </c>
      <c r="C1196" s="151" t="s">
        <v>92</v>
      </c>
      <c r="D1196" s="151" t="s">
        <v>72</v>
      </c>
      <c r="E1196" s="152">
        <v>1</v>
      </c>
      <c r="F1196" s="153">
        <v>249000</v>
      </c>
      <c r="G1196" s="153">
        <v>249000</v>
      </c>
      <c r="H1196" s="50"/>
    </row>
    <row r="1197" spans="1:8" ht="29.25">
      <c r="A1197" s="151" t="s">
        <v>624</v>
      </c>
      <c r="B1197" s="151" t="s">
        <v>101</v>
      </c>
      <c r="C1197" s="151" t="s">
        <v>102</v>
      </c>
      <c r="D1197" s="151" t="s">
        <v>78</v>
      </c>
      <c r="E1197" s="152">
        <v>10</v>
      </c>
      <c r="F1197" s="153">
        <v>139000</v>
      </c>
      <c r="G1197" s="153">
        <v>1390000</v>
      </c>
      <c r="H1197" s="50"/>
    </row>
    <row r="1198" spans="1:8" ht="29.25">
      <c r="A1198" s="151" t="s">
        <v>625</v>
      </c>
      <c r="B1198" s="151" t="s">
        <v>98</v>
      </c>
      <c r="C1198" s="151" t="s">
        <v>99</v>
      </c>
      <c r="D1198" s="151" t="s">
        <v>72</v>
      </c>
      <c r="E1198" s="152">
        <v>10</v>
      </c>
      <c r="F1198" s="153">
        <v>99000</v>
      </c>
      <c r="G1198" s="153">
        <v>990000</v>
      </c>
      <c r="H1198" s="50"/>
    </row>
    <row r="1199" spans="1:8" ht="29.25">
      <c r="A1199" s="151" t="s">
        <v>625</v>
      </c>
      <c r="B1199" s="151" t="s">
        <v>101</v>
      </c>
      <c r="C1199" s="151" t="s">
        <v>102</v>
      </c>
      <c r="D1199" s="151" t="s">
        <v>78</v>
      </c>
      <c r="E1199" s="152">
        <v>8</v>
      </c>
      <c r="F1199" s="153">
        <v>139000</v>
      </c>
      <c r="G1199" s="153">
        <v>1112000</v>
      </c>
      <c r="H1199" s="50"/>
    </row>
    <row r="1200" spans="1:8" ht="29.25">
      <c r="A1200" s="151" t="s">
        <v>625</v>
      </c>
      <c r="B1200" s="151" t="s">
        <v>79</v>
      </c>
      <c r="C1200" s="151" t="s">
        <v>80</v>
      </c>
      <c r="D1200" s="151" t="s">
        <v>72</v>
      </c>
      <c r="E1200" s="152">
        <v>11</v>
      </c>
      <c r="F1200" s="153">
        <v>129000</v>
      </c>
      <c r="G1200" s="153">
        <v>1419000</v>
      </c>
      <c r="H1200" s="50"/>
    </row>
    <row r="1201" spans="1:8" ht="29.25">
      <c r="A1201" s="151" t="s">
        <v>625</v>
      </c>
      <c r="B1201" s="151" t="s">
        <v>93</v>
      </c>
      <c r="C1201" s="151" t="s">
        <v>94</v>
      </c>
      <c r="D1201" s="151" t="s">
        <v>72</v>
      </c>
      <c r="E1201" s="152">
        <v>4</v>
      </c>
      <c r="F1201" s="153">
        <v>549000</v>
      </c>
      <c r="G1201" s="153">
        <v>2196000</v>
      </c>
      <c r="H1201" s="50"/>
    </row>
    <row r="1202" spans="1:8" ht="29.25">
      <c r="A1202" s="151" t="s">
        <v>625</v>
      </c>
      <c r="B1202" s="151" t="s">
        <v>88</v>
      </c>
      <c r="C1202" s="151" t="s">
        <v>89</v>
      </c>
      <c r="D1202" s="151" t="s">
        <v>72</v>
      </c>
      <c r="E1202" s="152">
        <v>1</v>
      </c>
      <c r="F1202" s="153">
        <v>299000</v>
      </c>
      <c r="G1202" s="153">
        <v>299000</v>
      </c>
      <c r="H1202" s="50"/>
    </row>
    <row r="1203" spans="1:8" ht="43.5">
      <c r="A1203" s="151" t="s">
        <v>626</v>
      </c>
      <c r="B1203" s="151" t="s">
        <v>83</v>
      </c>
      <c r="C1203" s="151" t="s">
        <v>84</v>
      </c>
      <c r="D1203" s="151" t="s">
        <v>72</v>
      </c>
      <c r="E1203" s="152">
        <v>6</v>
      </c>
      <c r="F1203" s="153">
        <v>125000</v>
      </c>
      <c r="G1203" s="153">
        <v>750000</v>
      </c>
      <c r="H1203" s="50"/>
    </row>
    <row r="1204" spans="1:8" ht="43.5">
      <c r="A1204" s="151" t="s">
        <v>626</v>
      </c>
      <c r="B1204" s="151" t="s">
        <v>96</v>
      </c>
      <c r="C1204" s="151" t="s">
        <v>97</v>
      </c>
      <c r="D1204" s="151" t="s">
        <v>72</v>
      </c>
      <c r="E1204" s="152">
        <v>2</v>
      </c>
      <c r="F1204" s="153">
        <v>449000</v>
      </c>
      <c r="G1204" s="153">
        <v>898000</v>
      </c>
      <c r="H1204" s="50"/>
    </row>
    <row r="1205" spans="1:8" ht="43.5">
      <c r="A1205" s="151" t="s">
        <v>626</v>
      </c>
      <c r="B1205" s="151" t="s">
        <v>93</v>
      </c>
      <c r="C1205" s="151" t="s">
        <v>94</v>
      </c>
      <c r="D1205" s="151" t="s">
        <v>72</v>
      </c>
      <c r="E1205" s="152">
        <v>5</v>
      </c>
      <c r="F1205" s="153">
        <v>549000</v>
      </c>
      <c r="G1205" s="153">
        <v>2745000</v>
      </c>
      <c r="H1205" s="50"/>
    </row>
    <row r="1206" spans="1:8" ht="29.25">
      <c r="A1206" s="151" t="s">
        <v>627</v>
      </c>
      <c r="B1206" s="151" t="s">
        <v>88</v>
      </c>
      <c r="C1206" s="151" t="s">
        <v>89</v>
      </c>
      <c r="D1206" s="151" t="s">
        <v>72</v>
      </c>
      <c r="E1206" s="152">
        <v>6</v>
      </c>
      <c r="F1206" s="153">
        <v>299000</v>
      </c>
      <c r="G1206" s="153">
        <v>1794000</v>
      </c>
      <c r="H1206" s="50"/>
    </row>
    <row r="1207" spans="1:8" ht="29.25">
      <c r="A1207" s="151" t="s">
        <v>627</v>
      </c>
      <c r="B1207" s="151" t="s">
        <v>69</v>
      </c>
      <c r="C1207" s="151" t="s">
        <v>70</v>
      </c>
      <c r="D1207" s="151" t="s">
        <v>72</v>
      </c>
      <c r="E1207" s="152">
        <v>12</v>
      </c>
      <c r="F1207" s="153">
        <v>149000</v>
      </c>
      <c r="G1207" s="153">
        <v>1788000</v>
      </c>
      <c r="H1207" s="50"/>
    </row>
    <row r="1208" spans="1:8" ht="29.25">
      <c r="A1208" s="151" t="s">
        <v>627</v>
      </c>
      <c r="B1208" s="151" t="s">
        <v>98</v>
      </c>
      <c r="C1208" s="151" t="s">
        <v>99</v>
      </c>
      <c r="D1208" s="151" t="s">
        <v>72</v>
      </c>
      <c r="E1208" s="152">
        <v>5</v>
      </c>
      <c r="F1208" s="153">
        <v>99000</v>
      </c>
      <c r="G1208" s="153">
        <v>495000</v>
      </c>
      <c r="H1208" s="50"/>
    </row>
    <row r="1209" spans="1:8" ht="29.25">
      <c r="A1209" s="151" t="s">
        <v>627</v>
      </c>
      <c r="B1209" s="151" t="s">
        <v>75</v>
      </c>
      <c r="C1209" s="151" t="s">
        <v>76</v>
      </c>
      <c r="D1209" s="151" t="s">
        <v>78</v>
      </c>
      <c r="E1209" s="152">
        <v>3</v>
      </c>
      <c r="F1209" s="153">
        <v>189000</v>
      </c>
      <c r="G1209" s="153">
        <v>567000</v>
      </c>
      <c r="H1209" s="50"/>
    </row>
    <row r="1210" spans="1:8" ht="29.25">
      <c r="A1210" s="151" t="s">
        <v>628</v>
      </c>
      <c r="B1210" s="151" t="s">
        <v>98</v>
      </c>
      <c r="C1210" s="151" t="s">
        <v>99</v>
      </c>
      <c r="D1210" s="151" t="s">
        <v>72</v>
      </c>
      <c r="E1210" s="152">
        <v>4</v>
      </c>
      <c r="F1210" s="153">
        <v>99000</v>
      </c>
      <c r="G1210" s="153">
        <v>396000</v>
      </c>
      <c r="H1210" s="50"/>
    </row>
    <row r="1211" spans="1:8" ht="29.25">
      <c r="A1211" s="151" t="s">
        <v>628</v>
      </c>
      <c r="B1211" s="151" t="s">
        <v>101</v>
      </c>
      <c r="C1211" s="151" t="s">
        <v>102</v>
      </c>
      <c r="D1211" s="151" t="s">
        <v>78</v>
      </c>
      <c r="E1211" s="152">
        <v>2</v>
      </c>
      <c r="F1211" s="153">
        <v>139000</v>
      </c>
      <c r="G1211" s="153">
        <v>278000</v>
      </c>
      <c r="H1211" s="50"/>
    </row>
    <row r="1212" spans="1:8" ht="29.25">
      <c r="A1212" s="151" t="s">
        <v>628</v>
      </c>
      <c r="B1212" s="151" t="s">
        <v>93</v>
      </c>
      <c r="C1212" s="151" t="s">
        <v>94</v>
      </c>
      <c r="D1212" s="151" t="s">
        <v>72</v>
      </c>
      <c r="E1212" s="152">
        <v>1</v>
      </c>
      <c r="F1212" s="153">
        <v>549000</v>
      </c>
      <c r="G1212" s="153">
        <v>549000</v>
      </c>
      <c r="H1212" s="50"/>
    </row>
    <row r="1213" spans="1:8" ht="29.25">
      <c r="A1213" s="151" t="s">
        <v>628</v>
      </c>
      <c r="B1213" s="151" t="s">
        <v>86</v>
      </c>
      <c r="C1213" s="151" t="s">
        <v>87</v>
      </c>
      <c r="D1213" s="151" t="s">
        <v>72</v>
      </c>
      <c r="E1213" s="152">
        <v>2</v>
      </c>
      <c r="F1213" s="153">
        <v>169000</v>
      </c>
      <c r="G1213" s="153">
        <v>338000</v>
      </c>
      <c r="H1213" s="50"/>
    </row>
    <row r="1214" spans="1:8" ht="29.25">
      <c r="A1214" s="151" t="s">
        <v>628</v>
      </c>
      <c r="B1214" s="151" t="s">
        <v>83</v>
      </c>
      <c r="C1214" s="151" t="s">
        <v>84</v>
      </c>
      <c r="D1214" s="151" t="s">
        <v>72</v>
      </c>
      <c r="E1214" s="152">
        <v>7</v>
      </c>
      <c r="F1214" s="153">
        <v>125000</v>
      </c>
      <c r="G1214" s="153">
        <v>875000</v>
      </c>
      <c r="H1214" s="50"/>
    </row>
    <row r="1215" spans="1:8" ht="29.25">
      <c r="A1215" s="151" t="s">
        <v>628</v>
      </c>
      <c r="B1215" s="151" t="s">
        <v>88</v>
      </c>
      <c r="C1215" s="151" t="s">
        <v>89</v>
      </c>
      <c r="D1215" s="151" t="s">
        <v>72</v>
      </c>
      <c r="E1215" s="152">
        <v>3</v>
      </c>
      <c r="F1215" s="153">
        <v>299000</v>
      </c>
      <c r="G1215" s="153">
        <v>897000</v>
      </c>
      <c r="H1215" s="50"/>
    </row>
    <row r="1216" spans="1:8" ht="29.25">
      <c r="A1216" s="151" t="s">
        <v>629</v>
      </c>
      <c r="B1216" s="151" t="s">
        <v>88</v>
      </c>
      <c r="C1216" s="151" t="s">
        <v>89</v>
      </c>
      <c r="D1216" s="151" t="s">
        <v>72</v>
      </c>
      <c r="E1216" s="152">
        <v>1</v>
      </c>
      <c r="F1216" s="153">
        <v>299000</v>
      </c>
      <c r="G1216" s="153">
        <v>299000</v>
      </c>
      <c r="H1216" s="50"/>
    </row>
    <row r="1217" spans="1:8" ht="29.25">
      <c r="A1217" s="151" t="s">
        <v>629</v>
      </c>
      <c r="B1217" s="151" t="s">
        <v>81</v>
      </c>
      <c r="C1217" s="151" t="s">
        <v>82</v>
      </c>
      <c r="D1217" s="151" t="s">
        <v>72</v>
      </c>
      <c r="E1217" s="152">
        <v>8</v>
      </c>
      <c r="F1217" s="153">
        <v>159000</v>
      </c>
      <c r="G1217" s="153">
        <v>1272000</v>
      </c>
      <c r="H1217" s="50"/>
    </row>
    <row r="1218" spans="1:8" ht="29.25">
      <c r="A1218" s="151" t="s">
        <v>629</v>
      </c>
      <c r="B1218" s="151" t="s">
        <v>96</v>
      </c>
      <c r="C1218" s="151" t="s">
        <v>97</v>
      </c>
      <c r="D1218" s="151" t="s">
        <v>72</v>
      </c>
      <c r="E1218" s="152">
        <v>5</v>
      </c>
      <c r="F1218" s="153">
        <v>449000</v>
      </c>
      <c r="G1218" s="153">
        <v>2245000</v>
      </c>
      <c r="H1218" s="50"/>
    </row>
    <row r="1219" spans="1:8" ht="29.25">
      <c r="A1219" s="151" t="s">
        <v>630</v>
      </c>
      <c r="B1219" s="151" t="s">
        <v>69</v>
      </c>
      <c r="C1219" s="151" t="s">
        <v>70</v>
      </c>
      <c r="D1219" s="151" t="s">
        <v>72</v>
      </c>
      <c r="E1219" s="152">
        <v>5</v>
      </c>
      <c r="F1219" s="153">
        <v>149000</v>
      </c>
      <c r="G1219" s="153">
        <v>745000</v>
      </c>
      <c r="H1219" s="50"/>
    </row>
    <row r="1220" spans="1:8" ht="29.25">
      <c r="A1220" s="151" t="s">
        <v>630</v>
      </c>
      <c r="B1220" s="151" t="s">
        <v>86</v>
      </c>
      <c r="C1220" s="151" t="s">
        <v>87</v>
      </c>
      <c r="D1220" s="151" t="s">
        <v>72</v>
      </c>
      <c r="E1220" s="152">
        <v>10</v>
      </c>
      <c r="F1220" s="153">
        <v>169000</v>
      </c>
      <c r="G1220" s="153">
        <v>1690000</v>
      </c>
      <c r="H1220" s="50"/>
    </row>
    <row r="1221" spans="1:8" ht="29.25">
      <c r="A1221" s="151" t="s">
        <v>630</v>
      </c>
      <c r="B1221" s="151" t="s">
        <v>88</v>
      </c>
      <c r="C1221" s="151" t="s">
        <v>89</v>
      </c>
      <c r="D1221" s="151" t="s">
        <v>72</v>
      </c>
      <c r="E1221" s="152">
        <v>4</v>
      </c>
      <c r="F1221" s="153">
        <v>299000</v>
      </c>
      <c r="G1221" s="153">
        <v>1196000</v>
      </c>
      <c r="H1221" s="50"/>
    </row>
    <row r="1222" spans="1:8" ht="43.5">
      <c r="A1222" s="151" t="s">
        <v>631</v>
      </c>
      <c r="B1222" s="151" t="s">
        <v>96</v>
      </c>
      <c r="C1222" s="151" t="s">
        <v>97</v>
      </c>
      <c r="D1222" s="151" t="s">
        <v>72</v>
      </c>
      <c r="E1222" s="152">
        <v>5</v>
      </c>
      <c r="F1222" s="153">
        <v>449000</v>
      </c>
      <c r="G1222" s="153">
        <v>2245000</v>
      </c>
      <c r="H1222" s="50"/>
    </row>
    <row r="1223" spans="1:8" ht="43.5">
      <c r="A1223" s="151" t="s">
        <v>631</v>
      </c>
      <c r="B1223" s="151" t="s">
        <v>75</v>
      </c>
      <c r="C1223" s="151" t="s">
        <v>76</v>
      </c>
      <c r="D1223" s="151" t="s">
        <v>78</v>
      </c>
      <c r="E1223" s="152">
        <v>5</v>
      </c>
      <c r="F1223" s="153">
        <v>189000</v>
      </c>
      <c r="G1223" s="153">
        <v>945000</v>
      </c>
      <c r="H1223" s="50"/>
    </row>
    <row r="1224" spans="1:8" ht="43.5">
      <c r="A1224" s="151" t="s">
        <v>631</v>
      </c>
      <c r="B1224" s="151" t="s">
        <v>86</v>
      </c>
      <c r="C1224" s="151" t="s">
        <v>87</v>
      </c>
      <c r="D1224" s="151" t="s">
        <v>72</v>
      </c>
      <c r="E1224" s="152">
        <v>9</v>
      </c>
      <c r="F1224" s="153">
        <v>169000</v>
      </c>
      <c r="G1224" s="153">
        <v>1521000</v>
      </c>
      <c r="H1224" s="50"/>
    </row>
    <row r="1225" spans="1:8" ht="43.5">
      <c r="A1225" s="151" t="s">
        <v>631</v>
      </c>
      <c r="B1225" s="151" t="s">
        <v>79</v>
      </c>
      <c r="C1225" s="151" t="s">
        <v>80</v>
      </c>
      <c r="D1225" s="151" t="s">
        <v>72</v>
      </c>
      <c r="E1225" s="152">
        <v>4</v>
      </c>
      <c r="F1225" s="153">
        <v>129000</v>
      </c>
      <c r="G1225" s="153">
        <v>516000</v>
      </c>
      <c r="H1225" s="50"/>
    </row>
    <row r="1226" spans="1:8" ht="43.5">
      <c r="A1226" s="151" t="s">
        <v>631</v>
      </c>
      <c r="B1226" s="151" t="s">
        <v>98</v>
      </c>
      <c r="C1226" s="151" t="s">
        <v>99</v>
      </c>
      <c r="D1226" s="151" t="s">
        <v>72</v>
      </c>
      <c r="E1226" s="152">
        <v>11</v>
      </c>
      <c r="F1226" s="153">
        <v>99000</v>
      </c>
      <c r="G1226" s="153">
        <v>1089000</v>
      </c>
      <c r="H1226" s="50"/>
    </row>
    <row r="1227" spans="1:8" ht="29.25">
      <c r="A1227" s="151" t="s">
        <v>632</v>
      </c>
      <c r="B1227" s="151" t="s">
        <v>81</v>
      </c>
      <c r="C1227" s="151" t="s">
        <v>82</v>
      </c>
      <c r="D1227" s="151" t="s">
        <v>72</v>
      </c>
      <c r="E1227" s="152">
        <v>3</v>
      </c>
      <c r="F1227" s="153">
        <v>159000</v>
      </c>
      <c r="G1227" s="153">
        <v>477000</v>
      </c>
      <c r="H1227" s="50"/>
    </row>
    <row r="1228" spans="1:8" ht="29.25">
      <c r="A1228" s="151" t="s">
        <v>632</v>
      </c>
      <c r="B1228" s="151" t="s">
        <v>86</v>
      </c>
      <c r="C1228" s="151" t="s">
        <v>87</v>
      </c>
      <c r="D1228" s="151" t="s">
        <v>72</v>
      </c>
      <c r="E1228" s="152">
        <v>10</v>
      </c>
      <c r="F1228" s="153">
        <v>169000</v>
      </c>
      <c r="G1228" s="153">
        <v>1690000</v>
      </c>
      <c r="H1228" s="50"/>
    </row>
    <row r="1229" spans="1:8" ht="29.25">
      <c r="A1229" s="151" t="s">
        <v>632</v>
      </c>
      <c r="B1229" s="151" t="s">
        <v>96</v>
      </c>
      <c r="C1229" s="151" t="s">
        <v>97</v>
      </c>
      <c r="D1229" s="151" t="s">
        <v>72</v>
      </c>
      <c r="E1229" s="152">
        <v>5</v>
      </c>
      <c r="F1229" s="153">
        <v>449000</v>
      </c>
      <c r="G1229" s="153">
        <v>2245000</v>
      </c>
      <c r="H1229" s="50"/>
    </row>
    <row r="1230" spans="1:8" ht="29.25">
      <c r="A1230" s="151" t="s">
        <v>632</v>
      </c>
      <c r="B1230" s="151" t="s">
        <v>88</v>
      </c>
      <c r="C1230" s="151" t="s">
        <v>89</v>
      </c>
      <c r="D1230" s="151" t="s">
        <v>72</v>
      </c>
      <c r="E1230" s="152">
        <v>2</v>
      </c>
      <c r="F1230" s="153">
        <v>299000</v>
      </c>
      <c r="G1230" s="153">
        <v>598000</v>
      </c>
      <c r="H1230" s="50"/>
    </row>
    <row r="1231" spans="1:8" ht="43.5">
      <c r="A1231" s="151" t="s">
        <v>633</v>
      </c>
      <c r="B1231" s="151" t="s">
        <v>93</v>
      </c>
      <c r="C1231" s="151" t="s">
        <v>94</v>
      </c>
      <c r="D1231" s="151" t="s">
        <v>72</v>
      </c>
      <c r="E1231" s="152">
        <v>1</v>
      </c>
      <c r="F1231" s="153">
        <v>549000</v>
      </c>
      <c r="G1231" s="153">
        <v>549000</v>
      </c>
      <c r="H1231" s="50"/>
    </row>
    <row r="1232" spans="1:8" ht="43.5">
      <c r="A1232" s="151" t="s">
        <v>633</v>
      </c>
      <c r="B1232" s="151" t="s">
        <v>101</v>
      </c>
      <c r="C1232" s="151" t="s">
        <v>102</v>
      </c>
      <c r="D1232" s="151" t="s">
        <v>78</v>
      </c>
      <c r="E1232" s="152">
        <v>5</v>
      </c>
      <c r="F1232" s="153">
        <v>139000</v>
      </c>
      <c r="G1232" s="153">
        <v>695000</v>
      </c>
      <c r="H1232" s="50"/>
    </row>
    <row r="1233" spans="1:8" ht="43.5">
      <c r="A1233" s="151" t="s">
        <v>633</v>
      </c>
      <c r="B1233" s="151" t="s">
        <v>69</v>
      </c>
      <c r="C1233" s="151" t="s">
        <v>70</v>
      </c>
      <c r="D1233" s="151" t="s">
        <v>72</v>
      </c>
      <c r="E1233" s="152">
        <v>2</v>
      </c>
      <c r="F1233" s="153">
        <v>149000</v>
      </c>
      <c r="G1233" s="153">
        <v>298000</v>
      </c>
      <c r="H1233" s="50"/>
    </row>
    <row r="1234" spans="1:8" ht="43.5">
      <c r="A1234" s="151" t="s">
        <v>633</v>
      </c>
      <c r="B1234" s="151" t="s">
        <v>83</v>
      </c>
      <c r="C1234" s="151" t="s">
        <v>84</v>
      </c>
      <c r="D1234" s="151" t="s">
        <v>72</v>
      </c>
      <c r="E1234" s="152">
        <v>2</v>
      </c>
      <c r="F1234" s="153">
        <v>125000</v>
      </c>
      <c r="G1234" s="153">
        <v>250000</v>
      </c>
      <c r="H1234" s="50"/>
    </row>
    <row r="1235" spans="1:8" ht="43.5">
      <c r="A1235" s="151" t="s">
        <v>633</v>
      </c>
      <c r="B1235" s="151" t="s">
        <v>98</v>
      </c>
      <c r="C1235" s="151" t="s">
        <v>99</v>
      </c>
      <c r="D1235" s="151" t="s">
        <v>72</v>
      </c>
      <c r="E1235" s="152">
        <v>7</v>
      </c>
      <c r="F1235" s="153">
        <v>99000</v>
      </c>
      <c r="G1235" s="153">
        <v>693000</v>
      </c>
      <c r="H1235" s="50"/>
    </row>
    <row r="1236" spans="1:8" ht="29.25">
      <c r="A1236" s="151" t="s">
        <v>634</v>
      </c>
      <c r="B1236" s="151" t="s">
        <v>88</v>
      </c>
      <c r="C1236" s="151" t="s">
        <v>89</v>
      </c>
      <c r="D1236" s="151" t="s">
        <v>72</v>
      </c>
      <c r="E1236" s="152">
        <v>6</v>
      </c>
      <c r="F1236" s="153">
        <v>299000</v>
      </c>
      <c r="G1236" s="153">
        <v>1794000</v>
      </c>
      <c r="H1236" s="50"/>
    </row>
    <row r="1237" spans="1:8" ht="29.25">
      <c r="A1237" s="151" t="s">
        <v>634</v>
      </c>
      <c r="B1237" s="151" t="s">
        <v>101</v>
      </c>
      <c r="C1237" s="151" t="s">
        <v>102</v>
      </c>
      <c r="D1237" s="151" t="s">
        <v>78</v>
      </c>
      <c r="E1237" s="152">
        <v>12</v>
      </c>
      <c r="F1237" s="153">
        <v>139000</v>
      </c>
      <c r="G1237" s="153">
        <v>1668000</v>
      </c>
      <c r="H1237" s="50"/>
    </row>
    <row r="1238" spans="1:8" ht="29.25">
      <c r="A1238" s="151" t="s">
        <v>635</v>
      </c>
      <c r="B1238" s="151" t="s">
        <v>79</v>
      </c>
      <c r="C1238" s="151" t="s">
        <v>80</v>
      </c>
      <c r="D1238" s="151" t="s">
        <v>72</v>
      </c>
      <c r="E1238" s="152">
        <v>8</v>
      </c>
      <c r="F1238" s="153">
        <v>129000</v>
      </c>
      <c r="G1238" s="153">
        <v>1032000</v>
      </c>
      <c r="H1238" s="50"/>
    </row>
    <row r="1239" spans="1:8" ht="29.25">
      <c r="A1239" s="151" t="s">
        <v>635</v>
      </c>
      <c r="B1239" s="151" t="s">
        <v>73</v>
      </c>
      <c r="C1239" s="151" t="s">
        <v>74</v>
      </c>
      <c r="D1239" s="151" t="s">
        <v>72</v>
      </c>
      <c r="E1239" s="152">
        <v>5</v>
      </c>
      <c r="F1239" s="153">
        <v>119000</v>
      </c>
      <c r="G1239" s="153">
        <v>595000</v>
      </c>
      <c r="H1239" s="50"/>
    </row>
    <row r="1240" spans="1:8" ht="43.5">
      <c r="A1240" s="151" t="s">
        <v>636</v>
      </c>
      <c r="B1240" s="151" t="s">
        <v>88</v>
      </c>
      <c r="C1240" s="151" t="s">
        <v>89</v>
      </c>
      <c r="D1240" s="151" t="s">
        <v>72</v>
      </c>
      <c r="E1240" s="152">
        <v>1</v>
      </c>
      <c r="F1240" s="153">
        <v>299000</v>
      </c>
      <c r="G1240" s="153">
        <v>299000</v>
      </c>
      <c r="H1240" s="50"/>
    </row>
    <row r="1241" spans="1:8" ht="43.5">
      <c r="A1241" s="151" t="s">
        <v>636</v>
      </c>
      <c r="B1241" s="151" t="s">
        <v>69</v>
      </c>
      <c r="C1241" s="151" t="s">
        <v>70</v>
      </c>
      <c r="D1241" s="151" t="s">
        <v>72</v>
      </c>
      <c r="E1241" s="152">
        <v>10</v>
      </c>
      <c r="F1241" s="153">
        <v>149000</v>
      </c>
      <c r="G1241" s="153">
        <v>1490000</v>
      </c>
      <c r="H1241" s="50"/>
    </row>
    <row r="1242" spans="1:8" ht="43.5">
      <c r="A1242" s="151" t="s">
        <v>636</v>
      </c>
      <c r="B1242" s="151" t="s">
        <v>98</v>
      </c>
      <c r="C1242" s="151" t="s">
        <v>99</v>
      </c>
      <c r="D1242" s="151" t="s">
        <v>72</v>
      </c>
      <c r="E1242" s="152">
        <v>12</v>
      </c>
      <c r="F1242" s="153">
        <v>99000</v>
      </c>
      <c r="G1242" s="153">
        <v>1188000</v>
      </c>
      <c r="H1242" s="50"/>
    </row>
    <row r="1243" spans="1:8" ht="29.25">
      <c r="A1243" s="151" t="s">
        <v>637</v>
      </c>
      <c r="B1243" s="151" t="s">
        <v>79</v>
      </c>
      <c r="C1243" s="151" t="s">
        <v>80</v>
      </c>
      <c r="D1243" s="151" t="s">
        <v>72</v>
      </c>
      <c r="E1243" s="152">
        <v>9</v>
      </c>
      <c r="F1243" s="153">
        <v>129000</v>
      </c>
      <c r="G1243" s="153">
        <v>1161000</v>
      </c>
      <c r="H1243" s="50"/>
    </row>
    <row r="1244" spans="1:8" ht="29.25">
      <c r="A1244" s="151" t="s">
        <v>637</v>
      </c>
      <c r="B1244" s="151" t="s">
        <v>101</v>
      </c>
      <c r="C1244" s="151" t="s">
        <v>102</v>
      </c>
      <c r="D1244" s="151" t="s">
        <v>78</v>
      </c>
      <c r="E1244" s="152">
        <v>5</v>
      </c>
      <c r="F1244" s="153">
        <v>139000</v>
      </c>
      <c r="G1244" s="153">
        <v>695000</v>
      </c>
      <c r="H1244" s="50"/>
    </row>
    <row r="1245" spans="1:8" ht="29.25">
      <c r="A1245" s="151" t="s">
        <v>637</v>
      </c>
      <c r="B1245" s="151" t="s">
        <v>75</v>
      </c>
      <c r="C1245" s="151" t="s">
        <v>76</v>
      </c>
      <c r="D1245" s="151" t="s">
        <v>78</v>
      </c>
      <c r="E1245" s="152">
        <v>8</v>
      </c>
      <c r="F1245" s="153">
        <v>189000</v>
      </c>
      <c r="G1245" s="153">
        <v>1512000</v>
      </c>
      <c r="H1245" s="50"/>
    </row>
    <row r="1246" spans="1:8" ht="29.25">
      <c r="A1246" s="151" t="s">
        <v>637</v>
      </c>
      <c r="B1246" s="151" t="s">
        <v>73</v>
      </c>
      <c r="C1246" s="151" t="s">
        <v>74</v>
      </c>
      <c r="D1246" s="151" t="s">
        <v>72</v>
      </c>
      <c r="E1246" s="152">
        <v>8</v>
      </c>
      <c r="F1246" s="153">
        <v>119000</v>
      </c>
      <c r="G1246" s="153">
        <v>952000</v>
      </c>
      <c r="H1246" s="50"/>
    </row>
    <row r="1247" spans="1:8" ht="43.5">
      <c r="A1247" s="151" t="s">
        <v>638</v>
      </c>
      <c r="B1247" s="151" t="s">
        <v>93</v>
      </c>
      <c r="C1247" s="151" t="s">
        <v>94</v>
      </c>
      <c r="D1247" s="151" t="s">
        <v>72</v>
      </c>
      <c r="E1247" s="152">
        <v>4</v>
      </c>
      <c r="F1247" s="153">
        <v>549000</v>
      </c>
      <c r="G1247" s="153">
        <v>2196000</v>
      </c>
      <c r="H1247" s="50"/>
    </row>
    <row r="1248" spans="1:8" ht="43.5">
      <c r="A1248" s="151" t="s">
        <v>638</v>
      </c>
      <c r="B1248" s="151" t="s">
        <v>79</v>
      </c>
      <c r="C1248" s="151" t="s">
        <v>80</v>
      </c>
      <c r="D1248" s="151" t="s">
        <v>72</v>
      </c>
      <c r="E1248" s="152">
        <v>12</v>
      </c>
      <c r="F1248" s="153">
        <v>129000</v>
      </c>
      <c r="G1248" s="153">
        <v>1548000</v>
      </c>
      <c r="H1248" s="50"/>
    </row>
    <row r="1249" spans="1:8" ht="43.5">
      <c r="A1249" s="151" t="s">
        <v>638</v>
      </c>
      <c r="B1249" s="151" t="s">
        <v>88</v>
      </c>
      <c r="C1249" s="151" t="s">
        <v>89</v>
      </c>
      <c r="D1249" s="151" t="s">
        <v>72</v>
      </c>
      <c r="E1249" s="152">
        <v>5</v>
      </c>
      <c r="F1249" s="153">
        <v>299000</v>
      </c>
      <c r="G1249" s="153">
        <v>1495000</v>
      </c>
      <c r="H1249" s="50"/>
    </row>
    <row r="1250" spans="1:8" ht="43.5">
      <c r="A1250" s="151" t="s">
        <v>639</v>
      </c>
      <c r="B1250" s="151" t="s">
        <v>91</v>
      </c>
      <c r="C1250" s="151" t="s">
        <v>92</v>
      </c>
      <c r="D1250" s="151" t="s">
        <v>72</v>
      </c>
      <c r="E1250" s="152">
        <v>2</v>
      </c>
      <c r="F1250" s="153">
        <v>249000</v>
      </c>
      <c r="G1250" s="153">
        <v>498000</v>
      </c>
      <c r="H1250" s="50"/>
    </row>
    <row r="1251" spans="1:8" ht="43.5">
      <c r="A1251" s="151" t="s">
        <v>639</v>
      </c>
      <c r="B1251" s="151" t="s">
        <v>101</v>
      </c>
      <c r="C1251" s="151" t="s">
        <v>102</v>
      </c>
      <c r="D1251" s="151" t="s">
        <v>78</v>
      </c>
      <c r="E1251" s="152">
        <v>12</v>
      </c>
      <c r="F1251" s="153">
        <v>139000</v>
      </c>
      <c r="G1251" s="153">
        <v>1668000</v>
      </c>
      <c r="H1251" s="50"/>
    </row>
    <row r="1252" spans="1:8" ht="43.5">
      <c r="A1252" s="151" t="s">
        <v>640</v>
      </c>
      <c r="B1252" s="151" t="s">
        <v>91</v>
      </c>
      <c r="C1252" s="151" t="s">
        <v>92</v>
      </c>
      <c r="D1252" s="151" t="s">
        <v>72</v>
      </c>
      <c r="E1252" s="152">
        <v>1</v>
      </c>
      <c r="F1252" s="153">
        <v>249000</v>
      </c>
      <c r="G1252" s="153">
        <v>249000</v>
      </c>
      <c r="H1252" s="50"/>
    </row>
    <row r="1253" spans="1:8" ht="43.5">
      <c r="A1253" s="151" t="s">
        <v>640</v>
      </c>
      <c r="B1253" s="151" t="s">
        <v>101</v>
      </c>
      <c r="C1253" s="151" t="s">
        <v>102</v>
      </c>
      <c r="D1253" s="151" t="s">
        <v>78</v>
      </c>
      <c r="E1253" s="152">
        <v>8</v>
      </c>
      <c r="F1253" s="153">
        <v>139000</v>
      </c>
      <c r="G1253" s="153">
        <v>1112000</v>
      </c>
      <c r="H1253" s="50"/>
    </row>
    <row r="1254" spans="1:8" ht="43.5">
      <c r="A1254" s="151" t="s">
        <v>640</v>
      </c>
      <c r="B1254" s="151" t="s">
        <v>83</v>
      </c>
      <c r="C1254" s="151" t="s">
        <v>84</v>
      </c>
      <c r="D1254" s="151" t="s">
        <v>72</v>
      </c>
      <c r="E1254" s="152">
        <v>6</v>
      </c>
      <c r="F1254" s="153">
        <v>125000</v>
      </c>
      <c r="G1254" s="153">
        <v>750000</v>
      </c>
      <c r="H1254" s="50"/>
    </row>
    <row r="1255" spans="1:8" ht="43.5">
      <c r="A1255" s="151" t="s">
        <v>640</v>
      </c>
      <c r="B1255" s="151" t="s">
        <v>96</v>
      </c>
      <c r="C1255" s="151" t="s">
        <v>97</v>
      </c>
      <c r="D1255" s="151" t="s">
        <v>72</v>
      </c>
      <c r="E1255" s="152">
        <v>3</v>
      </c>
      <c r="F1255" s="153">
        <v>449000</v>
      </c>
      <c r="G1255" s="153">
        <v>1347000</v>
      </c>
      <c r="H1255" s="50"/>
    </row>
    <row r="1256" spans="1:8" ht="43.5">
      <c r="A1256" s="151" t="s">
        <v>640</v>
      </c>
      <c r="B1256" s="151" t="s">
        <v>79</v>
      </c>
      <c r="C1256" s="151" t="s">
        <v>80</v>
      </c>
      <c r="D1256" s="151" t="s">
        <v>72</v>
      </c>
      <c r="E1256" s="152">
        <v>11</v>
      </c>
      <c r="F1256" s="153">
        <v>129000</v>
      </c>
      <c r="G1256" s="153">
        <v>1419000</v>
      </c>
      <c r="H1256" s="50"/>
    </row>
    <row r="1257" spans="1:8" ht="43.5">
      <c r="A1257" s="151" t="s">
        <v>641</v>
      </c>
      <c r="B1257" s="151" t="s">
        <v>81</v>
      </c>
      <c r="C1257" s="151" t="s">
        <v>82</v>
      </c>
      <c r="D1257" s="151" t="s">
        <v>72</v>
      </c>
      <c r="E1257" s="152">
        <v>5</v>
      </c>
      <c r="F1257" s="153">
        <v>159000</v>
      </c>
      <c r="G1257" s="153">
        <v>795000</v>
      </c>
      <c r="H1257" s="50"/>
    </row>
    <row r="1258" spans="1:8" ht="43.5">
      <c r="A1258" s="151" t="s">
        <v>641</v>
      </c>
      <c r="B1258" s="151" t="s">
        <v>93</v>
      </c>
      <c r="C1258" s="151" t="s">
        <v>94</v>
      </c>
      <c r="D1258" s="151" t="s">
        <v>72</v>
      </c>
      <c r="E1258" s="152">
        <v>5</v>
      </c>
      <c r="F1258" s="153">
        <v>549000</v>
      </c>
      <c r="G1258" s="153">
        <v>2745000</v>
      </c>
      <c r="H1258" s="50"/>
    </row>
    <row r="1259" spans="1:8" ht="43.5">
      <c r="A1259" s="151" t="s">
        <v>642</v>
      </c>
      <c r="B1259" s="151" t="s">
        <v>73</v>
      </c>
      <c r="C1259" s="151" t="s">
        <v>74</v>
      </c>
      <c r="D1259" s="151" t="s">
        <v>72</v>
      </c>
      <c r="E1259" s="152">
        <v>6</v>
      </c>
      <c r="F1259" s="153">
        <v>119000</v>
      </c>
      <c r="G1259" s="153">
        <v>714000</v>
      </c>
      <c r="H1259" s="50"/>
    </row>
    <row r="1260" spans="1:8" ht="43.5">
      <c r="A1260" s="151" t="s">
        <v>642</v>
      </c>
      <c r="B1260" s="151" t="s">
        <v>86</v>
      </c>
      <c r="C1260" s="151" t="s">
        <v>87</v>
      </c>
      <c r="D1260" s="151" t="s">
        <v>72</v>
      </c>
      <c r="E1260" s="152">
        <v>8</v>
      </c>
      <c r="F1260" s="153">
        <v>169000</v>
      </c>
      <c r="G1260" s="153">
        <v>1352000</v>
      </c>
      <c r="H1260" s="50"/>
    </row>
    <row r="1261" spans="1:8" ht="43.5">
      <c r="A1261" s="151" t="s">
        <v>642</v>
      </c>
      <c r="B1261" s="151" t="s">
        <v>93</v>
      </c>
      <c r="C1261" s="151" t="s">
        <v>94</v>
      </c>
      <c r="D1261" s="151" t="s">
        <v>72</v>
      </c>
      <c r="E1261" s="152">
        <v>3</v>
      </c>
      <c r="F1261" s="153">
        <v>549000</v>
      </c>
      <c r="G1261" s="153">
        <v>1647000</v>
      </c>
      <c r="H1261" s="50"/>
    </row>
    <row r="1262" spans="1:8" ht="43.5">
      <c r="A1262" s="151" t="s">
        <v>643</v>
      </c>
      <c r="B1262" s="151" t="s">
        <v>73</v>
      </c>
      <c r="C1262" s="151" t="s">
        <v>74</v>
      </c>
      <c r="D1262" s="151" t="s">
        <v>72</v>
      </c>
      <c r="E1262" s="152">
        <v>9</v>
      </c>
      <c r="F1262" s="153">
        <v>119000</v>
      </c>
      <c r="G1262" s="153">
        <v>1071000</v>
      </c>
      <c r="H1262" s="50"/>
    </row>
    <row r="1263" spans="1:8" ht="43.5">
      <c r="A1263" s="151" t="s">
        <v>643</v>
      </c>
      <c r="B1263" s="151" t="s">
        <v>81</v>
      </c>
      <c r="C1263" s="151" t="s">
        <v>82</v>
      </c>
      <c r="D1263" s="151" t="s">
        <v>72</v>
      </c>
      <c r="E1263" s="152">
        <v>7</v>
      </c>
      <c r="F1263" s="153">
        <v>159000</v>
      </c>
      <c r="G1263" s="153">
        <v>1113000</v>
      </c>
      <c r="H1263" s="50"/>
    </row>
    <row r="1264" spans="1:8" ht="29.25">
      <c r="A1264" s="151" t="s">
        <v>644</v>
      </c>
      <c r="B1264" s="151" t="s">
        <v>69</v>
      </c>
      <c r="C1264" s="151" t="s">
        <v>70</v>
      </c>
      <c r="D1264" s="151" t="s">
        <v>72</v>
      </c>
      <c r="E1264" s="152">
        <v>6</v>
      </c>
      <c r="F1264" s="153">
        <v>149000</v>
      </c>
      <c r="G1264" s="153">
        <v>894000</v>
      </c>
      <c r="H1264" s="50"/>
    </row>
    <row r="1265" spans="1:8" ht="29.25">
      <c r="A1265" s="151" t="s">
        <v>644</v>
      </c>
      <c r="B1265" s="151" t="s">
        <v>96</v>
      </c>
      <c r="C1265" s="151" t="s">
        <v>97</v>
      </c>
      <c r="D1265" s="151" t="s">
        <v>72</v>
      </c>
      <c r="E1265" s="152">
        <v>3</v>
      </c>
      <c r="F1265" s="153">
        <v>449000</v>
      </c>
      <c r="G1265" s="153">
        <v>1347000</v>
      </c>
      <c r="H1265" s="50"/>
    </row>
    <row r="1266" spans="1:8" ht="29.25">
      <c r="A1266" s="151" t="s">
        <v>644</v>
      </c>
      <c r="B1266" s="151" t="s">
        <v>83</v>
      </c>
      <c r="C1266" s="151" t="s">
        <v>84</v>
      </c>
      <c r="D1266" s="151" t="s">
        <v>72</v>
      </c>
      <c r="E1266" s="152">
        <v>8</v>
      </c>
      <c r="F1266" s="153">
        <v>125000</v>
      </c>
      <c r="G1266" s="153">
        <v>1000000</v>
      </c>
      <c r="H1266" s="50"/>
    </row>
    <row r="1267" spans="1:8" ht="29.25">
      <c r="A1267" s="151" t="s">
        <v>644</v>
      </c>
      <c r="B1267" s="151" t="s">
        <v>75</v>
      </c>
      <c r="C1267" s="151" t="s">
        <v>76</v>
      </c>
      <c r="D1267" s="151" t="s">
        <v>78</v>
      </c>
      <c r="E1267" s="152">
        <v>1</v>
      </c>
      <c r="F1267" s="153">
        <v>189000</v>
      </c>
      <c r="G1267" s="153">
        <v>189000</v>
      </c>
      <c r="H1267" s="50"/>
    </row>
    <row r="1268" spans="1:8" ht="43.5">
      <c r="A1268" s="151" t="s">
        <v>645</v>
      </c>
      <c r="B1268" s="151" t="s">
        <v>93</v>
      </c>
      <c r="C1268" s="151" t="s">
        <v>94</v>
      </c>
      <c r="D1268" s="151" t="s">
        <v>72</v>
      </c>
      <c r="E1268" s="152">
        <v>5</v>
      </c>
      <c r="F1268" s="153">
        <v>549000</v>
      </c>
      <c r="G1268" s="153">
        <v>2745000</v>
      </c>
      <c r="H1268" s="50"/>
    </row>
    <row r="1269" spans="1:8" ht="43.5">
      <c r="A1269" s="151" t="s">
        <v>645</v>
      </c>
      <c r="B1269" s="151" t="s">
        <v>79</v>
      </c>
      <c r="C1269" s="151" t="s">
        <v>80</v>
      </c>
      <c r="D1269" s="151" t="s">
        <v>72</v>
      </c>
      <c r="E1269" s="152">
        <v>2</v>
      </c>
      <c r="F1269" s="153">
        <v>129000</v>
      </c>
      <c r="G1269" s="153">
        <v>258000</v>
      </c>
      <c r="H1269" s="50"/>
    </row>
    <row r="1270" spans="1:8" ht="43.5">
      <c r="A1270" s="151" t="s">
        <v>645</v>
      </c>
      <c r="B1270" s="151" t="s">
        <v>98</v>
      </c>
      <c r="C1270" s="151" t="s">
        <v>99</v>
      </c>
      <c r="D1270" s="151" t="s">
        <v>72</v>
      </c>
      <c r="E1270" s="152">
        <v>11</v>
      </c>
      <c r="F1270" s="153">
        <v>99000</v>
      </c>
      <c r="G1270" s="153">
        <v>1089000</v>
      </c>
      <c r="H1270" s="50"/>
    </row>
    <row r="1271" spans="1:8" ht="43.5">
      <c r="A1271" s="151" t="s">
        <v>646</v>
      </c>
      <c r="B1271" s="151" t="s">
        <v>69</v>
      </c>
      <c r="C1271" s="151" t="s">
        <v>70</v>
      </c>
      <c r="D1271" s="151" t="s">
        <v>72</v>
      </c>
      <c r="E1271" s="152">
        <v>1</v>
      </c>
      <c r="F1271" s="153">
        <v>149000</v>
      </c>
      <c r="G1271" s="153">
        <v>149000</v>
      </c>
      <c r="H1271" s="50"/>
    </row>
    <row r="1272" spans="1:8" ht="43.5">
      <c r="A1272" s="151" t="s">
        <v>646</v>
      </c>
      <c r="B1272" s="151" t="s">
        <v>73</v>
      </c>
      <c r="C1272" s="151" t="s">
        <v>74</v>
      </c>
      <c r="D1272" s="151" t="s">
        <v>72</v>
      </c>
      <c r="E1272" s="152">
        <v>1</v>
      </c>
      <c r="F1272" s="153">
        <v>119000</v>
      </c>
      <c r="G1272" s="153">
        <v>119000</v>
      </c>
      <c r="H1272" s="50"/>
    </row>
    <row r="1273" spans="1:8" ht="43.5">
      <c r="A1273" s="151" t="s">
        <v>646</v>
      </c>
      <c r="B1273" s="151" t="s">
        <v>96</v>
      </c>
      <c r="C1273" s="151" t="s">
        <v>97</v>
      </c>
      <c r="D1273" s="151" t="s">
        <v>72</v>
      </c>
      <c r="E1273" s="152">
        <v>1</v>
      </c>
      <c r="F1273" s="153">
        <v>449000</v>
      </c>
      <c r="G1273" s="153">
        <v>449000</v>
      </c>
      <c r="H1273" s="50"/>
    </row>
    <row r="1274" spans="1:8" ht="43.5">
      <c r="A1274" s="151" t="s">
        <v>646</v>
      </c>
      <c r="B1274" s="151" t="s">
        <v>93</v>
      </c>
      <c r="C1274" s="151" t="s">
        <v>94</v>
      </c>
      <c r="D1274" s="151" t="s">
        <v>72</v>
      </c>
      <c r="E1274" s="152">
        <v>4</v>
      </c>
      <c r="F1274" s="153">
        <v>549000</v>
      </c>
      <c r="G1274" s="153">
        <v>2196000</v>
      </c>
      <c r="H1274" s="50"/>
    </row>
    <row r="1275" spans="1:8" ht="43.5">
      <c r="A1275" s="151" t="s">
        <v>646</v>
      </c>
      <c r="B1275" s="151" t="s">
        <v>75</v>
      </c>
      <c r="C1275" s="151" t="s">
        <v>76</v>
      </c>
      <c r="D1275" s="151" t="s">
        <v>78</v>
      </c>
      <c r="E1275" s="152">
        <v>4</v>
      </c>
      <c r="F1275" s="153">
        <v>189000</v>
      </c>
      <c r="G1275" s="153">
        <v>756000</v>
      </c>
      <c r="H1275" s="50"/>
    </row>
    <row r="1276" spans="1:8" ht="43.5">
      <c r="A1276" s="151" t="s">
        <v>646</v>
      </c>
      <c r="B1276" s="151" t="s">
        <v>98</v>
      </c>
      <c r="C1276" s="151" t="s">
        <v>99</v>
      </c>
      <c r="D1276" s="151" t="s">
        <v>72</v>
      </c>
      <c r="E1276" s="152">
        <v>12</v>
      </c>
      <c r="F1276" s="153">
        <v>99000</v>
      </c>
      <c r="G1276" s="153">
        <v>1188000</v>
      </c>
      <c r="H1276" s="50"/>
    </row>
    <row r="1277" spans="1:8" ht="43.5">
      <c r="A1277" s="151" t="s">
        <v>647</v>
      </c>
      <c r="B1277" s="151" t="s">
        <v>101</v>
      </c>
      <c r="C1277" s="151" t="s">
        <v>102</v>
      </c>
      <c r="D1277" s="151" t="s">
        <v>78</v>
      </c>
      <c r="E1277" s="152">
        <v>8</v>
      </c>
      <c r="F1277" s="153">
        <v>139000</v>
      </c>
      <c r="G1277" s="153">
        <v>1112000</v>
      </c>
      <c r="H1277" s="50"/>
    </row>
    <row r="1278" spans="1:8" ht="43.5">
      <c r="A1278" s="151" t="s">
        <v>647</v>
      </c>
      <c r="B1278" s="151" t="s">
        <v>86</v>
      </c>
      <c r="C1278" s="151" t="s">
        <v>87</v>
      </c>
      <c r="D1278" s="151" t="s">
        <v>72</v>
      </c>
      <c r="E1278" s="152">
        <v>7</v>
      </c>
      <c r="F1278" s="153">
        <v>169000</v>
      </c>
      <c r="G1278" s="153">
        <v>1183000</v>
      </c>
      <c r="H1278" s="50"/>
    </row>
    <row r="1279" spans="1:8" ht="43.5">
      <c r="A1279" s="151" t="s">
        <v>647</v>
      </c>
      <c r="B1279" s="151" t="s">
        <v>96</v>
      </c>
      <c r="C1279" s="151" t="s">
        <v>97</v>
      </c>
      <c r="D1279" s="151" t="s">
        <v>72</v>
      </c>
      <c r="E1279" s="152">
        <v>2</v>
      </c>
      <c r="F1279" s="153">
        <v>449000</v>
      </c>
      <c r="G1279" s="153">
        <v>898000</v>
      </c>
      <c r="H1279" s="50"/>
    </row>
    <row r="1280" spans="1:8" ht="43.5">
      <c r="A1280" s="151" t="s">
        <v>647</v>
      </c>
      <c r="B1280" s="151" t="s">
        <v>93</v>
      </c>
      <c r="C1280" s="151" t="s">
        <v>94</v>
      </c>
      <c r="D1280" s="151" t="s">
        <v>72</v>
      </c>
      <c r="E1280" s="152">
        <v>3</v>
      </c>
      <c r="F1280" s="153">
        <v>549000</v>
      </c>
      <c r="G1280" s="153">
        <v>1647000</v>
      </c>
      <c r="H1280" s="50"/>
    </row>
    <row r="1281" spans="1:8" ht="43.5">
      <c r="A1281" s="151" t="s">
        <v>647</v>
      </c>
      <c r="B1281" s="151" t="s">
        <v>79</v>
      </c>
      <c r="C1281" s="151" t="s">
        <v>80</v>
      </c>
      <c r="D1281" s="151" t="s">
        <v>72</v>
      </c>
      <c r="E1281" s="152">
        <v>4</v>
      </c>
      <c r="F1281" s="153">
        <v>129000</v>
      </c>
      <c r="G1281" s="153">
        <v>516000</v>
      </c>
      <c r="H1281" s="50"/>
    </row>
    <row r="1282" spans="1:8" ht="29.25">
      <c r="A1282" s="151" t="s">
        <v>648</v>
      </c>
      <c r="B1282" s="151" t="s">
        <v>73</v>
      </c>
      <c r="C1282" s="151" t="s">
        <v>74</v>
      </c>
      <c r="D1282" s="151" t="s">
        <v>72</v>
      </c>
      <c r="E1282" s="152">
        <v>10</v>
      </c>
      <c r="F1282" s="153">
        <v>119000</v>
      </c>
      <c r="G1282" s="153">
        <v>1190000</v>
      </c>
      <c r="H1282" s="50"/>
    </row>
    <row r="1283" spans="1:8" ht="29.25">
      <c r="A1283" s="151" t="s">
        <v>648</v>
      </c>
      <c r="B1283" s="151" t="s">
        <v>88</v>
      </c>
      <c r="C1283" s="151" t="s">
        <v>89</v>
      </c>
      <c r="D1283" s="151" t="s">
        <v>72</v>
      </c>
      <c r="E1283" s="152">
        <v>3</v>
      </c>
      <c r="F1283" s="153">
        <v>299000</v>
      </c>
      <c r="G1283" s="153">
        <v>897000</v>
      </c>
      <c r="H1283" s="50"/>
    </row>
    <row r="1284" spans="1:8" ht="29.25">
      <c r="A1284" s="151" t="s">
        <v>649</v>
      </c>
      <c r="B1284" s="151" t="s">
        <v>91</v>
      </c>
      <c r="C1284" s="151" t="s">
        <v>92</v>
      </c>
      <c r="D1284" s="151" t="s">
        <v>72</v>
      </c>
      <c r="E1284" s="152">
        <v>3</v>
      </c>
      <c r="F1284" s="153">
        <v>249000</v>
      </c>
      <c r="G1284" s="153">
        <v>747000</v>
      </c>
      <c r="H1284" s="50"/>
    </row>
    <row r="1285" spans="1:8" ht="29.25">
      <c r="A1285" s="151" t="s">
        <v>649</v>
      </c>
      <c r="B1285" s="151" t="s">
        <v>69</v>
      </c>
      <c r="C1285" s="151" t="s">
        <v>70</v>
      </c>
      <c r="D1285" s="151" t="s">
        <v>72</v>
      </c>
      <c r="E1285" s="152">
        <v>3</v>
      </c>
      <c r="F1285" s="153">
        <v>149000</v>
      </c>
      <c r="G1285" s="153">
        <v>447000</v>
      </c>
      <c r="H1285" s="50"/>
    </row>
    <row r="1286" spans="1:8" ht="29.25">
      <c r="A1286" s="151" t="s">
        <v>649</v>
      </c>
      <c r="B1286" s="151" t="s">
        <v>88</v>
      </c>
      <c r="C1286" s="151" t="s">
        <v>89</v>
      </c>
      <c r="D1286" s="151" t="s">
        <v>72</v>
      </c>
      <c r="E1286" s="152">
        <v>5</v>
      </c>
      <c r="F1286" s="153">
        <v>299000</v>
      </c>
      <c r="G1286" s="153">
        <v>1495000</v>
      </c>
      <c r="H1286" s="50"/>
    </row>
    <row r="1287" spans="1:8" ht="43.5">
      <c r="A1287" s="151" t="s">
        <v>650</v>
      </c>
      <c r="B1287" s="151" t="s">
        <v>101</v>
      </c>
      <c r="C1287" s="151" t="s">
        <v>102</v>
      </c>
      <c r="D1287" s="151" t="s">
        <v>78</v>
      </c>
      <c r="E1287" s="152">
        <v>10</v>
      </c>
      <c r="F1287" s="153">
        <v>139000</v>
      </c>
      <c r="G1287" s="153">
        <v>1390000</v>
      </c>
      <c r="H1287" s="50"/>
    </row>
    <row r="1288" spans="1:8" ht="43.5">
      <c r="A1288" s="151" t="s">
        <v>650</v>
      </c>
      <c r="B1288" s="151" t="s">
        <v>88</v>
      </c>
      <c r="C1288" s="151" t="s">
        <v>89</v>
      </c>
      <c r="D1288" s="151" t="s">
        <v>72</v>
      </c>
      <c r="E1288" s="152">
        <v>2</v>
      </c>
      <c r="F1288" s="153">
        <v>299000</v>
      </c>
      <c r="G1288" s="153">
        <v>598000</v>
      </c>
      <c r="H1288" s="50"/>
    </row>
    <row r="1289" spans="1:8" ht="43.5">
      <c r="A1289" s="151" t="s">
        <v>651</v>
      </c>
      <c r="B1289" s="151" t="s">
        <v>81</v>
      </c>
      <c r="C1289" s="151" t="s">
        <v>82</v>
      </c>
      <c r="D1289" s="151" t="s">
        <v>72</v>
      </c>
      <c r="E1289" s="152">
        <v>5</v>
      </c>
      <c r="F1289" s="153">
        <v>159000</v>
      </c>
      <c r="G1289" s="153">
        <v>795000</v>
      </c>
      <c r="H1289" s="50"/>
    </row>
    <row r="1290" spans="1:8" ht="43.5">
      <c r="A1290" s="151" t="s">
        <v>651</v>
      </c>
      <c r="B1290" s="151" t="s">
        <v>93</v>
      </c>
      <c r="C1290" s="151" t="s">
        <v>94</v>
      </c>
      <c r="D1290" s="151" t="s">
        <v>72</v>
      </c>
      <c r="E1290" s="152">
        <v>3</v>
      </c>
      <c r="F1290" s="153">
        <v>549000</v>
      </c>
      <c r="G1290" s="153">
        <v>1647000</v>
      </c>
      <c r="H1290" s="50"/>
    </row>
    <row r="1291" spans="1:8" ht="43.5">
      <c r="A1291" s="151" t="s">
        <v>651</v>
      </c>
      <c r="B1291" s="151" t="s">
        <v>91</v>
      </c>
      <c r="C1291" s="151" t="s">
        <v>92</v>
      </c>
      <c r="D1291" s="151" t="s">
        <v>72</v>
      </c>
      <c r="E1291" s="152">
        <v>5</v>
      </c>
      <c r="F1291" s="153">
        <v>249000</v>
      </c>
      <c r="G1291" s="153">
        <v>1245000</v>
      </c>
      <c r="H1291" s="50"/>
    </row>
    <row r="1292" spans="1:8" ht="43.5">
      <c r="A1292" s="151" t="s">
        <v>651</v>
      </c>
      <c r="B1292" s="151" t="s">
        <v>83</v>
      </c>
      <c r="C1292" s="151" t="s">
        <v>84</v>
      </c>
      <c r="D1292" s="151" t="s">
        <v>72</v>
      </c>
      <c r="E1292" s="152">
        <v>12</v>
      </c>
      <c r="F1292" s="153">
        <v>125000</v>
      </c>
      <c r="G1292" s="153">
        <v>1500000</v>
      </c>
      <c r="H1292" s="50"/>
    </row>
    <row r="1293" spans="1:8" ht="29.25">
      <c r="A1293" s="151" t="s">
        <v>652</v>
      </c>
      <c r="B1293" s="151" t="s">
        <v>69</v>
      </c>
      <c r="C1293" s="151" t="s">
        <v>70</v>
      </c>
      <c r="D1293" s="151" t="s">
        <v>72</v>
      </c>
      <c r="E1293" s="152">
        <v>3</v>
      </c>
      <c r="F1293" s="153">
        <v>149000</v>
      </c>
      <c r="G1293" s="153">
        <v>447000</v>
      </c>
      <c r="H1293" s="50"/>
    </row>
    <row r="1294" spans="1:8" ht="29.25">
      <c r="A1294" s="151" t="s">
        <v>652</v>
      </c>
      <c r="B1294" s="151" t="s">
        <v>98</v>
      </c>
      <c r="C1294" s="151" t="s">
        <v>99</v>
      </c>
      <c r="D1294" s="151" t="s">
        <v>72</v>
      </c>
      <c r="E1294" s="152">
        <v>8</v>
      </c>
      <c r="F1294" s="153">
        <v>99000</v>
      </c>
      <c r="G1294" s="153">
        <v>792000</v>
      </c>
      <c r="H1294" s="50"/>
    </row>
    <row r="1295" spans="1:8" ht="29.25">
      <c r="A1295" s="151" t="s">
        <v>652</v>
      </c>
      <c r="B1295" s="151" t="s">
        <v>93</v>
      </c>
      <c r="C1295" s="151" t="s">
        <v>94</v>
      </c>
      <c r="D1295" s="151" t="s">
        <v>72</v>
      </c>
      <c r="E1295" s="152">
        <v>1</v>
      </c>
      <c r="F1295" s="153">
        <v>549000</v>
      </c>
      <c r="G1295" s="153">
        <v>549000</v>
      </c>
      <c r="H1295" s="50"/>
    </row>
    <row r="1296" spans="1:8" ht="43.5">
      <c r="A1296" s="151" t="s">
        <v>653</v>
      </c>
      <c r="B1296" s="151" t="s">
        <v>96</v>
      </c>
      <c r="C1296" s="151" t="s">
        <v>97</v>
      </c>
      <c r="D1296" s="151" t="s">
        <v>72</v>
      </c>
      <c r="E1296" s="152">
        <v>3</v>
      </c>
      <c r="F1296" s="153">
        <v>449000</v>
      </c>
      <c r="G1296" s="153">
        <v>1347000</v>
      </c>
      <c r="H1296" s="50"/>
    </row>
    <row r="1297" spans="1:8" ht="43.5">
      <c r="A1297" s="151" t="s">
        <v>653</v>
      </c>
      <c r="B1297" s="151" t="s">
        <v>81</v>
      </c>
      <c r="C1297" s="151" t="s">
        <v>82</v>
      </c>
      <c r="D1297" s="151" t="s">
        <v>72</v>
      </c>
      <c r="E1297" s="152">
        <v>11</v>
      </c>
      <c r="F1297" s="153">
        <v>159000</v>
      </c>
      <c r="G1297" s="153">
        <v>1749000</v>
      </c>
      <c r="H1297" s="50"/>
    </row>
    <row r="1298" spans="1:8" ht="43.5">
      <c r="A1298" s="151" t="s">
        <v>653</v>
      </c>
      <c r="B1298" s="151" t="s">
        <v>91</v>
      </c>
      <c r="C1298" s="151" t="s">
        <v>92</v>
      </c>
      <c r="D1298" s="151" t="s">
        <v>72</v>
      </c>
      <c r="E1298" s="152">
        <v>2</v>
      </c>
      <c r="F1298" s="153">
        <v>249000</v>
      </c>
      <c r="G1298" s="153">
        <v>498000</v>
      </c>
      <c r="H1298" s="50"/>
    </row>
    <row r="1299" spans="1:8" ht="43.5">
      <c r="A1299" s="151" t="s">
        <v>653</v>
      </c>
      <c r="B1299" s="151" t="s">
        <v>98</v>
      </c>
      <c r="C1299" s="151" t="s">
        <v>99</v>
      </c>
      <c r="D1299" s="151" t="s">
        <v>72</v>
      </c>
      <c r="E1299" s="152">
        <v>10</v>
      </c>
      <c r="F1299" s="153">
        <v>99000</v>
      </c>
      <c r="G1299" s="153">
        <v>990000</v>
      </c>
      <c r="H1299" s="50"/>
    </row>
    <row r="1300" spans="1:8" ht="29.25">
      <c r="A1300" s="151" t="s">
        <v>654</v>
      </c>
      <c r="B1300" s="151" t="s">
        <v>83</v>
      </c>
      <c r="C1300" s="151" t="s">
        <v>84</v>
      </c>
      <c r="D1300" s="151" t="s">
        <v>72</v>
      </c>
      <c r="E1300" s="152">
        <v>9</v>
      </c>
      <c r="F1300" s="153">
        <v>125000</v>
      </c>
      <c r="G1300" s="153">
        <v>1125000</v>
      </c>
      <c r="H1300" s="50"/>
    </row>
    <row r="1301" spans="1:8" ht="29.25">
      <c r="A1301" s="151" t="s">
        <v>654</v>
      </c>
      <c r="B1301" s="151" t="s">
        <v>88</v>
      </c>
      <c r="C1301" s="151" t="s">
        <v>89</v>
      </c>
      <c r="D1301" s="151" t="s">
        <v>72</v>
      </c>
      <c r="E1301" s="152">
        <v>3</v>
      </c>
      <c r="F1301" s="153">
        <v>299000</v>
      </c>
      <c r="G1301" s="153">
        <v>897000</v>
      </c>
      <c r="H1301" s="50"/>
    </row>
    <row r="1302" spans="1:8" ht="29.25">
      <c r="A1302" s="151" t="s">
        <v>654</v>
      </c>
      <c r="B1302" s="151" t="s">
        <v>101</v>
      </c>
      <c r="C1302" s="151" t="s">
        <v>102</v>
      </c>
      <c r="D1302" s="151" t="s">
        <v>78</v>
      </c>
      <c r="E1302" s="152">
        <v>6</v>
      </c>
      <c r="F1302" s="153">
        <v>139000</v>
      </c>
      <c r="G1302" s="153">
        <v>834000</v>
      </c>
      <c r="H1302" s="50"/>
    </row>
    <row r="1303" spans="1:8" ht="43.5">
      <c r="A1303" s="151" t="s">
        <v>655</v>
      </c>
      <c r="B1303" s="151" t="s">
        <v>79</v>
      </c>
      <c r="C1303" s="151" t="s">
        <v>80</v>
      </c>
      <c r="D1303" s="151" t="s">
        <v>72</v>
      </c>
      <c r="E1303" s="152">
        <v>9</v>
      </c>
      <c r="F1303" s="153">
        <v>129000</v>
      </c>
      <c r="G1303" s="153">
        <v>1161000</v>
      </c>
      <c r="H1303" s="50"/>
    </row>
    <row r="1304" spans="1:8" ht="43.5">
      <c r="A1304" s="151" t="s">
        <v>655</v>
      </c>
      <c r="B1304" s="151" t="s">
        <v>96</v>
      </c>
      <c r="C1304" s="151" t="s">
        <v>97</v>
      </c>
      <c r="D1304" s="151" t="s">
        <v>72</v>
      </c>
      <c r="E1304" s="152">
        <v>1</v>
      </c>
      <c r="F1304" s="153">
        <v>449000</v>
      </c>
      <c r="G1304" s="153">
        <v>449000</v>
      </c>
      <c r="H1304" s="50"/>
    </row>
    <row r="1305" spans="1:8" ht="43.5">
      <c r="A1305" s="151" t="s">
        <v>655</v>
      </c>
      <c r="B1305" s="151" t="s">
        <v>98</v>
      </c>
      <c r="C1305" s="151" t="s">
        <v>99</v>
      </c>
      <c r="D1305" s="151" t="s">
        <v>72</v>
      </c>
      <c r="E1305" s="152">
        <v>9</v>
      </c>
      <c r="F1305" s="153">
        <v>99000</v>
      </c>
      <c r="G1305" s="153">
        <v>891000</v>
      </c>
      <c r="H1305" s="50"/>
    </row>
    <row r="1306" spans="1:8" ht="43.5">
      <c r="A1306" s="151" t="s">
        <v>656</v>
      </c>
      <c r="B1306" s="151" t="s">
        <v>96</v>
      </c>
      <c r="C1306" s="151" t="s">
        <v>97</v>
      </c>
      <c r="D1306" s="151" t="s">
        <v>72</v>
      </c>
      <c r="E1306" s="152">
        <v>4</v>
      </c>
      <c r="F1306" s="153">
        <v>449000</v>
      </c>
      <c r="G1306" s="153">
        <v>1796000</v>
      </c>
      <c r="H1306" s="50"/>
    </row>
    <row r="1307" spans="1:8" ht="43.5">
      <c r="A1307" s="151" t="s">
        <v>656</v>
      </c>
      <c r="B1307" s="151" t="s">
        <v>75</v>
      </c>
      <c r="C1307" s="151" t="s">
        <v>76</v>
      </c>
      <c r="D1307" s="151" t="s">
        <v>78</v>
      </c>
      <c r="E1307" s="152">
        <v>4</v>
      </c>
      <c r="F1307" s="153">
        <v>189000</v>
      </c>
      <c r="G1307" s="153">
        <v>756000</v>
      </c>
      <c r="H1307" s="50"/>
    </row>
    <row r="1308" spans="1:8" ht="43.5">
      <c r="A1308" s="151" t="s">
        <v>656</v>
      </c>
      <c r="B1308" s="151" t="s">
        <v>86</v>
      </c>
      <c r="C1308" s="151" t="s">
        <v>87</v>
      </c>
      <c r="D1308" s="151" t="s">
        <v>72</v>
      </c>
      <c r="E1308" s="152">
        <v>11</v>
      </c>
      <c r="F1308" s="153">
        <v>169000</v>
      </c>
      <c r="G1308" s="153">
        <v>1859000</v>
      </c>
      <c r="H1308" s="50"/>
    </row>
    <row r="1309" spans="1:8" ht="43.5">
      <c r="A1309" s="151" t="s">
        <v>656</v>
      </c>
      <c r="B1309" s="151" t="s">
        <v>98</v>
      </c>
      <c r="C1309" s="151" t="s">
        <v>99</v>
      </c>
      <c r="D1309" s="151" t="s">
        <v>72</v>
      </c>
      <c r="E1309" s="152">
        <v>4</v>
      </c>
      <c r="F1309" s="153">
        <v>99000</v>
      </c>
      <c r="G1309" s="153">
        <v>396000</v>
      </c>
      <c r="H1309" s="50"/>
    </row>
    <row r="1310" spans="1:8" ht="43.5">
      <c r="A1310" s="151" t="s">
        <v>656</v>
      </c>
      <c r="B1310" s="151" t="s">
        <v>73</v>
      </c>
      <c r="C1310" s="151" t="s">
        <v>74</v>
      </c>
      <c r="D1310" s="151" t="s">
        <v>72</v>
      </c>
      <c r="E1310" s="152">
        <v>8</v>
      </c>
      <c r="F1310" s="153">
        <v>119000</v>
      </c>
      <c r="G1310" s="153">
        <v>952000</v>
      </c>
      <c r="H1310" s="50"/>
    </row>
    <row r="1311" spans="1:8" ht="29.25">
      <c r="A1311" s="151" t="s">
        <v>657</v>
      </c>
      <c r="B1311" s="151" t="s">
        <v>91</v>
      </c>
      <c r="C1311" s="151" t="s">
        <v>92</v>
      </c>
      <c r="D1311" s="151" t="s">
        <v>72</v>
      </c>
      <c r="E1311" s="152">
        <v>6</v>
      </c>
      <c r="F1311" s="153">
        <v>249000</v>
      </c>
      <c r="G1311" s="153">
        <v>1494000</v>
      </c>
      <c r="H1311" s="50"/>
    </row>
    <row r="1312" spans="1:8" ht="29.25">
      <c r="A1312" s="151" t="s">
        <v>657</v>
      </c>
      <c r="B1312" s="151" t="s">
        <v>69</v>
      </c>
      <c r="C1312" s="151" t="s">
        <v>70</v>
      </c>
      <c r="D1312" s="151" t="s">
        <v>72</v>
      </c>
      <c r="E1312" s="152">
        <v>4</v>
      </c>
      <c r="F1312" s="153">
        <v>149000</v>
      </c>
      <c r="G1312" s="153">
        <v>596000</v>
      </c>
      <c r="H1312" s="50"/>
    </row>
    <row r="1313" spans="1:8" ht="29.25">
      <c r="A1313" s="151" t="s">
        <v>657</v>
      </c>
      <c r="B1313" s="151" t="s">
        <v>88</v>
      </c>
      <c r="C1313" s="151" t="s">
        <v>89</v>
      </c>
      <c r="D1313" s="151" t="s">
        <v>72</v>
      </c>
      <c r="E1313" s="152">
        <v>7</v>
      </c>
      <c r="F1313" s="153">
        <v>299000</v>
      </c>
      <c r="G1313" s="153">
        <v>2093000</v>
      </c>
      <c r="H1313" s="50"/>
    </row>
    <row r="1314" spans="1:8" ht="29.25">
      <c r="A1314" s="151" t="s">
        <v>658</v>
      </c>
      <c r="B1314" s="151" t="s">
        <v>96</v>
      </c>
      <c r="C1314" s="151" t="s">
        <v>97</v>
      </c>
      <c r="D1314" s="151" t="s">
        <v>72</v>
      </c>
      <c r="E1314" s="152">
        <v>2</v>
      </c>
      <c r="F1314" s="153">
        <v>449000</v>
      </c>
      <c r="G1314" s="153">
        <v>898000</v>
      </c>
      <c r="H1314" s="50"/>
    </row>
    <row r="1315" spans="1:8" ht="29.25">
      <c r="A1315" s="151" t="s">
        <v>658</v>
      </c>
      <c r="B1315" s="151" t="s">
        <v>79</v>
      </c>
      <c r="C1315" s="151" t="s">
        <v>80</v>
      </c>
      <c r="D1315" s="151" t="s">
        <v>72</v>
      </c>
      <c r="E1315" s="152">
        <v>12</v>
      </c>
      <c r="F1315" s="153">
        <v>129000</v>
      </c>
      <c r="G1315" s="153">
        <v>1548000</v>
      </c>
      <c r="H1315" s="50"/>
    </row>
    <row r="1316" spans="1:8" ht="29.25">
      <c r="A1316" s="151" t="s">
        <v>658</v>
      </c>
      <c r="B1316" s="151" t="s">
        <v>98</v>
      </c>
      <c r="C1316" s="151" t="s">
        <v>99</v>
      </c>
      <c r="D1316" s="151" t="s">
        <v>72</v>
      </c>
      <c r="E1316" s="152">
        <v>2</v>
      </c>
      <c r="F1316" s="153">
        <v>99000</v>
      </c>
      <c r="G1316" s="153">
        <v>198000</v>
      </c>
      <c r="H1316" s="50"/>
    </row>
    <row r="1317" spans="1:8" ht="43.5">
      <c r="A1317" s="151" t="s">
        <v>659</v>
      </c>
      <c r="B1317" s="151" t="s">
        <v>75</v>
      </c>
      <c r="C1317" s="151" t="s">
        <v>76</v>
      </c>
      <c r="D1317" s="151" t="s">
        <v>78</v>
      </c>
      <c r="E1317" s="152">
        <v>8</v>
      </c>
      <c r="F1317" s="153">
        <v>189000</v>
      </c>
      <c r="G1317" s="153">
        <v>1512000</v>
      </c>
      <c r="H1317" s="50"/>
    </row>
    <row r="1318" spans="1:8" ht="43.5">
      <c r="A1318" s="151" t="s">
        <v>659</v>
      </c>
      <c r="B1318" s="151" t="s">
        <v>101</v>
      </c>
      <c r="C1318" s="151" t="s">
        <v>102</v>
      </c>
      <c r="D1318" s="151" t="s">
        <v>78</v>
      </c>
      <c r="E1318" s="152">
        <v>8</v>
      </c>
      <c r="F1318" s="153">
        <v>139000</v>
      </c>
      <c r="G1318" s="153">
        <v>1112000</v>
      </c>
      <c r="H1318" s="50"/>
    </row>
    <row r="1319" spans="1:8" ht="43.5">
      <c r="A1319" s="151" t="s">
        <v>659</v>
      </c>
      <c r="B1319" s="151" t="s">
        <v>88</v>
      </c>
      <c r="C1319" s="151" t="s">
        <v>89</v>
      </c>
      <c r="D1319" s="151" t="s">
        <v>72</v>
      </c>
      <c r="E1319" s="152">
        <v>3</v>
      </c>
      <c r="F1319" s="153">
        <v>299000</v>
      </c>
      <c r="G1319" s="153">
        <v>897000</v>
      </c>
      <c r="H1319" s="50"/>
    </row>
    <row r="1320" spans="1:8" ht="43.5">
      <c r="A1320" s="151" t="s">
        <v>659</v>
      </c>
      <c r="B1320" s="151" t="s">
        <v>91</v>
      </c>
      <c r="C1320" s="151" t="s">
        <v>92</v>
      </c>
      <c r="D1320" s="151" t="s">
        <v>72</v>
      </c>
      <c r="E1320" s="152">
        <v>6</v>
      </c>
      <c r="F1320" s="153">
        <v>249000</v>
      </c>
      <c r="G1320" s="153">
        <v>1494000</v>
      </c>
      <c r="H1320" s="50"/>
    </row>
    <row r="1321" spans="1:8" ht="43.5">
      <c r="A1321" s="151" t="s">
        <v>659</v>
      </c>
      <c r="B1321" s="151" t="s">
        <v>96</v>
      </c>
      <c r="C1321" s="151" t="s">
        <v>97</v>
      </c>
      <c r="D1321" s="151" t="s">
        <v>72</v>
      </c>
      <c r="E1321" s="152">
        <v>5</v>
      </c>
      <c r="F1321" s="153">
        <v>449000</v>
      </c>
      <c r="G1321" s="153">
        <v>2245000</v>
      </c>
      <c r="H1321" s="50"/>
    </row>
    <row r="1322" spans="1:8" ht="43.5">
      <c r="A1322" s="151" t="s">
        <v>659</v>
      </c>
      <c r="B1322" s="151" t="s">
        <v>81</v>
      </c>
      <c r="C1322" s="151" t="s">
        <v>82</v>
      </c>
      <c r="D1322" s="151" t="s">
        <v>72</v>
      </c>
      <c r="E1322" s="152">
        <v>5</v>
      </c>
      <c r="F1322" s="153">
        <v>159000</v>
      </c>
      <c r="G1322" s="153">
        <v>795000</v>
      </c>
      <c r="H1322" s="50"/>
    </row>
    <row r="1323" spans="1:8" ht="43.5">
      <c r="A1323" s="151" t="s">
        <v>660</v>
      </c>
      <c r="B1323" s="151" t="s">
        <v>83</v>
      </c>
      <c r="C1323" s="151" t="s">
        <v>84</v>
      </c>
      <c r="D1323" s="151" t="s">
        <v>72</v>
      </c>
      <c r="E1323" s="152">
        <v>7</v>
      </c>
      <c r="F1323" s="153">
        <v>125000</v>
      </c>
      <c r="G1323" s="153">
        <v>875000</v>
      </c>
      <c r="H1323" s="50"/>
    </row>
    <row r="1324" spans="1:8" ht="43.5">
      <c r="A1324" s="151" t="s">
        <v>660</v>
      </c>
      <c r="B1324" s="151" t="s">
        <v>88</v>
      </c>
      <c r="C1324" s="151" t="s">
        <v>89</v>
      </c>
      <c r="D1324" s="151" t="s">
        <v>72</v>
      </c>
      <c r="E1324" s="152">
        <v>6</v>
      </c>
      <c r="F1324" s="153">
        <v>299000</v>
      </c>
      <c r="G1324" s="153">
        <v>1794000</v>
      </c>
      <c r="H1324" s="50"/>
    </row>
    <row r="1325" spans="1:8" ht="43.5">
      <c r="A1325" s="151" t="s">
        <v>660</v>
      </c>
      <c r="B1325" s="151" t="s">
        <v>91</v>
      </c>
      <c r="C1325" s="151" t="s">
        <v>92</v>
      </c>
      <c r="D1325" s="151" t="s">
        <v>72</v>
      </c>
      <c r="E1325" s="152">
        <v>4</v>
      </c>
      <c r="F1325" s="153">
        <v>249000</v>
      </c>
      <c r="G1325" s="153">
        <v>996000</v>
      </c>
      <c r="H1325" s="50"/>
    </row>
    <row r="1326" spans="1:8" ht="43.5">
      <c r="A1326" s="151" t="s">
        <v>660</v>
      </c>
      <c r="B1326" s="151" t="s">
        <v>86</v>
      </c>
      <c r="C1326" s="151" t="s">
        <v>87</v>
      </c>
      <c r="D1326" s="151" t="s">
        <v>72</v>
      </c>
      <c r="E1326" s="152">
        <v>7</v>
      </c>
      <c r="F1326" s="153">
        <v>169000</v>
      </c>
      <c r="G1326" s="153">
        <v>1183000</v>
      </c>
      <c r="H1326" s="50"/>
    </row>
    <row r="1327" spans="1:8" ht="43.5">
      <c r="A1327" s="151" t="s">
        <v>661</v>
      </c>
      <c r="B1327" s="151" t="s">
        <v>73</v>
      </c>
      <c r="C1327" s="151" t="s">
        <v>74</v>
      </c>
      <c r="D1327" s="151" t="s">
        <v>72</v>
      </c>
      <c r="E1327" s="152">
        <v>12</v>
      </c>
      <c r="F1327" s="153">
        <v>119000</v>
      </c>
      <c r="G1327" s="153">
        <v>1428000</v>
      </c>
      <c r="H1327" s="50"/>
    </row>
    <row r="1328" spans="1:8" ht="43.5">
      <c r="A1328" s="151" t="s">
        <v>661</v>
      </c>
      <c r="B1328" s="151" t="s">
        <v>79</v>
      </c>
      <c r="C1328" s="151" t="s">
        <v>80</v>
      </c>
      <c r="D1328" s="151" t="s">
        <v>72</v>
      </c>
      <c r="E1328" s="152">
        <v>3</v>
      </c>
      <c r="F1328" s="153">
        <v>129000</v>
      </c>
      <c r="G1328" s="153">
        <v>387000</v>
      </c>
      <c r="H1328" s="50"/>
    </row>
    <row r="1329" spans="1:8" ht="43.5">
      <c r="A1329" s="151" t="s">
        <v>661</v>
      </c>
      <c r="B1329" s="151" t="s">
        <v>83</v>
      </c>
      <c r="C1329" s="151" t="s">
        <v>84</v>
      </c>
      <c r="D1329" s="151" t="s">
        <v>72</v>
      </c>
      <c r="E1329" s="152">
        <v>9</v>
      </c>
      <c r="F1329" s="153">
        <v>125000</v>
      </c>
      <c r="G1329" s="153">
        <v>1125000</v>
      </c>
      <c r="H1329" s="50"/>
    </row>
    <row r="1330" spans="1:8" ht="43.5">
      <c r="A1330" s="151" t="s">
        <v>661</v>
      </c>
      <c r="B1330" s="151" t="s">
        <v>98</v>
      </c>
      <c r="C1330" s="151" t="s">
        <v>99</v>
      </c>
      <c r="D1330" s="151" t="s">
        <v>72</v>
      </c>
      <c r="E1330" s="152">
        <v>11</v>
      </c>
      <c r="F1330" s="153">
        <v>99000</v>
      </c>
      <c r="G1330" s="153">
        <v>1089000</v>
      </c>
      <c r="H1330" s="50"/>
    </row>
    <row r="1331" spans="1:8" ht="43.5">
      <c r="A1331" s="151" t="s">
        <v>662</v>
      </c>
      <c r="B1331" s="151" t="s">
        <v>91</v>
      </c>
      <c r="C1331" s="151" t="s">
        <v>92</v>
      </c>
      <c r="D1331" s="151" t="s">
        <v>72</v>
      </c>
      <c r="E1331" s="152">
        <v>5</v>
      </c>
      <c r="F1331" s="153">
        <v>249000</v>
      </c>
      <c r="G1331" s="153">
        <v>1245000</v>
      </c>
      <c r="H1331" s="50"/>
    </row>
    <row r="1332" spans="1:8" ht="43.5">
      <c r="A1332" s="151" t="s">
        <v>662</v>
      </c>
      <c r="B1332" s="151" t="s">
        <v>79</v>
      </c>
      <c r="C1332" s="151" t="s">
        <v>80</v>
      </c>
      <c r="D1332" s="151" t="s">
        <v>72</v>
      </c>
      <c r="E1332" s="152">
        <v>7</v>
      </c>
      <c r="F1332" s="153">
        <v>129000</v>
      </c>
      <c r="G1332" s="153">
        <v>903000</v>
      </c>
      <c r="H1332" s="50"/>
    </row>
    <row r="1333" spans="1:8" ht="43.5">
      <c r="A1333" s="151" t="s">
        <v>662</v>
      </c>
      <c r="B1333" s="151" t="s">
        <v>83</v>
      </c>
      <c r="C1333" s="151" t="s">
        <v>84</v>
      </c>
      <c r="D1333" s="151" t="s">
        <v>72</v>
      </c>
      <c r="E1333" s="152">
        <v>7</v>
      </c>
      <c r="F1333" s="153">
        <v>125000</v>
      </c>
      <c r="G1333" s="153">
        <v>875000</v>
      </c>
      <c r="H1333" s="50"/>
    </row>
    <row r="1334" spans="1:8" ht="43.5">
      <c r="A1334" s="151" t="s">
        <v>662</v>
      </c>
      <c r="B1334" s="151" t="s">
        <v>96</v>
      </c>
      <c r="C1334" s="151" t="s">
        <v>97</v>
      </c>
      <c r="D1334" s="151" t="s">
        <v>72</v>
      </c>
      <c r="E1334" s="152">
        <v>4</v>
      </c>
      <c r="F1334" s="153">
        <v>449000</v>
      </c>
      <c r="G1334" s="153">
        <v>1796000</v>
      </c>
      <c r="H1334" s="50"/>
    </row>
    <row r="1335" spans="1:8" ht="43.5">
      <c r="A1335" s="151" t="s">
        <v>662</v>
      </c>
      <c r="B1335" s="151" t="s">
        <v>86</v>
      </c>
      <c r="C1335" s="151" t="s">
        <v>87</v>
      </c>
      <c r="D1335" s="151" t="s">
        <v>72</v>
      </c>
      <c r="E1335" s="152">
        <v>9</v>
      </c>
      <c r="F1335" s="153">
        <v>169000</v>
      </c>
      <c r="G1335" s="153">
        <v>1521000</v>
      </c>
      <c r="H1335" s="50"/>
    </row>
    <row r="1336" spans="1:8" ht="29.25">
      <c r="A1336" s="151" t="s">
        <v>663</v>
      </c>
      <c r="B1336" s="151" t="s">
        <v>69</v>
      </c>
      <c r="C1336" s="151" t="s">
        <v>70</v>
      </c>
      <c r="D1336" s="151" t="s">
        <v>72</v>
      </c>
      <c r="E1336" s="152">
        <v>7</v>
      </c>
      <c r="F1336" s="153">
        <v>149000</v>
      </c>
      <c r="G1336" s="153">
        <v>1043000</v>
      </c>
      <c r="H1336" s="50"/>
    </row>
    <row r="1337" spans="1:8" ht="29.25">
      <c r="A1337" s="151" t="s">
        <v>663</v>
      </c>
      <c r="B1337" s="151" t="s">
        <v>81</v>
      </c>
      <c r="C1337" s="151" t="s">
        <v>82</v>
      </c>
      <c r="D1337" s="151" t="s">
        <v>72</v>
      </c>
      <c r="E1337" s="152">
        <v>4</v>
      </c>
      <c r="F1337" s="153">
        <v>159000</v>
      </c>
      <c r="G1337" s="153">
        <v>636000</v>
      </c>
      <c r="H1337" s="50"/>
    </row>
    <row r="1338" spans="1:8" ht="29.25">
      <c r="A1338" s="151" t="s">
        <v>663</v>
      </c>
      <c r="B1338" s="151" t="s">
        <v>91</v>
      </c>
      <c r="C1338" s="151" t="s">
        <v>92</v>
      </c>
      <c r="D1338" s="151" t="s">
        <v>72</v>
      </c>
      <c r="E1338" s="152">
        <v>4</v>
      </c>
      <c r="F1338" s="153">
        <v>249000</v>
      </c>
      <c r="G1338" s="153">
        <v>996000</v>
      </c>
      <c r="H1338" s="50"/>
    </row>
    <row r="1339" spans="1:8" ht="29.25">
      <c r="A1339" s="151" t="s">
        <v>663</v>
      </c>
      <c r="B1339" s="151" t="s">
        <v>96</v>
      </c>
      <c r="C1339" s="151" t="s">
        <v>97</v>
      </c>
      <c r="D1339" s="151" t="s">
        <v>72</v>
      </c>
      <c r="E1339" s="152">
        <v>3</v>
      </c>
      <c r="F1339" s="153">
        <v>449000</v>
      </c>
      <c r="G1339" s="153">
        <v>1347000</v>
      </c>
      <c r="H1339" s="50"/>
    </row>
    <row r="1340" spans="1:8" ht="43.5">
      <c r="A1340" s="151" t="s">
        <v>664</v>
      </c>
      <c r="B1340" s="151" t="s">
        <v>79</v>
      </c>
      <c r="C1340" s="151" t="s">
        <v>80</v>
      </c>
      <c r="D1340" s="151" t="s">
        <v>72</v>
      </c>
      <c r="E1340" s="152">
        <v>6</v>
      </c>
      <c r="F1340" s="153">
        <v>129000</v>
      </c>
      <c r="G1340" s="153">
        <v>774000</v>
      </c>
      <c r="H1340" s="50"/>
    </row>
    <row r="1341" spans="1:8" ht="43.5">
      <c r="A1341" s="151" t="s">
        <v>664</v>
      </c>
      <c r="B1341" s="151" t="s">
        <v>83</v>
      </c>
      <c r="C1341" s="151" t="s">
        <v>84</v>
      </c>
      <c r="D1341" s="151" t="s">
        <v>72</v>
      </c>
      <c r="E1341" s="152">
        <v>3</v>
      </c>
      <c r="F1341" s="153">
        <v>125000</v>
      </c>
      <c r="G1341" s="153">
        <v>375000</v>
      </c>
      <c r="H1341" s="50"/>
    </row>
    <row r="1342" spans="1:8" ht="43.5">
      <c r="A1342" s="151" t="s">
        <v>664</v>
      </c>
      <c r="B1342" s="151" t="s">
        <v>96</v>
      </c>
      <c r="C1342" s="151" t="s">
        <v>97</v>
      </c>
      <c r="D1342" s="151" t="s">
        <v>72</v>
      </c>
      <c r="E1342" s="152">
        <v>5</v>
      </c>
      <c r="F1342" s="153">
        <v>449000</v>
      </c>
      <c r="G1342" s="153">
        <v>2245000</v>
      </c>
      <c r="H1342" s="50"/>
    </row>
    <row r="1343" spans="1:8" ht="43.5">
      <c r="A1343" s="151" t="s">
        <v>664</v>
      </c>
      <c r="B1343" s="151" t="s">
        <v>93</v>
      </c>
      <c r="C1343" s="151" t="s">
        <v>94</v>
      </c>
      <c r="D1343" s="151" t="s">
        <v>72</v>
      </c>
      <c r="E1343" s="152">
        <v>1</v>
      </c>
      <c r="F1343" s="153">
        <v>549000</v>
      </c>
      <c r="G1343" s="153">
        <v>549000</v>
      </c>
      <c r="H1343" s="50"/>
    </row>
    <row r="1344" spans="1:8" ht="43.5">
      <c r="A1344" s="151" t="s">
        <v>664</v>
      </c>
      <c r="B1344" s="151" t="s">
        <v>69</v>
      </c>
      <c r="C1344" s="151" t="s">
        <v>70</v>
      </c>
      <c r="D1344" s="151" t="s">
        <v>72</v>
      </c>
      <c r="E1344" s="152">
        <v>9</v>
      </c>
      <c r="F1344" s="153">
        <v>149000</v>
      </c>
      <c r="G1344" s="153">
        <v>1341000</v>
      </c>
      <c r="H1344" s="50"/>
    </row>
    <row r="1345" spans="1:8" ht="43.5">
      <c r="A1345" s="151" t="s">
        <v>665</v>
      </c>
      <c r="B1345" s="151" t="s">
        <v>83</v>
      </c>
      <c r="C1345" s="151" t="s">
        <v>84</v>
      </c>
      <c r="D1345" s="151" t="s">
        <v>72</v>
      </c>
      <c r="E1345" s="152">
        <v>1</v>
      </c>
      <c r="F1345" s="153">
        <v>125000</v>
      </c>
      <c r="G1345" s="153">
        <v>125000</v>
      </c>
      <c r="H1345" s="50"/>
    </row>
    <row r="1346" spans="1:8" ht="43.5">
      <c r="A1346" s="151" t="s">
        <v>665</v>
      </c>
      <c r="B1346" s="151" t="s">
        <v>79</v>
      </c>
      <c r="C1346" s="151" t="s">
        <v>80</v>
      </c>
      <c r="D1346" s="151" t="s">
        <v>72</v>
      </c>
      <c r="E1346" s="152">
        <v>1</v>
      </c>
      <c r="F1346" s="153">
        <v>129000</v>
      </c>
      <c r="G1346" s="153">
        <v>129000</v>
      </c>
      <c r="H1346" s="50"/>
    </row>
    <row r="1347" spans="1:8" ht="43.5">
      <c r="A1347" s="151" t="s">
        <v>665</v>
      </c>
      <c r="B1347" s="151" t="s">
        <v>98</v>
      </c>
      <c r="C1347" s="151" t="s">
        <v>99</v>
      </c>
      <c r="D1347" s="151" t="s">
        <v>72</v>
      </c>
      <c r="E1347" s="152">
        <v>9</v>
      </c>
      <c r="F1347" s="153">
        <v>99000</v>
      </c>
      <c r="G1347" s="153">
        <v>891000</v>
      </c>
      <c r="H1347" s="50"/>
    </row>
    <row r="1348" spans="1:8" ht="29.25">
      <c r="A1348" s="151" t="s">
        <v>666</v>
      </c>
      <c r="B1348" s="151" t="s">
        <v>93</v>
      </c>
      <c r="C1348" s="151" t="s">
        <v>94</v>
      </c>
      <c r="D1348" s="151" t="s">
        <v>72</v>
      </c>
      <c r="E1348" s="152">
        <v>5</v>
      </c>
      <c r="F1348" s="153">
        <v>549000</v>
      </c>
      <c r="G1348" s="153">
        <v>2745000</v>
      </c>
      <c r="H1348" s="50"/>
    </row>
    <row r="1349" spans="1:8" ht="29.25">
      <c r="A1349" s="151" t="s">
        <v>666</v>
      </c>
      <c r="B1349" s="151" t="s">
        <v>75</v>
      </c>
      <c r="C1349" s="151" t="s">
        <v>76</v>
      </c>
      <c r="D1349" s="151" t="s">
        <v>78</v>
      </c>
      <c r="E1349" s="152">
        <v>9</v>
      </c>
      <c r="F1349" s="153">
        <v>189000</v>
      </c>
      <c r="G1349" s="153">
        <v>1701000</v>
      </c>
      <c r="H1349" s="50"/>
    </row>
    <row r="1350" spans="1:8" ht="29.25">
      <c r="A1350" s="151" t="s">
        <v>666</v>
      </c>
      <c r="B1350" s="151" t="s">
        <v>83</v>
      </c>
      <c r="C1350" s="151" t="s">
        <v>84</v>
      </c>
      <c r="D1350" s="151" t="s">
        <v>72</v>
      </c>
      <c r="E1350" s="152">
        <v>3</v>
      </c>
      <c r="F1350" s="153">
        <v>125000</v>
      </c>
      <c r="G1350" s="153">
        <v>375000</v>
      </c>
      <c r="H1350" s="50"/>
    </row>
    <row r="1351" spans="1:8" ht="43.5">
      <c r="A1351" s="151" t="s">
        <v>667</v>
      </c>
      <c r="B1351" s="151" t="s">
        <v>69</v>
      </c>
      <c r="C1351" s="151" t="s">
        <v>70</v>
      </c>
      <c r="D1351" s="151" t="s">
        <v>72</v>
      </c>
      <c r="E1351" s="152">
        <v>8</v>
      </c>
      <c r="F1351" s="153">
        <v>149000</v>
      </c>
      <c r="G1351" s="153">
        <v>1192000</v>
      </c>
      <c r="H1351" s="50"/>
    </row>
    <row r="1352" spans="1:8" ht="43.5">
      <c r="A1352" s="151" t="s">
        <v>667</v>
      </c>
      <c r="B1352" s="151" t="s">
        <v>83</v>
      </c>
      <c r="C1352" s="151" t="s">
        <v>84</v>
      </c>
      <c r="D1352" s="151" t="s">
        <v>72</v>
      </c>
      <c r="E1352" s="152">
        <v>3</v>
      </c>
      <c r="F1352" s="153">
        <v>125000</v>
      </c>
      <c r="G1352" s="153">
        <v>375000</v>
      </c>
      <c r="H1352" s="50"/>
    </row>
    <row r="1353" spans="1:8" ht="43.5">
      <c r="A1353" s="151" t="s">
        <v>667</v>
      </c>
      <c r="B1353" s="151" t="s">
        <v>81</v>
      </c>
      <c r="C1353" s="151" t="s">
        <v>82</v>
      </c>
      <c r="D1353" s="151" t="s">
        <v>72</v>
      </c>
      <c r="E1353" s="152">
        <v>3</v>
      </c>
      <c r="F1353" s="153">
        <v>159000</v>
      </c>
      <c r="G1353" s="153">
        <v>477000</v>
      </c>
      <c r="H1353" s="50"/>
    </row>
    <row r="1354" spans="1:8" ht="43.5">
      <c r="A1354" s="151" t="s">
        <v>667</v>
      </c>
      <c r="B1354" s="151" t="s">
        <v>98</v>
      </c>
      <c r="C1354" s="151" t="s">
        <v>99</v>
      </c>
      <c r="D1354" s="151" t="s">
        <v>72</v>
      </c>
      <c r="E1354" s="152">
        <v>6</v>
      </c>
      <c r="F1354" s="153">
        <v>99000</v>
      </c>
      <c r="G1354" s="153">
        <v>594000</v>
      </c>
      <c r="H1354" s="50"/>
    </row>
    <row r="1355" spans="1:8" ht="29.25">
      <c r="A1355" s="151" t="s">
        <v>668</v>
      </c>
      <c r="B1355" s="151" t="s">
        <v>83</v>
      </c>
      <c r="C1355" s="151" t="s">
        <v>84</v>
      </c>
      <c r="D1355" s="151" t="s">
        <v>72</v>
      </c>
      <c r="E1355" s="152">
        <v>11</v>
      </c>
      <c r="F1355" s="153">
        <v>125000</v>
      </c>
      <c r="G1355" s="153">
        <v>1375000</v>
      </c>
      <c r="H1355" s="50"/>
    </row>
    <row r="1356" spans="1:8" ht="29.25">
      <c r="A1356" s="151" t="s">
        <v>668</v>
      </c>
      <c r="B1356" s="151" t="s">
        <v>69</v>
      </c>
      <c r="C1356" s="151" t="s">
        <v>70</v>
      </c>
      <c r="D1356" s="151" t="s">
        <v>72</v>
      </c>
      <c r="E1356" s="152">
        <v>1</v>
      </c>
      <c r="F1356" s="153">
        <v>149000</v>
      </c>
      <c r="G1356" s="153">
        <v>149000</v>
      </c>
      <c r="H1356" s="50"/>
    </row>
    <row r="1357" spans="1:8" ht="43.5">
      <c r="A1357" s="151" t="s">
        <v>669</v>
      </c>
      <c r="B1357" s="151" t="s">
        <v>73</v>
      </c>
      <c r="C1357" s="151" t="s">
        <v>74</v>
      </c>
      <c r="D1357" s="151" t="s">
        <v>72</v>
      </c>
      <c r="E1357" s="152">
        <v>10</v>
      </c>
      <c r="F1357" s="153">
        <v>119000</v>
      </c>
      <c r="G1357" s="153">
        <v>1190000</v>
      </c>
      <c r="H1357" s="50"/>
    </row>
    <row r="1358" spans="1:8" ht="43.5">
      <c r="A1358" s="151" t="s">
        <v>669</v>
      </c>
      <c r="B1358" s="151" t="s">
        <v>83</v>
      </c>
      <c r="C1358" s="151" t="s">
        <v>84</v>
      </c>
      <c r="D1358" s="151" t="s">
        <v>72</v>
      </c>
      <c r="E1358" s="152">
        <v>1</v>
      </c>
      <c r="F1358" s="153">
        <v>125000</v>
      </c>
      <c r="G1358" s="153">
        <v>125000</v>
      </c>
      <c r="H1358" s="50"/>
    </row>
    <row r="1359" spans="1:8" ht="43.5">
      <c r="A1359" s="151" t="s">
        <v>669</v>
      </c>
      <c r="B1359" s="151" t="s">
        <v>98</v>
      </c>
      <c r="C1359" s="151" t="s">
        <v>99</v>
      </c>
      <c r="D1359" s="151" t="s">
        <v>72</v>
      </c>
      <c r="E1359" s="152">
        <v>3</v>
      </c>
      <c r="F1359" s="153">
        <v>99000</v>
      </c>
      <c r="G1359" s="153">
        <v>297000</v>
      </c>
      <c r="H1359" s="50"/>
    </row>
    <row r="1360" spans="1:8" ht="43.5">
      <c r="A1360" s="151" t="s">
        <v>669</v>
      </c>
      <c r="B1360" s="151" t="s">
        <v>88</v>
      </c>
      <c r="C1360" s="151" t="s">
        <v>89</v>
      </c>
      <c r="D1360" s="151" t="s">
        <v>72</v>
      </c>
      <c r="E1360" s="152">
        <v>1</v>
      </c>
      <c r="F1360" s="153">
        <v>299000</v>
      </c>
      <c r="G1360" s="153">
        <v>299000</v>
      </c>
      <c r="H1360" s="50"/>
    </row>
    <row r="1361" spans="1:8" ht="29.25">
      <c r="A1361" s="151" t="s">
        <v>670</v>
      </c>
      <c r="B1361" s="151" t="s">
        <v>73</v>
      </c>
      <c r="C1361" s="151" t="s">
        <v>74</v>
      </c>
      <c r="D1361" s="151" t="s">
        <v>72</v>
      </c>
      <c r="E1361" s="152">
        <v>3</v>
      </c>
      <c r="F1361" s="153">
        <v>119000</v>
      </c>
      <c r="G1361" s="153">
        <v>357000</v>
      </c>
      <c r="H1361" s="50"/>
    </row>
    <row r="1362" spans="1:8" ht="29.25">
      <c r="A1362" s="151" t="s">
        <v>670</v>
      </c>
      <c r="B1362" s="151" t="s">
        <v>101</v>
      </c>
      <c r="C1362" s="151" t="s">
        <v>102</v>
      </c>
      <c r="D1362" s="151" t="s">
        <v>78</v>
      </c>
      <c r="E1362" s="152">
        <v>4</v>
      </c>
      <c r="F1362" s="153">
        <v>139000</v>
      </c>
      <c r="G1362" s="153">
        <v>556000</v>
      </c>
      <c r="H1362" s="50"/>
    </row>
    <row r="1363" spans="1:8" ht="29.25">
      <c r="A1363" s="151" t="s">
        <v>670</v>
      </c>
      <c r="B1363" s="151" t="s">
        <v>79</v>
      </c>
      <c r="C1363" s="151" t="s">
        <v>80</v>
      </c>
      <c r="D1363" s="151" t="s">
        <v>72</v>
      </c>
      <c r="E1363" s="152">
        <v>4</v>
      </c>
      <c r="F1363" s="153">
        <v>129000</v>
      </c>
      <c r="G1363" s="153">
        <v>516000</v>
      </c>
      <c r="H1363" s="50"/>
    </row>
    <row r="1364" spans="1:8" ht="29.25">
      <c r="A1364" s="151" t="s">
        <v>671</v>
      </c>
      <c r="B1364" s="151" t="s">
        <v>88</v>
      </c>
      <c r="C1364" s="151" t="s">
        <v>89</v>
      </c>
      <c r="D1364" s="151" t="s">
        <v>72</v>
      </c>
      <c r="E1364" s="152">
        <v>4</v>
      </c>
      <c r="F1364" s="153">
        <v>299000</v>
      </c>
      <c r="G1364" s="153">
        <v>1196000</v>
      </c>
      <c r="H1364" s="50"/>
    </row>
    <row r="1365" spans="1:8" ht="29.25">
      <c r="A1365" s="151" t="s">
        <v>671</v>
      </c>
      <c r="B1365" s="151" t="s">
        <v>73</v>
      </c>
      <c r="C1365" s="151" t="s">
        <v>74</v>
      </c>
      <c r="D1365" s="151" t="s">
        <v>72</v>
      </c>
      <c r="E1365" s="152">
        <v>5</v>
      </c>
      <c r="F1365" s="153">
        <v>119000</v>
      </c>
      <c r="G1365" s="153">
        <v>595000</v>
      </c>
      <c r="H1365" s="50"/>
    </row>
    <row r="1366" spans="1:8" ht="29.25">
      <c r="A1366" s="151" t="s">
        <v>671</v>
      </c>
      <c r="B1366" s="151" t="s">
        <v>98</v>
      </c>
      <c r="C1366" s="151" t="s">
        <v>99</v>
      </c>
      <c r="D1366" s="151" t="s">
        <v>72</v>
      </c>
      <c r="E1366" s="152">
        <v>5</v>
      </c>
      <c r="F1366" s="153">
        <v>99000</v>
      </c>
      <c r="G1366" s="153">
        <v>495000</v>
      </c>
      <c r="H1366" s="50"/>
    </row>
    <row r="1367" spans="1:8" ht="29.25">
      <c r="A1367" s="151" t="s">
        <v>671</v>
      </c>
      <c r="B1367" s="151" t="s">
        <v>79</v>
      </c>
      <c r="C1367" s="151" t="s">
        <v>80</v>
      </c>
      <c r="D1367" s="151" t="s">
        <v>72</v>
      </c>
      <c r="E1367" s="152">
        <v>8</v>
      </c>
      <c r="F1367" s="153">
        <v>129000</v>
      </c>
      <c r="G1367" s="153">
        <v>1032000</v>
      </c>
      <c r="H1367" s="50"/>
    </row>
    <row r="1368" spans="1:8" ht="29.25">
      <c r="A1368" s="151" t="s">
        <v>671</v>
      </c>
      <c r="B1368" s="151" t="s">
        <v>96</v>
      </c>
      <c r="C1368" s="151" t="s">
        <v>97</v>
      </c>
      <c r="D1368" s="151" t="s">
        <v>72</v>
      </c>
      <c r="E1368" s="152">
        <v>4</v>
      </c>
      <c r="F1368" s="153">
        <v>449000</v>
      </c>
      <c r="G1368" s="153">
        <v>1796000</v>
      </c>
      <c r="H1368" s="50"/>
    </row>
    <row r="1369" spans="1:8" ht="29.25">
      <c r="A1369" s="151" t="s">
        <v>672</v>
      </c>
      <c r="B1369" s="151" t="s">
        <v>93</v>
      </c>
      <c r="C1369" s="151" t="s">
        <v>94</v>
      </c>
      <c r="D1369" s="151" t="s">
        <v>72</v>
      </c>
      <c r="E1369" s="152">
        <v>4</v>
      </c>
      <c r="F1369" s="153">
        <v>549000</v>
      </c>
      <c r="G1369" s="153">
        <v>2196000</v>
      </c>
      <c r="H1369" s="50"/>
    </row>
    <row r="1370" spans="1:8" ht="29.25">
      <c r="A1370" s="151" t="s">
        <v>672</v>
      </c>
      <c r="B1370" s="151" t="s">
        <v>101</v>
      </c>
      <c r="C1370" s="151" t="s">
        <v>102</v>
      </c>
      <c r="D1370" s="151" t="s">
        <v>78</v>
      </c>
      <c r="E1370" s="152">
        <v>10</v>
      </c>
      <c r="F1370" s="153">
        <v>139000</v>
      </c>
      <c r="G1370" s="153">
        <v>1390000</v>
      </c>
      <c r="H1370" s="50"/>
    </row>
    <row r="1371" spans="1:8" ht="29.25">
      <c r="A1371" s="151" t="s">
        <v>672</v>
      </c>
      <c r="B1371" s="151" t="s">
        <v>81</v>
      </c>
      <c r="C1371" s="151" t="s">
        <v>82</v>
      </c>
      <c r="D1371" s="151" t="s">
        <v>72</v>
      </c>
      <c r="E1371" s="152">
        <v>5</v>
      </c>
      <c r="F1371" s="153">
        <v>159000</v>
      </c>
      <c r="G1371" s="153">
        <v>795000</v>
      </c>
      <c r="H1371" s="50"/>
    </row>
    <row r="1372" spans="1:8" ht="29.25">
      <c r="A1372" s="151" t="s">
        <v>673</v>
      </c>
      <c r="B1372" s="151" t="s">
        <v>81</v>
      </c>
      <c r="C1372" s="151" t="s">
        <v>82</v>
      </c>
      <c r="D1372" s="151" t="s">
        <v>72</v>
      </c>
      <c r="E1372" s="152">
        <v>8</v>
      </c>
      <c r="F1372" s="153">
        <v>159000</v>
      </c>
      <c r="G1372" s="153">
        <v>1272000</v>
      </c>
      <c r="H1372" s="50"/>
    </row>
    <row r="1373" spans="1:8" ht="29.25">
      <c r="A1373" s="151" t="s">
        <v>673</v>
      </c>
      <c r="B1373" s="151" t="s">
        <v>91</v>
      </c>
      <c r="C1373" s="151" t="s">
        <v>92</v>
      </c>
      <c r="D1373" s="151" t="s">
        <v>72</v>
      </c>
      <c r="E1373" s="152">
        <v>5</v>
      </c>
      <c r="F1373" s="153">
        <v>249000</v>
      </c>
      <c r="G1373" s="153">
        <v>1245000</v>
      </c>
      <c r="H1373" s="50"/>
    </row>
    <row r="1374" spans="1:8" ht="29.25">
      <c r="A1374" s="151" t="s">
        <v>673</v>
      </c>
      <c r="B1374" s="151" t="s">
        <v>96</v>
      </c>
      <c r="C1374" s="151" t="s">
        <v>97</v>
      </c>
      <c r="D1374" s="151" t="s">
        <v>72</v>
      </c>
      <c r="E1374" s="152">
        <v>2</v>
      </c>
      <c r="F1374" s="153">
        <v>449000</v>
      </c>
      <c r="G1374" s="153">
        <v>898000</v>
      </c>
      <c r="H1374" s="50"/>
    </row>
    <row r="1375" spans="1:8" ht="29.25">
      <c r="A1375" s="151" t="s">
        <v>674</v>
      </c>
      <c r="B1375" s="151" t="s">
        <v>69</v>
      </c>
      <c r="C1375" s="151" t="s">
        <v>70</v>
      </c>
      <c r="D1375" s="151" t="s">
        <v>72</v>
      </c>
      <c r="E1375" s="152">
        <v>1</v>
      </c>
      <c r="F1375" s="153">
        <v>149000</v>
      </c>
      <c r="G1375" s="153">
        <v>149000</v>
      </c>
      <c r="H1375" s="50"/>
    </row>
    <row r="1376" spans="1:8" ht="29.25">
      <c r="A1376" s="151" t="s">
        <v>674</v>
      </c>
      <c r="B1376" s="151" t="s">
        <v>96</v>
      </c>
      <c r="C1376" s="151" t="s">
        <v>97</v>
      </c>
      <c r="D1376" s="151" t="s">
        <v>72</v>
      </c>
      <c r="E1376" s="152">
        <v>4</v>
      </c>
      <c r="F1376" s="153">
        <v>449000</v>
      </c>
      <c r="G1376" s="153">
        <v>1796000</v>
      </c>
      <c r="H1376" s="50"/>
    </row>
    <row r="1377" spans="1:8" ht="29.25">
      <c r="A1377" s="151" t="s">
        <v>674</v>
      </c>
      <c r="B1377" s="151" t="s">
        <v>73</v>
      </c>
      <c r="C1377" s="151" t="s">
        <v>74</v>
      </c>
      <c r="D1377" s="151" t="s">
        <v>72</v>
      </c>
      <c r="E1377" s="152">
        <v>1</v>
      </c>
      <c r="F1377" s="153">
        <v>119000</v>
      </c>
      <c r="G1377" s="153">
        <v>119000</v>
      </c>
      <c r="H1377" s="50"/>
    </row>
    <row r="1378" spans="1:8" ht="43.5">
      <c r="A1378" s="151" t="s">
        <v>675</v>
      </c>
      <c r="B1378" s="151" t="s">
        <v>86</v>
      </c>
      <c r="C1378" s="151" t="s">
        <v>87</v>
      </c>
      <c r="D1378" s="151" t="s">
        <v>72</v>
      </c>
      <c r="E1378" s="152">
        <v>11</v>
      </c>
      <c r="F1378" s="153">
        <v>169000</v>
      </c>
      <c r="G1378" s="153">
        <v>1859000</v>
      </c>
      <c r="H1378" s="50"/>
    </row>
    <row r="1379" spans="1:8" ht="43.5">
      <c r="A1379" s="151" t="s">
        <v>675</v>
      </c>
      <c r="B1379" s="151" t="s">
        <v>93</v>
      </c>
      <c r="C1379" s="151" t="s">
        <v>94</v>
      </c>
      <c r="D1379" s="151" t="s">
        <v>72</v>
      </c>
      <c r="E1379" s="152">
        <v>5</v>
      </c>
      <c r="F1379" s="153">
        <v>549000</v>
      </c>
      <c r="G1379" s="153">
        <v>2745000</v>
      </c>
      <c r="H1379" s="50"/>
    </row>
    <row r="1380" spans="1:8" ht="43.5">
      <c r="A1380" s="151" t="s">
        <v>675</v>
      </c>
      <c r="B1380" s="151" t="s">
        <v>79</v>
      </c>
      <c r="C1380" s="151" t="s">
        <v>80</v>
      </c>
      <c r="D1380" s="151" t="s">
        <v>72</v>
      </c>
      <c r="E1380" s="152">
        <v>12</v>
      </c>
      <c r="F1380" s="153">
        <v>129000</v>
      </c>
      <c r="G1380" s="153">
        <v>1548000</v>
      </c>
      <c r="H1380" s="50"/>
    </row>
    <row r="1381" spans="1:8" ht="43.5">
      <c r="A1381" s="151" t="s">
        <v>675</v>
      </c>
      <c r="B1381" s="151" t="s">
        <v>98</v>
      </c>
      <c r="C1381" s="151" t="s">
        <v>99</v>
      </c>
      <c r="D1381" s="151" t="s">
        <v>72</v>
      </c>
      <c r="E1381" s="152">
        <v>2</v>
      </c>
      <c r="F1381" s="153">
        <v>99000</v>
      </c>
      <c r="G1381" s="153">
        <v>198000</v>
      </c>
      <c r="H1381" s="50"/>
    </row>
    <row r="1382" spans="1:8" ht="43.5">
      <c r="A1382" s="151" t="s">
        <v>675</v>
      </c>
      <c r="B1382" s="151" t="s">
        <v>81</v>
      </c>
      <c r="C1382" s="151" t="s">
        <v>82</v>
      </c>
      <c r="D1382" s="151" t="s">
        <v>72</v>
      </c>
      <c r="E1382" s="152">
        <v>1</v>
      </c>
      <c r="F1382" s="153">
        <v>159000</v>
      </c>
      <c r="G1382" s="153">
        <v>159000</v>
      </c>
      <c r="H1382" s="50"/>
    </row>
    <row r="1383" spans="1:8" ht="43.5">
      <c r="A1383" s="151" t="s">
        <v>675</v>
      </c>
      <c r="B1383" s="151" t="s">
        <v>101</v>
      </c>
      <c r="C1383" s="151" t="s">
        <v>102</v>
      </c>
      <c r="D1383" s="151" t="s">
        <v>78</v>
      </c>
      <c r="E1383" s="152">
        <v>1</v>
      </c>
      <c r="F1383" s="153">
        <v>139000</v>
      </c>
      <c r="G1383" s="153">
        <v>139000</v>
      </c>
      <c r="H1383" s="50"/>
    </row>
    <row r="1384" spans="1:8" ht="29.25">
      <c r="A1384" s="151" t="s">
        <v>676</v>
      </c>
      <c r="B1384" s="151" t="s">
        <v>79</v>
      </c>
      <c r="C1384" s="151" t="s">
        <v>80</v>
      </c>
      <c r="D1384" s="151" t="s">
        <v>72</v>
      </c>
      <c r="E1384" s="152">
        <v>11</v>
      </c>
      <c r="F1384" s="153">
        <v>129000</v>
      </c>
      <c r="G1384" s="153">
        <v>1419000</v>
      </c>
      <c r="H1384" s="50"/>
    </row>
    <row r="1385" spans="1:8" ht="29.25">
      <c r="A1385" s="151" t="s">
        <v>676</v>
      </c>
      <c r="B1385" s="151" t="s">
        <v>69</v>
      </c>
      <c r="C1385" s="151" t="s">
        <v>70</v>
      </c>
      <c r="D1385" s="151" t="s">
        <v>72</v>
      </c>
      <c r="E1385" s="152">
        <v>7</v>
      </c>
      <c r="F1385" s="153">
        <v>149000</v>
      </c>
      <c r="G1385" s="153">
        <v>1043000</v>
      </c>
      <c r="H1385" s="50"/>
    </row>
    <row r="1386" spans="1:8" ht="29.25">
      <c r="A1386" s="151" t="s">
        <v>676</v>
      </c>
      <c r="B1386" s="151" t="s">
        <v>98</v>
      </c>
      <c r="C1386" s="151" t="s">
        <v>99</v>
      </c>
      <c r="D1386" s="151" t="s">
        <v>72</v>
      </c>
      <c r="E1386" s="152">
        <v>8</v>
      </c>
      <c r="F1386" s="153">
        <v>99000</v>
      </c>
      <c r="G1386" s="153">
        <v>792000</v>
      </c>
      <c r="H1386" s="50"/>
    </row>
    <row r="1387" spans="1:8" ht="43.5">
      <c r="A1387" s="151" t="s">
        <v>677</v>
      </c>
      <c r="B1387" s="151" t="s">
        <v>96</v>
      </c>
      <c r="C1387" s="151" t="s">
        <v>97</v>
      </c>
      <c r="D1387" s="151" t="s">
        <v>72</v>
      </c>
      <c r="E1387" s="152">
        <v>4</v>
      </c>
      <c r="F1387" s="153">
        <v>449000</v>
      </c>
      <c r="G1387" s="153">
        <v>1796000</v>
      </c>
      <c r="H1387" s="50"/>
    </row>
    <row r="1388" spans="1:8" ht="43.5">
      <c r="A1388" s="151" t="s">
        <v>677</v>
      </c>
      <c r="B1388" s="151" t="s">
        <v>88</v>
      </c>
      <c r="C1388" s="151" t="s">
        <v>89</v>
      </c>
      <c r="D1388" s="151" t="s">
        <v>72</v>
      </c>
      <c r="E1388" s="152">
        <v>7</v>
      </c>
      <c r="F1388" s="153">
        <v>299000</v>
      </c>
      <c r="G1388" s="153">
        <v>2093000</v>
      </c>
      <c r="H1388" s="50"/>
    </row>
    <row r="1389" spans="1:8" ht="43.5">
      <c r="A1389" s="151" t="s">
        <v>677</v>
      </c>
      <c r="B1389" s="151" t="s">
        <v>73</v>
      </c>
      <c r="C1389" s="151" t="s">
        <v>74</v>
      </c>
      <c r="D1389" s="151" t="s">
        <v>72</v>
      </c>
      <c r="E1389" s="152">
        <v>10</v>
      </c>
      <c r="F1389" s="153">
        <v>119000</v>
      </c>
      <c r="G1389" s="153">
        <v>1190000</v>
      </c>
      <c r="H1389" s="50"/>
    </row>
    <row r="1390" spans="1:8" ht="43.5">
      <c r="A1390" s="151" t="s">
        <v>678</v>
      </c>
      <c r="B1390" s="151" t="s">
        <v>73</v>
      </c>
      <c r="C1390" s="151" t="s">
        <v>74</v>
      </c>
      <c r="D1390" s="151" t="s">
        <v>72</v>
      </c>
      <c r="E1390" s="152">
        <v>3</v>
      </c>
      <c r="F1390" s="153">
        <v>119000</v>
      </c>
      <c r="G1390" s="153">
        <v>357000</v>
      </c>
      <c r="H1390" s="50"/>
    </row>
    <row r="1391" spans="1:8" ht="43.5">
      <c r="A1391" s="151" t="s">
        <v>678</v>
      </c>
      <c r="B1391" s="151" t="s">
        <v>101</v>
      </c>
      <c r="C1391" s="151" t="s">
        <v>102</v>
      </c>
      <c r="D1391" s="151" t="s">
        <v>78</v>
      </c>
      <c r="E1391" s="152">
        <v>11</v>
      </c>
      <c r="F1391" s="153">
        <v>139000</v>
      </c>
      <c r="G1391" s="153">
        <v>1529000</v>
      </c>
      <c r="H1391" s="50"/>
    </row>
    <row r="1392" spans="1:8" ht="43.5">
      <c r="A1392" s="151" t="s">
        <v>678</v>
      </c>
      <c r="B1392" s="151" t="s">
        <v>83</v>
      </c>
      <c r="C1392" s="151" t="s">
        <v>84</v>
      </c>
      <c r="D1392" s="151" t="s">
        <v>72</v>
      </c>
      <c r="E1392" s="152">
        <v>8</v>
      </c>
      <c r="F1392" s="153">
        <v>125000</v>
      </c>
      <c r="G1392" s="153">
        <v>1000000</v>
      </c>
      <c r="H1392" s="50"/>
    </row>
    <row r="1393" spans="1:8" ht="43.5">
      <c r="A1393" s="151" t="s">
        <v>679</v>
      </c>
      <c r="B1393" s="151" t="s">
        <v>96</v>
      </c>
      <c r="C1393" s="151" t="s">
        <v>97</v>
      </c>
      <c r="D1393" s="151" t="s">
        <v>72</v>
      </c>
      <c r="E1393" s="152">
        <v>5</v>
      </c>
      <c r="F1393" s="153">
        <v>449000</v>
      </c>
      <c r="G1393" s="153">
        <v>2245000</v>
      </c>
      <c r="H1393" s="50"/>
    </row>
    <row r="1394" spans="1:8" ht="43.5">
      <c r="A1394" s="151" t="s">
        <v>679</v>
      </c>
      <c r="B1394" s="151" t="s">
        <v>86</v>
      </c>
      <c r="C1394" s="151" t="s">
        <v>87</v>
      </c>
      <c r="D1394" s="151" t="s">
        <v>72</v>
      </c>
      <c r="E1394" s="152">
        <v>7</v>
      </c>
      <c r="F1394" s="153">
        <v>169000</v>
      </c>
      <c r="G1394" s="153">
        <v>1183000</v>
      </c>
      <c r="H1394" s="50"/>
    </row>
    <row r="1395" spans="1:8" ht="43.5">
      <c r="A1395" s="151" t="s">
        <v>679</v>
      </c>
      <c r="B1395" s="151" t="s">
        <v>93</v>
      </c>
      <c r="C1395" s="151" t="s">
        <v>94</v>
      </c>
      <c r="D1395" s="151" t="s">
        <v>72</v>
      </c>
      <c r="E1395" s="152">
        <v>4</v>
      </c>
      <c r="F1395" s="153">
        <v>549000</v>
      </c>
      <c r="G1395" s="153">
        <v>2196000</v>
      </c>
      <c r="H1395" s="50"/>
    </row>
    <row r="1396" spans="1:8" ht="43.5">
      <c r="A1396" s="151" t="s">
        <v>679</v>
      </c>
      <c r="B1396" s="151" t="s">
        <v>101</v>
      </c>
      <c r="C1396" s="151" t="s">
        <v>102</v>
      </c>
      <c r="D1396" s="151" t="s">
        <v>78</v>
      </c>
      <c r="E1396" s="152">
        <v>8</v>
      </c>
      <c r="F1396" s="153">
        <v>139000</v>
      </c>
      <c r="G1396" s="153">
        <v>1112000</v>
      </c>
      <c r="H1396" s="50"/>
    </row>
    <row r="1397" spans="1:8" ht="43.5">
      <c r="A1397" s="151" t="s">
        <v>679</v>
      </c>
      <c r="B1397" s="151" t="s">
        <v>69</v>
      </c>
      <c r="C1397" s="151" t="s">
        <v>70</v>
      </c>
      <c r="D1397" s="151" t="s">
        <v>72</v>
      </c>
      <c r="E1397" s="152">
        <v>5</v>
      </c>
      <c r="F1397" s="153">
        <v>149000</v>
      </c>
      <c r="G1397" s="153">
        <v>745000</v>
      </c>
      <c r="H1397" s="50"/>
    </row>
    <row r="1398" spans="1:8" ht="29.25">
      <c r="A1398" s="151" t="s">
        <v>680</v>
      </c>
      <c r="B1398" s="151" t="s">
        <v>88</v>
      </c>
      <c r="C1398" s="151" t="s">
        <v>89</v>
      </c>
      <c r="D1398" s="151" t="s">
        <v>72</v>
      </c>
      <c r="E1398" s="152">
        <v>5</v>
      </c>
      <c r="F1398" s="153">
        <v>299000</v>
      </c>
      <c r="G1398" s="153">
        <v>1495000</v>
      </c>
      <c r="H1398" s="50"/>
    </row>
    <row r="1399" spans="1:8" ht="29.25">
      <c r="A1399" s="151" t="s">
        <v>680</v>
      </c>
      <c r="B1399" s="151" t="s">
        <v>73</v>
      </c>
      <c r="C1399" s="151" t="s">
        <v>74</v>
      </c>
      <c r="D1399" s="151" t="s">
        <v>72</v>
      </c>
      <c r="E1399" s="152">
        <v>8</v>
      </c>
      <c r="F1399" s="153">
        <v>119000</v>
      </c>
      <c r="G1399" s="153">
        <v>952000</v>
      </c>
      <c r="H1399" s="50"/>
    </row>
    <row r="1400" spans="1:8" ht="29.25">
      <c r="A1400" s="151" t="s">
        <v>680</v>
      </c>
      <c r="B1400" s="151" t="s">
        <v>83</v>
      </c>
      <c r="C1400" s="151" t="s">
        <v>84</v>
      </c>
      <c r="D1400" s="151" t="s">
        <v>72</v>
      </c>
      <c r="E1400" s="152">
        <v>12</v>
      </c>
      <c r="F1400" s="153">
        <v>125000</v>
      </c>
      <c r="G1400" s="153">
        <v>1500000</v>
      </c>
      <c r="H1400" s="50"/>
    </row>
    <row r="1401" spans="1:8" ht="43.5">
      <c r="A1401" s="151" t="s">
        <v>681</v>
      </c>
      <c r="B1401" s="151" t="s">
        <v>69</v>
      </c>
      <c r="C1401" s="151" t="s">
        <v>70</v>
      </c>
      <c r="D1401" s="151" t="s">
        <v>72</v>
      </c>
      <c r="E1401" s="152">
        <v>1</v>
      </c>
      <c r="F1401" s="153">
        <v>149000</v>
      </c>
      <c r="G1401" s="153">
        <v>149000</v>
      </c>
      <c r="H1401" s="50"/>
    </row>
    <row r="1402" spans="1:8" ht="43.5">
      <c r="A1402" s="151" t="s">
        <v>681</v>
      </c>
      <c r="B1402" s="151" t="s">
        <v>96</v>
      </c>
      <c r="C1402" s="151" t="s">
        <v>97</v>
      </c>
      <c r="D1402" s="151" t="s">
        <v>72</v>
      </c>
      <c r="E1402" s="152">
        <v>5</v>
      </c>
      <c r="F1402" s="153">
        <v>449000</v>
      </c>
      <c r="G1402" s="153">
        <v>2245000</v>
      </c>
      <c r="H1402" s="50"/>
    </row>
    <row r="1403" spans="1:8" ht="43.5">
      <c r="A1403" s="151" t="s">
        <v>681</v>
      </c>
      <c r="B1403" s="151" t="s">
        <v>88</v>
      </c>
      <c r="C1403" s="151" t="s">
        <v>89</v>
      </c>
      <c r="D1403" s="151" t="s">
        <v>72</v>
      </c>
      <c r="E1403" s="152">
        <v>1</v>
      </c>
      <c r="F1403" s="153">
        <v>299000</v>
      </c>
      <c r="G1403" s="153">
        <v>299000</v>
      </c>
      <c r="H1403" s="50"/>
    </row>
    <row r="1404" spans="1:8" ht="43.5">
      <c r="A1404" s="151" t="s">
        <v>681</v>
      </c>
      <c r="B1404" s="151" t="s">
        <v>86</v>
      </c>
      <c r="C1404" s="151" t="s">
        <v>87</v>
      </c>
      <c r="D1404" s="151" t="s">
        <v>72</v>
      </c>
      <c r="E1404" s="152">
        <v>4</v>
      </c>
      <c r="F1404" s="153">
        <v>169000</v>
      </c>
      <c r="G1404" s="153">
        <v>676000</v>
      </c>
      <c r="H1404" s="50"/>
    </row>
    <row r="1405" spans="1:8" ht="43.5">
      <c r="A1405" s="151" t="s">
        <v>681</v>
      </c>
      <c r="B1405" s="151" t="s">
        <v>75</v>
      </c>
      <c r="C1405" s="151" t="s">
        <v>76</v>
      </c>
      <c r="D1405" s="151" t="s">
        <v>78</v>
      </c>
      <c r="E1405" s="152">
        <v>5</v>
      </c>
      <c r="F1405" s="153">
        <v>189000</v>
      </c>
      <c r="G1405" s="153">
        <v>945000</v>
      </c>
      <c r="H1405" s="50"/>
    </row>
    <row r="1406" spans="1:8" ht="43.5">
      <c r="A1406" s="151" t="s">
        <v>681</v>
      </c>
      <c r="B1406" s="151" t="s">
        <v>101</v>
      </c>
      <c r="C1406" s="151" t="s">
        <v>102</v>
      </c>
      <c r="D1406" s="151" t="s">
        <v>78</v>
      </c>
      <c r="E1406" s="152">
        <v>4</v>
      </c>
      <c r="F1406" s="153">
        <v>139000</v>
      </c>
      <c r="G1406" s="153">
        <v>556000</v>
      </c>
      <c r="H1406" s="50"/>
    </row>
    <row r="1407" spans="1:8" ht="43.5">
      <c r="A1407" s="151" t="s">
        <v>682</v>
      </c>
      <c r="B1407" s="151" t="s">
        <v>98</v>
      </c>
      <c r="C1407" s="151" t="s">
        <v>99</v>
      </c>
      <c r="D1407" s="151" t="s">
        <v>72</v>
      </c>
      <c r="E1407" s="152">
        <v>9</v>
      </c>
      <c r="F1407" s="153">
        <v>99000</v>
      </c>
      <c r="G1407" s="153">
        <v>891000</v>
      </c>
      <c r="H1407" s="50"/>
    </row>
    <row r="1408" spans="1:8" ht="43.5">
      <c r="A1408" s="151" t="s">
        <v>682</v>
      </c>
      <c r="B1408" s="151" t="s">
        <v>69</v>
      </c>
      <c r="C1408" s="151" t="s">
        <v>70</v>
      </c>
      <c r="D1408" s="151" t="s">
        <v>72</v>
      </c>
      <c r="E1408" s="152">
        <v>1</v>
      </c>
      <c r="F1408" s="153">
        <v>149000</v>
      </c>
      <c r="G1408" s="153">
        <v>149000</v>
      </c>
      <c r="H1408" s="50"/>
    </row>
    <row r="1409" spans="1:8" ht="43.5">
      <c r="A1409" s="151" t="s">
        <v>682</v>
      </c>
      <c r="B1409" s="151" t="s">
        <v>75</v>
      </c>
      <c r="C1409" s="151" t="s">
        <v>76</v>
      </c>
      <c r="D1409" s="151" t="s">
        <v>78</v>
      </c>
      <c r="E1409" s="152">
        <v>1</v>
      </c>
      <c r="F1409" s="153">
        <v>189000</v>
      </c>
      <c r="G1409" s="153">
        <v>189000</v>
      </c>
      <c r="H1409" s="50"/>
    </row>
    <row r="1410" spans="1:8" ht="43.5">
      <c r="A1410" s="151" t="s">
        <v>682</v>
      </c>
      <c r="B1410" s="151" t="s">
        <v>79</v>
      </c>
      <c r="C1410" s="151" t="s">
        <v>80</v>
      </c>
      <c r="D1410" s="151" t="s">
        <v>72</v>
      </c>
      <c r="E1410" s="152">
        <v>1</v>
      </c>
      <c r="F1410" s="153">
        <v>129000</v>
      </c>
      <c r="G1410" s="153">
        <v>129000</v>
      </c>
      <c r="H1410" s="50"/>
    </row>
    <row r="1411" spans="1:8" ht="43.5">
      <c r="A1411" s="151" t="s">
        <v>682</v>
      </c>
      <c r="B1411" s="151" t="s">
        <v>96</v>
      </c>
      <c r="C1411" s="151" t="s">
        <v>97</v>
      </c>
      <c r="D1411" s="151" t="s">
        <v>72</v>
      </c>
      <c r="E1411" s="152">
        <v>1</v>
      </c>
      <c r="F1411" s="153">
        <v>449000</v>
      </c>
      <c r="G1411" s="153">
        <v>449000</v>
      </c>
      <c r="H1411" s="50"/>
    </row>
    <row r="1412" spans="1:8" ht="43.5">
      <c r="A1412" s="151" t="s">
        <v>682</v>
      </c>
      <c r="B1412" s="151" t="s">
        <v>91</v>
      </c>
      <c r="C1412" s="151" t="s">
        <v>92</v>
      </c>
      <c r="D1412" s="151" t="s">
        <v>72</v>
      </c>
      <c r="E1412" s="152">
        <v>6</v>
      </c>
      <c r="F1412" s="153">
        <v>249000</v>
      </c>
      <c r="G1412" s="153">
        <v>1494000</v>
      </c>
      <c r="H1412" s="50"/>
    </row>
    <row r="1413" spans="1:8" ht="29.25">
      <c r="A1413" s="151" t="s">
        <v>683</v>
      </c>
      <c r="B1413" s="151" t="s">
        <v>96</v>
      </c>
      <c r="C1413" s="151" t="s">
        <v>97</v>
      </c>
      <c r="D1413" s="151" t="s">
        <v>72</v>
      </c>
      <c r="E1413" s="152">
        <v>5</v>
      </c>
      <c r="F1413" s="153">
        <v>449000</v>
      </c>
      <c r="G1413" s="153">
        <v>2245000</v>
      </c>
      <c r="H1413" s="50"/>
    </row>
    <row r="1414" spans="1:8" ht="29.25">
      <c r="A1414" s="151" t="s">
        <v>683</v>
      </c>
      <c r="B1414" s="151" t="s">
        <v>86</v>
      </c>
      <c r="C1414" s="151" t="s">
        <v>87</v>
      </c>
      <c r="D1414" s="151" t="s">
        <v>72</v>
      </c>
      <c r="E1414" s="152">
        <v>3</v>
      </c>
      <c r="F1414" s="153">
        <v>169000</v>
      </c>
      <c r="G1414" s="153">
        <v>507000</v>
      </c>
      <c r="H1414" s="50"/>
    </row>
    <row r="1415" spans="1:8" ht="43.5">
      <c r="A1415" s="151" t="s">
        <v>684</v>
      </c>
      <c r="B1415" s="151" t="s">
        <v>91</v>
      </c>
      <c r="C1415" s="151" t="s">
        <v>92</v>
      </c>
      <c r="D1415" s="151" t="s">
        <v>72</v>
      </c>
      <c r="E1415" s="152">
        <v>3</v>
      </c>
      <c r="F1415" s="153">
        <v>249000</v>
      </c>
      <c r="G1415" s="153">
        <v>747000</v>
      </c>
      <c r="H1415" s="50"/>
    </row>
    <row r="1416" spans="1:8" ht="43.5">
      <c r="A1416" s="151" t="s">
        <v>684</v>
      </c>
      <c r="B1416" s="151" t="s">
        <v>86</v>
      </c>
      <c r="C1416" s="151" t="s">
        <v>87</v>
      </c>
      <c r="D1416" s="151" t="s">
        <v>72</v>
      </c>
      <c r="E1416" s="152">
        <v>9</v>
      </c>
      <c r="F1416" s="153">
        <v>169000</v>
      </c>
      <c r="G1416" s="153">
        <v>1521000</v>
      </c>
      <c r="H1416" s="50"/>
    </row>
    <row r="1417" spans="1:8" ht="29.25">
      <c r="A1417" s="151" t="s">
        <v>685</v>
      </c>
      <c r="B1417" s="151" t="s">
        <v>88</v>
      </c>
      <c r="C1417" s="151" t="s">
        <v>89</v>
      </c>
      <c r="D1417" s="151" t="s">
        <v>72</v>
      </c>
      <c r="E1417" s="152">
        <v>6</v>
      </c>
      <c r="F1417" s="153">
        <v>299000</v>
      </c>
      <c r="G1417" s="153">
        <v>1794000</v>
      </c>
      <c r="H1417" s="50"/>
    </row>
    <row r="1418" spans="1:8" ht="29.25">
      <c r="A1418" s="151" t="s">
        <v>685</v>
      </c>
      <c r="B1418" s="151" t="s">
        <v>73</v>
      </c>
      <c r="C1418" s="151" t="s">
        <v>74</v>
      </c>
      <c r="D1418" s="151" t="s">
        <v>72</v>
      </c>
      <c r="E1418" s="152">
        <v>9</v>
      </c>
      <c r="F1418" s="153">
        <v>119000</v>
      </c>
      <c r="G1418" s="153">
        <v>1071000</v>
      </c>
      <c r="H1418" s="50"/>
    </row>
    <row r="1419" spans="1:8" ht="29.25">
      <c r="A1419" s="151" t="s">
        <v>686</v>
      </c>
      <c r="B1419" s="151" t="s">
        <v>81</v>
      </c>
      <c r="C1419" s="151" t="s">
        <v>82</v>
      </c>
      <c r="D1419" s="151" t="s">
        <v>72</v>
      </c>
      <c r="E1419" s="152">
        <v>6</v>
      </c>
      <c r="F1419" s="153">
        <v>159000</v>
      </c>
      <c r="G1419" s="153">
        <v>954000</v>
      </c>
      <c r="H1419" s="50"/>
    </row>
    <row r="1420" spans="1:8" ht="29.25">
      <c r="A1420" s="151" t="s">
        <v>686</v>
      </c>
      <c r="B1420" s="151" t="s">
        <v>86</v>
      </c>
      <c r="C1420" s="151" t="s">
        <v>87</v>
      </c>
      <c r="D1420" s="151" t="s">
        <v>72</v>
      </c>
      <c r="E1420" s="152">
        <v>2</v>
      </c>
      <c r="F1420" s="153">
        <v>169000</v>
      </c>
      <c r="G1420" s="153">
        <v>338000</v>
      </c>
      <c r="H1420" s="50"/>
    </row>
    <row r="1421" spans="1:8" ht="29.25">
      <c r="A1421" s="151" t="s">
        <v>686</v>
      </c>
      <c r="B1421" s="151" t="s">
        <v>88</v>
      </c>
      <c r="C1421" s="151" t="s">
        <v>89</v>
      </c>
      <c r="D1421" s="151" t="s">
        <v>72</v>
      </c>
      <c r="E1421" s="152">
        <v>2</v>
      </c>
      <c r="F1421" s="153">
        <v>299000</v>
      </c>
      <c r="G1421" s="153">
        <v>598000</v>
      </c>
      <c r="H1421" s="50"/>
    </row>
    <row r="1422" spans="1:8" ht="29.25">
      <c r="A1422" s="151" t="s">
        <v>687</v>
      </c>
      <c r="B1422" s="151" t="s">
        <v>101</v>
      </c>
      <c r="C1422" s="151" t="s">
        <v>102</v>
      </c>
      <c r="D1422" s="151" t="s">
        <v>78</v>
      </c>
      <c r="E1422" s="152">
        <v>6</v>
      </c>
      <c r="F1422" s="153">
        <v>139000</v>
      </c>
      <c r="G1422" s="153">
        <v>834000</v>
      </c>
      <c r="H1422" s="50"/>
    </row>
    <row r="1423" spans="1:8" ht="29.25">
      <c r="A1423" s="151" t="s">
        <v>687</v>
      </c>
      <c r="B1423" s="151" t="s">
        <v>96</v>
      </c>
      <c r="C1423" s="151" t="s">
        <v>97</v>
      </c>
      <c r="D1423" s="151" t="s">
        <v>72</v>
      </c>
      <c r="E1423" s="152">
        <v>2</v>
      </c>
      <c r="F1423" s="153">
        <v>449000</v>
      </c>
      <c r="G1423" s="153">
        <v>898000</v>
      </c>
      <c r="H1423" s="50"/>
    </row>
    <row r="1424" spans="1:8" ht="29.25">
      <c r="A1424" s="151" t="s">
        <v>687</v>
      </c>
      <c r="B1424" s="151" t="s">
        <v>73</v>
      </c>
      <c r="C1424" s="151" t="s">
        <v>74</v>
      </c>
      <c r="D1424" s="151" t="s">
        <v>72</v>
      </c>
      <c r="E1424" s="152">
        <v>3</v>
      </c>
      <c r="F1424" s="153">
        <v>119000</v>
      </c>
      <c r="G1424" s="153">
        <v>357000</v>
      </c>
      <c r="H1424" s="50"/>
    </row>
    <row r="1425" spans="1:8" ht="29.25">
      <c r="A1425" s="151" t="s">
        <v>687</v>
      </c>
      <c r="B1425" s="151" t="s">
        <v>91</v>
      </c>
      <c r="C1425" s="151" t="s">
        <v>92</v>
      </c>
      <c r="D1425" s="151" t="s">
        <v>72</v>
      </c>
      <c r="E1425" s="152">
        <v>6</v>
      </c>
      <c r="F1425" s="153">
        <v>249000</v>
      </c>
      <c r="G1425" s="153">
        <v>1494000</v>
      </c>
      <c r="H1425" s="50"/>
    </row>
    <row r="1426" spans="1:8" ht="29.25">
      <c r="A1426" s="151" t="s">
        <v>687</v>
      </c>
      <c r="B1426" s="151" t="s">
        <v>86</v>
      </c>
      <c r="C1426" s="151" t="s">
        <v>87</v>
      </c>
      <c r="D1426" s="151" t="s">
        <v>72</v>
      </c>
      <c r="E1426" s="152">
        <v>10</v>
      </c>
      <c r="F1426" s="153">
        <v>169000</v>
      </c>
      <c r="G1426" s="153">
        <v>1690000</v>
      </c>
      <c r="H1426" s="50"/>
    </row>
    <row r="1427" spans="1:8" ht="29.25">
      <c r="A1427" s="151" t="s">
        <v>688</v>
      </c>
      <c r="B1427" s="151" t="s">
        <v>86</v>
      </c>
      <c r="C1427" s="151" t="s">
        <v>87</v>
      </c>
      <c r="D1427" s="151" t="s">
        <v>72</v>
      </c>
      <c r="E1427" s="152">
        <v>7</v>
      </c>
      <c r="F1427" s="153">
        <v>169000</v>
      </c>
      <c r="G1427" s="153">
        <v>1183000</v>
      </c>
      <c r="H1427" s="50"/>
    </row>
    <row r="1428" spans="1:8" ht="29.25">
      <c r="A1428" s="151" t="s">
        <v>688</v>
      </c>
      <c r="B1428" s="151" t="s">
        <v>96</v>
      </c>
      <c r="C1428" s="151" t="s">
        <v>97</v>
      </c>
      <c r="D1428" s="151" t="s">
        <v>72</v>
      </c>
      <c r="E1428" s="152">
        <v>1</v>
      </c>
      <c r="F1428" s="153">
        <v>449000</v>
      </c>
      <c r="G1428" s="153">
        <v>449000</v>
      </c>
      <c r="H1428" s="50"/>
    </row>
    <row r="1429" spans="1:8" ht="29.25">
      <c r="A1429" s="151" t="s">
        <v>688</v>
      </c>
      <c r="B1429" s="151" t="s">
        <v>93</v>
      </c>
      <c r="C1429" s="151" t="s">
        <v>94</v>
      </c>
      <c r="D1429" s="151" t="s">
        <v>72</v>
      </c>
      <c r="E1429" s="152">
        <v>4</v>
      </c>
      <c r="F1429" s="153">
        <v>549000</v>
      </c>
      <c r="G1429" s="153">
        <v>2196000</v>
      </c>
      <c r="H1429" s="50"/>
    </row>
    <row r="1430" spans="1:8" ht="29.25">
      <c r="A1430" s="151" t="s">
        <v>688</v>
      </c>
      <c r="B1430" s="151" t="s">
        <v>101</v>
      </c>
      <c r="C1430" s="151" t="s">
        <v>102</v>
      </c>
      <c r="D1430" s="151" t="s">
        <v>78</v>
      </c>
      <c r="E1430" s="152">
        <v>3</v>
      </c>
      <c r="F1430" s="153">
        <v>139000</v>
      </c>
      <c r="G1430" s="153">
        <v>417000</v>
      </c>
      <c r="H1430" s="50"/>
    </row>
    <row r="1431" spans="1:8" ht="29.25">
      <c r="A1431" s="151" t="s">
        <v>688</v>
      </c>
      <c r="B1431" s="151" t="s">
        <v>73</v>
      </c>
      <c r="C1431" s="151" t="s">
        <v>74</v>
      </c>
      <c r="D1431" s="151" t="s">
        <v>72</v>
      </c>
      <c r="E1431" s="152">
        <v>7</v>
      </c>
      <c r="F1431" s="153">
        <v>119000</v>
      </c>
      <c r="G1431" s="153">
        <v>833000</v>
      </c>
      <c r="H1431" s="50"/>
    </row>
    <row r="1432" spans="1:8" ht="29.25">
      <c r="A1432" s="151" t="s">
        <v>689</v>
      </c>
      <c r="B1432" s="151" t="s">
        <v>96</v>
      </c>
      <c r="C1432" s="151" t="s">
        <v>97</v>
      </c>
      <c r="D1432" s="151" t="s">
        <v>72</v>
      </c>
      <c r="E1432" s="152">
        <v>1</v>
      </c>
      <c r="F1432" s="153">
        <v>449000</v>
      </c>
      <c r="G1432" s="153">
        <v>449000</v>
      </c>
      <c r="H1432" s="50"/>
    </row>
    <row r="1433" spans="1:8" ht="29.25">
      <c r="A1433" s="151" t="s">
        <v>689</v>
      </c>
      <c r="B1433" s="151" t="s">
        <v>91</v>
      </c>
      <c r="C1433" s="151" t="s">
        <v>92</v>
      </c>
      <c r="D1433" s="151" t="s">
        <v>72</v>
      </c>
      <c r="E1433" s="152">
        <v>5</v>
      </c>
      <c r="F1433" s="153">
        <v>249000</v>
      </c>
      <c r="G1433" s="153">
        <v>1245000</v>
      </c>
      <c r="H1433" s="50"/>
    </row>
    <row r="1434" spans="1:8" ht="43.5">
      <c r="A1434" s="151" t="s">
        <v>690</v>
      </c>
      <c r="B1434" s="151" t="s">
        <v>86</v>
      </c>
      <c r="C1434" s="151" t="s">
        <v>87</v>
      </c>
      <c r="D1434" s="151" t="s">
        <v>72</v>
      </c>
      <c r="E1434" s="152">
        <v>9</v>
      </c>
      <c r="F1434" s="153">
        <v>169000</v>
      </c>
      <c r="G1434" s="153">
        <v>1521000</v>
      </c>
      <c r="H1434" s="50"/>
    </row>
    <row r="1435" spans="1:8" ht="43.5">
      <c r="A1435" s="151" t="s">
        <v>690</v>
      </c>
      <c r="B1435" s="151" t="s">
        <v>73</v>
      </c>
      <c r="C1435" s="151" t="s">
        <v>74</v>
      </c>
      <c r="D1435" s="151" t="s">
        <v>72</v>
      </c>
      <c r="E1435" s="152">
        <v>2</v>
      </c>
      <c r="F1435" s="153">
        <v>119000</v>
      </c>
      <c r="G1435" s="153">
        <v>238000</v>
      </c>
      <c r="H1435" s="50"/>
    </row>
    <row r="1436" spans="1:8" ht="43.5">
      <c r="A1436" s="151" t="s">
        <v>690</v>
      </c>
      <c r="B1436" s="151" t="s">
        <v>93</v>
      </c>
      <c r="C1436" s="151" t="s">
        <v>94</v>
      </c>
      <c r="D1436" s="151" t="s">
        <v>72</v>
      </c>
      <c r="E1436" s="152">
        <v>1</v>
      </c>
      <c r="F1436" s="153">
        <v>549000</v>
      </c>
      <c r="G1436" s="153">
        <v>549000</v>
      </c>
      <c r="H1436" s="50"/>
    </row>
    <row r="1437" spans="1:8" ht="29.25">
      <c r="A1437" s="151" t="s">
        <v>691</v>
      </c>
      <c r="B1437" s="151" t="s">
        <v>96</v>
      </c>
      <c r="C1437" s="151" t="s">
        <v>97</v>
      </c>
      <c r="D1437" s="151" t="s">
        <v>72</v>
      </c>
      <c r="E1437" s="152">
        <v>5</v>
      </c>
      <c r="F1437" s="153">
        <v>449000</v>
      </c>
      <c r="G1437" s="153">
        <v>2245000</v>
      </c>
      <c r="H1437" s="50"/>
    </row>
    <row r="1438" spans="1:8" ht="29.25">
      <c r="A1438" s="151" t="s">
        <v>691</v>
      </c>
      <c r="B1438" s="151" t="s">
        <v>91</v>
      </c>
      <c r="C1438" s="151" t="s">
        <v>92</v>
      </c>
      <c r="D1438" s="151" t="s">
        <v>72</v>
      </c>
      <c r="E1438" s="152">
        <v>5</v>
      </c>
      <c r="F1438" s="153">
        <v>249000</v>
      </c>
      <c r="G1438" s="153">
        <v>1245000</v>
      </c>
      <c r="H1438" s="50"/>
    </row>
    <row r="1439" spans="1:8" ht="43.5">
      <c r="A1439" s="151" t="s">
        <v>692</v>
      </c>
      <c r="B1439" s="151" t="s">
        <v>73</v>
      </c>
      <c r="C1439" s="151" t="s">
        <v>74</v>
      </c>
      <c r="D1439" s="151" t="s">
        <v>72</v>
      </c>
      <c r="E1439" s="152">
        <v>1</v>
      </c>
      <c r="F1439" s="153">
        <v>119000</v>
      </c>
      <c r="G1439" s="153">
        <v>119000</v>
      </c>
      <c r="H1439" s="50"/>
    </row>
    <row r="1440" spans="1:8" ht="43.5">
      <c r="A1440" s="151" t="s">
        <v>692</v>
      </c>
      <c r="B1440" s="151" t="s">
        <v>75</v>
      </c>
      <c r="C1440" s="151" t="s">
        <v>76</v>
      </c>
      <c r="D1440" s="151" t="s">
        <v>78</v>
      </c>
      <c r="E1440" s="152">
        <v>9</v>
      </c>
      <c r="F1440" s="153">
        <v>189000</v>
      </c>
      <c r="G1440" s="153">
        <v>1701000</v>
      </c>
      <c r="H1440" s="50"/>
    </row>
    <row r="1441" spans="1:8" ht="43.5">
      <c r="A1441" s="151" t="s">
        <v>692</v>
      </c>
      <c r="B1441" s="151" t="s">
        <v>101</v>
      </c>
      <c r="C1441" s="151" t="s">
        <v>102</v>
      </c>
      <c r="D1441" s="151" t="s">
        <v>78</v>
      </c>
      <c r="E1441" s="152">
        <v>11</v>
      </c>
      <c r="F1441" s="153">
        <v>139000</v>
      </c>
      <c r="G1441" s="153">
        <v>1529000</v>
      </c>
      <c r="H1441" s="50"/>
    </row>
    <row r="1442" spans="1:8" ht="43.5">
      <c r="A1442" s="151" t="s">
        <v>693</v>
      </c>
      <c r="B1442" s="151" t="s">
        <v>98</v>
      </c>
      <c r="C1442" s="151" t="s">
        <v>99</v>
      </c>
      <c r="D1442" s="151" t="s">
        <v>72</v>
      </c>
      <c r="E1442" s="152">
        <v>12</v>
      </c>
      <c r="F1442" s="153">
        <v>99000</v>
      </c>
      <c r="G1442" s="153">
        <v>1188000</v>
      </c>
      <c r="H1442" s="50"/>
    </row>
    <row r="1443" spans="1:8" ht="43.5">
      <c r="A1443" s="151" t="s">
        <v>693</v>
      </c>
      <c r="B1443" s="151" t="s">
        <v>96</v>
      </c>
      <c r="C1443" s="151" t="s">
        <v>97</v>
      </c>
      <c r="D1443" s="151" t="s">
        <v>72</v>
      </c>
      <c r="E1443" s="152">
        <v>1</v>
      </c>
      <c r="F1443" s="153">
        <v>449000</v>
      </c>
      <c r="G1443" s="153">
        <v>449000</v>
      </c>
      <c r="H1443" s="50"/>
    </row>
    <row r="1444" spans="1:8" ht="43.5">
      <c r="A1444" s="151" t="s">
        <v>693</v>
      </c>
      <c r="B1444" s="151" t="s">
        <v>91</v>
      </c>
      <c r="C1444" s="151" t="s">
        <v>92</v>
      </c>
      <c r="D1444" s="151" t="s">
        <v>72</v>
      </c>
      <c r="E1444" s="152">
        <v>1</v>
      </c>
      <c r="F1444" s="153">
        <v>249000</v>
      </c>
      <c r="G1444" s="153">
        <v>249000</v>
      </c>
      <c r="H1444" s="50"/>
    </row>
    <row r="1445" spans="1:8" ht="43.5">
      <c r="A1445" s="151" t="s">
        <v>693</v>
      </c>
      <c r="B1445" s="151" t="s">
        <v>75</v>
      </c>
      <c r="C1445" s="151" t="s">
        <v>76</v>
      </c>
      <c r="D1445" s="151" t="s">
        <v>78</v>
      </c>
      <c r="E1445" s="152">
        <v>4</v>
      </c>
      <c r="F1445" s="153">
        <v>189000</v>
      </c>
      <c r="G1445" s="153">
        <v>756000</v>
      </c>
      <c r="H1445" s="50"/>
    </row>
    <row r="1446" spans="1:8" ht="29.25">
      <c r="A1446" s="151" t="s">
        <v>694</v>
      </c>
      <c r="B1446" s="151" t="s">
        <v>86</v>
      </c>
      <c r="C1446" s="151" t="s">
        <v>87</v>
      </c>
      <c r="D1446" s="151" t="s">
        <v>72</v>
      </c>
      <c r="E1446" s="152">
        <v>11</v>
      </c>
      <c r="F1446" s="153">
        <v>169000</v>
      </c>
      <c r="G1446" s="153">
        <v>1859000</v>
      </c>
      <c r="H1446" s="50"/>
    </row>
    <row r="1447" spans="1:8" ht="29.25">
      <c r="A1447" s="151" t="s">
        <v>694</v>
      </c>
      <c r="B1447" s="151" t="s">
        <v>81</v>
      </c>
      <c r="C1447" s="151" t="s">
        <v>82</v>
      </c>
      <c r="D1447" s="151" t="s">
        <v>72</v>
      </c>
      <c r="E1447" s="152">
        <v>5</v>
      </c>
      <c r="F1447" s="153">
        <v>159000</v>
      </c>
      <c r="G1447" s="153">
        <v>795000</v>
      </c>
      <c r="H1447" s="50"/>
    </row>
    <row r="1448" spans="1:8" ht="29.25">
      <c r="A1448" s="151" t="s">
        <v>694</v>
      </c>
      <c r="B1448" s="151" t="s">
        <v>98</v>
      </c>
      <c r="C1448" s="151" t="s">
        <v>99</v>
      </c>
      <c r="D1448" s="151" t="s">
        <v>72</v>
      </c>
      <c r="E1448" s="152">
        <v>12</v>
      </c>
      <c r="F1448" s="153">
        <v>99000</v>
      </c>
      <c r="G1448" s="153">
        <v>1188000</v>
      </c>
      <c r="H1448" s="50"/>
    </row>
    <row r="1449" spans="1:8" ht="29.25">
      <c r="A1449" s="151" t="s">
        <v>694</v>
      </c>
      <c r="B1449" s="151" t="s">
        <v>93</v>
      </c>
      <c r="C1449" s="151" t="s">
        <v>94</v>
      </c>
      <c r="D1449" s="151" t="s">
        <v>72</v>
      </c>
      <c r="E1449" s="152">
        <v>1</v>
      </c>
      <c r="F1449" s="153">
        <v>549000</v>
      </c>
      <c r="G1449" s="153">
        <v>549000</v>
      </c>
      <c r="H1449" s="50"/>
    </row>
    <row r="1450" spans="1:8" ht="29.25">
      <c r="A1450" s="151" t="s">
        <v>694</v>
      </c>
      <c r="B1450" s="151" t="s">
        <v>83</v>
      </c>
      <c r="C1450" s="151" t="s">
        <v>84</v>
      </c>
      <c r="D1450" s="151" t="s">
        <v>72</v>
      </c>
      <c r="E1450" s="152">
        <v>3</v>
      </c>
      <c r="F1450" s="153">
        <v>125000</v>
      </c>
      <c r="G1450" s="153">
        <v>375000</v>
      </c>
      <c r="H1450" s="50"/>
    </row>
    <row r="1451" spans="1:8" ht="43.5">
      <c r="A1451" s="151" t="s">
        <v>695</v>
      </c>
      <c r="B1451" s="151" t="s">
        <v>101</v>
      </c>
      <c r="C1451" s="151" t="s">
        <v>102</v>
      </c>
      <c r="D1451" s="151" t="s">
        <v>78</v>
      </c>
      <c r="E1451" s="152">
        <v>6</v>
      </c>
      <c r="F1451" s="153">
        <v>139000</v>
      </c>
      <c r="G1451" s="153">
        <v>834000</v>
      </c>
      <c r="H1451" s="50"/>
    </row>
    <row r="1452" spans="1:8" ht="43.5">
      <c r="A1452" s="151" t="s">
        <v>695</v>
      </c>
      <c r="B1452" s="151" t="s">
        <v>98</v>
      </c>
      <c r="C1452" s="151" t="s">
        <v>99</v>
      </c>
      <c r="D1452" s="151" t="s">
        <v>72</v>
      </c>
      <c r="E1452" s="152">
        <v>7</v>
      </c>
      <c r="F1452" s="153">
        <v>99000</v>
      </c>
      <c r="G1452" s="153">
        <v>693000</v>
      </c>
      <c r="H1452" s="50"/>
    </row>
    <row r="1453" spans="1:8" ht="43.5">
      <c r="A1453" s="151" t="s">
        <v>695</v>
      </c>
      <c r="B1453" s="151" t="s">
        <v>69</v>
      </c>
      <c r="C1453" s="151" t="s">
        <v>70</v>
      </c>
      <c r="D1453" s="151" t="s">
        <v>72</v>
      </c>
      <c r="E1453" s="152">
        <v>9</v>
      </c>
      <c r="F1453" s="153">
        <v>149000</v>
      </c>
      <c r="G1453" s="153">
        <v>1341000</v>
      </c>
      <c r="H1453" s="50"/>
    </row>
    <row r="1454" spans="1:8" ht="43.5">
      <c r="A1454" s="151" t="s">
        <v>695</v>
      </c>
      <c r="B1454" s="151" t="s">
        <v>86</v>
      </c>
      <c r="C1454" s="151" t="s">
        <v>87</v>
      </c>
      <c r="D1454" s="151" t="s">
        <v>72</v>
      </c>
      <c r="E1454" s="152">
        <v>6</v>
      </c>
      <c r="F1454" s="153">
        <v>169000</v>
      </c>
      <c r="G1454" s="153">
        <v>1014000</v>
      </c>
      <c r="H1454" s="50"/>
    </row>
    <row r="1455" spans="1:8" ht="43.5">
      <c r="A1455" s="151" t="s">
        <v>695</v>
      </c>
      <c r="B1455" s="151" t="s">
        <v>88</v>
      </c>
      <c r="C1455" s="151" t="s">
        <v>89</v>
      </c>
      <c r="D1455" s="151" t="s">
        <v>72</v>
      </c>
      <c r="E1455" s="152">
        <v>3</v>
      </c>
      <c r="F1455" s="153">
        <v>299000</v>
      </c>
      <c r="G1455" s="153">
        <v>897000</v>
      </c>
      <c r="H1455" s="50"/>
    </row>
    <row r="1456" spans="1:8" ht="43.5">
      <c r="A1456" s="151" t="s">
        <v>696</v>
      </c>
      <c r="B1456" s="151" t="s">
        <v>101</v>
      </c>
      <c r="C1456" s="151" t="s">
        <v>102</v>
      </c>
      <c r="D1456" s="151" t="s">
        <v>78</v>
      </c>
      <c r="E1456" s="152">
        <v>8</v>
      </c>
      <c r="F1456" s="153">
        <v>139000</v>
      </c>
      <c r="G1456" s="153">
        <v>1112000</v>
      </c>
      <c r="H1456" s="50"/>
    </row>
    <row r="1457" spans="1:8" ht="43.5">
      <c r="A1457" s="151" t="s">
        <v>696</v>
      </c>
      <c r="B1457" s="151" t="s">
        <v>98</v>
      </c>
      <c r="C1457" s="151" t="s">
        <v>99</v>
      </c>
      <c r="D1457" s="151" t="s">
        <v>72</v>
      </c>
      <c r="E1457" s="152">
        <v>8</v>
      </c>
      <c r="F1457" s="153">
        <v>99000</v>
      </c>
      <c r="G1457" s="153">
        <v>792000</v>
      </c>
      <c r="H1457" s="50"/>
    </row>
    <row r="1458" spans="1:8" ht="29.25">
      <c r="A1458" s="151" t="s">
        <v>697</v>
      </c>
      <c r="B1458" s="151" t="s">
        <v>93</v>
      </c>
      <c r="C1458" s="151" t="s">
        <v>94</v>
      </c>
      <c r="D1458" s="151" t="s">
        <v>72</v>
      </c>
      <c r="E1458" s="152">
        <v>2</v>
      </c>
      <c r="F1458" s="153">
        <v>549000</v>
      </c>
      <c r="G1458" s="153">
        <v>1098000</v>
      </c>
      <c r="H1458" s="50"/>
    </row>
    <row r="1459" spans="1:8" ht="29.25">
      <c r="A1459" s="151" t="s">
        <v>697</v>
      </c>
      <c r="B1459" s="151" t="s">
        <v>81</v>
      </c>
      <c r="C1459" s="151" t="s">
        <v>82</v>
      </c>
      <c r="D1459" s="151" t="s">
        <v>72</v>
      </c>
      <c r="E1459" s="152">
        <v>4</v>
      </c>
      <c r="F1459" s="153">
        <v>159000</v>
      </c>
      <c r="G1459" s="153">
        <v>636000</v>
      </c>
      <c r="H1459" s="50"/>
    </row>
    <row r="1460" spans="1:8" ht="29.25">
      <c r="A1460" s="151" t="s">
        <v>697</v>
      </c>
      <c r="B1460" s="151" t="s">
        <v>86</v>
      </c>
      <c r="C1460" s="151" t="s">
        <v>87</v>
      </c>
      <c r="D1460" s="151" t="s">
        <v>72</v>
      </c>
      <c r="E1460" s="152">
        <v>2</v>
      </c>
      <c r="F1460" s="153">
        <v>169000</v>
      </c>
      <c r="G1460" s="153">
        <v>338000</v>
      </c>
      <c r="H1460" s="50"/>
    </row>
    <row r="1461" spans="1:8" ht="43.5">
      <c r="A1461" s="151" t="s">
        <v>698</v>
      </c>
      <c r="B1461" s="151" t="s">
        <v>75</v>
      </c>
      <c r="C1461" s="151" t="s">
        <v>76</v>
      </c>
      <c r="D1461" s="151" t="s">
        <v>78</v>
      </c>
      <c r="E1461" s="152">
        <v>9</v>
      </c>
      <c r="F1461" s="153">
        <v>189000</v>
      </c>
      <c r="G1461" s="153">
        <v>1701000</v>
      </c>
      <c r="H1461" s="50"/>
    </row>
    <row r="1462" spans="1:8" ht="43.5">
      <c r="A1462" s="151" t="s">
        <v>698</v>
      </c>
      <c r="B1462" s="151" t="s">
        <v>79</v>
      </c>
      <c r="C1462" s="151" t="s">
        <v>80</v>
      </c>
      <c r="D1462" s="151" t="s">
        <v>72</v>
      </c>
      <c r="E1462" s="152">
        <v>8</v>
      </c>
      <c r="F1462" s="153">
        <v>129000</v>
      </c>
      <c r="G1462" s="153">
        <v>1032000</v>
      </c>
      <c r="H1462" s="50"/>
    </row>
    <row r="1463" spans="1:8" ht="43.5">
      <c r="A1463" s="151" t="s">
        <v>699</v>
      </c>
      <c r="B1463" s="151" t="s">
        <v>73</v>
      </c>
      <c r="C1463" s="151" t="s">
        <v>74</v>
      </c>
      <c r="D1463" s="151" t="s">
        <v>72</v>
      </c>
      <c r="E1463" s="152">
        <v>2</v>
      </c>
      <c r="F1463" s="153">
        <v>119000</v>
      </c>
      <c r="G1463" s="153">
        <v>238000</v>
      </c>
      <c r="H1463" s="50"/>
    </row>
    <row r="1464" spans="1:8" ht="29.25">
      <c r="A1464" s="151" t="s">
        <v>700</v>
      </c>
      <c r="B1464" s="151" t="s">
        <v>79</v>
      </c>
      <c r="C1464" s="151" t="s">
        <v>80</v>
      </c>
      <c r="D1464" s="151" t="s">
        <v>72</v>
      </c>
      <c r="E1464" s="152">
        <v>4</v>
      </c>
      <c r="F1464" s="153">
        <v>129000</v>
      </c>
      <c r="G1464" s="153">
        <v>516000</v>
      </c>
      <c r="H1464" s="50"/>
    </row>
    <row r="1465" spans="1:8" ht="29.25">
      <c r="A1465" s="151" t="s">
        <v>700</v>
      </c>
      <c r="B1465" s="151" t="s">
        <v>88</v>
      </c>
      <c r="C1465" s="151" t="s">
        <v>89</v>
      </c>
      <c r="D1465" s="151" t="s">
        <v>72</v>
      </c>
      <c r="E1465" s="152">
        <v>7</v>
      </c>
      <c r="F1465" s="153">
        <v>299000</v>
      </c>
      <c r="G1465" s="153">
        <v>2093000</v>
      </c>
      <c r="H1465" s="50"/>
    </row>
    <row r="1466" spans="1:8" ht="29.25">
      <c r="A1466" s="151" t="s">
        <v>700</v>
      </c>
      <c r="B1466" s="151" t="s">
        <v>91</v>
      </c>
      <c r="C1466" s="151" t="s">
        <v>92</v>
      </c>
      <c r="D1466" s="151" t="s">
        <v>72</v>
      </c>
      <c r="E1466" s="152">
        <v>2</v>
      </c>
      <c r="F1466" s="153">
        <v>249000</v>
      </c>
      <c r="G1466" s="153">
        <v>498000</v>
      </c>
      <c r="H1466" s="50"/>
    </row>
    <row r="1467" spans="1:8" ht="43.5">
      <c r="A1467" s="151" t="s">
        <v>701</v>
      </c>
      <c r="B1467" s="151" t="s">
        <v>96</v>
      </c>
      <c r="C1467" s="151" t="s">
        <v>97</v>
      </c>
      <c r="D1467" s="151" t="s">
        <v>72</v>
      </c>
      <c r="E1467" s="152">
        <v>3</v>
      </c>
      <c r="F1467" s="153">
        <v>449000</v>
      </c>
      <c r="G1467" s="153">
        <v>1347000</v>
      </c>
      <c r="H1467" s="50"/>
    </row>
    <row r="1468" spans="1:8" ht="43.5">
      <c r="A1468" s="151" t="s">
        <v>701</v>
      </c>
      <c r="B1468" s="151" t="s">
        <v>69</v>
      </c>
      <c r="C1468" s="151" t="s">
        <v>70</v>
      </c>
      <c r="D1468" s="151" t="s">
        <v>72</v>
      </c>
      <c r="E1468" s="152">
        <v>5</v>
      </c>
      <c r="F1468" s="153">
        <v>149000</v>
      </c>
      <c r="G1468" s="153">
        <v>745000</v>
      </c>
      <c r="H1468" s="50"/>
    </row>
    <row r="1469" spans="1:8" ht="43.5">
      <c r="A1469" s="151" t="s">
        <v>701</v>
      </c>
      <c r="B1469" s="151" t="s">
        <v>93</v>
      </c>
      <c r="C1469" s="151" t="s">
        <v>94</v>
      </c>
      <c r="D1469" s="151" t="s">
        <v>72</v>
      </c>
      <c r="E1469" s="152">
        <v>2</v>
      </c>
      <c r="F1469" s="153">
        <v>549000</v>
      </c>
      <c r="G1469" s="153">
        <v>1098000</v>
      </c>
      <c r="H1469" s="50"/>
    </row>
    <row r="1470" spans="1:8" ht="43.5">
      <c r="A1470" s="151" t="s">
        <v>702</v>
      </c>
      <c r="B1470" s="151" t="s">
        <v>79</v>
      </c>
      <c r="C1470" s="151" t="s">
        <v>80</v>
      </c>
      <c r="D1470" s="151" t="s">
        <v>72</v>
      </c>
      <c r="E1470" s="152">
        <v>3</v>
      </c>
      <c r="F1470" s="153">
        <v>129000</v>
      </c>
      <c r="G1470" s="153">
        <v>387000</v>
      </c>
      <c r="H1470" s="50"/>
    </row>
    <row r="1471" spans="1:8" ht="43.5">
      <c r="A1471" s="151" t="s">
        <v>702</v>
      </c>
      <c r="B1471" s="151" t="s">
        <v>96</v>
      </c>
      <c r="C1471" s="151" t="s">
        <v>97</v>
      </c>
      <c r="D1471" s="151" t="s">
        <v>72</v>
      </c>
      <c r="E1471" s="152">
        <v>5</v>
      </c>
      <c r="F1471" s="153">
        <v>449000</v>
      </c>
      <c r="G1471" s="153">
        <v>2245000</v>
      </c>
      <c r="H1471" s="50"/>
    </row>
    <row r="1472" spans="1:8" ht="43.5">
      <c r="A1472" s="151" t="s">
        <v>702</v>
      </c>
      <c r="B1472" s="151" t="s">
        <v>83</v>
      </c>
      <c r="C1472" s="151" t="s">
        <v>84</v>
      </c>
      <c r="D1472" s="151" t="s">
        <v>72</v>
      </c>
      <c r="E1472" s="152">
        <v>12</v>
      </c>
      <c r="F1472" s="153">
        <v>125000</v>
      </c>
      <c r="G1472" s="153">
        <v>1500000</v>
      </c>
      <c r="H1472" s="50"/>
    </row>
    <row r="1473" spans="1:8" ht="43.5">
      <c r="A1473" s="151" t="s">
        <v>703</v>
      </c>
      <c r="B1473" s="151" t="s">
        <v>79</v>
      </c>
      <c r="C1473" s="151" t="s">
        <v>80</v>
      </c>
      <c r="D1473" s="151" t="s">
        <v>72</v>
      </c>
      <c r="E1473" s="152">
        <v>3</v>
      </c>
      <c r="F1473" s="153">
        <v>129000</v>
      </c>
      <c r="G1473" s="153">
        <v>387000</v>
      </c>
      <c r="H1473" s="50"/>
    </row>
    <row r="1474" spans="1:8" ht="43.5">
      <c r="A1474" s="151" t="s">
        <v>703</v>
      </c>
      <c r="B1474" s="151" t="s">
        <v>83</v>
      </c>
      <c r="C1474" s="151" t="s">
        <v>84</v>
      </c>
      <c r="D1474" s="151" t="s">
        <v>72</v>
      </c>
      <c r="E1474" s="152">
        <v>2</v>
      </c>
      <c r="F1474" s="153">
        <v>125000</v>
      </c>
      <c r="G1474" s="153">
        <v>250000</v>
      </c>
      <c r="H1474" s="50"/>
    </row>
    <row r="1475" spans="1:8" ht="43.5">
      <c r="A1475" s="151" t="s">
        <v>703</v>
      </c>
      <c r="B1475" s="151" t="s">
        <v>69</v>
      </c>
      <c r="C1475" s="151" t="s">
        <v>70</v>
      </c>
      <c r="D1475" s="151" t="s">
        <v>72</v>
      </c>
      <c r="E1475" s="152">
        <v>5</v>
      </c>
      <c r="F1475" s="153">
        <v>149000</v>
      </c>
      <c r="G1475" s="153">
        <v>745000</v>
      </c>
      <c r="H1475" s="50"/>
    </row>
    <row r="1476" spans="1:8" ht="43.5">
      <c r="A1476" s="151" t="s">
        <v>703</v>
      </c>
      <c r="B1476" s="151" t="s">
        <v>91</v>
      </c>
      <c r="C1476" s="151" t="s">
        <v>92</v>
      </c>
      <c r="D1476" s="151" t="s">
        <v>72</v>
      </c>
      <c r="E1476" s="152">
        <v>7</v>
      </c>
      <c r="F1476" s="153">
        <v>249000</v>
      </c>
      <c r="G1476" s="153">
        <v>1743000</v>
      </c>
      <c r="H1476" s="50"/>
    </row>
    <row r="1477" spans="1:8" ht="43.5">
      <c r="A1477" s="151" t="s">
        <v>704</v>
      </c>
      <c r="B1477" s="151" t="s">
        <v>86</v>
      </c>
      <c r="C1477" s="151" t="s">
        <v>87</v>
      </c>
      <c r="D1477" s="151" t="s">
        <v>72</v>
      </c>
      <c r="E1477" s="152">
        <v>3</v>
      </c>
      <c r="F1477" s="153">
        <v>169000</v>
      </c>
      <c r="G1477" s="153">
        <v>507000</v>
      </c>
      <c r="H1477" s="50"/>
    </row>
    <row r="1478" spans="1:8" ht="43.5">
      <c r="A1478" s="151" t="s">
        <v>704</v>
      </c>
      <c r="B1478" s="151" t="s">
        <v>101</v>
      </c>
      <c r="C1478" s="151" t="s">
        <v>102</v>
      </c>
      <c r="D1478" s="151" t="s">
        <v>78</v>
      </c>
      <c r="E1478" s="152">
        <v>6</v>
      </c>
      <c r="F1478" s="153">
        <v>139000</v>
      </c>
      <c r="G1478" s="153">
        <v>834000</v>
      </c>
      <c r="H1478" s="50"/>
    </row>
    <row r="1479" spans="1:8" ht="43.5">
      <c r="A1479" s="151" t="s">
        <v>704</v>
      </c>
      <c r="B1479" s="151" t="s">
        <v>73</v>
      </c>
      <c r="C1479" s="151" t="s">
        <v>74</v>
      </c>
      <c r="D1479" s="151" t="s">
        <v>72</v>
      </c>
      <c r="E1479" s="152">
        <v>8</v>
      </c>
      <c r="F1479" s="153">
        <v>119000</v>
      </c>
      <c r="G1479" s="153">
        <v>952000</v>
      </c>
      <c r="H1479" s="50"/>
    </row>
    <row r="1480" spans="1:8" ht="43.5">
      <c r="A1480" s="151" t="s">
        <v>705</v>
      </c>
      <c r="B1480" s="151" t="s">
        <v>69</v>
      </c>
      <c r="C1480" s="151" t="s">
        <v>70</v>
      </c>
      <c r="D1480" s="151" t="s">
        <v>72</v>
      </c>
      <c r="E1480" s="152">
        <v>3</v>
      </c>
      <c r="F1480" s="153">
        <v>149000</v>
      </c>
      <c r="G1480" s="153">
        <v>447000</v>
      </c>
      <c r="H1480" s="50"/>
    </row>
    <row r="1481" spans="1:8" ht="43.5">
      <c r="A1481" s="151" t="s">
        <v>705</v>
      </c>
      <c r="B1481" s="151" t="s">
        <v>96</v>
      </c>
      <c r="C1481" s="151" t="s">
        <v>97</v>
      </c>
      <c r="D1481" s="151" t="s">
        <v>72</v>
      </c>
      <c r="E1481" s="152">
        <v>1</v>
      </c>
      <c r="F1481" s="153">
        <v>449000</v>
      </c>
      <c r="G1481" s="153">
        <v>449000</v>
      </c>
      <c r="H1481" s="50"/>
    </row>
    <row r="1482" spans="1:8" ht="43.5">
      <c r="A1482" s="151" t="s">
        <v>705</v>
      </c>
      <c r="B1482" s="151" t="s">
        <v>83</v>
      </c>
      <c r="C1482" s="151" t="s">
        <v>84</v>
      </c>
      <c r="D1482" s="151" t="s">
        <v>72</v>
      </c>
      <c r="E1482" s="152">
        <v>9</v>
      </c>
      <c r="F1482" s="153">
        <v>125000</v>
      </c>
      <c r="G1482" s="153">
        <v>1125000</v>
      </c>
      <c r="H1482" s="50"/>
    </row>
    <row r="1483" spans="1:8" ht="43.5">
      <c r="A1483" s="151" t="s">
        <v>705</v>
      </c>
      <c r="B1483" s="151" t="s">
        <v>91</v>
      </c>
      <c r="C1483" s="151" t="s">
        <v>92</v>
      </c>
      <c r="D1483" s="151" t="s">
        <v>72</v>
      </c>
      <c r="E1483" s="152">
        <v>1</v>
      </c>
      <c r="F1483" s="153">
        <v>249000</v>
      </c>
      <c r="G1483" s="153">
        <v>249000</v>
      </c>
      <c r="H1483" s="50"/>
    </row>
    <row r="1484" spans="1:8" ht="43.5">
      <c r="A1484" s="151" t="s">
        <v>705</v>
      </c>
      <c r="B1484" s="151" t="s">
        <v>79</v>
      </c>
      <c r="C1484" s="151" t="s">
        <v>80</v>
      </c>
      <c r="D1484" s="151" t="s">
        <v>72</v>
      </c>
      <c r="E1484" s="152">
        <v>6</v>
      </c>
      <c r="F1484" s="153">
        <v>129000</v>
      </c>
      <c r="G1484" s="153">
        <v>774000</v>
      </c>
      <c r="H1484" s="50"/>
    </row>
    <row r="1485" spans="1:8" ht="29.25">
      <c r="A1485" s="151" t="s">
        <v>706</v>
      </c>
      <c r="B1485" s="151" t="s">
        <v>101</v>
      </c>
      <c r="C1485" s="151" t="s">
        <v>102</v>
      </c>
      <c r="D1485" s="151" t="s">
        <v>78</v>
      </c>
      <c r="E1485" s="152">
        <v>6</v>
      </c>
      <c r="F1485" s="153">
        <v>139000</v>
      </c>
      <c r="G1485" s="153">
        <v>834000</v>
      </c>
      <c r="H1485" s="50"/>
    </row>
    <row r="1486" spans="1:8" ht="29.25">
      <c r="A1486" s="151" t="s">
        <v>706</v>
      </c>
      <c r="B1486" s="151" t="s">
        <v>86</v>
      </c>
      <c r="C1486" s="151" t="s">
        <v>87</v>
      </c>
      <c r="D1486" s="151" t="s">
        <v>72</v>
      </c>
      <c r="E1486" s="152">
        <v>11</v>
      </c>
      <c r="F1486" s="153">
        <v>169000</v>
      </c>
      <c r="G1486" s="153">
        <v>1859000</v>
      </c>
      <c r="H1486" s="50"/>
    </row>
    <row r="1487" spans="1:8" ht="29.25">
      <c r="A1487" s="151" t="s">
        <v>706</v>
      </c>
      <c r="B1487" s="151" t="s">
        <v>81</v>
      </c>
      <c r="C1487" s="151" t="s">
        <v>82</v>
      </c>
      <c r="D1487" s="151" t="s">
        <v>72</v>
      </c>
      <c r="E1487" s="152">
        <v>1</v>
      </c>
      <c r="F1487" s="153">
        <v>159000</v>
      </c>
      <c r="G1487" s="153">
        <v>159000</v>
      </c>
      <c r="H1487" s="50"/>
    </row>
    <row r="1488" spans="1:8" ht="29.25">
      <c r="A1488" s="151" t="s">
        <v>707</v>
      </c>
      <c r="B1488" s="151" t="s">
        <v>93</v>
      </c>
      <c r="C1488" s="151" t="s">
        <v>94</v>
      </c>
      <c r="D1488" s="151" t="s">
        <v>72</v>
      </c>
      <c r="E1488" s="152">
        <v>1</v>
      </c>
      <c r="F1488" s="153">
        <v>549000</v>
      </c>
      <c r="G1488" s="153">
        <v>549000</v>
      </c>
      <c r="H1488" s="50"/>
    </row>
    <row r="1489" spans="1:8" ht="29.25">
      <c r="A1489" s="151" t="s">
        <v>707</v>
      </c>
      <c r="B1489" s="151" t="s">
        <v>73</v>
      </c>
      <c r="C1489" s="151" t="s">
        <v>74</v>
      </c>
      <c r="D1489" s="151" t="s">
        <v>72</v>
      </c>
      <c r="E1489" s="152">
        <v>12</v>
      </c>
      <c r="F1489" s="153">
        <v>119000</v>
      </c>
      <c r="G1489" s="153">
        <v>1428000</v>
      </c>
      <c r="H1489" s="50"/>
    </row>
    <row r="1490" spans="1:8" ht="29.25">
      <c r="A1490" s="151" t="s">
        <v>707</v>
      </c>
      <c r="B1490" s="151" t="s">
        <v>83</v>
      </c>
      <c r="C1490" s="151" t="s">
        <v>84</v>
      </c>
      <c r="D1490" s="151" t="s">
        <v>72</v>
      </c>
      <c r="E1490" s="152">
        <v>3</v>
      </c>
      <c r="F1490" s="153">
        <v>125000</v>
      </c>
      <c r="G1490" s="153">
        <v>375000</v>
      </c>
      <c r="H1490" s="50"/>
    </row>
    <row r="1491" spans="1:8" ht="29.25">
      <c r="A1491" s="151" t="s">
        <v>707</v>
      </c>
      <c r="B1491" s="151" t="s">
        <v>79</v>
      </c>
      <c r="C1491" s="151" t="s">
        <v>80</v>
      </c>
      <c r="D1491" s="151" t="s">
        <v>72</v>
      </c>
      <c r="E1491" s="152">
        <v>12</v>
      </c>
      <c r="F1491" s="153">
        <v>129000</v>
      </c>
      <c r="G1491" s="153">
        <v>1548000</v>
      </c>
      <c r="H1491" s="50"/>
    </row>
    <row r="1492" spans="1:8" ht="29.25">
      <c r="A1492" s="151" t="s">
        <v>707</v>
      </c>
      <c r="B1492" s="151" t="s">
        <v>88</v>
      </c>
      <c r="C1492" s="151" t="s">
        <v>89</v>
      </c>
      <c r="D1492" s="151" t="s">
        <v>72</v>
      </c>
      <c r="E1492" s="152">
        <v>7</v>
      </c>
      <c r="F1492" s="153">
        <v>299000</v>
      </c>
      <c r="G1492" s="153">
        <v>2093000</v>
      </c>
      <c r="H1492" s="50"/>
    </row>
    <row r="1493" spans="1:8" ht="43.5">
      <c r="A1493" s="151" t="s">
        <v>708</v>
      </c>
      <c r="B1493" s="151" t="s">
        <v>69</v>
      </c>
      <c r="C1493" s="151" t="s">
        <v>70</v>
      </c>
      <c r="D1493" s="151" t="s">
        <v>72</v>
      </c>
      <c r="E1493" s="152">
        <v>4</v>
      </c>
      <c r="F1493" s="153">
        <v>149000</v>
      </c>
      <c r="G1493" s="153">
        <v>596000</v>
      </c>
      <c r="H1493" s="50"/>
    </row>
    <row r="1494" spans="1:8" ht="43.5">
      <c r="A1494" s="151" t="s">
        <v>708</v>
      </c>
      <c r="B1494" s="151" t="s">
        <v>86</v>
      </c>
      <c r="C1494" s="151" t="s">
        <v>87</v>
      </c>
      <c r="D1494" s="151" t="s">
        <v>72</v>
      </c>
      <c r="E1494" s="152">
        <v>6</v>
      </c>
      <c r="F1494" s="153">
        <v>169000</v>
      </c>
      <c r="G1494" s="153">
        <v>1014000</v>
      </c>
      <c r="H1494" s="50"/>
    </row>
    <row r="1495" spans="1:8" ht="43.5">
      <c r="A1495" s="151" t="s">
        <v>708</v>
      </c>
      <c r="B1495" s="151" t="s">
        <v>83</v>
      </c>
      <c r="C1495" s="151" t="s">
        <v>84</v>
      </c>
      <c r="D1495" s="151" t="s">
        <v>72</v>
      </c>
      <c r="E1495" s="152">
        <v>2</v>
      </c>
      <c r="F1495" s="153">
        <v>125000</v>
      </c>
      <c r="G1495" s="153">
        <v>250000</v>
      </c>
      <c r="H1495" s="50"/>
    </row>
    <row r="1496" spans="1:8" ht="43.5">
      <c r="A1496" s="151" t="s">
        <v>708</v>
      </c>
      <c r="B1496" s="151" t="s">
        <v>73</v>
      </c>
      <c r="C1496" s="151" t="s">
        <v>74</v>
      </c>
      <c r="D1496" s="151" t="s">
        <v>72</v>
      </c>
      <c r="E1496" s="152">
        <v>7</v>
      </c>
      <c r="F1496" s="153">
        <v>119000</v>
      </c>
      <c r="G1496" s="153">
        <v>833000</v>
      </c>
      <c r="H1496" s="50"/>
    </row>
    <row r="1497" spans="1:8" ht="43.5">
      <c r="A1497" s="151" t="s">
        <v>708</v>
      </c>
      <c r="B1497" s="151" t="s">
        <v>96</v>
      </c>
      <c r="C1497" s="151" t="s">
        <v>97</v>
      </c>
      <c r="D1497" s="151" t="s">
        <v>72</v>
      </c>
      <c r="E1497" s="152">
        <v>4</v>
      </c>
      <c r="F1497" s="153">
        <v>449000</v>
      </c>
      <c r="G1497" s="153">
        <v>1796000</v>
      </c>
      <c r="H1497" s="50"/>
    </row>
    <row r="1498" spans="1:8" ht="43.5">
      <c r="A1498" s="151" t="s">
        <v>709</v>
      </c>
      <c r="B1498" s="151" t="s">
        <v>101</v>
      </c>
      <c r="C1498" s="151" t="s">
        <v>102</v>
      </c>
      <c r="D1498" s="151" t="s">
        <v>78</v>
      </c>
      <c r="E1498" s="152">
        <v>12</v>
      </c>
      <c r="F1498" s="153">
        <v>139000</v>
      </c>
      <c r="G1498" s="153">
        <v>1668000</v>
      </c>
      <c r="H1498" s="50"/>
    </row>
    <row r="1499" spans="1:8" ht="43.5">
      <c r="A1499" s="151" t="s">
        <v>709</v>
      </c>
      <c r="B1499" s="151" t="s">
        <v>88</v>
      </c>
      <c r="C1499" s="151" t="s">
        <v>89</v>
      </c>
      <c r="D1499" s="151" t="s">
        <v>72</v>
      </c>
      <c r="E1499" s="152">
        <v>2</v>
      </c>
      <c r="F1499" s="153">
        <v>299000</v>
      </c>
      <c r="G1499" s="153">
        <v>598000</v>
      </c>
      <c r="H1499" s="50"/>
    </row>
    <row r="1500" spans="1:8" ht="43.5">
      <c r="A1500" s="151" t="s">
        <v>709</v>
      </c>
      <c r="B1500" s="151" t="s">
        <v>86</v>
      </c>
      <c r="C1500" s="151" t="s">
        <v>87</v>
      </c>
      <c r="D1500" s="151" t="s">
        <v>72</v>
      </c>
      <c r="E1500" s="152">
        <v>6</v>
      </c>
      <c r="F1500" s="153">
        <v>169000</v>
      </c>
      <c r="G1500" s="153">
        <v>1014000</v>
      </c>
      <c r="H1500" s="50"/>
    </row>
    <row r="1501" spans="1:8" ht="43.5">
      <c r="A1501" s="151" t="s">
        <v>709</v>
      </c>
      <c r="B1501" s="151" t="s">
        <v>96</v>
      </c>
      <c r="C1501" s="151" t="s">
        <v>97</v>
      </c>
      <c r="D1501" s="151" t="s">
        <v>72</v>
      </c>
      <c r="E1501" s="152">
        <v>5</v>
      </c>
      <c r="F1501" s="153">
        <v>449000</v>
      </c>
      <c r="G1501" s="153">
        <v>2245000</v>
      </c>
      <c r="H1501" s="50"/>
    </row>
    <row r="1502" spans="1:8" ht="43.5">
      <c r="A1502" s="151" t="s">
        <v>709</v>
      </c>
      <c r="B1502" s="151" t="s">
        <v>81</v>
      </c>
      <c r="C1502" s="151" t="s">
        <v>82</v>
      </c>
      <c r="D1502" s="151" t="s">
        <v>72</v>
      </c>
      <c r="E1502" s="152">
        <v>8</v>
      </c>
      <c r="F1502" s="153">
        <v>159000</v>
      </c>
      <c r="G1502" s="153">
        <v>1272000</v>
      </c>
      <c r="H1502" s="50"/>
    </row>
    <row r="1503" spans="1:8" ht="43.5">
      <c r="A1503" s="151" t="s">
        <v>710</v>
      </c>
      <c r="B1503" s="151" t="s">
        <v>86</v>
      </c>
      <c r="C1503" s="151" t="s">
        <v>87</v>
      </c>
      <c r="D1503" s="151" t="s">
        <v>72</v>
      </c>
      <c r="E1503" s="152">
        <v>1</v>
      </c>
      <c r="F1503" s="153">
        <v>169000</v>
      </c>
      <c r="G1503" s="153">
        <v>169000</v>
      </c>
      <c r="H1503" s="50"/>
    </row>
    <row r="1504" spans="1:8" ht="43.5">
      <c r="A1504" s="151" t="s">
        <v>710</v>
      </c>
      <c r="B1504" s="151" t="s">
        <v>88</v>
      </c>
      <c r="C1504" s="151" t="s">
        <v>89</v>
      </c>
      <c r="D1504" s="151" t="s">
        <v>72</v>
      </c>
      <c r="E1504" s="152">
        <v>5</v>
      </c>
      <c r="F1504" s="153">
        <v>299000</v>
      </c>
      <c r="G1504" s="153">
        <v>1495000</v>
      </c>
      <c r="H1504" s="50"/>
    </row>
    <row r="1505" spans="1:8" ht="43.5">
      <c r="A1505" s="151" t="s">
        <v>710</v>
      </c>
      <c r="B1505" s="151" t="s">
        <v>101</v>
      </c>
      <c r="C1505" s="151" t="s">
        <v>102</v>
      </c>
      <c r="D1505" s="151" t="s">
        <v>78</v>
      </c>
      <c r="E1505" s="152">
        <v>2</v>
      </c>
      <c r="F1505" s="153">
        <v>139000</v>
      </c>
      <c r="G1505" s="153">
        <v>278000</v>
      </c>
      <c r="H1505" s="50"/>
    </row>
    <row r="1506" spans="1:8" ht="43.5">
      <c r="A1506" s="151" t="s">
        <v>710</v>
      </c>
      <c r="B1506" s="151" t="s">
        <v>75</v>
      </c>
      <c r="C1506" s="151" t="s">
        <v>76</v>
      </c>
      <c r="D1506" s="151" t="s">
        <v>78</v>
      </c>
      <c r="E1506" s="152">
        <v>3</v>
      </c>
      <c r="F1506" s="153">
        <v>189000</v>
      </c>
      <c r="G1506" s="153">
        <v>567000</v>
      </c>
      <c r="H1506" s="50"/>
    </row>
    <row r="1507" spans="1:8" ht="43.5">
      <c r="A1507" s="151" t="s">
        <v>710</v>
      </c>
      <c r="B1507" s="151" t="s">
        <v>69</v>
      </c>
      <c r="C1507" s="151" t="s">
        <v>70</v>
      </c>
      <c r="D1507" s="151" t="s">
        <v>72</v>
      </c>
      <c r="E1507" s="152">
        <v>11</v>
      </c>
      <c r="F1507" s="153">
        <v>149000</v>
      </c>
      <c r="G1507" s="153">
        <v>1639000</v>
      </c>
      <c r="H1507" s="50"/>
    </row>
    <row r="1508" spans="1:8" ht="29.25">
      <c r="A1508" s="151" t="s">
        <v>711</v>
      </c>
      <c r="B1508" s="151" t="s">
        <v>73</v>
      </c>
      <c r="C1508" s="151" t="s">
        <v>74</v>
      </c>
      <c r="D1508" s="151" t="s">
        <v>72</v>
      </c>
      <c r="E1508" s="152">
        <v>6</v>
      </c>
      <c r="F1508" s="153">
        <v>119000</v>
      </c>
      <c r="G1508" s="153">
        <v>714000</v>
      </c>
      <c r="H1508" s="50"/>
    </row>
    <row r="1509" spans="1:8" ht="29.25">
      <c r="A1509" s="151" t="s">
        <v>711</v>
      </c>
      <c r="B1509" s="151" t="s">
        <v>88</v>
      </c>
      <c r="C1509" s="151" t="s">
        <v>89</v>
      </c>
      <c r="D1509" s="151" t="s">
        <v>72</v>
      </c>
      <c r="E1509" s="152">
        <v>2</v>
      </c>
      <c r="F1509" s="153">
        <v>299000</v>
      </c>
      <c r="G1509" s="153">
        <v>598000</v>
      </c>
      <c r="H1509" s="50"/>
    </row>
    <row r="1510" spans="1:8" ht="29.25">
      <c r="A1510" s="151" t="s">
        <v>711</v>
      </c>
      <c r="B1510" s="151" t="s">
        <v>86</v>
      </c>
      <c r="C1510" s="151" t="s">
        <v>87</v>
      </c>
      <c r="D1510" s="151" t="s">
        <v>72</v>
      </c>
      <c r="E1510" s="152">
        <v>11</v>
      </c>
      <c r="F1510" s="153">
        <v>169000</v>
      </c>
      <c r="G1510" s="153">
        <v>1859000</v>
      </c>
      <c r="H1510" s="50"/>
    </row>
    <row r="1511" spans="1:8" ht="29.25">
      <c r="A1511" s="151" t="s">
        <v>711</v>
      </c>
      <c r="B1511" s="151" t="s">
        <v>98</v>
      </c>
      <c r="C1511" s="151" t="s">
        <v>99</v>
      </c>
      <c r="D1511" s="151" t="s">
        <v>72</v>
      </c>
      <c r="E1511" s="152">
        <v>11</v>
      </c>
      <c r="F1511" s="153">
        <v>99000</v>
      </c>
      <c r="G1511" s="153">
        <v>1089000</v>
      </c>
      <c r="H1511" s="50"/>
    </row>
    <row r="1512" spans="1:8" ht="29.25">
      <c r="A1512" s="151" t="s">
        <v>711</v>
      </c>
      <c r="B1512" s="151" t="s">
        <v>75</v>
      </c>
      <c r="C1512" s="151" t="s">
        <v>76</v>
      </c>
      <c r="D1512" s="151" t="s">
        <v>78</v>
      </c>
      <c r="E1512" s="152">
        <v>1</v>
      </c>
      <c r="F1512" s="153">
        <v>189000</v>
      </c>
      <c r="G1512" s="153">
        <v>189000</v>
      </c>
      <c r="H1512" s="50"/>
    </row>
    <row r="1513" spans="1:8" ht="29.25">
      <c r="A1513" s="151" t="s">
        <v>712</v>
      </c>
      <c r="B1513" s="151" t="s">
        <v>93</v>
      </c>
      <c r="C1513" s="151" t="s">
        <v>94</v>
      </c>
      <c r="D1513" s="151" t="s">
        <v>72</v>
      </c>
      <c r="E1513" s="152">
        <v>3</v>
      </c>
      <c r="F1513" s="153">
        <v>549000</v>
      </c>
      <c r="G1513" s="153">
        <v>1647000</v>
      </c>
      <c r="H1513" s="50"/>
    </row>
    <row r="1514" spans="1:8" ht="29.25">
      <c r="A1514" s="151" t="s">
        <v>712</v>
      </c>
      <c r="B1514" s="151" t="s">
        <v>86</v>
      </c>
      <c r="C1514" s="151" t="s">
        <v>87</v>
      </c>
      <c r="D1514" s="151" t="s">
        <v>72</v>
      </c>
      <c r="E1514" s="152">
        <v>5</v>
      </c>
      <c r="F1514" s="153">
        <v>169000</v>
      </c>
      <c r="G1514" s="153">
        <v>845000</v>
      </c>
      <c r="H1514" s="50"/>
    </row>
    <row r="1515" spans="1:8" ht="29.25">
      <c r="A1515" s="151" t="s">
        <v>712</v>
      </c>
      <c r="B1515" s="151" t="s">
        <v>101</v>
      </c>
      <c r="C1515" s="151" t="s">
        <v>102</v>
      </c>
      <c r="D1515" s="151" t="s">
        <v>78</v>
      </c>
      <c r="E1515" s="152">
        <v>7</v>
      </c>
      <c r="F1515" s="153">
        <v>139000</v>
      </c>
      <c r="G1515" s="153">
        <v>973000</v>
      </c>
      <c r="H1515" s="50"/>
    </row>
    <row r="1516" spans="1:8" ht="29.25">
      <c r="A1516" s="151" t="s">
        <v>712</v>
      </c>
      <c r="B1516" s="151" t="s">
        <v>81</v>
      </c>
      <c r="C1516" s="151" t="s">
        <v>82</v>
      </c>
      <c r="D1516" s="151" t="s">
        <v>72</v>
      </c>
      <c r="E1516" s="152">
        <v>11</v>
      </c>
      <c r="F1516" s="153">
        <v>159000</v>
      </c>
      <c r="G1516" s="153">
        <v>1749000</v>
      </c>
      <c r="H1516" s="50"/>
    </row>
    <row r="1517" spans="1:8" ht="29.25">
      <c r="A1517" s="151" t="s">
        <v>713</v>
      </c>
      <c r="B1517" s="151" t="s">
        <v>69</v>
      </c>
      <c r="C1517" s="151" t="s">
        <v>70</v>
      </c>
      <c r="D1517" s="151" t="s">
        <v>72</v>
      </c>
      <c r="E1517" s="152">
        <v>2</v>
      </c>
      <c r="F1517" s="153">
        <v>149000</v>
      </c>
      <c r="G1517" s="153">
        <v>298000</v>
      </c>
      <c r="H1517" s="50"/>
    </row>
    <row r="1518" spans="1:8" ht="29.25">
      <c r="A1518" s="151" t="s">
        <v>713</v>
      </c>
      <c r="B1518" s="151" t="s">
        <v>73</v>
      </c>
      <c r="C1518" s="151" t="s">
        <v>74</v>
      </c>
      <c r="D1518" s="151" t="s">
        <v>72</v>
      </c>
      <c r="E1518" s="152">
        <v>12</v>
      </c>
      <c r="F1518" s="153">
        <v>119000</v>
      </c>
      <c r="G1518" s="153">
        <v>1428000</v>
      </c>
      <c r="H1518" s="50"/>
    </row>
    <row r="1519" spans="1:8" ht="29.25">
      <c r="A1519" s="151" t="s">
        <v>713</v>
      </c>
      <c r="B1519" s="151" t="s">
        <v>96</v>
      </c>
      <c r="C1519" s="151" t="s">
        <v>97</v>
      </c>
      <c r="D1519" s="151" t="s">
        <v>72</v>
      </c>
      <c r="E1519" s="152">
        <v>3</v>
      </c>
      <c r="F1519" s="153">
        <v>449000</v>
      </c>
      <c r="G1519" s="153">
        <v>1347000</v>
      </c>
      <c r="H1519" s="50"/>
    </row>
    <row r="1520" spans="1:8" ht="29.25">
      <c r="A1520" s="151" t="s">
        <v>714</v>
      </c>
      <c r="B1520" s="151" t="s">
        <v>81</v>
      </c>
      <c r="C1520" s="151" t="s">
        <v>82</v>
      </c>
      <c r="D1520" s="151" t="s">
        <v>72</v>
      </c>
      <c r="E1520" s="152">
        <v>12</v>
      </c>
      <c r="F1520" s="153">
        <v>159000</v>
      </c>
      <c r="G1520" s="153">
        <v>1908000</v>
      </c>
      <c r="H1520" s="50"/>
    </row>
    <row r="1521" spans="1:8" ht="29.25">
      <c r="A1521" s="151" t="s">
        <v>714</v>
      </c>
      <c r="B1521" s="151" t="s">
        <v>93</v>
      </c>
      <c r="C1521" s="151" t="s">
        <v>94</v>
      </c>
      <c r="D1521" s="151" t="s">
        <v>72</v>
      </c>
      <c r="E1521" s="152">
        <v>2</v>
      </c>
      <c r="F1521" s="153">
        <v>549000</v>
      </c>
      <c r="G1521" s="153">
        <v>1098000</v>
      </c>
      <c r="H1521" s="50"/>
    </row>
    <row r="1522" spans="1:8" ht="29.25">
      <c r="A1522" s="151" t="s">
        <v>714</v>
      </c>
      <c r="B1522" s="151" t="s">
        <v>98</v>
      </c>
      <c r="C1522" s="151" t="s">
        <v>99</v>
      </c>
      <c r="D1522" s="151" t="s">
        <v>72</v>
      </c>
      <c r="E1522" s="152">
        <v>2</v>
      </c>
      <c r="F1522" s="153">
        <v>99000</v>
      </c>
      <c r="G1522" s="153">
        <v>198000</v>
      </c>
      <c r="H1522" s="50"/>
    </row>
    <row r="1523" spans="1:8" ht="43.5">
      <c r="A1523" s="151" t="s">
        <v>715</v>
      </c>
      <c r="B1523" s="151" t="s">
        <v>81</v>
      </c>
      <c r="C1523" s="151" t="s">
        <v>82</v>
      </c>
      <c r="D1523" s="151" t="s">
        <v>72</v>
      </c>
      <c r="E1523" s="152">
        <v>5</v>
      </c>
      <c r="F1523" s="153">
        <v>159000</v>
      </c>
      <c r="G1523" s="153">
        <v>795000</v>
      </c>
      <c r="H1523" s="50"/>
    </row>
    <row r="1524" spans="1:8" ht="43.5">
      <c r="A1524" s="151" t="s">
        <v>715</v>
      </c>
      <c r="B1524" s="151" t="s">
        <v>86</v>
      </c>
      <c r="C1524" s="151" t="s">
        <v>87</v>
      </c>
      <c r="D1524" s="151" t="s">
        <v>72</v>
      </c>
      <c r="E1524" s="152">
        <v>10</v>
      </c>
      <c r="F1524" s="153">
        <v>169000</v>
      </c>
      <c r="G1524" s="153">
        <v>1690000</v>
      </c>
      <c r="H1524" s="50"/>
    </row>
    <row r="1525" spans="1:8" ht="43.5">
      <c r="A1525" s="151" t="s">
        <v>715</v>
      </c>
      <c r="B1525" s="151" t="s">
        <v>73</v>
      </c>
      <c r="C1525" s="151" t="s">
        <v>74</v>
      </c>
      <c r="D1525" s="151" t="s">
        <v>72</v>
      </c>
      <c r="E1525" s="152">
        <v>11</v>
      </c>
      <c r="F1525" s="153">
        <v>119000</v>
      </c>
      <c r="G1525" s="153">
        <v>1309000</v>
      </c>
      <c r="H1525" s="50"/>
    </row>
    <row r="1526" spans="1:8" ht="43.5">
      <c r="A1526" s="151" t="s">
        <v>715</v>
      </c>
      <c r="B1526" s="151" t="s">
        <v>96</v>
      </c>
      <c r="C1526" s="151" t="s">
        <v>97</v>
      </c>
      <c r="D1526" s="151" t="s">
        <v>72</v>
      </c>
      <c r="E1526" s="152">
        <v>4</v>
      </c>
      <c r="F1526" s="153">
        <v>449000</v>
      </c>
      <c r="G1526" s="153">
        <v>1796000</v>
      </c>
      <c r="H1526" s="50"/>
    </row>
    <row r="1527" spans="1:8" ht="43.5">
      <c r="A1527" s="151" t="s">
        <v>716</v>
      </c>
      <c r="B1527" s="151" t="s">
        <v>79</v>
      </c>
      <c r="C1527" s="151" t="s">
        <v>80</v>
      </c>
      <c r="D1527" s="151" t="s">
        <v>72</v>
      </c>
      <c r="E1527" s="152">
        <v>6</v>
      </c>
      <c r="F1527" s="153">
        <v>129000</v>
      </c>
      <c r="G1527" s="153">
        <v>774000</v>
      </c>
      <c r="H1527" s="50"/>
    </row>
    <row r="1528" spans="1:8" ht="43.5">
      <c r="A1528" s="151" t="s">
        <v>717</v>
      </c>
      <c r="B1528" s="151" t="s">
        <v>88</v>
      </c>
      <c r="C1528" s="151" t="s">
        <v>89</v>
      </c>
      <c r="D1528" s="151" t="s">
        <v>72</v>
      </c>
      <c r="E1528" s="152">
        <v>4</v>
      </c>
      <c r="F1528" s="153">
        <v>299000</v>
      </c>
      <c r="G1528" s="153">
        <v>1196000</v>
      </c>
      <c r="H1528" s="50"/>
    </row>
    <row r="1529" spans="1:8" ht="43.5">
      <c r="A1529" s="151" t="s">
        <v>717</v>
      </c>
      <c r="B1529" s="151" t="s">
        <v>69</v>
      </c>
      <c r="C1529" s="151" t="s">
        <v>70</v>
      </c>
      <c r="D1529" s="151" t="s">
        <v>72</v>
      </c>
      <c r="E1529" s="152">
        <v>1</v>
      </c>
      <c r="F1529" s="153">
        <v>149000</v>
      </c>
      <c r="G1529" s="153">
        <v>149000</v>
      </c>
      <c r="H1529" s="50"/>
    </row>
    <row r="1530" spans="1:8" ht="43.5">
      <c r="A1530" s="151" t="s">
        <v>718</v>
      </c>
      <c r="B1530" s="151" t="s">
        <v>93</v>
      </c>
      <c r="C1530" s="151" t="s">
        <v>94</v>
      </c>
      <c r="D1530" s="151" t="s">
        <v>72</v>
      </c>
      <c r="E1530" s="152">
        <v>1</v>
      </c>
      <c r="F1530" s="153">
        <v>549000</v>
      </c>
      <c r="G1530" s="153">
        <v>549000</v>
      </c>
      <c r="H1530" s="50"/>
    </row>
    <row r="1531" spans="1:8" ht="43.5">
      <c r="A1531" s="151" t="s">
        <v>718</v>
      </c>
      <c r="B1531" s="151" t="s">
        <v>86</v>
      </c>
      <c r="C1531" s="151" t="s">
        <v>87</v>
      </c>
      <c r="D1531" s="151" t="s">
        <v>72</v>
      </c>
      <c r="E1531" s="152">
        <v>11</v>
      </c>
      <c r="F1531" s="153">
        <v>169000</v>
      </c>
      <c r="G1531" s="153">
        <v>1859000</v>
      </c>
      <c r="H1531" s="50"/>
    </row>
    <row r="1532" spans="1:8" ht="43.5">
      <c r="A1532" s="151" t="s">
        <v>718</v>
      </c>
      <c r="B1532" s="151" t="s">
        <v>69</v>
      </c>
      <c r="C1532" s="151" t="s">
        <v>70</v>
      </c>
      <c r="D1532" s="151" t="s">
        <v>72</v>
      </c>
      <c r="E1532" s="152">
        <v>9</v>
      </c>
      <c r="F1532" s="153">
        <v>149000</v>
      </c>
      <c r="G1532" s="153">
        <v>1341000</v>
      </c>
      <c r="H1532" s="50"/>
    </row>
    <row r="1533" spans="1:8" ht="43.5">
      <c r="A1533" s="151" t="s">
        <v>718</v>
      </c>
      <c r="B1533" s="151" t="s">
        <v>96</v>
      </c>
      <c r="C1533" s="151" t="s">
        <v>97</v>
      </c>
      <c r="D1533" s="151" t="s">
        <v>72</v>
      </c>
      <c r="E1533" s="152">
        <v>5</v>
      </c>
      <c r="F1533" s="153">
        <v>449000</v>
      </c>
      <c r="G1533" s="153">
        <v>2245000</v>
      </c>
      <c r="H1533" s="50"/>
    </row>
    <row r="1534" spans="1:8" ht="43.5">
      <c r="A1534" s="151" t="s">
        <v>718</v>
      </c>
      <c r="B1534" s="151" t="s">
        <v>101</v>
      </c>
      <c r="C1534" s="151" t="s">
        <v>102</v>
      </c>
      <c r="D1534" s="151" t="s">
        <v>78</v>
      </c>
      <c r="E1534" s="152">
        <v>4</v>
      </c>
      <c r="F1534" s="153">
        <v>139000</v>
      </c>
      <c r="G1534" s="153">
        <v>556000</v>
      </c>
      <c r="H1534" s="50"/>
    </row>
    <row r="1535" spans="1:8" ht="29.25">
      <c r="A1535" s="151" t="s">
        <v>719</v>
      </c>
      <c r="B1535" s="151" t="s">
        <v>69</v>
      </c>
      <c r="C1535" s="151" t="s">
        <v>70</v>
      </c>
      <c r="D1535" s="151" t="s">
        <v>72</v>
      </c>
      <c r="E1535" s="152">
        <v>4</v>
      </c>
      <c r="F1535" s="153">
        <v>149000</v>
      </c>
      <c r="G1535" s="153">
        <v>596000</v>
      </c>
      <c r="H1535" s="50"/>
    </row>
    <row r="1536" spans="1:8" ht="29.25">
      <c r="A1536" s="151" t="s">
        <v>719</v>
      </c>
      <c r="B1536" s="151" t="s">
        <v>81</v>
      </c>
      <c r="C1536" s="151" t="s">
        <v>82</v>
      </c>
      <c r="D1536" s="151" t="s">
        <v>72</v>
      </c>
      <c r="E1536" s="152">
        <v>2</v>
      </c>
      <c r="F1536" s="153">
        <v>159000</v>
      </c>
      <c r="G1536" s="153">
        <v>318000</v>
      </c>
      <c r="H1536" s="50"/>
    </row>
    <row r="1537" spans="1:8" ht="29.25">
      <c r="A1537" s="151" t="s">
        <v>719</v>
      </c>
      <c r="B1537" s="151" t="s">
        <v>101</v>
      </c>
      <c r="C1537" s="151" t="s">
        <v>102</v>
      </c>
      <c r="D1537" s="151" t="s">
        <v>78</v>
      </c>
      <c r="E1537" s="152">
        <v>4</v>
      </c>
      <c r="F1537" s="153">
        <v>139000</v>
      </c>
      <c r="G1537" s="153">
        <v>556000</v>
      </c>
      <c r="H1537" s="50"/>
    </row>
    <row r="1538" spans="1:8" ht="29.25">
      <c r="A1538" s="151" t="s">
        <v>720</v>
      </c>
      <c r="B1538" s="151" t="s">
        <v>101</v>
      </c>
      <c r="C1538" s="151" t="s">
        <v>102</v>
      </c>
      <c r="D1538" s="151" t="s">
        <v>78</v>
      </c>
      <c r="E1538" s="152">
        <v>12</v>
      </c>
      <c r="F1538" s="153">
        <v>139000</v>
      </c>
      <c r="G1538" s="153">
        <v>1668000</v>
      </c>
      <c r="H1538" s="50"/>
    </row>
    <row r="1539" spans="1:8" ht="29.25">
      <c r="A1539" s="151" t="s">
        <v>720</v>
      </c>
      <c r="B1539" s="151" t="s">
        <v>96</v>
      </c>
      <c r="C1539" s="151" t="s">
        <v>97</v>
      </c>
      <c r="D1539" s="151" t="s">
        <v>72</v>
      </c>
      <c r="E1539" s="152">
        <v>1</v>
      </c>
      <c r="F1539" s="153">
        <v>449000</v>
      </c>
      <c r="G1539" s="153">
        <v>449000</v>
      </c>
      <c r="H1539" s="50"/>
    </row>
    <row r="1540" spans="1:8" ht="29.25">
      <c r="A1540" s="151" t="s">
        <v>720</v>
      </c>
      <c r="B1540" s="151" t="s">
        <v>93</v>
      </c>
      <c r="C1540" s="151" t="s">
        <v>94</v>
      </c>
      <c r="D1540" s="151" t="s">
        <v>72</v>
      </c>
      <c r="E1540" s="152">
        <v>2</v>
      </c>
      <c r="F1540" s="153">
        <v>549000</v>
      </c>
      <c r="G1540" s="153">
        <v>1098000</v>
      </c>
      <c r="H1540" s="50"/>
    </row>
    <row r="1541" spans="1:8" ht="29.25">
      <c r="A1541" s="151" t="s">
        <v>720</v>
      </c>
      <c r="B1541" s="151" t="s">
        <v>73</v>
      </c>
      <c r="C1541" s="151" t="s">
        <v>74</v>
      </c>
      <c r="D1541" s="151" t="s">
        <v>72</v>
      </c>
      <c r="E1541" s="152">
        <v>5</v>
      </c>
      <c r="F1541" s="153">
        <v>119000</v>
      </c>
      <c r="G1541" s="153">
        <v>595000</v>
      </c>
      <c r="H1541" s="50"/>
    </row>
    <row r="1542" spans="1:8" ht="29.25">
      <c r="A1542" s="151" t="s">
        <v>720</v>
      </c>
      <c r="B1542" s="151" t="s">
        <v>86</v>
      </c>
      <c r="C1542" s="151" t="s">
        <v>87</v>
      </c>
      <c r="D1542" s="151" t="s">
        <v>72</v>
      </c>
      <c r="E1542" s="152">
        <v>7</v>
      </c>
      <c r="F1542" s="153">
        <v>169000</v>
      </c>
      <c r="G1542" s="153">
        <v>1183000</v>
      </c>
      <c r="H1542" s="50"/>
    </row>
    <row r="1543" spans="1:8" ht="29.25">
      <c r="A1543" s="151" t="s">
        <v>721</v>
      </c>
      <c r="B1543" s="151" t="s">
        <v>91</v>
      </c>
      <c r="C1543" s="151" t="s">
        <v>92</v>
      </c>
      <c r="D1543" s="151" t="s">
        <v>72</v>
      </c>
      <c r="E1543" s="152">
        <v>1</v>
      </c>
      <c r="F1543" s="153">
        <v>249000</v>
      </c>
      <c r="G1543" s="153">
        <v>249000</v>
      </c>
      <c r="H1543" s="50"/>
    </row>
    <row r="1544" spans="1:8" ht="29.25">
      <c r="A1544" s="151" t="s">
        <v>721</v>
      </c>
      <c r="B1544" s="151" t="s">
        <v>81</v>
      </c>
      <c r="C1544" s="151" t="s">
        <v>82</v>
      </c>
      <c r="D1544" s="151" t="s">
        <v>72</v>
      </c>
      <c r="E1544" s="152">
        <v>3</v>
      </c>
      <c r="F1544" s="153">
        <v>159000</v>
      </c>
      <c r="G1544" s="153">
        <v>477000</v>
      </c>
      <c r="H1544" s="50"/>
    </row>
    <row r="1545" spans="1:8" ht="29.25">
      <c r="A1545" s="151" t="s">
        <v>721</v>
      </c>
      <c r="B1545" s="151" t="s">
        <v>101</v>
      </c>
      <c r="C1545" s="151" t="s">
        <v>102</v>
      </c>
      <c r="D1545" s="151" t="s">
        <v>78</v>
      </c>
      <c r="E1545" s="152">
        <v>5</v>
      </c>
      <c r="F1545" s="153">
        <v>139000</v>
      </c>
      <c r="G1545" s="153">
        <v>695000</v>
      </c>
      <c r="H1545" s="50"/>
    </row>
    <row r="1546" spans="1:8" ht="29.25">
      <c r="A1546" s="151" t="s">
        <v>722</v>
      </c>
      <c r="B1546" s="151" t="s">
        <v>96</v>
      </c>
      <c r="C1546" s="151" t="s">
        <v>97</v>
      </c>
      <c r="D1546" s="151" t="s">
        <v>72</v>
      </c>
      <c r="E1546" s="152">
        <v>3</v>
      </c>
      <c r="F1546" s="153">
        <v>449000</v>
      </c>
      <c r="G1546" s="153">
        <v>1347000</v>
      </c>
      <c r="H1546" s="50"/>
    </row>
    <row r="1547" spans="1:8" ht="29.25">
      <c r="A1547" s="151" t="s">
        <v>722</v>
      </c>
      <c r="B1547" s="151" t="s">
        <v>93</v>
      </c>
      <c r="C1547" s="151" t="s">
        <v>94</v>
      </c>
      <c r="D1547" s="151" t="s">
        <v>72</v>
      </c>
      <c r="E1547" s="152">
        <v>4</v>
      </c>
      <c r="F1547" s="153">
        <v>549000</v>
      </c>
      <c r="G1547" s="153">
        <v>2196000</v>
      </c>
      <c r="H1547" s="50"/>
    </row>
    <row r="1548" spans="1:8" ht="43.5">
      <c r="A1548" s="151" t="s">
        <v>723</v>
      </c>
      <c r="B1548" s="151" t="s">
        <v>88</v>
      </c>
      <c r="C1548" s="151" t="s">
        <v>89</v>
      </c>
      <c r="D1548" s="151" t="s">
        <v>72</v>
      </c>
      <c r="E1548" s="152">
        <v>4</v>
      </c>
      <c r="F1548" s="153">
        <v>299000</v>
      </c>
      <c r="G1548" s="153">
        <v>1196000</v>
      </c>
      <c r="H1548" s="50"/>
    </row>
    <row r="1549" spans="1:8" ht="43.5">
      <c r="A1549" s="151" t="s">
        <v>723</v>
      </c>
      <c r="B1549" s="151" t="s">
        <v>101</v>
      </c>
      <c r="C1549" s="151" t="s">
        <v>102</v>
      </c>
      <c r="D1549" s="151" t="s">
        <v>78</v>
      </c>
      <c r="E1549" s="152">
        <v>7</v>
      </c>
      <c r="F1549" s="153">
        <v>139000</v>
      </c>
      <c r="G1549" s="153">
        <v>973000</v>
      </c>
      <c r="H1549" s="50"/>
    </row>
    <row r="1550" spans="1:8" ht="43.5">
      <c r="A1550" s="151" t="s">
        <v>724</v>
      </c>
      <c r="B1550" s="151" t="s">
        <v>81</v>
      </c>
      <c r="C1550" s="151" t="s">
        <v>82</v>
      </c>
      <c r="D1550" s="151" t="s">
        <v>72</v>
      </c>
      <c r="E1550" s="152">
        <v>10</v>
      </c>
      <c r="F1550" s="153">
        <v>159000</v>
      </c>
      <c r="G1550" s="153">
        <v>1590000</v>
      </c>
      <c r="H1550" s="50"/>
    </row>
    <row r="1551" spans="1:8" ht="43.5">
      <c r="A1551" s="151" t="s">
        <v>724</v>
      </c>
      <c r="B1551" s="151" t="s">
        <v>98</v>
      </c>
      <c r="C1551" s="151" t="s">
        <v>99</v>
      </c>
      <c r="D1551" s="151" t="s">
        <v>72</v>
      </c>
      <c r="E1551" s="152">
        <v>12</v>
      </c>
      <c r="F1551" s="153">
        <v>99000</v>
      </c>
      <c r="G1551" s="153">
        <v>1188000</v>
      </c>
      <c r="H1551" s="50"/>
    </row>
    <row r="1552" spans="1:8" ht="29.25">
      <c r="A1552" s="151" t="s">
        <v>725</v>
      </c>
      <c r="B1552" s="151" t="s">
        <v>73</v>
      </c>
      <c r="C1552" s="151" t="s">
        <v>74</v>
      </c>
      <c r="D1552" s="151" t="s">
        <v>72</v>
      </c>
      <c r="E1552" s="152">
        <v>4</v>
      </c>
      <c r="F1552" s="153">
        <v>119000</v>
      </c>
      <c r="G1552" s="153">
        <v>476000</v>
      </c>
      <c r="H1552" s="50"/>
    </row>
    <row r="1553" spans="1:8" ht="29.25">
      <c r="A1553" s="151" t="s">
        <v>725</v>
      </c>
      <c r="B1553" s="151" t="s">
        <v>86</v>
      </c>
      <c r="C1553" s="151" t="s">
        <v>87</v>
      </c>
      <c r="D1553" s="151" t="s">
        <v>72</v>
      </c>
      <c r="E1553" s="152">
        <v>1</v>
      </c>
      <c r="F1553" s="153">
        <v>169000</v>
      </c>
      <c r="G1553" s="153">
        <v>169000</v>
      </c>
      <c r="H1553" s="50"/>
    </row>
    <row r="1554" spans="1:8" ht="29.25">
      <c r="A1554" s="151" t="s">
        <v>725</v>
      </c>
      <c r="B1554" s="151" t="s">
        <v>75</v>
      </c>
      <c r="C1554" s="151" t="s">
        <v>76</v>
      </c>
      <c r="D1554" s="151" t="s">
        <v>78</v>
      </c>
      <c r="E1554" s="152">
        <v>1</v>
      </c>
      <c r="F1554" s="153">
        <v>189000</v>
      </c>
      <c r="G1554" s="153">
        <v>189000</v>
      </c>
      <c r="H1554" s="50"/>
    </row>
    <row r="1555" spans="1:8" ht="29.25">
      <c r="A1555" s="151" t="s">
        <v>725</v>
      </c>
      <c r="B1555" s="151" t="s">
        <v>81</v>
      </c>
      <c r="C1555" s="151" t="s">
        <v>82</v>
      </c>
      <c r="D1555" s="151" t="s">
        <v>72</v>
      </c>
      <c r="E1555" s="152">
        <v>9</v>
      </c>
      <c r="F1555" s="153">
        <v>159000</v>
      </c>
      <c r="G1555" s="153">
        <v>1431000</v>
      </c>
      <c r="H1555" s="50"/>
    </row>
    <row r="1556" spans="1:8" ht="29.25">
      <c r="A1556" s="151" t="s">
        <v>725</v>
      </c>
      <c r="B1556" s="151" t="s">
        <v>101</v>
      </c>
      <c r="C1556" s="151" t="s">
        <v>102</v>
      </c>
      <c r="D1556" s="151" t="s">
        <v>78</v>
      </c>
      <c r="E1556" s="152">
        <v>5</v>
      </c>
      <c r="F1556" s="153">
        <v>139000</v>
      </c>
      <c r="G1556" s="153">
        <v>695000</v>
      </c>
      <c r="H1556" s="50"/>
    </row>
    <row r="1557" spans="1:8" ht="29.25">
      <c r="A1557" s="151" t="s">
        <v>725</v>
      </c>
      <c r="B1557" s="151" t="s">
        <v>88</v>
      </c>
      <c r="C1557" s="151" t="s">
        <v>89</v>
      </c>
      <c r="D1557" s="151" t="s">
        <v>72</v>
      </c>
      <c r="E1557" s="152">
        <v>1</v>
      </c>
      <c r="F1557" s="153">
        <v>299000</v>
      </c>
      <c r="G1557" s="153">
        <v>299000</v>
      </c>
      <c r="H1557" s="50"/>
    </row>
    <row r="1558" spans="1:8" ht="29.25">
      <c r="A1558" s="151" t="s">
        <v>726</v>
      </c>
      <c r="B1558" s="151" t="s">
        <v>73</v>
      </c>
      <c r="C1558" s="151" t="s">
        <v>74</v>
      </c>
      <c r="D1558" s="151" t="s">
        <v>72</v>
      </c>
      <c r="E1558" s="152">
        <v>9</v>
      </c>
      <c r="F1558" s="153">
        <v>119000</v>
      </c>
      <c r="G1558" s="153">
        <v>1071000</v>
      </c>
      <c r="H1558" s="50"/>
    </row>
    <row r="1559" spans="1:8" ht="29.25">
      <c r="A1559" s="151" t="s">
        <v>726</v>
      </c>
      <c r="B1559" s="151" t="s">
        <v>75</v>
      </c>
      <c r="C1559" s="151" t="s">
        <v>76</v>
      </c>
      <c r="D1559" s="151" t="s">
        <v>78</v>
      </c>
      <c r="E1559" s="152">
        <v>7</v>
      </c>
      <c r="F1559" s="153">
        <v>189000</v>
      </c>
      <c r="G1559" s="153">
        <v>1323000</v>
      </c>
      <c r="H1559" s="50"/>
    </row>
    <row r="1560" spans="1:8" ht="29.25">
      <c r="A1560" s="151" t="s">
        <v>726</v>
      </c>
      <c r="B1560" s="151" t="s">
        <v>91</v>
      </c>
      <c r="C1560" s="151" t="s">
        <v>92</v>
      </c>
      <c r="D1560" s="151" t="s">
        <v>72</v>
      </c>
      <c r="E1560" s="152">
        <v>4</v>
      </c>
      <c r="F1560" s="153">
        <v>249000</v>
      </c>
      <c r="G1560" s="153">
        <v>996000</v>
      </c>
      <c r="H1560" s="50"/>
    </row>
    <row r="1561" spans="1:8" ht="29.25">
      <c r="A1561" s="151" t="s">
        <v>726</v>
      </c>
      <c r="B1561" s="151" t="s">
        <v>81</v>
      </c>
      <c r="C1561" s="151" t="s">
        <v>82</v>
      </c>
      <c r="D1561" s="151" t="s">
        <v>72</v>
      </c>
      <c r="E1561" s="152">
        <v>6</v>
      </c>
      <c r="F1561" s="153">
        <v>159000</v>
      </c>
      <c r="G1561" s="153">
        <v>954000</v>
      </c>
      <c r="H1561" s="50"/>
    </row>
    <row r="1562" spans="1:8" ht="43.5">
      <c r="A1562" s="151" t="s">
        <v>727</v>
      </c>
      <c r="B1562" s="151" t="s">
        <v>83</v>
      </c>
      <c r="C1562" s="151" t="s">
        <v>84</v>
      </c>
      <c r="D1562" s="151" t="s">
        <v>72</v>
      </c>
      <c r="E1562" s="152">
        <v>11</v>
      </c>
      <c r="F1562" s="153">
        <v>125000</v>
      </c>
      <c r="G1562" s="153">
        <v>1375000</v>
      </c>
      <c r="H1562" s="50"/>
    </row>
    <row r="1563" spans="1:8" ht="43.5">
      <c r="A1563" s="151" t="s">
        <v>727</v>
      </c>
      <c r="B1563" s="151" t="s">
        <v>88</v>
      </c>
      <c r="C1563" s="151" t="s">
        <v>89</v>
      </c>
      <c r="D1563" s="151" t="s">
        <v>72</v>
      </c>
      <c r="E1563" s="152">
        <v>3</v>
      </c>
      <c r="F1563" s="153">
        <v>299000</v>
      </c>
      <c r="G1563" s="153">
        <v>897000</v>
      </c>
      <c r="H1563" s="50"/>
    </row>
    <row r="1564" spans="1:8" ht="43.5">
      <c r="A1564" s="151" t="s">
        <v>727</v>
      </c>
      <c r="B1564" s="151" t="s">
        <v>93</v>
      </c>
      <c r="C1564" s="151" t="s">
        <v>94</v>
      </c>
      <c r="D1564" s="151" t="s">
        <v>72</v>
      </c>
      <c r="E1564" s="152">
        <v>2</v>
      </c>
      <c r="F1564" s="153">
        <v>549000</v>
      </c>
      <c r="G1564" s="153">
        <v>1098000</v>
      </c>
      <c r="H1564" s="50"/>
    </row>
    <row r="1565" spans="1:8" ht="43.5">
      <c r="A1565" s="151" t="s">
        <v>727</v>
      </c>
      <c r="B1565" s="151" t="s">
        <v>101</v>
      </c>
      <c r="C1565" s="151" t="s">
        <v>102</v>
      </c>
      <c r="D1565" s="151" t="s">
        <v>78</v>
      </c>
      <c r="E1565" s="152">
        <v>2</v>
      </c>
      <c r="F1565" s="153">
        <v>139000</v>
      </c>
      <c r="G1565" s="153">
        <v>278000</v>
      </c>
      <c r="H1565" s="50"/>
    </row>
    <row r="1566" spans="1:8" ht="29.25">
      <c r="A1566" s="151" t="s">
        <v>728</v>
      </c>
      <c r="B1566" s="151" t="s">
        <v>93</v>
      </c>
      <c r="C1566" s="151" t="s">
        <v>94</v>
      </c>
      <c r="D1566" s="151" t="s">
        <v>72</v>
      </c>
      <c r="E1566" s="152">
        <v>5</v>
      </c>
      <c r="F1566" s="153">
        <v>549000</v>
      </c>
      <c r="G1566" s="153">
        <v>2745000</v>
      </c>
      <c r="H1566" s="50"/>
    </row>
    <row r="1567" spans="1:8" ht="29.25">
      <c r="A1567" s="151" t="s">
        <v>728</v>
      </c>
      <c r="B1567" s="151" t="s">
        <v>101</v>
      </c>
      <c r="C1567" s="151" t="s">
        <v>102</v>
      </c>
      <c r="D1567" s="151" t="s">
        <v>78</v>
      </c>
      <c r="E1567" s="152">
        <v>1</v>
      </c>
      <c r="F1567" s="153">
        <v>139000</v>
      </c>
      <c r="G1567" s="153">
        <v>139000</v>
      </c>
      <c r="H1567" s="50"/>
    </row>
    <row r="1568" spans="1:8" ht="29.25">
      <c r="A1568" s="151" t="s">
        <v>729</v>
      </c>
      <c r="B1568" s="151" t="s">
        <v>86</v>
      </c>
      <c r="C1568" s="151" t="s">
        <v>87</v>
      </c>
      <c r="D1568" s="151" t="s">
        <v>72</v>
      </c>
      <c r="E1568" s="152">
        <v>6</v>
      </c>
      <c r="F1568" s="153">
        <v>169000</v>
      </c>
      <c r="G1568" s="153">
        <v>1014000</v>
      </c>
      <c r="H1568" s="50"/>
    </row>
    <row r="1569" spans="1:8" ht="29.25">
      <c r="A1569" s="151" t="s">
        <v>729</v>
      </c>
      <c r="B1569" s="151" t="s">
        <v>88</v>
      </c>
      <c r="C1569" s="151" t="s">
        <v>89</v>
      </c>
      <c r="D1569" s="151" t="s">
        <v>72</v>
      </c>
      <c r="E1569" s="152">
        <v>1</v>
      </c>
      <c r="F1569" s="153">
        <v>299000</v>
      </c>
      <c r="G1569" s="153">
        <v>299000</v>
      </c>
      <c r="H1569" s="50"/>
    </row>
    <row r="1570" spans="1:8" ht="29.25">
      <c r="A1570" s="151" t="s">
        <v>729</v>
      </c>
      <c r="B1570" s="151" t="s">
        <v>81</v>
      </c>
      <c r="C1570" s="151" t="s">
        <v>82</v>
      </c>
      <c r="D1570" s="151" t="s">
        <v>72</v>
      </c>
      <c r="E1570" s="152">
        <v>12</v>
      </c>
      <c r="F1570" s="153">
        <v>159000</v>
      </c>
      <c r="G1570" s="153">
        <v>1908000</v>
      </c>
      <c r="H1570" s="50"/>
    </row>
    <row r="1571" spans="1:8" ht="29.25">
      <c r="A1571" s="151" t="s">
        <v>729</v>
      </c>
      <c r="B1571" s="151" t="s">
        <v>93</v>
      </c>
      <c r="C1571" s="151" t="s">
        <v>94</v>
      </c>
      <c r="D1571" s="151" t="s">
        <v>72</v>
      </c>
      <c r="E1571" s="152">
        <v>1</v>
      </c>
      <c r="F1571" s="153">
        <v>549000</v>
      </c>
      <c r="G1571" s="153">
        <v>549000</v>
      </c>
      <c r="H1571" s="50"/>
    </row>
    <row r="1572" spans="1:8" ht="43.5">
      <c r="A1572" s="151" t="s">
        <v>730</v>
      </c>
      <c r="B1572" s="151" t="s">
        <v>96</v>
      </c>
      <c r="C1572" s="151" t="s">
        <v>97</v>
      </c>
      <c r="D1572" s="151" t="s">
        <v>72</v>
      </c>
      <c r="E1572" s="152">
        <v>2</v>
      </c>
      <c r="F1572" s="153">
        <v>449000</v>
      </c>
      <c r="G1572" s="153">
        <v>898000</v>
      </c>
      <c r="H1572" s="50"/>
    </row>
    <row r="1573" spans="1:8" ht="43.5">
      <c r="A1573" s="151" t="s">
        <v>730</v>
      </c>
      <c r="B1573" s="151" t="s">
        <v>73</v>
      </c>
      <c r="C1573" s="151" t="s">
        <v>74</v>
      </c>
      <c r="D1573" s="151" t="s">
        <v>72</v>
      </c>
      <c r="E1573" s="152">
        <v>7</v>
      </c>
      <c r="F1573" s="153">
        <v>119000</v>
      </c>
      <c r="G1573" s="153">
        <v>833000</v>
      </c>
      <c r="H1573" s="50"/>
    </row>
    <row r="1574" spans="1:8" ht="43.5">
      <c r="A1574" s="151" t="s">
        <v>730</v>
      </c>
      <c r="B1574" s="151" t="s">
        <v>83</v>
      </c>
      <c r="C1574" s="151" t="s">
        <v>84</v>
      </c>
      <c r="D1574" s="151" t="s">
        <v>72</v>
      </c>
      <c r="E1574" s="152">
        <v>7</v>
      </c>
      <c r="F1574" s="153">
        <v>125000</v>
      </c>
      <c r="G1574" s="153">
        <v>875000</v>
      </c>
      <c r="H1574" s="50"/>
    </row>
    <row r="1575" spans="1:8" ht="43.5">
      <c r="A1575" s="151" t="s">
        <v>730</v>
      </c>
      <c r="B1575" s="151" t="s">
        <v>75</v>
      </c>
      <c r="C1575" s="151" t="s">
        <v>76</v>
      </c>
      <c r="D1575" s="151" t="s">
        <v>78</v>
      </c>
      <c r="E1575" s="152">
        <v>9</v>
      </c>
      <c r="F1575" s="153">
        <v>189000</v>
      </c>
      <c r="G1575" s="153">
        <v>1701000</v>
      </c>
      <c r="H1575" s="50"/>
    </row>
    <row r="1576" spans="1:8" ht="43.5">
      <c r="A1576" s="151" t="s">
        <v>730</v>
      </c>
      <c r="B1576" s="151" t="s">
        <v>88</v>
      </c>
      <c r="C1576" s="151" t="s">
        <v>89</v>
      </c>
      <c r="D1576" s="151" t="s">
        <v>72</v>
      </c>
      <c r="E1576" s="152">
        <v>5</v>
      </c>
      <c r="F1576" s="153">
        <v>299000</v>
      </c>
      <c r="G1576" s="153">
        <v>1495000</v>
      </c>
      <c r="H1576" s="50"/>
    </row>
    <row r="1577" spans="1:8" ht="43.5">
      <c r="A1577" s="151" t="s">
        <v>730</v>
      </c>
      <c r="B1577" s="151" t="s">
        <v>79</v>
      </c>
      <c r="C1577" s="151" t="s">
        <v>80</v>
      </c>
      <c r="D1577" s="151" t="s">
        <v>72</v>
      </c>
      <c r="E1577" s="152">
        <v>9</v>
      </c>
      <c r="F1577" s="153">
        <v>129000</v>
      </c>
      <c r="G1577" s="153">
        <v>1161000</v>
      </c>
      <c r="H1577" s="50"/>
    </row>
    <row r="1578" spans="1:8" ht="29.25">
      <c r="A1578" s="151" t="s">
        <v>731</v>
      </c>
      <c r="B1578" s="151" t="s">
        <v>98</v>
      </c>
      <c r="C1578" s="151" t="s">
        <v>99</v>
      </c>
      <c r="D1578" s="151" t="s">
        <v>72</v>
      </c>
      <c r="E1578" s="152">
        <v>4</v>
      </c>
      <c r="F1578" s="153">
        <v>99000</v>
      </c>
      <c r="G1578" s="153">
        <v>396000</v>
      </c>
      <c r="H1578" s="50"/>
    </row>
    <row r="1579" spans="1:8" ht="29.25">
      <c r="A1579" s="151" t="s">
        <v>731</v>
      </c>
      <c r="B1579" s="151" t="s">
        <v>73</v>
      </c>
      <c r="C1579" s="151" t="s">
        <v>74</v>
      </c>
      <c r="D1579" s="151" t="s">
        <v>72</v>
      </c>
      <c r="E1579" s="152">
        <v>8</v>
      </c>
      <c r="F1579" s="153">
        <v>119000</v>
      </c>
      <c r="G1579" s="153">
        <v>952000</v>
      </c>
      <c r="H1579" s="50"/>
    </row>
    <row r="1580" spans="1:8" ht="29.25">
      <c r="A1580" s="151" t="s">
        <v>731</v>
      </c>
      <c r="B1580" s="151" t="s">
        <v>75</v>
      </c>
      <c r="C1580" s="151" t="s">
        <v>76</v>
      </c>
      <c r="D1580" s="151" t="s">
        <v>78</v>
      </c>
      <c r="E1580" s="152">
        <v>1</v>
      </c>
      <c r="F1580" s="153">
        <v>189000</v>
      </c>
      <c r="G1580" s="153">
        <v>189000</v>
      </c>
      <c r="H1580" s="50"/>
    </row>
    <row r="1581" spans="1:8" ht="29.25">
      <c r="A1581" s="151" t="s">
        <v>731</v>
      </c>
      <c r="B1581" s="151" t="s">
        <v>83</v>
      </c>
      <c r="C1581" s="151" t="s">
        <v>84</v>
      </c>
      <c r="D1581" s="151" t="s">
        <v>72</v>
      </c>
      <c r="E1581" s="152">
        <v>12</v>
      </c>
      <c r="F1581" s="153">
        <v>125000</v>
      </c>
      <c r="G1581" s="153">
        <v>1500000</v>
      </c>
      <c r="H1581" s="50"/>
    </row>
    <row r="1582" spans="1:8" ht="43.5">
      <c r="A1582" s="151" t="s">
        <v>732</v>
      </c>
      <c r="B1582" s="151" t="s">
        <v>73</v>
      </c>
      <c r="C1582" s="151" t="s">
        <v>74</v>
      </c>
      <c r="D1582" s="151" t="s">
        <v>72</v>
      </c>
      <c r="E1582" s="152">
        <v>12</v>
      </c>
      <c r="F1582" s="153">
        <v>119000</v>
      </c>
      <c r="G1582" s="153">
        <v>1428000</v>
      </c>
      <c r="H1582" s="50"/>
    </row>
    <row r="1583" spans="1:8" ht="43.5">
      <c r="A1583" s="151" t="s">
        <v>732</v>
      </c>
      <c r="B1583" s="151" t="s">
        <v>75</v>
      </c>
      <c r="C1583" s="151" t="s">
        <v>76</v>
      </c>
      <c r="D1583" s="151" t="s">
        <v>78</v>
      </c>
      <c r="E1583" s="152">
        <v>11</v>
      </c>
      <c r="F1583" s="153">
        <v>189000</v>
      </c>
      <c r="G1583" s="153">
        <v>2079000</v>
      </c>
      <c r="H1583" s="50"/>
    </row>
    <row r="1584" spans="1:8" ht="43.5">
      <c r="A1584" s="151" t="s">
        <v>732</v>
      </c>
      <c r="B1584" s="151" t="s">
        <v>86</v>
      </c>
      <c r="C1584" s="151" t="s">
        <v>87</v>
      </c>
      <c r="D1584" s="151" t="s">
        <v>72</v>
      </c>
      <c r="E1584" s="152">
        <v>8</v>
      </c>
      <c r="F1584" s="153">
        <v>169000</v>
      </c>
      <c r="G1584" s="153">
        <v>1352000</v>
      </c>
      <c r="H1584" s="50"/>
    </row>
    <row r="1585" spans="1:8" ht="29.25">
      <c r="A1585" s="151" t="s">
        <v>733</v>
      </c>
      <c r="B1585" s="151" t="s">
        <v>96</v>
      </c>
      <c r="C1585" s="151" t="s">
        <v>97</v>
      </c>
      <c r="D1585" s="151" t="s">
        <v>72</v>
      </c>
      <c r="E1585" s="152">
        <v>4</v>
      </c>
      <c r="F1585" s="153">
        <v>449000</v>
      </c>
      <c r="G1585" s="153">
        <v>1796000</v>
      </c>
      <c r="H1585" s="50"/>
    </row>
    <row r="1586" spans="1:8" ht="29.25">
      <c r="A1586" s="151" t="s">
        <v>733</v>
      </c>
      <c r="B1586" s="151" t="s">
        <v>69</v>
      </c>
      <c r="C1586" s="151" t="s">
        <v>70</v>
      </c>
      <c r="D1586" s="151" t="s">
        <v>72</v>
      </c>
      <c r="E1586" s="152">
        <v>1</v>
      </c>
      <c r="F1586" s="153">
        <v>149000</v>
      </c>
      <c r="G1586" s="153">
        <v>149000</v>
      </c>
      <c r="H1586" s="50"/>
    </row>
    <row r="1587" spans="1:8" ht="29.25">
      <c r="A1587" s="151" t="s">
        <v>733</v>
      </c>
      <c r="B1587" s="151" t="s">
        <v>75</v>
      </c>
      <c r="C1587" s="151" t="s">
        <v>76</v>
      </c>
      <c r="D1587" s="151" t="s">
        <v>78</v>
      </c>
      <c r="E1587" s="152">
        <v>2</v>
      </c>
      <c r="F1587" s="153">
        <v>189000</v>
      </c>
      <c r="G1587" s="153">
        <v>378000</v>
      </c>
      <c r="H1587" s="50"/>
    </row>
    <row r="1588" spans="1:8" ht="29.25">
      <c r="A1588" s="151" t="s">
        <v>733</v>
      </c>
      <c r="B1588" s="151" t="s">
        <v>79</v>
      </c>
      <c r="C1588" s="151" t="s">
        <v>80</v>
      </c>
      <c r="D1588" s="151" t="s">
        <v>72</v>
      </c>
      <c r="E1588" s="152">
        <v>10</v>
      </c>
      <c r="F1588" s="153">
        <v>129000</v>
      </c>
      <c r="G1588" s="153">
        <v>1290000</v>
      </c>
      <c r="H1588" s="50"/>
    </row>
    <row r="1589" spans="1:8" ht="29.25">
      <c r="A1589" s="151" t="s">
        <v>733</v>
      </c>
      <c r="B1589" s="151" t="s">
        <v>101</v>
      </c>
      <c r="C1589" s="151" t="s">
        <v>102</v>
      </c>
      <c r="D1589" s="151" t="s">
        <v>78</v>
      </c>
      <c r="E1589" s="152">
        <v>9</v>
      </c>
      <c r="F1589" s="153">
        <v>139000</v>
      </c>
      <c r="G1589" s="153">
        <v>1251000</v>
      </c>
      <c r="H1589" s="50"/>
    </row>
    <row r="1590" spans="1:8" ht="29.25">
      <c r="A1590" s="151" t="s">
        <v>734</v>
      </c>
      <c r="B1590" s="151" t="s">
        <v>75</v>
      </c>
      <c r="C1590" s="151" t="s">
        <v>76</v>
      </c>
      <c r="D1590" s="151" t="s">
        <v>78</v>
      </c>
      <c r="E1590" s="152">
        <v>6</v>
      </c>
      <c r="F1590" s="153">
        <v>189000</v>
      </c>
      <c r="G1590" s="153">
        <v>1134000</v>
      </c>
      <c r="H1590" s="50"/>
    </row>
    <row r="1591" spans="1:8" ht="29.25">
      <c r="A1591" s="151" t="s">
        <v>734</v>
      </c>
      <c r="B1591" s="151" t="s">
        <v>96</v>
      </c>
      <c r="C1591" s="151" t="s">
        <v>97</v>
      </c>
      <c r="D1591" s="151" t="s">
        <v>72</v>
      </c>
      <c r="E1591" s="152">
        <v>3</v>
      </c>
      <c r="F1591" s="153">
        <v>449000</v>
      </c>
      <c r="G1591" s="153">
        <v>1347000</v>
      </c>
      <c r="H1591" s="50"/>
    </row>
    <row r="1592" spans="1:8" ht="29.25">
      <c r="A1592" s="151" t="s">
        <v>734</v>
      </c>
      <c r="B1592" s="151" t="s">
        <v>73</v>
      </c>
      <c r="C1592" s="151" t="s">
        <v>74</v>
      </c>
      <c r="D1592" s="151" t="s">
        <v>72</v>
      </c>
      <c r="E1592" s="152">
        <v>3</v>
      </c>
      <c r="F1592" s="153">
        <v>119000</v>
      </c>
      <c r="G1592" s="153">
        <v>357000</v>
      </c>
      <c r="H1592" s="50"/>
    </row>
    <row r="1593" spans="1:8" ht="29.25">
      <c r="A1593" s="151" t="s">
        <v>735</v>
      </c>
      <c r="B1593" s="151" t="s">
        <v>79</v>
      </c>
      <c r="C1593" s="151" t="s">
        <v>80</v>
      </c>
      <c r="D1593" s="151" t="s">
        <v>72</v>
      </c>
      <c r="E1593" s="152">
        <v>1</v>
      </c>
      <c r="F1593" s="153">
        <v>129000</v>
      </c>
      <c r="G1593" s="153">
        <v>129000</v>
      </c>
      <c r="H1593" s="50"/>
    </row>
    <row r="1594" spans="1:8" ht="29.25">
      <c r="A1594" s="151" t="s">
        <v>735</v>
      </c>
      <c r="B1594" s="151" t="s">
        <v>88</v>
      </c>
      <c r="C1594" s="151" t="s">
        <v>89</v>
      </c>
      <c r="D1594" s="151" t="s">
        <v>72</v>
      </c>
      <c r="E1594" s="152">
        <v>6</v>
      </c>
      <c r="F1594" s="153">
        <v>299000</v>
      </c>
      <c r="G1594" s="153">
        <v>1794000</v>
      </c>
      <c r="H1594" s="50"/>
    </row>
    <row r="1595" spans="1:8" ht="29.25">
      <c r="A1595" s="151" t="s">
        <v>735</v>
      </c>
      <c r="B1595" s="151" t="s">
        <v>73</v>
      </c>
      <c r="C1595" s="151" t="s">
        <v>74</v>
      </c>
      <c r="D1595" s="151" t="s">
        <v>72</v>
      </c>
      <c r="E1595" s="152">
        <v>12</v>
      </c>
      <c r="F1595" s="153">
        <v>119000</v>
      </c>
      <c r="G1595" s="153">
        <v>1428000</v>
      </c>
      <c r="H1595" s="50"/>
    </row>
    <row r="1596" spans="1:8" ht="29.25">
      <c r="A1596" s="151" t="s">
        <v>735</v>
      </c>
      <c r="B1596" s="151" t="s">
        <v>83</v>
      </c>
      <c r="C1596" s="151" t="s">
        <v>84</v>
      </c>
      <c r="D1596" s="151" t="s">
        <v>72</v>
      </c>
      <c r="E1596" s="152">
        <v>6</v>
      </c>
      <c r="F1596" s="153">
        <v>125000</v>
      </c>
      <c r="G1596" s="153">
        <v>750000</v>
      </c>
      <c r="H1596" s="50"/>
    </row>
    <row r="1597" spans="1:8" ht="29.25">
      <c r="A1597" s="151" t="s">
        <v>735</v>
      </c>
      <c r="B1597" s="151" t="s">
        <v>69</v>
      </c>
      <c r="C1597" s="151" t="s">
        <v>70</v>
      </c>
      <c r="D1597" s="151" t="s">
        <v>72</v>
      </c>
      <c r="E1597" s="152">
        <v>2</v>
      </c>
      <c r="F1597" s="153">
        <v>149000</v>
      </c>
      <c r="G1597" s="153">
        <v>298000</v>
      </c>
      <c r="H1597" s="50"/>
    </row>
    <row r="1598" spans="1:8" ht="29.25">
      <c r="A1598" s="151" t="s">
        <v>736</v>
      </c>
      <c r="B1598" s="151" t="s">
        <v>75</v>
      </c>
      <c r="C1598" s="151" t="s">
        <v>76</v>
      </c>
      <c r="D1598" s="151" t="s">
        <v>78</v>
      </c>
      <c r="E1598" s="152">
        <v>8</v>
      </c>
      <c r="F1598" s="153">
        <v>189000</v>
      </c>
      <c r="G1598" s="153">
        <v>1512000</v>
      </c>
      <c r="H1598" s="50"/>
    </row>
    <row r="1599" spans="1:8" ht="29.25">
      <c r="A1599" s="151" t="s">
        <v>736</v>
      </c>
      <c r="B1599" s="151" t="s">
        <v>81</v>
      </c>
      <c r="C1599" s="151" t="s">
        <v>82</v>
      </c>
      <c r="D1599" s="151" t="s">
        <v>72</v>
      </c>
      <c r="E1599" s="152">
        <v>4</v>
      </c>
      <c r="F1599" s="153">
        <v>159000</v>
      </c>
      <c r="G1599" s="153">
        <v>636000</v>
      </c>
      <c r="H1599" s="50"/>
    </row>
    <row r="1600" spans="1:8" ht="29.25">
      <c r="A1600" s="151" t="s">
        <v>736</v>
      </c>
      <c r="B1600" s="151" t="s">
        <v>69</v>
      </c>
      <c r="C1600" s="151" t="s">
        <v>70</v>
      </c>
      <c r="D1600" s="151" t="s">
        <v>72</v>
      </c>
      <c r="E1600" s="152">
        <v>9</v>
      </c>
      <c r="F1600" s="153">
        <v>149000</v>
      </c>
      <c r="G1600" s="153">
        <v>1341000</v>
      </c>
      <c r="H1600" s="50"/>
    </row>
    <row r="1601" spans="1:8" ht="29.25">
      <c r="A1601" s="151" t="s">
        <v>736</v>
      </c>
      <c r="B1601" s="151" t="s">
        <v>73</v>
      </c>
      <c r="C1601" s="151" t="s">
        <v>74</v>
      </c>
      <c r="D1601" s="151" t="s">
        <v>72</v>
      </c>
      <c r="E1601" s="152">
        <v>4</v>
      </c>
      <c r="F1601" s="153">
        <v>119000</v>
      </c>
      <c r="G1601" s="153">
        <v>476000</v>
      </c>
      <c r="H1601" s="50"/>
    </row>
    <row r="1602" spans="1:8" ht="29.25">
      <c r="A1602" s="151" t="s">
        <v>736</v>
      </c>
      <c r="B1602" s="151" t="s">
        <v>79</v>
      </c>
      <c r="C1602" s="151" t="s">
        <v>80</v>
      </c>
      <c r="D1602" s="151" t="s">
        <v>72</v>
      </c>
      <c r="E1602" s="152">
        <v>1</v>
      </c>
      <c r="F1602" s="153">
        <v>129000</v>
      </c>
      <c r="G1602" s="153">
        <v>129000</v>
      </c>
      <c r="H1602" s="50"/>
    </row>
    <row r="1603" spans="1:8" ht="43.5">
      <c r="A1603" s="151" t="s">
        <v>737</v>
      </c>
      <c r="B1603" s="151" t="s">
        <v>81</v>
      </c>
      <c r="C1603" s="151" t="s">
        <v>82</v>
      </c>
      <c r="D1603" s="151" t="s">
        <v>72</v>
      </c>
      <c r="E1603" s="152">
        <v>3</v>
      </c>
      <c r="F1603" s="153">
        <v>159000</v>
      </c>
      <c r="G1603" s="153">
        <v>477000</v>
      </c>
      <c r="H1603" s="50"/>
    </row>
    <row r="1604" spans="1:8" ht="43.5">
      <c r="A1604" s="151" t="s">
        <v>737</v>
      </c>
      <c r="B1604" s="151" t="s">
        <v>83</v>
      </c>
      <c r="C1604" s="151" t="s">
        <v>84</v>
      </c>
      <c r="D1604" s="151" t="s">
        <v>72</v>
      </c>
      <c r="E1604" s="152">
        <v>2</v>
      </c>
      <c r="F1604" s="153">
        <v>125000</v>
      </c>
      <c r="G1604" s="153">
        <v>250000</v>
      </c>
      <c r="H1604" s="50"/>
    </row>
    <row r="1605" spans="1:8" ht="43.5">
      <c r="A1605" s="151" t="s">
        <v>737</v>
      </c>
      <c r="B1605" s="151" t="s">
        <v>93</v>
      </c>
      <c r="C1605" s="151" t="s">
        <v>94</v>
      </c>
      <c r="D1605" s="151" t="s">
        <v>72</v>
      </c>
      <c r="E1605" s="152">
        <v>1</v>
      </c>
      <c r="F1605" s="153">
        <v>549000</v>
      </c>
      <c r="G1605" s="153">
        <v>549000</v>
      </c>
      <c r="H1605" s="50"/>
    </row>
    <row r="1606" spans="1:8" ht="43.5">
      <c r="A1606" s="151" t="s">
        <v>738</v>
      </c>
      <c r="B1606" s="151" t="s">
        <v>73</v>
      </c>
      <c r="C1606" s="151" t="s">
        <v>74</v>
      </c>
      <c r="D1606" s="151" t="s">
        <v>72</v>
      </c>
      <c r="E1606" s="152">
        <v>9</v>
      </c>
      <c r="F1606" s="153">
        <v>119000</v>
      </c>
      <c r="G1606" s="153">
        <v>1071000</v>
      </c>
      <c r="H1606" s="50"/>
    </row>
    <row r="1607" spans="1:8" ht="43.5">
      <c r="A1607" s="151" t="s">
        <v>739</v>
      </c>
      <c r="B1607" s="151" t="s">
        <v>88</v>
      </c>
      <c r="C1607" s="151" t="s">
        <v>89</v>
      </c>
      <c r="D1607" s="151" t="s">
        <v>72</v>
      </c>
      <c r="E1607" s="152">
        <v>1</v>
      </c>
      <c r="F1607" s="153">
        <v>299000</v>
      </c>
      <c r="G1607" s="153">
        <v>299000</v>
      </c>
      <c r="H1607" s="50"/>
    </row>
    <row r="1608" spans="1:8" ht="43.5">
      <c r="A1608" s="151" t="s">
        <v>739</v>
      </c>
      <c r="B1608" s="151" t="s">
        <v>81</v>
      </c>
      <c r="C1608" s="151" t="s">
        <v>82</v>
      </c>
      <c r="D1608" s="151" t="s">
        <v>72</v>
      </c>
      <c r="E1608" s="152">
        <v>2</v>
      </c>
      <c r="F1608" s="153">
        <v>159000</v>
      </c>
      <c r="G1608" s="153">
        <v>318000</v>
      </c>
      <c r="H1608" s="50"/>
    </row>
    <row r="1609" spans="1:8" ht="43.5">
      <c r="A1609" s="151" t="s">
        <v>739</v>
      </c>
      <c r="B1609" s="151" t="s">
        <v>69</v>
      </c>
      <c r="C1609" s="151" t="s">
        <v>70</v>
      </c>
      <c r="D1609" s="151" t="s">
        <v>72</v>
      </c>
      <c r="E1609" s="152">
        <v>9</v>
      </c>
      <c r="F1609" s="153">
        <v>149000</v>
      </c>
      <c r="G1609" s="153">
        <v>1341000</v>
      </c>
      <c r="H1609" s="50"/>
    </row>
    <row r="1610" spans="1:8" ht="43.5">
      <c r="A1610" s="151" t="s">
        <v>739</v>
      </c>
      <c r="B1610" s="151" t="s">
        <v>79</v>
      </c>
      <c r="C1610" s="151" t="s">
        <v>80</v>
      </c>
      <c r="D1610" s="151" t="s">
        <v>72</v>
      </c>
      <c r="E1610" s="152">
        <v>8</v>
      </c>
      <c r="F1610" s="153">
        <v>129000</v>
      </c>
      <c r="G1610" s="153">
        <v>1032000</v>
      </c>
      <c r="H1610" s="50"/>
    </row>
    <row r="1611" spans="1:8" ht="43.5">
      <c r="A1611" s="151" t="s">
        <v>740</v>
      </c>
      <c r="B1611" s="151" t="s">
        <v>93</v>
      </c>
      <c r="C1611" s="151" t="s">
        <v>94</v>
      </c>
      <c r="D1611" s="151" t="s">
        <v>72</v>
      </c>
      <c r="E1611" s="152">
        <v>4</v>
      </c>
      <c r="F1611" s="153">
        <v>549000</v>
      </c>
      <c r="G1611" s="153">
        <v>2196000</v>
      </c>
      <c r="H1611" s="50"/>
    </row>
    <row r="1612" spans="1:8" ht="43.5">
      <c r="A1612" s="151" t="s">
        <v>740</v>
      </c>
      <c r="B1612" s="151" t="s">
        <v>96</v>
      </c>
      <c r="C1612" s="151" t="s">
        <v>97</v>
      </c>
      <c r="D1612" s="151" t="s">
        <v>72</v>
      </c>
      <c r="E1612" s="152">
        <v>1</v>
      </c>
      <c r="F1612" s="153">
        <v>449000</v>
      </c>
      <c r="G1612" s="153">
        <v>449000</v>
      </c>
      <c r="H1612" s="50"/>
    </row>
    <row r="1613" spans="1:8" ht="29.25">
      <c r="A1613" s="151" t="s">
        <v>741</v>
      </c>
      <c r="B1613" s="151" t="s">
        <v>93</v>
      </c>
      <c r="C1613" s="151" t="s">
        <v>94</v>
      </c>
      <c r="D1613" s="151" t="s">
        <v>72</v>
      </c>
      <c r="E1613" s="152">
        <v>1</v>
      </c>
      <c r="F1613" s="153">
        <v>549000</v>
      </c>
      <c r="G1613" s="153">
        <v>549000</v>
      </c>
      <c r="H1613" s="50"/>
    </row>
    <row r="1614" spans="1:8" ht="29.25">
      <c r="A1614" s="151" t="s">
        <v>741</v>
      </c>
      <c r="B1614" s="151" t="s">
        <v>88</v>
      </c>
      <c r="C1614" s="151" t="s">
        <v>89</v>
      </c>
      <c r="D1614" s="151" t="s">
        <v>72</v>
      </c>
      <c r="E1614" s="152">
        <v>2</v>
      </c>
      <c r="F1614" s="153">
        <v>299000</v>
      </c>
      <c r="G1614" s="153">
        <v>598000</v>
      </c>
      <c r="H1614" s="50"/>
    </row>
    <row r="1615" spans="1:8" ht="29.25">
      <c r="A1615" s="151" t="s">
        <v>741</v>
      </c>
      <c r="B1615" s="151" t="s">
        <v>83</v>
      </c>
      <c r="C1615" s="151" t="s">
        <v>84</v>
      </c>
      <c r="D1615" s="151" t="s">
        <v>72</v>
      </c>
      <c r="E1615" s="152">
        <v>12</v>
      </c>
      <c r="F1615" s="153">
        <v>125000</v>
      </c>
      <c r="G1615" s="153">
        <v>1500000</v>
      </c>
      <c r="H1615" s="50"/>
    </row>
    <row r="1616" spans="1:8" ht="29.25">
      <c r="A1616" s="151" t="s">
        <v>742</v>
      </c>
      <c r="B1616" s="151" t="s">
        <v>98</v>
      </c>
      <c r="C1616" s="151" t="s">
        <v>99</v>
      </c>
      <c r="D1616" s="151" t="s">
        <v>72</v>
      </c>
      <c r="E1616" s="152">
        <v>5</v>
      </c>
      <c r="F1616" s="153">
        <v>99000</v>
      </c>
      <c r="G1616" s="153">
        <v>495000</v>
      </c>
      <c r="H1616" s="50"/>
    </row>
    <row r="1617" spans="1:8" ht="29.25">
      <c r="A1617" s="151" t="s">
        <v>742</v>
      </c>
      <c r="B1617" s="151" t="s">
        <v>86</v>
      </c>
      <c r="C1617" s="151" t="s">
        <v>87</v>
      </c>
      <c r="D1617" s="151" t="s">
        <v>72</v>
      </c>
      <c r="E1617" s="152">
        <v>1</v>
      </c>
      <c r="F1617" s="153">
        <v>169000</v>
      </c>
      <c r="G1617" s="153">
        <v>169000</v>
      </c>
      <c r="H1617" s="50"/>
    </row>
    <row r="1618" spans="1:8" ht="29.25">
      <c r="A1618" s="151" t="s">
        <v>742</v>
      </c>
      <c r="B1618" s="151" t="s">
        <v>93</v>
      </c>
      <c r="C1618" s="151" t="s">
        <v>94</v>
      </c>
      <c r="D1618" s="151" t="s">
        <v>72</v>
      </c>
      <c r="E1618" s="152">
        <v>5</v>
      </c>
      <c r="F1618" s="153">
        <v>549000</v>
      </c>
      <c r="G1618" s="153">
        <v>2745000</v>
      </c>
      <c r="H1618" s="50"/>
    </row>
    <row r="1619" spans="1:8" ht="43.5">
      <c r="A1619" s="151" t="s">
        <v>743</v>
      </c>
      <c r="B1619" s="151" t="s">
        <v>83</v>
      </c>
      <c r="C1619" s="151" t="s">
        <v>84</v>
      </c>
      <c r="D1619" s="151" t="s">
        <v>72</v>
      </c>
      <c r="E1619" s="152">
        <v>6</v>
      </c>
      <c r="F1619" s="153">
        <v>125000</v>
      </c>
      <c r="G1619" s="153">
        <v>750000</v>
      </c>
      <c r="H1619" s="50"/>
    </row>
    <row r="1620" spans="1:8" ht="43.5">
      <c r="A1620" s="151" t="s">
        <v>743</v>
      </c>
      <c r="B1620" s="151" t="s">
        <v>91</v>
      </c>
      <c r="C1620" s="151" t="s">
        <v>92</v>
      </c>
      <c r="D1620" s="151" t="s">
        <v>72</v>
      </c>
      <c r="E1620" s="152">
        <v>2</v>
      </c>
      <c r="F1620" s="153">
        <v>249000</v>
      </c>
      <c r="G1620" s="153">
        <v>498000</v>
      </c>
      <c r="H1620" s="50"/>
    </row>
    <row r="1621" spans="1:8" ht="43.5">
      <c r="A1621" s="151" t="s">
        <v>743</v>
      </c>
      <c r="B1621" s="151" t="s">
        <v>81</v>
      </c>
      <c r="C1621" s="151" t="s">
        <v>82</v>
      </c>
      <c r="D1621" s="151" t="s">
        <v>72</v>
      </c>
      <c r="E1621" s="152">
        <v>12</v>
      </c>
      <c r="F1621" s="153">
        <v>159000</v>
      </c>
      <c r="G1621" s="153">
        <v>1908000</v>
      </c>
      <c r="H1621" s="50"/>
    </row>
    <row r="1622" spans="1:8" ht="43.5">
      <c r="A1622" s="151" t="s">
        <v>744</v>
      </c>
      <c r="B1622" s="151" t="s">
        <v>86</v>
      </c>
      <c r="C1622" s="151" t="s">
        <v>87</v>
      </c>
      <c r="D1622" s="151" t="s">
        <v>72</v>
      </c>
      <c r="E1622" s="152">
        <v>5</v>
      </c>
      <c r="F1622" s="153">
        <v>169000</v>
      </c>
      <c r="G1622" s="153">
        <v>845000</v>
      </c>
      <c r="H1622" s="50"/>
    </row>
    <row r="1623" spans="1:8" ht="43.5">
      <c r="A1623" s="151" t="s">
        <v>744</v>
      </c>
      <c r="B1623" s="151" t="s">
        <v>69</v>
      </c>
      <c r="C1623" s="151" t="s">
        <v>70</v>
      </c>
      <c r="D1623" s="151" t="s">
        <v>72</v>
      </c>
      <c r="E1623" s="152">
        <v>6</v>
      </c>
      <c r="F1623" s="153">
        <v>149000</v>
      </c>
      <c r="G1623" s="153">
        <v>894000</v>
      </c>
      <c r="H1623" s="50"/>
    </row>
    <row r="1624" spans="1:8" ht="43.5">
      <c r="A1624" s="151" t="s">
        <v>744</v>
      </c>
      <c r="B1624" s="151" t="s">
        <v>101</v>
      </c>
      <c r="C1624" s="151" t="s">
        <v>102</v>
      </c>
      <c r="D1624" s="151" t="s">
        <v>78</v>
      </c>
      <c r="E1624" s="152">
        <v>6</v>
      </c>
      <c r="F1624" s="153">
        <v>139000</v>
      </c>
      <c r="G1624" s="153">
        <v>834000</v>
      </c>
      <c r="H1624" s="50"/>
    </row>
    <row r="1625" spans="1:8" ht="43.5">
      <c r="A1625" s="151" t="s">
        <v>744</v>
      </c>
      <c r="B1625" s="151" t="s">
        <v>79</v>
      </c>
      <c r="C1625" s="151" t="s">
        <v>80</v>
      </c>
      <c r="D1625" s="151" t="s">
        <v>72</v>
      </c>
      <c r="E1625" s="152">
        <v>2</v>
      </c>
      <c r="F1625" s="153">
        <v>129000</v>
      </c>
      <c r="G1625" s="153">
        <v>258000</v>
      </c>
      <c r="H1625" s="50"/>
    </row>
    <row r="1626" spans="1:8" ht="43.5">
      <c r="A1626" s="151" t="s">
        <v>744</v>
      </c>
      <c r="B1626" s="151" t="s">
        <v>83</v>
      </c>
      <c r="C1626" s="151" t="s">
        <v>84</v>
      </c>
      <c r="D1626" s="151" t="s">
        <v>72</v>
      </c>
      <c r="E1626" s="152">
        <v>1</v>
      </c>
      <c r="F1626" s="153">
        <v>125000</v>
      </c>
      <c r="G1626" s="153">
        <v>125000</v>
      </c>
      <c r="H1626" s="50"/>
    </row>
    <row r="1627" spans="1:8" ht="29.25">
      <c r="A1627" s="151" t="s">
        <v>745</v>
      </c>
      <c r="B1627" s="151" t="s">
        <v>79</v>
      </c>
      <c r="C1627" s="151" t="s">
        <v>80</v>
      </c>
      <c r="D1627" s="151" t="s">
        <v>72</v>
      </c>
      <c r="E1627" s="152">
        <v>4</v>
      </c>
      <c r="F1627" s="153">
        <v>129000</v>
      </c>
      <c r="G1627" s="153">
        <v>516000</v>
      </c>
      <c r="H1627" s="50"/>
    </row>
    <row r="1628" spans="1:8" ht="29.25">
      <c r="A1628" s="151" t="s">
        <v>745</v>
      </c>
      <c r="B1628" s="151" t="s">
        <v>91</v>
      </c>
      <c r="C1628" s="151" t="s">
        <v>92</v>
      </c>
      <c r="D1628" s="151" t="s">
        <v>72</v>
      </c>
      <c r="E1628" s="152">
        <v>1</v>
      </c>
      <c r="F1628" s="153">
        <v>249000</v>
      </c>
      <c r="G1628" s="153">
        <v>249000</v>
      </c>
      <c r="H1628" s="50"/>
    </row>
    <row r="1629" spans="1:8" ht="29.25">
      <c r="A1629" s="151" t="s">
        <v>745</v>
      </c>
      <c r="B1629" s="151" t="s">
        <v>88</v>
      </c>
      <c r="C1629" s="151" t="s">
        <v>89</v>
      </c>
      <c r="D1629" s="151" t="s">
        <v>72</v>
      </c>
      <c r="E1629" s="152">
        <v>5</v>
      </c>
      <c r="F1629" s="153">
        <v>299000</v>
      </c>
      <c r="G1629" s="153">
        <v>1495000</v>
      </c>
      <c r="H1629" s="50"/>
    </row>
    <row r="1630" spans="1:8" ht="29.25">
      <c r="A1630" s="151" t="s">
        <v>745</v>
      </c>
      <c r="B1630" s="151" t="s">
        <v>81</v>
      </c>
      <c r="C1630" s="151" t="s">
        <v>82</v>
      </c>
      <c r="D1630" s="151" t="s">
        <v>72</v>
      </c>
      <c r="E1630" s="152">
        <v>1</v>
      </c>
      <c r="F1630" s="153">
        <v>159000</v>
      </c>
      <c r="G1630" s="153">
        <v>159000</v>
      </c>
      <c r="H1630" s="50"/>
    </row>
    <row r="1631" spans="1:8" ht="29.25">
      <c r="A1631" s="151" t="s">
        <v>745</v>
      </c>
      <c r="B1631" s="151" t="s">
        <v>69</v>
      </c>
      <c r="C1631" s="151" t="s">
        <v>70</v>
      </c>
      <c r="D1631" s="151" t="s">
        <v>72</v>
      </c>
      <c r="E1631" s="152">
        <v>10</v>
      </c>
      <c r="F1631" s="153">
        <v>149000</v>
      </c>
      <c r="G1631" s="153">
        <v>1490000</v>
      </c>
      <c r="H1631" s="50"/>
    </row>
    <row r="1632" spans="1:8" ht="29.25">
      <c r="A1632" s="151" t="s">
        <v>745</v>
      </c>
      <c r="B1632" s="151" t="s">
        <v>93</v>
      </c>
      <c r="C1632" s="151" t="s">
        <v>94</v>
      </c>
      <c r="D1632" s="151" t="s">
        <v>72</v>
      </c>
      <c r="E1632" s="152">
        <v>1</v>
      </c>
      <c r="F1632" s="153">
        <v>549000</v>
      </c>
      <c r="G1632" s="153">
        <v>549000</v>
      </c>
      <c r="H1632" s="50"/>
    </row>
    <row r="1633" spans="1:8" ht="29.25">
      <c r="A1633" s="151" t="s">
        <v>746</v>
      </c>
      <c r="B1633" s="151" t="s">
        <v>93</v>
      </c>
      <c r="C1633" s="151" t="s">
        <v>94</v>
      </c>
      <c r="D1633" s="151" t="s">
        <v>72</v>
      </c>
      <c r="E1633" s="152">
        <v>4</v>
      </c>
      <c r="F1633" s="153">
        <v>549000</v>
      </c>
      <c r="G1633" s="153">
        <v>2196000</v>
      </c>
      <c r="H1633" s="50"/>
    </row>
    <row r="1634" spans="1:8" ht="29.25">
      <c r="A1634" s="151" t="s">
        <v>746</v>
      </c>
      <c r="B1634" s="151" t="s">
        <v>96</v>
      </c>
      <c r="C1634" s="151" t="s">
        <v>97</v>
      </c>
      <c r="D1634" s="151" t="s">
        <v>72</v>
      </c>
      <c r="E1634" s="152">
        <v>4</v>
      </c>
      <c r="F1634" s="153">
        <v>449000</v>
      </c>
      <c r="G1634" s="153">
        <v>1796000</v>
      </c>
      <c r="H1634" s="50"/>
    </row>
    <row r="1635" spans="1:8" ht="29.25">
      <c r="A1635" s="151" t="s">
        <v>746</v>
      </c>
      <c r="B1635" s="151" t="s">
        <v>73</v>
      </c>
      <c r="C1635" s="151" t="s">
        <v>74</v>
      </c>
      <c r="D1635" s="151" t="s">
        <v>72</v>
      </c>
      <c r="E1635" s="152">
        <v>5</v>
      </c>
      <c r="F1635" s="153">
        <v>119000</v>
      </c>
      <c r="G1635" s="153">
        <v>595000</v>
      </c>
      <c r="H1635" s="50"/>
    </row>
    <row r="1636" spans="1:8" ht="29.25">
      <c r="A1636" s="151" t="s">
        <v>746</v>
      </c>
      <c r="B1636" s="151" t="s">
        <v>88</v>
      </c>
      <c r="C1636" s="151" t="s">
        <v>89</v>
      </c>
      <c r="D1636" s="151" t="s">
        <v>72</v>
      </c>
      <c r="E1636" s="152">
        <v>6</v>
      </c>
      <c r="F1636" s="153">
        <v>299000</v>
      </c>
      <c r="G1636" s="153">
        <v>1794000</v>
      </c>
      <c r="H1636" s="50"/>
    </row>
    <row r="1637" spans="1:8" ht="29.25">
      <c r="A1637" s="151" t="s">
        <v>746</v>
      </c>
      <c r="B1637" s="151" t="s">
        <v>81</v>
      </c>
      <c r="C1637" s="151" t="s">
        <v>82</v>
      </c>
      <c r="D1637" s="151" t="s">
        <v>72</v>
      </c>
      <c r="E1637" s="152">
        <v>3</v>
      </c>
      <c r="F1637" s="153">
        <v>159000</v>
      </c>
      <c r="G1637" s="153">
        <v>477000</v>
      </c>
      <c r="H1637" s="50"/>
    </row>
    <row r="1638" spans="1:8" ht="29.25">
      <c r="A1638" s="151" t="s">
        <v>747</v>
      </c>
      <c r="B1638" s="151" t="s">
        <v>96</v>
      </c>
      <c r="C1638" s="151" t="s">
        <v>97</v>
      </c>
      <c r="D1638" s="151" t="s">
        <v>72</v>
      </c>
      <c r="E1638" s="152">
        <v>4</v>
      </c>
      <c r="F1638" s="153">
        <v>449000</v>
      </c>
      <c r="G1638" s="153">
        <v>1796000</v>
      </c>
      <c r="H1638" s="50"/>
    </row>
    <row r="1639" spans="1:8" ht="29.25">
      <c r="A1639" s="151" t="s">
        <v>747</v>
      </c>
      <c r="B1639" s="151" t="s">
        <v>101</v>
      </c>
      <c r="C1639" s="151" t="s">
        <v>102</v>
      </c>
      <c r="D1639" s="151" t="s">
        <v>78</v>
      </c>
      <c r="E1639" s="152">
        <v>8</v>
      </c>
      <c r="F1639" s="153">
        <v>139000</v>
      </c>
      <c r="G1639" s="153">
        <v>1112000</v>
      </c>
      <c r="H1639" s="50"/>
    </row>
    <row r="1640" spans="1:8" ht="29.25">
      <c r="A1640" s="151" t="s">
        <v>747</v>
      </c>
      <c r="B1640" s="151" t="s">
        <v>88</v>
      </c>
      <c r="C1640" s="151" t="s">
        <v>89</v>
      </c>
      <c r="D1640" s="151" t="s">
        <v>72</v>
      </c>
      <c r="E1640" s="152">
        <v>2</v>
      </c>
      <c r="F1640" s="153">
        <v>299000</v>
      </c>
      <c r="G1640" s="153">
        <v>598000</v>
      </c>
      <c r="H1640" s="50"/>
    </row>
    <row r="1641" spans="1:8" ht="29.25">
      <c r="A1641" s="151" t="s">
        <v>747</v>
      </c>
      <c r="B1641" s="151" t="s">
        <v>79</v>
      </c>
      <c r="C1641" s="151" t="s">
        <v>80</v>
      </c>
      <c r="D1641" s="151" t="s">
        <v>72</v>
      </c>
      <c r="E1641" s="152">
        <v>8</v>
      </c>
      <c r="F1641" s="153">
        <v>129000</v>
      </c>
      <c r="G1641" s="153">
        <v>1032000</v>
      </c>
      <c r="H1641" s="50"/>
    </row>
    <row r="1642" spans="1:8" ht="29.25">
      <c r="A1642" s="151" t="s">
        <v>747</v>
      </c>
      <c r="B1642" s="151" t="s">
        <v>86</v>
      </c>
      <c r="C1642" s="151" t="s">
        <v>87</v>
      </c>
      <c r="D1642" s="151" t="s">
        <v>72</v>
      </c>
      <c r="E1642" s="152">
        <v>1</v>
      </c>
      <c r="F1642" s="153">
        <v>169000</v>
      </c>
      <c r="G1642" s="153">
        <v>169000</v>
      </c>
      <c r="H1642" s="50"/>
    </row>
    <row r="1643" spans="1:8" ht="29.25">
      <c r="A1643" s="151" t="s">
        <v>747</v>
      </c>
      <c r="B1643" s="151" t="s">
        <v>83</v>
      </c>
      <c r="C1643" s="151" t="s">
        <v>84</v>
      </c>
      <c r="D1643" s="151" t="s">
        <v>72</v>
      </c>
      <c r="E1643" s="152">
        <v>12</v>
      </c>
      <c r="F1643" s="153">
        <v>125000</v>
      </c>
      <c r="G1643" s="153">
        <v>1500000</v>
      </c>
      <c r="H1643" s="50"/>
    </row>
    <row r="1644" spans="1:8" ht="29.25">
      <c r="A1644" s="151" t="s">
        <v>748</v>
      </c>
      <c r="B1644" s="151" t="s">
        <v>73</v>
      </c>
      <c r="C1644" s="151" t="s">
        <v>74</v>
      </c>
      <c r="D1644" s="151" t="s">
        <v>72</v>
      </c>
      <c r="E1644" s="152">
        <v>5</v>
      </c>
      <c r="F1644" s="153">
        <v>119000</v>
      </c>
      <c r="G1644" s="153">
        <v>595000</v>
      </c>
      <c r="H1644" s="50"/>
    </row>
    <row r="1645" spans="1:8" ht="29.25">
      <c r="A1645" s="151" t="s">
        <v>748</v>
      </c>
      <c r="B1645" s="151" t="s">
        <v>83</v>
      </c>
      <c r="C1645" s="151" t="s">
        <v>84</v>
      </c>
      <c r="D1645" s="151" t="s">
        <v>72</v>
      </c>
      <c r="E1645" s="152">
        <v>8</v>
      </c>
      <c r="F1645" s="153">
        <v>125000</v>
      </c>
      <c r="G1645" s="153">
        <v>1000000</v>
      </c>
      <c r="H1645" s="50"/>
    </row>
    <row r="1646" spans="1:8" ht="29.25">
      <c r="A1646" s="151" t="s">
        <v>748</v>
      </c>
      <c r="B1646" s="151" t="s">
        <v>98</v>
      </c>
      <c r="C1646" s="151" t="s">
        <v>99</v>
      </c>
      <c r="D1646" s="151" t="s">
        <v>72</v>
      </c>
      <c r="E1646" s="152">
        <v>12</v>
      </c>
      <c r="F1646" s="153">
        <v>99000</v>
      </c>
      <c r="G1646" s="153">
        <v>1188000</v>
      </c>
      <c r="H1646" s="50"/>
    </row>
    <row r="1647" spans="1:8" ht="29.25">
      <c r="A1647" s="151" t="s">
        <v>749</v>
      </c>
      <c r="B1647" s="151" t="s">
        <v>88</v>
      </c>
      <c r="C1647" s="151" t="s">
        <v>89</v>
      </c>
      <c r="D1647" s="151" t="s">
        <v>72</v>
      </c>
      <c r="E1647" s="152">
        <v>1</v>
      </c>
      <c r="F1647" s="153">
        <v>299000</v>
      </c>
      <c r="G1647" s="153">
        <v>299000</v>
      </c>
      <c r="H1647" s="50"/>
    </row>
    <row r="1648" spans="1:8" ht="29.25">
      <c r="A1648" s="151" t="s">
        <v>749</v>
      </c>
      <c r="B1648" s="151" t="s">
        <v>101</v>
      </c>
      <c r="C1648" s="151" t="s">
        <v>102</v>
      </c>
      <c r="D1648" s="151" t="s">
        <v>78</v>
      </c>
      <c r="E1648" s="152">
        <v>9</v>
      </c>
      <c r="F1648" s="153">
        <v>139000</v>
      </c>
      <c r="G1648" s="153">
        <v>1251000</v>
      </c>
      <c r="H1648" s="50"/>
    </row>
    <row r="1649" spans="1:8" ht="29.25">
      <c r="A1649" s="151" t="s">
        <v>749</v>
      </c>
      <c r="B1649" s="151" t="s">
        <v>91</v>
      </c>
      <c r="C1649" s="151" t="s">
        <v>92</v>
      </c>
      <c r="D1649" s="151" t="s">
        <v>72</v>
      </c>
      <c r="E1649" s="152">
        <v>1</v>
      </c>
      <c r="F1649" s="153">
        <v>249000</v>
      </c>
      <c r="G1649" s="153">
        <v>249000</v>
      </c>
      <c r="H1649" s="50"/>
    </row>
    <row r="1650" spans="1:8" ht="43.5">
      <c r="A1650" s="151" t="s">
        <v>750</v>
      </c>
      <c r="B1650" s="151" t="s">
        <v>98</v>
      </c>
      <c r="C1650" s="151" t="s">
        <v>99</v>
      </c>
      <c r="D1650" s="151" t="s">
        <v>72</v>
      </c>
      <c r="E1650" s="152">
        <v>1</v>
      </c>
      <c r="F1650" s="153">
        <v>99000</v>
      </c>
      <c r="G1650" s="153">
        <v>99000</v>
      </c>
      <c r="H1650" s="50"/>
    </row>
    <row r="1651" spans="1:8" ht="43.5">
      <c r="A1651" s="151" t="s">
        <v>750</v>
      </c>
      <c r="B1651" s="151" t="s">
        <v>91</v>
      </c>
      <c r="C1651" s="151" t="s">
        <v>92</v>
      </c>
      <c r="D1651" s="151" t="s">
        <v>72</v>
      </c>
      <c r="E1651" s="152">
        <v>1</v>
      </c>
      <c r="F1651" s="153">
        <v>249000</v>
      </c>
      <c r="G1651" s="153">
        <v>249000</v>
      </c>
      <c r="H1651" s="50"/>
    </row>
    <row r="1652" spans="1:8" ht="43.5">
      <c r="A1652" s="151" t="s">
        <v>750</v>
      </c>
      <c r="B1652" s="151" t="s">
        <v>96</v>
      </c>
      <c r="C1652" s="151" t="s">
        <v>97</v>
      </c>
      <c r="D1652" s="151" t="s">
        <v>72</v>
      </c>
      <c r="E1652" s="152">
        <v>5</v>
      </c>
      <c r="F1652" s="153">
        <v>449000</v>
      </c>
      <c r="G1652" s="153">
        <v>2245000</v>
      </c>
      <c r="H1652" s="50"/>
    </row>
    <row r="1653" spans="1:8" ht="43.5">
      <c r="A1653" s="151" t="s">
        <v>751</v>
      </c>
      <c r="B1653" s="151" t="s">
        <v>91</v>
      </c>
      <c r="C1653" s="151" t="s">
        <v>92</v>
      </c>
      <c r="D1653" s="151" t="s">
        <v>72</v>
      </c>
      <c r="E1653" s="152">
        <v>5</v>
      </c>
      <c r="F1653" s="153">
        <v>249000</v>
      </c>
      <c r="G1653" s="153">
        <v>1245000</v>
      </c>
      <c r="H1653" s="50"/>
    </row>
    <row r="1654" spans="1:8" ht="43.5">
      <c r="A1654" s="151" t="s">
        <v>751</v>
      </c>
      <c r="B1654" s="151" t="s">
        <v>79</v>
      </c>
      <c r="C1654" s="151" t="s">
        <v>80</v>
      </c>
      <c r="D1654" s="151" t="s">
        <v>72</v>
      </c>
      <c r="E1654" s="152">
        <v>7</v>
      </c>
      <c r="F1654" s="153">
        <v>129000</v>
      </c>
      <c r="G1654" s="153">
        <v>903000</v>
      </c>
      <c r="H1654" s="50"/>
    </row>
    <row r="1655" spans="1:8" ht="43.5">
      <c r="A1655" s="151" t="s">
        <v>751</v>
      </c>
      <c r="B1655" s="151" t="s">
        <v>88</v>
      </c>
      <c r="C1655" s="151" t="s">
        <v>89</v>
      </c>
      <c r="D1655" s="151" t="s">
        <v>72</v>
      </c>
      <c r="E1655" s="152">
        <v>5</v>
      </c>
      <c r="F1655" s="153">
        <v>299000</v>
      </c>
      <c r="G1655" s="153">
        <v>1495000</v>
      </c>
      <c r="H1655" s="50"/>
    </row>
    <row r="1656" spans="1:8" ht="43.5">
      <c r="A1656" s="151" t="s">
        <v>752</v>
      </c>
      <c r="B1656" s="151" t="s">
        <v>101</v>
      </c>
      <c r="C1656" s="151" t="s">
        <v>102</v>
      </c>
      <c r="D1656" s="151" t="s">
        <v>78</v>
      </c>
      <c r="E1656" s="152">
        <v>12</v>
      </c>
      <c r="F1656" s="153">
        <v>139000</v>
      </c>
      <c r="G1656" s="153">
        <v>1668000</v>
      </c>
      <c r="H1656" s="50"/>
    </row>
    <row r="1657" spans="1:8" ht="43.5">
      <c r="A1657" s="151" t="s">
        <v>752</v>
      </c>
      <c r="B1657" s="151" t="s">
        <v>96</v>
      </c>
      <c r="C1657" s="151" t="s">
        <v>97</v>
      </c>
      <c r="D1657" s="151" t="s">
        <v>72</v>
      </c>
      <c r="E1657" s="152">
        <v>1</v>
      </c>
      <c r="F1657" s="153">
        <v>449000</v>
      </c>
      <c r="G1657" s="153">
        <v>449000</v>
      </c>
      <c r="H1657" s="50"/>
    </row>
    <row r="1658" spans="1:8" ht="43.5">
      <c r="A1658" s="151" t="s">
        <v>752</v>
      </c>
      <c r="B1658" s="151" t="s">
        <v>83</v>
      </c>
      <c r="C1658" s="151" t="s">
        <v>84</v>
      </c>
      <c r="D1658" s="151" t="s">
        <v>72</v>
      </c>
      <c r="E1658" s="152">
        <v>7</v>
      </c>
      <c r="F1658" s="153">
        <v>125000</v>
      </c>
      <c r="G1658" s="153">
        <v>875000</v>
      </c>
      <c r="H1658" s="50"/>
    </row>
    <row r="1659" spans="1:8" ht="43.5">
      <c r="A1659" s="151" t="s">
        <v>752</v>
      </c>
      <c r="B1659" s="151" t="s">
        <v>81</v>
      </c>
      <c r="C1659" s="151" t="s">
        <v>82</v>
      </c>
      <c r="D1659" s="151" t="s">
        <v>72</v>
      </c>
      <c r="E1659" s="152">
        <v>6</v>
      </c>
      <c r="F1659" s="153">
        <v>159000</v>
      </c>
      <c r="G1659" s="153">
        <v>954000</v>
      </c>
      <c r="H1659" s="50"/>
    </row>
    <row r="1660" spans="1:8" ht="43.5">
      <c r="A1660" s="151" t="s">
        <v>752</v>
      </c>
      <c r="B1660" s="151" t="s">
        <v>79</v>
      </c>
      <c r="C1660" s="151" t="s">
        <v>80</v>
      </c>
      <c r="D1660" s="151" t="s">
        <v>72</v>
      </c>
      <c r="E1660" s="152">
        <v>9</v>
      </c>
      <c r="F1660" s="153">
        <v>129000</v>
      </c>
      <c r="G1660" s="153">
        <v>1161000</v>
      </c>
      <c r="H1660" s="50"/>
    </row>
    <row r="1661" spans="1:8" ht="43.5">
      <c r="A1661" s="151" t="s">
        <v>752</v>
      </c>
      <c r="B1661" s="151" t="s">
        <v>91</v>
      </c>
      <c r="C1661" s="151" t="s">
        <v>92</v>
      </c>
      <c r="D1661" s="151" t="s">
        <v>72</v>
      </c>
      <c r="E1661" s="152">
        <v>7</v>
      </c>
      <c r="F1661" s="153">
        <v>249000</v>
      </c>
      <c r="G1661" s="153">
        <v>1743000</v>
      </c>
      <c r="H1661" s="50"/>
    </row>
    <row r="1662" spans="1:8" ht="29.25">
      <c r="A1662" s="151" t="s">
        <v>753</v>
      </c>
      <c r="B1662" s="151" t="s">
        <v>91</v>
      </c>
      <c r="C1662" s="151" t="s">
        <v>92</v>
      </c>
      <c r="D1662" s="151" t="s">
        <v>72</v>
      </c>
      <c r="E1662" s="152">
        <v>7</v>
      </c>
      <c r="F1662" s="153">
        <v>249000</v>
      </c>
      <c r="G1662" s="153">
        <v>1743000</v>
      </c>
      <c r="H1662" s="50"/>
    </row>
    <row r="1663" spans="1:8" ht="29.25">
      <c r="A1663" s="151" t="s">
        <v>753</v>
      </c>
      <c r="B1663" s="151" t="s">
        <v>81</v>
      </c>
      <c r="C1663" s="151" t="s">
        <v>82</v>
      </c>
      <c r="D1663" s="151" t="s">
        <v>72</v>
      </c>
      <c r="E1663" s="152">
        <v>5</v>
      </c>
      <c r="F1663" s="153">
        <v>159000</v>
      </c>
      <c r="G1663" s="153">
        <v>795000</v>
      </c>
      <c r="H1663" s="50"/>
    </row>
    <row r="1664" spans="1:8" ht="29.25">
      <c r="A1664" s="151" t="s">
        <v>753</v>
      </c>
      <c r="B1664" s="151" t="s">
        <v>86</v>
      </c>
      <c r="C1664" s="151" t="s">
        <v>87</v>
      </c>
      <c r="D1664" s="151" t="s">
        <v>72</v>
      </c>
      <c r="E1664" s="152">
        <v>1</v>
      </c>
      <c r="F1664" s="153">
        <v>169000</v>
      </c>
      <c r="G1664" s="153">
        <v>169000</v>
      </c>
      <c r="H1664" s="50"/>
    </row>
    <row r="1665" spans="1:8" ht="43.5">
      <c r="A1665" s="151" t="s">
        <v>754</v>
      </c>
      <c r="B1665" s="151" t="s">
        <v>75</v>
      </c>
      <c r="C1665" s="151" t="s">
        <v>76</v>
      </c>
      <c r="D1665" s="151" t="s">
        <v>78</v>
      </c>
      <c r="E1665" s="152">
        <v>9</v>
      </c>
      <c r="F1665" s="153">
        <v>189000</v>
      </c>
      <c r="G1665" s="153">
        <v>1701000</v>
      </c>
      <c r="H1665" s="50"/>
    </row>
    <row r="1666" spans="1:8" ht="43.5">
      <c r="A1666" s="151" t="s">
        <v>754</v>
      </c>
      <c r="B1666" s="151" t="s">
        <v>88</v>
      </c>
      <c r="C1666" s="151" t="s">
        <v>89</v>
      </c>
      <c r="D1666" s="151" t="s">
        <v>72</v>
      </c>
      <c r="E1666" s="152">
        <v>1</v>
      </c>
      <c r="F1666" s="153">
        <v>299000</v>
      </c>
      <c r="G1666" s="153">
        <v>299000</v>
      </c>
      <c r="H1666" s="50"/>
    </row>
    <row r="1667" spans="1:8" ht="43.5">
      <c r="A1667" s="151" t="s">
        <v>754</v>
      </c>
      <c r="B1667" s="151" t="s">
        <v>101</v>
      </c>
      <c r="C1667" s="151" t="s">
        <v>102</v>
      </c>
      <c r="D1667" s="151" t="s">
        <v>78</v>
      </c>
      <c r="E1667" s="152">
        <v>7</v>
      </c>
      <c r="F1667" s="153">
        <v>139000</v>
      </c>
      <c r="G1667" s="153">
        <v>973000</v>
      </c>
      <c r="H1667" s="50"/>
    </row>
    <row r="1668" spans="1:8" ht="43.5">
      <c r="A1668" s="151" t="s">
        <v>754</v>
      </c>
      <c r="B1668" s="151" t="s">
        <v>79</v>
      </c>
      <c r="C1668" s="151" t="s">
        <v>80</v>
      </c>
      <c r="D1668" s="151" t="s">
        <v>72</v>
      </c>
      <c r="E1668" s="152">
        <v>9</v>
      </c>
      <c r="F1668" s="153">
        <v>129000</v>
      </c>
      <c r="G1668" s="153">
        <v>1161000</v>
      </c>
      <c r="H1668" s="50"/>
    </row>
    <row r="1669" spans="1:8" ht="43.5">
      <c r="A1669" s="151" t="s">
        <v>754</v>
      </c>
      <c r="B1669" s="151" t="s">
        <v>81</v>
      </c>
      <c r="C1669" s="151" t="s">
        <v>82</v>
      </c>
      <c r="D1669" s="151" t="s">
        <v>72</v>
      </c>
      <c r="E1669" s="152">
        <v>12</v>
      </c>
      <c r="F1669" s="153">
        <v>159000</v>
      </c>
      <c r="G1669" s="153">
        <v>1908000</v>
      </c>
      <c r="H1669" s="50"/>
    </row>
    <row r="1670" spans="1:8" ht="29.25">
      <c r="A1670" s="151" t="s">
        <v>755</v>
      </c>
      <c r="B1670" s="151" t="s">
        <v>81</v>
      </c>
      <c r="C1670" s="151" t="s">
        <v>82</v>
      </c>
      <c r="D1670" s="151" t="s">
        <v>72</v>
      </c>
      <c r="E1670" s="152">
        <v>3</v>
      </c>
      <c r="F1670" s="153">
        <v>159000</v>
      </c>
      <c r="G1670" s="153">
        <v>477000</v>
      </c>
      <c r="H1670" s="50"/>
    </row>
    <row r="1671" spans="1:8" ht="29.25">
      <c r="A1671" s="151" t="s">
        <v>755</v>
      </c>
      <c r="B1671" s="151" t="s">
        <v>88</v>
      </c>
      <c r="C1671" s="151" t="s">
        <v>89</v>
      </c>
      <c r="D1671" s="151" t="s">
        <v>72</v>
      </c>
      <c r="E1671" s="152">
        <v>3</v>
      </c>
      <c r="F1671" s="153">
        <v>299000</v>
      </c>
      <c r="G1671" s="153">
        <v>897000</v>
      </c>
      <c r="H1671" s="50"/>
    </row>
    <row r="1672" spans="1:8" ht="29.25">
      <c r="A1672" s="151" t="s">
        <v>755</v>
      </c>
      <c r="B1672" s="151" t="s">
        <v>96</v>
      </c>
      <c r="C1672" s="151" t="s">
        <v>97</v>
      </c>
      <c r="D1672" s="151" t="s">
        <v>72</v>
      </c>
      <c r="E1672" s="152">
        <v>1</v>
      </c>
      <c r="F1672" s="153">
        <v>449000</v>
      </c>
      <c r="G1672" s="153">
        <v>449000</v>
      </c>
      <c r="H1672" s="50"/>
    </row>
    <row r="1673" spans="1:8" ht="29.25">
      <c r="A1673" s="151" t="s">
        <v>756</v>
      </c>
      <c r="B1673" s="151" t="s">
        <v>83</v>
      </c>
      <c r="C1673" s="151" t="s">
        <v>84</v>
      </c>
      <c r="D1673" s="151" t="s">
        <v>72</v>
      </c>
      <c r="E1673" s="152">
        <v>7</v>
      </c>
      <c r="F1673" s="153">
        <v>125000</v>
      </c>
      <c r="G1673" s="153">
        <v>875000</v>
      </c>
      <c r="H1673" s="50"/>
    </row>
    <row r="1674" spans="1:8" ht="29.25">
      <c r="A1674" s="151" t="s">
        <v>757</v>
      </c>
      <c r="B1674" s="151" t="s">
        <v>83</v>
      </c>
      <c r="C1674" s="151" t="s">
        <v>84</v>
      </c>
      <c r="D1674" s="151" t="s">
        <v>72</v>
      </c>
      <c r="E1674" s="152">
        <v>5</v>
      </c>
      <c r="F1674" s="153">
        <v>125000</v>
      </c>
      <c r="G1674" s="153">
        <v>625000</v>
      </c>
      <c r="H1674" s="50"/>
    </row>
    <row r="1675" spans="1:8" ht="29.25">
      <c r="A1675" s="151" t="s">
        <v>757</v>
      </c>
      <c r="B1675" s="151" t="s">
        <v>81</v>
      </c>
      <c r="C1675" s="151" t="s">
        <v>82</v>
      </c>
      <c r="D1675" s="151" t="s">
        <v>72</v>
      </c>
      <c r="E1675" s="152">
        <v>1</v>
      </c>
      <c r="F1675" s="153">
        <v>159000</v>
      </c>
      <c r="G1675" s="153">
        <v>159000</v>
      </c>
      <c r="H1675" s="50"/>
    </row>
    <row r="1676" spans="1:8" ht="29.25">
      <c r="A1676" s="151" t="s">
        <v>758</v>
      </c>
      <c r="B1676" s="151" t="s">
        <v>96</v>
      </c>
      <c r="C1676" s="151" t="s">
        <v>97</v>
      </c>
      <c r="D1676" s="151" t="s">
        <v>72</v>
      </c>
      <c r="E1676" s="152">
        <v>4</v>
      </c>
      <c r="F1676" s="153">
        <v>449000</v>
      </c>
      <c r="G1676" s="153">
        <v>1796000</v>
      </c>
      <c r="H1676" s="50"/>
    </row>
    <row r="1677" spans="1:8" ht="29.25">
      <c r="A1677" s="151" t="s">
        <v>758</v>
      </c>
      <c r="B1677" s="151" t="s">
        <v>98</v>
      </c>
      <c r="C1677" s="151" t="s">
        <v>99</v>
      </c>
      <c r="D1677" s="151" t="s">
        <v>72</v>
      </c>
      <c r="E1677" s="152">
        <v>3</v>
      </c>
      <c r="F1677" s="153">
        <v>99000</v>
      </c>
      <c r="G1677" s="153">
        <v>297000</v>
      </c>
      <c r="H1677" s="50"/>
    </row>
    <row r="1678" spans="1:8" ht="29.25">
      <c r="A1678" s="151" t="s">
        <v>759</v>
      </c>
      <c r="B1678" s="151" t="s">
        <v>81</v>
      </c>
      <c r="C1678" s="151" t="s">
        <v>82</v>
      </c>
      <c r="D1678" s="151" t="s">
        <v>72</v>
      </c>
      <c r="E1678" s="152">
        <v>7</v>
      </c>
      <c r="F1678" s="153">
        <v>159000</v>
      </c>
      <c r="G1678" s="153">
        <v>1113000</v>
      </c>
      <c r="H1678" s="50"/>
    </row>
    <row r="1679" spans="1:8" ht="29.25">
      <c r="A1679" s="151" t="s">
        <v>759</v>
      </c>
      <c r="B1679" s="151" t="s">
        <v>73</v>
      </c>
      <c r="C1679" s="151" t="s">
        <v>74</v>
      </c>
      <c r="D1679" s="151" t="s">
        <v>72</v>
      </c>
      <c r="E1679" s="152">
        <v>7</v>
      </c>
      <c r="F1679" s="153">
        <v>119000</v>
      </c>
      <c r="G1679" s="153">
        <v>833000</v>
      </c>
      <c r="H1679" s="50"/>
    </row>
    <row r="1680" spans="1:8" ht="29.25">
      <c r="A1680" s="151" t="s">
        <v>759</v>
      </c>
      <c r="B1680" s="151" t="s">
        <v>75</v>
      </c>
      <c r="C1680" s="151" t="s">
        <v>76</v>
      </c>
      <c r="D1680" s="151" t="s">
        <v>78</v>
      </c>
      <c r="E1680" s="152">
        <v>12</v>
      </c>
      <c r="F1680" s="153">
        <v>189000</v>
      </c>
      <c r="G1680" s="153">
        <v>2268000</v>
      </c>
      <c r="H1680" s="50"/>
    </row>
    <row r="1681" spans="1:8" ht="29.25">
      <c r="A1681" s="151" t="s">
        <v>759</v>
      </c>
      <c r="B1681" s="151" t="s">
        <v>91</v>
      </c>
      <c r="C1681" s="151" t="s">
        <v>92</v>
      </c>
      <c r="D1681" s="151" t="s">
        <v>72</v>
      </c>
      <c r="E1681" s="152">
        <v>7</v>
      </c>
      <c r="F1681" s="153">
        <v>249000</v>
      </c>
      <c r="G1681" s="153">
        <v>1743000</v>
      </c>
      <c r="H1681" s="50"/>
    </row>
    <row r="1682" spans="1:8" ht="29.25">
      <c r="A1682" s="151" t="s">
        <v>759</v>
      </c>
      <c r="B1682" s="151" t="s">
        <v>69</v>
      </c>
      <c r="C1682" s="151" t="s">
        <v>70</v>
      </c>
      <c r="D1682" s="151" t="s">
        <v>72</v>
      </c>
      <c r="E1682" s="152">
        <v>4</v>
      </c>
      <c r="F1682" s="153">
        <v>149000</v>
      </c>
      <c r="G1682" s="153">
        <v>596000</v>
      </c>
      <c r="H1682" s="50"/>
    </row>
    <row r="1683" spans="1:8" ht="29.25">
      <c r="A1683" s="151" t="s">
        <v>760</v>
      </c>
      <c r="B1683" s="151" t="s">
        <v>93</v>
      </c>
      <c r="C1683" s="151" t="s">
        <v>94</v>
      </c>
      <c r="D1683" s="151" t="s">
        <v>72</v>
      </c>
      <c r="E1683" s="152">
        <v>1</v>
      </c>
      <c r="F1683" s="153">
        <v>549000</v>
      </c>
      <c r="G1683" s="153">
        <v>549000</v>
      </c>
      <c r="H1683" s="50"/>
    </row>
    <row r="1684" spans="1:8" ht="29.25">
      <c r="A1684" s="151" t="s">
        <v>760</v>
      </c>
      <c r="B1684" s="151" t="s">
        <v>98</v>
      </c>
      <c r="C1684" s="151" t="s">
        <v>99</v>
      </c>
      <c r="D1684" s="151" t="s">
        <v>72</v>
      </c>
      <c r="E1684" s="152">
        <v>6</v>
      </c>
      <c r="F1684" s="153">
        <v>99000</v>
      </c>
      <c r="G1684" s="153">
        <v>594000</v>
      </c>
      <c r="H1684" s="50"/>
    </row>
    <row r="1685" spans="1:8" ht="29.25">
      <c r="A1685" s="151" t="s">
        <v>760</v>
      </c>
      <c r="B1685" s="151" t="s">
        <v>86</v>
      </c>
      <c r="C1685" s="151" t="s">
        <v>87</v>
      </c>
      <c r="D1685" s="151" t="s">
        <v>72</v>
      </c>
      <c r="E1685" s="152">
        <v>3</v>
      </c>
      <c r="F1685" s="153">
        <v>169000</v>
      </c>
      <c r="G1685" s="153">
        <v>507000</v>
      </c>
      <c r="H1685" s="50"/>
    </row>
    <row r="1686" spans="1:8" ht="29.25">
      <c r="A1686" s="151" t="s">
        <v>760</v>
      </c>
      <c r="B1686" s="151" t="s">
        <v>75</v>
      </c>
      <c r="C1686" s="151" t="s">
        <v>76</v>
      </c>
      <c r="D1686" s="151" t="s">
        <v>78</v>
      </c>
      <c r="E1686" s="152">
        <v>10</v>
      </c>
      <c r="F1686" s="153">
        <v>189000</v>
      </c>
      <c r="G1686" s="153">
        <v>1890000</v>
      </c>
      <c r="H1686" s="50"/>
    </row>
    <row r="1687" spans="1:8" ht="29.25">
      <c r="A1687" s="151" t="s">
        <v>760</v>
      </c>
      <c r="B1687" s="151" t="s">
        <v>73</v>
      </c>
      <c r="C1687" s="151" t="s">
        <v>74</v>
      </c>
      <c r="D1687" s="151" t="s">
        <v>72</v>
      </c>
      <c r="E1687" s="152">
        <v>3</v>
      </c>
      <c r="F1687" s="153">
        <v>119000</v>
      </c>
      <c r="G1687" s="153">
        <v>357000</v>
      </c>
      <c r="H1687" s="50"/>
    </row>
    <row r="1688" spans="1:8" ht="29.25">
      <c r="A1688" s="151" t="s">
        <v>760</v>
      </c>
      <c r="B1688" s="151" t="s">
        <v>81</v>
      </c>
      <c r="C1688" s="151" t="s">
        <v>82</v>
      </c>
      <c r="D1688" s="151" t="s">
        <v>72</v>
      </c>
      <c r="E1688" s="152">
        <v>9</v>
      </c>
      <c r="F1688" s="153">
        <v>159000</v>
      </c>
      <c r="G1688" s="153">
        <v>1431000</v>
      </c>
      <c r="H1688" s="50"/>
    </row>
    <row r="1689" spans="1:8" ht="43.5">
      <c r="A1689" s="151" t="s">
        <v>761</v>
      </c>
      <c r="B1689" s="151" t="s">
        <v>75</v>
      </c>
      <c r="C1689" s="151" t="s">
        <v>76</v>
      </c>
      <c r="D1689" s="151" t="s">
        <v>78</v>
      </c>
      <c r="E1689" s="152">
        <v>8</v>
      </c>
      <c r="F1689" s="153">
        <v>189000</v>
      </c>
      <c r="G1689" s="153">
        <v>1512000</v>
      </c>
      <c r="H1689" s="50"/>
    </row>
    <row r="1690" spans="1:8" ht="43.5">
      <c r="A1690" s="151" t="s">
        <v>761</v>
      </c>
      <c r="B1690" s="151" t="s">
        <v>96</v>
      </c>
      <c r="C1690" s="151" t="s">
        <v>97</v>
      </c>
      <c r="D1690" s="151" t="s">
        <v>72</v>
      </c>
      <c r="E1690" s="152">
        <v>3</v>
      </c>
      <c r="F1690" s="153">
        <v>449000</v>
      </c>
      <c r="G1690" s="153">
        <v>1347000</v>
      </c>
      <c r="H1690" s="50"/>
    </row>
    <row r="1691" spans="1:8" ht="43.5">
      <c r="A1691" s="151" t="s">
        <v>761</v>
      </c>
      <c r="B1691" s="151" t="s">
        <v>83</v>
      </c>
      <c r="C1691" s="151" t="s">
        <v>84</v>
      </c>
      <c r="D1691" s="151" t="s">
        <v>72</v>
      </c>
      <c r="E1691" s="152">
        <v>9</v>
      </c>
      <c r="F1691" s="153">
        <v>125000</v>
      </c>
      <c r="G1691" s="153">
        <v>1125000</v>
      </c>
      <c r="H1691" s="50"/>
    </row>
    <row r="1692" spans="1:8" ht="43.5">
      <c r="A1692" s="151" t="s">
        <v>761</v>
      </c>
      <c r="B1692" s="151" t="s">
        <v>91</v>
      </c>
      <c r="C1692" s="151" t="s">
        <v>92</v>
      </c>
      <c r="D1692" s="151" t="s">
        <v>72</v>
      </c>
      <c r="E1692" s="152">
        <v>1</v>
      </c>
      <c r="F1692" s="153">
        <v>249000</v>
      </c>
      <c r="G1692" s="153">
        <v>249000</v>
      </c>
      <c r="H1692" s="50"/>
    </row>
    <row r="1693" spans="1:8" ht="29.25">
      <c r="A1693" s="151" t="s">
        <v>762</v>
      </c>
      <c r="B1693" s="151" t="s">
        <v>101</v>
      </c>
      <c r="C1693" s="151" t="s">
        <v>102</v>
      </c>
      <c r="D1693" s="151" t="s">
        <v>78</v>
      </c>
      <c r="E1693" s="152">
        <v>4</v>
      </c>
      <c r="F1693" s="153">
        <v>139000</v>
      </c>
      <c r="G1693" s="153">
        <v>556000</v>
      </c>
      <c r="H1693" s="50"/>
    </row>
    <row r="1694" spans="1:8" ht="29.25">
      <c r="A1694" s="151" t="s">
        <v>762</v>
      </c>
      <c r="B1694" s="151" t="s">
        <v>93</v>
      </c>
      <c r="C1694" s="151" t="s">
        <v>94</v>
      </c>
      <c r="D1694" s="151" t="s">
        <v>72</v>
      </c>
      <c r="E1694" s="152">
        <v>5</v>
      </c>
      <c r="F1694" s="153">
        <v>549000</v>
      </c>
      <c r="G1694" s="153">
        <v>2745000</v>
      </c>
      <c r="H1694" s="50"/>
    </row>
    <row r="1695" spans="1:8" ht="29.25">
      <c r="A1695" s="151" t="s">
        <v>763</v>
      </c>
      <c r="B1695" s="151" t="s">
        <v>98</v>
      </c>
      <c r="C1695" s="151" t="s">
        <v>99</v>
      </c>
      <c r="D1695" s="151" t="s">
        <v>72</v>
      </c>
      <c r="E1695" s="152">
        <v>4</v>
      </c>
      <c r="F1695" s="153">
        <v>99000</v>
      </c>
      <c r="G1695" s="153">
        <v>396000</v>
      </c>
      <c r="H1695" s="50"/>
    </row>
    <row r="1696" spans="1:8" ht="29.25">
      <c r="A1696" s="151" t="s">
        <v>763</v>
      </c>
      <c r="B1696" s="151" t="s">
        <v>83</v>
      </c>
      <c r="C1696" s="151" t="s">
        <v>84</v>
      </c>
      <c r="D1696" s="151" t="s">
        <v>72</v>
      </c>
      <c r="E1696" s="152">
        <v>2</v>
      </c>
      <c r="F1696" s="153">
        <v>125000</v>
      </c>
      <c r="G1696" s="153">
        <v>250000</v>
      </c>
      <c r="H1696" s="50"/>
    </row>
    <row r="1697" spans="1:8" ht="29.25">
      <c r="A1697" s="151" t="s">
        <v>763</v>
      </c>
      <c r="B1697" s="151" t="s">
        <v>88</v>
      </c>
      <c r="C1697" s="151" t="s">
        <v>89</v>
      </c>
      <c r="D1697" s="151" t="s">
        <v>72</v>
      </c>
      <c r="E1697" s="152">
        <v>1</v>
      </c>
      <c r="F1697" s="153">
        <v>299000</v>
      </c>
      <c r="G1697" s="153">
        <v>299000</v>
      </c>
      <c r="H1697" s="50"/>
    </row>
    <row r="1698" spans="1:8" ht="29.25">
      <c r="A1698" s="151" t="s">
        <v>763</v>
      </c>
      <c r="B1698" s="151" t="s">
        <v>73</v>
      </c>
      <c r="C1698" s="151" t="s">
        <v>74</v>
      </c>
      <c r="D1698" s="151" t="s">
        <v>72</v>
      </c>
      <c r="E1698" s="152">
        <v>12</v>
      </c>
      <c r="F1698" s="153">
        <v>119000</v>
      </c>
      <c r="G1698" s="153">
        <v>1428000</v>
      </c>
      <c r="H1698" s="50"/>
    </row>
    <row r="1699" spans="1:8" ht="29.25">
      <c r="A1699" s="151" t="s">
        <v>763</v>
      </c>
      <c r="B1699" s="151" t="s">
        <v>79</v>
      </c>
      <c r="C1699" s="151" t="s">
        <v>80</v>
      </c>
      <c r="D1699" s="151" t="s">
        <v>72</v>
      </c>
      <c r="E1699" s="152">
        <v>5</v>
      </c>
      <c r="F1699" s="153">
        <v>129000</v>
      </c>
      <c r="G1699" s="153">
        <v>645000</v>
      </c>
      <c r="H1699" s="50"/>
    </row>
    <row r="1700" spans="1:8" ht="29.25">
      <c r="A1700" s="151" t="s">
        <v>763</v>
      </c>
      <c r="B1700" s="151" t="s">
        <v>91</v>
      </c>
      <c r="C1700" s="151" t="s">
        <v>92</v>
      </c>
      <c r="D1700" s="151" t="s">
        <v>72</v>
      </c>
      <c r="E1700" s="152">
        <v>7</v>
      </c>
      <c r="F1700" s="153">
        <v>249000</v>
      </c>
      <c r="G1700" s="153">
        <v>1743000</v>
      </c>
      <c r="H1700" s="50"/>
    </row>
    <row r="1701" spans="1:8" ht="29.25">
      <c r="A1701" s="151" t="s">
        <v>764</v>
      </c>
      <c r="B1701" s="151" t="s">
        <v>98</v>
      </c>
      <c r="C1701" s="151" t="s">
        <v>99</v>
      </c>
      <c r="D1701" s="151" t="s">
        <v>72</v>
      </c>
      <c r="E1701" s="152">
        <v>4</v>
      </c>
      <c r="F1701" s="153">
        <v>99000</v>
      </c>
      <c r="G1701" s="153">
        <v>396000</v>
      </c>
      <c r="H1701" s="50"/>
    </row>
    <row r="1702" spans="1:8" ht="29.25">
      <c r="A1702" s="151" t="s">
        <v>764</v>
      </c>
      <c r="B1702" s="151" t="s">
        <v>91</v>
      </c>
      <c r="C1702" s="151" t="s">
        <v>92</v>
      </c>
      <c r="D1702" s="151" t="s">
        <v>72</v>
      </c>
      <c r="E1702" s="152">
        <v>7</v>
      </c>
      <c r="F1702" s="153">
        <v>249000</v>
      </c>
      <c r="G1702" s="153">
        <v>1743000</v>
      </c>
      <c r="H1702" s="50"/>
    </row>
    <row r="1703" spans="1:8" ht="29.25">
      <c r="A1703" s="151" t="s">
        <v>764</v>
      </c>
      <c r="B1703" s="151" t="s">
        <v>73</v>
      </c>
      <c r="C1703" s="151" t="s">
        <v>74</v>
      </c>
      <c r="D1703" s="151" t="s">
        <v>72</v>
      </c>
      <c r="E1703" s="152">
        <v>5</v>
      </c>
      <c r="F1703" s="153">
        <v>119000</v>
      </c>
      <c r="G1703" s="153">
        <v>595000</v>
      </c>
      <c r="H1703" s="50"/>
    </row>
    <row r="1704" spans="1:8" ht="29.25">
      <c r="A1704" s="151" t="s">
        <v>764</v>
      </c>
      <c r="B1704" s="151" t="s">
        <v>101</v>
      </c>
      <c r="C1704" s="151" t="s">
        <v>102</v>
      </c>
      <c r="D1704" s="151" t="s">
        <v>78</v>
      </c>
      <c r="E1704" s="152">
        <v>3</v>
      </c>
      <c r="F1704" s="153">
        <v>139000</v>
      </c>
      <c r="G1704" s="153">
        <v>417000</v>
      </c>
      <c r="H1704" s="50"/>
    </row>
    <row r="1705" spans="1:8" ht="43.5">
      <c r="A1705" s="151" t="s">
        <v>765</v>
      </c>
      <c r="B1705" s="151" t="s">
        <v>83</v>
      </c>
      <c r="C1705" s="151" t="s">
        <v>84</v>
      </c>
      <c r="D1705" s="151" t="s">
        <v>72</v>
      </c>
      <c r="E1705" s="152">
        <v>11</v>
      </c>
      <c r="F1705" s="153">
        <v>125000</v>
      </c>
      <c r="G1705" s="153">
        <v>1375000</v>
      </c>
      <c r="H1705" s="50"/>
    </row>
    <row r="1706" spans="1:8" ht="43.5">
      <c r="A1706" s="151" t="s">
        <v>765</v>
      </c>
      <c r="B1706" s="151" t="s">
        <v>98</v>
      </c>
      <c r="C1706" s="151" t="s">
        <v>99</v>
      </c>
      <c r="D1706" s="151" t="s">
        <v>72</v>
      </c>
      <c r="E1706" s="152">
        <v>10</v>
      </c>
      <c r="F1706" s="153">
        <v>99000</v>
      </c>
      <c r="G1706" s="153">
        <v>990000</v>
      </c>
      <c r="H1706" s="50"/>
    </row>
    <row r="1707" spans="1:8" ht="43.5">
      <c r="A1707" s="151" t="s">
        <v>765</v>
      </c>
      <c r="B1707" s="151" t="s">
        <v>88</v>
      </c>
      <c r="C1707" s="151" t="s">
        <v>89</v>
      </c>
      <c r="D1707" s="151" t="s">
        <v>72</v>
      </c>
      <c r="E1707" s="152">
        <v>5</v>
      </c>
      <c r="F1707" s="153">
        <v>299000</v>
      </c>
      <c r="G1707" s="153">
        <v>1495000</v>
      </c>
      <c r="H1707" s="50"/>
    </row>
    <row r="1708" spans="1:8" ht="43.5">
      <c r="A1708" s="151" t="s">
        <v>765</v>
      </c>
      <c r="B1708" s="151" t="s">
        <v>75</v>
      </c>
      <c r="C1708" s="151" t="s">
        <v>76</v>
      </c>
      <c r="D1708" s="151" t="s">
        <v>78</v>
      </c>
      <c r="E1708" s="152">
        <v>1</v>
      </c>
      <c r="F1708" s="153">
        <v>189000</v>
      </c>
      <c r="G1708" s="153">
        <v>189000</v>
      </c>
      <c r="H1708" s="50"/>
    </row>
    <row r="1709" spans="1:8" ht="43.5">
      <c r="A1709" s="151" t="s">
        <v>766</v>
      </c>
      <c r="B1709" s="151" t="s">
        <v>79</v>
      </c>
      <c r="C1709" s="151" t="s">
        <v>80</v>
      </c>
      <c r="D1709" s="151" t="s">
        <v>72</v>
      </c>
      <c r="E1709" s="152">
        <v>5</v>
      </c>
      <c r="F1709" s="153">
        <v>129000</v>
      </c>
      <c r="G1709" s="153">
        <v>645000</v>
      </c>
      <c r="H1709" s="50"/>
    </row>
    <row r="1710" spans="1:8" ht="43.5">
      <c r="A1710" s="151" t="s">
        <v>766</v>
      </c>
      <c r="B1710" s="151" t="s">
        <v>91</v>
      </c>
      <c r="C1710" s="151" t="s">
        <v>92</v>
      </c>
      <c r="D1710" s="151" t="s">
        <v>72</v>
      </c>
      <c r="E1710" s="152">
        <v>7</v>
      </c>
      <c r="F1710" s="153">
        <v>249000</v>
      </c>
      <c r="G1710" s="153">
        <v>1743000</v>
      </c>
      <c r="H1710" s="50"/>
    </row>
    <row r="1711" spans="1:8" ht="43.5">
      <c r="A1711" s="151" t="s">
        <v>766</v>
      </c>
      <c r="B1711" s="151" t="s">
        <v>69</v>
      </c>
      <c r="C1711" s="151" t="s">
        <v>70</v>
      </c>
      <c r="D1711" s="151" t="s">
        <v>72</v>
      </c>
      <c r="E1711" s="152">
        <v>2</v>
      </c>
      <c r="F1711" s="153">
        <v>149000</v>
      </c>
      <c r="G1711" s="153">
        <v>298000</v>
      </c>
      <c r="H1711" s="50"/>
    </row>
    <row r="1712" spans="1:8" ht="43.5">
      <c r="A1712" s="151" t="s">
        <v>766</v>
      </c>
      <c r="B1712" s="151" t="s">
        <v>96</v>
      </c>
      <c r="C1712" s="151" t="s">
        <v>97</v>
      </c>
      <c r="D1712" s="151" t="s">
        <v>72</v>
      </c>
      <c r="E1712" s="152">
        <v>1</v>
      </c>
      <c r="F1712" s="153">
        <v>449000</v>
      </c>
      <c r="G1712" s="153">
        <v>449000</v>
      </c>
      <c r="H1712" s="50"/>
    </row>
    <row r="1713" spans="1:8" ht="43.5">
      <c r="A1713" s="151" t="s">
        <v>766</v>
      </c>
      <c r="B1713" s="151" t="s">
        <v>75</v>
      </c>
      <c r="C1713" s="151" t="s">
        <v>76</v>
      </c>
      <c r="D1713" s="151" t="s">
        <v>78</v>
      </c>
      <c r="E1713" s="152">
        <v>4</v>
      </c>
      <c r="F1713" s="153">
        <v>189000</v>
      </c>
      <c r="G1713" s="153">
        <v>756000</v>
      </c>
      <c r="H1713" s="50"/>
    </row>
    <row r="1714" spans="1:8" ht="43.5">
      <c r="A1714" s="151" t="s">
        <v>766</v>
      </c>
      <c r="B1714" s="151" t="s">
        <v>81</v>
      </c>
      <c r="C1714" s="151" t="s">
        <v>82</v>
      </c>
      <c r="D1714" s="151" t="s">
        <v>72</v>
      </c>
      <c r="E1714" s="152">
        <v>7</v>
      </c>
      <c r="F1714" s="153">
        <v>159000</v>
      </c>
      <c r="G1714" s="153">
        <v>1113000</v>
      </c>
      <c r="H1714" s="50"/>
    </row>
    <row r="1715" spans="1:8" ht="29.25">
      <c r="A1715" s="151" t="s">
        <v>767</v>
      </c>
      <c r="B1715" s="151" t="s">
        <v>98</v>
      </c>
      <c r="C1715" s="151" t="s">
        <v>99</v>
      </c>
      <c r="D1715" s="151" t="s">
        <v>72</v>
      </c>
      <c r="E1715" s="152">
        <v>10</v>
      </c>
      <c r="F1715" s="153">
        <v>99000</v>
      </c>
      <c r="G1715" s="153">
        <v>990000</v>
      </c>
      <c r="H1715" s="50"/>
    </row>
    <row r="1716" spans="1:8" ht="29.25">
      <c r="A1716" s="151" t="s">
        <v>767</v>
      </c>
      <c r="B1716" s="151" t="s">
        <v>96</v>
      </c>
      <c r="C1716" s="151" t="s">
        <v>97</v>
      </c>
      <c r="D1716" s="151" t="s">
        <v>72</v>
      </c>
      <c r="E1716" s="152">
        <v>2</v>
      </c>
      <c r="F1716" s="153">
        <v>449000</v>
      </c>
      <c r="G1716" s="153">
        <v>898000</v>
      </c>
      <c r="H1716" s="50"/>
    </row>
    <row r="1717" spans="1:8" ht="29.25">
      <c r="A1717" s="151" t="s">
        <v>767</v>
      </c>
      <c r="B1717" s="151" t="s">
        <v>69</v>
      </c>
      <c r="C1717" s="151" t="s">
        <v>70</v>
      </c>
      <c r="D1717" s="151" t="s">
        <v>72</v>
      </c>
      <c r="E1717" s="152">
        <v>7</v>
      </c>
      <c r="F1717" s="153">
        <v>149000</v>
      </c>
      <c r="G1717" s="153">
        <v>1043000</v>
      </c>
      <c r="H1717" s="50"/>
    </row>
    <row r="1718" spans="1:8" ht="29.25">
      <c r="A1718" s="151" t="s">
        <v>767</v>
      </c>
      <c r="B1718" s="151" t="s">
        <v>88</v>
      </c>
      <c r="C1718" s="151" t="s">
        <v>89</v>
      </c>
      <c r="D1718" s="151" t="s">
        <v>72</v>
      </c>
      <c r="E1718" s="152">
        <v>7</v>
      </c>
      <c r="F1718" s="153">
        <v>299000</v>
      </c>
      <c r="G1718" s="153">
        <v>2093000</v>
      </c>
      <c r="H1718" s="50"/>
    </row>
    <row r="1719" spans="1:8" ht="29.25">
      <c r="A1719" s="151" t="s">
        <v>767</v>
      </c>
      <c r="B1719" s="151" t="s">
        <v>83</v>
      </c>
      <c r="C1719" s="151" t="s">
        <v>84</v>
      </c>
      <c r="D1719" s="151" t="s">
        <v>72</v>
      </c>
      <c r="E1719" s="152">
        <v>10</v>
      </c>
      <c r="F1719" s="153">
        <v>125000</v>
      </c>
      <c r="G1719" s="153">
        <v>1250000</v>
      </c>
      <c r="H1719" s="50"/>
    </row>
    <row r="1720" spans="1:8" ht="29.25">
      <c r="A1720" s="151" t="s">
        <v>767</v>
      </c>
      <c r="B1720" s="151" t="s">
        <v>91</v>
      </c>
      <c r="C1720" s="151" t="s">
        <v>92</v>
      </c>
      <c r="D1720" s="151" t="s">
        <v>72</v>
      </c>
      <c r="E1720" s="152">
        <v>6</v>
      </c>
      <c r="F1720" s="153">
        <v>249000</v>
      </c>
      <c r="G1720" s="153">
        <v>1494000</v>
      </c>
      <c r="H1720" s="50"/>
    </row>
    <row r="1721" spans="1:8" ht="29.25">
      <c r="A1721" s="151" t="s">
        <v>768</v>
      </c>
      <c r="B1721" s="151" t="s">
        <v>93</v>
      </c>
      <c r="C1721" s="151" t="s">
        <v>94</v>
      </c>
      <c r="D1721" s="151" t="s">
        <v>72</v>
      </c>
      <c r="E1721" s="152">
        <v>2</v>
      </c>
      <c r="F1721" s="153">
        <v>549000</v>
      </c>
      <c r="G1721" s="153">
        <v>1098000</v>
      </c>
      <c r="H1721" s="50"/>
    </row>
    <row r="1722" spans="1:8" ht="29.25">
      <c r="A1722" s="151" t="s">
        <v>768</v>
      </c>
      <c r="B1722" s="151" t="s">
        <v>96</v>
      </c>
      <c r="C1722" s="151" t="s">
        <v>97</v>
      </c>
      <c r="D1722" s="151" t="s">
        <v>72</v>
      </c>
      <c r="E1722" s="152">
        <v>3</v>
      </c>
      <c r="F1722" s="153">
        <v>449000</v>
      </c>
      <c r="G1722" s="153">
        <v>1347000</v>
      </c>
      <c r="H1722" s="50"/>
    </row>
    <row r="1723" spans="1:8" ht="29.25">
      <c r="A1723" s="151" t="s">
        <v>768</v>
      </c>
      <c r="B1723" s="151" t="s">
        <v>81</v>
      </c>
      <c r="C1723" s="151" t="s">
        <v>82</v>
      </c>
      <c r="D1723" s="151" t="s">
        <v>72</v>
      </c>
      <c r="E1723" s="152">
        <v>12</v>
      </c>
      <c r="F1723" s="153">
        <v>159000</v>
      </c>
      <c r="G1723" s="153">
        <v>1908000</v>
      </c>
      <c r="H1723" s="50"/>
    </row>
    <row r="1724" spans="1:8" ht="43.5">
      <c r="A1724" s="151" t="s">
        <v>769</v>
      </c>
      <c r="B1724" s="151" t="s">
        <v>98</v>
      </c>
      <c r="C1724" s="151" t="s">
        <v>99</v>
      </c>
      <c r="D1724" s="151" t="s">
        <v>72</v>
      </c>
      <c r="E1724" s="152">
        <v>6</v>
      </c>
      <c r="F1724" s="153">
        <v>99000</v>
      </c>
      <c r="G1724" s="153">
        <v>594000</v>
      </c>
      <c r="H1724" s="50"/>
    </row>
    <row r="1725" spans="1:8" ht="43.5">
      <c r="A1725" s="151" t="s">
        <v>769</v>
      </c>
      <c r="B1725" s="151" t="s">
        <v>86</v>
      </c>
      <c r="C1725" s="151" t="s">
        <v>87</v>
      </c>
      <c r="D1725" s="151" t="s">
        <v>72</v>
      </c>
      <c r="E1725" s="152">
        <v>10</v>
      </c>
      <c r="F1725" s="153">
        <v>169000</v>
      </c>
      <c r="G1725" s="153">
        <v>1690000</v>
      </c>
      <c r="H1725" s="50"/>
    </row>
    <row r="1726" spans="1:8" ht="43.5">
      <c r="A1726" s="151" t="s">
        <v>770</v>
      </c>
      <c r="B1726" s="151" t="s">
        <v>101</v>
      </c>
      <c r="C1726" s="151" t="s">
        <v>102</v>
      </c>
      <c r="D1726" s="151" t="s">
        <v>78</v>
      </c>
      <c r="E1726" s="152">
        <v>3</v>
      </c>
      <c r="F1726" s="153">
        <v>139000</v>
      </c>
      <c r="G1726" s="153">
        <v>417000</v>
      </c>
      <c r="H1726" s="50"/>
    </row>
    <row r="1727" spans="1:8" ht="43.5">
      <c r="A1727" s="151" t="s">
        <v>770</v>
      </c>
      <c r="B1727" s="151" t="s">
        <v>75</v>
      </c>
      <c r="C1727" s="151" t="s">
        <v>76</v>
      </c>
      <c r="D1727" s="151" t="s">
        <v>78</v>
      </c>
      <c r="E1727" s="152">
        <v>2</v>
      </c>
      <c r="F1727" s="153">
        <v>189000</v>
      </c>
      <c r="G1727" s="153">
        <v>378000</v>
      </c>
      <c r="H1727" s="50"/>
    </row>
    <row r="1728" spans="1:8" ht="43.5">
      <c r="A1728" s="151" t="s">
        <v>770</v>
      </c>
      <c r="B1728" s="151" t="s">
        <v>88</v>
      </c>
      <c r="C1728" s="151" t="s">
        <v>89</v>
      </c>
      <c r="D1728" s="151" t="s">
        <v>72</v>
      </c>
      <c r="E1728" s="152">
        <v>7</v>
      </c>
      <c r="F1728" s="153">
        <v>299000</v>
      </c>
      <c r="G1728" s="153">
        <v>2093000</v>
      </c>
      <c r="H1728" s="50"/>
    </row>
    <row r="1729" spans="1:8" ht="43.5">
      <c r="A1729" s="151" t="s">
        <v>770</v>
      </c>
      <c r="B1729" s="151" t="s">
        <v>93</v>
      </c>
      <c r="C1729" s="151" t="s">
        <v>94</v>
      </c>
      <c r="D1729" s="151" t="s">
        <v>72</v>
      </c>
      <c r="E1729" s="152">
        <v>3</v>
      </c>
      <c r="F1729" s="153">
        <v>549000</v>
      </c>
      <c r="G1729" s="153">
        <v>1647000</v>
      </c>
      <c r="H1729" s="50"/>
    </row>
    <row r="1730" spans="1:8" ht="43.5">
      <c r="A1730" s="151" t="s">
        <v>770</v>
      </c>
      <c r="B1730" s="151" t="s">
        <v>81</v>
      </c>
      <c r="C1730" s="151" t="s">
        <v>82</v>
      </c>
      <c r="D1730" s="151" t="s">
        <v>72</v>
      </c>
      <c r="E1730" s="152">
        <v>7</v>
      </c>
      <c r="F1730" s="153">
        <v>159000</v>
      </c>
      <c r="G1730" s="153">
        <v>1113000</v>
      </c>
      <c r="H1730" s="50"/>
    </row>
    <row r="1731" spans="1:8" ht="29.25">
      <c r="A1731" s="151" t="s">
        <v>771</v>
      </c>
      <c r="B1731" s="151" t="s">
        <v>93</v>
      </c>
      <c r="C1731" s="151" t="s">
        <v>94</v>
      </c>
      <c r="D1731" s="151" t="s">
        <v>72</v>
      </c>
      <c r="E1731" s="152">
        <v>2</v>
      </c>
      <c r="F1731" s="153">
        <v>549000</v>
      </c>
      <c r="G1731" s="153">
        <v>1098000</v>
      </c>
      <c r="H1731" s="50"/>
    </row>
    <row r="1732" spans="1:8" ht="29.25">
      <c r="A1732" s="151" t="s">
        <v>771</v>
      </c>
      <c r="B1732" s="151" t="s">
        <v>75</v>
      </c>
      <c r="C1732" s="151" t="s">
        <v>76</v>
      </c>
      <c r="D1732" s="151" t="s">
        <v>78</v>
      </c>
      <c r="E1732" s="152">
        <v>5</v>
      </c>
      <c r="F1732" s="153">
        <v>189000</v>
      </c>
      <c r="G1732" s="153">
        <v>945000</v>
      </c>
      <c r="H1732" s="50"/>
    </row>
    <row r="1733" spans="1:8" ht="29.25">
      <c r="A1733" s="151" t="s">
        <v>771</v>
      </c>
      <c r="B1733" s="151" t="s">
        <v>73</v>
      </c>
      <c r="C1733" s="151" t="s">
        <v>74</v>
      </c>
      <c r="D1733" s="151" t="s">
        <v>72</v>
      </c>
      <c r="E1733" s="152">
        <v>5</v>
      </c>
      <c r="F1733" s="153">
        <v>119000</v>
      </c>
      <c r="G1733" s="153">
        <v>595000</v>
      </c>
      <c r="H1733" s="50"/>
    </row>
    <row r="1734" spans="1:8" ht="29.25">
      <c r="A1734" s="151" t="s">
        <v>771</v>
      </c>
      <c r="B1734" s="151" t="s">
        <v>86</v>
      </c>
      <c r="C1734" s="151" t="s">
        <v>87</v>
      </c>
      <c r="D1734" s="151" t="s">
        <v>72</v>
      </c>
      <c r="E1734" s="152">
        <v>10</v>
      </c>
      <c r="F1734" s="153">
        <v>169000</v>
      </c>
      <c r="G1734" s="153">
        <v>1690000</v>
      </c>
      <c r="H1734" s="50"/>
    </row>
    <row r="1735" spans="1:8" ht="29.25">
      <c r="A1735" s="151" t="s">
        <v>772</v>
      </c>
      <c r="B1735" s="151" t="s">
        <v>98</v>
      </c>
      <c r="C1735" s="151" t="s">
        <v>99</v>
      </c>
      <c r="D1735" s="151" t="s">
        <v>72</v>
      </c>
      <c r="E1735" s="152">
        <v>9</v>
      </c>
      <c r="F1735" s="153">
        <v>99000</v>
      </c>
      <c r="G1735" s="153">
        <v>891000</v>
      </c>
      <c r="H1735" s="50"/>
    </row>
    <row r="1736" spans="1:8" ht="29.25">
      <c r="A1736" s="151" t="s">
        <v>772</v>
      </c>
      <c r="B1736" s="151" t="s">
        <v>81</v>
      </c>
      <c r="C1736" s="151" t="s">
        <v>82</v>
      </c>
      <c r="D1736" s="151" t="s">
        <v>72</v>
      </c>
      <c r="E1736" s="152">
        <v>5</v>
      </c>
      <c r="F1736" s="153">
        <v>159000</v>
      </c>
      <c r="G1736" s="153">
        <v>795000</v>
      </c>
      <c r="H1736" s="50"/>
    </row>
    <row r="1737" spans="1:8" ht="43.5">
      <c r="A1737" s="151" t="s">
        <v>773</v>
      </c>
      <c r="B1737" s="151" t="s">
        <v>96</v>
      </c>
      <c r="C1737" s="151" t="s">
        <v>97</v>
      </c>
      <c r="D1737" s="151" t="s">
        <v>72</v>
      </c>
      <c r="E1737" s="152">
        <v>2</v>
      </c>
      <c r="F1737" s="153">
        <v>449000</v>
      </c>
      <c r="G1737" s="153">
        <v>898000</v>
      </c>
      <c r="H1737" s="50"/>
    </row>
    <row r="1738" spans="1:8" ht="43.5">
      <c r="A1738" s="151" t="s">
        <v>773</v>
      </c>
      <c r="B1738" s="151" t="s">
        <v>98</v>
      </c>
      <c r="C1738" s="151" t="s">
        <v>99</v>
      </c>
      <c r="D1738" s="151" t="s">
        <v>72</v>
      </c>
      <c r="E1738" s="152">
        <v>10</v>
      </c>
      <c r="F1738" s="153">
        <v>99000</v>
      </c>
      <c r="G1738" s="153">
        <v>990000</v>
      </c>
      <c r="H1738" s="50"/>
    </row>
    <row r="1739" spans="1:8" ht="43.5">
      <c r="A1739" s="151" t="s">
        <v>773</v>
      </c>
      <c r="B1739" s="151" t="s">
        <v>88</v>
      </c>
      <c r="C1739" s="151" t="s">
        <v>89</v>
      </c>
      <c r="D1739" s="151" t="s">
        <v>72</v>
      </c>
      <c r="E1739" s="152">
        <v>2</v>
      </c>
      <c r="F1739" s="153">
        <v>299000</v>
      </c>
      <c r="G1739" s="153">
        <v>598000</v>
      </c>
      <c r="H1739" s="50"/>
    </row>
    <row r="1740" spans="1:8" ht="43.5">
      <c r="A1740" s="151" t="s">
        <v>773</v>
      </c>
      <c r="B1740" s="151" t="s">
        <v>86</v>
      </c>
      <c r="C1740" s="151" t="s">
        <v>87</v>
      </c>
      <c r="D1740" s="151" t="s">
        <v>72</v>
      </c>
      <c r="E1740" s="152">
        <v>7</v>
      </c>
      <c r="F1740" s="153">
        <v>169000</v>
      </c>
      <c r="G1740" s="153">
        <v>1183000</v>
      </c>
      <c r="H1740" s="50"/>
    </row>
    <row r="1741" spans="1:8" ht="29.25">
      <c r="A1741" s="151" t="s">
        <v>774</v>
      </c>
      <c r="B1741" s="151" t="s">
        <v>93</v>
      </c>
      <c r="C1741" s="151" t="s">
        <v>94</v>
      </c>
      <c r="D1741" s="151" t="s">
        <v>72</v>
      </c>
      <c r="E1741" s="152">
        <v>3</v>
      </c>
      <c r="F1741" s="153">
        <v>549000</v>
      </c>
      <c r="G1741" s="153">
        <v>1647000</v>
      </c>
      <c r="H1741" s="50"/>
    </row>
    <row r="1742" spans="1:8" ht="29.25">
      <c r="A1742" s="151" t="s">
        <v>774</v>
      </c>
      <c r="B1742" s="151" t="s">
        <v>73</v>
      </c>
      <c r="C1742" s="151" t="s">
        <v>74</v>
      </c>
      <c r="D1742" s="151" t="s">
        <v>72</v>
      </c>
      <c r="E1742" s="152">
        <v>2</v>
      </c>
      <c r="F1742" s="153">
        <v>119000</v>
      </c>
      <c r="G1742" s="153">
        <v>238000</v>
      </c>
      <c r="H1742" s="50"/>
    </row>
    <row r="1743" spans="1:8" ht="29.25">
      <c r="A1743" s="151" t="s">
        <v>774</v>
      </c>
      <c r="B1743" s="151" t="s">
        <v>79</v>
      </c>
      <c r="C1743" s="151" t="s">
        <v>80</v>
      </c>
      <c r="D1743" s="151" t="s">
        <v>72</v>
      </c>
      <c r="E1743" s="152">
        <v>7</v>
      </c>
      <c r="F1743" s="153">
        <v>129000</v>
      </c>
      <c r="G1743" s="153">
        <v>903000</v>
      </c>
      <c r="H1743" s="50"/>
    </row>
    <row r="1744" spans="1:8" ht="43.5">
      <c r="A1744" s="151" t="s">
        <v>775</v>
      </c>
      <c r="B1744" s="151" t="s">
        <v>91</v>
      </c>
      <c r="C1744" s="151" t="s">
        <v>92</v>
      </c>
      <c r="D1744" s="151" t="s">
        <v>72</v>
      </c>
      <c r="E1744" s="152">
        <v>6</v>
      </c>
      <c r="F1744" s="153">
        <v>249000</v>
      </c>
      <c r="G1744" s="153">
        <v>1494000</v>
      </c>
      <c r="H1744" s="50"/>
    </row>
    <row r="1745" spans="1:8" ht="43.5">
      <c r="A1745" s="151" t="s">
        <v>775</v>
      </c>
      <c r="B1745" s="151" t="s">
        <v>88</v>
      </c>
      <c r="C1745" s="151" t="s">
        <v>89</v>
      </c>
      <c r="D1745" s="151" t="s">
        <v>72</v>
      </c>
      <c r="E1745" s="152">
        <v>2</v>
      </c>
      <c r="F1745" s="153">
        <v>299000</v>
      </c>
      <c r="G1745" s="153">
        <v>598000</v>
      </c>
      <c r="H1745" s="50"/>
    </row>
    <row r="1746" spans="1:8" ht="43.5">
      <c r="A1746" s="151" t="s">
        <v>775</v>
      </c>
      <c r="B1746" s="151" t="s">
        <v>73</v>
      </c>
      <c r="C1746" s="151" t="s">
        <v>74</v>
      </c>
      <c r="D1746" s="151" t="s">
        <v>72</v>
      </c>
      <c r="E1746" s="152">
        <v>3</v>
      </c>
      <c r="F1746" s="153">
        <v>119000</v>
      </c>
      <c r="G1746" s="153">
        <v>357000</v>
      </c>
      <c r="H1746" s="50"/>
    </row>
    <row r="1747" spans="1:8" ht="43.5">
      <c r="A1747" s="151" t="s">
        <v>776</v>
      </c>
      <c r="B1747" s="151" t="s">
        <v>98</v>
      </c>
      <c r="C1747" s="151" t="s">
        <v>99</v>
      </c>
      <c r="D1747" s="151" t="s">
        <v>72</v>
      </c>
      <c r="E1747" s="152">
        <v>10</v>
      </c>
      <c r="F1747" s="153">
        <v>99000</v>
      </c>
      <c r="G1747" s="153">
        <v>990000</v>
      </c>
      <c r="H1747" s="50"/>
    </row>
    <row r="1748" spans="1:8" ht="43.5">
      <c r="A1748" s="151" t="s">
        <v>776</v>
      </c>
      <c r="B1748" s="151" t="s">
        <v>101</v>
      </c>
      <c r="C1748" s="151" t="s">
        <v>102</v>
      </c>
      <c r="D1748" s="151" t="s">
        <v>78</v>
      </c>
      <c r="E1748" s="152">
        <v>9</v>
      </c>
      <c r="F1748" s="153">
        <v>139000</v>
      </c>
      <c r="G1748" s="153">
        <v>1251000</v>
      </c>
      <c r="H1748" s="50"/>
    </row>
    <row r="1749" spans="1:8" ht="43.5">
      <c r="A1749" s="151" t="s">
        <v>776</v>
      </c>
      <c r="B1749" s="151" t="s">
        <v>79</v>
      </c>
      <c r="C1749" s="151" t="s">
        <v>80</v>
      </c>
      <c r="D1749" s="151" t="s">
        <v>72</v>
      </c>
      <c r="E1749" s="152">
        <v>3</v>
      </c>
      <c r="F1749" s="153">
        <v>129000</v>
      </c>
      <c r="G1749" s="153">
        <v>387000</v>
      </c>
      <c r="H1749" s="50"/>
    </row>
    <row r="1750" spans="1:8" ht="43.5">
      <c r="A1750" s="151" t="s">
        <v>776</v>
      </c>
      <c r="B1750" s="151" t="s">
        <v>75</v>
      </c>
      <c r="C1750" s="151" t="s">
        <v>76</v>
      </c>
      <c r="D1750" s="151" t="s">
        <v>78</v>
      </c>
      <c r="E1750" s="152">
        <v>11</v>
      </c>
      <c r="F1750" s="153">
        <v>189000</v>
      </c>
      <c r="G1750" s="153">
        <v>2079000</v>
      </c>
      <c r="H1750" s="50"/>
    </row>
    <row r="1751" spans="1:8" ht="43.5">
      <c r="A1751" s="151" t="s">
        <v>776</v>
      </c>
      <c r="B1751" s="151" t="s">
        <v>96</v>
      </c>
      <c r="C1751" s="151" t="s">
        <v>97</v>
      </c>
      <c r="D1751" s="151" t="s">
        <v>72</v>
      </c>
      <c r="E1751" s="152">
        <v>4</v>
      </c>
      <c r="F1751" s="153">
        <v>449000</v>
      </c>
      <c r="G1751" s="153">
        <v>1796000</v>
      </c>
      <c r="H1751" s="50"/>
    </row>
    <row r="1752" spans="1:8" ht="43.5">
      <c r="A1752" s="151" t="s">
        <v>776</v>
      </c>
      <c r="B1752" s="151" t="s">
        <v>83</v>
      </c>
      <c r="C1752" s="151" t="s">
        <v>84</v>
      </c>
      <c r="D1752" s="151" t="s">
        <v>72</v>
      </c>
      <c r="E1752" s="152">
        <v>7</v>
      </c>
      <c r="F1752" s="153">
        <v>125000</v>
      </c>
      <c r="G1752" s="153">
        <v>875000</v>
      </c>
      <c r="H1752" s="50"/>
    </row>
    <row r="1753" spans="1:8" ht="29.25">
      <c r="A1753" s="151" t="s">
        <v>777</v>
      </c>
      <c r="B1753" s="151" t="s">
        <v>86</v>
      </c>
      <c r="C1753" s="151" t="s">
        <v>87</v>
      </c>
      <c r="D1753" s="151" t="s">
        <v>72</v>
      </c>
      <c r="E1753" s="152">
        <v>1</v>
      </c>
      <c r="F1753" s="153">
        <v>169000</v>
      </c>
      <c r="G1753" s="153">
        <v>169000</v>
      </c>
      <c r="H1753" s="50"/>
    </row>
    <row r="1754" spans="1:8" ht="29.25">
      <c r="A1754" s="151" t="s">
        <v>777</v>
      </c>
      <c r="B1754" s="151" t="s">
        <v>69</v>
      </c>
      <c r="C1754" s="151" t="s">
        <v>70</v>
      </c>
      <c r="D1754" s="151" t="s">
        <v>72</v>
      </c>
      <c r="E1754" s="152">
        <v>12</v>
      </c>
      <c r="F1754" s="153">
        <v>149000</v>
      </c>
      <c r="G1754" s="153">
        <v>1788000</v>
      </c>
      <c r="H1754" s="50"/>
    </row>
    <row r="1755" spans="1:8" ht="29.25">
      <c r="A1755" s="151" t="s">
        <v>777</v>
      </c>
      <c r="B1755" s="151" t="s">
        <v>75</v>
      </c>
      <c r="C1755" s="151" t="s">
        <v>76</v>
      </c>
      <c r="D1755" s="151" t="s">
        <v>78</v>
      </c>
      <c r="E1755" s="152">
        <v>1</v>
      </c>
      <c r="F1755" s="153">
        <v>189000</v>
      </c>
      <c r="G1755" s="153">
        <v>189000</v>
      </c>
      <c r="H1755" s="50"/>
    </row>
    <row r="1756" spans="1:8" ht="43.5">
      <c r="A1756" s="151" t="s">
        <v>778</v>
      </c>
      <c r="B1756" s="151" t="s">
        <v>73</v>
      </c>
      <c r="C1756" s="151" t="s">
        <v>74</v>
      </c>
      <c r="D1756" s="151" t="s">
        <v>72</v>
      </c>
      <c r="E1756" s="152">
        <v>5</v>
      </c>
      <c r="F1756" s="153">
        <v>119000</v>
      </c>
      <c r="G1756" s="153">
        <v>595000</v>
      </c>
      <c r="H1756" s="50"/>
    </row>
    <row r="1757" spans="1:8" ht="43.5">
      <c r="A1757" s="151" t="s">
        <v>778</v>
      </c>
      <c r="B1757" s="151" t="s">
        <v>91</v>
      </c>
      <c r="C1757" s="151" t="s">
        <v>92</v>
      </c>
      <c r="D1757" s="151" t="s">
        <v>72</v>
      </c>
      <c r="E1757" s="152">
        <v>7</v>
      </c>
      <c r="F1757" s="153">
        <v>249000</v>
      </c>
      <c r="G1757" s="153">
        <v>1743000</v>
      </c>
      <c r="H1757" s="50"/>
    </row>
    <row r="1758" spans="1:8" ht="43.5">
      <c r="A1758" s="151" t="s">
        <v>778</v>
      </c>
      <c r="B1758" s="151" t="s">
        <v>75</v>
      </c>
      <c r="C1758" s="151" t="s">
        <v>76</v>
      </c>
      <c r="D1758" s="151" t="s">
        <v>78</v>
      </c>
      <c r="E1758" s="152">
        <v>3</v>
      </c>
      <c r="F1758" s="153">
        <v>189000</v>
      </c>
      <c r="G1758" s="153">
        <v>567000</v>
      </c>
      <c r="H1758" s="50"/>
    </row>
    <row r="1759" spans="1:8" ht="43.5">
      <c r="A1759" s="151" t="s">
        <v>779</v>
      </c>
      <c r="B1759" s="151" t="s">
        <v>91</v>
      </c>
      <c r="C1759" s="151" t="s">
        <v>92</v>
      </c>
      <c r="D1759" s="151" t="s">
        <v>72</v>
      </c>
      <c r="E1759" s="152">
        <v>7</v>
      </c>
      <c r="F1759" s="153">
        <v>249000</v>
      </c>
      <c r="G1759" s="153">
        <v>1743000</v>
      </c>
      <c r="H1759" s="50"/>
    </row>
    <row r="1760" spans="1:8" ht="43.5">
      <c r="A1760" s="151" t="s">
        <v>779</v>
      </c>
      <c r="B1760" s="151" t="s">
        <v>88</v>
      </c>
      <c r="C1760" s="151" t="s">
        <v>89</v>
      </c>
      <c r="D1760" s="151" t="s">
        <v>72</v>
      </c>
      <c r="E1760" s="152">
        <v>1</v>
      </c>
      <c r="F1760" s="153">
        <v>299000</v>
      </c>
      <c r="G1760" s="153">
        <v>299000</v>
      </c>
      <c r="H1760" s="50"/>
    </row>
    <row r="1761" spans="1:8" ht="43.5">
      <c r="A1761" s="151" t="s">
        <v>779</v>
      </c>
      <c r="B1761" s="151" t="s">
        <v>98</v>
      </c>
      <c r="C1761" s="151" t="s">
        <v>99</v>
      </c>
      <c r="D1761" s="151" t="s">
        <v>72</v>
      </c>
      <c r="E1761" s="152">
        <v>4</v>
      </c>
      <c r="F1761" s="153">
        <v>99000</v>
      </c>
      <c r="G1761" s="153">
        <v>396000</v>
      </c>
      <c r="H1761" s="50"/>
    </row>
    <row r="1762" spans="1:8" ht="43.5">
      <c r="A1762" s="151" t="s">
        <v>779</v>
      </c>
      <c r="B1762" s="151" t="s">
        <v>81</v>
      </c>
      <c r="C1762" s="151" t="s">
        <v>82</v>
      </c>
      <c r="D1762" s="151" t="s">
        <v>72</v>
      </c>
      <c r="E1762" s="152">
        <v>4</v>
      </c>
      <c r="F1762" s="153">
        <v>159000</v>
      </c>
      <c r="G1762" s="153">
        <v>636000</v>
      </c>
      <c r="H1762" s="50"/>
    </row>
    <row r="1763" spans="1:8" ht="29.25">
      <c r="A1763" s="151" t="s">
        <v>780</v>
      </c>
      <c r="B1763" s="151" t="s">
        <v>73</v>
      </c>
      <c r="C1763" s="151" t="s">
        <v>74</v>
      </c>
      <c r="D1763" s="151" t="s">
        <v>72</v>
      </c>
      <c r="E1763" s="152">
        <v>10</v>
      </c>
      <c r="F1763" s="153">
        <v>119000</v>
      </c>
      <c r="G1763" s="153">
        <v>1190000</v>
      </c>
      <c r="H1763" s="50"/>
    </row>
    <row r="1764" spans="1:8" ht="29.25">
      <c r="A1764" s="151" t="s">
        <v>780</v>
      </c>
      <c r="B1764" s="151" t="s">
        <v>75</v>
      </c>
      <c r="C1764" s="151" t="s">
        <v>76</v>
      </c>
      <c r="D1764" s="151" t="s">
        <v>78</v>
      </c>
      <c r="E1764" s="152">
        <v>2</v>
      </c>
      <c r="F1764" s="153">
        <v>189000</v>
      </c>
      <c r="G1764" s="153">
        <v>378000</v>
      </c>
      <c r="H1764" s="50"/>
    </row>
    <row r="1765" spans="1:8" ht="29.25">
      <c r="A1765" s="151" t="s">
        <v>780</v>
      </c>
      <c r="B1765" s="151" t="s">
        <v>83</v>
      </c>
      <c r="C1765" s="151" t="s">
        <v>84</v>
      </c>
      <c r="D1765" s="151" t="s">
        <v>72</v>
      </c>
      <c r="E1765" s="152">
        <v>11</v>
      </c>
      <c r="F1765" s="153">
        <v>125000</v>
      </c>
      <c r="G1765" s="153">
        <v>1375000</v>
      </c>
      <c r="H1765" s="50"/>
    </row>
    <row r="1766" spans="1:8" ht="29.25">
      <c r="A1766" s="151" t="s">
        <v>781</v>
      </c>
      <c r="B1766" s="151" t="s">
        <v>69</v>
      </c>
      <c r="C1766" s="151" t="s">
        <v>70</v>
      </c>
      <c r="D1766" s="151" t="s">
        <v>72</v>
      </c>
      <c r="E1766" s="152">
        <v>1</v>
      </c>
      <c r="F1766" s="153">
        <v>149000</v>
      </c>
      <c r="G1766" s="153">
        <v>149000</v>
      </c>
      <c r="H1766" s="50"/>
    </row>
    <row r="1767" spans="1:8" ht="29.25">
      <c r="A1767" s="151" t="s">
        <v>781</v>
      </c>
      <c r="B1767" s="151" t="s">
        <v>81</v>
      </c>
      <c r="C1767" s="151" t="s">
        <v>82</v>
      </c>
      <c r="D1767" s="151" t="s">
        <v>72</v>
      </c>
      <c r="E1767" s="152">
        <v>6</v>
      </c>
      <c r="F1767" s="153">
        <v>159000</v>
      </c>
      <c r="G1767" s="153">
        <v>954000</v>
      </c>
      <c r="H1767" s="50"/>
    </row>
    <row r="1768" spans="1:8" ht="29.25">
      <c r="A1768" s="151" t="s">
        <v>781</v>
      </c>
      <c r="B1768" s="151" t="s">
        <v>98</v>
      </c>
      <c r="C1768" s="151" t="s">
        <v>99</v>
      </c>
      <c r="D1768" s="151" t="s">
        <v>72</v>
      </c>
      <c r="E1768" s="152">
        <v>5</v>
      </c>
      <c r="F1768" s="153">
        <v>99000</v>
      </c>
      <c r="G1768" s="153">
        <v>495000</v>
      </c>
      <c r="H1768" s="50"/>
    </row>
    <row r="1769" spans="1:8" ht="29.25">
      <c r="A1769" s="151" t="s">
        <v>782</v>
      </c>
      <c r="B1769" s="151" t="s">
        <v>86</v>
      </c>
      <c r="C1769" s="151" t="s">
        <v>87</v>
      </c>
      <c r="D1769" s="151" t="s">
        <v>72</v>
      </c>
      <c r="E1769" s="152">
        <v>10</v>
      </c>
      <c r="F1769" s="153">
        <v>169000</v>
      </c>
      <c r="G1769" s="153">
        <v>1690000</v>
      </c>
      <c r="H1769" s="50"/>
    </row>
    <row r="1770" spans="1:8" ht="29.25">
      <c r="A1770" s="151" t="s">
        <v>782</v>
      </c>
      <c r="B1770" s="151" t="s">
        <v>101</v>
      </c>
      <c r="C1770" s="151" t="s">
        <v>102</v>
      </c>
      <c r="D1770" s="151" t="s">
        <v>78</v>
      </c>
      <c r="E1770" s="152">
        <v>7</v>
      </c>
      <c r="F1770" s="153">
        <v>139000</v>
      </c>
      <c r="G1770" s="153">
        <v>973000</v>
      </c>
      <c r="H1770" s="50"/>
    </row>
    <row r="1771" spans="1:8" ht="29.25">
      <c r="A1771" s="151" t="s">
        <v>782</v>
      </c>
      <c r="B1771" s="151" t="s">
        <v>69</v>
      </c>
      <c r="C1771" s="151" t="s">
        <v>70</v>
      </c>
      <c r="D1771" s="151" t="s">
        <v>72</v>
      </c>
      <c r="E1771" s="152">
        <v>5</v>
      </c>
      <c r="F1771" s="153">
        <v>149000</v>
      </c>
      <c r="G1771" s="153">
        <v>745000</v>
      </c>
      <c r="H1771" s="50"/>
    </row>
    <row r="1772" spans="1:8" ht="29.25">
      <c r="A1772" s="151" t="s">
        <v>783</v>
      </c>
      <c r="B1772" s="151" t="s">
        <v>101</v>
      </c>
      <c r="C1772" s="151" t="s">
        <v>102</v>
      </c>
      <c r="D1772" s="151" t="s">
        <v>78</v>
      </c>
      <c r="E1772" s="152">
        <v>2</v>
      </c>
      <c r="F1772" s="153">
        <v>139000</v>
      </c>
      <c r="G1772" s="153">
        <v>278000</v>
      </c>
      <c r="H1772" s="50"/>
    </row>
    <row r="1773" spans="1:8" ht="29.25">
      <c r="A1773" s="151" t="s">
        <v>783</v>
      </c>
      <c r="B1773" s="151" t="s">
        <v>83</v>
      </c>
      <c r="C1773" s="151" t="s">
        <v>84</v>
      </c>
      <c r="D1773" s="151" t="s">
        <v>72</v>
      </c>
      <c r="E1773" s="152">
        <v>12</v>
      </c>
      <c r="F1773" s="153">
        <v>125000</v>
      </c>
      <c r="G1773" s="153">
        <v>1500000</v>
      </c>
      <c r="H1773" s="50"/>
    </row>
    <row r="1774" spans="1:8" ht="29.25">
      <c r="A1774" s="151" t="s">
        <v>783</v>
      </c>
      <c r="B1774" s="151" t="s">
        <v>81</v>
      </c>
      <c r="C1774" s="151" t="s">
        <v>82</v>
      </c>
      <c r="D1774" s="151" t="s">
        <v>72</v>
      </c>
      <c r="E1774" s="152">
        <v>12</v>
      </c>
      <c r="F1774" s="153">
        <v>159000</v>
      </c>
      <c r="G1774" s="153">
        <v>1908000</v>
      </c>
      <c r="H1774" s="50"/>
    </row>
    <row r="1775" spans="1:8" ht="29.25">
      <c r="A1775" s="151" t="s">
        <v>783</v>
      </c>
      <c r="B1775" s="151" t="s">
        <v>79</v>
      </c>
      <c r="C1775" s="151" t="s">
        <v>80</v>
      </c>
      <c r="D1775" s="151" t="s">
        <v>72</v>
      </c>
      <c r="E1775" s="152">
        <v>10</v>
      </c>
      <c r="F1775" s="153">
        <v>129000</v>
      </c>
      <c r="G1775" s="153">
        <v>1290000</v>
      </c>
      <c r="H1775" s="50"/>
    </row>
    <row r="1776" spans="1:8" ht="29.25">
      <c r="A1776" s="151" t="s">
        <v>783</v>
      </c>
      <c r="B1776" s="151" t="s">
        <v>69</v>
      </c>
      <c r="C1776" s="151" t="s">
        <v>70</v>
      </c>
      <c r="D1776" s="151" t="s">
        <v>72</v>
      </c>
      <c r="E1776" s="152">
        <v>3</v>
      </c>
      <c r="F1776" s="153">
        <v>149000</v>
      </c>
      <c r="G1776" s="153">
        <v>447000</v>
      </c>
      <c r="H1776" s="50"/>
    </row>
    <row r="1777" spans="1:8" ht="43.5">
      <c r="A1777" s="151" t="s">
        <v>784</v>
      </c>
      <c r="B1777" s="151" t="s">
        <v>91</v>
      </c>
      <c r="C1777" s="151" t="s">
        <v>92</v>
      </c>
      <c r="D1777" s="151" t="s">
        <v>72</v>
      </c>
      <c r="E1777" s="152">
        <v>5</v>
      </c>
      <c r="F1777" s="153">
        <v>249000</v>
      </c>
      <c r="G1777" s="153">
        <v>1245000</v>
      </c>
      <c r="H1777" s="50"/>
    </row>
    <row r="1778" spans="1:8" ht="43.5">
      <c r="A1778" s="151" t="s">
        <v>784</v>
      </c>
      <c r="B1778" s="151" t="s">
        <v>96</v>
      </c>
      <c r="C1778" s="151" t="s">
        <v>97</v>
      </c>
      <c r="D1778" s="151" t="s">
        <v>72</v>
      </c>
      <c r="E1778" s="152">
        <v>1</v>
      </c>
      <c r="F1778" s="153">
        <v>449000</v>
      </c>
      <c r="G1778" s="153">
        <v>449000</v>
      </c>
      <c r="H1778" s="50"/>
    </row>
    <row r="1779" spans="1:8" ht="43.5">
      <c r="A1779" s="151" t="s">
        <v>784</v>
      </c>
      <c r="B1779" s="151" t="s">
        <v>98</v>
      </c>
      <c r="C1779" s="151" t="s">
        <v>99</v>
      </c>
      <c r="D1779" s="151" t="s">
        <v>72</v>
      </c>
      <c r="E1779" s="152">
        <v>2</v>
      </c>
      <c r="F1779" s="153">
        <v>99000</v>
      </c>
      <c r="G1779" s="153">
        <v>198000</v>
      </c>
      <c r="H1779" s="50"/>
    </row>
    <row r="1780" spans="1:8" ht="43.5">
      <c r="A1780" s="151" t="s">
        <v>784</v>
      </c>
      <c r="B1780" s="151" t="s">
        <v>83</v>
      </c>
      <c r="C1780" s="151" t="s">
        <v>84</v>
      </c>
      <c r="D1780" s="151" t="s">
        <v>72</v>
      </c>
      <c r="E1780" s="152">
        <v>9</v>
      </c>
      <c r="F1780" s="153">
        <v>125000</v>
      </c>
      <c r="G1780" s="153">
        <v>1125000</v>
      </c>
      <c r="H1780" s="50"/>
    </row>
    <row r="1781" spans="1:8" ht="43.5">
      <c r="A1781" s="151" t="s">
        <v>784</v>
      </c>
      <c r="B1781" s="151" t="s">
        <v>75</v>
      </c>
      <c r="C1781" s="151" t="s">
        <v>76</v>
      </c>
      <c r="D1781" s="151" t="s">
        <v>78</v>
      </c>
      <c r="E1781" s="152">
        <v>9</v>
      </c>
      <c r="F1781" s="153">
        <v>189000</v>
      </c>
      <c r="G1781" s="153">
        <v>1701000</v>
      </c>
      <c r="H1781" s="50"/>
    </row>
    <row r="1782" spans="1:8" ht="29.25">
      <c r="A1782" s="151" t="s">
        <v>785</v>
      </c>
      <c r="B1782" s="151" t="s">
        <v>96</v>
      </c>
      <c r="C1782" s="151" t="s">
        <v>97</v>
      </c>
      <c r="D1782" s="151" t="s">
        <v>72</v>
      </c>
      <c r="E1782" s="152">
        <v>1</v>
      </c>
      <c r="F1782" s="153">
        <v>449000</v>
      </c>
      <c r="G1782" s="153">
        <v>449000</v>
      </c>
      <c r="H1782" s="50"/>
    </row>
    <row r="1783" spans="1:8" ht="29.25">
      <c r="A1783" s="151" t="s">
        <v>785</v>
      </c>
      <c r="B1783" s="151" t="s">
        <v>86</v>
      </c>
      <c r="C1783" s="151" t="s">
        <v>87</v>
      </c>
      <c r="D1783" s="151" t="s">
        <v>72</v>
      </c>
      <c r="E1783" s="152">
        <v>3</v>
      </c>
      <c r="F1783" s="153">
        <v>169000</v>
      </c>
      <c r="G1783" s="153">
        <v>507000</v>
      </c>
      <c r="H1783" s="50"/>
    </row>
    <row r="1784" spans="1:8" ht="29.25">
      <c r="A1784" s="151" t="s">
        <v>785</v>
      </c>
      <c r="B1784" s="151" t="s">
        <v>101</v>
      </c>
      <c r="C1784" s="151" t="s">
        <v>102</v>
      </c>
      <c r="D1784" s="151" t="s">
        <v>78</v>
      </c>
      <c r="E1784" s="152">
        <v>1</v>
      </c>
      <c r="F1784" s="153">
        <v>139000</v>
      </c>
      <c r="G1784" s="153">
        <v>139000</v>
      </c>
      <c r="H1784" s="50"/>
    </row>
    <row r="1785" spans="1:8" ht="29.25">
      <c r="A1785" s="151" t="s">
        <v>786</v>
      </c>
      <c r="B1785" s="151" t="s">
        <v>98</v>
      </c>
      <c r="C1785" s="151" t="s">
        <v>99</v>
      </c>
      <c r="D1785" s="151" t="s">
        <v>72</v>
      </c>
      <c r="E1785" s="152">
        <v>11</v>
      </c>
      <c r="F1785" s="153">
        <v>99000</v>
      </c>
      <c r="G1785" s="153">
        <v>1089000</v>
      </c>
      <c r="H1785" s="50"/>
    </row>
    <row r="1786" spans="1:8" ht="29.25">
      <c r="A1786" s="151" t="s">
        <v>786</v>
      </c>
      <c r="B1786" s="151" t="s">
        <v>79</v>
      </c>
      <c r="C1786" s="151" t="s">
        <v>80</v>
      </c>
      <c r="D1786" s="151" t="s">
        <v>72</v>
      </c>
      <c r="E1786" s="152">
        <v>12</v>
      </c>
      <c r="F1786" s="153">
        <v>129000</v>
      </c>
      <c r="G1786" s="153">
        <v>1548000</v>
      </c>
      <c r="H1786" s="50"/>
    </row>
    <row r="1787" spans="1:8" ht="29.25">
      <c r="A1787" s="151" t="s">
        <v>786</v>
      </c>
      <c r="B1787" s="151" t="s">
        <v>101</v>
      </c>
      <c r="C1787" s="151" t="s">
        <v>102</v>
      </c>
      <c r="D1787" s="151" t="s">
        <v>78</v>
      </c>
      <c r="E1787" s="152">
        <v>10</v>
      </c>
      <c r="F1787" s="153">
        <v>139000</v>
      </c>
      <c r="G1787" s="153">
        <v>1390000</v>
      </c>
      <c r="H1787" s="50"/>
    </row>
    <row r="1788" spans="1:8" ht="29.25">
      <c r="A1788" s="151" t="s">
        <v>786</v>
      </c>
      <c r="B1788" s="151" t="s">
        <v>88</v>
      </c>
      <c r="C1788" s="151" t="s">
        <v>89</v>
      </c>
      <c r="D1788" s="151" t="s">
        <v>72</v>
      </c>
      <c r="E1788" s="152">
        <v>2</v>
      </c>
      <c r="F1788" s="153">
        <v>299000</v>
      </c>
      <c r="G1788" s="153">
        <v>598000</v>
      </c>
      <c r="H1788" s="50"/>
    </row>
    <row r="1789" spans="1:8" ht="29.25">
      <c r="A1789" s="151" t="s">
        <v>786</v>
      </c>
      <c r="B1789" s="151" t="s">
        <v>93</v>
      </c>
      <c r="C1789" s="151" t="s">
        <v>94</v>
      </c>
      <c r="D1789" s="151" t="s">
        <v>72</v>
      </c>
      <c r="E1789" s="152">
        <v>5</v>
      </c>
      <c r="F1789" s="153">
        <v>549000</v>
      </c>
      <c r="G1789" s="153">
        <v>2745000</v>
      </c>
      <c r="H1789" s="50"/>
    </row>
    <row r="1790" spans="1:8" ht="43.5">
      <c r="A1790" s="151" t="s">
        <v>787</v>
      </c>
      <c r="B1790" s="151" t="s">
        <v>98</v>
      </c>
      <c r="C1790" s="151" t="s">
        <v>99</v>
      </c>
      <c r="D1790" s="151" t="s">
        <v>72</v>
      </c>
      <c r="E1790" s="152">
        <v>1</v>
      </c>
      <c r="F1790" s="153">
        <v>99000</v>
      </c>
      <c r="G1790" s="153">
        <v>99000</v>
      </c>
      <c r="H1790" s="50"/>
    </row>
    <row r="1791" spans="1:8" ht="43.5">
      <c r="A1791" s="151" t="s">
        <v>787</v>
      </c>
      <c r="B1791" s="151" t="s">
        <v>79</v>
      </c>
      <c r="C1791" s="151" t="s">
        <v>80</v>
      </c>
      <c r="D1791" s="151" t="s">
        <v>72</v>
      </c>
      <c r="E1791" s="152">
        <v>3</v>
      </c>
      <c r="F1791" s="153">
        <v>129000</v>
      </c>
      <c r="G1791" s="153">
        <v>387000</v>
      </c>
      <c r="H1791" s="50"/>
    </row>
    <row r="1792" spans="1:8" ht="43.5">
      <c r="A1792" s="151" t="s">
        <v>787</v>
      </c>
      <c r="B1792" s="151" t="s">
        <v>73</v>
      </c>
      <c r="C1792" s="151" t="s">
        <v>74</v>
      </c>
      <c r="D1792" s="151" t="s">
        <v>72</v>
      </c>
      <c r="E1792" s="152">
        <v>12</v>
      </c>
      <c r="F1792" s="153">
        <v>119000</v>
      </c>
      <c r="G1792" s="153">
        <v>1428000</v>
      </c>
      <c r="H1792" s="50"/>
    </row>
    <row r="1793" spans="1:8" ht="43.5">
      <c r="A1793" s="151" t="s">
        <v>787</v>
      </c>
      <c r="B1793" s="151" t="s">
        <v>101</v>
      </c>
      <c r="C1793" s="151" t="s">
        <v>102</v>
      </c>
      <c r="D1793" s="151" t="s">
        <v>78</v>
      </c>
      <c r="E1793" s="152">
        <v>7</v>
      </c>
      <c r="F1793" s="153">
        <v>139000</v>
      </c>
      <c r="G1793" s="153">
        <v>973000</v>
      </c>
      <c r="H1793" s="50"/>
    </row>
    <row r="1794" spans="1:8" ht="43.5">
      <c r="A1794" s="151" t="s">
        <v>787</v>
      </c>
      <c r="B1794" s="151" t="s">
        <v>81</v>
      </c>
      <c r="C1794" s="151" t="s">
        <v>82</v>
      </c>
      <c r="D1794" s="151" t="s">
        <v>72</v>
      </c>
      <c r="E1794" s="152">
        <v>3</v>
      </c>
      <c r="F1794" s="153">
        <v>159000</v>
      </c>
      <c r="G1794" s="153">
        <v>477000</v>
      </c>
      <c r="H1794" s="50"/>
    </row>
    <row r="1795" spans="1:8" ht="29.25">
      <c r="A1795" s="151" t="s">
        <v>788</v>
      </c>
      <c r="B1795" s="151" t="s">
        <v>75</v>
      </c>
      <c r="C1795" s="151" t="s">
        <v>76</v>
      </c>
      <c r="D1795" s="151" t="s">
        <v>78</v>
      </c>
      <c r="E1795" s="152">
        <v>1</v>
      </c>
      <c r="F1795" s="153">
        <v>189000</v>
      </c>
      <c r="G1795" s="153">
        <v>189000</v>
      </c>
      <c r="H1795" s="50"/>
    </row>
    <row r="1796" spans="1:8" ht="29.25">
      <c r="A1796" s="151" t="s">
        <v>788</v>
      </c>
      <c r="B1796" s="151" t="s">
        <v>79</v>
      </c>
      <c r="C1796" s="151" t="s">
        <v>80</v>
      </c>
      <c r="D1796" s="151" t="s">
        <v>72</v>
      </c>
      <c r="E1796" s="152">
        <v>6</v>
      </c>
      <c r="F1796" s="153">
        <v>129000</v>
      </c>
      <c r="G1796" s="153">
        <v>774000</v>
      </c>
      <c r="H1796" s="50"/>
    </row>
    <row r="1797" spans="1:8" ht="29.25">
      <c r="A1797" s="151" t="s">
        <v>788</v>
      </c>
      <c r="B1797" s="151" t="s">
        <v>93</v>
      </c>
      <c r="C1797" s="151" t="s">
        <v>94</v>
      </c>
      <c r="D1797" s="151" t="s">
        <v>72</v>
      </c>
      <c r="E1797" s="152">
        <v>3</v>
      </c>
      <c r="F1797" s="153">
        <v>549000</v>
      </c>
      <c r="G1797" s="153">
        <v>1647000</v>
      </c>
      <c r="H1797" s="50"/>
    </row>
    <row r="1798" spans="1:8" ht="29.25">
      <c r="A1798" s="151" t="s">
        <v>789</v>
      </c>
      <c r="B1798" s="151" t="s">
        <v>81</v>
      </c>
      <c r="C1798" s="151" t="s">
        <v>82</v>
      </c>
      <c r="D1798" s="151" t="s">
        <v>72</v>
      </c>
      <c r="E1798" s="152">
        <v>5</v>
      </c>
      <c r="F1798" s="153">
        <v>159000</v>
      </c>
      <c r="G1798" s="153">
        <v>795000</v>
      </c>
      <c r="H1798" s="50"/>
    </row>
    <row r="1799" spans="1:8" ht="29.25">
      <c r="A1799" s="151" t="s">
        <v>789</v>
      </c>
      <c r="B1799" s="151" t="s">
        <v>73</v>
      </c>
      <c r="C1799" s="151" t="s">
        <v>74</v>
      </c>
      <c r="D1799" s="151" t="s">
        <v>72</v>
      </c>
      <c r="E1799" s="152">
        <v>12</v>
      </c>
      <c r="F1799" s="153">
        <v>119000</v>
      </c>
      <c r="G1799" s="153">
        <v>1428000</v>
      </c>
      <c r="H1799" s="50"/>
    </row>
    <row r="1800" spans="1:8" ht="29.25">
      <c r="A1800" s="151" t="s">
        <v>790</v>
      </c>
      <c r="B1800" s="151" t="s">
        <v>101</v>
      </c>
      <c r="C1800" s="151" t="s">
        <v>102</v>
      </c>
      <c r="D1800" s="151" t="s">
        <v>78</v>
      </c>
      <c r="E1800" s="152">
        <v>12</v>
      </c>
      <c r="F1800" s="153">
        <v>139000</v>
      </c>
      <c r="G1800" s="153">
        <v>1668000</v>
      </c>
      <c r="H1800" s="50"/>
    </row>
    <row r="1801" spans="1:8" ht="29.25">
      <c r="A1801" s="151" t="s">
        <v>790</v>
      </c>
      <c r="B1801" s="151" t="s">
        <v>96</v>
      </c>
      <c r="C1801" s="151" t="s">
        <v>97</v>
      </c>
      <c r="D1801" s="151" t="s">
        <v>72</v>
      </c>
      <c r="E1801" s="152">
        <v>4</v>
      </c>
      <c r="F1801" s="153">
        <v>449000</v>
      </c>
      <c r="G1801" s="153">
        <v>1796000</v>
      </c>
      <c r="H1801" s="50"/>
    </row>
    <row r="1802" spans="1:8" ht="29.25">
      <c r="A1802" s="151" t="s">
        <v>790</v>
      </c>
      <c r="B1802" s="151" t="s">
        <v>73</v>
      </c>
      <c r="C1802" s="151" t="s">
        <v>74</v>
      </c>
      <c r="D1802" s="151" t="s">
        <v>72</v>
      </c>
      <c r="E1802" s="152">
        <v>12</v>
      </c>
      <c r="F1802" s="153">
        <v>119000</v>
      </c>
      <c r="G1802" s="153">
        <v>1428000</v>
      </c>
      <c r="H1802" s="50"/>
    </row>
    <row r="1803" spans="1:8" ht="29.25">
      <c r="A1803" s="151" t="s">
        <v>790</v>
      </c>
      <c r="B1803" s="151" t="s">
        <v>88</v>
      </c>
      <c r="C1803" s="151" t="s">
        <v>89</v>
      </c>
      <c r="D1803" s="151" t="s">
        <v>72</v>
      </c>
      <c r="E1803" s="152">
        <v>4</v>
      </c>
      <c r="F1803" s="153">
        <v>299000</v>
      </c>
      <c r="G1803" s="153">
        <v>1196000</v>
      </c>
      <c r="H1803" s="50"/>
    </row>
    <row r="1804" spans="1:8" ht="29.25">
      <c r="A1804" s="151" t="s">
        <v>790</v>
      </c>
      <c r="B1804" s="151" t="s">
        <v>81</v>
      </c>
      <c r="C1804" s="151" t="s">
        <v>82</v>
      </c>
      <c r="D1804" s="151" t="s">
        <v>72</v>
      </c>
      <c r="E1804" s="152">
        <v>6</v>
      </c>
      <c r="F1804" s="153">
        <v>159000</v>
      </c>
      <c r="G1804" s="153">
        <v>954000</v>
      </c>
      <c r="H1804" s="50"/>
    </row>
    <row r="1805" spans="1:8" ht="43.5">
      <c r="A1805" s="151" t="s">
        <v>791</v>
      </c>
      <c r="B1805" s="151" t="s">
        <v>96</v>
      </c>
      <c r="C1805" s="151" t="s">
        <v>97</v>
      </c>
      <c r="D1805" s="151" t="s">
        <v>72</v>
      </c>
      <c r="E1805" s="152">
        <v>5</v>
      </c>
      <c r="F1805" s="153">
        <v>449000</v>
      </c>
      <c r="G1805" s="153">
        <v>2245000</v>
      </c>
      <c r="H1805" s="50"/>
    </row>
    <row r="1806" spans="1:8" ht="43.5">
      <c r="A1806" s="151" t="s">
        <v>791</v>
      </c>
      <c r="B1806" s="151" t="s">
        <v>101</v>
      </c>
      <c r="C1806" s="151" t="s">
        <v>102</v>
      </c>
      <c r="D1806" s="151" t="s">
        <v>78</v>
      </c>
      <c r="E1806" s="152">
        <v>8</v>
      </c>
      <c r="F1806" s="153">
        <v>139000</v>
      </c>
      <c r="G1806" s="153">
        <v>1112000</v>
      </c>
      <c r="H1806" s="50"/>
    </row>
    <row r="1807" spans="1:8" ht="43.5">
      <c r="A1807" s="151" t="s">
        <v>791</v>
      </c>
      <c r="B1807" s="151" t="s">
        <v>93</v>
      </c>
      <c r="C1807" s="151" t="s">
        <v>94</v>
      </c>
      <c r="D1807" s="151" t="s">
        <v>72</v>
      </c>
      <c r="E1807" s="152">
        <v>2</v>
      </c>
      <c r="F1807" s="153">
        <v>549000</v>
      </c>
      <c r="G1807" s="153">
        <v>1098000</v>
      </c>
      <c r="H1807" s="50"/>
    </row>
    <row r="1808" spans="1:8" ht="29.25">
      <c r="A1808" s="151" t="s">
        <v>792</v>
      </c>
      <c r="B1808" s="151" t="s">
        <v>101</v>
      </c>
      <c r="C1808" s="151" t="s">
        <v>102</v>
      </c>
      <c r="D1808" s="151" t="s">
        <v>78</v>
      </c>
      <c r="E1808" s="152">
        <v>2</v>
      </c>
      <c r="F1808" s="153">
        <v>139000</v>
      </c>
      <c r="G1808" s="153">
        <v>278000</v>
      </c>
      <c r="H1808" s="50"/>
    </row>
    <row r="1809" spans="1:8" ht="29.25">
      <c r="A1809" s="151" t="s">
        <v>792</v>
      </c>
      <c r="B1809" s="151" t="s">
        <v>88</v>
      </c>
      <c r="C1809" s="151" t="s">
        <v>89</v>
      </c>
      <c r="D1809" s="151" t="s">
        <v>72</v>
      </c>
      <c r="E1809" s="152">
        <v>1</v>
      </c>
      <c r="F1809" s="153">
        <v>299000</v>
      </c>
      <c r="G1809" s="153">
        <v>299000</v>
      </c>
      <c r="H1809" s="50"/>
    </row>
    <row r="1810" spans="1:8" ht="29.25">
      <c r="A1810" s="151" t="s">
        <v>792</v>
      </c>
      <c r="B1810" s="151" t="s">
        <v>81</v>
      </c>
      <c r="C1810" s="151" t="s">
        <v>82</v>
      </c>
      <c r="D1810" s="151" t="s">
        <v>72</v>
      </c>
      <c r="E1810" s="152">
        <v>6</v>
      </c>
      <c r="F1810" s="153">
        <v>159000</v>
      </c>
      <c r="G1810" s="153">
        <v>954000</v>
      </c>
      <c r="H1810" s="50"/>
    </row>
    <row r="1811" spans="1:8" ht="43.5">
      <c r="A1811" s="151" t="s">
        <v>793</v>
      </c>
      <c r="B1811" s="151" t="s">
        <v>73</v>
      </c>
      <c r="C1811" s="151" t="s">
        <v>74</v>
      </c>
      <c r="D1811" s="151" t="s">
        <v>72</v>
      </c>
      <c r="E1811" s="152">
        <v>8</v>
      </c>
      <c r="F1811" s="153">
        <v>119000</v>
      </c>
      <c r="G1811" s="153">
        <v>952000</v>
      </c>
      <c r="H1811" s="50"/>
    </row>
    <row r="1812" spans="1:8" ht="43.5">
      <c r="A1812" s="151" t="s">
        <v>793</v>
      </c>
      <c r="B1812" s="151" t="s">
        <v>86</v>
      </c>
      <c r="C1812" s="151" t="s">
        <v>87</v>
      </c>
      <c r="D1812" s="151" t="s">
        <v>72</v>
      </c>
      <c r="E1812" s="152">
        <v>1</v>
      </c>
      <c r="F1812" s="153">
        <v>169000</v>
      </c>
      <c r="G1812" s="153">
        <v>169000</v>
      </c>
      <c r="H1812" s="50"/>
    </row>
    <row r="1813" spans="1:8" ht="43.5">
      <c r="A1813" s="151" t="s">
        <v>793</v>
      </c>
      <c r="B1813" s="151" t="s">
        <v>96</v>
      </c>
      <c r="C1813" s="151" t="s">
        <v>97</v>
      </c>
      <c r="D1813" s="151" t="s">
        <v>72</v>
      </c>
      <c r="E1813" s="152">
        <v>4</v>
      </c>
      <c r="F1813" s="153">
        <v>449000</v>
      </c>
      <c r="G1813" s="153">
        <v>1796000</v>
      </c>
      <c r="H1813" s="50"/>
    </row>
    <row r="1814" spans="1:8" ht="29.25">
      <c r="A1814" s="151" t="s">
        <v>794</v>
      </c>
      <c r="B1814" s="151" t="s">
        <v>101</v>
      </c>
      <c r="C1814" s="151" t="s">
        <v>102</v>
      </c>
      <c r="D1814" s="151" t="s">
        <v>78</v>
      </c>
      <c r="E1814" s="152">
        <v>10</v>
      </c>
      <c r="F1814" s="153">
        <v>139000</v>
      </c>
      <c r="G1814" s="153">
        <v>1390000</v>
      </c>
      <c r="H1814" s="50"/>
    </row>
    <row r="1815" spans="1:8" ht="29.25">
      <c r="A1815" s="151" t="s">
        <v>794</v>
      </c>
      <c r="B1815" s="151" t="s">
        <v>91</v>
      </c>
      <c r="C1815" s="151" t="s">
        <v>92</v>
      </c>
      <c r="D1815" s="151" t="s">
        <v>72</v>
      </c>
      <c r="E1815" s="152">
        <v>3</v>
      </c>
      <c r="F1815" s="153">
        <v>249000</v>
      </c>
      <c r="G1815" s="153">
        <v>747000</v>
      </c>
      <c r="H1815" s="50"/>
    </row>
    <row r="1816" spans="1:8" ht="43.5">
      <c r="A1816" s="151" t="s">
        <v>795</v>
      </c>
      <c r="B1816" s="151" t="s">
        <v>98</v>
      </c>
      <c r="C1816" s="151" t="s">
        <v>99</v>
      </c>
      <c r="D1816" s="151" t="s">
        <v>72</v>
      </c>
      <c r="E1816" s="152">
        <v>4</v>
      </c>
      <c r="F1816" s="153">
        <v>99000</v>
      </c>
      <c r="G1816" s="153">
        <v>396000</v>
      </c>
      <c r="H1816" s="50"/>
    </row>
    <row r="1817" spans="1:8" ht="43.5">
      <c r="A1817" s="151" t="s">
        <v>796</v>
      </c>
      <c r="B1817" s="151" t="s">
        <v>79</v>
      </c>
      <c r="C1817" s="151" t="s">
        <v>80</v>
      </c>
      <c r="D1817" s="151" t="s">
        <v>72</v>
      </c>
      <c r="E1817" s="152">
        <v>4</v>
      </c>
      <c r="F1817" s="153">
        <v>129000</v>
      </c>
      <c r="G1817" s="153">
        <v>516000</v>
      </c>
      <c r="H1817" s="50"/>
    </row>
    <row r="1818" spans="1:8" ht="29.25">
      <c r="A1818" s="151" t="s">
        <v>797</v>
      </c>
      <c r="B1818" s="151" t="s">
        <v>98</v>
      </c>
      <c r="C1818" s="151" t="s">
        <v>99</v>
      </c>
      <c r="D1818" s="151" t="s">
        <v>72</v>
      </c>
      <c r="E1818" s="152">
        <v>8</v>
      </c>
      <c r="F1818" s="153">
        <v>99000</v>
      </c>
      <c r="G1818" s="153">
        <v>792000</v>
      </c>
      <c r="H1818" s="50"/>
    </row>
    <row r="1819" spans="1:8" ht="29.25">
      <c r="A1819" s="151" t="s">
        <v>798</v>
      </c>
      <c r="B1819" s="151" t="s">
        <v>69</v>
      </c>
      <c r="C1819" s="151" t="s">
        <v>70</v>
      </c>
      <c r="D1819" s="151" t="s">
        <v>72</v>
      </c>
      <c r="E1819" s="152">
        <v>11</v>
      </c>
      <c r="F1819" s="153">
        <v>149000</v>
      </c>
      <c r="G1819" s="153">
        <v>1639000</v>
      </c>
      <c r="H1819" s="50"/>
    </row>
    <row r="1820" spans="1:8" ht="29.25">
      <c r="A1820" s="151" t="s">
        <v>798</v>
      </c>
      <c r="B1820" s="151" t="s">
        <v>86</v>
      </c>
      <c r="C1820" s="151" t="s">
        <v>87</v>
      </c>
      <c r="D1820" s="151" t="s">
        <v>72</v>
      </c>
      <c r="E1820" s="152">
        <v>7</v>
      </c>
      <c r="F1820" s="153">
        <v>169000</v>
      </c>
      <c r="G1820" s="153">
        <v>1183000</v>
      </c>
      <c r="H1820" s="50"/>
    </row>
    <row r="1821" spans="1:8" ht="29.25">
      <c r="A1821" s="151" t="s">
        <v>798</v>
      </c>
      <c r="B1821" s="151" t="s">
        <v>83</v>
      </c>
      <c r="C1821" s="151" t="s">
        <v>84</v>
      </c>
      <c r="D1821" s="151" t="s">
        <v>72</v>
      </c>
      <c r="E1821" s="152">
        <v>9</v>
      </c>
      <c r="F1821" s="153">
        <v>125000</v>
      </c>
      <c r="G1821" s="153">
        <v>1125000</v>
      </c>
      <c r="H1821" s="50"/>
    </row>
    <row r="1822" spans="1:8" ht="29.25">
      <c r="A1822" s="151" t="s">
        <v>798</v>
      </c>
      <c r="B1822" s="151" t="s">
        <v>101</v>
      </c>
      <c r="C1822" s="151" t="s">
        <v>102</v>
      </c>
      <c r="D1822" s="151" t="s">
        <v>78</v>
      </c>
      <c r="E1822" s="152">
        <v>4</v>
      </c>
      <c r="F1822" s="153">
        <v>139000</v>
      </c>
      <c r="G1822" s="153">
        <v>556000</v>
      </c>
      <c r="H1822" s="50"/>
    </row>
    <row r="1823" spans="1:8" ht="29.25">
      <c r="A1823" s="151" t="s">
        <v>798</v>
      </c>
      <c r="B1823" s="151" t="s">
        <v>93</v>
      </c>
      <c r="C1823" s="151" t="s">
        <v>94</v>
      </c>
      <c r="D1823" s="151" t="s">
        <v>72</v>
      </c>
      <c r="E1823" s="152">
        <v>2</v>
      </c>
      <c r="F1823" s="153">
        <v>549000</v>
      </c>
      <c r="G1823" s="153">
        <v>1098000</v>
      </c>
      <c r="H1823" s="50"/>
    </row>
    <row r="1824" spans="1:8" ht="29.25">
      <c r="A1824" s="151" t="s">
        <v>799</v>
      </c>
      <c r="B1824" s="151" t="s">
        <v>101</v>
      </c>
      <c r="C1824" s="151" t="s">
        <v>102</v>
      </c>
      <c r="D1824" s="151" t="s">
        <v>78</v>
      </c>
      <c r="E1824" s="152">
        <v>8</v>
      </c>
      <c r="F1824" s="153">
        <v>139000</v>
      </c>
      <c r="G1824" s="153">
        <v>1112000</v>
      </c>
      <c r="H1824" s="50"/>
    </row>
    <row r="1825" spans="1:8" ht="29.25">
      <c r="A1825" s="151" t="s">
        <v>799</v>
      </c>
      <c r="B1825" s="151" t="s">
        <v>75</v>
      </c>
      <c r="C1825" s="151" t="s">
        <v>76</v>
      </c>
      <c r="D1825" s="151" t="s">
        <v>78</v>
      </c>
      <c r="E1825" s="152">
        <v>7</v>
      </c>
      <c r="F1825" s="153">
        <v>189000</v>
      </c>
      <c r="G1825" s="153">
        <v>1323000</v>
      </c>
      <c r="H1825" s="50"/>
    </row>
    <row r="1826" spans="1:8" ht="29.25">
      <c r="A1826" s="151" t="s">
        <v>799</v>
      </c>
      <c r="B1826" s="151" t="s">
        <v>96</v>
      </c>
      <c r="C1826" s="151" t="s">
        <v>97</v>
      </c>
      <c r="D1826" s="151" t="s">
        <v>72</v>
      </c>
      <c r="E1826" s="152">
        <v>4</v>
      </c>
      <c r="F1826" s="153">
        <v>449000</v>
      </c>
      <c r="G1826" s="153">
        <v>1796000</v>
      </c>
      <c r="H1826" s="50"/>
    </row>
    <row r="1827" spans="1:8" ht="29.25">
      <c r="A1827" s="151" t="s">
        <v>799</v>
      </c>
      <c r="B1827" s="151" t="s">
        <v>73</v>
      </c>
      <c r="C1827" s="151" t="s">
        <v>74</v>
      </c>
      <c r="D1827" s="151" t="s">
        <v>72</v>
      </c>
      <c r="E1827" s="152">
        <v>2</v>
      </c>
      <c r="F1827" s="153">
        <v>119000</v>
      </c>
      <c r="G1827" s="153">
        <v>238000</v>
      </c>
      <c r="H1827" s="50"/>
    </row>
    <row r="1828" spans="1:8" ht="29.25">
      <c r="A1828" s="151" t="s">
        <v>799</v>
      </c>
      <c r="B1828" s="151" t="s">
        <v>88</v>
      </c>
      <c r="C1828" s="151" t="s">
        <v>89</v>
      </c>
      <c r="D1828" s="151" t="s">
        <v>72</v>
      </c>
      <c r="E1828" s="152">
        <v>5</v>
      </c>
      <c r="F1828" s="153">
        <v>299000</v>
      </c>
      <c r="G1828" s="153">
        <v>1495000</v>
      </c>
      <c r="H1828" s="50"/>
    </row>
    <row r="1829" spans="1:8" ht="43.5">
      <c r="A1829" s="151" t="s">
        <v>800</v>
      </c>
      <c r="B1829" s="151" t="s">
        <v>69</v>
      </c>
      <c r="C1829" s="151" t="s">
        <v>70</v>
      </c>
      <c r="D1829" s="151" t="s">
        <v>72</v>
      </c>
      <c r="E1829" s="152">
        <v>11</v>
      </c>
      <c r="F1829" s="153">
        <v>149000</v>
      </c>
      <c r="G1829" s="153">
        <v>1639000</v>
      </c>
      <c r="H1829" s="50"/>
    </row>
    <row r="1830" spans="1:8" ht="43.5">
      <c r="A1830" s="151" t="s">
        <v>800</v>
      </c>
      <c r="B1830" s="151" t="s">
        <v>88</v>
      </c>
      <c r="C1830" s="151" t="s">
        <v>89</v>
      </c>
      <c r="D1830" s="151" t="s">
        <v>72</v>
      </c>
      <c r="E1830" s="152">
        <v>3</v>
      </c>
      <c r="F1830" s="153">
        <v>299000</v>
      </c>
      <c r="G1830" s="153">
        <v>897000</v>
      </c>
      <c r="H1830" s="50"/>
    </row>
    <row r="1831" spans="1:8" ht="43.5">
      <c r="A1831" s="151" t="s">
        <v>800</v>
      </c>
      <c r="B1831" s="151" t="s">
        <v>93</v>
      </c>
      <c r="C1831" s="151" t="s">
        <v>94</v>
      </c>
      <c r="D1831" s="151" t="s">
        <v>72</v>
      </c>
      <c r="E1831" s="152">
        <v>1</v>
      </c>
      <c r="F1831" s="153">
        <v>549000</v>
      </c>
      <c r="G1831" s="153">
        <v>549000</v>
      </c>
      <c r="H1831" s="50"/>
    </row>
    <row r="1832" spans="1:8" ht="43.5">
      <c r="A1832" s="151" t="s">
        <v>800</v>
      </c>
      <c r="B1832" s="151" t="s">
        <v>101</v>
      </c>
      <c r="C1832" s="151" t="s">
        <v>102</v>
      </c>
      <c r="D1832" s="151" t="s">
        <v>78</v>
      </c>
      <c r="E1832" s="152">
        <v>4</v>
      </c>
      <c r="F1832" s="153">
        <v>139000</v>
      </c>
      <c r="G1832" s="153">
        <v>556000</v>
      </c>
      <c r="H1832" s="50"/>
    </row>
    <row r="1833" spans="1:8" ht="43.5">
      <c r="A1833" s="151" t="s">
        <v>801</v>
      </c>
      <c r="B1833" s="151" t="s">
        <v>75</v>
      </c>
      <c r="C1833" s="151" t="s">
        <v>76</v>
      </c>
      <c r="D1833" s="151" t="s">
        <v>78</v>
      </c>
      <c r="E1833" s="152">
        <v>6</v>
      </c>
      <c r="F1833" s="153">
        <v>189000</v>
      </c>
      <c r="G1833" s="153">
        <v>1134000</v>
      </c>
      <c r="H1833" s="50"/>
    </row>
    <row r="1834" spans="1:8" ht="43.5">
      <c r="A1834" s="151" t="s">
        <v>801</v>
      </c>
      <c r="B1834" s="151" t="s">
        <v>101</v>
      </c>
      <c r="C1834" s="151" t="s">
        <v>102</v>
      </c>
      <c r="D1834" s="151" t="s">
        <v>78</v>
      </c>
      <c r="E1834" s="152">
        <v>1</v>
      </c>
      <c r="F1834" s="153">
        <v>139000</v>
      </c>
      <c r="G1834" s="153">
        <v>139000</v>
      </c>
      <c r="H1834" s="50"/>
    </row>
    <row r="1835" spans="1:8" ht="43.5">
      <c r="A1835" s="151" t="s">
        <v>801</v>
      </c>
      <c r="B1835" s="151" t="s">
        <v>88</v>
      </c>
      <c r="C1835" s="151" t="s">
        <v>89</v>
      </c>
      <c r="D1835" s="151" t="s">
        <v>72</v>
      </c>
      <c r="E1835" s="152">
        <v>2</v>
      </c>
      <c r="F1835" s="153">
        <v>299000</v>
      </c>
      <c r="G1835" s="153">
        <v>598000</v>
      </c>
      <c r="H1835" s="50"/>
    </row>
    <row r="1836" spans="1:8" ht="43.5">
      <c r="A1836" s="151" t="s">
        <v>801</v>
      </c>
      <c r="B1836" s="151" t="s">
        <v>91</v>
      </c>
      <c r="C1836" s="151" t="s">
        <v>92</v>
      </c>
      <c r="D1836" s="151" t="s">
        <v>72</v>
      </c>
      <c r="E1836" s="152">
        <v>1</v>
      </c>
      <c r="F1836" s="153">
        <v>249000</v>
      </c>
      <c r="G1836" s="153">
        <v>249000</v>
      </c>
      <c r="H1836" s="50"/>
    </row>
    <row r="1837" spans="1:8" ht="43.5">
      <c r="A1837" s="151" t="s">
        <v>802</v>
      </c>
      <c r="B1837" s="151" t="s">
        <v>69</v>
      </c>
      <c r="C1837" s="151" t="s">
        <v>70</v>
      </c>
      <c r="D1837" s="151" t="s">
        <v>72</v>
      </c>
      <c r="E1837" s="152">
        <v>2</v>
      </c>
      <c r="F1837" s="153">
        <v>149000</v>
      </c>
      <c r="G1837" s="153">
        <v>298000</v>
      </c>
      <c r="H1837" s="50"/>
    </row>
    <row r="1838" spans="1:8" ht="43.5">
      <c r="A1838" s="151" t="s">
        <v>802</v>
      </c>
      <c r="B1838" s="151" t="s">
        <v>101</v>
      </c>
      <c r="C1838" s="151" t="s">
        <v>102</v>
      </c>
      <c r="D1838" s="151" t="s">
        <v>78</v>
      </c>
      <c r="E1838" s="152">
        <v>1</v>
      </c>
      <c r="F1838" s="153">
        <v>139000</v>
      </c>
      <c r="G1838" s="153">
        <v>139000</v>
      </c>
      <c r="H1838" s="50"/>
    </row>
    <row r="1839" spans="1:8" ht="43.5">
      <c r="A1839" s="151" t="s">
        <v>803</v>
      </c>
      <c r="B1839" s="151" t="s">
        <v>81</v>
      </c>
      <c r="C1839" s="151" t="s">
        <v>82</v>
      </c>
      <c r="D1839" s="151" t="s">
        <v>72</v>
      </c>
      <c r="E1839" s="152">
        <v>1</v>
      </c>
      <c r="F1839" s="153">
        <v>159000</v>
      </c>
      <c r="G1839" s="153">
        <v>159000</v>
      </c>
      <c r="H1839" s="50"/>
    </row>
    <row r="1840" spans="1:8" ht="43.5">
      <c r="A1840" s="151" t="s">
        <v>803</v>
      </c>
      <c r="B1840" s="151" t="s">
        <v>91</v>
      </c>
      <c r="C1840" s="151" t="s">
        <v>92</v>
      </c>
      <c r="D1840" s="151" t="s">
        <v>72</v>
      </c>
      <c r="E1840" s="152">
        <v>5</v>
      </c>
      <c r="F1840" s="153">
        <v>249000</v>
      </c>
      <c r="G1840" s="153">
        <v>1245000</v>
      </c>
      <c r="H1840" s="50"/>
    </row>
    <row r="1841" spans="1:8" ht="43.5">
      <c r="A1841" s="151" t="s">
        <v>803</v>
      </c>
      <c r="B1841" s="151" t="s">
        <v>88</v>
      </c>
      <c r="C1841" s="151" t="s">
        <v>89</v>
      </c>
      <c r="D1841" s="151" t="s">
        <v>72</v>
      </c>
      <c r="E1841" s="152">
        <v>1</v>
      </c>
      <c r="F1841" s="153">
        <v>299000</v>
      </c>
      <c r="G1841" s="153">
        <v>299000</v>
      </c>
      <c r="H1841" s="50"/>
    </row>
    <row r="1842" spans="1:8" ht="43.5">
      <c r="A1842" s="151" t="s">
        <v>803</v>
      </c>
      <c r="B1842" s="151" t="s">
        <v>83</v>
      </c>
      <c r="C1842" s="151" t="s">
        <v>84</v>
      </c>
      <c r="D1842" s="151" t="s">
        <v>72</v>
      </c>
      <c r="E1842" s="152">
        <v>4</v>
      </c>
      <c r="F1842" s="153">
        <v>125000</v>
      </c>
      <c r="G1842" s="153">
        <v>500000</v>
      </c>
      <c r="H1842" s="50"/>
    </row>
    <row r="1843" spans="1:8" ht="43.5">
      <c r="A1843" s="151" t="s">
        <v>803</v>
      </c>
      <c r="B1843" s="151" t="s">
        <v>101</v>
      </c>
      <c r="C1843" s="151" t="s">
        <v>102</v>
      </c>
      <c r="D1843" s="151" t="s">
        <v>78</v>
      </c>
      <c r="E1843" s="152">
        <v>11</v>
      </c>
      <c r="F1843" s="153">
        <v>139000</v>
      </c>
      <c r="G1843" s="153">
        <v>1529000</v>
      </c>
      <c r="H1843" s="50"/>
    </row>
    <row r="1844" spans="1:8" ht="43.5">
      <c r="A1844" s="151" t="s">
        <v>803</v>
      </c>
      <c r="B1844" s="151" t="s">
        <v>96</v>
      </c>
      <c r="C1844" s="151" t="s">
        <v>97</v>
      </c>
      <c r="D1844" s="151" t="s">
        <v>72</v>
      </c>
      <c r="E1844" s="152">
        <v>3</v>
      </c>
      <c r="F1844" s="153">
        <v>449000</v>
      </c>
      <c r="G1844" s="153">
        <v>1347000</v>
      </c>
      <c r="H1844" s="50"/>
    </row>
    <row r="1845" spans="1:8" ht="29.25">
      <c r="A1845" s="151" t="s">
        <v>804</v>
      </c>
      <c r="B1845" s="151" t="s">
        <v>83</v>
      </c>
      <c r="C1845" s="151" t="s">
        <v>84</v>
      </c>
      <c r="D1845" s="151" t="s">
        <v>72</v>
      </c>
      <c r="E1845" s="152">
        <v>9</v>
      </c>
      <c r="F1845" s="153">
        <v>125000</v>
      </c>
      <c r="G1845" s="153">
        <v>1125000</v>
      </c>
      <c r="H1845" s="50"/>
    </row>
    <row r="1846" spans="1:8" ht="29.25">
      <c r="A1846" s="151" t="s">
        <v>804</v>
      </c>
      <c r="B1846" s="151" t="s">
        <v>96</v>
      </c>
      <c r="C1846" s="151" t="s">
        <v>97</v>
      </c>
      <c r="D1846" s="151" t="s">
        <v>72</v>
      </c>
      <c r="E1846" s="152">
        <v>4</v>
      </c>
      <c r="F1846" s="153">
        <v>449000</v>
      </c>
      <c r="G1846" s="153">
        <v>1796000</v>
      </c>
      <c r="H1846" s="50"/>
    </row>
    <row r="1847" spans="1:8" ht="29.25">
      <c r="A1847" s="151" t="s">
        <v>804</v>
      </c>
      <c r="B1847" s="151" t="s">
        <v>93</v>
      </c>
      <c r="C1847" s="151" t="s">
        <v>94</v>
      </c>
      <c r="D1847" s="151" t="s">
        <v>72</v>
      </c>
      <c r="E1847" s="152">
        <v>1</v>
      </c>
      <c r="F1847" s="153">
        <v>549000</v>
      </c>
      <c r="G1847" s="153">
        <v>549000</v>
      </c>
      <c r="H1847" s="50"/>
    </row>
    <row r="1848" spans="1:8" ht="43.5">
      <c r="A1848" s="151" t="s">
        <v>805</v>
      </c>
      <c r="B1848" s="151" t="s">
        <v>75</v>
      </c>
      <c r="C1848" s="151" t="s">
        <v>76</v>
      </c>
      <c r="D1848" s="151" t="s">
        <v>78</v>
      </c>
      <c r="E1848" s="152">
        <v>4</v>
      </c>
      <c r="F1848" s="153">
        <v>189000</v>
      </c>
      <c r="G1848" s="153">
        <v>756000</v>
      </c>
      <c r="H1848" s="50"/>
    </row>
    <row r="1849" spans="1:8" ht="43.5">
      <c r="A1849" s="151" t="s">
        <v>805</v>
      </c>
      <c r="B1849" s="151" t="s">
        <v>91</v>
      </c>
      <c r="C1849" s="151" t="s">
        <v>92</v>
      </c>
      <c r="D1849" s="151" t="s">
        <v>72</v>
      </c>
      <c r="E1849" s="152">
        <v>1</v>
      </c>
      <c r="F1849" s="153">
        <v>249000</v>
      </c>
      <c r="G1849" s="153">
        <v>249000</v>
      </c>
      <c r="H1849" s="50"/>
    </row>
    <row r="1850" spans="1:8" ht="43.5">
      <c r="A1850" s="151" t="s">
        <v>805</v>
      </c>
      <c r="B1850" s="151" t="s">
        <v>101</v>
      </c>
      <c r="C1850" s="151" t="s">
        <v>102</v>
      </c>
      <c r="D1850" s="151" t="s">
        <v>78</v>
      </c>
      <c r="E1850" s="152">
        <v>7</v>
      </c>
      <c r="F1850" s="153">
        <v>139000</v>
      </c>
      <c r="G1850" s="153">
        <v>973000</v>
      </c>
      <c r="H1850" s="50"/>
    </row>
    <row r="1851" spans="1:8" ht="43.5">
      <c r="A1851" s="151" t="s">
        <v>805</v>
      </c>
      <c r="B1851" s="151" t="s">
        <v>98</v>
      </c>
      <c r="C1851" s="151" t="s">
        <v>99</v>
      </c>
      <c r="D1851" s="151" t="s">
        <v>72</v>
      </c>
      <c r="E1851" s="152">
        <v>9</v>
      </c>
      <c r="F1851" s="153">
        <v>99000</v>
      </c>
      <c r="G1851" s="153">
        <v>891000</v>
      </c>
      <c r="H1851" s="50"/>
    </row>
    <row r="1852" spans="1:8" ht="43.5">
      <c r="A1852" s="151" t="s">
        <v>806</v>
      </c>
      <c r="B1852" s="151" t="s">
        <v>93</v>
      </c>
      <c r="C1852" s="151" t="s">
        <v>94</v>
      </c>
      <c r="D1852" s="151" t="s">
        <v>72</v>
      </c>
      <c r="E1852" s="152">
        <v>5</v>
      </c>
      <c r="F1852" s="153">
        <v>549000</v>
      </c>
      <c r="G1852" s="153">
        <v>2745000</v>
      </c>
      <c r="H1852" s="50"/>
    </row>
    <row r="1853" spans="1:8" ht="29.25">
      <c r="A1853" s="151" t="s">
        <v>807</v>
      </c>
      <c r="B1853" s="151" t="s">
        <v>91</v>
      </c>
      <c r="C1853" s="151" t="s">
        <v>92</v>
      </c>
      <c r="D1853" s="151" t="s">
        <v>72</v>
      </c>
      <c r="E1853" s="152">
        <v>7</v>
      </c>
      <c r="F1853" s="153">
        <v>249000</v>
      </c>
      <c r="G1853" s="153">
        <v>1743000</v>
      </c>
      <c r="H1853" s="50"/>
    </row>
    <row r="1854" spans="1:8" ht="29.25">
      <c r="A1854" s="151" t="s">
        <v>807</v>
      </c>
      <c r="B1854" s="151" t="s">
        <v>75</v>
      </c>
      <c r="C1854" s="151" t="s">
        <v>76</v>
      </c>
      <c r="D1854" s="151" t="s">
        <v>78</v>
      </c>
      <c r="E1854" s="152">
        <v>4</v>
      </c>
      <c r="F1854" s="153">
        <v>189000</v>
      </c>
      <c r="G1854" s="153">
        <v>756000</v>
      </c>
      <c r="H1854" s="50"/>
    </row>
    <row r="1855" spans="1:8" ht="29.25">
      <c r="A1855" s="151" t="s">
        <v>807</v>
      </c>
      <c r="B1855" s="151" t="s">
        <v>88</v>
      </c>
      <c r="C1855" s="151" t="s">
        <v>89</v>
      </c>
      <c r="D1855" s="151" t="s">
        <v>72</v>
      </c>
      <c r="E1855" s="152">
        <v>5</v>
      </c>
      <c r="F1855" s="153">
        <v>299000</v>
      </c>
      <c r="G1855" s="153">
        <v>1495000</v>
      </c>
      <c r="H1855" s="50"/>
    </row>
    <row r="1856" spans="1:8" ht="29.25">
      <c r="A1856" s="151" t="s">
        <v>807</v>
      </c>
      <c r="B1856" s="151" t="s">
        <v>69</v>
      </c>
      <c r="C1856" s="151" t="s">
        <v>70</v>
      </c>
      <c r="D1856" s="151" t="s">
        <v>72</v>
      </c>
      <c r="E1856" s="152">
        <v>6</v>
      </c>
      <c r="F1856" s="153">
        <v>149000</v>
      </c>
      <c r="G1856" s="153">
        <v>894000</v>
      </c>
      <c r="H1856" s="50"/>
    </row>
    <row r="1857" spans="1:8" ht="43.5">
      <c r="A1857" s="151" t="s">
        <v>808</v>
      </c>
      <c r="B1857" s="151" t="s">
        <v>73</v>
      </c>
      <c r="C1857" s="151" t="s">
        <v>74</v>
      </c>
      <c r="D1857" s="151" t="s">
        <v>72</v>
      </c>
      <c r="E1857" s="152">
        <v>1</v>
      </c>
      <c r="F1857" s="153">
        <v>119000</v>
      </c>
      <c r="G1857" s="153">
        <v>119000</v>
      </c>
      <c r="H1857" s="50"/>
    </row>
    <row r="1858" spans="1:8" ht="43.5">
      <c r="A1858" s="151" t="s">
        <v>808</v>
      </c>
      <c r="B1858" s="151" t="s">
        <v>96</v>
      </c>
      <c r="C1858" s="151" t="s">
        <v>97</v>
      </c>
      <c r="D1858" s="151" t="s">
        <v>72</v>
      </c>
      <c r="E1858" s="152">
        <v>3</v>
      </c>
      <c r="F1858" s="153">
        <v>449000</v>
      </c>
      <c r="G1858" s="153">
        <v>1347000</v>
      </c>
      <c r="H1858" s="50"/>
    </row>
    <row r="1859" spans="1:8" ht="43.5">
      <c r="A1859" s="151" t="s">
        <v>808</v>
      </c>
      <c r="B1859" s="151" t="s">
        <v>88</v>
      </c>
      <c r="C1859" s="151" t="s">
        <v>89</v>
      </c>
      <c r="D1859" s="151" t="s">
        <v>72</v>
      </c>
      <c r="E1859" s="152">
        <v>5</v>
      </c>
      <c r="F1859" s="153">
        <v>299000</v>
      </c>
      <c r="G1859" s="153">
        <v>1495000</v>
      </c>
      <c r="H1859" s="50"/>
    </row>
    <row r="1860" spans="1:8" ht="43.5">
      <c r="A1860" s="151" t="s">
        <v>808</v>
      </c>
      <c r="B1860" s="151" t="s">
        <v>101</v>
      </c>
      <c r="C1860" s="151" t="s">
        <v>102</v>
      </c>
      <c r="D1860" s="151" t="s">
        <v>78</v>
      </c>
      <c r="E1860" s="152">
        <v>10</v>
      </c>
      <c r="F1860" s="153">
        <v>139000</v>
      </c>
      <c r="G1860" s="153">
        <v>1390000</v>
      </c>
      <c r="H1860" s="50"/>
    </row>
    <row r="1861" spans="1:8" ht="43.5">
      <c r="A1861" s="151" t="s">
        <v>809</v>
      </c>
      <c r="B1861" s="151" t="s">
        <v>98</v>
      </c>
      <c r="C1861" s="151" t="s">
        <v>99</v>
      </c>
      <c r="D1861" s="151" t="s">
        <v>72</v>
      </c>
      <c r="E1861" s="152">
        <v>10</v>
      </c>
      <c r="F1861" s="153">
        <v>99000</v>
      </c>
      <c r="G1861" s="153">
        <v>990000</v>
      </c>
      <c r="H1861" s="50"/>
    </row>
    <row r="1862" spans="1:8" ht="43.5">
      <c r="A1862" s="151" t="s">
        <v>809</v>
      </c>
      <c r="B1862" s="151" t="s">
        <v>101</v>
      </c>
      <c r="C1862" s="151" t="s">
        <v>102</v>
      </c>
      <c r="D1862" s="151" t="s">
        <v>78</v>
      </c>
      <c r="E1862" s="152">
        <v>8</v>
      </c>
      <c r="F1862" s="153">
        <v>139000</v>
      </c>
      <c r="G1862" s="153">
        <v>1112000</v>
      </c>
      <c r="H1862" s="50"/>
    </row>
    <row r="1863" spans="1:8" ht="43.5">
      <c r="A1863" s="151" t="s">
        <v>809</v>
      </c>
      <c r="B1863" s="151" t="s">
        <v>83</v>
      </c>
      <c r="C1863" s="151" t="s">
        <v>84</v>
      </c>
      <c r="D1863" s="151" t="s">
        <v>72</v>
      </c>
      <c r="E1863" s="152">
        <v>11</v>
      </c>
      <c r="F1863" s="153">
        <v>125000</v>
      </c>
      <c r="G1863" s="153">
        <v>1375000</v>
      </c>
      <c r="H1863" s="50"/>
    </row>
    <row r="1864" spans="1:8" ht="43.5">
      <c r="A1864" s="151" t="s">
        <v>809</v>
      </c>
      <c r="B1864" s="151" t="s">
        <v>91</v>
      </c>
      <c r="C1864" s="151" t="s">
        <v>92</v>
      </c>
      <c r="D1864" s="151" t="s">
        <v>72</v>
      </c>
      <c r="E1864" s="152">
        <v>5</v>
      </c>
      <c r="F1864" s="153">
        <v>249000</v>
      </c>
      <c r="G1864" s="153">
        <v>1245000</v>
      </c>
      <c r="H1864" s="50"/>
    </row>
    <row r="1865" spans="1:8" ht="29.25">
      <c r="A1865" s="151" t="s">
        <v>810</v>
      </c>
      <c r="B1865" s="151" t="s">
        <v>98</v>
      </c>
      <c r="C1865" s="151" t="s">
        <v>99</v>
      </c>
      <c r="D1865" s="151" t="s">
        <v>72</v>
      </c>
      <c r="E1865" s="152">
        <v>9</v>
      </c>
      <c r="F1865" s="153">
        <v>99000</v>
      </c>
      <c r="G1865" s="153">
        <v>891000</v>
      </c>
      <c r="H1865" s="50"/>
    </row>
    <row r="1866" spans="1:8" ht="29.25">
      <c r="A1866" s="151" t="s">
        <v>810</v>
      </c>
      <c r="B1866" s="151" t="s">
        <v>93</v>
      </c>
      <c r="C1866" s="151" t="s">
        <v>94</v>
      </c>
      <c r="D1866" s="151" t="s">
        <v>72</v>
      </c>
      <c r="E1866" s="152">
        <v>1</v>
      </c>
      <c r="F1866" s="153">
        <v>549000</v>
      </c>
      <c r="G1866" s="153">
        <v>549000</v>
      </c>
      <c r="H1866" s="50"/>
    </row>
    <row r="1867" spans="1:8" ht="29.25">
      <c r="A1867" s="151" t="s">
        <v>810</v>
      </c>
      <c r="B1867" s="151" t="s">
        <v>75</v>
      </c>
      <c r="C1867" s="151" t="s">
        <v>76</v>
      </c>
      <c r="D1867" s="151" t="s">
        <v>78</v>
      </c>
      <c r="E1867" s="152">
        <v>8</v>
      </c>
      <c r="F1867" s="153">
        <v>189000</v>
      </c>
      <c r="G1867" s="153">
        <v>1512000</v>
      </c>
      <c r="H1867" s="50"/>
    </row>
    <row r="1868" spans="1:8" ht="29.25">
      <c r="A1868" s="151" t="s">
        <v>810</v>
      </c>
      <c r="B1868" s="151" t="s">
        <v>73</v>
      </c>
      <c r="C1868" s="151" t="s">
        <v>74</v>
      </c>
      <c r="D1868" s="151" t="s">
        <v>72</v>
      </c>
      <c r="E1868" s="152">
        <v>3</v>
      </c>
      <c r="F1868" s="153">
        <v>119000</v>
      </c>
      <c r="G1868" s="153">
        <v>357000</v>
      </c>
      <c r="H1868" s="50"/>
    </row>
    <row r="1869" spans="1:8" ht="29.25">
      <c r="A1869" s="151" t="s">
        <v>811</v>
      </c>
      <c r="B1869" s="151" t="s">
        <v>101</v>
      </c>
      <c r="C1869" s="151" t="s">
        <v>102</v>
      </c>
      <c r="D1869" s="151" t="s">
        <v>78</v>
      </c>
      <c r="E1869" s="152">
        <v>9</v>
      </c>
      <c r="F1869" s="153">
        <v>139000</v>
      </c>
      <c r="G1869" s="153">
        <v>1251000</v>
      </c>
      <c r="H1869" s="50"/>
    </row>
    <row r="1870" spans="1:8" ht="29.25">
      <c r="A1870" s="151" t="s">
        <v>811</v>
      </c>
      <c r="B1870" s="151" t="s">
        <v>86</v>
      </c>
      <c r="C1870" s="151" t="s">
        <v>87</v>
      </c>
      <c r="D1870" s="151" t="s">
        <v>72</v>
      </c>
      <c r="E1870" s="152">
        <v>12</v>
      </c>
      <c r="F1870" s="153">
        <v>169000</v>
      </c>
      <c r="G1870" s="153">
        <v>2028000</v>
      </c>
      <c r="H1870" s="50"/>
    </row>
    <row r="1871" spans="1:8" ht="43.5">
      <c r="A1871" s="151" t="s">
        <v>812</v>
      </c>
      <c r="B1871" s="151" t="s">
        <v>83</v>
      </c>
      <c r="C1871" s="151" t="s">
        <v>84</v>
      </c>
      <c r="D1871" s="151" t="s">
        <v>72</v>
      </c>
      <c r="E1871" s="152">
        <v>2</v>
      </c>
      <c r="F1871" s="153">
        <v>125000</v>
      </c>
      <c r="G1871" s="153">
        <v>250000</v>
      </c>
      <c r="H1871" s="50"/>
    </row>
    <row r="1872" spans="1:8" ht="43.5">
      <c r="A1872" s="151" t="s">
        <v>812</v>
      </c>
      <c r="B1872" s="151" t="s">
        <v>98</v>
      </c>
      <c r="C1872" s="151" t="s">
        <v>99</v>
      </c>
      <c r="D1872" s="151" t="s">
        <v>72</v>
      </c>
      <c r="E1872" s="152">
        <v>12</v>
      </c>
      <c r="F1872" s="153">
        <v>99000</v>
      </c>
      <c r="G1872" s="153">
        <v>1188000</v>
      </c>
      <c r="H1872" s="50"/>
    </row>
    <row r="1873" spans="1:8" ht="43.5">
      <c r="A1873" s="151" t="s">
        <v>813</v>
      </c>
      <c r="B1873" s="151" t="s">
        <v>96</v>
      </c>
      <c r="C1873" s="151" t="s">
        <v>97</v>
      </c>
      <c r="D1873" s="151" t="s">
        <v>72</v>
      </c>
      <c r="E1873" s="152">
        <v>5</v>
      </c>
      <c r="F1873" s="153">
        <v>449000</v>
      </c>
      <c r="G1873" s="153">
        <v>2245000</v>
      </c>
      <c r="H1873" s="50"/>
    </row>
    <row r="1874" spans="1:8" ht="43.5">
      <c r="A1874" s="151" t="s">
        <v>813</v>
      </c>
      <c r="B1874" s="151" t="s">
        <v>93</v>
      </c>
      <c r="C1874" s="151" t="s">
        <v>94</v>
      </c>
      <c r="D1874" s="151" t="s">
        <v>72</v>
      </c>
      <c r="E1874" s="152">
        <v>4</v>
      </c>
      <c r="F1874" s="153">
        <v>549000</v>
      </c>
      <c r="G1874" s="153">
        <v>2196000</v>
      </c>
      <c r="H1874" s="50"/>
    </row>
    <row r="1875" spans="1:8" ht="43.5">
      <c r="A1875" s="151" t="s">
        <v>813</v>
      </c>
      <c r="B1875" s="151" t="s">
        <v>101</v>
      </c>
      <c r="C1875" s="151" t="s">
        <v>102</v>
      </c>
      <c r="D1875" s="151" t="s">
        <v>78</v>
      </c>
      <c r="E1875" s="152">
        <v>7</v>
      </c>
      <c r="F1875" s="153">
        <v>139000</v>
      </c>
      <c r="G1875" s="153">
        <v>973000</v>
      </c>
      <c r="H1875" s="50"/>
    </row>
    <row r="1876" spans="1:8" ht="43.5">
      <c r="A1876" s="151" t="s">
        <v>813</v>
      </c>
      <c r="B1876" s="151" t="s">
        <v>86</v>
      </c>
      <c r="C1876" s="151" t="s">
        <v>87</v>
      </c>
      <c r="D1876" s="151" t="s">
        <v>72</v>
      </c>
      <c r="E1876" s="152">
        <v>6</v>
      </c>
      <c r="F1876" s="153">
        <v>169000</v>
      </c>
      <c r="G1876" s="153">
        <v>1014000</v>
      </c>
      <c r="H1876" s="50"/>
    </row>
    <row r="1877" spans="1:8" ht="43.5">
      <c r="A1877" s="151" t="s">
        <v>813</v>
      </c>
      <c r="B1877" s="151" t="s">
        <v>98</v>
      </c>
      <c r="C1877" s="151" t="s">
        <v>99</v>
      </c>
      <c r="D1877" s="151" t="s">
        <v>72</v>
      </c>
      <c r="E1877" s="152">
        <v>12</v>
      </c>
      <c r="F1877" s="153">
        <v>99000</v>
      </c>
      <c r="G1877" s="153">
        <v>1188000</v>
      </c>
      <c r="H1877" s="50"/>
    </row>
    <row r="1878" spans="1:8" ht="29.25">
      <c r="A1878" s="151" t="s">
        <v>814</v>
      </c>
      <c r="B1878" s="151" t="s">
        <v>73</v>
      </c>
      <c r="C1878" s="151" t="s">
        <v>74</v>
      </c>
      <c r="D1878" s="151" t="s">
        <v>72</v>
      </c>
      <c r="E1878" s="152">
        <v>6</v>
      </c>
      <c r="F1878" s="153">
        <v>119000</v>
      </c>
      <c r="G1878" s="153">
        <v>714000</v>
      </c>
      <c r="H1878" s="50"/>
    </row>
    <row r="1879" spans="1:8" ht="29.25">
      <c r="A1879" s="151" t="s">
        <v>814</v>
      </c>
      <c r="B1879" s="151" t="s">
        <v>98</v>
      </c>
      <c r="C1879" s="151" t="s">
        <v>99</v>
      </c>
      <c r="D1879" s="151" t="s">
        <v>72</v>
      </c>
      <c r="E1879" s="152">
        <v>1</v>
      </c>
      <c r="F1879" s="153">
        <v>99000</v>
      </c>
      <c r="G1879" s="153">
        <v>99000</v>
      </c>
      <c r="H1879" s="50"/>
    </row>
    <row r="1880" spans="1:8" ht="29.25">
      <c r="A1880" s="151" t="s">
        <v>814</v>
      </c>
      <c r="B1880" s="151" t="s">
        <v>75</v>
      </c>
      <c r="C1880" s="151" t="s">
        <v>76</v>
      </c>
      <c r="D1880" s="151" t="s">
        <v>78</v>
      </c>
      <c r="E1880" s="152">
        <v>6</v>
      </c>
      <c r="F1880" s="153">
        <v>189000</v>
      </c>
      <c r="G1880" s="153">
        <v>1134000</v>
      </c>
      <c r="H1880" s="50"/>
    </row>
    <row r="1881" spans="1:8" ht="29.25">
      <c r="A1881" s="151" t="s">
        <v>814</v>
      </c>
      <c r="B1881" s="151" t="s">
        <v>96</v>
      </c>
      <c r="C1881" s="151" t="s">
        <v>97</v>
      </c>
      <c r="D1881" s="151" t="s">
        <v>72</v>
      </c>
      <c r="E1881" s="152">
        <v>5</v>
      </c>
      <c r="F1881" s="153">
        <v>449000</v>
      </c>
      <c r="G1881" s="153">
        <v>2245000</v>
      </c>
      <c r="H1881" s="50"/>
    </row>
    <row r="1882" spans="1:8" ht="29.25">
      <c r="A1882" s="151" t="s">
        <v>815</v>
      </c>
      <c r="B1882" s="151" t="s">
        <v>101</v>
      </c>
      <c r="C1882" s="151" t="s">
        <v>102</v>
      </c>
      <c r="D1882" s="151" t="s">
        <v>78</v>
      </c>
      <c r="E1882" s="152">
        <v>9</v>
      </c>
      <c r="F1882" s="153">
        <v>139000</v>
      </c>
      <c r="G1882" s="153">
        <v>1251000</v>
      </c>
      <c r="H1882" s="50"/>
    </row>
    <row r="1883" spans="1:8" ht="29.25">
      <c r="A1883" s="151" t="s">
        <v>815</v>
      </c>
      <c r="B1883" s="151" t="s">
        <v>83</v>
      </c>
      <c r="C1883" s="151" t="s">
        <v>84</v>
      </c>
      <c r="D1883" s="151" t="s">
        <v>72</v>
      </c>
      <c r="E1883" s="152">
        <v>11</v>
      </c>
      <c r="F1883" s="153">
        <v>125000</v>
      </c>
      <c r="G1883" s="153">
        <v>1375000</v>
      </c>
      <c r="H1883" s="50"/>
    </row>
    <row r="1884" spans="1:8" ht="29.25">
      <c r="A1884" s="151" t="s">
        <v>815</v>
      </c>
      <c r="B1884" s="151" t="s">
        <v>96</v>
      </c>
      <c r="C1884" s="151" t="s">
        <v>97</v>
      </c>
      <c r="D1884" s="151" t="s">
        <v>72</v>
      </c>
      <c r="E1884" s="152">
        <v>5</v>
      </c>
      <c r="F1884" s="153">
        <v>449000</v>
      </c>
      <c r="G1884" s="153">
        <v>2245000</v>
      </c>
      <c r="H1884" s="50"/>
    </row>
    <row r="1885" spans="1:8" ht="29.25">
      <c r="A1885" s="151" t="s">
        <v>815</v>
      </c>
      <c r="B1885" s="151" t="s">
        <v>86</v>
      </c>
      <c r="C1885" s="151" t="s">
        <v>87</v>
      </c>
      <c r="D1885" s="151" t="s">
        <v>72</v>
      </c>
      <c r="E1885" s="152">
        <v>7</v>
      </c>
      <c r="F1885" s="153">
        <v>169000</v>
      </c>
      <c r="G1885" s="153">
        <v>1183000</v>
      </c>
      <c r="H1885" s="50"/>
    </row>
    <row r="1886" spans="1:8" ht="43.5">
      <c r="A1886" s="151" t="s">
        <v>816</v>
      </c>
      <c r="B1886" s="151" t="s">
        <v>75</v>
      </c>
      <c r="C1886" s="151" t="s">
        <v>76</v>
      </c>
      <c r="D1886" s="151" t="s">
        <v>78</v>
      </c>
      <c r="E1886" s="152">
        <v>8</v>
      </c>
      <c r="F1886" s="153">
        <v>189000</v>
      </c>
      <c r="G1886" s="153">
        <v>1512000</v>
      </c>
      <c r="H1886" s="50"/>
    </row>
    <row r="1887" spans="1:8" ht="43.5">
      <c r="A1887" s="151" t="s">
        <v>816</v>
      </c>
      <c r="B1887" s="151" t="s">
        <v>79</v>
      </c>
      <c r="C1887" s="151" t="s">
        <v>80</v>
      </c>
      <c r="D1887" s="151" t="s">
        <v>72</v>
      </c>
      <c r="E1887" s="152">
        <v>8</v>
      </c>
      <c r="F1887" s="153">
        <v>129000</v>
      </c>
      <c r="G1887" s="153">
        <v>1032000</v>
      </c>
      <c r="H1887" s="50"/>
    </row>
    <row r="1888" spans="1:8" ht="43.5">
      <c r="A1888" s="151" t="s">
        <v>816</v>
      </c>
      <c r="B1888" s="151" t="s">
        <v>98</v>
      </c>
      <c r="C1888" s="151" t="s">
        <v>99</v>
      </c>
      <c r="D1888" s="151" t="s">
        <v>72</v>
      </c>
      <c r="E1888" s="152">
        <v>8</v>
      </c>
      <c r="F1888" s="153">
        <v>99000</v>
      </c>
      <c r="G1888" s="153">
        <v>792000</v>
      </c>
      <c r="H1888" s="50"/>
    </row>
    <row r="1889" spans="1:8" ht="43.5">
      <c r="A1889" s="151" t="s">
        <v>816</v>
      </c>
      <c r="B1889" s="151" t="s">
        <v>73</v>
      </c>
      <c r="C1889" s="151" t="s">
        <v>74</v>
      </c>
      <c r="D1889" s="151" t="s">
        <v>72</v>
      </c>
      <c r="E1889" s="152">
        <v>6</v>
      </c>
      <c r="F1889" s="153">
        <v>119000</v>
      </c>
      <c r="G1889" s="153">
        <v>714000</v>
      </c>
      <c r="H1889" s="50"/>
    </row>
    <row r="1890" spans="1:8" ht="43.5">
      <c r="A1890" s="151" t="s">
        <v>816</v>
      </c>
      <c r="B1890" s="151" t="s">
        <v>88</v>
      </c>
      <c r="C1890" s="151" t="s">
        <v>89</v>
      </c>
      <c r="D1890" s="151" t="s">
        <v>72</v>
      </c>
      <c r="E1890" s="152">
        <v>1</v>
      </c>
      <c r="F1890" s="153">
        <v>299000</v>
      </c>
      <c r="G1890" s="153">
        <v>299000</v>
      </c>
      <c r="H1890" s="50"/>
    </row>
    <row r="1891" spans="1:8" ht="43.5">
      <c r="A1891" s="151" t="s">
        <v>817</v>
      </c>
      <c r="B1891" s="151" t="s">
        <v>98</v>
      </c>
      <c r="C1891" s="151" t="s">
        <v>99</v>
      </c>
      <c r="D1891" s="151" t="s">
        <v>72</v>
      </c>
      <c r="E1891" s="152">
        <v>3</v>
      </c>
      <c r="F1891" s="153">
        <v>99000</v>
      </c>
      <c r="G1891" s="153">
        <v>297000</v>
      </c>
      <c r="H1891" s="50"/>
    </row>
    <row r="1892" spans="1:8" ht="43.5">
      <c r="A1892" s="151" t="s">
        <v>817</v>
      </c>
      <c r="B1892" s="151" t="s">
        <v>79</v>
      </c>
      <c r="C1892" s="151" t="s">
        <v>80</v>
      </c>
      <c r="D1892" s="151" t="s">
        <v>72</v>
      </c>
      <c r="E1892" s="152">
        <v>2</v>
      </c>
      <c r="F1892" s="153">
        <v>129000</v>
      </c>
      <c r="G1892" s="153">
        <v>258000</v>
      </c>
      <c r="H1892" s="50"/>
    </row>
    <row r="1893" spans="1:8" ht="43.5">
      <c r="A1893" s="151" t="s">
        <v>817</v>
      </c>
      <c r="B1893" s="151" t="s">
        <v>88</v>
      </c>
      <c r="C1893" s="151" t="s">
        <v>89</v>
      </c>
      <c r="D1893" s="151" t="s">
        <v>72</v>
      </c>
      <c r="E1893" s="152">
        <v>1</v>
      </c>
      <c r="F1893" s="153">
        <v>299000</v>
      </c>
      <c r="G1893" s="153">
        <v>299000</v>
      </c>
      <c r="H1893" s="50"/>
    </row>
    <row r="1894" spans="1:8" ht="43.5">
      <c r="A1894" s="151" t="s">
        <v>817</v>
      </c>
      <c r="B1894" s="151" t="s">
        <v>83</v>
      </c>
      <c r="C1894" s="151" t="s">
        <v>84</v>
      </c>
      <c r="D1894" s="151" t="s">
        <v>72</v>
      </c>
      <c r="E1894" s="152">
        <v>9</v>
      </c>
      <c r="F1894" s="153">
        <v>125000</v>
      </c>
      <c r="G1894" s="153">
        <v>1125000</v>
      </c>
      <c r="H1894" s="50"/>
    </row>
    <row r="1895" spans="1:8" ht="43.5">
      <c r="A1895" s="151" t="s">
        <v>817</v>
      </c>
      <c r="B1895" s="151" t="s">
        <v>91</v>
      </c>
      <c r="C1895" s="151" t="s">
        <v>92</v>
      </c>
      <c r="D1895" s="151" t="s">
        <v>72</v>
      </c>
      <c r="E1895" s="152">
        <v>2</v>
      </c>
      <c r="F1895" s="153">
        <v>249000</v>
      </c>
      <c r="G1895" s="153">
        <v>498000</v>
      </c>
      <c r="H1895" s="50"/>
    </row>
    <row r="1896" spans="1:8" ht="43.5">
      <c r="A1896" s="151" t="s">
        <v>817</v>
      </c>
      <c r="B1896" s="151" t="s">
        <v>101</v>
      </c>
      <c r="C1896" s="151" t="s">
        <v>102</v>
      </c>
      <c r="D1896" s="151" t="s">
        <v>78</v>
      </c>
      <c r="E1896" s="152">
        <v>6</v>
      </c>
      <c r="F1896" s="153">
        <v>139000</v>
      </c>
      <c r="G1896" s="153">
        <v>834000</v>
      </c>
      <c r="H1896" s="50"/>
    </row>
    <row r="1897" spans="1:8" ht="43.5">
      <c r="A1897" s="151" t="s">
        <v>818</v>
      </c>
      <c r="B1897" s="151" t="s">
        <v>98</v>
      </c>
      <c r="C1897" s="151" t="s">
        <v>99</v>
      </c>
      <c r="D1897" s="151" t="s">
        <v>72</v>
      </c>
      <c r="E1897" s="152">
        <v>9</v>
      </c>
      <c r="F1897" s="153">
        <v>99000</v>
      </c>
      <c r="G1897" s="153">
        <v>891000</v>
      </c>
      <c r="H1897" s="50"/>
    </row>
    <row r="1898" spans="1:8" ht="43.5">
      <c r="A1898" s="151" t="s">
        <v>818</v>
      </c>
      <c r="B1898" s="151" t="s">
        <v>83</v>
      </c>
      <c r="C1898" s="151" t="s">
        <v>84</v>
      </c>
      <c r="D1898" s="151" t="s">
        <v>72</v>
      </c>
      <c r="E1898" s="152">
        <v>3</v>
      </c>
      <c r="F1898" s="153">
        <v>125000</v>
      </c>
      <c r="G1898" s="153">
        <v>375000</v>
      </c>
      <c r="H1898" s="50"/>
    </row>
    <row r="1899" spans="1:8" ht="43.5">
      <c r="A1899" s="151" t="s">
        <v>818</v>
      </c>
      <c r="B1899" s="151" t="s">
        <v>73</v>
      </c>
      <c r="C1899" s="151" t="s">
        <v>74</v>
      </c>
      <c r="D1899" s="151" t="s">
        <v>72</v>
      </c>
      <c r="E1899" s="152">
        <v>4</v>
      </c>
      <c r="F1899" s="153">
        <v>119000</v>
      </c>
      <c r="G1899" s="153">
        <v>476000</v>
      </c>
      <c r="H1899" s="50"/>
    </row>
    <row r="1900" spans="1:8" ht="43.5">
      <c r="A1900" s="151" t="s">
        <v>818</v>
      </c>
      <c r="B1900" s="151" t="s">
        <v>91</v>
      </c>
      <c r="C1900" s="151" t="s">
        <v>92</v>
      </c>
      <c r="D1900" s="151" t="s">
        <v>72</v>
      </c>
      <c r="E1900" s="152">
        <v>3</v>
      </c>
      <c r="F1900" s="153">
        <v>249000</v>
      </c>
      <c r="G1900" s="153">
        <v>747000</v>
      </c>
      <c r="H1900" s="50"/>
    </row>
    <row r="1901" spans="1:8" ht="29.25">
      <c r="A1901" s="151" t="s">
        <v>819</v>
      </c>
      <c r="B1901" s="151" t="s">
        <v>81</v>
      </c>
      <c r="C1901" s="151" t="s">
        <v>82</v>
      </c>
      <c r="D1901" s="151" t="s">
        <v>72</v>
      </c>
      <c r="E1901" s="152">
        <v>1</v>
      </c>
      <c r="F1901" s="153">
        <v>159000</v>
      </c>
      <c r="G1901" s="153">
        <v>159000</v>
      </c>
      <c r="H1901" s="50"/>
    </row>
    <row r="1902" spans="1:8" ht="29.25">
      <c r="A1902" s="151" t="s">
        <v>819</v>
      </c>
      <c r="B1902" s="151" t="s">
        <v>93</v>
      </c>
      <c r="C1902" s="151" t="s">
        <v>94</v>
      </c>
      <c r="D1902" s="151" t="s">
        <v>72</v>
      </c>
      <c r="E1902" s="152">
        <v>4</v>
      </c>
      <c r="F1902" s="153">
        <v>549000</v>
      </c>
      <c r="G1902" s="153">
        <v>2196000</v>
      </c>
      <c r="H1902" s="50"/>
    </row>
    <row r="1903" spans="1:8" ht="43.5">
      <c r="A1903" s="151" t="s">
        <v>820</v>
      </c>
      <c r="B1903" s="151" t="s">
        <v>88</v>
      </c>
      <c r="C1903" s="151" t="s">
        <v>89</v>
      </c>
      <c r="D1903" s="151" t="s">
        <v>72</v>
      </c>
      <c r="E1903" s="152">
        <v>1</v>
      </c>
      <c r="F1903" s="153">
        <v>299000</v>
      </c>
      <c r="G1903" s="153">
        <v>299000</v>
      </c>
      <c r="H1903" s="50"/>
    </row>
    <row r="1904" spans="1:8" ht="43.5">
      <c r="A1904" s="151" t="s">
        <v>820</v>
      </c>
      <c r="B1904" s="151" t="s">
        <v>73</v>
      </c>
      <c r="C1904" s="151" t="s">
        <v>74</v>
      </c>
      <c r="D1904" s="151" t="s">
        <v>72</v>
      </c>
      <c r="E1904" s="152">
        <v>11</v>
      </c>
      <c r="F1904" s="153">
        <v>119000</v>
      </c>
      <c r="G1904" s="153">
        <v>1309000</v>
      </c>
      <c r="H1904" s="50"/>
    </row>
    <row r="1905" spans="1:8" ht="43.5">
      <c r="A1905" s="151" t="s">
        <v>820</v>
      </c>
      <c r="B1905" s="151" t="s">
        <v>96</v>
      </c>
      <c r="C1905" s="151" t="s">
        <v>97</v>
      </c>
      <c r="D1905" s="151" t="s">
        <v>72</v>
      </c>
      <c r="E1905" s="152">
        <v>2</v>
      </c>
      <c r="F1905" s="153">
        <v>449000</v>
      </c>
      <c r="G1905" s="153">
        <v>898000</v>
      </c>
      <c r="H1905" s="50"/>
    </row>
    <row r="1906" spans="1:8" ht="29.25">
      <c r="A1906" s="151" t="s">
        <v>821</v>
      </c>
      <c r="B1906" s="151" t="s">
        <v>88</v>
      </c>
      <c r="C1906" s="151" t="s">
        <v>89</v>
      </c>
      <c r="D1906" s="151" t="s">
        <v>72</v>
      </c>
      <c r="E1906" s="152">
        <v>7</v>
      </c>
      <c r="F1906" s="153">
        <v>299000</v>
      </c>
      <c r="G1906" s="153">
        <v>2093000</v>
      </c>
      <c r="H1906" s="50"/>
    </row>
    <row r="1907" spans="1:8" ht="29.25">
      <c r="A1907" s="151" t="s">
        <v>822</v>
      </c>
      <c r="B1907" s="151" t="s">
        <v>79</v>
      </c>
      <c r="C1907" s="151" t="s">
        <v>80</v>
      </c>
      <c r="D1907" s="151" t="s">
        <v>72</v>
      </c>
      <c r="E1907" s="152">
        <v>10</v>
      </c>
      <c r="F1907" s="153">
        <v>129000</v>
      </c>
      <c r="G1907" s="153">
        <v>1290000</v>
      </c>
      <c r="H1907" s="50"/>
    </row>
    <row r="1908" spans="1:8" ht="29.25">
      <c r="A1908" s="151" t="s">
        <v>822</v>
      </c>
      <c r="B1908" s="151" t="s">
        <v>75</v>
      </c>
      <c r="C1908" s="151" t="s">
        <v>76</v>
      </c>
      <c r="D1908" s="151" t="s">
        <v>78</v>
      </c>
      <c r="E1908" s="152">
        <v>8</v>
      </c>
      <c r="F1908" s="153">
        <v>189000</v>
      </c>
      <c r="G1908" s="153">
        <v>1512000</v>
      </c>
      <c r="H1908" s="50"/>
    </row>
    <row r="1909" spans="1:8" ht="29.25">
      <c r="A1909" s="151" t="s">
        <v>822</v>
      </c>
      <c r="B1909" s="151" t="s">
        <v>96</v>
      </c>
      <c r="C1909" s="151" t="s">
        <v>97</v>
      </c>
      <c r="D1909" s="151" t="s">
        <v>72</v>
      </c>
      <c r="E1909" s="152">
        <v>3</v>
      </c>
      <c r="F1909" s="153">
        <v>449000</v>
      </c>
      <c r="G1909" s="153">
        <v>1347000</v>
      </c>
      <c r="H1909" s="50"/>
    </row>
    <row r="1910" spans="1:8" ht="29.25">
      <c r="A1910" s="151" t="s">
        <v>822</v>
      </c>
      <c r="B1910" s="151" t="s">
        <v>101</v>
      </c>
      <c r="C1910" s="151" t="s">
        <v>102</v>
      </c>
      <c r="D1910" s="151" t="s">
        <v>78</v>
      </c>
      <c r="E1910" s="152">
        <v>5</v>
      </c>
      <c r="F1910" s="153">
        <v>139000</v>
      </c>
      <c r="G1910" s="153">
        <v>695000</v>
      </c>
      <c r="H1910" s="50"/>
    </row>
    <row r="1911" spans="1:8" ht="43.5">
      <c r="A1911" s="151" t="s">
        <v>823</v>
      </c>
      <c r="B1911" s="151" t="s">
        <v>93</v>
      </c>
      <c r="C1911" s="151" t="s">
        <v>94</v>
      </c>
      <c r="D1911" s="151" t="s">
        <v>72</v>
      </c>
      <c r="E1911" s="152">
        <v>2</v>
      </c>
      <c r="F1911" s="153">
        <v>549000</v>
      </c>
      <c r="G1911" s="153">
        <v>1098000</v>
      </c>
      <c r="H1911" s="50"/>
    </row>
    <row r="1912" spans="1:8" ht="43.5">
      <c r="A1912" s="151" t="s">
        <v>823</v>
      </c>
      <c r="B1912" s="151" t="s">
        <v>83</v>
      </c>
      <c r="C1912" s="151" t="s">
        <v>84</v>
      </c>
      <c r="D1912" s="151" t="s">
        <v>72</v>
      </c>
      <c r="E1912" s="152">
        <v>11</v>
      </c>
      <c r="F1912" s="153">
        <v>125000</v>
      </c>
      <c r="G1912" s="153">
        <v>1375000</v>
      </c>
      <c r="H1912" s="50"/>
    </row>
    <row r="1913" spans="1:8" ht="43.5">
      <c r="A1913" s="151" t="s">
        <v>823</v>
      </c>
      <c r="B1913" s="151" t="s">
        <v>73</v>
      </c>
      <c r="C1913" s="151" t="s">
        <v>74</v>
      </c>
      <c r="D1913" s="151" t="s">
        <v>72</v>
      </c>
      <c r="E1913" s="152">
        <v>7</v>
      </c>
      <c r="F1913" s="153">
        <v>119000</v>
      </c>
      <c r="G1913" s="153">
        <v>833000</v>
      </c>
      <c r="H1913" s="50"/>
    </row>
    <row r="1914" spans="1:8" ht="43.5">
      <c r="A1914" s="151" t="s">
        <v>824</v>
      </c>
      <c r="B1914" s="151" t="s">
        <v>101</v>
      </c>
      <c r="C1914" s="151" t="s">
        <v>102</v>
      </c>
      <c r="D1914" s="151" t="s">
        <v>78</v>
      </c>
      <c r="E1914" s="152">
        <v>3</v>
      </c>
      <c r="F1914" s="153">
        <v>139000</v>
      </c>
      <c r="G1914" s="153">
        <v>417000</v>
      </c>
      <c r="H1914" s="50"/>
    </row>
    <row r="1915" spans="1:8" ht="43.5">
      <c r="A1915" s="151" t="s">
        <v>824</v>
      </c>
      <c r="B1915" s="151" t="s">
        <v>91</v>
      </c>
      <c r="C1915" s="151" t="s">
        <v>92</v>
      </c>
      <c r="D1915" s="151" t="s">
        <v>72</v>
      </c>
      <c r="E1915" s="152">
        <v>7</v>
      </c>
      <c r="F1915" s="153">
        <v>249000</v>
      </c>
      <c r="G1915" s="153">
        <v>1743000</v>
      </c>
      <c r="H1915" s="50"/>
    </row>
    <row r="1916" spans="1:8" ht="43.5">
      <c r="A1916" s="151" t="s">
        <v>824</v>
      </c>
      <c r="B1916" s="151" t="s">
        <v>86</v>
      </c>
      <c r="C1916" s="151" t="s">
        <v>87</v>
      </c>
      <c r="D1916" s="151" t="s">
        <v>72</v>
      </c>
      <c r="E1916" s="152">
        <v>2</v>
      </c>
      <c r="F1916" s="153">
        <v>169000</v>
      </c>
      <c r="G1916" s="153">
        <v>338000</v>
      </c>
      <c r="H1916" s="50"/>
    </row>
    <row r="1917" spans="1:8" ht="43.5">
      <c r="A1917" s="151" t="s">
        <v>824</v>
      </c>
      <c r="B1917" s="151" t="s">
        <v>75</v>
      </c>
      <c r="C1917" s="151" t="s">
        <v>76</v>
      </c>
      <c r="D1917" s="151" t="s">
        <v>78</v>
      </c>
      <c r="E1917" s="152">
        <v>9</v>
      </c>
      <c r="F1917" s="153">
        <v>189000</v>
      </c>
      <c r="G1917" s="153">
        <v>1701000</v>
      </c>
      <c r="H1917" s="50"/>
    </row>
    <row r="1918" spans="1:8" ht="43.5">
      <c r="A1918" s="151" t="s">
        <v>824</v>
      </c>
      <c r="B1918" s="151" t="s">
        <v>88</v>
      </c>
      <c r="C1918" s="151" t="s">
        <v>89</v>
      </c>
      <c r="D1918" s="151" t="s">
        <v>72</v>
      </c>
      <c r="E1918" s="152">
        <v>1</v>
      </c>
      <c r="F1918" s="153">
        <v>299000</v>
      </c>
      <c r="G1918" s="153">
        <v>299000</v>
      </c>
      <c r="H1918" s="50"/>
    </row>
    <row r="1919" spans="1:8" ht="29.25">
      <c r="A1919" s="151" t="s">
        <v>825</v>
      </c>
      <c r="B1919" s="151" t="s">
        <v>79</v>
      </c>
      <c r="C1919" s="151" t="s">
        <v>80</v>
      </c>
      <c r="D1919" s="151" t="s">
        <v>72</v>
      </c>
      <c r="E1919" s="152">
        <v>5</v>
      </c>
      <c r="F1919" s="153">
        <v>129000</v>
      </c>
      <c r="G1919" s="153">
        <v>645000</v>
      </c>
      <c r="H1919" s="50"/>
    </row>
    <row r="1920" spans="1:8" ht="29.25">
      <c r="A1920" s="151" t="s">
        <v>825</v>
      </c>
      <c r="B1920" s="151" t="s">
        <v>91</v>
      </c>
      <c r="C1920" s="151" t="s">
        <v>92</v>
      </c>
      <c r="D1920" s="151" t="s">
        <v>72</v>
      </c>
      <c r="E1920" s="152">
        <v>3</v>
      </c>
      <c r="F1920" s="153">
        <v>249000</v>
      </c>
      <c r="G1920" s="153">
        <v>747000</v>
      </c>
      <c r="H1920" s="50"/>
    </row>
    <row r="1921" spans="1:8" ht="29.25">
      <c r="A1921" s="151" t="s">
        <v>825</v>
      </c>
      <c r="B1921" s="151" t="s">
        <v>81</v>
      </c>
      <c r="C1921" s="151" t="s">
        <v>82</v>
      </c>
      <c r="D1921" s="151" t="s">
        <v>72</v>
      </c>
      <c r="E1921" s="152">
        <v>1</v>
      </c>
      <c r="F1921" s="153">
        <v>159000</v>
      </c>
      <c r="G1921" s="153">
        <v>159000</v>
      </c>
      <c r="H1921" s="50"/>
    </row>
    <row r="1922" spans="1:8" ht="29.25">
      <c r="A1922" s="151" t="s">
        <v>826</v>
      </c>
      <c r="B1922" s="151" t="s">
        <v>83</v>
      </c>
      <c r="C1922" s="151" t="s">
        <v>84</v>
      </c>
      <c r="D1922" s="151" t="s">
        <v>72</v>
      </c>
      <c r="E1922" s="152">
        <v>7</v>
      </c>
      <c r="F1922" s="153">
        <v>125000</v>
      </c>
      <c r="G1922" s="153">
        <v>875000</v>
      </c>
      <c r="H1922" s="50"/>
    </row>
    <row r="1923" spans="1:8" ht="29.25">
      <c r="A1923" s="151" t="s">
        <v>826</v>
      </c>
      <c r="B1923" s="151" t="s">
        <v>91</v>
      </c>
      <c r="C1923" s="151" t="s">
        <v>92</v>
      </c>
      <c r="D1923" s="151" t="s">
        <v>72</v>
      </c>
      <c r="E1923" s="152">
        <v>1</v>
      </c>
      <c r="F1923" s="153">
        <v>249000</v>
      </c>
      <c r="G1923" s="153">
        <v>249000</v>
      </c>
      <c r="H1923" s="50"/>
    </row>
    <row r="1924" spans="1:8" ht="29.25">
      <c r="A1924" s="151" t="s">
        <v>826</v>
      </c>
      <c r="B1924" s="151" t="s">
        <v>86</v>
      </c>
      <c r="C1924" s="151" t="s">
        <v>87</v>
      </c>
      <c r="D1924" s="151" t="s">
        <v>72</v>
      </c>
      <c r="E1924" s="152">
        <v>3</v>
      </c>
      <c r="F1924" s="153">
        <v>169000</v>
      </c>
      <c r="G1924" s="153">
        <v>507000</v>
      </c>
      <c r="H1924" s="50"/>
    </row>
    <row r="1925" spans="1:8" ht="29.25">
      <c r="A1925" s="151" t="s">
        <v>826</v>
      </c>
      <c r="B1925" s="151" t="s">
        <v>79</v>
      </c>
      <c r="C1925" s="151" t="s">
        <v>80</v>
      </c>
      <c r="D1925" s="151" t="s">
        <v>72</v>
      </c>
      <c r="E1925" s="152">
        <v>4</v>
      </c>
      <c r="F1925" s="153">
        <v>129000</v>
      </c>
      <c r="G1925" s="153">
        <v>516000</v>
      </c>
      <c r="H1925" s="50"/>
    </row>
    <row r="1926" spans="1:8" ht="29.25">
      <c r="A1926" s="151" t="s">
        <v>827</v>
      </c>
      <c r="B1926" s="151" t="s">
        <v>75</v>
      </c>
      <c r="C1926" s="151" t="s">
        <v>76</v>
      </c>
      <c r="D1926" s="151" t="s">
        <v>78</v>
      </c>
      <c r="E1926" s="152">
        <v>4</v>
      </c>
      <c r="F1926" s="153">
        <v>189000</v>
      </c>
      <c r="G1926" s="153">
        <v>756000</v>
      </c>
      <c r="H1926" s="50"/>
    </row>
    <row r="1927" spans="1:8" ht="29.25">
      <c r="A1927" s="151" t="s">
        <v>827</v>
      </c>
      <c r="B1927" s="151" t="s">
        <v>96</v>
      </c>
      <c r="C1927" s="151" t="s">
        <v>97</v>
      </c>
      <c r="D1927" s="151" t="s">
        <v>72</v>
      </c>
      <c r="E1927" s="152">
        <v>5</v>
      </c>
      <c r="F1927" s="153">
        <v>449000</v>
      </c>
      <c r="G1927" s="153">
        <v>2245000</v>
      </c>
      <c r="H1927" s="50"/>
    </row>
    <row r="1928" spans="1:8" ht="29.25">
      <c r="A1928" s="151" t="s">
        <v>827</v>
      </c>
      <c r="B1928" s="151" t="s">
        <v>88</v>
      </c>
      <c r="C1928" s="151" t="s">
        <v>89</v>
      </c>
      <c r="D1928" s="151" t="s">
        <v>72</v>
      </c>
      <c r="E1928" s="152">
        <v>3</v>
      </c>
      <c r="F1928" s="153">
        <v>299000</v>
      </c>
      <c r="G1928" s="153">
        <v>897000</v>
      </c>
      <c r="H1928" s="50"/>
    </row>
    <row r="1929" spans="1:8" ht="29.25">
      <c r="A1929" s="151" t="s">
        <v>827</v>
      </c>
      <c r="B1929" s="151" t="s">
        <v>86</v>
      </c>
      <c r="C1929" s="151" t="s">
        <v>87</v>
      </c>
      <c r="D1929" s="151" t="s">
        <v>72</v>
      </c>
      <c r="E1929" s="152">
        <v>5</v>
      </c>
      <c r="F1929" s="153">
        <v>169000</v>
      </c>
      <c r="G1929" s="153">
        <v>845000</v>
      </c>
      <c r="H1929" s="50"/>
    </row>
    <row r="1930" spans="1:8" ht="29.25">
      <c r="A1930" s="151" t="s">
        <v>827</v>
      </c>
      <c r="B1930" s="151" t="s">
        <v>69</v>
      </c>
      <c r="C1930" s="151" t="s">
        <v>70</v>
      </c>
      <c r="D1930" s="151" t="s">
        <v>72</v>
      </c>
      <c r="E1930" s="152">
        <v>11</v>
      </c>
      <c r="F1930" s="153">
        <v>149000</v>
      </c>
      <c r="G1930" s="153">
        <v>1639000</v>
      </c>
      <c r="H1930" s="50"/>
    </row>
    <row r="1931" spans="1:8" ht="29.25">
      <c r="A1931" s="151" t="s">
        <v>828</v>
      </c>
      <c r="B1931" s="151" t="s">
        <v>96</v>
      </c>
      <c r="C1931" s="151" t="s">
        <v>97</v>
      </c>
      <c r="D1931" s="151" t="s">
        <v>72</v>
      </c>
      <c r="E1931" s="152">
        <v>3</v>
      </c>
      <c r="F1931" s="153">
        <v>449000</v>
      </c>
      <c r="G1931" s="153">
        <v>1347000</v>
      </c>
      <c r="H1931" s="50"/>
    </row>
    <row r="1932" spans="1:8" ht="29.25">
      <c r="A1932" s="151" t="s">
        <v>828</v>
      </c>
      <c r="B1932" s="151" t="s">
        <v>93</v>
      </c>
      <c r="C1932" s="151" t="s">
        <v>94</v>
      </c>
      <c r="D1932" s="151" t="s">
        <v>72</v>
      </c>
      <c r="E1932" s="152">
        <v>4</v>
      </c>
      <c r="F1932" s="153">
        <v>549000</v>
      </c>
      <c r="G1932" s="153">
        <v>2196000</v>
      </c>
      <c r="H1932" s="50"/>
    </row>
    <row r="1933" spans="1:8" ht="29.25">
      <c r="A1933" s="151" t="s">
        <v>828</v>
      </c>
      <c r="B1933" s="151" t="s">
        <v>101</v>
      </c>
      <c r="C1933" s="151" t="s">
        <v>102</v>
      </c>
      <c r="D1933" s="151" t="s">
        <v>78</v>
      </c>
      <c r="E1933" s="152">
        <v>1</v>
      </c>
      <c r="F1933" s="153">
        <v>139000</v>
      </c>
      <c r="G1933" s="153">
        <v>139000</v>
      </c>
      <c r="H1933" s="50"/>
    </row>
    <row r="1934" spans="1:8" ht="29.25">
      <c r="A1934" s="151" t="s">
        <v>829</v>
      </c>
      <c r="B1934" s="151" t="s">
        <v>75</v>
      </c>
      <c r="C1934" s="151" t="s">
        <v>76</v>
      </c>
      <c r="D1934" s="151" t="s">
        <v>78</v>
      </c>
      <c r="E1934" s="152">
        <v>6</v>
      </c>
      <c r="F1934" s="153">
        <v>189000</v>
      </c>
      <c r="G1934" s="153">
        <v>1134000</v>
      </c>
      <c r="H1934" s="50"/>
    </row>
    <row r="1935" spans="1:8" ht="29.25">
      <c r="A1935" s="151" t="s">
        <v>829</v>
      </c>
      <c r="B1935" s="151" t="s">
        <v>81</v>
      </c>
      <c r="C1935" s="151" t="s">
        <v>82</v>
      </c>
      <c r="D1935" s="151" t="s">
        <v>72</v>
      </c>
      <c r="E1935" s="152">
        <v>2</v>
      </c>
      <c r="F1935" s="153">
        <v>159000</v>
      </c>
      <c r="G1935" s="153">
        <v>318000</v>
      </c>
      <c r="H1935" s="50"/>
    </row>
    <row r="1936" spans="1:8" ht="29.25">
      <c r="A1936" s="151" t="s">
        <v>829</v>
      </c>
      <c r="B1936" s="151" t="s">
        <v>101</v>
      </c>
      <c r="C1936" s="151" t="s">
        <v>102</v>
      </c>
      <c r="D1936" s="151" t="s">
        <v>78</v>
      </c>
      <c r="E1936" s="152">
        <v>11</v>
      </c>
      <c r="F1936" s="153">
        <v>139000</v>
      </c>
      <c r="G1936" s="153">
        <v>1529000</v>
      </c>
      <c r="H1936" s="50"/>
    </row>
    <row r="1937" spans="1:8" ht="29.25">
      <c r="A1937" s="151" t="s">
        <v>829</v>
      </c>
      <c r="B1937" s="151" t="s">
        <v>86</v>
      </c>
      <c r="C1937" s="151" t="s">
        <v>87</v>
      </c>
      <c r="D1937" s="151" t="s">
        <v>72</v>
      </c>
      <c r="E1937" s="152">
        <v>10</v>
      </c>
      <c r="F1937" s="153">
        <v>169000</v>
      </c>
      <c r="G1937" s="153">
        <v>1690000</v>
      </c>
      <c r="H1937" s="50"/>
    </row>
    <row r="1938" spans="1:8" ht="29.25">
      <c r="A1938" s="151" t="s">
        <v>830</v>
      </c>
      <c r="B1938" s="151" t="s">
        <v>86</v>
      </c>
      <c r="C1938" s="151" t="s">
        <v>87</v>
      </c>
      <c r="D1938" s="151" t="s">
        <v>72</v>
      </c>
      <c r="E1938" s="152">
        <v>10</v>
      </c>
      <c r="F1938" s="153">
        <v>169000</v>
      </c>
      <c r="G1938" s="153">
        <v>1690000</v>
      </c>
      <c r="H1938" s="50"/>
    </row>
    <row r="1939" spans="1:8" ht="29.25">
      <c r="A1939" s="151" t="s">
        <v>830</v>
      </c>
      <c r="B1939" s="151" t="s">
        <v>96</v>
      </c>
      <c r="C1939" s="151" t="s">
        <v>97</v>
      </c>
      <c r="D1939" s="151" t="s">
        <v>72</v>
      </c>
      <c r="E1939" s="152">
        <v>2</v>
      </c>
      <c r="F1939" s="153">
        <v>449000</v>
      </c>
      <c r="G1939" s="153">
        <v>898000</v>
      </c>
      <c r="H1939" s="50"/>
    </row>
    <row r="1940" spans="1:8" ht="29.25">
      <c r="A1940" s="151" t="s">
        <v>830</v>
      </c>
      <c r="B1940" s="151" t="s">
        <v>73</v>
      </c>
      <c r="C1940" s="151" t="s">
        <v>74</v>
      </c>
      <c r="D1940" s="151" t="s">
        <v>72</v>
      </c>
      <c r="E1940" s="152">
        <v>10</v>
      </c>
      <c r="F1940" s="153">
        <v>119000</v>
      </c>
      <c r="G1940" s="153">
        <v>1190000</v>
      </c>
      <c r="H1940" s="50"/>
    </row>
    <row r="1941" spans="1:8" ht="43.5">
      <c r="A1941" s="151" t="s">
        <v>831</v>
      </c>
      <c r="B1941" s="151" t="s">
        <v>88</v>
      </c>
      <c r="C1941" s="151" t="s">
        <v>89</v>
      </c>
      <c r="D1941" s="151" t="s">
        <v>72</v>
      </c>
      <c r="E1941" s="152">
        <v>5</v>
      </c>
      <c r="F1941" s="153">
        <v>299000</v>
      </c>
      <c r="G1941" s="153">
        <v>1495000</v>
      </c>
      <c r="H1941" s="50"/>
    </row>
    <row r="1942" spans="1:8" ht="43.5">
      <c r="A1942" s="151" t="s">
        <v>831</v>
      </c>
      <c r="B1942" s="151" t="s">
        <v>75</v>
      </c>
      <c r="C1942" s="151" t="s">
        <v>76</v>
      </c>
      <c r="D1942" s="151" t="s">
        <v>78</v>
      </c>
      <c r="E1942" s="152">
        <v>9</v>
      </c>
      <c r="F1942" s="153">
        <v>189000</v>
      </c>
      <c r="G1942" s="153">
        <v>1701000</v>
      </c>
      <c r="H1942" s="50"/>
    </row>
    <row r="1943" spans="1:8" ht="43.5">
      <c r="A1943" s="151" t="s">
        <v>832</v>
      </c>
      <c r="B1943" s="151" t="s">
        <v>69</v>
      </c>
      <c r="C1943" s="151" t="s">
        <v>70</v>
      </c>
      <c r="D1943" s="151" t="s">
        <v>72</v>
      </c>
      <c r="E1943" s="152">
        <v>4</v>
      </c>
      <c r="F1943" s="153">
        <v>149000</v>
      </c>
      <c r="G1943" s="153">
        <v>596000</v>
      </c>
      <c r="H1943" s="50"/>
    </row>
    <row r="1944" spans="1:8" ht="43.5">
      <c r="A1944" s="151" t="s">
        <v>832</v>
      </c>
      <c r="B1944" s="151" t="s">
        <v>96</v>
      </c>
      <c r="C1944" s="151" t="s">
        <v>97</v>
      </c>
      <c r="D1944" s="151" t="s">
        <v>72</v>
      </c>
      <c r="E1944" s="152">
        <v>5</v>
      </c>
      <c r="F1944" s="153">
        <v>449000</v>
      </c>
      <c r="G1944" s="153">
        <v>2245000</v>
      </c>
      <c r="H1944" s="50"/>
    </row>
    <row r="1945" spans="1:8" ht="43.5">
      <c r="A1945" s="151" t="s">
        <v>832</v>
      </c>
      <c r="B1945" s="151" t="s">
        <v>98</v>
      </c>
      <c r="C1945" s="151" t="s">
        <v>99</v>
      </c>
      <c r="D1945" s="151" t="s">
        <v>72</v>
      </c>
      <c r="E1945" s="152">
        <v>4</v>
      </c>
      <c r="F1945" s="153">
        <v>99000</v>
      </c>
      <c r="G1945" s="153">
        <v>396000</v>
      </c>
      <c r="H1945" s="50"/>
    </row>
    <row r="1946" spans="1:8" ht="43.5">
      <c r="A1946" s="151" t="s">
        <v>832</v>
      </c>
      <c r="B1946" s="151" t="s">
        <v>73</v>
      </c>
      <c r="C1946" s="151" t="s">
        <v>74</v>
      </c>
      <c r="D1946" s="151" t="s">
        <v>72</v>
      </c>
      <c r="E1946" s="152">
        <v>8</v>
      </c>
      <c r="F1946" s="153">
        <v>119000</v>
      </c>
      <c r="G1946" s="153">
        <v>952000</v>
      </c>
      <c r="H1946" s="50"/>
    </row>
    <row r="1947" spans="1:8" ht="43.5">
      <c r="A1947" s="151" t="s">
        <v>833</v>
      </c>
      <c r="B1947" s="151" t="s">
        <v>75</v>
      </c>
      <c r="C1947" s="151" t="s">
        <v>76</v>
      </c>
      <c r="D1947" s="151" t="s">
        <v>78</v>
      </c>
      <c r="E1947" s="152">
        <v>10</v>
      </c>
      <c r="F1947" s="153">
        <v>189000</v>
      </c>
      <c r="G1947" s="153">
        <v>1890000</v>
      </c>
      <c r="H1947" s="50"/>
    </row>
    <row r="1948" spans="1:8" ht="43.5">
      <c r="A1948" s="151" t="s">
        <v>833</v>
      </c>
      <c r="B1948" s="151" t="s">
        <v>79</v>
      </c>
      <c r="C1948" s="151" t="s">
        <v>80</v>
      </c>
      <c r="D1948" s="151" t="s">
        <v>72</v>
      </c>
      <c r="E1948" s="152">
        <v>6</v>
      </c>
      <c r="F1948" s="153">
        <v>129000</v>
      </c>
      <c r="G1948" s="153">
        <v>774000</v>
      </c>
      <c r="H1948" s="50"/>
    </row>
    <row r="1949" spans="1:8" ht="43.5">
      <c r="A1949" s="151" t="s">
        <v>833</v>
      </c>
      <c r="B1949" s="151" t="s">
        <v>86</v>
      </c>
      <c r="C1949" s="151" t="s">
        <v>87</v>
      </c>
      <c r="D1949" s="151" t="s">
        <v>72</v>
      </c>
      <c r="E1949" s="152">
        <v>9</v>
      </c>
      <c r="F1949" s="153">
        <v>169000</v>
      </c>
      <c r="G1949" s="153">
        <v>1521000</v>
      </c>
      <c r="H1949" s="50"/>
    </row>
    <row r="1950" spans="1:8" ht="43.5">
      <c r="A1950" s="151" t="s">
        <v>834</v>
      </c>
      <c r="B1950" s="151" t="s">
        <v>88</v>
      </c>
      <c r="C1950" s="151" t="s">
        <v>89</v>
      </c>
      <c r="D1950" s="151" t="s">
        <v>72</v>
      </c>
      <c r="E1950" s="152">
        <v>7</v>
      </c>
      <c r="F1950" s="153">
        <v>299000</v>
      </c>
      <c r="G1950" s="153">
        <v>2093000</v>
      </c>
      <c r="H1950" s="50"/>
    </row>
    <row r="1951" spans="1:8" ht="43.5">
      <c r="A1951" s="151" t="s">
        <v>834</v>
      </c>
      <c r="B1951" s="151" t="s">
        <v>83</v>
      </c>
      <c r="C1951" s="151" t="s">
        <v>84</v>
      </c>
      <c r="D1951" s="151" t="s">
        <v>72</v>
      </c>
      <c r="E1951" s="152">
        <v>11</v>
      </c>
      <c r="F1951" s="153">
        <v>125000</v>
      </c>
      <c r="G1951" s="153">
        <v>1375000</v>
      </c>
      <c r="H1951" s="50"/>
    </row>
    <row r="1952" spans="1:8" ht="43.5">
      <c r="A1952" s="151" t="s">
        <v>834</v>
      </c>
      <c r="B1952" s="151" t="s">
        <v>91</v>
      </c>
      <c r="C1952" s="151" t="s">
        <v>92</v>
      </c>
      <c r="D1952" s="151" t="s">
        <v>72</v>
      </c>
      <c r="E1952" s="152">
        <v>2</v>
      </c>
      <c r="F1952" s="153">
        <v>249000</v>
      </c>
      <c r="G1952" s="153">
        <v>498000</v>
      </c>
      <c r="H1952" s="50"/>
    </row>
    <row r="1953" spans="1:8" ht="43.5">
      <c r="A1953" s="151" t="s">
        <v>834</v>
      </c>
      <c r="B1953" s="151" t="s">
        <v>86</v>
      </c>
      <c r="C1953" s="151" t="s">
        <v>87</v>
      </c>
      <c r="D1953" s="151" t="s">
        <v>72</v>
      </c>
      <c r="E1953" s="152">
        <v>10</v>
      </c>
      <c r="F1953" s="153">
        <v>169000</v>
      </c>
      <c r="G1953" s="153">
        <v>1690000</v>
      </c>
      <c r="H1953" s="50"/>
    </row>
    <row r="1954" spans="1:8" ht="43.5">
      <c r="A1954" s="151" t="s">
        <v>834</v>
      </c>
      <c r="B1954" s="151" t="s">
        <v>93</v>
      </c>
      <c r="C1954" s="151" t="s">
        <v>94</v>
      </c>
      <c r="D1954" s="151" t="s">
        <v>72</v>
      </c>
      <c r="E1954" s="152">
        <v>1</v>
      </c>
      <c r="F1954" s="153">
        <v>549000</v>
      </c>
      <c r="G1954" s="153">
        <v>549000</v>
      </c>
      <c r="H1954" s="50"/>
    </row>
    <row r="1955" spans="1:8" ht="43.5">
      <c r="A1955" s="151" t="s">
        <v>835</v>
      </c>
      <c r="B1955" s="151" t="s">
        <v>86</v>
      </c>
      <c r="C1955" s="151" t="s">
        <v>87</v>
      </c>
      <c r="D1955" s="151" t="s">
        <v>72</v>
      </c>
      <c r="E1955" s="152">
        <v>6</v>
      </c>
      <c r="F1955" s="153">
        <v>169000</v>
      </c>
      <c r="G1955" s="153">
        <v>1014000</v>
      </c>
      <c r="H1955" s="50"/>
    </row>
    <row r="1956" spans="1:8" ht="43.5">
      <c r="A1956" s="151" t="s">
        <v>835</v>
      </c>
      <c r="B1956" s="151" t="s">
        <v>73</v>
      </c>
      <c r="C1956" s="151" t="s">
        <v>74</v>
      </c>
      <c r="D1956" s="151" t="s">
        <v>72</v>
      </c>
      <c r="E1956" s="152">
        <v>12</v>
      </c>
      <c r="F1956" s="153">
        <v>119000</v>
      </c>
      <c r="G1956" s="153">
        <v>1428000</v>
      </c>
      <c r="H1956" s="50"/>
    </row>
    <row r="1957" spans="1:8" ht="43.5">
      <c r="A1957" s="151" t="s">
        <v>835</v>
      </c>
      <c r="B1957" s="151" t="s">
        <v>93</v>
      </c>
      <c r="C1957" s="151" t="s">
        <v>94</v>
      </c>
      <c r="D1957" s="151" t="s">
        <v>72</v>
      </c>
      <c r="E1957" s="152">
        <v>1</v>
      </c>
      <c r="F1957" s="153">
        <v>549000</v>
      </c>
      <c r="G1957" s="153">
        <v>549000</v>
      </c>
      <c r="H1957" s="50"/>
    </row>
    <row r="1958" spans="1:8" ht="29.25">
      <c r="A1958" s="151" t="s">
        <v>836</v>
      </c>
      <c r="B1958" s="151" t="s">
        <v>101</v>
      </c>
      <c r="C1958" s="151" t="s">
        <v>102</v>
      </c>
      <c r="D1958" s="151" t="s">
        <v>78</v>
      </c>
      <c r="E1958" s="152">
        <v>3</v>
      </c>
      <c r="F1958" s="153">
        <v>139000</v>
      </c>
      <c r="G1958" s="153">
        <v>417000</v>
      </c>
      <c r="H1958" s="50"/>
    </row>
    <row r="1959" spans="1:8" ht="29.25">
      <c r="A1959" s="151" t="s">
        <v>836</v>
      </c>
      <c r="B1959" s="151" t="s">
        <v>79</v>
      </c>
      <c r="C1959" s="151" t="s">
        <v>80</v>
      </c>
      <c r="D1959" s="151" t="s">
        <v>72</v>
      </c>
      <c r="E1959" s="152">
        <v>6</v>
      </c>
      <c r="F1959" s="153">
        <v>129000</v>
      </c>
      <c r="G1959" s="153">
        <v>774000</v>
      </c>
      <c r="H1959" s="50"/>
    </row>
    <row r="1960" spans="1:8" ht="29.25">
      <c r="A1960" s="151" t="s">
        <v>836</v>
      </c>
      <c r="B1960" s="151" t="s">
        <v>73</v>
      </c>
      <c r="C1960" s="151" t="s">
        <v>74</v>
      </c>
      <c r="D1960" s="151" t="s">
        <v>72</v>
      </c>
      <c r="E1960" s="152">
        <v>12</v>
      </c>
      <c r="F1960" s="153">
        <v>119000</v>
      </c>
      <c r="G1960" s="153">
        <v>1428000</v>
      </c>
      <c r="H1960" s="50"/>
    </row>
    <row r="1961" spans="1:8" ht="29.25">
      <c r="A1961" s="151" t="s">
        <v>836</v>
      </c>
      <c r="B1961" s="151" t="s">
        <v>83</v>
      </c>
      <c r="C1961" s="151" t="s">
        <v>84</v>
      </c>
      <c r="D1961" s="151" t="s">
        <v>72</v>
      </c>
      <c r="E1961" s="152">
        <v>8</v>
      </c>
      <c r="F1961" s="153">
        <v>125000</v>
      </c>
      <c r="G1961" s="153">
        <v>1000000</v>
      </c>
      <c r="H1961" s="50"/>
    </row>
    <row r="1962" spans="1:8" ht="43.5">
      <c r="A1962" s="151" t="s">
        <v>837</v>
      </c>
      <c r="B1962" s="151" t="s">
        <v>75</v>
      </c>
      <c r="C1962" s="151" t="s">
        <v>76</v>
      </c>
      <c r="D1962" s="151" t="s">
        <v>78</v>
      </c>
      <c r="E1962" s="152">
        <v>12</v>
      </c>
      <c r="F1962" s="153">
        <v>189000</v>
      </c>
      <c r="G1962" s="153">
        <v>2268000</v>
      </c>
      <c r="H1962" s="50"/>
    </row>
    <row r="1963" spans="1:8" ht="43.5">
      <c r="A1963" s="151" t="s">
        <v>837</v>
      </c>
      <c r="B1963" s="151" t="s">
        <v>83</v>
      </c>
      <c r="C1963" s="151" t="s">
        <v>84</v>
      </c>
      <c r="D1963" s="151" t="s">
        <v>72</v>
      </c>
      <c r="E1963" s="152">
        <v>3</v>
      </c>
      <c r="F1963" s="153">
        <v>125000</v>
      </c>
      <c r="G1963" s="153">
        <v>375000</v>
      </c>
      <c r="H1963" s="50"/>
    </row>
    <row r="1964" spans="1:8" ht="43.5">
      <c r="A1964" s="151" t="s">
        <v>837</v>
      </c>
      <c r="B1964" s="151" t="s">
        <v>81</v>
      </c>
      <c r="C1964" s="151" t="s">
        <v>82</v>
      </c>
      <c r="D1964" s="151" t="s">
        <v>72</v>
      </c>
      <c r="E1964" s="152">
        <v>6</v>
      </c>
      <c r="F1964" s="153">
        <v>159000</v>
      </c>
      <c r="G1964" s="153">
        <v>954000</v>
      </c>
      <c r="H1964" s="50"/>
    </row>
    <row r="1965" spans="1:8" ht="43.5">
      <c r="A1965" s="151" t="s">
        <v>837</v>
      </c>
      <c r="B1965" s="151" t="s">
        <v>73</v>
      </c>
      <c r="C1965" s="151" t="s">
        <v>74</v>
      </c>
      <c r="D1965" s="151" t="s">
        <v>72</v>
      </c>
      <c r="E1965" s="152">
        <v>2</v>
      </c>
      <c r="F1965" s="153">
        <v>119000</v>
      </c>
      <c r="G1965" s="153">
        <v>238000</v>
      </c>
      <c r="H1965" s="50"/>
    </row>
    <row r="1966" spans="1:8" ht="29.25">
      <c r="A1966" s="151" t="s">
        <v>838</v>
      </c>
      <c r="B1966" s="151" t="s">
        <v>91</v>
      </c>
      <c r="C1966" s="151" t="s">
        <v>92</v>
      </c>
      <c r="D1966" s="151" t="s">
        <v>72</v>
      </c>
      <c r="E1966" s="152">
        <v>6</v>
      </c>
      <c r="F1966" s="153">
        <v>249000</v>
      </c>
      <c r="G1966" s="153">
        <v>1494000</v>
      </c>
      <c r="H1966" s="50"/>
    </row>
    <row r="1967" spans="1:8" ht="29.25">
      <c r="A1967" s="151" t="s">
        <v>838</v>
      </c>
      <c r="B1967" s="151" t="s">
        <v>88</v>
      </c>
      <c r="C1967" s="151" t="s">
        <v>89</v>
      </c>
      <c r="D1967" s="151" t="s">
        <v>72</v>
      </c>
      <c r="E1967" s="152">
        <v>3</v>
      </c>
      <c r="F1967" s="153">
        <v>299000</v>
      </c>
      <c r="G1967" s="153">
        <v>897000</v>
      </c>
      <c r="H1967" s="50"/>
    </row>
    <row r="1968" spans="1:8" ht="43.5">
      <c r="A1968" s="151" t="s">
        <v>839</v>
      </c>
      <c r="B1968" s="151" t="s">
        <v>96</v>
      </c>
      <c r="C1968" s="151" t="s">
        <v>97</v>
      </c>
      <c r="D1968" s="151" t="s">
        <v>72</v>
      </c>
      <c r="E1968" s="152">
        <v>2</v>
      </c>
      <c r="F1968" s="153">
        <v>449000</v>
      </c>
      <c r="G1968" s="153">
        <v>898000</v>
      </c>
      <c r="H1968" s="50"/>
    </row>
    <row r="1969" spans="1:8" ht="43.5">
      <c r="A1969" s="151" t="s">
        <v>839</v>
      </c>
      <c r="B1969" s="151" t="s">
        <v>75</v>
      </c>
      <c r="C1969" s="151" t="s">
        <v>76</v>
      </c>
      <c r="D1969" s="151" t="s">
        <v>78</v>
      </c>
      <c r="E1969" s="152">
        <v>11</v>
      </c>
      <c r="F1969" s="153">
        <v>189000</v>
      </c>
      <c r="G1969" s="153">
        <v>2079000</v>
      </c>
      <c r="H1969" s="50"/>
    </row>
    <row r="1970" spans="1:8" ht="43.5">
      <c r="A1970" s="151" t="s">
        <v>839</v>
      </c>
      <c r="B1970" s="151" t="s">
        <v>81</v>
      </c>
      <c r="C1970" s="151" t="s">
        <v>82</v>
      </c>
      <c r="D1970" s="151" t="s">
        <v>72</v>
      </c>
      <c r="E1970" s="152">
        <v>2</v>
      </c>
      <c r="F1970" s="153">
        <v>159000</v>
      </c>
      <c r="G1970" s="153">
        <v>318000</v>
      </c>
      <c r="H1970" s="50"/>
    </row>
    <row r="1971" spans="1:8" ht="43.5">
      <c r="A1971" s="151" t="s">
        <v>839</v>
      </c>
      <c r="B1971" s="151" t="s">
        <v>88</v>
      </c>
      <c r="C1971" s="151" t="s">
        <v>89</v>
      </c>
      <c r="D1971" s="151" t="s">
        <v>72</v>
      </c>
      <c r="E1971" s="152">
        <v>3</v>
      </c>
      <c r="F1971" s="153">
        <v>299000</v>
      </c>
      <c r="G1971" s="153">
        <v>897000</v>
      </c>
      <c r="H1971" s="50"/>
    </row>
    <row r="1972" spans="1:8" ht="43.5">
      <c r="A1972" s="151" t="s">
        <v>839</v>
      </c>
      <c r="B1972" s="151" t="s">
        <v>69</v>
      </c>
      <c r="C1972" s="151" t="s">
        <v>70</v>
      </c>
      <c r="D1972" s="151" t="s">
        <v>72</v>
      </c>
      <c r="E1972" s="152">
        <v>10</v>
      </c>
      <c r="F1972" s="153">
        <v>149000</v>
      </c>
      <c r="G1972" s="153">
        <v>1490000</v>
      </c>
      <c r="H1972" s="50"/>
    </row>
    <row r="1973" spans="1:8" ht="29.25">
      <c r="A1973" s="151" t="s">
        <v>840</v>
      </c>
      <c r="B1973" s="151" t="s">
        <v>88</v>
      </c>
      <c r="C1973" s="151" t="s">
        <v>89</v>
      </c>
      <c r="D1973" s="151" t="s">
        <v>72</v>
      </c>
      <c r="E1973" s="152">
        <v>6</v>
      </c>
      <c r="F1973" s="153">
        <v>299000</v>
      </c>
      <c r="G1973" s="153">
        <v>1794000</v>
      </c>
      <c r="H1973" s="50"/>
    </row>
    <row r="1974" spans="1:8" ht="29.25">
      <c r="A1974" s="151" t="s">
        <v>840</v>
      </c>
      <c r="B1974" s="151" t="s">
        <v>98</v>
      </c>
      <c r="C1974" s="151" t="s">
        <v>99</v>
      </c>
      <c r="D1974" s="151" t="s">
        <v>72</v>
      </c>
      <c r="E1974" s="152">
        <v>1</v>
      </c>
      <c r="F1974" s="153">
        <v>99000</v>
      </c>
      <c r="G1974" s="153">
        <v>99000</v>
      </c>
      <c r="H1974" s="50"/>
    </row>
    <row r="1975" spans="1:8" ht="29.25">
      <c r="A1975" s="151" t="s">
        <v>840</v>
      </c>
      <c r="B1975" s="151" t="s">
        <v>69</v>
      </c>
      <c r="C1975" s="151" t="s">
        <v>70</v>
      </c>
      <c r="D1975" s="151" t="s">
        <v>72</v>
      </c>
      <c r="E1975" s="152">
        <v>1</v>
      </c>
      <c r="F1975" s="153">
        <v>149000</v>
      </c>
      <c r="G1975" s="153">
        <v>149000</v>
      </c>
      <c r="H1975" s="50"/>
    </row>
    <row r="1976" spans="1:8" ht="29.25">
      <c r="A1976" s="151" t="s">
        <v>840</v>
      </c>
      <c r="B1976" s="151" t="s">
        <v>101</v>
      </c>
      <c r="C1976" s="151" t="s">
        <v>102</v>
      </c>
      <c r="D1976" s="151" t="s">
        <v>78</v>
      </c>
      <c r="E1976" s="152">
        <v>7</v>
      </c>
      <c r="F1976" s="153">
        <v>139000</v>
      </c>
      <c r="G1976" s="153">
        <v>973000</v>
      </c>
      <c r="H1976" s="50"/>
    </row>
    <row r="1977" spans="1:8" ht="29.25">
      <c r="A1977" s="151" t="s">
        <v>841</v>
      </c>
      <c r="B1977" s="151" t="s">
        <v>75</v>
      </c>
      <c r="C1977" s="151" t="s">
        <v>76</v>
      </c>
      <c r="D1977" s="151" t="s">
        <v>78</v>
      </c>
      <c r="E1977" s="152">
        <v>11</v>
      </c>
      <c r="F1977" s="153">
        <v>189000</v>
      </c>
      <c r="G1977" s="153">
        <v>2079000</v>
      </c>
      <c r="H1977" s="50"/>
    </row>
    <row r="1978" spans="1:8" ht="29.25">
      <c r="A1978" s="151" t="s">
        <v>841</v>
      </c>
      <c r="B1978" s="151" t="s">
        <v>91</v>
      </c>
      <c r="C1978" s="151" t="s">
        <v>92</v>
      </c>
      <c r="D1978" s="151" t="s">
        <v>72</v>
      </c>
      <c r="E1978" s="152">
        <v>4</v>
      </c>
      <c r="F1978" s="153">
        <v>249000</v>
      </c>
      <c r="G1978" s="153">
        <v>996000</v>
      </c>
      <c r="H1978" s="50"/>
    </row>
    <row r="1979" spans="1:8" ht="43.5">
      <c r="A1979" s="151" t="s">
        <v>842</v>
      </c>
      <c r="B1979" s="151" t="s">
        <v>81</v>
      </c>
      <c r="C1979" s="151" t="s">
        <v>82</v>
      </c>
      <c r="D1979" s="151" t="s">
        <v>72</v>
      </c>
      <c r="E1979" s="152">
        <v>8</v>
      </c>
      <c r="F1979" s="153">
        <v>159000</v>
      </c>
      <c r="G1979" s="153">
        <v>1272000</v>
      </c>
      <c r="H1979" s="50"/>
    </row>
    <row r="1980" spans="1:8" ht="43.5">
      <c r="A1980" s="151" t="s">
        <v>842</v>
      </c>
      <c r="B1980" s="151" t="s">
        <v>91</v>
      </c>
      <c r="C1980" s="151" t="s">
        <v>92</v>
      </c>
      <c r="D1980" s="151" t="s">
        <v>72</v>
      </c>
      <c r="E1980" s="152">
        <v>1</v>
      </c>
      <c r="F1980" s="153">
        <v>249000</v>
      </c>
      <c r="G1980" s="153">
        <v>249000</v>
      </c>
      <c r="H1980" s="50"/>
    </row>
    <row r="1981" spans="1:8" ht="43.5">
      <c r="A1981" s="151" t="s">
        <v>842</v>
      </c>
      <c r="B1981" s="151" t="s">
        <v>88</v>
      </c>
      <c r="C1981" s="151" t="s">
        <v>89</v>
      </c>
      <c r="D1981" s="151" t="s">
        <v>72</v>
      </c>
      <c r="E1981" s="152">
        <v>4</v>
      </c>
      <c r="F1981" s="153">
        <v>299000</v>
      </c>
      <c r="G1981" s="153">
        <v>1196000</v>
      </c>
      <c r="H1981" s="50"/>
    </row>
    <row r="1982" spans="1:8" ht="43.5">
      <c r="A1982" s="151" t="s">
        <v>842</v>
      </c>
      <c r="B1982" s="151" t="s">
        <v>69</v>
      </c>
      <c r="C1982" s="151" t="s">
        <v>70</v>
      </c>
      <c r="D1982" s="151" t="s">
        <v>72</v>
      </c>
      <c r="E1982" s="152">
        <v>2</v>
      </c>
      <c r="F1982" s="153">
        <v>149000</v>
      </c>
      <c r="G1982" s="153">
        <v>298000</v>
      </c>
      <c r="H1982" s="50"/>
    </row>
    <row r="1983" spans="1:8" ht="43.5">
      <c r="A1983" s="151" t="s">
        <v>842</v>
      </c>
      <c r="B1983" s="151" t="s">
        <v>79</v>
      </c>
      <c r="C1983" s="151" t="s">
        <v>80</v>
      </c>
      <c r="D1983" s="151" t="s">
        <v>72</v>
      </c>
      <c r="E1983" s="152">
        <v>10</v>
      </c>
      <c r="F1983" s="153">
        <v>129000</v>
      </c>
      <c r="G1983" s="153">
        <v>1290000</v>
      </c>
      <c r="H1983" s="50"/>
    </row>
    <row r="1984" spans="1:8" ht="43.5">
      <c r="A1984" s="151" t="s">
        <v>843</v>
      </c>
      <c r="B1984" s="151" t="s">
        <v>96</v>
      </c>
      <c r="C1984" s="151" t="s">
        <v>97</v>
      </c>
      <c r="D1984" s="151" t="s">
        <v>72</v>
      </c>
      <c r="E1984" s="152">
        <v>4</v>
      </c>
      <c r="F1984" s="153">
        <v>449000</v>
      </c>
      <c r="G1984" s="153">
        <v>1796000</v>
      </c>
      <c r="H1984" s="50"/>
    </row>
    <row r="1985" spans="1:8" ht="43.5">
      <c r="A1985" s="151" t="s">
        <v>843</v>
      </c>
      <c r="B1985" s="151" t="s">
        <v>81</v>
      </c>
      <c r="C1985" s="151" t="s">
        <v>82</v>
      </c>
      <c r="D1985" s="151" t="s">
        <v>72</v>
      </c>
      <c r="E1985" s="152">
        <v>11</v>
      </c>
      <c r="F1985" s="153">
        <v>159000</v>
      </c>
      <c r="G1985" s="153">
        <v>1749000</v>
      </c>
      <c r="H1985" s="50"/>
    </row>
    <row r="1986" spans="1:8" ht="43.5">
      <c r="A1986" s="151" t="s">
        <v>843</v>
      </c>
      <c r="B1986" s="151" t="s">
        <v>75</v>
      </c>
      <c r="C1986" s="151" t="s">
        <v>76</v>
      </c>
      <c r="D1986" s="151" t="s">
        <v>78</v>
      </c>
      <c r="E1986" s="152">
        <v>11</v>
      </c>
      <c r="F1986" s="153">
        <v>189000</v>
      </c>
      <c r="G1986" s="153">
        <v>2079000</v>
      </c>
      <c r="H1986" s="50"/>
    </row>
    <row r="1987" spans="1:8" ht="43.5">
      <c r="A1987" s="151" t="s">
        <v>843</v>
      </c>
      <c r="B1987" s="151" t="s">
        <v>73</v>
      </c>
      <c r="C1987" s="151" t="s">
        <v>74</v>
      </c>
      <c r="D1987" s="151" t="s">
        <v>72</v>
      </c>
      <c r="E1987" s="152">
        <v>12</v>
      </c>
      <c r="F1987" s="153">
        <v>119000</v>
      </c>
      <c r="G1987" s="153">
        <v>1428000</v>
      </c>
      <c r="H1987" s="50"/>
    </row>
    <row r="1988" spans="1:8" ht="29.25">
      <c r="A1988" s="151" t="s">
        <v>844</v>
      </c>
      <c r="B1988" s="151" t="s">
        <v>86</v>
      </c>
      <c r="C1988" s="151" t="s">
        <v>87</v>
      </c>
      <c r="D1988" s="151" t="s">
        <v>72</v>
      </c>
      <c r="E1988" s="152">
        <v>4</v>
      </c>
      <c r="F1988" s="153">
        <v>169000</v>
      </c>
      <c r="G1988" s="153">
        <v>676000</v>
      </c>
      <c r="H1988" s="50"/>
    </row>
    <row r="1989" spans="1:8" ht="29.25">
      <c r="A1989" s="151" t="s">
        <v>844</v>
      </c>
      <c r="B1989" s="151" t="s">
        <v>98</v>
      </c>
      <c r="C1989" s="151" t="s">
        <v>99</v>
      </c>
      <c r="D1989" s="151" t="s">
        <v>72</v>
      </c>
      <c r="E1989" s="152">
        <v>5</v>
      </c>
      <c r="F1989" s="153">
        <v>99000</v>
      </c>
      <c r="G1989" s="153">
        <v>495000</v>
      </c>
      <c r="H1989" s="50"/>
    </row>
    <row r="1990" spans="1:8" ht="29.25">
      <c r="A1990" s="151" t="s">
        <v>844</v>
      </c>
      <c r="B1990" s="151" t="s">
        <v>81</v>
      </c>
      <c r="C1990" s="151" t="s">
        <v>82</v>
      </c>
      <c r="D1990" s="151" t="s">
        <v>72</v>
      </c>
      <c r="E1990" s="152">
        <v>5</v>
      </c>
      <c r="F1990" s="153">
        <v>159000</v>
      </c>
      <c r="G1990" s="153">
        <v>795000</v>
      </c>
      <c r="H1990" s="50"/>
    </row>
    <row r="1991" spans="1:8" ht="29.25">
      <c r="A1991" s="151" t="s">
        <v>845</v>
      </c>
      <c r="B1991" s="151" t="s">
        <v>69</v>
      </c>
      <c r="C1991" s="151" t="s">
        <v>70</v>
      </c>
      <c r="D1991" s="151" t="s">
        <v>72</v>
      </c>
      <c r="E1991" s="152">
        <v>3</v>
      </c>
      <c r="F1991" s="153">
        <v>149000</v>
      </c>
      <c r="G1991" s="153">
        <v>447000</v>
      </c>
      <c r="H1991" s="50"/>
    </row>
    <row r="1992" spans="1:8" ht="29.25">
      <c r="A1992" s="151" t="s">
        <v>845</v>
      </c>
      <c r="B1992" s="151" t="s">
        <v>93</v>
      </c>
      <c r="C1992" s="151" t="s">
        <v>94</v>
      </c>
      <c r="D1992" s="151" t="s">
        <v>72</v>
      </c>
      <c r="E1992" s="152">
        <v>2</v>
      </c>
      <c r="F1992" s="153">
        <v>549000</v>
      </c>
      <c r="G1992" s="153">
        <v>1098000</v>
      </c>
      <c r="H1992" s="50"/>
    </row>
    <row r="1993" spans="1:8" ht="29.25">
      <c r="A1993" s="151" t="s">
        <v>845</v>
      </c>
      <c r="B1993" s="151" t="s">
        <v>81</v>
      </c>
      <c r="C1993" s="151" t="s">
        <v>82</v>
      </c>
      <c r="D1993" s="151" t="s">
        <v>72</v>
      </c>
      <c r="E1993" s="152">
        <v>5</v>
      </c>
      <c r="F1993" s="153">
        <v>159000</v>
      </c>
      <c r="G1993" s="153">
        <v>795000</v>
      </c>
      <c r="H1993" s="50"/>
    </row>
    <row r="1994" spans="1:8" ht="29.25">
      <c r="A1994" s="151" t="s">
        <v>845</v>
      </c>
      <c r="B1994" s="151" t="s">
        <v>88</v>
      </c>
      <c r="C1994" s="151" t="s">
        <v>89</v>
      </c>
      <c r="D1994" s="151" t="s">
        <v>72</v>
      </c>
      <c r="E1994" s="152">
        <v>1</v>
      </c>
      <c r="F1994" s="153">
        <v>299000</v>
      </c>
      <c r="G1994" s="153">
        <v>299000</v>
      </c>
      <c r="H1994" s="50"/>
    </row>
    <row r="1995" spans="1:8" ht="43.5">
      <c r="A1995" s="151" t="s">
        <v>846</v>
      </c>
      <c r="B1995" s="151" t="s">
        <v>96</v>
      </c>
      <c r="C1995" s="151" t="s">
        <v>97</v>
      </c>
      <c r="D1995" s="151" t="s">
        <v>72</v>
      </c>
      <c r="E1995" s="152">
        <v>3</v>
      </c>
      <c r="F1995" s="153">
        <v>449000</v>
      </c>
      <c r="G1995" s="153">
        <v>1347000</v>
      </c>
      <c r="H1995" s="50"/>
    </row>
    <row r="1996" spans="1:8" ht="43.5">
      <c r="A1996" s="151" t="s">
        <v>846</v>
      </c>
      <c r="B1996" s="151" t="s">
        <v>86</v>
      </c>
      <c r="C1996" s="151" t="s">
        <v>87</v>
      </c>
      <c r="D1996" s="151" t="s">
        <v>72</v>
      </c>
      <c r="E1996" s="152">
        <v>9</v>
      </c>
      <c r="F1996" s="153">
        <v>169000</v>
      </c>
      <c r="G1996" s="153">
        <v>1521000</v>
      </c>
      <c r="H1996" s="50"/>
    </row>
    <row r="1997" spans="1:8" ht="43.5">
      <c r="A1997" s="151" t="s">
        <v>846</v>
      </c>
      <c r="B1997" s="151" t="s">
        <v>75</v>
      </c>
      <c r="C1997" s="151" t="s">
        <v>76</v>
      </c>
      <c r="D1997" s="151" t="s">
        <v>78</v>
      </c>
      <c r="E1997" s="152">
        <v>6</v>
      </c>
      <c r="F1997" s="153">
        <v>189000</v>
      </c>
      <c r="G1997" s="153">
        <v>1134000</v>
      </c>
      <c r="H1997" s="50"/>
    </row>
    <row r="1998" spans="1:8" ht="43.5">
      <c r="A1998" s="151" t="s">
        <v>846</v>
      </c>
      <c r="B1998" s="151" t="s">
        <v>101</v>
      </c>
      <c r="C1998" s="151" t="s">
        <v>102</v>
      </c>
      <c r="D1998" s="151" t="s">
        <v>78</v>
      </c>
      <c r="E1998" s="152">
        <v>6</v>
      </c>
      <c r="F1998" s="153">
        <v>139000</v>
      </c>
      <c r="G1998" s="153">
        <v>834000</v>
      </c>
      <c r="H1998" s="50"/>
    </row>
    <row r="1999" spans="1:8" ht="29.25">
      <c r="A1999" s="151" t="s">
        <v>847</v>
      </c>
      <c r="B1999" s="151" t="s">
        <v>75</v>
      </c>
      <c r="C1999" s="151" t="s">
        <v>76</v>
      </c>
      <c r="D1999" s="151" t="s">
        <v>78</v>
      </c>
      <c r="E1999" s="152">
        <v>4</v>
      </c>
      <c r="F1999" s="153">
        <v>189000</v>
      </c>
      <c r="G1999" s="153">
        <v>756000</v>
      </c>
      <c r="H1999" s="50"/>
    </row>
    <row r="2000" spans="1:8" ht="29.25">
      <c r="A2000" s="151" t="s">
        <v>847</v>
      </c>
      <c r="B2000" s="151" t="s">
        <v>88</v>
      </c>
      <c r="C2000" s="151" t="s">
        <v>89</v>
      </c>
      <c r="D2000" s="151" t="s">
        <v>72</v>
      </c>
      <c r="E2000" s="152">
        <v>2</v>
      </c>
      <c r="F2000" s="153">
        <v>299000</v>
      </c>
      <c r="G2000" s="153">
        <v>598000</v>
      </c>
      <c r="H2000" s="50"/>
    </row>
    <row r="2001" spans="1:8" ht="29.25">
      <c r="A2001" s="151" t="s">
        <v>847</v>
      </c>
      <c r="B2001" s="151" t="s">
        <v>69</v>
      </c>
      <c r="C2001" s="151" t="s">
        <v>70</v>
      </c>
      <c r="D2001" s="151" t="s">
        <v>72</v>
      </c>
      <c r="E2001" s="152">
        <v>6</v>
      </c>
      <c r="F2001" s="153">
        <v>149000</v>
      </c>
      <c r="G2001" s="153">
        <v>894000</v>
      </c>
      <c r="H2001" s="50"/>
    </row>
    <row r="2002" spans="1:8" ht="43.5">
      <c r="A2002" s="151" t="s">
        <v>848</v>
      </c>
      <c r="B2002" s="151" t="s">
        <v>86</v>
      </c>
      <c r="C2002" s="151" t="s">
        <v>87</v>
      </c>
      <c r="D2002" s="151" t="s">
        <v>72</v>
      </c>
      <c r="E2002" s="152">
        <v>4</v>
      </c>
      <c r="F2002" s="153">
        <v>169000</v>
      </c>
      <c r="G2002" s="153">
        <v>676000</v>
      </c>
      <c r="H2002" s="50"/>
    </row>
    <row r="2003" spans="1:8" ht="43.5">
      <c r="A2003" s="151" t="s">
        <v>848</v>
      </c>
      <c r="B2003" s="151" t="s">
        <v>91</v>
      </c>
      <c r="C2003" s="151" t="s">
        <v>92</v>
      </c>
      <c r="D2003" s="151" t="s">
        <v>72</v>
      </c>
      <c r="E2003" s="152">
        <v>4</v>
      </c>
      <c r="F2003" s="153">
        <v>249000</v>
      </c>
      <c r="G2003" s="153">
        <v>996000</v>
      </c>
      <c r="H2003" s="50"/>
    </row>
    <row r="2004" spans="1:8" ht="43.5">
      <c r="A2004" s="151" t="s">
        <v>848</v>
      </c>
      <c r="B2004" s="151" t="s">
        <v>81</v>
      </c>
      <c r="C2004" s="151" t="s">
        <v>82</v>
      </c>
      <c r="D2004" s="151" t="s">
        <v>72</v>
      </c>
      <c r="E2004" s="152">
        <v>10</v>
      </c>
      <c r="F2004" s="153">
        <v>159000</v>
      </c>
      <c r="G2004" s="153">
        <v>1590000</v>
      </c>
      <c r="H2004" s="50"/>
    </row>
    <row r="2005" spans="1:8" ht="43.5">
      <c r="A2005" s="151" t="s">
        <v>848</v>
      </c>
      <c r="B2005" s="151" t="s">
        <v>101</v>
      </c>
      <c r="C2005" s="151" t="s">
        <v>102</v>
      </c>
      <c r="D2005" s="151" t="s">
        <v>78</v>
      </c>
      <c r="E2005" s="152">
        <v>2</v>
      </c>
      <c r="F2005" s="153">
        <v>139000</v>
      </c>
      <c r="G2005" s="153">
        <v>278000</v>
      </c>
      <c r="H2005" s="50"/>
    </row>
    <row r="2006" spans="1:8" ht="43.5">
      <c r="A2006" s="151" t="s">
        <v>848</v>
      </c>
      <c r="B2006" s="151" t="s">
        <v>75</v>
      </c>
      <c r="C2006" s="151" t="s">
        <v>76</v>
      </c>
      <c r="D2006" s="151" t="s">
        <v>78</v>
      </c>
      <c r="E2006" s="152">
        <v>8</v>
      </c>
      <c r="F2006" s="153">
        <v>189000</v>
      </c>
      <c r="G2006" s="153">
        <v>1512000</v>
      </c>
      <c r="H2006" s="50"/>
    </row>
    <row r="2007" spans="1:8" ht="43.5">
      <c r="A2007" s="151" t="s">
        <v>849</v>
      </c>
      <c r="B2007" s="151" t="s">
        <v>75</v>
      </c>
      <c r="C2007" s="151" t="s">
        <v>76</v>
      </c>
      <c r="D2007" s="151" t="s">
        <v>78</v>
      </c>
      <c r="E2007" s="152">
        <v>4</v>
      </c>
      <c r="F2007" s="153">
        <v>189000</v>
      </c>
      <c r="G2007" s="153">
        <v>756000</v>
      </c>
      <c r="H2007" s="50"/>
    </row>
    <row r="2008" spans="1:8" ht="43.5">
      <c r="A2008" s="151" t="s">
        <v>849</v>
      </c>
      <c r="B2008" s="151" t="s">
        <v>83</v>
      </c>
      <c r="C2008" s="151" t="s">
        <v>84</v>
      </c>
      <c r="D2008" s="151" t="s">
        <v>72</v>
      </c>
      <c r="E2008" s="152">
        <v>5</v>
      </c>
      <c r="F2008" s="153">
        <v>125000</v>
      </c>
      <c r="G2008" s="153">
        <v>625000</v>
      </c>
      <c r="H2008" s="50"/>
    </row>
    <row r="2009" spans="1:8" ht="43.5">
      <c r="A2009" s="151" t="s">
        <v>849</v>
      </c>
      <c r="B2009" s="151" t="s">
        <v>86</v>
      </c>
      <c r="C2009" s="151" t="s">
        <v>87</v>
      </c>
      <c r="D2009" s="151" t="s">
        <v>72</v>
      </c>
      <c r="E2009" s="152">
        <v>6</v>
      </c>
      <c r="F2009" s="153">
        <v>169000</v>
      </c>
      <c r="G2009" s="153">
        <v>1014000</v>
      </c>
      <c r="H2009" s="50"/>
    </row>
    <row r="2010" spans="1:8" ht="43.5">
      <c r="A2010" s="151" t="s">
        <v>850</v>
      </c>
      <c r="B2010" s="151" t="s">
        <v>81</v>
      </c>
      <c r="C2010" s="151" t="s">
        <v>82</v>
      </c>
      <c r="D2010" s="151" t="s">
        <v>72</v>
      </c>
      <c r="E2010" s="152">
        <v>7</v>
      </c>
      <c r="F2010" s="153">
        <v>159000</v>
      </c>
      <c r="G2010" s="153">
        <v>1113000</v>
      </c>
      <c r="H2010" s="50"/>
    </row>
    <row r="2011" spans="1:8" ht="43.5">
      <c r="A2011" s="151" t="s">
        <v>850</v>
      </c>
      <c r="B2011" s="151" t="s">
        <v>96</v>
      </c>
      <c r="C2011" s="151" t="s">
        <v>97</v>
      </c>
      <c r="D2011" s="151" t="s">
        <v>72</v>
      </c>
      <c r="E2011" s="152">
        <v>4</v>
      </c>
      <c r="F2011" s="153">
        <v>449000</v>
      </c>
      <c r="G2011" s="153">
        <v>1796000</v>
      </c>
      <c r="H2011" s="50"/>
    </row>
    <row r="2012" spans="1:8" ht="43.5">
      <c r="A2012" s="151" t="s">
        <v>850</v>
      </c>
      <c r="B2012" s="151" t="s">
        <v>83</v>
      </c>
      <c r="C2012" s="151" t="s">
        <v>84</v>
      </c>
      <c r="D2012" s="151" t="s">
        <v>72</v>
      </c>
      <c r="E2012" s="152">
        <v>3</v>
      </c>
      <c r="F2012" s="153">
        <v>125000</v>
      </c>
      <c r="G2012" s="153">
        <v>375000</v>
      </c>
      <c r="H2012" s="50"/>
    </row>
    <row r="2013" spans="1:8" ht="29.25">
      <c r="A2013" s="151" t="s">
        <v>851</v>
      </c>
      <c r="B2013" s="151" t="s">
        <v>88</v>
      </c>
      <c r="C2013" s="151" t="s">
        <v>89</v>
      </c>
      <c r="D2013" s="151" t="s">
        <v>72</v>
      </c>
      <c r="E2013" s="152">
        <v>4</v>
      </c>
      <c r="F2013" s="153">
        <v>299000</v>
      </c>
      <c r="G2013" s="153">
        <v>1196000</v>
      </c>
      <c r="H2013" s="50"/>
    </row>
    <row r="2014" spans="1:8" ht="29.25">
      <c r="A2014" s="151" t="s">
        <v>851</v>
      </c>
      <c r="B2014" s="151" t="s">
        <v>101</v>
      </c>
      <c r="C2014" s="151" t="s">
        <v>102</v>
      </c>
      <c r="D2014" s="151" t="s">
        <v>78</v>
      </c>
      <c r="E2014" s="152">
        <v>8</v>
      </c>
      <c r="F2014" s="153">
        <v>139000</v>
      </c>
      <c r="G2014" s="153">
        <v>1112000</v>
      </c>
      <c r="H2014" s="50"/>
    </row>
    <row r="2015" spans="1:8" ht="29.25">
      <c r="A2015" s="151" t="s">
        <v>851</v>
      </c>
      <c r="B2015" s="151" t="s">
        <v>69</v>
      </c>
      <c r="C2015" s="151" t="s">
        <v>70</v>
      </c>
      <c r="D2015" s="151" t="s">
        <v>72</v>
      </c>
      <c r="E2015" s="152">
        <v>10</v>
      </c>
      <c r="F2015" s="153">
        <v>149000</v>
      </c>
      <c r="G2015" s="153">
        <v>1490000</v>
      </c>
      <c r="H2015" s="50"/>
    </row>
    <row r="2016" spans="1:8" ht="29.25">
      <c r="A2016" s="151" t="s">
        <v>851</v>
      </c>
      <c r="B2016" s="151" t="s">
        <v>86</v>
      </c>
      <c r="C2016" s="151" t="s">
        <v>87</v>
      </c>
      <c r="D2016" s="151" t="s">
        <v>72</v>
      </c>
      <c r="E2016" s="152">
        <v>4</v>
      </c>
      <c r="F2016" s="153">
        <v>169000</v>
      </c>
      <c r="G2016" s="153">
        <v>676000</v>
      </c>
      <c r="H2016" s="50"/>
    </row>
    <row r="2017" spans="1:8" ht="29.25">
      <c r="A2017" s="151" t="s">
        <v>852</v>
      </c>
      <c r="B2017" s="151" t="s">
        <v>93</v>
      </c>
      <c r="C2017" s="151" t="s">
        <v>94</v>
      </c>
      <c r="D2017" s="151" t="s">
        <v>72</v>
      </c>
      <c r="E2017" s="152">
        <v>4</v>
      </c>
      <c r="F2017" s="153">
        <v>549000</v>
      </c>
      <c r="G2017" s="153">
        <v>2196000</v>
      </c>
      <c r="H2017" s="50"/>
    </row>
    <row r="2018" spans="1:8" ht="29.25">
      <c r="A2018" s="151" t="s">
        <v>852</v>
      </c>
      <c r="B2018" s="151" t="s">
        <v>98</v>
      </c>
      <c r="C2018" s="151" t="s">
        <v>99</v>
      </c>
      <c r="D2018" s="151" t="s">
        <v>72</v>
      </c>
      <c r="E2018" s="152">
        <v>8</v>
      </c>
      <c r="F2018" s="153">
        <v>99000</v>
      </c>
      <c r="G2018" s="153">
        <v>792000</v>
      </c>
      <c r="H2018" s="50"/>
    </row>
    <row r="2019" spans="1:8" ht="29.25">
      <c r="A2019" s="151" t="s">
        <v>852</v>
      </c>
      <c r="B2019" s="151" t="s">
        <v>69</v>
      </c>
      <c r="C2019" s="151" t="s">
        <v>70</v>
      </c>
      <c r="D2019" s="151" t="s">
        <v>72</v>
      </c>
      <c r="E2019" s="152">
        <v>8</v>
      </c>
      <c r="F2019" s="153">
        <v>149000</v>
      </c>
      <c r="G2019" s="153">
        <v>1192000</v>
      </c>
      <c r="H2019" s="50"/>
    </row>
    <row r="2020" spans="1:8" ht="29.25">
      <c r="A2020" s="151" t="s">
        <v>852</v>
      </c>
      <c r="B2020" s="151" t="s">
        <v>101</v>
      </c>
      <c r="C2020" s="151" t="s">
        <v>102</v>
      </c>
      <c r="D2020" s="151" t="s">
        <v>78</v>
      </c>
      <c r="E2020" s="152">
        <v>2</v>
      </c>
      <c r="F2020" s="153">
        <v>139000</v>
      </c>
      <c r="G2020" s="153">
        <v>278000</v>
      </c>
      <c r="H2020" s="50"/>
    </row>
    <row r="2021" spans="1:8" ht="29.25">
      <c r="A2021" s="151" t="s">
        <v>852</v>
      </c>
      <c r="B2021" s="151" t="s">
        <v>91</v>
      </c>
      <c r="C2021" s="151" t="s">
        <v>92</v>
      </c>
      <c r="D2021" s="151" t="s">
        <v>72</v>
      </c>
      <c r="E2021" s="152">
        <v>7</v>
      </c>
      <c r="F2021" s="153">
        <v>249000</v>
      </c>
      <c r="G2021" s="153">
        <v>1743000</v>
      </c>
      <c r="H2021" s="50"/>
    </row>
    <row r="2022" spans="1:8" ht="29.25">
      <c r="A2022" s="151" t="s">
        <v>852</v>
      </c>
      <c r="B2022" s="151" t="s">
        <v>83</v>
      </c>
      <c r="C2022" s="151" t="s">
        <v>84</v>
      </c>
      <c r="D2022" s="151" t="s">
        <v>72</v>
      </c>
      <c r="E2022" s="152">
        <v>3</v>
      </c>
      <c r="F2022" s="153">
        <v>125000</v>
      </c>
      <c r="G2022" s="153">
        <v>375000</v>
      </c>
      <c r="H2022" s="50"/>
    </row>
    <row r="2023" spans="1:8" ht="29.25">
      <c r="A2023" s="151" t="s">
        <v>853</v>
      </c>
      <c r="B2023" s="151" t="s">
        <v>98</v>
      </c>
      <c r="C2023" s="151" t="s">
        <v>99</v>
      </c>
      <c r="D2023" s="151" t="s">
        <v>72</v>
      </c>
      <c r="E2023" s="152">
        <v>7</v>
      </c>
      <c r="F2023" s="153">
        <v>99000</v>
      </c>
      <c r="G2023" s="153">
        <v>693000</v>
      </c>
      <c r="H2023" s="50"/>
    </row>
    <row r="2024" spans="1:8" ht="29.25">
      <c r="A2024" s="151" t="s">
        <v>853</v>
      </c>
      <c r="B2024" s="151" t="s">
        <v>86</v>
      </c>
      <c r="C2024" s="151" t="s">
        <v>87</v>
      </c>
      <c r="D2024" s="151" t="s">
        <v>72</v>
      </c>
      <c r="E2024" s="152">
        <v>6</v>
      </c>
      <c r="F2024" s="153">
        <v>169000</v>
      </c>
      <c r="G2024" s="153">
        <v>1014000</v>
      </c>
      <c r="H2024" s="50"/>
    </row>
    <row r="2025" spans="1:8" ht="29.25">
      <c r="A2025" s="151" t="s">
        <v>853</v>
      </c>
      <c r="B2025" s="151" t="s">
        <v>73</v>
      </c>
      <c r="C2025" s="151" t="s">
        <v>74</v>
      </c>
      <c r="D2025" s="151" t="s">
        <v>72</v>
      </c>
      <c r="E2025" s="152">
        <v>6</v>
      </c>
      <c r="F2025" s="153">
        <v>119000</v>
      </c>
      <c r="G2025" s="153">
        <v>714000</v>
      </c>
      <c r="H2025" s="50"/>
    </row>
    <row r="2026" spans="1:8" ht="29.25">
      <c r="A2026" s="151" t="s">
        <v>853</v>
      </c>
      <c r="B2026" s="151" t="s">
        <v>75</v>
      </c>
      <c r="C2026" s="151" t="s">
        <v>76</v>
      </c>
      <c r="D2026" s="151" t="s">
        <v>78</v>
      </c>
      <c r="E2026" s="152">
        <v>11</v>
      </c>
      <c r="F2026" s="153">
        <v>189000</v>
      </c>
      <c r="G2026" s="153">
        <v>2079000</v>
      </c>
      <c r="H2026" s="50"/>
    </row>
    <row r="2027" spans="1:8" ht="43.5">
      <c r="A2027" s="151" t="s">
        <v>854</v>
      </c>
      <c r="B2027" s="151" t="s">
        <v>101</v>
      </c>
      <c r="C2027" s="151" t="s">
        <v>102</v>
      </c>
      <c r="D2027" s="151" t="s">
        <v>78</v>
      </c>
      <c r="E2027" s="152">
        <v>3</v>
      </c>
      <c r="F2027" s="153">
        <v>139000</v>
      </c>
      <c r="G2027" s="153">
        <v>417000</v>
      </c>
      <c r="H2027" s="50"/>
    </row>
    <row r="2028" spans="1:8" ht="43.5">
      <c r="A2028" s="151" t="s">
        <v>854</v>
      </c>
      <c r="B2028" s="151" t="s">
        <v>73</v>
      </c>
      <c r="C2028" s="151" t="s">
        <v>74</v>
      </c>
      <c r="D2028" s="151" t="s">
        <v>72</v>
      </c>
      <c r="E2028" s="152">
        <v>6</v>
      </c>
      <c r="F2028" s="153">
        <v>119000</v>
      </c>
      <c r="G2028" s="153">
        <v>714000</v>
      </c>
      <c r="H2028" s="50"/>
    </row>
    <row r="2029" spans="1:8" ht="43.5">
      <c r="A2029" s="151" t="s">
        <v>854</v>
      </c>
      <c r="B2029" s="151" t="s">
        <v>79</v>
      </c>
      <c r="C2029" s="151" t="s">
        <v>80</v>
      </c>
      <c r="D2029" s="151" t="s">
        <v>72</v>
      </c>
      <c r="E2029" s="152">
        <v>2</v>
      </c>
      <c r="F2029" s="153">
        <v>129000</v>
      </c>
      <c r="G2029" s="153">
        <v>258000</v>
      </c>
      <c r="H2029" s="50"/>
    </row>
    <row r="2030" spans="1:8" ht="43.5">
      <c r="A2030" s="151" t="s">
        <v>854</v>
      </c>
      <c r="B2030" s="151" t="s">
        <v>98</v>
      </c>
      <c r="C2030" s="151" t="s">
        <v>99</v>
      </c>
      <c r="D2030" s="151" t="s">
        <v>72</v>
      </c>
      <c r="E2030" s="152">
        <v>10</v>
      </c>
      <c r="F2030" s="153">
        <v>99000</v>
      </c>
      <c r="G2030" s="153">
        <v>990000</v>
      </c>
      <c r="H2030" s="50"/>
    </row>
    <row r="2031" spans="1:8" ht="43.5">
      <c r="A2031" s="151" t="s">
        <v>855</v>
      </c>
      <c r="B2031" s="151" t="s">
        <v>75</v>
      </c>
      <c r="C2031" s="151" t="s">
        <v>76</v>
      </c>
      <c r="D2031" s="151" t="s">
        <v>78</v>
      </c>
      <c r="E2031" s="152">
        <v>9</v>
      </c>
      <c r="F2031" s="153">
        <v>189000</v>
      </c>
      <c r="G2031" s="153">
        <v>1701000</v>
      </c>
      <c r="H2031" s="50"/>
    </row>
    <row r="2032" spans="1:8" ht="43.5">
      <c r="A2032" s="151" t="s">
        <v>855</v>
      </c>
      <c r="B2032" s="151" t="s">
        <v>101</v>
      </c>
      <c r="C2032" s="151" t="s">
        <v>102</v>
      </c>
      <c r="D2032" s="151" t="s">
        <v>78</v>
      </c>
      <c r="E2032" s="152">
        <v>1</v>
      </c>
      <c r="F2032" s="153">
        <v>139000</v>
      </c>
      <c r="G2032" s="153">
        <v>139000</v>
      </c>
      <c r="H2032" s="50"/>
    </row>
    <row r="2033" spans="1:8" ht="43.5">
      <c r="A2033" s="151" t="s">
        <v>855</v>
      </c>
      <c r="B2033" s="151" t="s">
        <v>79</v>
      </c>
      <c r="C2033" s="151" t="s">
        <v>80</v>
      </c>
      <c r="D2033" s="151" t="s">
        <v>72</v>
      </c>
      <c r="E2033" s="152">
        <v>11</v>
      </c>
      <c r="F2033" s="153">
        <v>129000</v>
      </c>
      <c r="G2033" s="153">
        <v>1419000</v>
      </c>
      <c r="H2033" s="50"/>
    </row>
    <row r="2034" spans="1:8" ht="43.5">
      <c r="A2034" s="151" t="s">
        <v>855</v>
      </c>
      <c r="B2034" s="151" t="s">
        <v>98</v>
      </c>
      <c r="C2034" s="151" t="s">
        <v>99</v>
      </c>
      <c r="D2034" s="151" t="s">
        <v>72</v>
      </c>
      <c r="E2034" s="152">
        <v>3</v>
      </c>
      <c r="F2034" s="153">
        <v>99000</v>
      </c>
      <c r="G2034" s="153">
        <v>297000</v>
      </c>
      <c r="H2034" s="50"/>
    </row>
    <row r="2035" spans="1:8" ht="29.25">
      <c r="A2035" s="151" t="s">
        <v>856</v>
      </c>
      <c r="B2035" s="151" t="s">
        <v>91</v>
      </c>
      <c r="C2035" s="151" t="s">
        <v>92</v>
      </c>
      <c r="D2035" s="151" t="s">
        <v>72</v>
      </c>
      <c r="E2035" s="152">
        <v>3</v>
      </c>
      <c r="F2035" s="153">
        <v>249000</v>
      </c>
      <c r="G2035" s="153">
        <v>747000</v>
      </c>
      <c r="H2035" s="50"/>
    </row>
    <row r="2036" spans="1:8" ht="29.25">
      <c r="A2036" s="151" t="s">
        <v>856</v>
      </c>
      <c r="B2036" s="151" t="s">
        <v>98</v>
      </c>
      <c r="C2036" s="151" t="s">
        <v>99</v>
      </c>
      <c r="D2036" s="151" t="s">
        <v>72</v>
      </c>
      <c r="E2036" s="152">
        <v>10</v>
      </c>
      <c r="F2036" s="153">
        <v>99000</v>
      </c>
      <c r="G2036" s="153">
        <v>990000</v>
      </c>
      <c r="H2036" s="50"/>
    </row>
    <row r="2037" spans="1:8" ht="29.25">
      <c r="A2037" s="151" t="s">
        <v>856</v>
      </c>
      <c r="B2037" s="151" t="s">
        <v>93</v>
      </c>
      <c r="C2037" s="151" t="s">
        <v>94</v>
      </c>
      <c r="D2037" s="151" t="s">
        <v>72</v>
      </c>
      <c r="E2037" s="152">
        <v>3</v>
      </c>
      <c r="F2037" s="153">
        <v>549000</v>
      </c>
      <c r="G2037" s="153">
        <v>1647000</v>
      </c>
      <c r="H2037" s="50"/>
    </row>
    <row r="2038" spans="1:8" ht="29.25">
      <c r="A2038" s="151" t="s">
        <v>856</v>
      </c>
      <c r="B2038" s="151" t="s">
        <v>86</v>
      </c>
      <c r="C2038" s="151" t="s">
        <v>87</v>
      </c>
      <c r="D2038" s="151" t="s">
        <v>72</v>
      </c>
      <c r="E2038" s="152">
        <v>8</v>
      </c>
      <c r="F2038" s="153">
        <v>169000</v>
      </c>
      <c r="G2038" s="153">
        <v>1352000</v>
      </c>
      <c r="H2038" s="50"/>
    </row>
    <row r="2039" spans="1:8" ht="29.25">
      <c r="A2039" s="151" t="s">
        <v>857</v>
      </c>
      <c r="B2039" s="151" t="s">
        <v>75</v>
      </c>
      <c r="C2039" s="151" t="s">
        <v>76</v>
      </c>
      <c r="D2039" s="151" t="s">
        <v>78</v>
      </c>
      <c r="E2039" s="152">
        <v>7</v>
      </c>
      <c r="F2039" s="153">
        <v>189000</v>
      </c>
      <c r="G2039" s="153">
        <v>1323000</v>
      </c>
      <c r="H2039" s="50"/>
    </row>
    <row r="2040" spans="1:8" ht="29.25">
      <c r="A2040" s="151" t="s">
        <v>857</v>
      </c>
      <c r="B2040" s="151" t="s">
        <v>83</v>
      </c>
      <c r="C2040" s="151" t="s">
        <v>84</v>
      </c>
      <c r="D2040" s="151" t="s">
        <v>72</v>
      </c>
      <c r="E2040" s="152">
        <v>2</v>
      </c>
      <c r="F2040" s="153">
        <v>125000</v>
      </c>
      <c r="G2040" s="153">
        <v>250000</v>
      </c>
      <c r="H2040" s="50"/>
    </row>
    <row r="2041" spans="1:8" ht="29.25">
      <c r="A2041" s="151" t="s">
        <v>857</v>
      </c>
      <c r="B2041" s="151" t="s">
        <v>101</v>
      </c>
      <c r="C2041" s="151" t="s">
        <v>102</v>
      </c>
      <c r="D2041" s="151" t="s">
        <v>78</v>
      </c>
      <c r="E2041" s="152">
        <v>12</v>
      </c>
      <c r="F2041" s="153">
        <v>139000</v>
      </c>
      <c r="G2041" s="153">
        <v>1668000</v>
      </c>
      <c r="H2041" s="50"/>
    </row>
    <row r="2042" spans="1:8" ht="43.5">
      <c r="A2042" s="151" t="s">
        <v>858</v>
      </c>
      <c r="B2042" s="151" t="s">
        <v>75</v>
      </c>
      <c r="C2042" s="151" t="s">
        <v>76</v>
      </c>
      <c r="D2042" s="151" t="s">
        <v>78</v>
      </c>
      <c r="E2042" s="152">
        <v>9</v>
      </c>
      <c r="F2042" s="153">
        <v>189000</v>
      </c>
      <c r="G2042" s="153">
        <v>1701000</v>
      </c>
      <c r="H2042" s="50"/>
    </row>
    <row r="2043" spans="1:8" ht="43.5">
      <c r="A2043" s="151" t="s">
        <v>859</v>
      </c>
      <c r="B2043" s="151" t="s">
        <v>86</v>
      </c>
      <c r="C2043" s="151" t="s">
        <v>87</v>
      </c>
      <c r="D2043" s="151" t="s">
        <v>72</v>
      </c>
      <c r="E2043" s="152">
        <v>11</v>
      </c>
      <c r="F2043" s="153">
        <v>169000</v>
      </c>
      <c r="G2043" s="153">
        <v>1859000</v>
      </c>
      <c r="H2043" s="50"/>
    </row>
    <row r="2044" spans="1:8" ht="43.5">
      <c r="A2044" s="151" t="s">
        <v>859</v>
      </c>
      <c r="B2044" s="151" t="s">
        <v>83</v>
      </c>
      <c r="C2044" s="151" t="s">
        <v>84</v>
      </c>
      <c r="D2044" s="151" t="s">
        <v>72</v>
      </c>
      <c r="E2044" s="152">
        <v>10</v>
      </c>
      <c r="F2044" s="153">
        <v>125000</v>
      </c>
      <c r="G2044" s="153">
        <v>1250000</v>
      </c>
      <c r="H2044" s="50"/>
    </row>
    <row r="2045" spans="1:8" ht="43.5">
      <c r="A2045" s="151" t="s">
        <v>859</v>
      </c>
      <c r="B2045" s="151" t="s">
        <v>93</v>
      </c>
      <c r="C2045" s="151" t="s">
        <v>94</v>
      </c>
      <c r="D2045" s="151" t="s">
        <v>72</v>
      </c>
      <c r="E2045" s="152">
        <v>5</v>
      </c>
      <c r="F2045" s="153">
        <v>549000</v>
      </c>
      <c r="G2045" s="153">
        <v>2745000</v>
      </c>
      <c r="H2045" s="50"/>
    </row>
    <row r="2046" spans="1:8" ht="43.5">
      <c r="A2046" s="151" t="s">
        <v>860</v>
      </c>
      <c r="B2046" s="151" t="s">
        <v>98</v>
      </c>
      <c r="C2046" s="151" t="s">
        <v>99</v>
      </c>
      <c r="D2046" s="151" t="s">
        <v>72</v>
      </c>
      <c r="E2046" s="152">
        <v>7</v>
      </c>
      <c r="F2046" s="153">
        <v>99000</v>
      </c>
      <c r="G2046" s="153">
        <v>693000</v>
      </c>
      <c r="H2046" s="50"/>
    </row>
    <row r="2047" spans="1:8" ht="43.5">
      <c r="A2047" s="151" t="s">
        <v>860</v>
      </c>
      <c r="B2047" s="151" t="s">
        <v>101</v>
      </c>
      <c r="C2047" s="151" t="s">
        <v>102</v>
      </c>
      <c r="D2047" s="151" t="s">
        <v>78</v>
      </c>
      <c r="E2047" s="152">
        <v>4</v>
      </c>
      <c r="F2047" s="153">
        <v>139000</v>
      </c>
      <c r="G2047" s="153">
        <v>556000</v>
      </c>
      <c r="H2047" s="50"/>
    </row>
    <row r="2048" spans="1:8" ht="43.5">
      <c r="A2048" s="151" t="s">
        <v>860</v>
      </c>
      <c r="B2048" s="151" t="s">
        <v>96</v>
      </c>
      <c r="C2048" s="151" t="s">
        <v>97</v>
      </c>
      <c r="D2048" s="151" t="s">
        <v>72</v>
      </c>
      <c r="E2048" s="152">
        <v>3</v>
      </c>
      <c r="F2048" s="153">
        <v>449000</v>
      </c>
      <c r="G2048" s="153">
        <v>1347000</v>
      </c>
      <c r="H2048" s="50"/>
    </row>
    <row r="2049" spans="1:8" ht="29.25">
      <c r="A2049" s="151" t="s">
        <v>861</v>
      </c>
      <c r="B2049" s="151" t="s">
        <v>86</v>
      </c>
      <c r="C2049" s="151" t="s">
        <v>87</v>
      </c>
      <c r="D2049" s="151" t="s">
        <v>72</v>
      </c>
      <c r="E2049" s="152">
        <v>7</v>
      </c>
      <c r="F2049" s="153">
        <v>169000</v>
      </c>
      <c r="G2049" s="153">
        <v>1183000</v>
      </c>
      <c r="H2049" s="50"/>
    </row>
    <row r="2050" spans="1:8" ht="43.5">
      <c r="A2050" s="151" t="s">
        <v>862</v>
      </c>
      <c r="B2050" s="151" t="s">
        <v>86</v>
      </c>
      <c r="C2050" s="151" t="s">
        <v>87</v>
      </c>
      <c r="D2050" s="151" t="s">
        <v>72</v>
      </c>
      <c r="E2050" s="152">
        <v>11</v>
      </c>
      <c r="F2050" s="153">
        <v>169000</v>
      </c>
      <c r="G2050" s="153">
        <v>1859000</v>
      </c>
      <c r="H2050" s="50"/>
    </row>
    <row r="2051" spans="1:8" ht="43.5">
      <c r="A2051" s="151" t="s">
        <v>862</v>
      </c>
      <c r="B2051" s="151" t="s">
        <v>73</v>
      </c>
      <c r="C2051" s="151" t="s">
        <v>74</v>
      </c>
      <c r="D2051" s="151" t="s">
        <v>72</v>
      </c>
      <c r="E2051" s="152">
        <v>11</v>
      </c>
      <c r="F2051" s="153">
        <v>119000</v>
      </c>
      <c r="G2051" s="153">
        <v>1309000</v>
      </c>
      <c r="H2051" s="50"/>
    </row>
    <row r="2052" spans="1:8" ht="43.5">
      <c r="A2052" s="151" t="s">
        <v>862</v>
      </c>
      <c r="B2052" s="151" t="s">
        <v>91</v>
      </c>
      <c r="C2052" s="151" t="s">
        <v>92</v>
      </c>
      <c r="D2052" s="151" t="s">
        <v>72</v>
      </c>
      <c r="E2052" s="152">
        <v>1</v>
      </c>
      <c r="F2052" s="153">
        <v>249000</v>
      </c>
      <c r="G2052" s="153">
        <v>249000</v>
      </c>
      <c r="H2052" s="50"/>
    </row>
    <row r="2053" spans="1:8" ht="43.5">
      <c r="A2053" s="151" t="s">
        <v>862</v>
      </c>
      <c r="B2053" s="151" t="s">
        <v>79</v>
      </c>
      <c r="C2053" s="151" t="s">
        <v>80</v>
      </c>
      <c r="D2053" s="151" t="s">
        <v>72</v>
      </c>
      <c r="E2053" s="152">
        <v>9</v>
      </c>
      <c r="F2053" s="153">
        <v>129000</v>
      </c>
      <c r="G2053" s="153">
        <v>1161000</v>
      </c>
      <c r="H2053" s="50"/>
    </row>
    <row r="2054" spans="1:8" ht="43.5">
      <c r="A2054" s="151" t="s">
        <v>862</v>
      </c>
      <c r="B2054" s="151" t="s">
        <v>93</v>
      </c>
      <c r="C2054" s="151" t="s">
        <v>94</v>
      </c>
      <c r="D2054" s="151" t="s">
        <v>72</v>
      </c>
      <c r="E2054" s="152">
        <v>1</v>
      </c>
      <c r="F2054" s="153">
        <v>549000</v>
      </c>
      <c r="G2054" s="153">
        <v>549000</v>
      </c>
      <c r="H2054" s="50"/>
    </row>
    <row r="2055" spans="1:8" ht="29.25">
      <c r="A2055" s="151" t="s">
        <v>863</v>
      </c>
      <c r="B2055" s="151" t="s">
        <v>81</v>
      </c>
      <c r="C2055" s="151" t="s">
        <v>82</v>
      </c>
      <c r="D2055" s="151" t="s">
        <v>72</v>
      </c>
      <c r="E2055" s="152">
        <v>8</v>
      </c>
      <c r="F2055" s="153">
        <v>159000</v>
      </c>
      <c r="G2055" s="153">
        <v>1272000</v>
      </c>
      <c r="H2055" s="50"/>
    </row>
    <row r="2056" spans="1:8" ht="29.25">
      <c r="A2056" s="151" t="s">
        <v>863</v>
      </c>
      <c r="B2056" s="151" t="s">
        <v>93</v>
      </c>
      <c r="C2056" s="151" t="s">
        <v>94</v>
      </c>
      <c r="D2056" s="151" t="s">
        <v>72</v>
      </c>
      <c r="E2056" s="152">
        <v>2</v>
      </c>
      <c r="F2056" s="153">
        <v>549000</v>
      </c>
      <c r="G2056" s="153">
        <v>1098000</v>
      </c>
      <c r="H2056" s="50"/>
    </row>
    <row r="2057" spans="1:8" ht="29.25">
      <c r="A2057" s="151" t="s">
        <v>863</v>
      </c>
      <c r="B2057" s="151" t="s">
        <v>86</v>
      </c>
      <c r="C2057" s="151" t="s">
        <v>87</v>
      </c>
      <c r="D2057" s="151" t="s">
        <v>72</v>
      </c>
      <c r="E2057" s="152">
        <v>1</v>
      </c>
      <c r="F2057" s="153">
        <v>169000</v>
      </c>
      <c r="G2057" s="153">
        <v>169000</v>
      </c>
      <c r="H2057" s="50"/>
    </row>
    <row r="2058" spans="1:8" ht="29.25">
      <c r="A2058" s="151" t="s">
        <v>863</v>
      </c>
      <c r="B2058" s="151" t="s">
        <v>75</v>
      </c>
      <c r="C2058" s="151" t="s">
        <v>76</v>
      </c>
      <c r="D2058" s="151" t="s">
        <v>78</v>
      </c>
      <c r="E2058" s="152">
        <v>1</v>
      </c>
      <c r="F2058" s="153">
        <v>189000</v>
      </c>
      <c r="G2058" s="153">
        <v>189000</v>
      </c>
      <c r="H2058" s="50"/>
    </row>
    <row r="2059" spans="1:8" ht="43.5">
      <c r="A2059" s="151" t="s">
        <v>864</v>
      </c>
      <c r="B2059" s="151" t="s">
        <v>96</v>
      </c>
      <c r="C2059" s="151" t="s">
        <v>97</v>
      </c>
      <c r="D2059" s="151" t="s">
        <v>72</v>
      </c>
      <c r="E2059" s="152">
        <v>3</v>
      </c>
      <c r="F2059" s="153">
        <v>449000</v>
      </c>
      <c r="G2059" s="153">
        <v>1347000</v>
      </c>
      <c r="H2059" s="50"/>
    </row>
    <row r="2060" spans="1:8" ht="43.5">
      <c r="A2060" s="151" t="s">
        <v>864</v>
      </c>
      <c r="B2060" s="151" t="s">
        <v>101</v>
      </c>
      <c r="C2060" s="151" t="s">
        <v>102</v>
      </c>
      <c r="D2060" s="151" t="s">
        <v>78</v>
      </c>
      <c r="E2060" s="152">
        <v>1</v>
      </c>
      <c r="F2060" s="153">
        <v>139000</v>
      </c>
      <c r="G2060" s="153">
        <v>139000</v>
      </c>
      <c r="H2060" s="50"/>
    </row>
    <row r="2061" spans="1:8" ht="43.5">
      <c r="A2061" s="151" t="s">
        <v>864</v>
      </c>
      <c r="B2061" s="151" t="s">
        <v>86</v>
      </c>
      <c r="C2061" s="151" t="s">
        <v>87</v>
      </c>
      <c r="D2061" s="151" t="s">
        <v>72</v>
      </c>
      <c r="E2061" s="152">
        <v>2</v>
      </c>
      <c r="F2061" s="153">
        <v>169000</v>
      </c>
      <c r="G2061" s="153">
        <v>338000</v>
      </c>
      <c r="H2061" s="50"/>
    </row>
    <row r="2062" spans="1:8" ht="43.5">
      <c r="A2062" s="151" t="s">
        <v>864</v>
      </c>
      <c r="B2062" s="151" t="s">
        <v>79</v>
      </c>
      <c r="C2062" s="151" t="s">
        <v>80</v>
      </c>
      <c r="D2062" s="151" t="s">
        <v>72</v>
      </c>
      <c r="E2062" s="152">
        <v>10</v>
      </c>
      <c r="F2062" s="153">
        <v>129000</v>
      </c>
      <c r="G2062" s="153">
        <v>1290000</v>
      </c>
      <c r="H2062" s="50"/>
    </row>
    <row r="2063" spans="1:8" ht="43.5">
      <c r="A2063" s="151" t="s">
        <v>864</v>
      </c>
      <c r="B2063" s="151" t="s">
        <v>88</v>
      </c>
      <c r="C2063" s="151" t="s">
        <v>89</v>
      </c>
      <c r="D2063" s="151" t="s">
        <v>72</v>
      </c>
      <c r="E2063" s="152">
        <v>4</v>
      </c>
      <c r="F2063" s="153">
        <v>299000</v>
      </c>
      <c r="G2063" s="153">
        <v>1196000</v>
      </c>
      <c r="H2063" s="50"/>
    </row>
    <row r="2064" spans="1:8" ht="43.5">
      <c r="A2064" s="151" t="s">
        <v>865</v>
      </c>
      <c r="B2064" s="151" t="s">
        <v>88</v>
      </c>
      <c r="C2064" s="151" t="s">
        <v>89</v>
      </c>
      <c r="D2064" s="151" t="s">
        <v>72</v>
      </c>
      <c r="E2064" s="152">
        <v>2</v>
      </c>
      <c r="F2064" s="153">
        <v>299000</v>
      </c>
      <c r="G2064" s="153">
        <v>598000</v>
      </c>
      <c r="H2064" s="50"/>
    </row>
    <row r="2065" spans="1:8" ht="29.25">
      <c r="A2065" s="151" t="s">
        <v>866</v>
      </c>
      <c r="B2065" s="151" t="s">
        <v>79</v>
      </c>
      <c r="C2065" s="151" t="s">
        <v>80</v>
      </c>
      <c r="D2065" s="151" t="s">
        <v>72</v>
      </c>
      <c r="E2065" s="152">
        <v>9</v>
      </c>
      <c r="F2065" s="153">
        <v>129000</v>
      </c>
      <c r="G2065" s="153">
        <v>1161000</v>
      </c>
      <c r="H2065" s="50"/>
    </row>
    <row r="2066" spans="1:8" ht="29.25">
      <c r="A2066" s="151" t="s">
        <v>866</v>
      </c>
      <c r="B2066" s="151" t="s">
        <v>91</v>
      </c>
      <c r="C2066" s="151" t="s">
        <v>92</v>
      </c>
      <c r="D2066" s="151" t="s">
        <v>72</v>
      </c>
      <c r="E2066" s="152">
        <v>4</v>
      </c>
      <c r="F2066" s="153">
        <v>249000</v>
      </c>
      <c r="G2066" s="153">
        <v>996000</v>
      </c>
      <c r="H2066" s="50"/>
    </row>
    <row r="2067" spans="1:8" ht="29.25">
      <c r="A2067" s="151" t="s">
        <v>866</v>
      </c>
      <c r="B2067" s="151" t="s">
        <v>98</v>
      </c>
      <c r="C2067" s="151" t="s">
        <v>99</v>
      </c>
      <c r="D2067" s="151" t="s">
        <v>72</v>
      </c>
      <c r="E2067" s="152">
        <v>2</v>
      </c>
      <c r="F2067" s="153">
        <v>99000</v>
      </c>
      <c r="G2067" s="153">
        <v>198000</v>
      </c>
      <c r="H2067" s="50"/>
    </row>
    <row r="2068" spans="1:8" ht="29.25">
      <c r="A2068" s="151" t="s">
        <v>866</v>
      </c>
      <c r="B2068" s="151" t="s">
        <v>75</v>
      </c>
      <c r="C2068" s="151" t="s">
        <v>76</v>
      </c>
      <c r="D2068" s="151" t="s">
        <v>78</v>
      </c>
      <c r="E2068" s="152">
        <v>3</v>
      </c>
      <c r="F2068" s="153">
        <v>189000</v>
      </c>
      <c r="G2068" s="153">
        <v>567000</v>
      </c>
      <c r="H2068" s="50"/>
    </row>
    <row r="2069" spans="1:8" ht="43.5">
      <c r="A2069" s="151" t="s">
        <v>867</v>
      </c>
      <c r="B2069" s="151" t="s">
        <v>101</v>
      </c>
      <c r="C2069" s="151" t="s">
        <v>102</v>
      </c>
      <c r="D2069" s="151" t="s">
        <v>78</v>
      </c>
      <c r="E2069" s="152">
        <v>7</v>
      </c>
      <c r="F2069" s="153">
        <v>139000</v>
      </c>
      <c r="G2069" s="153">
        <v>973000</v>
      </c>
      <c r="H2069" s="50"/>
    </row>
    <row r="2070" spans="1:8" ht="43.5">
      <c r="A2070" s="151" t="s">
        <v>867</v>
      </c>
      <c r="B2070" s="151" t="s">
        <v>83</v>
      </c>
      <c r="C2070" s="151" t="s">
        <v>84</v>
      </c>
      <c r="D2070" s="151" t="s">
        <v>72</v>
      </c>
      <c r="E2070" s="152">
        <v>5</v>
      </c>
      <c r="F2070" s="153">
        <v>125000</v>
      </c>
      <c r="G2070" s="153">
        <v>625000</v>
      </c>
      <c r="H2070" s="50"/>
    </row>
    <row r="2071" spans="1:8" ht="43.5">
      <c r="A2071" s="151" t="s">
        <v>867</v>
      </c>
      <c r="B2071" s="151" t="s">
        <v>88</v>
      </c>
      <c r="C2071" s="151" t="s">
        <v>89</v>
      </c>
      <c r="D2071" s="151" t="s">
        <v>72</v>
      </c>
      <c r="E2071" s="152">
        <v>6</v>
      </c>
      <c r="F2071" s="153">
        <v>299000</v>
      </c>
      <c r="G2071" s="153">
        <v>1794000</v>
      </c>
      <c r="H2071" s="50"/>
    </row>
    <row r="2072" spans="1:8" ht="29.25">
      <c r="A2072" s="151" t="s">
        <v>868</v>
      </c>
      <c r="B2072" s="151" t="s">
        <v>96</v>
      </c>
      <c r="C2072" s="151" t="s">
        <v>97</v>
      </c>
      <c r="D2072" s="151" t="s">
        <v>72</v>
      </c>
      <c r="E2072" s="152">
        <v>4</v>
      </c>
      <c r="F2072" s="153">
        <v>449000</v>
      </c>
      <c r="G2072" s="153">
        <v>1796000</v>
      </c>
      <c r="H2072" s="50"/>
    </row>
    <row r="2073" spans="1:8" ht="29.25">
      <c r="A2073" s="151" t="s">
        <v>868</v>
      </c>
      <c r="B2073" s="151" t="s">
        <v>98</v>
      </c>
      <c r="C2073" s="151" t="s">
        <v>99</v>
      </c>
      <c r="D2073" s="151" t="s">
        <v>72</v>
      </c>
      <c r="E2073" s="152">
        <v>3</v>
      </c>
      <c r="F2073" s="153">
        <v>99000</v>
      </c>
      <c r="G2073" s="153">
        <v>297000</v>
      </c>
      <c r="H2073" s="50"/>
    </row>
    <row r="2074" spans="1:8" ht="29.25">
      <c r="A2074" s="151" t="s">
        <v>868</v>
      </c>
      <c r="B2074" s="151" t="s">
        <v>83</v>
      </c>
      <c r="C2074" s="151" t="s">
        <v>84</v>
      </c>
      <c r="D2074" s="151" t="s">
        <v>72</v>
      </c>
      <c r="E2074" s="152">
        <v>6</v>
      </c>
      <c r="F2074" s="153">
        <v>125000</v>
      </c>
      <c r="G2074" s="153">
        <v>750000</v>
      </c>
      <c r="H2074" s="50"/>
    </row>
    <row r="2075" spans="1:8" ht="29.25">
      <c r="A2075" s="151" t="s">
        <v>869</v>
      </c>
      <c r="B2075" s="151" t="s">
        <v>79</v>
      </c>
      <c r="C2075" s="151" t="s">
        <v>80</v>
      </c>
      <c r="D2075" s="151" t="s">
        <v>72</v>
      </c>
      <c r="E2075" s="152">
        <v>1</v>
      </c>
      <c r="F2075" s="153">
        <v>129000</v>
      </c>
      <c r="G2075" s="153">
        <v>129000</v>
      </c>
      <c r="H2075" s="50"/>
    </row>
    <row r="2076" spans="1:8" ht="29.25">
      <c r="A2076" s="151" t="s">
        <v>869</v>
      </c>
      <c r="B2076" s="151" t="s">
        <v>86</v>
      </c>
      <c r="C2076" s="151" t="s">
        <v>87</v>
      </c>
      <c r="D2076" s="151" t="s">
        <v>72</v>
      </c>
      <c r="E2076" s="152">
        <v>11</v>
      </c>
      <c r="F2076" s="153">
        <v>169000</v>
      </c>
      <c r="G2076" s="153">
        <v>1859000</v>
      </c>
      <c r="H2076" s="50"/>
    </row>
    <row r="2077" spans="1:8" ht="29.25">
      <c r="A2077" s="151" t="s">
        <v>869</v>
      </c>
      <c r="B2077" s="151" t="s">
        <v>88</v>
      </c>
      <c r="C2077" s="151" t="s">
        <v>89</v>
      </c>
      <c r="D2077" s="151" t="s">
        <v>72</v>
      </c>
      <c r="E2077" s="152">
        <v>6</v>
      </c>
      <c r="F2077" s="153">
        <v>299000</v>
      </c>
      <c r="G2077" s="153">
        <v>1794000</v>
      </c>
      <c r="H2077" s="50"/>
    </row>
    <row r="2078" spans="1:8" ht="29.25">
      <c r="A2078" s="151" t="s">
        <v>870</v>
      </c>
      <c r="B2078" s="151" t="s">
        <v>91</v>
      </c>
      <c r="C2078" s="151" t="s">
        <v>92</v>
      </c>
      <c r="D2078" s="151" t="s">
        <v>72</v>
      </c>
      <c r="E2078" s="152">
        <v>3</v>
      </c>
      <c r="F2078" s="153">
        <v>249000</v>
      </c>
      <c r="G2078" s="153">
        <v>747000</v>
      </c>
      <c r="H2078" s="50"/>
    </row>
    <row r="2079" spans="1:8" ht="29.25">
      <c r="A2079" s="151" t="s">
        <v>870</v>
      </c>
      <c r="B2079" s="151" t="s">
        <v>93</v>
      </c>
      <c r="C2079" s="151" t="s">
        <v>94</v>
      </c>
      <c r="D2079" s="151" t="s">
        <v>72</v>
      </c>
      <c r="E2079" s="152">
        <v>1</v>
      </c>
      <c r="F2079" s="153">
        <v>549000</v>
      </c>
      <c r="G2079" s="153">
        <v>549000</v>
      </c>
      <c r="H2079" s="50"/>
    </row>
    <row r="2080" spans="1:8" ht="29.25">
      <c r="A2080" s="151" t="s">
        <v>870</v>
      </c>
      <c r="B2080" s="151" t="s">
        <v>69</v>
      </c>
      <c r="C2080" s="151" t="s">
        <v>70</v>
      </c>
      <c r="D2080" s="151" t="s">
        <v>72</v>
      </c>
      <c r="E2080" s="152">
        <v>2</v>
      </c>
      <c r="F2080" s="153">
        <v>149000</v>
      </c>
      <c r="G2080" s="153">
        <v>298000</v>
      </c>
      <c r="H2080" s="50"/>
    </row>
    <row r="2081" spans="1:8" ht="29.25">
      <c r="A2081" s="151" t="s">
        <v>871</v>
      </c>
      <c r="B2081" s="151" t="s">
        <v>101</v>
      </c>
      <c r="C2081" s="151" t="s">
        <v>102</v>
      </c>
      <c r="D2081" s="151" t="s">
        <v>78</v>
      </c>
      <c r="E2081" s="152">
        <v>9</v>
      </c>
      <c r="F2081" s="153">
        <v>139000</v>
      </c>
      <c r="G2081" s="153">
        <v>1251000</v>
      </c>
      <c r="H2081" s="50"/>
    </row>
    <row r="2082" spans="1:8" ht="29.25">
      <c r="A2082" s="151" t="s">
        <v>871</v>
      </c>
      <c r="B2082" s="151" t="s">
        <v>88</v>
      </c>
      <c r="C2082" s="151" t="s">
        <v>89</v>
      </c>
      <c r="D2082" s="151" t="s">
        <v>72</v>
      </c>
      <c r="E2082" s="152">
        <v>3</v>
      </c>
      <c r="F2082" s="153">
        <v>299000</v>
      </c>
      <c r="G2082" s="153">
        <v>897000</v>
      </c>
      <c r="H2082" s="50"/>
    </row>
    <row r="2083" spans="1:8" ht="29.25">
      <c r="A2083" s="151" t="s">
        <v>871</v>
      </c>
      <c r="B2083" s="151" t="s">
        <v>91</v>
      </c>
      <c r="C2083" s="151" t="s">
        <v>92</v>
      </c>
      <c r="D2083" s="151" t="s">
        <v>72</v>
      </c>
      <c r="E2083" s="152">
        <v>4</v>
      </c>
      <c r="F2083" s="153">
        <v>249000</v>
      </c>
      <c r="G2083" s="153">
        <v>996000</v>
      </c>
      <c r="H2083" s="50"/>
    </row>
    <row r="2084" spans="1:8" ht="29.25">
      <c r="A2084" s="151" t="s">
        <v>872</v>
      </c>
      <c r="B2084" s="151" t="s">
        <v>96</v>
      </c>
      <c r="C2084" s="151" t="s">
        <v>97</v>
      </c>
      <c r="D2084" s="151" t="s">
        <v>72</v>
      </c>
      <c r="E2084" s="152">
        <v>2</v>
      </c>
      <c r="F2084" s="153">
        <v>449000</v>
      </c>
      <c r="G2084" s="153">
        <v>898000</v>
      </c>
      <c r="H2084" s="50"/>
    </row>
    <row r="2085" spans="1:8" ht="29.25">
      <c r="A2085" s="151" t="s">
        <v>872</v>
      </c>
      <c r="B2085" s="151" t="s">
        <v>73</v>
      </c>
      <c r="C2085" s="151" t="s">
        <v>74</v>
      </c>
      <c r="D2085" s="151" t="s">
        <v>72</v>
      </c>
      <c r="E2085" s="152">
        <v>4</v>
      </c>
      <c r="F2085" s="153">
        <v>119000</v>
      </c>
      <c r="G2085" s="153">
        <v>476000</v>
      </c>
      <c r="H2085" s="50"/>
    </row>
    <row r="2086" spans="1:8" ht="29.25">
      <c r="A2086" s="151" t="s">
        <v>872</v>
      </c>
      <c r="B2086" s="151" t="s">
        <v>81</v>
      </c>
      <c r="C2086" s="151" t="s">
        <v>82</v>
      </c>
      <c r="D2086" s="151" t="s">
        <v>72</v>
      </c>
      <c r="E2086" s="152">
        <v>7</v>
      </c>
      <c r="F2086" s="153">
        <v>159000</v>
      </c>
      <c r="G2086" s="153">
        <v>1113000</v>
      </c>
      <c r="H2086" s="50"/>
    </row>
    <row r="2087" spans="1:8" ht="29.25">
      <c r="A2087" s="151" t="s">
        <v>872</v>
      </c>
      <c r="B2087" s="151" t="s">
        <v>69</v>
      </c>
      <c r="C2087" s="151" t="s">
        <v>70</v>
      </c>
      <c r="D2087" s="151" t="s">
        <v>72</v>
      </c>
      <c r="E2087" s="152">
        <v>6</v>
      </c>
      <c r="F2087" s="153">
        <v>149000</v>
      </c>
      <c r="G2087" s="153">
        <v>894000</v>
      </c>
      <c r="H2087" s="50"/>
    </row>
    <row r="2088" spans="1:8" ht="29.25">
      <c r="A2088" s="151" t="s">
        <v>872</v>
      </c>
      <c r="B2088" s="151" t="s">
        <v>79</v>
      </c>
      <c r="C2088" s="151" t="s">
        <v>80</v>
      </c>
      <c r="D2088" s="151" t="s">
        <v>72</v>
      </c>
      <c r="E2088" s="152">
        <v>9</v>
      </c>
      <c r="F2088" s="153">
        <v>129000</v>
      </c>
      <c r="G2088" s="153">
        <v>1161000</v>
      </c>
      <c r="H2088" s="50"/>
    </row>
    <row r="2089" spans="1:8" ht="43.5">
      <c r="A2089" s="151" t="s">
        <v>873</v>
      </c>
      <c r="B2089" s="151" t="s">
        <v>98</v>
      </c>
      <c r="C2089" s="151" t="s">
        <v>99</v>
      </c>
      <c r="D2089" s="151" t="s">
        <v>72</v>
      </c>
      <c r="E2089" s="152">
        <v>1</v>
      </c>
      <c r="F2089" s="153">
        <v>99000</v>
      </c>
      <c r="G2089" s="153">
        <v>99000</v>
      </c>
      <c r="H2089" s="50"/>
    </row>
    <row r="2090" spans="1:8" ht="43.5">
      <c r="A2090" s="151" t="s">
        <v>873</v>
      </c>
      <c r="B2090" s="151" t="s">
        <v>91</v>
      </c>
      <c r="C2090" s="151" t="s">
        <v>92</v>
      </c>
      <c r="D2090" s="151" t="s">
        <v>72</v>
      </c>
      <c r="E2090" s="152">
        <v>4</v>
      </c>
      <c r="F2090" s="153">
        <v>249000</v>
      </c>
      <c r="G2090" s="153">
        <v>996000</v>
      </c>
      <c r="H2090" s="50"/>
    </row>
    <row r="2091" spans="1:8" ht="43.5">
      <c r="A2091" s="151" t="s">
        <v>873</v>
      </c>
      <c r="B2091" s="151" t="s">
        <v>73</v>
      </c>
      <c r="C2091" s="151" t="s">
        <v>74</v>
      </c>
      <c r="D2091" s="151" t="s">
        <v>72</v>
      </c>
      <c r="E2091" s="152">
        <v>10</v>
      </c>
      <c r="F2091" s="153">
        <v>119000</v>
      </c>
      <c r="G2091" s="153">
        <v>1190000</v>
      </c>
      <c r="H2091" s="50"/>
    </row>
    <row r="2092" spans="1:8" ht="43.5">
      <c r="A2092" s="151" t="s">
        <v>874</v>
      </c>
      <c r="B2092" s="151" t="s">
        <v>88</v>
      </c>
      <c r="C2092" s="151" t="s">
        <v>89</v>
      </c>
      <c r="D2092" s="151" t="s">
        <v>72</v>
      </c>
      <c r="E2092" s="152">
        <v>3</v>
      </c>
      <c r="F2092" s="153">
        <v>299000</v>
      </c>
      <c r="G2092" s="153">
        <v>897000</v>
      </c>
      <c r="H2092" s="50"/>
    </row>
    <row r="2093" spans="1:8" ht="43.5">
      <c r="A2093" s="151" t="s">
        <v>874</v>
      </c>
      <c r="B2093" s="151" t="s">
        <v>98</v>
      </c>
      <c r="C2093" s="151" t="s">
        <v>99</v>
      </c>
      <c r="D2093" s="151" t="s">
        <v>72</v>
      </c>
      <c r="E2093" s="152">
        <v>2</v>
      </c>
      <c r="F2093" s="153">
        <v>99000</v>
      </c>
      <c r="G2093" s="153">
        <v>198000</v>
      </c>
      <c r="H2093" s="50"/>
    </row>
    <row r="2094" spans="1:8" ht="43.5">
      <c r="A2094" s="151" t="s">
        <v>874</v>
      </c>
      <c r="B2094" s="151" t="s">
        <v>79</v>
      </c>
      <c r="C2094" s="151" t="s">
        <v>80</v>
      </c>
      <c r="D2094" s="151" t="s">
        <v>72</v>
      </c>
      <c r="E2094" s="152">
        <v>5</v>
      </c>
      <c r="F2094" s="153">
        <v>129000</v>
      </c>
      <c r="G2094" s="153">
        <v>645000</v>
      </c>
      <c r="H2094" s="50"/>
    </row>
    <row r="2095" spans="1:8" ht="43.5">
      <c r="A2095" s="151" t="s">
        <v>874</v>
      </c>
      <c r="B2095" s="151" t="s">
        <v>91</v>
      </c>
      <c r="C2095" s="151" t="s">
        <v>92</v>
      </c>
      <c r="D2095" s="151" t="s">
        <v>72</v>
      </c>
      <c r="E2095" s="152">
        <v>5</v>
      </c>
      <c r="F2095" s="153">
        <v>249000</v>
      </c>
      <c r="G2095" s="153">
        <v>1245000</v>
      </c>
      <c r="H2095" s="50"/>
    </row>
    <row r="2096" spans="1:8" ht="29.25">
      <c r="A2096" s="151" t="s">
        <v>875</v>
      </c>
      <c r="B2096" s="151" t="s">
        <v>69</v>
      </c>
      <c r="C2096" s="151" t="s">
        <v>70</v>
      </c>
      <c r="D2096" s="151" t="s">
        <v>72</v>
      </c>
      <c r="E2096" s="152">
        <v>9</v>
      </c>
      <c r="F2096" s="153">
        <v>149000</v>
      </c>
      <c r="G2096" s="153">
        <v>1341000</v>
      </c>
      <c r="H2096" s="50"/>
    </row>
    <row r="2097" spans="1:8" ht="29.25">
      <c r="A2097" s="151" t="s">
        <v>875</v>
      </c>
      <c r="B2097" s="151" t="s">
        <v>93</v>
      </c>
      <c r="C2097" s="151" t="s">
        <v>94</v>
      </c>
      <c r="D2097" s="151" t="s">
        <v>72</v>
      </c>
      <c r="E2097" s="152">
        <v>1</v>
      </c>
      <c r="F2097" s="153">
        <v>549000</v>
      </c>
      <c r="G2097" s="153">
        <v>549000</v>
      </c>
      <c r="H2097" s="50"/>
    </row>
    <row r="2098" spans="1:8" ht="29.25">
      <c r="A2098" s="151" t="s">
        <v>875</v>
      </c>
      <c r="B2098" s="151" t="s">
        <v>83</v>
      </c>
      <c r="C2098" s="151" t="s">
        <v>84</v>
      </c>
      <c r="D2098" s="151" t="s">
        <v>72</v>
      </c>
      <c r="E2098" s="152">
        <v>10</v>
      </c>
      <c r="F2098" s="153">
        <v>125000</v>
      </c>
      <c r="G2098" s="153">
        <v>1250000</v>
      </c>
      <c r="H2098" s="50"/>
    </row>
    <row r="2099" spans="1:8" ht="29.25">
      <c r="A2099" s="151" t="s">
        <v>875</v>
      </c>
      <c r="B2099" s="151" t="s">
        <v>73</v>
      </c>
      <c r="C2099" s="151" t="s">
        <v>74</v>
      </c>
      <c r="D2099" s="151" t="s">
        <v>72</v>
      </c>
      <c r="E2099" s="152">
        <v>6</v>
      </c>
      <c r="F2099" s="153">
        <v>119000</v>
      </c>
      <c r="G2099" s="153">
        <v>714000</v>
      </c>
      <c r="H2099" s="50"/>
    </row>
    <row r="2100" spans="1:8" ht="29.25">
      <c r="A2100" s="151" t="s">
        <v>875</v>
      </c>
      <c r="B2100" s="151" t="s">
        <v>79</v>
      </c>
      <c r="C2100" s="151" t="s">
        <v>80</v>
      </c>
      <c r="D2100" s="151" t="s">
        <v>72</v>
      </c>
      <c r="E2100" s="152">
        <v>9</v>
      </c>
      <c r="F2100" s="153">
        <v>129000</v>
      </c>
      <c r="G2100" s="153">
        <v>1161000</v>
      </c>
      <c r="H2100" s="50"/>
    </row>
    <row r="2101" spans="1:8" ht="29.25">
      <c r="A2101" s="151" t="s">
        <v>875</v>
      </c>
      <c r="B2101" s="151" t="s">
        <v>101</v>
      </c>
      <c r="C2101" s="151" t="s">
        <v>102</v>
      </c>
      <c r="D2101" s="151" t="s">
        <v>78</v>
      </c>
      <c r="E2101" s="152">
        <v>4</v>
      </c>
      <c r="F2101" s="153">
        <v>139000</v>
      </c>
      <c r="G2101" s="153">
        <v>556000</v>
      </c>
      <c r="H2101" s="50"/>
    </row>
    <row r="2102" spans="1:8" ht="29.25">
      <c r="A2102" s="151" t="s">
        <v>876</v>
      </c>
      <c r="B2102" s="151" t="s">
        <v>75</v>
      </c>
      <c r="C2102" s="151" t="s">
        <v>76</v>
      </c>
      <c r="D2102" s="151" t="s">
        <v>78</v>
      </c>
      <c r="E2102" s="152">
        <v>1</v>
      </c>
      <c r="F2102" s="153">
        <v>189000</v>
      </c>
      <c r="G2102" s="153">
        <v>189000</v>
      </c>
      <c r="H2102" s="50"/>
    </row>
    <row r="2103" spans="1:8" ht="29.25">
      <c r="A2103" s="151" t="s">
        <v>876</v>
      </c>
      <c r="B2103" s="151" t="s">
        <v>81</v>
      </c>
      <c r="C2103" s="151" t="s">
        <v>82</v>
      </c>
      <c r="D2103" s="151" t="s">
        <v>72</v>
      </c>
      <c r="E2103" s="152">
        <v>4</v>
      </c>
      <c r="F2103" s="153">
        <v>159000</v>
      </c>
      <c r="G2103" s="153">
        <v>636000</v>
      </c>
      <c r="H2103" s="50"/>
    </row>
    <row r="2104" spans="1:8" ht="29.25">
      <c r="A2104" s="151" t="s">
        <v>876</v>
      </c>
      <c r="B2104" s="151" t="s">
        <v>83</v>
      </c>
      <c r="C2104" s="151" t="s">
        <v>84</v>
      </c>
      <c r="D2104" s="151" t="s">
        <v>72</v>
      </c>
      <c r="E2104" s="152">
        <v>1</v>
      </c>
      <c r="F2104" s="153">
        <v>125000</v>
      </c>
      <c r="G2104" s="153">
        <v>125000</v>
      </c>
      <c r="H2104" s="50"/>
    </row>
    <row r="2105" spans="1:8" ht="29.25">
      <c r="A2105" s="151" t="s">
        <v>876</v>
      </c>
      <c r="B2105" s="151" t="s">
        <v>93</v>
      </c>
      <c r="C2105" s="151" t="s">
        <v>94</v>
      </c>
      <c r="D2105" s="151" t="s">
        <v>72</v>
      </c>
      <c r="E2105" s="152">
        <v>5</v>
      </c>
      <c r="F2105" s="153">
        <v>549000</v>
      </c>
      <c r="G2105" s="153">
        <v>2745000</v>
      </c>
      <c r="H2105" s="50"/>
    </row>
    <row r="2106" spans="1:8" ht="29.25">
      <c r="A2106" s="151" t="s">
        <v>876</v>
      </c>
      <c r="B2106" s="151" t="s">
        <v>96</v>
      </c>
      <c r="C2106" s="151" t="s">
        <v>97</v>
      </c>
      <c r="D2106" s="151" t="s">
        <v>72</v>
      </c>
      <c r="E2106" s="152">
        <v>4</v>
      </c>
      <c r="F2106" s="153">
        <v>449000</v>
      </c>
      <c r="G2106" s="153">
        <v>1796000</v>
      </c>
      <c r="H2106" s="50"/>
    </row>
    <row r="2107" spans="1:8" ht="29.25">
      <c r="A2107" s="151" t="s">
        <v>877</v>
      </c>
      <c r="B2107" s="151" t="s">
        <v>101</v>
      </c>
      <c r="C2107" s="151" t="s">
        <v>102</v>
      </c>
      <c r="D2107" s="151" t="s">
        <v>78</v>
      </c>
      <c r="E2107" s="152">
        <v>6</v>
      </c>
      <c r="F2107" s="153">
        <v>139000</v>
      </c>
      <c r="G2107" s="153">
        <v>834000</v>
      </c>
      <c r="H2107" s="50"/>
    </row>
    <row r="2108" spans="1:8" ht="29.25">
      <c r="A2108" s="151" t="s">
        <v>877</v>
      </c>
      <c r="B2108" s="151" t="s">
        <v>81</v>
      </c>
      <c r="C2108" s="151" t="s">
        <v>82</v>
      </c>
      <c r="D2108" s="151" t="s">
        <v>72</v>
      </c>
      <c r="E2108" s="152">
        <v>2</v>
      </c>
      <c r="F2108" s="153">
        <v>159000</v>
      </c>
      <c r="G2108" s="153">
        <v>318000</v>
      </c>
      <c r="H2108" s="50"/>
    </row>
    <row r="2109" spans="1:8" ht="29.25">
      <c r="A2109" s="151" t="s">
        <v>878</v>
      </c>
      <c r="B2109" s="151" t="s">
        <v>86</v>
      </c>
      <c r="C2109" s="151" t="s">
        <v>87</v>
      </c>
      <c r="D2109" s="151" t="s">
        <v>72</v>
      </c>
      <c r="E2109" s="152">
        <v>11</v>
      </c>
      <c r="F2109" s="153">
        <v>169000</v>
      </c>
      <c r="G2109" s="153">
        <v>1859000</v>
      </c>
      <c r="H2109" s="50"/>
    </row>
    <row r="2110" spans="1:8" ht="29.25">
      <c r="A2110" s="151" t="s">
        <v>878</v>
      </c>
      <c r="B2110" s="151" t="s">
        <v>91</v>
      </c>
      <c r="C2110" s="151" t="s">
        <v>92</v>
      </c>
      <c r="D2110" s="151" t="s">
        <v>72</v>
      </c>
      <c r="E2110" s="152">
        <v>5</v>
      </c>
      <c r="F2110" s="153">
        <v>249000</v>
      </c>
      <c r="G2110" s="153">
        <v>1245000</v>
      </c>
      <c r="H2110" s="50"/>
    </row>
    <row r="2111" spans="1:8" ht="29.25">
      <c r="A2111" s="151" t="s">
        <v>878</v>
      </c>
      <c r="B2111" s="151" t="s">
        <v>75</v>
      </c>
      <c r="C2111" s="151" t="s">
        <v>76</v>
      </c>
      <c r="D2111" s="151" t="s">
        <v>78</v>
      </c>
      <c r="E2111" s="152">
        <v>6</v>
      </c>
      <c r="F2111" s="153">
        <v>189000</v>
      </c>
      <c r="G2111" s="153">
        <v>1134000</v>
      </c>
      <c r="H2111" s="50"/>
    </row>
    <row r="2112" spans="1:8" ht="29.25">
      <c r="A2112" s="151" t="s">
        <v>879</v>
      </c>
      <c r="B2112" s="151" t="s">
        <v>101</v>
      </c>
      <c r="C2112" s="151" t="s">
        <v>102</v>
      </c>
      <c r="D2112" s="151" t="s">
        <v>78</v>
      </c>
      <c r="E2112" s="152">
        <v>5</v>
      </c>
      <c r="F2112" s="153">
        <v>139000</v>
      </c>
      <c r="G2112" s="153">
        <v>695000</v>
      </c>
      <c r="H2112" s="50"/>
    </row>
    <row r="2113" spans="1:8" ht="29.25">
      <c r="A2113" s="151" t="s">
        <v>879</v>
      </c>
      <c r="B2113" s="151" t="s">
        <v>79</v>
      </c>
      <c r="C2113" s="151" t="s">
        <v>80</v>
      </c>
      <c r="D2113" s="151" t="s">
        <v>72</v>
      </c>
      <c r="E2113" s="152">
        <v>2</v>
      </c>
      <c r="F2113" s="153">
        <v>129000</v>
      </c>
      <c r="G2113" s="153">
        <v>258000</v>
      </c>
      <c r="H2113" s="50"/>
    </row>
    <row r="2114" spans="1:8" ht="29.25">
      <c r="A2114" s="151" t="s">
        <v>879</v>
      </c>
      <c r="B2114" s="151" t="s">
        <v>73</v>
      </c>
      <c r="C2114" s="151" t="s">
        <v>74</v>
      </c>
      <c r="D2114" s="151" t="s">
        <v>72</v>
      </c>
      <c r="E2114" s="152">
        <v>5</v>
      </c>
      <c r="F2114" s="153">
        <v>119000</v>
      </c>
      <c r="G2114" s="153">
        <v>595000</v>
      </c>
      <c r="H2114" s="50"/>
    </row>
    <row r="2115" spans="1:8" ht="29.25">
      <c r="A2115" s="151" t="s">
        <v>880</v>
      </c>
      <c r="B2115" s="151" t="s">
        <v>86</v>
      </c>
      <c r="C2115" s="151" t="s">
        <v>87</v>
      </c>
      <c r="D2115" s="151" t="s">
        <v>72</v>
      </c>
      <c r="E2115" s="152">
        <v>3</v>
      </c>
      <c r="F2115" s="153">
        <v>169000</v>
      </c>
      <c r="G2115" s="153">
        <v>507000</v>
      </c>
      <c r="H2115" s="50"/>
    </row>
    <row r="2116" spans="1:8" ht="29.25">
      <c r="A2116" s="151" t="s">
        <v>880</v>
      </c>
      <c r="B2116" s="151" t="s">
        <v>96</v>
      </c>
      <c r="C2116" s="151" t="s">
        <v>97</v>
      </c>
      <c r="D2116" s="151" t="s">
        <v>72</v>
      </c>
      <c r="E2116" s="152">
        <v>5</v>
      </c>
      <c r="F2116" s="153">
        <v>449000</v>
      </c>
      <c r="G2116" s="153">
        <v>2245000</v>
      </c>
      <c r="H2116" s="50"/>
    </row>
    <row r="2117" spans="1:8" ht="29.25">
      <c r="A2117" s="151" t="s">
        <v>880</v>
      </c>
      <c r="B2117" s="151" t="s">
        <v>73</v>
      </c>
      <c r="C2117" s="151" t="s">
        <v>74</v>
      </c>
      <c r="D2117" s="151" t="s">
        <v>72</v>
      </c>
      <c r="E2117" s="152">
        <v>10</v>
      </c>
      <c r="F2117" s="153">
        <v>119000</v>
      </c>
      <c r="G2117" s="153">
        <v>1190000</v>
      </c>
      <c r="H2117" s="50"/>
    </row>
    <row r="2118" spans="1:8" ht="29.25">
      <c r="A2118" s="151" t="s">
        <v>880</v>
      </c>
      <c r="B2118" s="151" t="s">
        <v>101</v>
      </c>
      <c r="C2118" s="151" t="s">
        <v>102</v>
      </c>
      <c r="D2118" s="151" t="s">
        <v>78</v>
      </c>
      <c r="E2118" s="152">
        <v>1</v>
      </c>
      <c r="F2118" s="153">
        <v>139000</v>
      </c>
      <c r="G2118" s="153">
        <v>139000</v>
      </c>
      <c r="H2118" s="50"/>
    </row>
    <row r="2119" spans="1:8" ht="29.25">
      <c r="A2119" s="151" t="s">
        <v>880</v>
      </c>
      <c r="B2119" s="151" t="s">
        <v>91</v>
      </c>
      <c r="C2119" s="151" t="s">
        <v>92</v>
      </c>
      <c r="D2119" s="151" t="s">
        <v>72</v>
      </c>
      <c r="E2119" s="152">
        <v>1</v>
      </c>
      <c r="F2119" s="153">
        <v>249000</v>
      </c>
      <c r="G2119" s="153">
        <v>249000</v>
      </c>
      <c r="H2119" s="50"/>
    </row>
    <row r="2120" spans="1:8" ht="29.25">
      <c r="A2120" s="151" t="s">
        <v>880</v>
      </c>
      <c r="B2120" s="151" t="s">
        <v>81</v>
      </c>
      <c r="C2120" s="151" t="s">
        <v>82</v>
      </c>
      <c r="D2120" s="151" t="s">
        <v>72</v>
      </c>
      <c r="E2120" s="152">
        <v>6</v>
      </c>
      <c r="F2120" s="153">
        <v>159000</v>
      </c>
      <c r="G2120" s="153">
        <v>954000</v>
      </c>
      <c r="H2120" s="50"/>
    </row>
    <row r="2121" spans="1:8" ht="43.5">
      <c r="A2121" s="151" t="s">
        <v>881</v>
      </c>
      <c r="B2121" s="151" t="s">
        <v>73</v>
      </c>
      <c r="C2121" s="151" t="s">
        <v>74</v>
      </c>
      <c r="D2121" s="151" t="s">
        <v>72</v>
      </c>
      <c r="E2121" s="152">
        <v>2</v>
      </c>
      <c r="F2121" s="153">
        <v>119000</v>
      </c>
      <c r="G2121" s="153">
        <v>238000</v>
      </c>
      <c r="H2121" s="50"/>
    </row>
    <row r="2122" spans="1:8" ht="43.5">
      <c r="A2122" s="151" t="s">
        <v>881</v>
      </c>
      <c r="B2122" s="151" t="s">
        <v>69</v>
      </c>
      <c r="C2122" s="151" t="s">
        <v>70</v>
      </c>
      <c r="D2122" s="151" t="s">
        <v>72</v>
      </c>
      <c r="E2122" s="152">
        <v>8</v>
      </c>
      <c r="F2122" s="153">
        <v>149000</v>
      </c>
      <c r="G2122" s="153">
        <v>1192000</v>
      </c>
      <c r="H2122" s="50"/>
    </row>
    <row r="2123" spans="1:8" ht="43.5">
      <c r="A2123" s="151" t="s">
        <v>881</v>
      </c>
      <c r="B2123" s="151" t="s">
        <v>86</v>
      </c>
      <c r="C2123" s="151" t="s">
        <v>87</v>
      </c>
      <c r="D2123" s="151" t="s">
        <v>72</v>
      </c>
      <c r="E2123" s="152">
        <v>3</v>
      </c>
      <c r="F2123" s="153">
        <v>169000</v>
      </c>
      <c r="G2123" s="153">
        <v>507000</v>
      </c>
      <c r="H2123" s="50"/>
    </row>
    <row r="2124" spans="1:8" ht="43.5">
      <c r="A2124" s="151" t="s">
        <v>881</v>
      </c>
      <c r="B2124" s="151" t="s">
        <v>91</v>
      </c>
      <c r="C2124" s="151" t="s">
        <v>92</v>
      </c>
      <c r="D2124" s="151" t="s">
        <v>72</v>
      </c>
      <c r="E2124" s="152">
        <v>1</v>
      </c>
      <c r="F2124" s="153">
        <v>249000</v>
      </c>
      <c r="G2124" s="153">
        <v>249000</v>
      </c>
      <c r="H2124" s="50"/>
    </row>
    <row r="2125" spans="1:8" ht="43.5">
      <c r="A2125" s="151" t="s">
        <v>882</v>
      </c>
      <c r="B2125" s="151" t="s">
        <v>83</v>
      </c>
      <c r="C2125" s="151" t="s">
        <v>84</v>
      </c>
      <c r="D2125" s="151" t="s">
        <v>72</v>
      </c>
      <c r="E2125" s="152">
        <v>11</v>
      </c>
      <c r="F2125" s="153">
        <v>125000</v>
      </c>
      <c r="G2125" s="153">
        <v>1375000</v>
      </c>
      <c r="H2125" s="50"/>
    </row>
    <row r="2126" spans="1:8" ht="43.5">
      <c r="A2126" s="151" t="s">
        <v>882</v>
      </c>
      <c r="B2126" s="151" t="s">
        <v>73</v>
      </c>
      <c r="C2126" s="151" t="s">
        <v>74</v>
      </c>
      <c r="D2126" s="151" t="s">
        <v>72</v>
      </c>
      <c r="E2126" s="152">
        <v>6</v>
      </c>
      <c r="F2126" s="153">
        <v>119000</v>
      </c>
      <c r="G2126" s="153">
        <v>714000</v>
      </c>
      <c r="H2126" s="50"/>
    </row>
    <row r="2127" spans="1:8" ht="43.5">
      <c r="A2127" s="151" t="s">
        <v>882</v>
      </c>
      <c r="B2127" s="151" t="s">
        <v>96</v>
      </c>
      <c r="C2127" s="151" t="s">
        <v>97</v>
      </c>
      <c r="D2127" s="151" t="s">
        <v>72</v>
      </c>
      <c r="E2127" s="152">
        <v>3</v>
      </c>
      <c r="F2127" s="153">
        <v>449000</v>
      </c>
      <c r="G2127" s="153">
        <v>1347000</v>
      </c>
      <c r="H2127" s="50"/>
    </row>
    <row r="2128" spans="1:8" ht="43.5">
      <c r="A2128" s="151" t="s">
        <v>883</v>
      </c>
      <c r="B2128" s="151" t="s">
        <v>79</v>
      </c>
      <c r="C2128" s="151" t="s">
        <v>80</v>
      </c>
      <c r="D2128" s="151" t="s">
        <v>72</v>
      </c>
      <c r="E2128" s="152">
        <v>5</v>
      </c>
      <c r="F2128" s="153">
        <v>129000</v>
      </c>
      <c r="G2128" s="153">
        <v>645000</v>
      </c>
      <c r="H2128" s="50"/>
    </row>
    <row r="2129" spans="1:8" ht="43.5">
      <c r="A2129" s="151" t="s">
        <v>883</v>
      </c>
      <c r="B2129" s="151" t="s">
        <v>73</v>
      </c>
      <c r="C2129" s="151" t="s">
        <v>74</v>
      </c>
      <c r="D2129" s="151" t="s">
        <v>72</v>
      </c>
      <c r="E2129" s="152">
        <v>10</v>
      </c>
      <c r="F2129" s="153">
        <v>119000</v>
      </c>
      <c r="G2129" s="153">
        <v>1190000</v>
      </c>
      <c r="H2129" s="50"/>
    </row>
    <row r="2130" spans="1:8" ht="43.5">
      <c r="A2130" s="151" t="s">
        <v>883</v>
      </c>
      <c r="B2130" s="151" t="s">
        <v>88</v>
      </c>
      <c r="C2130" s="151" t="s">
        <v>89</v>
      </c>
      <c r="D2130" s="151" t="s">
        <v>72</v>
      </c>
      <c r="E2130" s="152">
        <v>1</v>
      </c>
      <c r="F2130" s="153">
        <v>299000</v>
      </c>
      <c r="G2130" s="153">
        <v>299000</v>
      </c>
      <c r="H2130" s="50"/>
    </row>
    <row r="2131" spans="1:8" ht="43.5">
      <c r="A2131" s="151" t="s">
        <v>883</v>
      </c>
      <c r="B2131" s="151" t="s">
        <v>93</v>
      </c>
      <c r="C2131" s="151" t="s">
        <v>94</v>
      </c>
      <c r="D2131" s="151" t="s">
        <v>72</v>
      </c>
      <c r="E2131" s="152">
        <v>2</v>
      </c>
      <c r="F2131" s="153">
        <v>549000</v>
      </c>
      <c r="G2131" s="153">
        <v>1098000</v>
      </c>
      <c r="H2131" s="50"/>
    </row>
    <row r="2132" spans="1:8" ht="29.25">
      <c r="A2132" s="151" t="s">
        <v>884</v>
      </c>
      <c r="B2132" s="151" t="s">
        <v>81</v>
      </c>
      <c r="C2132" s="151" t="s">
        <v>82</v>
      </c>
      <c r="D2132" s="151" t="s">
        <v>72</v>
      </c>
      <c r="E2132" s="152">
        <v>7</v>
      </c>
      <c r="F2132" s="153">
        <v>159000</v>
      </c>
      <c r="G2132" s="153">
        <v>1113000</v>
      </c>
      <c r="H2132" s="50"/>
    </row>
    <row r="2133" spans="1:8" ht="29.25">
      <c r="A2133" s="151" t="s">
        <v>884</v>
      </c>
      <c r="B2133" s="151" t="s">
        <v>83</v>
      </c>
      <c r="C2133" s="151" t="s">
        <v>84</v>
      </c>
      <c r="D2133" s="151" t="s">
        <v>72</v>
      </c>
      <c r="E2133" s="152">
        <v>8</v>
      </c>
      <c r="F2133" s="153">
        <v>125000</v>
      </c>
      <c r="G2133" s="153">
        <v>1000000</v>
      </c>
      <c r="H2133" s="50"/>
    </row>
    <row r="2134" spans="1:8" ht="29.25">
      <c r="A2134" s="151" t="s">
        <v>884</v>
      </c>
      <c r="B2134" s="151" t="s">
        <v>91</v>
      </c>
      <c r="C2134" s="151" t="s">
        <v>92</v>
      </c>
      <c r="D2134" s="151" t="s">
        <v>72</v>
      </c>
      <c r="E2134" s="152">
        <v>2</v>
      </c>
      <c r="F2134" s="153">
        <v>249000</v>
      </c>
      <c r="G2134" s="153">
        <v>498000</v>
      </c>
      <c r="H2134" s="50"/>
    </row>
    <row r="2135" spans="1:8" ht="29.25">
      <c r="A2135" s="151" t="s">
        <v>884</v>
      </c>
      <c r="B2135" s="151" t="s">
        <v>101</v>
      </c>
      <c r="C2135" s="151" t="s">
        <v>102</v>
      </c>
      <c r="D2135" s="151" t="s">
        <v>78</v>
      </c>
      <c r="E2135" s="152">
        <v>1</v>
      </c>
      <c r="F2135" s="153">
        <v>139000</v>
      </c>
      <c r="G2135" s="153">
        <v>139000</v>
      </c>
      <c r="H2135" s="50"/>
    </row>
    <row r="2136" spans="1:8" ht="29.25">
      <c r="A2136" s="151" t="s">
        <v>884</v>
      </c>
      <c r="B2136" s="151" t="s">
        <v>98</v>
      </c>
      <c r="C2136" s="151" t="s">
        <v>99</v>
      </c>
      <c r="D2136" s="151" t="s">
        <v>72</v>
      </c>
      <c r="E2136" s="152">
        <v>11</v>
      </c>
      <c r="F2136" s="153">
        <v>99000</v>
      </c>
      <c r="G2136" s="153">
        <v>1089000</v>
      </c>
      <c r="H2136" s="50"/>
    </row>
    <row r="2137" spans="1:8" ht="43.5">
      <c r="A2137" s="151" t="s">
        <v>885</v>
      </c>
      <c r="B2137" s="151" t="s">
        <v>75</v>
      </c>
      <c r="C2137" s="151" t="s">
        <v>76</v>
      </c>
      <c r="D2137" s="151" t="s">
        <v>78</v>
      </c>
      <c r="E2137" s="152">
        <v>10</v>
      </c>
      <c r="F2137" s="153">
        <v>189000</v>
      </c>
      <c r="G2137" s="153">
        <v>1890000</v>
      </c>
      <c r="H2137" s="50"/>
    </row>
    <row r="2138" spans="1:8" ht="43.5">
      <c r="A2138" s="151" t="s">
        <v>885</v>
      </c>
      <c r="B2138" s="151" t="s">
        <v>93</v>
      </c>
      <c r="C2138" s="151" t="s">
        <v>94</v>
      </c>
      <c r="D2138" s="151" t="s">
        <v>72</v>
      </c>
      <c r="E2138" s="152">
        <v>4</v>
      </c>
      <c r="F2138" s="153">
        <v>549000</v>
      </c>
      <c r="G2138" s="153">
        <v>2196000</v>
      </c>
      <c r="H2138" s="50"/>
    </row>
    <row r="2139" spans="1:8" ht="43.5">
      <c r="A2139" s="151" t="s">
        <v>885</v>
      </c>
      <c r="B2139" s="151" t="s">
        <v>96</v>
      </c>
      <c r="C2139" s="151" t="s">
        <v>97</v>
      </c>
      <c r="D2139" s="151" t="s">
        <v>72</v>
      </c>
      <c r="E2139" s="152">
        <v>4</v>
      </c>
      <c r="F2139" s="153">
        <v>449000</v>
      </c>
      <c r="G2139" s="153">
        <v>1796000</v>
      </c>
      <c r="H2139" s="50"/>
    </row>
    <row r="2140" spans="1:8" ht="43.5">
      <c r="A2140" s="151" t="s">
        <v>885</v>
      </c>
      <c r="B2140" s="151" t="s">
        <v>83</v>
      </c>
      <c r="C2140" s="151" t="s">
        <v>84</v>
      </c>
      <c r="D2140" s="151" t="s">
        <v>72</v>
      </c>
      <c r="E2140" s="152">
        <v>7</v>
      </c>
      <c r="F2140" s="153">
        <v>125000</v>
      </c>
      <c r="G2140" s="153">
        <v>875000</v>
      </c>
      <c r="H2140" s="50"/>
    </row>
    <row r="2141" spans="1:8" ht="43.5">
      <c r="A2141" s="151" t="s">
        <v>885</v>
      </c>
      <c r="B2141" s="151" t="s">
        <v>79</v>
      </c>
      <c r="C2141" s="151" t="s">
        <v>80</v>
      </c>
      <c r="D2141" s="151" t="s">
        <v>72</v>
      </c>
      <c r="E2141" s="152">
        <v>8</v>
      </c>
      <c r="F2141" s="153">
        <v>129000</v>
      </c>
      <c r="G2141" s="153">
        <v>1032000</v>
      </c>
      <c r="H2141" s="50"/>
    </row>
    <row r="2142" spans="1:8" ht="29.25">
      <c r="A2142" s="151" t="s">
        <v>886</v>
      </c>
      <c r="B2142" s="151" t="s">
        <v>98</v>
      </c>
      <c r="C2142" s="151" t="s">
        <v>99</v>
      </c>
      <c r="D2142" s="151" t="s">
        <v>72</v>
      </c>
      <c r="E2142" s="152">
        <v>11</v>
      </c>
      <c r="F2142" s="153">
        <v>99000</v>
      </c>
      <c r="G2142" s="153">
        <v>1089000</v>
      </c>
      <c r="H2142" s="50"/>
    </row>
    <row r="2143" spans="1:8" ht="29.25">
      <c r="A2143" s="151" t="s">
        <v>886</v>
      </c>
      <c r="B2143" s="151" t="s">
        <v>86</v>
      </c>
      <c r="C2143" s="151" t="s">
        <v>87</v>
      </c>
      <c r="D2143" s="151" t="s">
        <v>72</v>
      </c>
      <c r="E2143" s="152">
        <v>2</v>
      </c>
      <c r="F2143" s="153">
        <v>169000</v>
      </c>
      <c r="G2143" s="153">
        <v>338000</v>
      </c>
      <c r="H2143" s="50"/>
    </row>
    <row r="2144" spans="1:8" ht="29.25">
      <c r="A2144" s="151" t="s">
        <v>886</v>
      </c>
      <c r="B2144" s="151" t="s">
        <v>91</v>
      </c>
      <c r="C2144" s="151" t="s">
        <v>92</v>
      </c>
      <c r="D2144" s="151" t="s">
        <v>72</v>
      </c>
      <c r="E2144" s="152">
        <v>4</v>
      </c>
      <c r="F2144" s="153">
        <v>249000</v>
      </c>
      <c r="G2144" s="153">
        <v>996000</v>
      </c>
      <c r="H2144" s="50"/>
    </row>
    <row r="2145" spans="1:8" ht="29.25">
      <c r="A2145" s="151" t="s">
        <v>886</v>
      </c>
      <c r="B2145" s="151" t="s">
        <v>93</v>
      </c>
      <c r="C2145" s="151" t="s">
        <v>94</v>
      </c>
      <c r="D2145" s="151" t="s">
        <v>72</v>
      </c>
      <c r="E2145" s="152">
        <v>5</v>
      </c>
      <c r="F2145" s="153">
        <v>549000</v>
      </c>
      <c r="G2145" s="153">
        <v>2745000</v>
      </c>
      <c r="H2145" s="50"/>
    </row>
    <row r="2146" spans="1:8" ht="29.25">
      <c r="A2146" s="151" t="s">
        <v>886</v>
      </c>
      <c r="B2146" s="151" t="s">
        <v>75</v>
      </c>
      <c r="C2146" s="151" t="s">
        <v>76</v>
      </c>
      <c r="D2146" s="151" t="s">
        <v>78</v>
      </c>
      <c r="E2146" s="152">
        <v>6</v>
      </c>
      <c r="F2146" s="153">
        <v>189000</v>
      </c>
      <c r="G2146" s="153">
        <v>1134000</v>
      </c>
      <c r="H2146" s="50"/>
    </row>
    <row r="2147" spans="1:8" ht="29.25">
      <c r="A2147" s="151" t="s">
        <v>886</v>
      </c>
      <c r="B2147" s="151" t="s">
        <v>69</v>
      </c>
      <c r="C2147" s="151" t="s">
        <v>70</v>
      </c>
      <c r="D2147" s="151" t="s">
        <v>72</v>
      </c>
      <c r="E2147" s="152">
        <v>4</v>
      </c>
      <c r="F2147" s="153">
        <v>149000</v>
      </c>
      <c r="G2147" s="153">
        <v>596000</v>
      </c>
      <c r="H2147" s="50"/>
    </row>
    <row r="2148" spans="1:8" ht="29.25">
      <c r="A2148" s="151" t="s">
        <v>887</v>
      </c>
      <c r="B2148" s="151" t="s">
        <v>91</v>
      </c>
      <c r="C2148" s="151" t="s">
        <v>92</v>
      </c>
      <c r="D2148" s="151" t="s">
        <v>72</v>
      </c>
      <c r="E2148" s="152">
        <v>1</v>
      </c>
      <c r="F2148" s="153">
        <v>249000</v>
      </c>
      <c r="G2148" s="153">
        <v>249000</v>
      </c>
      <c r="H2148" s="50"/>
    </row>
    <row r="2149" spans="1:8" ht="29.25">
      <c r="A2149" s="151" t="s">
        <v>887</v>
      </c>
      <c r="B2149" s="151" t="s">
        <v>98</v>
      </c>
      <c r="C2149" s="151" t="s">
        <v>99</v>
      </c>
      <c r="D2149" s="151" t="s">
        <v>72</v>
      </c>
      <c r="E2149" s="152">
        <v>6</v>
      </c>
      <c r="F2149" s="153">
        <v>99000</v>
      </c>
      <c r="G2149" s="153">
        <v>594000</v>
      </c>
      <c r="H2149" s="50"/>
    </row>
    <row r="2150" spans="1:8" ht="29.25">
      <c r="A2150" s="151" t="s">
        <v>887</v>
      </c>
      <c r="B2150" s="151" t="s">
        <v>86</v>
      </c>
      <c r="C2150" s="151" t="s">
        <v>87</v>
      </c>
      <c r="D2150" s="151" t="s">
        <v>72</v>
      </c>
      <c r="E2150" s="152">
        <v>10</v>
      </c>
      <c r="F2150" s="153">
        <v>169000</v>
      </c>
      <c r="G2150" s="153">
        <v>1690000</v>
      </c>
      <c r="H2150" s="50"/>
    </row>
    <row r="2151" spans="1:8" ht="29.25">
      <c r="A2151" s="151" t="s">
        <v>888</v>
      </c>
      <c r="B2151" s="151" t="s">
        <v>88</v>
      </c>
      <c r="C2151" s="151" t="s">
        <v>89</v>
      </c>
      <c r="D2151" s="151" t="s">
        <v>72</v>
      </c>
      <c r="E2151" s="152">
        <v>4</v>
      </c>
      <c r="F2151" s="153">
        <v>299000</v>
      </c>
      <c r="G2151" s="153">
        <v>1196000</v>
      </c>
      <c r="H2151" s="50"/>
    </row>
    <row r="2152" spans="1:8" ht="29.25">
      <c r="A2152" s="151" t="s">
        <v>888</v>
      </c>
      <c r="B2152" s="151" t="s">
        <v>93</v>
      </c>
      <c r="C2152" s="151" t="s">
        <v>94</v>
      </c>
      <c r="D2152" s="151" t="s">
        <v>72</v>
      </c>
      <c r="E2152" s="152">
        <v>1</v>
      </c>
      <c r="F2152" s="153">
        <v>549000</v>
      </c>
      <c r="G2152" s="153">
        <v>549000</v>
      </c>
      <c r="H2152" s="50"/>
    </row>
    <row r="2153" spans="1:8" ht="29.25">
      <c r="A2153" s="151" t="s">
        <v>889</v>
      </c>
      <c r="B2153" s="151" t="s">
        <v>73</v>
      </c>
      <c r="C2153" s="151" t="s">
        <v>74</v>
      </c>
      <c r="D2153" s="151" t="s">
        <v>72</v>
      </c>
      <c r="E2153" s="152">
        <v>6</v>
      </c>
      <c r="F2153" s="153">
        <v>119000</v>
      </c>
      <c r="G2153" s="153">
        <v>714000</v>
      </c>
      <c r="H2153" s="50"/>
    </row>
    <row r="2154" spans="1:8" ht="29.25">
      <c r="A2154" s="151" t="s">
        <v>889</v>
      </c>
      <c r="B2154" s="151" t="s">
        <v>96</v>
      </c>
      <c r="C2154" s="151" t="s">
        <v>97</v>
      </c>
      <c r="D2154" s="151" t="s">
        <v>72</v>
      </c>
      <c r="E2154" s="152">
        <v>3</v>
      </c>
      <c r="F2154" s="153">
        <v>449000</v>
      </c>
      <c r="G2154" s="153">
        <v>1347000</v>
      </c>
      <c r="H2154" s="50"/>
    </row>
    <row r="2155" spans="1:8" ht="29.25">
      <c r="A2155" s="151" t="s">
        <v>889</v>
      </c>
      <c r="B2155" s="151" t="s">
        <v>101</v>
      </c>
      <c r="C2155" s="151" t="s">
        <v>102</v>
      </c>
      <c r="D2155" s="151" t="s">
        <v>78</v>
      </c>
      <c r="E2155" s="152">
        <v>6</v>
      </c>
      <c r="F2155" s="153">
        <v>139000</v>
      </c>
      <c r="G2155" s="153">
        <v>834000</v>
      </c>
      <c r="H2155" s="50"/>
    </row>
    <row r="2156" spans="1:8" ht="29.25">
      <c r="A2156" s="151" t="s">
        <v>889</v>
      </c>
      <c r="B2156" s="151" t="s">
        <v>88</v>
      </c>
      <c r="C2156" s="151" t="s">
        <v>89</v>
      </c>
      <c r="D2156" s="151" t="s">
        <v>72</v>
      </c>
      <c r="E2156" s="152">
        <v>7</v>
      </c>
      <c r="F2156" s="153">
        <v>299000</v>
      </c>
      <c r="G2156" s="153">
        <v>2093000</v>
      </c>
      <c r="H2156" s="50"/>
    </row>
    <row r="2157" spans="1:8" ht="29.25">
      <c r="A2157" s="151" t="s">
        <v>889</v>
      </c>
      <c r="B2157" s="151" t="s">
        <v>83</v>
      </c>
      <c r="C2157" s="151" t="s">
        <v>84</v>
      </c>
      <c r="D2157" s="151" t="s">
        <v>72</v>
      </c>
      <c r="E2157" s="152">
        <v>3</v>
      </c>
      <c r="F2157" s="153">
        <v>125000</v>
      </c>
      <c r="G2157" s="153">
        <v>375000</v>
      </c>
      <c r="H2157" s="50"/>
    </row>
    <row r="2158" spans="1:8" ht="29.25">
      <c r="A2158" s="151" t="s">
        <v>889</v>
      </c>
      <c r="B2158" s="151" t="s">
        <v>75</v>
      </c>
      <c r="C2158" s="151" t="s">
        <v>76</v>
      </c>
      <c r="D2158" s="151" t="s">
        <v>78</v>
      </c>
      <c r="E2158" s="152">
        <v>12</v>
      </c>
      <c r="F2158" s="153">
        <v>189000</v>
      </c>
      <c r="G2158" s="153">
        <v>2268000</v>
      </c>
      <c r="H2158" s="50"/>
    </row>
    <row r="2159" spans="1:8" ht="43.5">
      <c r="A2159" s="151" t="s">
        <v>890</v>
      </c>
      <c r="B2159" s="151" t="s">
        <v>79</v>
      </c>
      <c r="C2159" s="151" t="s">
        <v>80</v>
      </c>
      <c r="D2159" s="151" t="s">
        <v>72</v>
      </c>
      <c r="E2159" s="152">
        <v>10</v>
      </c>
      <c r="F2159" s="153">
        <v>129000</v>
      </c>
      <c r="G2159" s="153">
        <v>1290000</v>
      </c>
      <c r="H2159" s="50"/>
    </row>
    <row r="2160" spans="1:8" ht="43.5">
      <c r="A2160" s="151" t="s">
        <v>890</v>
      </c>
      <c r="B2160" s="151" t="s">
        <v>75</v>
      </c>
      <c r="C2160" s="151" t="s">
        <v>76</v>
      </c>
      <c r="D2160" s="151" t="s">
        <v>78</v>
      </c>
      <c r="E2160" s="152">
        <v>5</v>
      </c>
      <c r="F2160" s="153">
        <v>189000</v>
      </c>
      <c r="G2160" s="153">
        <v>945000</v>
      </c>
      <c r="H2160" s="50"/>
    </row>
    <row r="2161" spans="1:8" ht="43.5">
      <c r="A2161" s="151" t="s">
        <v>890</v>
      </c>
      <c r="B2161" s="151" t="s">
        <v>69</v>
      </c>
      <c r="C2161" s="151" t="s">
        <v>70</v>
      </c>
      <c r="D2161" s="151" t="s">
        <v>72</v>
      </c>
      <c r="E2161" s="152">
        <v>12</v>
      </c>
      <c r="F2161" s="153">
        <v>149000</v>
      </c>
      <c r="G2161" s="153">
        <v>1788000</v>
      </c>
      <c r="H2161" s="50"/>
    </row>
    <row r="2162" spans="1:8" ht="43.5">
      <c r="A2162" s="151" t="s">
        <v>891</v>
      </c>
      <c r="B2162" s="151" t="s">
        <v>96</v>
      </c>
      <c r="C2162" s="151" t="s">
        <v>97</v>
      </c>
      <c r="D2162" s="151" t="s">
        <v>72</v>
      </c>
      <c r="E2162" s="152">
        <v>1</v>
      </c>
      <c r="F2162" s="153">
        <v>449000</v>
      </c>
      <c r="G2162" s="153">
        <v>449000</v>
      </c>
      <c r="H2162" s="50"/>
    </row>
    <row r="2163" spans="1:8" ht="43.5">
      <c r="A2163" s="151" t="s">
        <v>891</v>
      </c>
      <c r="B2163" s="151" t="s">
        <v>98</v>
      </c>
      <c r="C2163" s="151" t="s">
        <v>99</v>
      </c>
      <c r="D2163" s="151" t="s">
        <v>72</v>
      </c>
      <c r="E2163" s="152">
        <v>10</v>
      </c>
      <c r="F2163" s="153">
        <v>99000</v>
      </c>
      <c r="G2163" s="153">
        <v>990000</v>
      </c>
      <c r="H2163" s="50"/>
    </row>
    <row r="2164" spans="1:8" ht="29.25">
      <c r="A2164" s="151" t="s">
        <v>892</v>
      </c>
      <c r="B2164" s="151" t="s">
        <v>98</v>
      </c>
      <c r="C2164" s="151" t="s">
        <v>99</v>
      </c>
      <c r="D2164" s="151" t="s">
        <v>72</v>
      </c>
      <c r="E2164" s="152">
        <v>10</v>
      </c>
      <c r="F2164" s="153">
        <v>99000</v>
      </c>
      <c r="G2164" s="153">
        <v>990000</v>
      </c>
      <c r="H2164" s="50"/>
    </row>
    <row r="2165" spans="1:8" ht="29.25">
      <c r="A2165" s="151" t="s">
        <v>892</v>
      </c>
      <c r="B2165" s="151" t="s">
        <v>101</v>
      </c>
      <c r="C2165" s="151" t="s">
        <v>102</v>
      </c>
      <c r="D2165" s="151" t="s">
        <v>78</v>
      </c>
      <c r="E2165" s="152">
        <v>2</v>
      </c>
      <c r="F2165" s="153">
        <v>139000</v>
      </c>
      <c r="G2165" s="153">
        <v>278000</v>
      </c>
      <c r="H2165" s="50"/>
    </row>
    <row r="2166" spans="1:8" ht="29.25">
      <c r="A2166" s="151" t="s">
        <v>892</v>
      </c>
      <c r="B2166" s="151" t="s">
        <v>79</v>
      </c>
      <c r="C2166" s="151" t="s">
        <v>80</v>
      </c>
      <c r="D2166" s="151" t="s">
        <v>72</v>
      </c>
      <c r="E2166" s="152">
        <v>1</v>
      </c>
      <c r="F2166" s="153">
        <v>129000</v>
      </c>
      <c r="G2166" s="153">
        <v>129000</v>
      </c>
      <c r="H2166" s="50"/>
    </row>
    <row r="2167" spans="1:8" ht="29.25">
      <c r="A2167" s="151" t="s">
        <v>893</v>
      </c>
      <c r="B2167" s="151" t="s">
        <v>69</v>
      </c>
      <c r="C2167" s="151" t="s">
        <v>70</v>
      </c>
      <c r="D2167" s="151" t="s">
        <v>72</v>
      </c>
      <c r="E2167" s="152">
        <v>6</v>
      </c>
      <c r="F2167" s="153">
        <v>149000</v>
      </c>
      <c r="G2167" s="153">
        <v>894000</v>
      </c>
      <c r="H2167" s="50"/>
    </row>
    <row r="2168" spans="1:8" ht="29.25">
      <c r="A2168" s="151" t="s">
        <v>893</v>
      </c>
      <c r="B2168" s="151" t="s">
        <v>98</v>
      </c>
      <c r="C2168" s="151" t="s">
        <v>99</v>
      </c>
      <c r="D2168" s="151" t="s">
        <v>72</v>
      </c>
      <c r="E2168" s="152">
        <v>4</v>
      </c>
      <c r="F2168" s="153">
        <v>99000</v>
      </c>
      <c r="G2168" s="153">
        <v>396000</v>
      </c>
      <c r="H2168" s="50"/>
    </row>
    <row r="2169" spans="1:8" ht="43.5">
      <c r="A2169" s="151" t="s">
        <v>894</v>
      </c>
      <c r="B2169" s="151" t="s">
        <v>88</v>
      </c>
      <c r="C2169" s="151" t="s">
        <v>89</v>
      </c>
      <c r="D2169" s="151" t="s">
        <v>72</v>
      </c>
      <c r="E2169" s="152">
        <v>5</v>
      </c>
      <c r="F2169" s="153">
        <v>299000</v>
      </c>
      <c r="G2169" s="153">
        <v>1495000</v>
      </c>
      <c r="H2169" s="50"/>
    </row>
    <row r="2170" spans="1:8" ht="43.5">
      <c r="A2170" s="151" t="s">
        <v>894</v>
      </c>
      <c r="B2170" s="151" t="s">
        <v>91</v>
      </c>
      <c r="C2170" s="151" t="s">
        <v>92</v>
      </c>
      <c r="D2170" s="151" t="s">
        <v>72</v>
      </c>
      <c r="E2170" s="152">
        <v>6</v>
      </c>
      <c r="F2170" s="153">
        <v>249000</v>
      </c>
      <c r="G2170" s="153">
        <v>1494000</v>
      </c>
      <c r="H2170" s="50"/>
    </row>
    <row r="2171" spans="1:8" ht="43.5">
      <c r="A2171" s="151" t="s">
        <v>894</v>
      </c>
      <c r="B2171" s="151" t="s">
        <v>73</v>
      </c>
      <c r="C2171" s="151" t="s">
        <v>74</v>
      </c>
      <c r="D2171" s="151" t="s">
        <v>72</v>
      </c>
      <c r="E2171" s="152">
        <v>6</v>
      </c>
      <c r="F2171" s="153">
        <v>119000</v>
      </c>
      <c r="G2171" s="153">
        <v>714000</v>
      </c>
      <c r="H2171" s="50"/>
    </row>
    <row r="2172" spans="1:8" ht="29.25">
      <c r="A2172" s="151" t="s">
        <v>895</v>
      </c>
      <c r="B2172" s="151" t="s">
        <v>86</v>
      </c>
      <c r="C2172" s="151" t="s">
        <v>87</v>
      </c>
      <c r="D2172" s="151" t="s">
        <v>72</v>
      </c>
      <c r="E2172" s="152">
        <v>5</v>
      </c>
      <c r="F2172" s="153">
        <v>169000</v>
      </c>
      <c r="G2172" s="153">
        <v>845000</v>
      </c>
      <c r="H2172" s="50"/>
    </row>
    <row r="2173" spans="1:8" ht="29.25">
      <c r="A2173" s="151" t="s">
        <v>895</v>
      </c>
      <c r="B2173" s="151" t="s">
        <v>88</v>
      </c>
      <c r="C2173" s="151" t="s">
        <v>89</v>
      </c>
      <c r="D2173" s="151" t="s">
        <v>72</v>
      </c>
      <c r="E2173" s="152">
        <v>7</v>
      </c>
      <c r="F2173" s="153">
        <v>299000</v>
      </c>
      <c r="G2173" s="153">
        <v>2093000</v>
      </c>
      <c r="H2173" s="50"/>
    </row>
    <row r="2174" spans="1:8" ht="43.5">
      <c r="A2174" s="151" t="s">
        <v>896</v>
      </c>
      <c r="B2174" s="151" t="s">
        <v>98</v>
      </c>
      <c r="C2174" s="151" t="s">
        <v>99</v>
      </c>
      <c r="D2174" s="151" t="s">
        <v>72</v>
      </c>
      <c r="E2174" s="152">
        <v>11</v>
      </c>
      <c r="F2174" s="153">
        <v>99000</v>
      </c>
      <c r="G2174" s="153">
        <v>1089000</v>
      </c>
      <c r="H2174" s="50"/>
    </row>
    <row r="2175" spans="1:8" ht="43.5">
      <c r="A2175" s="151" t="s">
        <v>896</v>
      </c>
      <c r="B2175" s="151" t="s">
        <v>83</v>
      </c>
      <c r="C2175" s="151" t="s">
        <v>84</v>
      </c>
      <c r="D2175" s="151" t="s">
        <v>72</v>
      </c>
      <c r="E2175" s="152">
        <v>10</v>
      </c>
      <c r="F2175" s="153">
        <v>125000</v>
      </c>
      <c r="G2175" s="153">
        <v>1250000</v>
      </c>
      <c r="H2175" s="50"/>
    </row>
    <row r="2176" spans="1:8" ht="43.5">
      <c r="A2176" s="151" t="s">
        <v>896</v>
      </c>
      <c r="B2176" s="151" t="s">
        <v>88</v>
      </c>
      <c r="C2176" s="151" t="s">
        <v>89</v>
      </c>
      <c r="D2176" s="151" t="s">
        <v>72</v>
      </c>
      <c r="E2176" s="152">
        <v>2</v>
      </c>
      <c r="F2176" s="153">
        <v>299000</v>
      </c>
      <c r="G2176" s="153">
        <v>598000</v>
      </c>
      <c r="H2176" s="50"/>
    </row>
    <row r="2177" spans="1:8" ht="43.5">
      <c r="A2177" s="151" t="s">
        <v>896</v>
      </c>
      <c r="B2177" s="151" t="s">
        <v>93</v>
      </c>
      <c r="C2177" s="151" t="s">
        <v>94</v>
      </c>
      <c r="D2177" s="151" t="s">
        <v>72</v>
      </c>
      <c r="E2177" s="152">
        <v>2</v>
      </c>
      <c r="F2177" s="153">
        <v>549000</v>
      </c>
      <c r="G2177" s="153">
        <v>1098000</v>
      </c>
      <c r="H2177" s="50"/>
    </row>
    <row r="2178" spans="1:8" ht="43.5">
      <c r="A2178" s="151" t="s">
        <v>896</v>
      </c>
      <c r="B2178" s="151" t="s">
        <v>86</v>
      </c>
      <c r="C2178" s="151" t="s">
        <v>87</v>
      </c>
      <c r="D2178" s="151" t="s">
        <v>72</v>
      </c>
      <c r="E2178" s="152">
        <v>9</v>
      </c>
      <c r="F2178" s="153">
        <v>169000</v>
      </c>
      <c r="G2178" s="153">
        <v>1521000</v>
      </c>
      <c r="H2178" s="50"/>
    </row>
    <row r="2179" spans="1:8" ht="43.5">
      <c r="A2179" s="151" t="s">
        <v>897</v>
      </c>
      <c r="B2179" s="151" t="s">
        <v>81</v>
      </c>
      <c r="C2179" s="151" t="s">
        <v>82</v>
      </c>
      <c r="D2179" s="151" t="s">
        <v>72</v>
      </c>
      <c r="E2179" s="152">
        <v>12</v>
      </c>
      <c r="F2179" s="153">
        <v>159000</v>
      </c>
      <c r="G2179" s="153">
        <v>1908000</v>
      </c>
      <c r="H2179" s="50"/>
    </row>
    <row r="2180" spans="1:8" ht="43.5">
      <c r="A2180" s="151" t="s">
        <v>897</v>
      </c>
      <c r="B2180" s="151" t="s">
        <v>98</v>
      </c>
      <c r="C2180" s="151" t="s">
        <v>99</v>
      </c>
      <c r="D2180" s="151" t="s">
        <v>72</v>
      </c>
      <c r="E2180" s="152">
        <v>4</v>
      </c>
      <c r="F2180" s="153">
        <v>99000</v>
      </c>
      <c r="G2180" s="153">
        <v>396000</v>
      </c>
      <c r="H2180" s="50"/>
    </row>
    <row r="2181" spans="1:8" ht="43.5">
      <c r="A2181" s="151" t="s">
        <v>897</v>
      </c>
      <c r="B2181" s="151" t="s">
        <v>79</v>
      </c>
      <c r="C2181" s="151" t="s">
        <v>80</v>
      </c>
      <c r="D2181" s="151" t="s">
        <v>72</v>
      </c>
      <c r="E2181" s="152">
        <v>11</v>
      </c>
      <c r="F2181" s="153">
        <v>129000</v>
      </c>
      <c r="G2181" s="153">
        <v>1419000</v>
      </c>
      <c r="H2181" s="50"/>
    </row>
    <row r="2182" spans="1:8" ht="43.5">
      <c r="A2182" s="151" t="s">
        <v>897</v>
      </c>
      <c r="B2182" s="151" t="s">
        <v>83</v>
      </c>
      <c r="C2182" s="151" t="s">
        <v>84</v>
      </c>
      <c r="D2182" s="151" t="s">
        <v>72</v>
      </c>
      <c r="E2182" s="152">
        <v>12</v>
      </c>
      <c r="F2182" s="153">
        <v>125000</v>
      </c>
      <c r="G2182" s="153">
        <v>1500000</v>
      </c>
      <c r="H2182" s="50"/>
    </row>
    <row r="2183" spans="1:8" ht="29.25">
      <c r="A2183" s="151" t="s">
        <v>898</v>
      </c>
      <c r="B2183" s="151" t="s">
        <v>81</v>
      </c>
      <c r="C2183" s="151" t="s">
        <v>82</v>
      </c>
      <c r="D2183" s="151" t="s">
        <v>72</v>
      </c>
      <c r="E2183" s="152">
        <v>4</v>
      </c>
      <c r="F2183" s="153">
        <v>159000</v>
      </c>
      <c r="G2183" s="153">
        <v>636000</v>
      </c>
      <c r="H2183" s="50"/>
    </row>
    <row r="2184" spans="1:8" ht="29.25">
      <c r="A2184" s="151" t="s">
        <v>898</v>
      </c>
      <c r="B2184" s="151" t="s">
        <v>79</v>
      </c>
      <c r="C2184" s="151" t="s">
        <v>80</v>
      </c>
      <c r="D2184" s="151" t="s">
        <v>72</v>
      </c>
      <c r="E2184" s="152">
        <v>12</v>
      </c>
      <c r="F2184" s="153">
        <v>129000</v>
      </c>
      <c r="G2184" s="153">
        <v>1548000</v>
      </c>
      <c r="H2184" s="50"/>
    </row>
    <row r="2185" spans="1:8" ht="29.25">
      <c r="A2185" s="151" t="s">
        <v>898</v>
      </c>
      <c r="B2185" s="151" t="s">
        <v>91</v>
      </c>
      <c r="C2185" s="151" t="s">
        <v>92</v>
      </c>
      <c r="D2185" s="151" t="s">
        <v>72</v>
      </c>
      <c r="E2185" s="152">
        <v>7</v>
      </c>
      <c r="F2185" s="153">
        <v>249000</v>
      </c>
      <c r="G2185" s="153">
        <v>1743000</v>
      </c>
      <c r="H2185" s="50"/>
    </row>
    <row r="2186" spans="1:8" ht="29.25">
      <c r="A2186" s="151" t="s">
        <v>898</v>
      </c>
      <c r="B2186" s="151" t="s">
        <v>75</v>
      </c>
      <c r="C2186" s="151" t="s">
        <v>76</v>
      </c>
      <c r="D2186" s="151" t="s">
        <v>78</v>
      </c>
      <c r="E2186" s="152">
        <v>7</v>
      </c>
      <c r="F2186" s="153">
        <v>189000</v>
      </c>
      <c r="G2186" s="153">
        <v>1323000</v>
      </c>
      <c r="H2186" s="50"/>
    </row>
    <row r="2187" spans="1:8" ht="29.25">
      <c r="A2187" s="151" t="s">
        <v>898</v>
      </c>
      <c r="B2187" s="151" t="s">
        <v>98</v>
      </c>
      <c r="C2187" s="151" t="s">
        <v>99</v>
      </c>
      <c r="D2187" s="151" t="s">
        <v>72</v>
      </c>
      <c r="E2187" s="152">
        <v>2</v>
      </c>
      <c r="F2187" s="153">
        <v>99000</v>
      </c>
      <c r="G2187" s="153">
        <v>198000</v>
      </c>
      <c r="H2187" s="50"/>
    </row>
    <row r="2188" spans="1:8" ht="29.25">
      <c r="A2188" s="151" t="s">
        <v>898</v>
      </c>
      <c r="B2188" s="151" t="s">
        <v>96</v>
      </c>
      <c r="C2188" s="151" t="s">
        <v>97</v>
      </c>
      <c r="D2188" s="151" t="s">
        <v>72</v>
      </c>
      <c r="E2188" s="152">
        <v>1</v>
      </c>
      <c r="F2188" s="153">
        <v>449000</v>
      </c>
      <c r="G2188" s="153">
        <v>449000</v>
      </c>
      <c r="H2188" s="50"/>
    </row>
    <row r="2189" spans="1:8" ht="29.25">
      <c r="A2189" s="151" t="s">
        <v>899</v>
      </c>
      <c r="B2189" s="151" t="s">
        <v>88</v>
      </c>
      <c r="C2189" s="151" t="s">
        <v>89</v>
      </c>
      <c r="D2189" s="151" t="s">
        <v>72</v>
      </c>
      <c r="E2189" s="152">
        <v>7</v>
      </c>
      <c r="F2189" s="153">
        <v>299000</v>
      </c>
      <c r="G2189" s="153">
        <v>2093000</v>
      </c>
      <c r="H2189" s="50"/>
    </row>
    <row r="2190" spans="1:8" ht="29.25">
      <c r="A2190" s="151" t="s">
        <v>899</v>
      </c>
      <c r="B2190" s="151" t="s">
        <v>98</v>
      </c>
      <c r="C2190" s="151" t="s">
        <v>99</v>
      </c>
      <c r="D2190" s="151" t="s">
        <v>72</v>
      </c>
      <c r="E2190" s="152">
        <v>2</v>
      </c>
      <c r="F2190" s="153">
        <v>99000</v>
      </c>
      <c r="G2190" s="153">
        <v>198000</v>
      </c>
      <c r="H2190" s="50"/>
    </row>
    <row r="2191" spans="1:8" ht="29.25">
      <c r="A2191" s="151" t="s">
        <v>899</v>
      </c>
      <c r="B2191" s="151" t="s">
        <v>91</v>
      </c>
      <c r="C2191" s="151" t="s">
        <v>92</v>
      </c>
      <c r="D2191" s="151" t="s">
        <v>72</v>
      </c>
      <c r="E2191" s="152">
        <v>2</v>
      </c>
      <c r="F2191" s="153">
        <v>249000</v>
      </c>
      <c r="G2191" s="153">
        <v>498000</v>
      </c>
      <c r="H2191" s="50"/>
    </row>
    <row r="2192" spans="1:8" ht="43.5">
      <c r="A2192" s="151" t="s">
        <v>900</v>
      </c>
      <c r="B2192" s="151" t="s">
        <v>81</v>
      </c>
      <c r="C2192" s="151" t="s">
        <v>82</v>
      </c>
      <c r="D2192" s="151" t="s">
        <v>72</v>
      </c>
      <c r="E2192" s="152">
        <v>4</v>
      </c>
      <c r="F2192" s="153">
        <v>159000</v>
      </c>
      <c r="G2192" s="153">
        <v>636000</v>
      </c>
      <c r="H2192" s="50"/>
    </row>
    <row r="2193" spans="1:8" ht="29.25">
      <c r="A2193" s="151" t="s">
        <v>901</v>
      </c>
      <c r="B2193" s="151" t="s">
        <v>81</v>
      </c>
      <c r="C2193" s="151" t="s">
        <v>82</v>
      </c>
      <c r="D2193" s="151" t="s">
        <v>72</v>
      </c>
      <c r="E2193" s="152">
        <v>3</v>
      </c>
      <c r="F2193" s="153">
        <v>159000</v>
      </c>
      <c r="G2193" s="153">
        <v>477000</v>
      </c>
      <c r="H2193" s="50"/>
    </row>
    <row r="2194" spans="1:8" ht="29.25">
      <c r="A2194" s="151" t="s">
        <v>901</v>
      </c>
      <c r="B2194" s="151" t="s">
        <v>73</v>
      </c>
      <c r="C2194" s="151" t="s">
        <v>74</v>
      </c>
      <c r="D2194" s="151" t="s">
        <v>72</v>
      </c>
      <c r="E2194" s="152">
        <v>11</v>
      </c>
      <c r="F2194" s="153">
        <v>119000</v>
      </c>
      <c r="G2194" s="153">
        <v>1309000</v>
      </c>
      <c r="H2194" s="50"/>
    </row>
    <row r="2195" spans="1:8" ht="29.25">
      <c r="A2195" s="151" t="s">
        <v>902</v>
      </c>
      <c r="B2195" s="151" t="s">
        <v>73</v>
      </c>
      <c r="C2195" s="151" t="s">
        <v>74</v>
      </c>
      <c r="D2195" s="151" t="s">
        <v>72</v>
      </c>
      <c r="E2195" s="152">
        <v>6</v>
      </c>
      <c r="F2195" s="153">
        <v>119000</v>
      </c>
      <c r="G2195" s="153">
        <v>714000</v>
      </c>
      <c r="H2195" s="50"/>
    </row>
    <row r="2196" spans="1:8" ht="29.25">
      <c r="A2196" s="151" t="s">
        <v>902</v>
      </c>
      <c r="B2196" s="151" t="s">
        <v>81</v>
      </c>
      <c r="C2196" s="151" t="s">
        <v>82</v>
      </c>
      <c r="D2196" s="151" t="s">
        <v>72</v>
      </c>
      <c r="E2196" s="152">
        <v>4</v>
      </c>
      <c r="F2196" s="153">
        <v>159000</v>
      </c>
      <c r="G2196" s="153">
        <v>636000</v>
      </c>
      <c r="H2196" s="50"/>
    </row>
    <row r="2197" spans="1:8" ht="43.5">
      <c r="A2197" s="151" t="s">
        <v>903</v>
      </c>
      <c r="B2197" s="151" t="s">
        <v>75</v>
      </c>
      <c r="C2197" s="151" t="s">
        <v>76</v>
      </c>
      <c r="D2197" s="151" t="s">
        <v>78</v>
      </c>
      <c r="E2197" s="152">
        <v>7</v>
      </c>
      <c r="F2197" s="153">
        <v>189000</v>
      </c>
      <c r="G2197" s="153">
        <v>1323000</v>
      </c>
      <c r="H2197" s="50"/>
    </row>
    <row r="2198" spans="1:8" ht="43.5">
      <c r="A2198" s="151" t="s">
        <v>903</v>
      </c>
      <c r="B2198" s="151" t="s">
        <v>98</v>
      </c>
      <c r="C2198" s="151" t="s">
        <v>99</v>
      </c>
      <c r="D2198" s="151" t="s">
        <v>72</v>
      </c>
      <c r="E2198" s="152">
        <v>4</v>
      </c>
      <c r="F2198" s="153">
        <v>99000</v>
      </c>
      <c r="G2198" s="153">
        <v>396000</v>
      </c>
      <c r="H2198" s="50"/>
    </row>
    <row r="2199" spans="1:8" ht="43.5">
      <c r="A2199" s="151" t="s">
        <v>903</v>
      </c>
      <c r="B2199" s="151" t="s">
        <v>86</v>
      </c>
      <c r="C2199" s="151" t="s">
        <v>87</v>
      </c>
      <c r="D2199" s="151" t="s">
        <v>72</v>
      </c>
      <c r="E2199" s="152">
        <v>3</v>
      </c>
      <c r="F2199" s="153">
        <v>169000</v>
      </c>
      <c r="G2199" s="153">
        <v>507000</v>
      </c>
      <c r="H2199" s="50"/>
    </row>
    <row r="2200" spans="1:8" ht="43.5">
      <c r="A2200" s="151" t="s">
        <v>903</v>
      </c>
      <c r="B2200" s="151" t="s">
        <v>96</v>
      </c>
      <c r="C2200" s="151" t="s">
        <v>97</v>
      </c>
      <c r="D2200" s="151" t="s">
        <v>72</v>
      </c>
      <c r="E2200" s="152">
        <v>2</v>
      </c>
      <c r="F2200" s="153">
        <v>449000</v>
      </c>
      <c r="G2200" s="153">
        <v>898000</v>
      </c>
      <c r="H2200" s="50"/>
    </row>
    <row r="2201" spans="1:8" ht="43.5">
      <c r="A2201" s="151" t="s">
        <v>903</v>
      </c>
      <c r="B2201" s="151" t="s">
        <v>69</v>
      </c>
      <c r="C2201" s="151" t="s">
        <v>70</v>
      </c>
      <c r="D2201" s="151" t="s">
        <v>72</v>
      </c>
      <c r="E2201" s="152">
        <v>5</v>
      </c>
      <c r="F2201" s="153">
        <v>149000</v>
      </c>
      <c r="G2201" s="153">
        <v>745000</v>
      </c>
      <c r="H2201" s="50"/>
    </row>
    <row r="2202" spans="1:8" ht="29.25">
      <c r="A2202" s="151" t="s">
        <v>904</v>
      </c>
      <c r="B2202" s="151" t="s">
        <v>83</v>
      </c>
      <c r="C2202" s="151" t="s">
        <v>84</v>
      </c>
      <c r="D2202" s="151" t="s">
        <v>72</v>
      </c>
      <c r="E2202" s="152">
        <v>8</v>
      </c>
      <c r="F2202" s="153">
        <v>125000</v>
      </c>
      <c r="G2202" s="153">
        <v>1000000</v>
      </c>
      <c r="H2202" s="50"/>
    </row>
    <row r="2203" spans="1:8" ht="29.25">
      <c r="A2203" s="151" t="s">
        <v>904</v>
      </c>
      <c r="B2203" s="151" t="s">
        <v>101</v>
      </c>
      <c r="C2203" s="151" t="s">
        <v>102</v>
      </c>
      <c r="D2203" s="151" t="s">
        <v>78</v>
      </c>
      <c r="E2203" s="152">
        <v>4</v>
      </c>
      <c r="F2203" s="153">
        <v>139000</v>
      </c>
      <c r="G2203" s="153">
        <v>556000</v>
      </c>
      <c r="H2203" s="50"/>
    </row>
    <row r="2204" spans="1:8" ht="29.25">
      <c r="A2204" s="151" t="s">
        <v>904</v>
      </c>
      <c r="B2204" s="151" t="s">
        <v>73</v>
      </c>
      <c r="C2204" s="151" t="s">
        <v>74</v>
      </c>
      <c r="D2204" s="151" t="s">
        <v>72</v>
      </c>
      <c r="E2204" s="152">
        <v>8</v>
      </c>
      <c r="F2204" s="153">
        <v>119000</v>
      </c>
      <c r="G2204" s="153">
        <v>952000</v>
      </c>
      <c r="H2204" s="50"/>
    </row>
    <row r="2205" spans="1:8" ht="29.25">
      <c r="A2205" s="151" t="s">
        <v>904</v>
      </c>
      <c r="B2205" s="151" t="s">
        <v>88</v>
      </c>
      <c r="C2205" s="151" t="s">
        <v>89</v>
      </c>
      <c r="D2205" s="151" t="s">
        <v>72</v>
      </c>
      <c r="E2205" s="152">
        <v>4</v>
      </c>
      <c r="F2205" s="153">
        <v>299000</v>
      </c>
      <c r="G2205" s="153">
        <v>1196000</v>
      </c>
      <c r="H2205" s="50"/>
    </row>
    <row r="2206" spans="1:8" ht="43.5">
      <c r="A2206" s="151" t="s">
        <v>905</v>
      </c>
      <c r="B2206" s="151" t="s">
        <v>83</v>
      </c>
      <c r="C2206" s="151" t="s">
        <v>84</v>
      </c>
      <c r="D2206" s="151" t="s">
        <v>72</v>
      </c>
      <c r="E2206" s="152">
        <v>3</v>
      </c>
      <c r="F2206" s="153">
        <v>125000</v>
      </c>
      <c r="G2206" s="153">
        <v>375000</v>
      </c>
      <c r="H2206" s="50"/>
    </row>
    <row r="2207" spans="1:8" ht="43.5">
      <c r="A2207" s="151" t="s">
        <v>906</v>
      </c>
      <c r="B2207" s="151" t="s">
        <v>69</v>
      </c>
      <c r="C2207" s="151" t="s">
        <v>70</v>
      </c>
      <c r="D2207" s="151" t="s">
        <v>72</v>
      </c>
      <c r="E2207" s="152">
        <v>7</v>
      </c>
      <c r="F2207" s="153">
        <v>149000</v>
      </c>
      <c r="G2207" s="153">
        <v>1043000</v>
      </c>
      <c r="H2207" s="50"/>
    </row>
    <row r="2208" spans="1:8" ht="43.5">
      <c r="A2208" s="151" t="s">
        <v>906</v>
      </c>
      <c r="B2208" s="151" t="s">
        <v>88</v>
      </c>
      <c r="C2208" s="151" t="s">
        <v>89</v>
      </c>
      <c r="D2208" s="151" t="s">
        <v>72</v>
      </c>
      <c r="E2208" s="152">
        <v>3</v>
      </c>
      <c r="F2208" s="153">
        <v>299000</v>
      </c>
      <c r="G2208" s="153">
        <v>897000</v>
      </c>
      <c r="H2208" s="50"/>
    </row>
    <row r="2209" spans="1:8" ht="43.5">
      <c r="A2209" s="151" t="s">
        <v>906</v>
      </c>
      <c r="B2209" s="151" t="s">
        <v>96</v>
      </c>
      <c r="C2209" s="151" t="s">
        <v>97</v>
      </c>
      <c r="D2209" s="151" t="s">
        <v>72</v>
      </c>
      <c r="E2209" s="152">
        <v>3</v>
      </c>
      <c r="F2209" s="153">
        <v>449000</v>
      </c>
      <c r="G2209" s="153">
        <v>1347000</v>
      </c>
      <c r="H2209" s="50"/>
    </row>
    <row r="2210" spans="1:8" ht="43.5">
      <c r="A2210" s="151" t="s">
        <v>906</v>
      </c>
      <c r="B2210" s="151" t="s">
        <v>81</v>
      </c>
      <c r="C2210" s="151" t="s">
        <v>82</v>
      </c>
      <c r="D2210" s="151" t="s">
        <v>72</v>
      </c>
      <c r="E2210" s="152">
        <v>5</v>
      </c>
      <c r="F2210" s="153">
        <v>159000</v>
      </c>
      <c r="G2210" s="153">
        <v>795000</v>
      </c>
      <c r="H2210" s="50"/>
    </row>
    <row r="2211" spans="1:8" ht="43.5">
      <c r="A2211" s="151" t="s">
        <v>906</v>
      </c>
      <c r="B2211" s="151" t="s">
        <v>86</v>
      </c>
      <c r="C2211" s="151" t="s">
        <v>87</v>
      </c>
      <c r="D2211" s="151" t="s">
        <v>72</v>
      </c>
      <c r="E2211" s="152">
        <v>9</v>
      </c>
      <c r="F2211" s="153">
        <v>169000</v>
      </c>
      <c r="G2211" s="153">
        <v>1521000</v>
      </c>
      <c r="H2211" s="50"/>
    </row>
    <row r="2212" spans="1:8" ht="43.5">
      <c r="A2212" s="151" t="s">
        <v>907</v>
      </c>
      <c r="B2212" s="151" t="s">
        <v>75</v>
      </c>
      <c r="C2212" s="151" t="s">
        <v>76</v>
      </c>
      <c r="D2212" s="151" t="s">
        <v>78</v>
      </c>
      <c r="E2212" s="152">
        <v>10</v>
      </c>
      <c r="F2212" s="153">
        <v>189000</v>
      </c>
      <c r="G2212" s="153">
        <v>1890000</v>
      </c>
      <c r="H2212" s="50"/>
    </row>
    <row r="2213" spans="1:8" ht="43.5">
      <c r="A2213" s="151" t="s">
        <v>907</v>
      </c>
      <c r="B2213" s="151" t="s">
        <v>69</v>
      </c>
      <c r="C2213" s="151" t="s">
        <v>70</v>
      </c>
      <c r="D2213" s="151" t="s">
        <v>72</v>
      </c>
      <c r="E2213" s="152">
        <v>9</v>
      </c>
      <c r="F2213" s="153">
        <v>149000</v>
      </c>
      <c r="G2213" s="153">
        <v>1341000</v>
      </c>
      <c r="H2213" s="50"/>
    </row>
    <row r="2214" spans="1:8" ht="43.5">
      <c r="A2214" s="151" t="s">
        <v>908</v>
      </c>
      <c r="B2214" s="151" t="s">
        <v>91</v>
      </c>
      <c r="C2214" s="151" t="s">
        <v>92</v>
      </c>
      <c r="D2214" s="151" t="s">
        <v>72</v>
      </c>
      <c r="E2214" s="152">
        <v>7</v>
      </c>
      <c r="F2214" s="153">
        <v>249000</v>
      </c>
      <c r="G2214" s="153">
        <v>1743000</v>
      </c>
      <c r="H2214" s="50"/>
    </row>
    <row r="2215" spans="1:8" ht="43.5">
      <c r="A2215" s="151" t="s">
        <v>908</v>
      </c>
      <c r="B2215" s="151" t="s">
        <v>86</v>
      </c>
      <c r="C2215" s="151" t="s">
        <v>87</v>
      </c>
      <c r="D2215" s="151" t="s">
        <v>72</v>
      </c>
      <c r="E2215" s="152">
        <v>4</v>
      </c>
      <c r="F2215" s="153">
        <v>169000</v>
      </c>
      <c r="G2215" s="153">
        <v>676000</v>
      </c>
      <c r="H2215" s="50"/>
    </row>
    <row r="2216" spans="1:8" ht="43.5">
      <c r="A2216" s="151" t="s">
        <v>908</v>
      </c>
      <c r="B2216" s="151" t="s">
        <v>98</v>
      </c>
      <c r="C2216" s="151" t="s">
        <v>99</v>
      </c>
      <c r="D2216" s="151" t="s">
        <v>72</v>
      </c>
      <c r="E2216" s="152">
        <v>9</v>
      </c>
      <c r="F2216" s="153">
        <v>99000</v>
      </c>
      <c r="G2216" s="153">
        <v>891000</v>
      </c>
      <c r="H2216" s="50"/>
    </row>
    <row r="2217" spans="1:8" ht="43.5">
      <c r="A2217" s="151" t="s">
        <v>908</v>
      </c>
      <c r="B2217" s="151" t="s">
        <v>83</v>
      </c>
      <c r="C2217" s="151" t="s">
        <v>84</v>
      </c>
      <c r="D2217" s="151" t="s">
        <v>72</v>
      </c>
      <c r="E2217" s="152">
        <v>4</v>
      </c>
      <c r="F2217" s="153">
        <v>125000</v>
      </c>
      <c r="G2217" s="153">
        <v>500000</v>
      </c>
      <c r="H2217" s="50"/>
    </row>
    <row r="2218" spans="1:8" ht="43.5">
      <c r="A2218" s="151" t="s">
        <v>908</v>
      </c>
      <c r="B2218" s="151" t="s">
        <v>73</v>
      </c>
      <c r="C2218" s="151" t="s">
        <v>74</v>
      </c>
      <c r="D2218" s="151" t="s">
        <v>72</v>
      </c>
      <c r="E2218" s="152">
        <v>9</v>
      </c>
      <c r="F2218" s="153">
        <v>119000</v>
      </c>
      <c r="G2218" s="153">
        <v>1071000</v>
      </c>
      <c r="H2218" s="50"/>
    </row>
    <row r="2219" spans="1:8" ht="43.5">
      <c r="A2219" s="151" t="s">
        <v>909</v>
      </c>
      <c r="B2219" s="151" t="s">
        <v>86</v>
      </c>
      <c r="C2219" s="151" t="s">
        <v>87</v>
      </c>
      <c r="D2219" s="151" t="s">
        <v>72</v>
      </c>
      <c r="E2219" s="152">
        <v>2</v>
      </c>
      <c r="F2219" s="153">
        <v>169000</v>
      </c>
      <c r="G2219" s="153">
        <v>338000</v>
      </c>
      <c r="H2219" s="50"/>
    </row>
    <row r="2220" spans="1:8" ht="43.5">
      <c r="A2220" s="151" t="s">
        <v>909</v>
      </c>
      <c r="B2220" s="151" t="s">
        <v>79</v>
      </c>
      <c r="C2220" s="151" t="s">
        <v>80</v>
      </c>
      <c r="D2220" s="151" t="s">
        <v>72</v>
      </c>
      <c r="E2220" s="152">
        <v>12</v>
      </c>
      <c r="F2220" s="153">
        <v>129000</v>
      </c>
      <c r="G2220" s="153">
        <v>1548000</v>
      </c>
      <c r="H2220" s="50"/>
    </row>
    <row r="2221" spans="1:8" ht="43.5">
      <c r="A2221" s="151" t="s">
        <v>909</v>
      </c>
      <c r="B2221" s="151" t="s">
        <v>75</v>
      </c>
      <c r="C2221" s="151" t="s">
        <v>76</v>
      </c>
      <c r="D2221" s="151" t="s">
        <v>78</v>
      </c>
      <c r="E2221" s="152">
        <v>4</v>
      </c>
      <c r="F2221" s="153">
        <v>189000</v>
      </c>
      <c r="G2221" s="153">
        <v>756000</v>
      </c>
      <c r="H2221" s="50"/>
    </row>
    <row r="2222" spans="1:8" ht="43.5">
      <c r="A2222" s="151" t="s">
        <v>909</v>
      </c>
      <c r="B2222" s="151" t="s">
        <v>81</v>
      </c>
      <c r="C2222" s="151" t="s">
        <v>82</v>
      </c>
      <c r="D2222" s="151" t="s">
        <v>72</v>
      </c>
      <c r="E2222" s="152">
        <v>2</v>
      </c>
      <c r="F2222" s="153">
        <v>159000</v>
      </c>
      <c r="G2222" s="153">
        <v>318000</v>
      </c>
      <c r="H2222" s="50"/>
    </row>
    <row r="2223" spans="1:8" ht="43.5">
      <c r="A2223" s="151" t="s">
        <v>910</v>
      </c>
      <c r="B2223" s="151" t="s">
        <v>69</v>
      </c>
      <c r="C2223" s="151" t="s">
        <v>70</v>
      </c>
      <c r="D2223" s="151" t="s">
        <v>72</v>
      </c>
      <c r="E2223" s="152">
        <v>10</v>
      </c>
      <c r="F2223" s="153">
        <v>149000</v>
      </c>
      <c r="G2223" s="153">
        <v>1490000</v>
      </c>
      <c r="H2223" s="50"/>
    </row>
    <row r="2224" spans="1:8" ht="43.5">
      <c r="A2224" s="151" t="s">
        <v>910</v>
      </c>
      <c r="B2224" s="151" t="s">
        <v>75</v>
      </c>
      <c r="C2224" s="151" t="s">
        <v>76</v>
      </c>
      <c r="D2224" s="151" t="s">
        <v>78</v>
      </c>
      <c r="E2224" s="152">
        <v>8</v>
      </c>
      <c r="F2224" s="153">
        <v>189000</v>
      </c>
      <c r="G2224" s="153">
        <v>1512000</v>
      </c>
      <c r="H2224" s="50"/>
    </row>
    <row r="2225" spans="1:8" ht="43.5">
      <c r="A2225" s="151" t="s">
        <v>911</v>
      </c>
      <c r="B2225" s="151" t="s">
        <v>96</v>
      </c>
      <c r="C2225" s="151" t="s">
        <v>97</v>
      </c>
      <c r="D2225" s="151" t="s">
        <v>72</v>
      </c>
      <c r="E2225" s="152">
        <v>3</v>
      </c>
      <c r="F2225" s="153">
        <v>449000</v>
      </c>
      <c r="G2225" s="153">
        <v>1347000</v>
      </c>
      <c r="H2225" s="50"/>
    </row>
    <row r="2226" spans="1:8" ht="43.5">
      <c r="A2226" s="151" t="s">
        <v>911</v>
      </c>
      <c r="B2226" s="151" t="s">
        <v>73</v>
      </c>
      <c r="C2226" s="151" t="s">
        <v>74</v>
      </c>
      <c r="D2226" s="151" t="s">
        <v>72</v>
      </c>
      <c r="E2226" s="152">
        <v>2</v>
      </c>
      <c r="F2226" s="153">
        <v>119000</v>
      </c>
      <c r="G2226" s="153">
        <v>238000</v>
      </c>
      <c r="H2226" s="50"/>
    </row>
    <row r="2227" spans="1:8" ht="43.5">
      <c r="A2227" s="151" t="s">
        <v>911</v>
      </c>
      <c r="B2227" s="151" t="s">
        <v>101</v>
      </c>
      <c r="C2227" s="151" t="s">
        <v>102</v>
      </c>
      <c r="D2227" s="151" t="s">
        <v>78</v>
      </c>
      <c r="E2227" s="152">
        <v>9</v>
      </c>
      <c r="F2227" s="153">
        <v>139000</v>
      </c>
      <c r="G2227" s="153">
        <v>1251000</v>
      </c>
      <c r="H2227" s="50"/>
    </row>
    <row r="2228" spans="1:8" ht="29.25">
      <c r="A2228" s="151" t="s">
        <v>912</v>
      </c>
      <c r="B2228" s="151" t="s">
        <v>101</v>
      </c>
      <c r="C2228" s="151" t="s">
        <v>102</v>
      </c>
      <c r="D2228" s="151" t="s">
        <v>78</v>
      </c>
      <c r="E2228" s="152">
        <v>1</v>
      </c>
      <c r="F2228" s="153">
        <v>139000</v>
      </c>
      <c r="G2228" s="153">
        <v>139000</v>
      </c>
      <c r="H2228" s="50"/>
    </row>
    <row r="2229" spans="1:8" ht="29.25">
      <c r="A2229" s="151" t="s">
        <v>912</v>
      </c>
      <c r="B2229" s="151" t="s">
        <v>73</v>
      </c>
      <c r="C2229" s="151" t="s">
        <v>74</v>
      </c>
      <c r="D2229" s="151" t="s">
        <v>72</v>
      </c>
      <c r="E2229" s="152">
        <v>4</v>
      </c>
      <c r="F2229" s="153">
        <v>119000</v>
      </c>
      <c r="G2229" s="153">
        <v>476000</v>
      </c>
      <c r="H2229" s="50"/>
    </row>
    <row r="2230" spans="1:8" ht="29.25">
      <c r="A2230" s="151" t="s">
        <v>912</v>
      </c>
      <c r="B2230" s="151" t="s">
        <v>88</v>
      </c>
      <c r="C2230" s="151" t="s">
        <v>89</v>
      </c>
      <c r="D2230" s="151" t="s">
        <v>72</v>
      </c>
      <c r="E2230" s="152">
        <v>7</v>
      </c>
      <c r="F2230" s="153">
        <v>299000</v>
      </c>
      <c r="G2230" s="153">
        <v>2093000</v>
      </c>
      <c r="H2230" s="50"/>
    </row>
    <row r="2231" spans="1:8" ht="29.25">
      <c r="A2231" s="151" t="s">
        <v>912</v>
      </c>
      <c r="B2231" s="151" t="s">
        <v>86</v>
      </c>
      <c r="C2231" s="151" t="s">
        <v>87</v>
      </c>
      <c r="D2231" s="151" t="s">
        <v>72</v>
      </c>
      <c r="E2231" s="152">
        <v>4</v>
      </c>
      <c r="F2231" s="153">
        <v>169000</v>
      </c>
      <c r="G2231" s="153">
        <v>676000</v>
      </c>
      <c r="H2231" s="50"/>
    </row>
    <row r="2232" spans="1:8" ht="29.25">
      <c r="A2232" s="151" t="s">
        <v>912</v>
      </c>
      <c r="B2232" s="151" t="s">
        <v>75</v>
      </c>
      <c r="C2232" s="151" t="s">
        <v>76</v>
      </c>
      <c r="D2232" s="151" t="s">
        <v>78</v>
      </c>
      <c r="E2232" s="152">
        <v>12</v>
      </c>
      <c r="F2232" s="153">
        <v>189000</v>
      </c>
      <c r="G2232" s="153">
        <v>2268000</v>
      </c>
      <c r="H2232" s="50"/>
    </row>
    <row r="2233" spans="1:8" ht="29.25">
      <c r="A2233" s="151" t="s">
        <v>913</v>
      </c>
      <c r="B2233" s="151" t="s">
        <v>88</v>
      </c>
      <c r="C2233" s="151" t="s">
        <v>89</v>
      </c>
      <c r="D2233" s="151" t="s">
        <v>72</v>
      </c>
      <c r="E2233" s="152">
        <v>1</v>
      </c>
      <c r="F2233" s="153">
        <v>299000</v>
      </c>
      <c r="G2233" s="153">
        <v>299000</v>
      </c>
      <c r="H2233" s="50"/>
    </row>
    <row r="2234" spans="1:8" ht="29.25">
      <c r="A2234" s="151" t="s">
        <v>913</v>
      </c>
      <c r="B2234" s="151" t="s">
        <v>101</v>
      </c>
      <c r="C2234" s="151" t="s">
        <v>102</v>
      </c>
      <c r="D2234" s="151" t="s">
        <v>78</v>
      </c>
      <c r="E2234" s="152">
        <v>11</v>
      </c>
      <c r="F2234" s="153">
        <v>139000</v>
      </c>
      <c r="G2234" s="153">
        <v>1529000</v>
      </c>
      <c r="H2234" s="50"/>
    </row>
    <row r="2235" spans="1:8" ht="29.25">
      <c r="A2235" s="151" t="s">
        <v>913</v>
      </c>
      <c r="B2235" s="151" t="s">
        <v>91</v>
      </c>
      <c r="C2235" s="151" t="s">
        <v>92</v>
      </c>
      <c r="D2235" s="151" t="s">
        <v>72</v>
      </c>
      <c r="E2235" s="152">
        <v>3</v>
      </c>
      <c r="F2235" s="153">
        <v>249000</v>
      </c>
      <c r="G2235" s="153">
        <v>747000</v>
      </c>
      <c r="H2235" s="50"/>
    </row>
    <row r="2236" spans="1:8" ht="29.25">
      <c r="A2236" s="151" t="s">
        <v>913</v>
      </c>
      <c r="B2236" s="151" t="s">
        <v>79</v>
      </c>
      <c r="C2236" s="151" t="s">
        <v>80</v>
      </c>
      <c r="D2236" s="151" t="s">
        <v>72</v>
      </c>
      <c r="E2236" s="152">
        <v>8</v>
      </c>
      <c r="F2236" s="153">
        <v>129000</v>
      </c>
      <c r="G2236" s="153">
        <v>1032000</v>
      </c>
      <c r="H2236" s="50"/>
    </row>
    <row r="2237" spans="1:8" ht="29.25">
      <c r="A2237" s="151" t="s">
        <v>913</v>
      </c>
      <c r="B2237" s="151" t="s">
        <v>98</v>
      </c>
      <c r="C2237" s="151" t="s">
        <v>99</v>
      </c>
      <c r="D2237" s="151" t="s">
        <v>72</v>
      </c>
      <c r="E2237" s="152">
        <v>2</v>
      </c>
      <c r="F2237" s="153">
        <v>99000</v>
      </c>
      <c r="G2237" s="153">
        <v>198000</v>
      </c>
      <c r="H2237" s="50"/>
    </row>
    <row r="2238" spans="1:8" ht="29.25">
      <c r="A2238" s="151" t="s">
        <v>914</v>
      </c>
      <c r="B2238" s="151" t="s">
        <v>91</v>
      </c>
      <c r="C2238" s="151" t="s">
        <v>92</v>
      </c>
      <c r="D2238" s="151" t="s">
        <v>72</v>
      </c>
      <c r="E2238" s="152">
        <v>2</v>
      </c>
      <c r="F2238" s="153">
        <v>249000</v>
      </c>
      <c r="G2238" s="153">
        <v>498000</v>
      </c>
      <c r="H2238" s="50"/>
    </row>
    <row r="2239" spans="1:8" ht="29.25">
      <c r="A2239" s="151" t="s">
        <v>914</v>
      </c>
      <c r="B2239" s="151" t="s">
        <v>83</v>
      </c>
      <c r="C2239" s="151" t="s">
        <v>84</v>
      </c>
      <c r="D2239" s="151" t="s">
        <v>72</v>
      </c>
      <c r="E2239" s="152">
        <v>2</v>
      </c>
      <c r="F2239" s="153">
        <v>125000</v>
      </c>
      <c r="G2239" s="153">
        <v>250000</v>
      </c>
      <c r="H2239" s="50"/>
    </row>
    <row r="2240" spans="1:8" ht="29.25">
      <c r="A2240" s="151" t="s">
        <v>914</v>
      </c>
      <c r="B2240" s="151" t="s">
        <v>75</v>
      </c>
      <c r="C2240" s="151" t="s">
        <v>76</v>
      </c>
      <c r="D2240" s="151" t="s">
        <v>78</v>
      </c>
      <c r="E2240" s="152">
        <v>6</v>
      </c>
      <c r="F2240" s="153">
        <v>189000</v>
      </c>
      <c r="G2240" s="153">
        <v>1134000</v>
      </c>
      <c r="H2240" s="50"/>
    </row>
    <row r="2241" spans="1:8" ht="43.5">
      <c r="A2241" s="151" t="s">
        <v>915</v>
      </c>
      <c r="B2241" s="151" t="s">
        <v>75</v>
      </c>
      <c r="C2241" s="151" t="s">
        <v>76</v>
      </c>
      <c r="D2241" s="151" t="s">
        <v>78</v>
      </c>
      <c r="E2241" s="152">
        <v>5</v>
      </c>
      <c r="F2241" s="153">
        <v>189000</v>
      </c>
      <c r="G2241" s="153">
        <v>945000</v>
      </c>
      <c r="H2241" s="50"/>
    </row>
    <row r="2242" spans="1:8" ht="43.5">
      <c r="A2242" s="151" t="s">
        <v>915</v>
      </c>
      <c r="B2242" s="151" t="s">
        <v>86</v>
      </c>
      <c r="C2242" s="151" t="s">
        <v>87</v>
      </c>
      <c r="D2242" s="151" t="s">
        <v>72</v>
      </c>
      <c r="E2242" s="152">
        <v>11</v>
      </c>
      <c r="F2242" s="153">
        <v>169000</v>
      </c>
      <c r="G2242" s="153">
        <v>1859000</v>
      </c>
      <c r="H2242" s="50"/>
    </row>
    <row r="2243" spans="1:8" ht="43.5">
      <c r="A2243" s="151" t="s">
        <v>915</v>
      </c>
      <c r="B2243" s="151" t="s">
        <v>79</v>
      </c>
      <c r="C2243" s="151" t="s">
        <v>80</v>
      </c>
      <c r="D2243" s="151" t="s">
        <v>72</v>
      </c>
      <c r="E2243" s="152">
        <v>6</v>
      </c>
      <c r="F2243" s="153">
        <v>129000</v>
      </c>
      <c r="G2243" s="153">
        <v>774000</v>
      </c>
      <c r="H2243" s="50"/>
    </row>
    <row r="2244" spans="1:8" ht="43.5">
      <c r="A2244" s="151" t="s">
        <v>916</v>
      </c>
      <c r="B2244" s="151" t="s">
        <v>73</v>
      </c>
      <c r="C2244" s="151" t="s">
        <v>74</v>
      </c>
      <c r="D2244" s="151" t="s">
        <v>72</v>
      </c>
      <c r="E2244" s="152">
        <v>10</v>
      </c>
      <c r="F2244" s="153">
        <v>119000</v>
      </c>
      <c r="G2244" s="153">
        <v>1190000</v>
      </c>
      <c r="H2244" s="50"/>
    </row>
    <row r="2245" spans="1:8" ht="43.5">
      <c r="A2245" s="151" t="s">
        <v>916</v>
      </c>
      <c r="B2245" s="151" t="s">
        <v>79</v>
      </c>
      <c r="C2245" s="151" t="s">
        <v>80</v>
      </c>
      <c r="D2245" s="151" t="s">
        <v>72</v>
      </c>
      <c r="E2245" s="152">
        <v>10</v>
      </c>
      <c r="F2245" s="153">
        <v>129000</v>
      </c>
      <c r="G2245" s="153">
        <v>1290000</v>
      </c>
      <c r="H2245" s="50"/>
    </row>
    <row r="2246" spans="1:8" ht="43.5">
      <c r="A2246" s="151" t="s">
        <v>917</v>
      </c>
      <c r="B2246" s="151" t="s">
        <v>86</v>
      </c>
      <c r="C2246" s="151" t="s">
        <v>87</v>
      </c>
      <c r="D2246" s="151" t="s">
        <v>72</v>
      </c>
      <c r="E2246" s="152">
        <v>6</v>
      </c>
      <c r="F2246" s="153">
        <v>169000</v>
      </c>
      <c r="G2246" s="153">
        <v>1014000</v>
      </c>
      <c r="H2246" s="50"/>
    </row>
    <row r="2247" spans="1:8" ht="43.5">
      <c r="A2247" s="151" t="s">
        <v>917</v>
      </c>
      <c r="B2247" s="151" t="s">
        <v>91</v>
      </c>
      <c r="C2247" s="151" t="s">
        <v>92</v>
      </c>
      <c r="D2247" s="151" t="s">
        <v>72</v>
      </c>
      <c r="E2247" s="152">
        <v>6</v>
      </c>
      <c r="F2247" s="153">
        <v>249000</v>
      </c>
      <c r="G2247" s="153">
        <v>1494000</v>
      </c>
      <c r="H2247" s="50"/>
    </row>
    <row r="2248" spans="1:8" ht="43.5">
      <c r="A2248" s="151" t="s">
        <v>917</v>
      </c>
      <c r="B2248" s="151" t="s">
        <v>98</v>
      </c>
      <c r="C2248" s="151" t="s">
        <v>99</v>
      </c>
      <c r="D2248" s="151" t="s">
        <v>72</v>
      </c>
      <c r="E2248" s="152">
        <v>1</v>
      </c>
      <c r="F2248" s="153">
        <v>99000</v>
      </c>
      <c r="G2248" s="153">
        <v>99000</v>
      </c>
      <c r="H2248" s="50"/>
    </row>
    <row r="2249" spans="1:8" ht="29.25">
      <c r="A2249" s="151" t="s">
        <v>918</v>
      </c>
      <c r="B2249" s="151" t="s">
        <v>81</v>
      </c>
      <c r="C2249" s="151" t="s">
        <v>82</v>
      </c>
      <c r="D2249" s="151" t="s">
        <v>72</v>
      </c>
      <c r="E2249" s="152">
        <v>5</v>
      </c>
      <c r="F2249" s="153">
        <v>159000</v>
      </c>
      <c r="G2249" s="153">
        <v>795000</v>
      </c>
      <c r="H2249" s="50"/>
    </row>
    <row r="2250" spans="1:8" ht="29.25">
      <c r="A2250" s="151" t="s">
        <v>918</v>
      </c>
      <c r="B2250" s="151" t="s">
        <v>93</v>
      </c>
      <c r="C2250" s="151" t="s">
        <v>94</v>
      </c>
      <c r="D2250" s="151" t="s">
        <v>72</v>
      </c>
      <c r="E2250" s="152">
        <v>2</v>
      </c>
      <c r="F2250" s="153">
        <v>549000</v>
      </c>
      <c r="G2250" s="153">
        <v>1098000</v>
      </c>
      <c r="H2250" s="50"/>
    </row>
    <row r="2251" spans="1:8" ht="29.25">
      <c r="A2251" s="151" t="s">
        <v>918</v>
      </c>
      <c r="B2251" s="151" t="s">
        <v>101</v>
      </c>
      <c r="C2251" s="151" t="s">
        <v>102</v>
      </c>
      <c r="D2251" s="151" t="s">
        <v>78</v>
      </c>
      <c r="E2251" s="152">
        <v>4</v>
      </c>
      <c r="F2251" s="153">
        <v>139000</v>
      </c>
      <c r="G2251" s="153">
        <v>556000</v>
      </c>
      <c r="H2251" s="50"/>
    </row>
    <row r="2252" spans="1:8" ht="29.25">
      <c r="A2252" s="151" t="s">
        <v>919</v>
      </c>
      <c r="B2252" s="151" t="s">
        <v>98</v>
      </c>
      <c r="C2252" s="151" t="s">
        <v>99</v>
      </c>
      <c r="D2252" s="151" t="s">
        <v>72</v>
      </c>
      <c r="E2252" s="152">
        <v>5</v>
      </c>
      <c r="F2252" s="153">
        <v>99000</v>
      </c>
      <c r="G2252" s="153">
        <v>495000</v>
      </c>
      <c r="H2252" s="50"/>
    </row>
    <row r="2253" spans="1:8" ht="29.25">
      <c r="A2253" s="151" t="s">
        <v>919</v>
      </c>
      <c r="B2253" s="151" t="s">
        <v>91</v>
      </c>
      <c r="C2253" s="151" t="s">
        <v>92</v>
      </c>
      <c r="D2253" s="151" t="s">
        <v>72</v>
      </c>
      <c r="E2253" s="152">
        <v>5</v>
      </c>
      <c r="F2253" s="153">
        <v>249000</v>
      </c>
      <c r="G2253" s="153">
        <v>1245000</v>
      </c>
      <c r="H2253" s="50"/>
    </row>
    <row r="2254" spans="1:8" ht="29.25">
      <c r="A2254" s="151" t="s">
        <v>919</v>
      </c>
      <c r="B2254" s="151" t="s">
        <v>79</v>
      </c>
      <c r="C2254" s="151" t="s">
        <v>80</v>
      </c>
      <c r="D2254" s="151" t="s">
        <v>72</v>
      </c>
      <c r="E2254" s="152">
        <v>9</v>
      </c>
      <c r="F2254" s="153">
        <v>129000</v>
      </c>
      <c r="G2254" s="153">
        <v>1161000</v>
      </c>
      <c r="H2254" s="50"/>
    </row>
    <row r="2255" spans="1:8" ht="29.25">
      <c r="A2255" s="151" t="s">
        <v>919</v>
      </c>
      <c r="B2255" s="151" t="s">
        <v>81</v>
      </c>
      <c r="C2255" s="151" t="s">
        <v>82</v>
      </c>
      <c r="D2255" s="151" t="s">
        <v>72</v>
      </c>
      <c r="E2255" s="152">
        <v>5</v>
      </c>
      <c r="F2255" s="153">
        <v>159000</v>
      </c>
      <c r="G2255" s="153">
        <v>795000</v>
      </c>
      <c r="H2255" s="50"/>
    </row>
    <row r="2256" spans="1:8" ht="29.25">
      <c r="A2256" s="151" t="s">
        <v>920</v>
      </c>
      <c r="B2256" s="151" t="s">
        <v>98</v>
      </c>
      <c r="C2256" s="151" t="s">
        <v>99</v>
      </c>
      <c r="D2256" s="151" t="s">
        <v>72</v>
      </c>
      <c r="E2256" s="152">
        <v>4</v>
      </c>
      <c r="F2256" s="153">
        <v>99000</v>
      </c>
      <c r="G2256" s="153">
        <v>396000</v>
      </c>
      <c r="H2256" s="50"/>
    </row>
    <row r="2257" spans="1:8" ht="29.25">
      <c r="A2257" s="151" t="s">
        <v>920</v>
      </c>
      <c r="B2257" s="151" t="s">
        <v>73</v>
      </c>
      <c r="C2257" s="151" t="s">
        <v>74</v>
      </c>
      <c r="D2257" s="151" t="s">
        <v>72</v>
      </c>
      <c r="E2257" s="152">
        <v>8</v>
      </c>
      <c r="F2257" s="153">
        <v>119000</v>
      </c>
      <c r="G2257" s="153">
        <v>952000</v>
      </c>
      <c r="H2257" s="50"/>
    </row>
    <row r="2258" spans="1:8" ht="29.25">
      <c r="A2258" s="151" t="s">
        <v>920</v>
      </c>
      <c r="B2258" s="151" t="s">
        <v>86</v>
      </c>
      <c r="C2258" s="151" t="s">
        <v>87</v>
      </c>
      <c r="D2258" s="151" t="s">
        <v>72</v>
      </c>
      <c r="E2258" s="152">
        <v>4</v>
      </c>
      <c r="F2258" s="153">
        <v>169000</v>
      </c>
      <c r="G2258" s="153">
        <v>676000</v>
      </c>
      <c r="H2258" s="50"/>
    </row>
    <row r="2259" spans="1:8" ht="29.25">
      <c r="A2259" s="151" t="s">
        <v>921</v>
      </c>
      <c r="B2259" s="151" t="s">
        <v>98</v>
      </c>
      <c r="C2259" s="151" t="s">
        <v>99</v>
      </c>
      <c r="D2259" s="151" t="s">
        <v>72</v>
      </c>
      <c r="E2259" s="152">
        <v>8</v>
      </c>
      <c r="F2259" s="153">
        <v>99000</v>
      </c>
      <c r="G2259" s="153">
        <v>792000</v>
      </c>
      <c r="H2259" s="50"/>
    </row>
    <row r="2260" spans="1:8" ht="29.25">
      <c r="A2260" s="151" t="s">
        <v>921</v>
      </c>
      <c r="B2260" s="151" t="s">
        <v>93</v>
      </c>
      <c r="C2260" s="151" t="s">
        <v>94</v>
      </c>
      <c r="D2260" s="151" t="s">
        <v>72</v>
      </c>
      <c r="E2260" s="152">
        <v>5</v>
      </c>
      <c r="F2260" s="153">
        <v>549000</v>
      </c>
      <c r="G2260" s="153">
        <v>2745000</v>
      </c>
      <c r="H2260" s="50"/>
    </row>
    <row r="2261" spans="1:8" ht="29.25">
      <c r="A2261" s="151" t="s">
        <v>921</v>
      </c>
      <c r="B2261" s="151" t="s">
        <v>91</v>
      </c>
      <c r="C2261" s="151" t="s">
        <v>92</v>
      </c>
      <c r="D2261" s="151" t="s">
        <v>72</v>
      </c>
      <c r="E2261" s="152">
        <v>4</v>
      </c>
      <c r="F2261" s="153">
        <v>249000</v>
      </c>
      <c r="G2261" s="153">
        <v>996000</v>
      </c>
      <c r="H2261" s="50"/>
    </row>
    <row r="2262" spans="1:8" ht="29.25">
      <c r="A2262" s="151" t="s">
        <v>922</v>
      </c>
      <c r="B2262" s="151" t="s">
        <v>69</v>
      </c>
      <c r="C2262" s="151" t="s">
        <v>70</v>
      </c>
      <c r="D2262" s="151" t="s">
        <v>72</v>
      </c>
      <c r="E2262" s="152">
        <v>4</v>
      </c>
      <c r="F2262" s="153">
        <v>149000</v>
      </c>
      <c r="G2262" s="153">
        <v>596000</v>
      </c>
      <c r="H2262" s="50"/>
    </row>
    <row r="2263" spans="1:8" ht="29.25">
      <c r="A2263" s="151" t="s">
        <v>922</v>
      </c>
      <c r="B2263" s="151" t="s">
        <v>98</v>
      </c>
      <c r="C2263" s="151" t="s">
        <v>99</v>
      </c>
      <c r="D2263" s="151" t="s">
        <v>72</v>
      </c>
      <c r="E2263" s="152">
        <v>6</v>
      </c>
      <c r="F2263" s="153">
        <v>99000</v>
      </c>
      <c r="G2263" s="153">
        <v>594000</v>
      </c>
      <c r="H2263" s="50"/>
    </row>
    <row r="2264" spans="1:8" ht="43.5">
      <c r="A2264" s="151" t="s">
        <v>923</v>
      </c>
      <c r="B2264" s="151" t="s">
        <v>88</v>
      </c>
      <c r="C2264" s="151" t="s">
        <v>89</v>
      </c>
      <c r="D2264" s="151" t="s">
        <v>72</v>
      </c>
      <c r="E2264" s="152">
        <v>4</v>
      </c>
      <c r="F2264" s="153">
        <v>299000</v>
      </c>
      <c r="G2264" s="153">
        <v>1196000</v>
      </c>
      <c r="H2264" s="50"/>
    </row>
    <row r="2265" spans="1:8" ht="43.5">
      <c r="A2265" s="151" t="s">
        <v>923</v>
      </c>
      <c r="B2265" s="151" t="s">
        <v>79</v>
      </c>
      <c r="C2265" s="151" t="s">
        <v>80</v>
      </c>
      <c r="D2265" s="151" t="s">
        <v>72</v>
      </c>
      <c r="E2265" s="152">
        <v>6</v>
      </c>
      <c r="F2265" s="153">
        <v>129000</v>
      </c>
      <c r="G2265" s="153">
        <v>774000</v>
      </c>
      <c r="H2265" s="50"/>
    </row>
    <row r="2266" spans="1:8" ht="43.5">
      <c r="A2266" s="151" t="s">
        <v>923</v>
      </c>
      <c r="B2266" s="151" t="s">
        <v>93</v>
      </c>
      <c r="C2266" s="151" t="s">
        <v>94</v>
      </c>
      <c r="D2266" s="151" t="s">
        <v>72</v>
      </c>
      <c r="E2266" s="152">
        <v>3</v>
      </c>
      <c r="F2266" s="153">
        <v>549000</v>
      </c>
      <c r="G2266" s="153">
        <v>1647000</v>
      </c>
      <c r="H2266" s="50"/>
    </row>
    <row r="2267" spans="1:8" ht="43.5">
      <c r="A2267" s="151" t="s">
        <v>923</v>
      </c>
      <c r="B2267" s="151" t="s">
        <v>75</v>
      </c>
      <c r="C2267" s="151" t="s">
        <v>76</v>
      </c>
      <c r="D2267" s="151" t="s">
        <v>78</v>
      </c>
      <c r="E2267" s="152">
        <v>7</v>
      </c>
      <c r="F2267" s="153">
        <v>189000</v>
      </c>
      <c r="G2267" s="153">
        <v>1323000</v>
      </c>
      <c r="H2267" s="50"/>
    </row>
    <row r="2268" spans="1:8" ht="29.25">
      <c r="A2268" s="151" t="s">
        <v>924</v>
      </c>
      <c r="B2268" s="151" t="s">
        <v>86</v>
      </c>
      <c r="C2268" s="151" t="s">
        <v>87</v>
      </c>
      <c r="D2268" s="151" t="s">
        <v>72</v>
      </c>
      <c r="E2268" s="152">
        <v>1</v>
      </c>
      <c r="F2268" s="153">
        <v>169000</v>
      </c>
      <c r="G2268" s="153">
        <v>169000</v>
      </c>
      <c r="H2268" s="50"/>
    </row>
    <row r="2269" spans="1:8" ht="29.25">
      <c r="A2269" s="151" t="s">
        <v>924</v>
      </c>
      <c r="B2269" s="151" t="s">
        <v>69</v>
      </c>
      <c r="C2269" s="151" t="s">
        <v>70</v>
      </c>
      <c r="D2269" s="151" t="s">
        <v>72</v>
      </c>
      <c r="E2269" s="152">
        <v>9</v>
      </c>
      <c r="F2269" s="153">
        <v>149000</v>
      </c>
      <c r="G2269" s="153">
        <v>1341000</v>
      </c>
      <c r="H2269" s="50"/>
    </row>
    <row r="2270" spans="1:8" ht="43.5">
      <c r="A2270" s="151" t="s">
        <v>925</v>
      </c>
      <c r="B2270" s="151" t="s">
        <v>96</v>
      </c>
      <c r="C2270" s="151" t="s">
        <v>97</v>
      </c>
      <c r="D2270" s="151" t="s">
        <v>72</v>
      </c>
      <c r="E2270" s="152">
        <v>3</v>
      </c>
      <c r="F2270" s="153">
        <v>449000</v>
      </c>
      <c r="G2270" s="153">
        <v>1347000</v>
      </c>
      <c r="H2270" s="50"/>
    </row>
    <row r="2271" spans="1:8" ht="43.5">
      <c r="A2271" s="151" t="s">
        <v>925</v>
      </c>
      <c r="B2271" s="151" t="s">
        <v>69</v>
      </c>
      <c r="C2271" s="151" t="s">
        <v>70</v>
      </c>
      <c r="D2271" s="151" t="s">
        <v>72</v>
      </c>
      <c r="E2271" s="152">
        <v>5</v>
      </c>
      <c r="F2271" s="153">
        <v>149000</v>
      </c>
      <c r="G2271" s="153">
        <v>745000</v>
      </c>
      <c r="H2271" s="50"/>
    </row>
    <row r="2272" spans="1:8" ht="43.5">
      <c r="A2272" s="151" t="s">
        <v>925</v>
      </c>
      <c r="B2272" s="151" t="s">
        <v>81</v>
      </c>
      <c r="C2272" s="151" t="s">
        <v>82</v>
      </c>
      <c r="D2272" s="151" t="s">
        <v>72</v>
      </c>
      <c r="E2272" s="152">
        <v>11</v>
      </c>
      <c r="F2272" s="153">
        <v>159000</v>
      </c>
      <c r="G2272" s="153">
        <v>1749000</v>
      </c>
      <c r="H2272" s="50"/>
    </row>
    <row r="2273" spans="1:8" ht="29.25">
      <c r="A2273" s="151" t="s">
        <v>926</v>
      </c>
      <c r="B2273" s="151" t="s">
        <v>91</v>
      </c>
      <c r="C2273" s="151" t="s">
        <v>92</v>
      </c>
      <c r="D2273" s="151" t="s">
        <v>72</v>
      </c>
      <c r="E2273" s="152">
        <v>1</v>
      </c>
      <c r="F2273" s="153">
        <v>249000</v>
      </c>
      <c r="G2273" s="153">
        <v>249000</v>
      </c>
      <c r="H2273" s="50"/>
    </row>
    <row r="2274" spans="1:8" ht="29.25">
      <c r="A2274" s="151" t="s">
        <v>926</v>
      </c>
      <c r="B2274" s="151" t="s">
        <v>69</v>
      </c>
      <c r="C2274" s="151" t="s">
        <v>70</v>
      </c>
      <c r="D2274" s="151" t="s">
        <v>72</v>
      </c>
      <c r="E2274" s="152">
        <v>10</v>
      </c>
      <c r="F2274" s="153">
        <v>149000</v>
      </c>
      <c r="G2274" s="153">
        <v>1490000</v>
      </c>
      <c r="H2274" s="50"/>
    </row>
    <row r="2275" spans="1:8" ht="29.25">
      <c r="A2275" s="151" t="s">
        <v>926</v>
      </c>
      <c r="B2275" s="151" t="s">
        <v>79</v>
      </c>
      <c r="C2275" s="151" t="s">
        <v>80</v>
      </c>
      <c r="D2275" s="151" t="s">
        <v>72</v>
      </c>
      <c r="E2275" s="152">
        <v>8</v>
      </c>
      <c r="F2275" s="153">
        <v>129000</v>
      </c>
      <c r="G2275" s="153">
        <v>1032000</v>
      </c>
      <c r="H2275" s="50"/>
    </row>
    <row r="2276" spans="1:8" ht="29.25">
      <c r="A2276" s="151" t="s">
        <v>926</v>
      </c>
      <c r="B2276" s="151" t="s">
        <v>83</v>
      </c>
      <c r="C2276" s="151" t="s">
        <v>84</v>
      </c>
      <c r="D2276" s="151" t="s">
        <v>72</v>
      </c>
      <c r="E2276" s="152">
        <v>5</v>
      </c>
      <c r="F2276" s="153">
        <v>125000</v>
      </c>
      <c r="G2276" s="153">
        <v>625000</v>
      </c>
      <c r="H2276" s="50"/>
    </row>
    <row r="2277" spans="1:8" ht="29.25">
      <c r="A2277" s="151" t="s">
        <v>926</v>
      </c>
      <c r="B2277" s="151" t="s">
        <v>75</v>
      </c>
      <c r="C2277" s="151" t="s">
        <v>76</v>
      </c>
      <c r="D2277" s="151" t="s">
        <v>78</v>
      </c>
      <c r="E2277" s="152">
        <v>3</v>
      </c>
      <c r="F2277" s="153">
        <v>189000</v>
      </c>
      <c r="G2277" s="153">
        <v>567000</v>
      </c>
      <c r="H2277" s="50"/>
    </row>
    <row r="2278" spans="1:8" ht="43.5">
      <c r="A2278" s="151" t="s">
        <v>927</v>
      </c>
      <c r="B2278" s="151" t="s">
        <v>96</v>
      </c>
      <c r="C2278" s="151" t="s">
        <v>97</v>
      </c>
      <c r="D2278" s="151" t="s">
        <v>72</v>
      </c>
      <c r="E2278" s="152">
        <v>4</v>
      </c>
      <c r="F2278" s="153">
        <v>449000</v>
      </c>
      <c r="G2278" s="153">
        <v>1796000</v>
      </c>
      <c r="H2278" s="50"/>
    </row>
    <row r="2279" spans="1:8" ht="43.5">
      <c r="A2279" s="151" t="s">
        <v>927</v>
      </c>
      <c r="B2279" s="151" t="s">
        <v>69</v>
      </c>
      <c r="C2279" s="151" t="s">
        <v>70</v>
      </c>
      <c r="D2279" s="151" t="s">
        <v>72</v>
      </c>
      <c r="E2279" s="152">
        <v>5</v>
      </c>
      <c r="F2279" s="153">
        <v>149000</v>
      </c>
      <c r="G2279" s="153">
        <v>745000</v>
      </c>
      <c r="H2279" s="50"/>
    </row>
    <row r="2280" spans="1:8" ht="29.25">
      <c r="A2280" s="151" t="s">
        <v>928</v>
      </c>
      <c r="B2280" s="151" t="s">
        <v>91</v>
      </c>
      <c r="C2280" s="151" t="s">
        <v>92</v>
      </c>
      <c r="D2280" s="151" t="s">
        <v>72</v>
      </c>
      <c r="E2280" s="152">
        <v>2</v>
      </c>
      <c r="F2280" s="153">
        <v>249000</v>
      </c>
      <c r="G2280" s="153">
        <v>498000</v>
      </c>
      <c r="H2280" s="50"/>
    </row>
    <row r="2281" spans="1:8" ht="29.25">
      <c r="A2281" s="151" t="s">
        <v>928</v>
      </c>
      <c r="B2281" s="151" t="s">
        <v>69</v>
      </c>
      <c r="C2281" s="151" t="s">
        <v>70</v>
      </c>
      <c r="D2281" s="151" t="s">
        <v>72</v>
      </c>
      <c r="E2281" s="152">
        <v>3</v>
      </c>
      <c r="F2281" s="153">
        <v>149000</v>
      </c>
      <c r="G2281" s="153">
        <v>447000</v>
      </c>
      <c r="H2281" s="50"/>
    </row>
    <row r="2282" spans="1:8" ht="29.25">
      <c r="A2282" s="151" t="s">
        <v>929</v>
      </c>
      <c r="B2282" s="151" t="s">
        <v>83</v>
      </c>
      <c r="C2282" s="151" t="s">
        <v>84</v>
      </c>
      <c r="D2282" s="151" t="s">
        <v>72</v>
      </c>
      <c r="E2282" s="152">
        <v>12</v>
      </c>
      <c r="F2282" s="153">
        <v>125000</v>
      </c>
      <c r="G2282" s="153">
        <v>1500000</v>
      </c>
      <c r="H2282" s="50"/>
    </row>
    <row r="2283" spans="1:8" ht="29.25">
      <c r="A2283" s="151" t="s">
        <v>929</v>
      </c>
      <c r="B2283" s="151" t="s">
        <v>81</v>
      </c>
      <c r="C2283" s="151" t="s">
        <v>82</v>
      </c>
      <c r="D2283" s="151" t="s">
        <v>72</v>
      </c>
      <c r="E2283" s="152">
        <v>2</v>
      </c>
      <c r="F2283" s="153">
        <v>159000</v>
      </c>
      <c r="G2283" s="153">
        <v>318000</v>
      </c>
      <c r="H2283" s="50"/>
    </row>
    <row r="2284" spans="1:8" ht="29.25">
      <c r="A2284" s="151" t="s">
        <v>929</v>
      </c>
      <c r="B2284" s="151" t="s">
        <v>73</v>
      </c>
      <c r="C2284" s="151" t="s">
        <v>74</v>
      </c>
      <c r="D2284" s="151" t="s">
        <v>72</v>
      </c>
      <c r="E2284" s="152">
        <v>11</v>
      </c>
      <c r="F2284" s="153">
        <v>119000</v>
      </c>
      <c r="G2284" s="153">
        <v>1309000</v>
      </c>
      <c r="H2284" s="50"/>
    </row>
    <row r="2285" spans="1:8" ht="29.25">
      <c r="A2285" s="151" t="s">
        <v>929</v>
      </c>
      <c r="B2285" s="151" t="s">
        <v>98</v>
      </c>
      <c r="C2285" s="151" t="s">
        <v>99</v>
      </c>
      <c r="D2285" s="151" t="s">
        <v>72</v>
      </c>
      <c r="E2285" s="152">
        <v>3</v>
      </c>
      <c r="F2285" s="153">
        <v>99000</v>
      </c>
      <c r="G2285" s="153">
        <v>297000</v>
      </c>
      <c r="H2285" s="50"/>
    </row>
    <row r="2286" spans="1:8" ht="29.25">
      <c r="A2286" s="151" t="s">
        <v>929</v>
      </c>
      <c r="B2286" s="151" t="s">
        <v>96</v>
      </c>
      <c r="C2286" s="151" t="s">
        <v>97</v>
      </c>
      <c r="D2286" s="151" t="s">
        <v>72</v>
      </c>
      <c r="E2286" s="152">
        <v>2</v>
      </c>
      <c r="F2286" s="153">
        <v>449000</v>
      </c>
      <c r="G2286" s="153">
        <v>898000</v>
      </c>
      <c r="H2286" s="50"/>
    </row>
    <row r="2287" spans="1:8" ht="43.5">
      <c r="A2287" s="151" t="s">
        <v>930</v>
      </c>
      <c r="B2287" s="151" t="s">
        <v>88</v>
      </c>
      <c r="C2287" s="151" t="s">
        <v>89</v>
      </c>
      <c r="D2287" s="151" t="s">
        <v>72</v>
      </c>
      <c r="E2287" s="152">
        <v>7</v>
      </c>
      <c r="F2287" s="153">
        <v>299000</v>
      </c>
      <c r="G2287" s="153">
        <v>2093000</v>
      </c>
      <c r="H2287" s="50"/>
    </row>
    <row r="2288" spans="1:8" ht="43.5">
      <c r="A2288" s="151" t="s">
        <v>930</v>
      </c>
      <c r="B2288" s="151" t="s">
        <v>93</v>
      </c>
      <c r="C2288" s="151" t="s">
        <v>94</v>
      </c>
      <c r="D2288" s="151" t="s">
        <v>72</v>
      </c>
      <c r="E2288" s="152">
        <v>4</v>
      </c>
      <c r="F2288" s="153">
        <v>549000</v>
      </c>
      <c r="G2288" s="153">
        <v>2196000</v>
      </c>
      <c r="H2288" s="50"/>
    </row>
    <row r="2289" spans="1:8" ht="43.5">
      <c r="A2289" s="151" t="s">
        <v>930</v>
      </c>
      <c r="B2289" s="151" t="s">
        <v>69</v>
      </c>
      <c r="C2289" s="151" t="s">
        <v>70</v>
      </c>
      <c r="D2289" s="151" t="s">
        <v>72</v>
      </c>
      <c r="E2289" s="152">
        <v>1</v>
      </c>
      <c r="F2289" s="153">
        <v>149000</v>
      </c>
      <c r="G2289" s="153">
        <v>149000</v>
      </c>
      <c r="H2289" s="50"/>
    </row>
    <row r="2290" spans="1:8" ht="43.5">
      <c r="A2290" s="151" t="s">
        <v>930</v>
      </c>
      <c r="B2290" s="151" t="s">
        <v>101</v>
      </c>
      <c r="C2290" s="151" t="s">
        <v>102</v>
      </c>
      <c r="D2290" s="151" t="s">
        <v>78</v>
      </c>
      <c r="E2290" s="152">
        <v>12</v>
      </c>
      <c r="F2290" s="153">
        <v>139000</v>
      </c>
      <c r="G2290" s="153">
        <v>1668000</v>
      </c>
      <c r="H2290" s="50"/>
    </row>
    <row r="2291" spans="1:8" ht="43.5">
      <c r="A2291" s="151" t="s">
        <v>930</v>
      </c>
      <c r="B2291" s="151" t="s">
        <v>86</v>
      </c>
      <c r="C2291" s="151" t="s">
        <v>87</v>
      </c>
      <c r="D2291" s="151" t="s">
        <v>72</v>
      </c>
      <c r="E2291" s="152">
        <v>4</v>
      </c>
      <c r="F2291" s="153">
        <v>169000</v>
      </c>
      <c r="G2291" s="153">
        <v>676000</v>
      </c>
      <c r="H2291" s="50"/>
    </row>
    <row r="2292" spans="1:8" ht="43.5">
      <c r="A2292" s="151" t="s">
        <v>931</v>
      </c>
      <c r="B2292" s="151" t="s">
        <v>75</v>
      </c>
      <c r="C2292" s="151" t="s">
        <v>76</v>
      </c>
      <c r="D2292" s="151" t="s">
        <v>78</v>
      </c>
      <c r="E2292" s="152">
        <v>7</v>
      </c>
      <c r="F2292" s="153">
        <v>189000</v>
      </c>
      <c r="G2292" s="153">
        <v>1323000</v>
      </c>
      <c r="H2292" s="50"/>
    </row>
    <row r="2293" spans="1:8" ht="43.5">
      <c r="A2293" s="151" t="s">
        <v>931</v>
      </c>
      <c r="B2293" s="151" t="s">
        <v>69</v>
      </c>
      <c r="C2293" s="151" t="s">
        <v>70</v>
      </c>
      <c r="D2293" s="151" t="s">
        <v>72</v>
      </c>
      <c r="E2293" s="152">
        <v>1</v>
      </c>
      <c r="F2293" s="153">
        <v>149000</v>
      </c>
      <c r="G2293" s="153">
        <v>149000</v>
      </c>
      <c r="H2293" s="50"/>
    </row>
    <row r="2294" spans="1:8" ht="43.5">
      <c r="A2294" s="151" t="s">
        <v>931</v>
      </c>
      <c r="B2294" s="151" t="s">
        <v>79</v>
      </c>
      <c r="C2294" s="151" t="s">
        <v>80</v>
      </c>
      <c r="D2294" s="151" t="s">
        <v>72</v>
      </c>
      <c r="E2294" s="152">
        <v>8</v>
      </c>
      <c r="F2294" s="153">
        <v>129000</v>
      </c>
      <c r="G2294" s="153">
        <v>1032000</v>
      </c>
      <c r="H2294" s="50"/>
    </row>
    <row r="2295" spans="1:8" ht="43.5">
      <c r="A2295" s="151" t="s">
        <v>931</v>
      </c>
      <c r="B2295" s="151" t="s">
        <v>93</v>
      </c>
      <c r="C2295" s="151" t="s">
        <v>94</v>
      </c>
      <c r="D2295" s="151" t="s">
        <v>72</v>
      </c>
      <c r="E2295" s="152">
        <v>1</v>
      </c>
      <c r="F2295" s="153">
        <v>549000</v>
      </c>
      <c r="G2295" s="153">
        <v>549000</v>
      </c>
      <c r="H2295" s="50"/>
    </row>
    <row r="2296" spans="1:8" ht="29.25">
      <c r="A2296" s="151" t="s">
        <v>932</v>
      </c>
      <c r="B2296" s="151" t="s">
        <v>86</v>
      </c>
      <c r="C2296" s="151" t="s">
        <v>87</v>
      </c>
      <c r="D2296" s="151" t="s">
        <v>72</v>
      </c>
      <c r="E2296" s="152">
        <v>12</v>
      </c>
      <c r="F2296" s="153">
        <v>169000</v>
      </c>
      <c r="G2296" s="153">
        <v>2028000</v>
      </c>
      <c r="H2296" s="50"/>
    </row>
    <row r="2297" spans="1:8" ht="29.25">
      <c r="A2297" s="151" t="s">
        <v>932</v>
      </c>
      <c r="B2297" s="151" t="s">
        <v>101</v>
      </c>
      <c r="C2297" s="151" t="s">
        <v>102</v>
      </c>
      <c r="D2297" s="151" t="s">
        <v>78</v>
      </c>
      <c r="E2297" s="152">
        <v>1</v>
      </c>
      <c r="F2297" s="153">
        <v>139000</v>
      </c>
      <c r="G2297" s="153">
        <v>139000</v>
      </c>
      <c r="H2297" s="50"/>
    </row>
    <row r="2298" spans="1:8" ht="29.25">
      <c r="A2298" s="151" t="s">
        <v>932</v>
      </c>
      <c r="B2298" s="151" t="s">
        <v>75</v>
      </c>
      <c r="C2298" s="151" t="s">
        <v>76</v>
      </c>
      <c r="D2298" s="151" t="s">
        <v>78</v>
      </c>
      <c r="E2298" s="152">
        <v>9</v>
      </c>
      <c r="F2298" s="153">
        <v>189000</v>
      </c>
      <c r="G2298" s="153">
        <v>1701000</v>
      </c>
      <c r="H2298" s="50"/>
    </row>
    <row r="2299" spans="1:8" ht="29.25">
      <c r="A2299" s="151" t="s">
        <v>932</v>
      </c>
      <c r="B2299" s="151" t="s">
        <v>81</v>
      </c>
      <c r="C2299" s="151" t="s">
        <v>82</v>
      </c>
      <c r="D2299" s="151" t="s">
        <v>72</v>
      </c>
      <c r="E2299" s="152">
        <v>3</v>
      </c>
      <c r="F2299" s="153">
        <v>159000</v>
      </c>
      <c r="G2299" s="153">
        <v>477000</v>
      </c>
      <c r="H2299" s="50"/>
    </row>
    <row r="2300" spans="1:8" ht="29.25">
      <c r="A2300" s="151" t="s">
        <v>932</v>
      </c>
      <c r="B2300" s="151" t="s">
        <v>96</v>
      </c>
      <c r="C2300" s="151" t="s">
        <v>97</v>
      </c>
      <c r="D2300" s="151" t="s">
        <v>72</v>
      </c>
      <c r="E2300" s="152">
        <v>5</v>
      </c>
      <c r="F2300" s="153">
        <v>449000</v>
      </c>
      <c r="G2300" s="153">
        <v>2245000</v>
      </c>
      <c r="H2300" s="50"/>
    </row>
    <row r="2301" spans="1:8" ht="29.25">
      <c r="A2301" s="151" t="s">
        <v>932</v>
      </c>
      <c r="B2301" s="151" t="s">
        <v>83</v>
      </c>
      <c r="C2301" s="151" t="s">
        <v>84</v>
      </c>
      <c r="D2301" s="151" t="s">
        <v>72</v>
      </c>
      <c r="E2301" s="152">
        <v>9</v>
      </c>
      <c r="F2301" s="153">
        <v>125000</v>
      </c>
      <c r="G2301" s="153">
        <v>1125000</v>
      </c>
      <c r="H2301" s="50"/>
    </row>
    <row r="2302" spans="1:8" ht="43.5">
      <c r="A2302" s="151" t="s">
        <v>933</v>
      </c>
      <c r="B2302" s="151" t="s">
        <v>93</v>
      </c>
      <c r="C2302" s="151" t="s">
        <v>94</v>
      </c>
      <c r="D2302" s="151" t="s">
        <v>72</v>
      </c>
      <c r="E2302" s="152">
        <v>2</v>
      </c>
      <c r="F2302" s="153">
        <v>549000</v>
      </c>
      <c r="G2302" s="153">
        <v>1098000</v>
      </c>
      <c r="H2302" s="50"/>
    </row>
    <row r="2303" spans="1:8" ht="43.5">
      <c r="A2303" s="151" t="s">
        <v>933</v>
      </c>
      <c r="B2303" s="151" t="s">
        <v>86</v>
      </c>
      <c r="C2303" s="151" t="s">
        <v>87</v>
      </c>
      <c r="D2303" s="151" t="s">
        <v>72</v>
      </c>
      <c r="E2303" s="152">
        <v>3</v>
      </c>
      <c r="F2303" s="153">
        <v>169000</v>
      </c>
      <c r="G2303" s="153">
        <v>507000</v>
      </c>
      <c r="H2303" s="50"/>
    </row>
    <row r="2304" spans="1:8" ht="43.5">
      <c r="A2304" s="151" t="s">
        <v>933</v>
      </c>
      <c r="B2304" s="151" t="s">
        <v>88</v>
      </c>
      <c r="C2304" s="151" t="s">
        <v>89</v>
      </c>
      <c r="D2304" s="151" t="s">
        <v>72</v>
      </c>
      <c r="E2304" s="152">
        <v>4</v>
      </c>
      <c r="F2304" s="153">
        <v>299000</v>
      </c>
      <c r="G2304" s="153">
        <v>1196000</v>
      </c>
      <c r="H2304" s="50"/>
    </row>
    <row r="2305" spans="1:8" ht="43.5">
      <c r="A2305" s="151" t="s">
        <v>934</v>
      </c>
      <c r="B2305" s="151" t="s">
        <v>91</v>
      </c>
      <c r="C2305" s="151" t="s">
        <v>92</v>
      </c>
      <c r="D2305" s="151" t="s">
        <v>72</v>
      </c>
      <c r="E2305" s="152">
        <v>6</v>
      </c>
      <c r="F2305" s="153">
        <v>249000</v>
      </c>
      <c r="G2305" s="153">
        <v>1494000</v>
      </c>
      <c r="H2305" s="50"/>
    </row>
    <row r="2306" spans="1:8" ht="43.5">
      <c r="A2306" s="151" t="s">
        <v>934</v>
      </c>
      <c r="B2306" s="151" t="s">
        <v>75</v>
      </c>
      <c r="C2306" s="151" t="s">
        <v>76</v>
      </c>
      <c r="D2306" s="151" t="s">
        <v>78</v>
      </c>
      <c r="E2306" s="152">
        <v>8</v>
      </c>
      <c r="F2306" s="153">
        <v>189000</v>
      </c>
      <c r="G2306" s="153">
        <v>1512000</v>
      </c>
      <c r="H2306" s="50"/>
    </row>
    <row r="2307" spans="1:8" ht="43.5">
      <c r="A2307" s="151" t="s">
        <v>934</v>
      </c>
      <c r="B2307" s="151" t="s">
        <v>96</v>
      </c>
      <c r="C2307" s="151" t="s">
        <v>97</v>
      </c>
      <c r="D2307" s="151" t="s">
        <v>72</v>
      </c>
      <c r="E2307" s="152">
        <v>4</v>
      </c>
      <c r="F2307" s="153">
        <v>449000</v>
      </c>
      <c r="G2307" s="153">
        <v>1796000</v>
      </c>
      <c r="H2307" s="50"/>
    </row>
    <row r="2308" spans="1:8" ht="29.25">
      <c r="A2308" s="151" t="s">
        <v>935</v>
      </c>
      <c r="B2308" s="151" t="s">
        <v>96</v>
      </c>
      <c r="C2308" s="151" t="s">
        <v>97</v>
      </c>
      <c r="D2308" s="151" t="s">
        <v>72</v>
      </c>
      <c r="E2308" s="152">
        <v>1</v>
      </c>
      <c r="F2308" s="153">
        <v>449000</v>
      </c>
      <c r="G2308" s="153">
        <v>449000</v>
      </c>
      <c r="H2308" s="50"/>
    </row>
    <row r="2309" spans="1:8" ht="29.25">
      <c r="A2309" s="151" t="s">
        <v>935</v>
      </c>
      <c r="B2309" s="151" t="s">
        <v>91</v>
      </c>
      <c r="C2309" s="151" t="s">
        <v>92</v>
      </c>
      <c r="D2309" s="151" t="s">
        <v>72</v>
      </c>
      <c r="E2309" s="152">
        <v>5</v>
      </c>
      <c r="F2309" s="153">
        <v>249000</v>
      </c>
      <c r="G2309" s="153">
        <v>1245000</v>
      </c>
      <c r="H2309" s="50"/>
    </row>
    <row r="2310" spans="1:8" ht="29.25">
      <c r="A2310" s="151" t="s">
        <v>935</v>
      </c>
      <c r="B2310" s="151" t="s">
        <v>86</v>
      </c>
      <c r="C2310" s="151" t="s">
        <v>87</v>
      </c>
      <c r="D2310" s="151" t="s">
        <v>72</v>
      </c>
      <c r="E2310" s="152">
        <v>2</v>
      </c>
      <c r="F2310" s="153">
        <v>169000</v>
      </c>
      <c r="G2310" s="153">
        <v>338000</v>
      </c>
      <c r="H2310" s="50"/>
    </row>
    <row r="2311" spans="1:8" ht="43.5">
      <c r="A2311" s="151" t="s">
        <v>936</v>
      </c>
      <c r="B2311" s="151" t="s">
        <v>75</v>
      </c>
      <c r="C2311" s="151" t="s">
        <v>76</v>
      </c>
      <c r="D2311" s="151" t="s">
        <v>78</v>
      </c>
      <c r="E2311" s="152">
        <v>12</v>
      </c>
      <c r="F2311" s="153">
        <v>189000</v>
      </c>
      <c r="G2311" s="153">
        <v>2268000</v>
      </c>
      <c r="H2311" s="50"/>
    </row>
    <row r="2312" spans="1:8" ht="43.5">
      <c r="A2312" s="151" t="s">
        <v>936</v>
      </c>
      <c r="B2312" s="151" t="s">
        <v>98</v>
      </c>
      <c r="C2312" s="151" t="s">
        <v>99</v>
      </c>
      <c r="D2312" s="151" t="s">
        <v>72</v>
      </c>
      <c r="E2312" s="152">
        <v>2</v>
      </c>
      <c r="F2312" s="153">
        <v>99000</v>
      </c>
      <c r="G2312" s="153">
        <v>198000</v>
      </c>
      <c r="H2312" s="50"/>
    </row>
    <row r="2313" spans="1:8" ht="43.5">
      <c r="A2313" s="151" t="s">
        <v>936</v>
      </c>
      <c r="B2313" s="151" t="s">
        <v>79</v>
      </c>
      <c r="C2313" s="151" t="s">
        <v>80</v>
      </c>
      <c r="D2313" s="151" t="s">
        <v>72</v>
      </c>
      <c r="E2313" s="152">
        <v>12</v>
      </c>
      <c r="F2313" s="153">
        <v>129000</v>
      </c>
      <c r="G2313" s="153">
        <v>1548000</v>
      </c>
      <c r="H2313" s="50"/>
    </row>
    <row r="2314" spans="1:8" ht="29.25">
      <c r="A2314" s="151" t="s">
        <v>937</v>
      </c>
      <c r="B2314" s="151" t="s">
        <v>86</v>
      </c>
      <c r="C2314" s="151" t="s">
        <v>87</v>
      </c>
      <c r="D2314" s="151" t="s">
        <v>72</v>
      </c>
      <c r="E2314" s="152">
        <v>8</v>
      </c>
      <c r="F2314" s="153">
        <v>169000</v>
      </c>
      <c r="G2314" s="153">
        <v>1352000</v>
      </c>
      <c r="H2314" s="50"/>
    </row>
    <row r="2315" spans="1:8" ht="29.25">
      <c r="A2315" s="151" t="s">
        <v>937</v>
      </c>
      <c r="B2315" s="151" t="s">
        <v>69</v>
      </c>
      <c r="C2315" s="151" t="s">
        <v>70</v>
      </c>
      <c r="D2315" s="151" t="s">
        <v>72</v>
      </c>
      <c r="E2315" s="152">
        <v>10</v>
      </c>
      <c r="F2315" s="153">
        <v>149000</v>
      </c>
      <c r="G2315" s="153">
        <v>1490000</v>
      </c>
      <c r="H2315" s="50"/>
    </row>
    <row r="2316" spans="1:8" ht="29.25">
      <c r="A2316" s="151" t="s">
        <v>937</v>
      </c>
      <c r="B2316" s="151" t="s">
        <v>98</v>
      </c>
      <c r="C2316" s="151" t="s">
        <v>99</v>
      </c>
      <c r="D2316" s="151" t="s">
        <v>72</v>
      </c>
      <c r="E2316" s="152">
        <v>9</v>
      </c>
      <c r="F2316" s="153">
        <v>99000</v>
      </c>
      <c r="G2316" s="153">
        <v>891000</v>
      </c>
      <c r="H2316" s="50"/>
    </row>
    <row r="2317" spans="1:8" ht="29.25">
      <c r="A2317" s="151" t="s">
        <v>937</v>
      </c>
      <c r="B2317" s="151" t="s">
        <v>73</v>
      </c>
      <c r="C2317" s="151" t="s">
        <v>74</v>
      </c>
      <c r="D2317" s="151" t="s">
        <v>72</v>
      </c>
      <c r="E2317" s="152">
        <v>11</v>
      </c>
      <c r="F2317" s="153">
        <v>119000</v>
      </c>
      <c r="G2317" s="153">
        <v>1309000</v>
      </c>
      <c r="H2317" s="50"/>
    </row>
    <row r="2318" spans="1:8" ht="29.25">
      <c r="A2318" s="151" t="s">
        <v>937</v>
      </c>
      <c r="B2318" s="151" t="s">
        <v>91</v>
      </c>
      <c r="C2318" s="151" t="s">
        <v>92</v>
      </c>
      <c r="D2318" s="151" t="s">
        <v>72</v>
      </c>
      <c r="E2318" s="152">
        <v>3</v>
      </c>
      <c r="F2318" s="153">
        <v>249000</v>
      </c>
      <c r="G2318" s="153">
        <v>747000</v>
      </c>
      <c r="H2318" s="50"/>
    </row>
    <row r="2319" spans="1:8" ht="29.25">
      <c r="A2319" s="151" t="s">
        <v>938</v>
      </c>
      <c r="B2319" s="151" t="s">
        <v>81</v>
      </c>
      <c r="C2319" s="151" t="s">
        <v>82</v>
      </c>
      <c r="D2319" s="151" t="s">
        <v>72</v>
      </c>
      <c r="E2319" s="152">
        <v>2</v>
      </c>
      <c r="F2319" s="153">
        <v>159000</v>
      </c>
      <c r="G2319" s="153">
        <v>318000</v>
      </c>
      <c r="H2319" s="50"/>
    </row>
    <row r="2320" spans="1:8" ht="29.25">
      <c r="A2320" s="151" t="s">
        <v>938</v>
      </c>
      <c r="B2320" s="151" t="s">
        <v>91</v>
      </c>
      <c r="C2320" s="151" t="s">
        <v>92</v>
      </c>
      <c r="D2320" s="151" t="s">
        <v>72</v>
      </c>
      <c r="E2320" s="152">
        <v>1</v>
      </c>
      <c r="F2320" s="153">
        <v>249000</v>
      </c>
      <c r="G2320" s="153">
        <v>249000</v>
      </c>
      <c r="H2320" s="50"/>
    </row>
    <row r="2321" spans="1:8" ht="43.5">
      <c r="A2321" s="151" t="s">
        <v>939</v>
      </c>
      <c r="B2321" s="151" t="s">
        <v>101</v>
      </c>
      <c r="C2321" s="151" t="s">
        <v>102</v>
      </c>
      <c r="D2321" s="151" t="s">
        <v>78</v>
      </c>
      <c r="E2321" s="152">
        <v>9</v>
      </c>
      <c r="F2321" s="153">
        <v>139000</v>
      </c>
      <c r="G2321" s="153">
        <v>1251000</v>
      </c>
      <c r="H2321" s="50"/>
    </row>
    <row r="2322" spans="1:8" ht="43.5">
      <c r="A2322" s="151" t="s">
        <v>939</v>
      </c>
      <c r="B2322" s="151" t="s">
        <v>83</v>
      </c>
      <c r="C2322" s="151" t="s">
        <v>84</v>
      </c>
      <c r="D2322" s="151" t="s">
        <v>72</v>
      </c>
      <c r="E2322" s="152">
        <v>11</v>
      </c>
      <c r="F2322" s="153">
        <v>125000</v>
      </c>
      <c r="G2322" s="153">
        <v>1375000</v>
      </c>
      <c r="H2322" s="50"/>
    </row>
    <row r="2323" spans="1:8" ht="43.5">
      <c r="A2323" s="151" t="s">
        <v>939</v>
      </c>
      <c r="B2323" s="151" t="s">
        <v>91</v>
      </c>
      <c r="C2323" s="151" t="s">
        <v>92</v>
      </c>
      <c r="D2323" s="151" t="s">
        <v>72</v>
      </c>
      <c r="E2323" s="152">
        <v>1</v>
      </c>
      <c r="F2323" s="153">
        <v>249000</v>
      </c>
      <c r="G2323" s="153">
        <v>249000</v>
      </c>
      <c r="H2323" s="50"/>
    </row>
    <row r="2324" spans="1:8" ht="43.5">
      <c r="A2324" s="151" t="s">
        <v>939</v>
      </c>
      <c r="B2324" s="151" t="s">
        <v>93</v>
      </c>
      <c r="C2324" s="151" t="s">
        <v>94</v>
      </c>
      <c r="D2324" s="151" t="s">
        <v>72</v>
      </c>
      <c r="E2324" s="152">
        <v>3</v>
      </c>
      <c r="F2324" s="153">
        <v>549000</v>
      </c>
      <c r="G2324" s="153">
        <v>1647000</v>
      </c>
      <c r="H2324" s="50"/>
    </row>
    <row r="2325" spans="1:8" ht="43.5">
      <c r="A2325" s="151" t="s">
        <v>939</v>
      </c>
      <c r="B2325" s="151" t="s">
        <v>79</v>
      </c>
      <c r="C2325" s="151" t="s">
        <v>80</v>
      </c>
      <c r="D2325" s="151" t="s">
        <v>72</v>
      </c>
      <c r="E2325" s="152">
        <v>6</v>
      </c>
      <c r="F2325" s="153">
        <v>129000</v>
      </c>
      <c r="G2325" s="153">
        <v>774000</v>
      </c>
      <c r="H2325" s="50"/>
    </row>
    <row r="2326" spans="1:8" ht="43.5">
      <c r="A2326" s="151" t="s">
        <v>939</v>
      </c>
      <c r="B2326" s="151" t="s">
        <v>73</v>
      </c>
      <c r="C2326" s="151" t="s">
        <v>74</v>
      </c>
      <c r="D2326" s="151" t="s">
        <v>72</v>
      </c>
      <c r="E2326" s="152">
        <v>2</v>
      </c>
      <c r="F2326" s="153">
        <v>119000</v>
      </c>
      <c r="G2326" s="153">
        <v>238000</v>
      </c>
      <c r="H2326" s="50"/>
    </row>
    <row r="2327" spans="1:8" ht="29.25">
      <c r="A2327" s="151" t="s">
        <v>940</v>
      </c>
      <c r="B2327" s="151" t="s">
        <v>88</v>
      </c>
      <c r="C2327" s="151" t="s">
        <v>89</v>
      </c>
      <c r="D2327" s="151" t="s">
        <v>72</v>
      </c>
      <c r="E2327" s="152">
        <v>5</v>
      </c>
      <c r="F2327" s="153">
        <v>299000</v>
      </c>
      <c r="G2327" s="153">
        <v>1495000</v>
      </c>
      <c r="H2327" s="50"/>
    </row>
    <row r="2328" spans="1:8" ht="29.25">
      <c r="A2328" s="151" t="s">
        <v>940</v>
      </c>
      <c r="B2328" s="151" t="s">
        <v>75</v>
      </c>
      <c r="C2328" s="151" t="s">
        <v>76</v>
      </c>
      <c r="D2328" s="151" t="s">
        <v>78</v>
      </c>
      <c r="E2328" s="152">
        <v>1</v>
      </c>
      <c r="F2328" s="153">
        <v>189000</v>
      </c>
      <c r="G2328" s="153">
        <v>189000</v>
      </c>
      <c r="H2328" s="50"/>
    </row>
    <row r="2329" spans="1:8" ht="29.25">
      <c r="A2329" s="151" t="s">
        <v>940</v>
      </c>
      <c r="B2329" s="151" t="s">
        <v>101</v>
      </c>
      <c r="C2329" s="151" t="s">
        <v>102</v>
      </c>
      <c r="D2329" s="151" t="s">
        <v>78</v>
      </c>
      <c r="E2329" s="152">
        <v>12</v>
      </c>
      <c r="F2329" s="153">
        <v>139000</v>
      </c>
      <c r="G2329" s="153">
        <v>1668000</v>
      </c>
      <c r="H2329" s="50"/>
    </row>
    <row r="2330" spans="1:8" ht="29.25">
      <c r="A2330" s="151" t="s">
        <v>940</v>
      </c>
      <c r="B2330" s="151" t="s">
        <v>73</v>
      </c>
      <c r="C2330" s="151" t="s">
        <v>74</v>
      </c>
      <c r="D2330" s="151" t="s">
        <v>72</v>
      </c>
      <c r="E2330" s="152">
        <v>11</v>
      </c>
      <c r="F2330" s="153">
        <v>119000</v>
      </c>
      <c r="G2330" s="153">
        <v>1309000</v>
      </c>
      <c r="H2330" s="50"/>
    </row>
    <row r="2331" spans="1:8" ht="29.25">
      <c r="A2331" s="151" t="s">
        <v>940</v>
      </c>
      <c r="B2331" s="151" t="s">
        <v>93</v>
      </c>
      <c r="C2331" s="151" t="s">
        <v>94</v>
      </c>
      <c r="D2331" s="151" t="s">
        <v>72</v>
      </c>
      <c r="E2331" s="152">
        <v>5</v>
      </c>
      <c r="F2331" s="153">
        <v>549000</v>
      </c>
      <c r="G2331" s="153">
        <v>2745000</v>
      </c>
      <c r="H2331" s="50"/>
    </row>
    <row r="2332" spans="1:8" ht="29.25">
      <c r="A2332" s="151" t="s">
        <v>941</v>
      </c>
      <c r="B2332" s="151" t="s">
        <v>88</v>
      </c>
      <c r="C2332" s="151" t="s">
        <v>89</v>
      </c>
      <c r="D2332" s="151" t="s">
        <v>72</v>
      </c>
      <c r="E2332" s="152">
        <v>3</v>
      </c>
      <c r="F2332" s="153">
        <v>299000</v>
      </c>
      <c r="G2332" s="153">
        <v>897000</v>
      </c>
      <c r="H2332" s="50"/>
    </row>
    <row r="2333" spans="1:8" ht="29.25">
      <c r="A2333" s="151" t="s">
        <v>941</v>
      </c>
      <c r="B2333" s="151" t="s">
        <v>79</v>
      </c>
      <c r="C2333" s="151" t="s">
        <v>80</v>
      </c>
      <c r="D2333" s="151" t="s">
        <v>72</v>
      </c>
      <c r="E2333" s="152">
        <v>10</v>
      </c>
      <c r="F2333" s="153">
        <v>129000</v>
      </c>
      <c r="G2333" s="153">
        <v>1290000</v>
      </c>
      <c r="H2333" s="50"/>
    </row>
    <row r="2334" spans="1:8" ht="29.25">
      <c r="A2334" s="151" t="s">
        <v>941</v>
      </c>
      <c r="B2334" s="151" t="s">
        <v>91</v>
      </c>
      <c r="C2334" s="151" t="s">
        <v>92</v>
      </c>
      <c r="D2334" s="151" t="s">
        <v>72</v>
      </c>
      <c r="E2334" s="152">
        <v>3</v>
      </c>
      <c r="F2334" s="153">
        <v>249000</v>
      </c>
      <c r="G2334" s="153">
        <v>747000</v>
      </c>
      <c r="H2334" s="50"/>
    </row>
    <row r="2335" spans="1:8" ht="29.25">
      <c r="A2335" s="151" t="s">
        <v>941</v>
      </c>
      <c r="B2335" s="151" t="s">
        <v>75</v>
      </c>
      <c r="C2335" s="151" t="s">
        <v>76</v>
      </c>
      <c r="D2335" s="151" t="s">
        <v>78</v>
      </c>
      <c r="E2335" s="152">
        <v>3</v>
      </c>
      <c r="F2335" s="153">
        <v>189000</v>
      </c>
      <c r="G2335" s="153">
        <v>567000</v>
      </c>
      <c r="H2335" s="50"/>
    </row>
    <row r="2336" spans="1:8" ht="29.25">
      <c r="A2336" s="151" t="s">
        <v>941</v>
      </c>
      <c r="B2336" s="151" t="s">
        <v>73</v>
      </c>
      <c r="C2336" s="151" t="s">
        <v>74</v>
      </c>
      <c r="D2336" s="151" t="s">
        <v>72</v>
      </c>
      <c r="E2336" s="152">
        <v>12</v>
      </c>
      <c r="F2336" s="153">
        <v>119000</v>
      </c>
      <c r="G2336" s="153">
        <v>1428000</v>
      </c>
      <c r="H2336" s="50"/>
    </row>
    <row r="2337" spans="1:8" ht="43.5">
      <c r="A2337" s="151" t="s">
        <v>942</v>
      </c>
      <c r="B2337" s="151" t="s">
        <v>101</v>
      </c>
      <c r="C2337" s="151" t="s">
        <v>102</v>
      </c>
      <c r="D2337" s="151" t="s">
        <v>78</v>
      </c>
      <c r="E2337" s="152">
        <v>3</v>
      </c>
      <c r="F2337" s="153">
        <v>139000</v>
      </c>
      <c r="G2337" s="153">
        <v>417000</v>
      </c>
      <c r="H2337" s="50"/>
    </row>
    <row r="2338" spans="1:8" ht="43.5">
      <c r="A2338" s="151" t="s">
        <v>942</v>
      </c>
      <c r="B2338" s="151" t="s">
        <v>79</v>
      </c>
      <c r="C2338" s="151" t="s">
        <v>80</v>
      </c>
      <c r="D2338" s="151" t="s">
        <v>72</v>
      </c>
      <c r="E2338" s="152">
        <v>11</v>
      </c>
      <c r="F2338" s="153">
        <v>129000</v>
      </c>
      <c r="G2338" s="153">
        <v>1419000</v>
      </c>
      <c r="H2338" s="50"/>
    </row>
    <row r="2339" spans="1:8" ht="43.5">
      <c r="A2339" s="151" t="s">
        <v>942</v>
      </c>
      <c r="B2339" s="151" t="s">
        <v>69</v>
      </c>
      <c r="C2339" s="151" t="s">
        <v>70</v>
      </c>
      <c r="D2339" s="151" t="s">
        <v>72</v>
      </c>
      <c r="E2339" s="152">
        <v>9</v>
      </c>
      <c r="F2339" s="153">
        <v>149000</v>
      </c>
      <c r="G2339" s="153">
        <v>1341000</v>
      </c>
      <c r="H2339" s="50"/>
    </row>
    <row r="2340" spans="1:8" ht="43.5">
      <c r="A2340" s="151" t="s">
        <v>942</v>
      </c>
      <c r="B2340" s="151" t="s">
        <v>81</v>
      </c>
      <c r="C2340" s="151" t="s">
        <v>82</v>
      </c>
      <c r="D2340" s="151" t="s">
        <v>72</v>
      </c>
      <c r="E2340" s="152">
        <v>11</v>
      </c>
      <c r="F2340" s="153">
        <v>159000</v>
      </c>
      <c r="G2340" s="153">
        <v>1749000</v>
      </c>
      <c r="H2340" s="50"/>
    </row>
    <row r="2341" spans="1:8" ht="29.25">
      <c r="A2341" s="151" t="s">
        <v>943</v>
      </c>
      <c r="B2341" s="151" t="s">
        <v>83</v>
      </c>
      <c r="C2341" s="151" t="s">
        <v>84</v>
      </c>
      <c r="D2341" s="151" t="s">
        <v>72</v>
      </c>
      <c r="E2341" s="152">
        <v>10</v>
      </c>
      <c r="F2341" s="153">
        <v>125000</v>
      </c>
      <c r="G2341" s="153">
        <v>1250000</v>
      </c>
      <c r="H2341" s="50"/>
    </row>
    <row r="2342" spans="1:8" ht="29.25">
      <c r="A2342" s="151" t="s">
        <v>944</v>
      </c>
      <c r="B2342" s="151" t="s">
        <v>93</v>
      </c>
      <c r="C2342" s="151" t="s">
        <v>94</v>
      </c>
      <c r="D2342" s="151" t="s">
        <v>72</v>
      </c>
      <c r="E2342" s="152">
        <v>5</v>
      </c>
      <c r="F2342" s="153">
        <v>549000</v>
      </c>
      <c r="G2342" s="153">
        <v>2745000</v>
      </c>
      <c r="H2342" s="50"/>
    </row>
    <row r="2343" spans="1:8" ht="29.25">
      <c r="A2343" s="151" t="s">
        <v>944</v>
      </c>
      <c r="B2343" s="151" t="s">
        <v>75</v>
      </c>
      <c r="C2343" s="151" t="s">
        <v>76</v>
      </c>
      <c r="D2343" s="151" t="s">
        <v>78</v>
      </c>
      <c r="E2343" s="152">
        <v>6</v>
      </c>
      <c r="F2343" s="153">
        <v>189000</v>
      </c>
      <c r="G2343" s="153">
        <v>1134000</v>
      </c>
      <c r="H2343" s="50"/>
    </row>
    <row r="2344" spans="1:8" ht="29.25">
      <c r="A2344" s="151" t="s">
        <v>944</v>
      </c>
      <c r="B2344" s="151" t="s">
        <v>69</v>
      </c>
      <c r="C2344" s="151" t="s">
        <v>70</v>
      </c>
      <c r="D2344" s="151" t="s">
        <v>72</v>
      </c>
      <c r="E2344" s="152">
        <v>8</v>
      </c>
      <c r="F2344" s="153">
        <v>149000</v>
      </c>
      <c r="G2344" s="153">
        <v>1192000</v>
      </c>
      <c r="H2344" s="50"/>
    </row>
    <row r="2345" spans="1:8" ht="29.25">
      <c r="A2345" s="151" t="s">
        <v>944</v>
      </c>
      <c r="B2345" s="151" t="s">
        <v>73</v>
      </c>
      <c r="C2345" s="151" t="s">
        <v>74</v>
      </c>
      <c r="D2345" s="151" t="s">
        <v>72</v>
      </c>
      <c r="E2345" s="152">
        <v>5</v>
      </c>
      <c r="F2345" s="153">
        <v>119000</v>
      </c>
      <c r="G2345" s="153">
        <v>595000</v>
      </c>
      <c r="H2345" s="50"/>
    </row>
    <row r="2346" spans="1:8" ht="29.25">
      <c r="A2346" s="151" t="s">
        <v>945</v>
      </c>
      <c r="B2346" s="151" t="s">
        <v>69</v>
      </c>
      <c r="C2346" s="151" t="s">
        <v>70</v>
      </c>
      <c r="D2346" s="151" t="s">
        <v>72</v>
      </c>
      <c r="E2346" s="152">
        <v>6</v>
      </c>
      <c r="F2346" s="153">
        <v>149000</v>
      </c>
      <c r="G2346" s="153">
        <v>894000</v>
      </c>
      <c r="H2346" s="50"/>
    </row>
    <row r="2347" spans="1:8" ht="29.25">
      <c r="A2347" s="151" t="s">
        <v>945</v>
      </c>
      <c r="B2347" s="151" t="s">
        <v>81</v>
      </c>
      <c r="C2347" s="151" t="s">
        <v>82</v>
      </c>
      <c r="D2347" s="151" t="s">
        <v>72</v>
      </c>
      <c r="E2347" s="152">
        <v>2</v>
      </c>
      <c r="F2347" s="153">
        <v>159000</v>
      </c>
      <c r="G2347" s="153">
        <v>318000</v>
      </c>
      <c r="H2347" s="50"/>
    </row>
    <row r="2348" spans="1:8" ht="29.25">
      <c r="A2348" s="151" t="s">
        <v>945</v>
      </c>
      <c r="B2348" s="151" t="s">
        <v>98</v>
      </c>
      <c r="C2348" s="151" t="s">
        <v>99</v>
      </c>
      <c r="D2348" s="151" t="s">
        <v>72</v>
      </c>
      <c r="E2348" s="152">
        <v>7</v>
      </c>
      <c r="F2348" s="153">
        <v>99000</v>
      </c>
      <c r="G2348" s="153">
        <v>693000</v>
      </c>
      <c r="H2348" s="50"/>
    </row>
    <row r="2349" spans="1:8" ht="29.25">
      <c r="A2349" s="151" t="s">
        <v>945</v>
      </c>
      <c r="B2349" s="151" t="s">
        <v>79</v>
      </c>
      <c r="C2349" s="151" t="s">
        <v>80</v>
      </c>
      <c r="D2349" s="151" t="s">
        <v>72</v>
      </c>
      <c r="E2349" s="152">
        <v>6</v>
      </c>
      <c r="F2349" s="153">
        <v>129000</v>
      </c>
      <c r="G2349" s="153">
        <v>774000</v>
      </c>
      <c r="H2349" s="50"/>
    </row>
    <row r="2350" spans="1:8" ht="29.25">
      <c r="A2350" s="151" t="s">
        <v>945</v>
      </c>
      <c r="B2350" s="151" t="s">
        <v>88</v>
      </c>
      <c r="C2350" s="151" t="s">
        <v>89</v>
      </c>
      <c r="D2350" s="151" t="s">
        <v>72</v>
      </c>
      <c r="E2350" s="152">
        <v>5</v>
      </c>
      <c r="F2350" s="153">
        <v>299000</v>
      </c>
      <c r="G2350" s="153">
        <v>1495000</v>
      </c>
      <c r="H2350" s="50"/>
    </row>
    <row r="2351" spans="1:8" ht="29.25">
      <c r="A2351" s="151" t="s">
        <v>946</v>
      </c>
      <c r="B2351" s="151" t="s">
        <v>101</v>
      </c>
      <c r="C2351" s="151" t="s">
        <v>102</v>
      </c>
      <c r="D2351" s="151" t="s">
        <v>78</v>
      </c>
      <c r="E2351" s="152">
        <v>9</v>
      </c>
      <c r="F2351" s="153">
        <v>139000</v>
      </c>
      <c r="G2351" s="153">
        <v>1251000</v>
      </c>
      <c r="H2351" s="50"/>
    </row>
    <row r="2352" spans="1:8" ht="29.25">
      <c r="A2352" s="151" t="s">
        <v>946</v>
      </c>
      <c r="B2352" s="151" t="s">
        <v>91</v>
      </c>
      <c r="C2352" s="151" t="s">
        <v>92</v>
      </c>
      <c r="D2352" s="151" t="s">
        <v>72</v>
      </c>
      <c r="E2352" s="152">
        <v>6</v>
      </c>
      <c r="F2352" s="153">
        <v>249000</v>
      </c>
      <c r="G2352" s="153">
        <v>1494000</v>
      </c>
      <c r="H2352" s="50"/>
    </row>
    <row r="2353" spans="1:8" ht="29.25">
      <c r="A2353" s="151" t="s">
        <v>946</v>
      </c>
      <c r="B2353" s="151" t="s">
        <v>83</v>
      </c>
      <c r="C2353" s="151" t="s">
        <v>84</v>
      </c>
      <c r="D2353" s="151" t="s">
        <v>72</v>
      </c>
      <c r="E2353" s="152">
        <v>12</v>
      </c>
      <c r="F2353" s="153">
        <v>125000</v>
      </c>
      <c r="G2353" s="153">
        <v>1500000</v>
      </c>
      <c r="H2353" s="50"/>
    </row>
    <row r="2354" spans="1:8" ht="29.25">
      <c r="A2354" s="151" t="s">
        <v>946</v>
      </c>
      <c r="B2354" s="151" t="s">
        <v>81</v>
      </c>
      <c r="C2354" s="151" t="s">
        <v>82</v>
      </c>
      <c r="D2354" s="151" t="s">
        <v>72</v>
      </c>
      <c r="E2354" s="152">
        <v>10</v>
      </c>
      <c r="F2354" s="153">
        <v>159000</v>
      </c>
      <c r="G2354" s="153">
        <v>1590000</v>
      </c>
      <c r="H2354" s="50"/>
    </row>
    <row r="2355" spans="1:8" ht="43.5">
      <c r="A2355" s="151" t="s">
        <v>947</v>
      </c>
      <c r="B2355" s="151" t="s">
        <v>88</v>
      </c>
      <c r="C2355" s="151" t="s">
        <v>89</v>
      </c>
      <c r="D2355" s="151" t="s">
        <v>72</v>
      </c>
      <c r="E2355" s="152">
        <v>3</v>
      </c>
      <c r="F2355" s="153">
        <v>299000</v>
      </c>
      <c r="G2355" s="153">
        <v>897000</v>
      </c>
      <c r="H2355" s="50"/>
    </row>
    <row r="2356" spans="1:8" ht="43.5">
      <c r="A2356" s="151" t="s">
        <v>947</v>
      </c>
      <c r="B2356" s="151" t="s">
        <v>91</v>
      </c>
      <c r="C2356" s="151" t="s">
        <v>92</v>
      </c>
      <c r="D2356" s="151" t="s">
        <v>72</v>
      </c>
      <c r="E2356" s="152">
        <v>6</v>
      </c>
      <c r="F2356" s="153">
        <v>249000</v>
      </c>
      <c r="G2356" s="153">
        <v>1494000</v>
      </c>
      <c r="H2356" s="50"/>
    </row>
    <row r="2357" spans="1:8" ht="43.5">
      <c r="A2357" s="151" t="s">
        <v>947</v>
      </c>
      <c r="B2357" s="151" t="s">
        <v>69</v>
      </c>
      <c r="C2357" s="151" t="s">
        <v>70</v>
      </c>
      <c r="D2357" s="151" t="s">
        <v>72</v>
      </c>
      <c r="E2357" s="152">
        <v>11</v>
      </c>
      <c r="F2357" s="153">
        <v>149000</v>
      </c>
      <c r="G2357" s="153">
        <v>1639000</v>
      </c>
      <c r="H2357" s="50"/>
    </row>
    <row r="2358" spans="1:8" ht="43.5">
      <c r="A2358" s="151" t="s">
        <v>948</v>
      </c>
      <c r="B2358" s="151" t="s">
        <v>75</v>
      </c>
      <c r="C2358" s="151" t="s">
        <v>76</v>
      </c>
      <c r="D2358" s="151" t="s">
        <v>78</v>
      </c>
      <c r="E2358" s="152">
        <v>2</v>
      </c>
      <c r="F2358" s="153">
        <v>189000</v>
      </c>
      <c r="G2358" s="153">
        <v>378000</v>
      </c>
      <c r="H2358" s="50"/>
    </row>
    <row r="2359" spans="1:8" ht="43.5">
      <c r="A2359" s="151" t="s">
        <v>948</v>
      </c>
      <c r="B2359" s="151" t="s">
        <v>83</v>
      </c>
      <c r="C2359" s="151" t="s">
        <v>84</v>
      </c>
      <c r="D2359" s="151" t="s">
        <v>72</v>
      </c>
      <c r="E2359" s="152">
        <v>3</v>
      </c>
      <c r="F2359" s="153">
        <v>125000</v>
      </c>
      <c r="G2359" s="153">
        <v>375000</v>
      </c>
      <c r="H2359" s="50"/>
    </row>
    <row r="2360" spans="1:8" ht="43.5">
      <c r="A2360" s="151" t="s">
        <v>948</v>
      </c>
      <c r="B2360" s="151" t="s">
        <v>93</v>
      </c>
      <c r="C2360" s="151" t="s">
        <v>94</v>
      </c>
      <c r="D2360" s="151" t="s">
        <v>72</v>
      </c>
      <c r="E2360" s="152">
        <v>1</v>
      </c>
      <c r="F2360" s="153">
        <v>549000</v>
      </c>
      <c r="G2360" s="153">
        <v>549000</v>
      </c>
      <c r="H2360" s="50"/>
    </row>
    <row r="2361" spans="1:8" ht="43.5">
      <c r="A2361" s="151" t="s">
        <v>948</v>
      </c>
      <c r="B2361" s="151" t="s">
        <v>91</v>
      </c>
      <c r="C2361" s="151" t="s">
        <v>92</v>
      </c>
      <c r="D2361" s="151" t="s">
        <v>72</v>
      </c>
      <c r="E2361" s="152">
        <v>7</v>
      </c>
      <c r="F2361" s="153">
        <v>249000</v>
      </c>
      <c r="G2361" s="153">
        <v>1743000</v>
      </c>
      <c r="H2361" s="50"/>
    </row>
    <row r="2362" spans="1:8" ht="29.25">
      <c r="A2362" s="151" t="s">
        <v>949</v>
      </c>
      <c r="B2362" s="151" t="s">
        <v>83</v>
      </c>
      <c r="C2362" s="151" t="s">
        <v>84</v>
      </c>
      <c r="D2362" s="151" t="s">
        <v>72</v>
      </c>
      <c r="E2362" s="152">
        <v>10</v>
      </c>
      <c r="F2362" s="153">
        <v>125000</v>
      </c>
      <c r="G2362" s="153">
        <v>1250000</v>
      </c>
      <c r="H2362" s="50"/>
    </row>
    <row r="2363" spans="1:8" ht="29.25">
      <c r="A2363" s="151" t="s">
        <v>949</v>
      </c>
      <c r="B2363" s="151" t="s">
        <v>91</v>
      </c>
      <c r="C2363" s="151" t="s">
        <v>92</v>
      </c>
      <c r="D2363" s="151" t="s">
        <v>72</v>
      </c>
      <c r="E2363" s="152">
        <v>2</v>
      </c>
      <c r="F2363" s="153">
        <v>249000</v>
      </c>
      <c r="G2363" s="153">
        <v>498000</v>
      </c>
      <c r="H2363" s="50"/>
    </row>
    <row r="2364" spans="1:8" ht="29.25">
      <c r="A2364" s="151" t="s">
        <v>949</v>
      </c>
      <c r="B2364" s="151" t="s">
        <v>98</v>
      </c>
      <c r="C2364" s="151" t="s">
        <v>99</v>
      </c>
      <c r="D2364" s="151" t="s">
        <v>72</v>
      </c>
      <c r="E2364" s="152">
        <v>6</v>
      </c>
      <c r="F2364" s="153">
        <v>99000</v>
      </c>
      <c r="G2364" s="153">
        <v>594000</v>
      </c>
      <c r="H2364" s="50"/>
    </row>
    <row r="2365" spans="1:8" ht="29.25">
      <c r="A2365" s="151" t="s">
        <v>949</v>
      </c>
      <c r="B2365" s="151" t="s">
        <v>88</v>
      </c>
      <c r="C2365" s="151" t="s">
        <v>89</v>
      </c>
      <c r="D2365" s="151" t="s">
        <v>72</v>
      </c>
      <c r="E2365" s="152">
        <v>6</v>
      </c>
      <c r="F2365" s="153">
        <v>299000</v>
      </c>
      <c r="G2365" s="153">
        <v>1794000</v>
      </c>
      <c r="H2365" s="50"/>
    </row>
    <row r="2366" spans="1:8" ht="29.25">
      <c r="A2366" s="151" t="s">
        <v>950</v>
      </c>
      <c r="B2366" s="151" t="s">
        <v>88</v>
      </c>
      <c r="C2366" s="151" t="s">
        <v>89</v>
      </c>
      <c r="D2366" s="151" t="s">
        <v>72</v>
      </c>
      <c r="E2366" s="152">
        <v>1</v>
      </c>
      <c r="F2366" s="153">
        <v>299000</v>
      </c>
      <c r="G2366" s="153">
        <v>299000</v>
      </c>
      <c r="H2366" s="50"/>
    </row>
    <row r="2367" spans="1:8" ht="29.25">
      <c r="A2367" s="151" t="s">
        <v>950</v>
      </c>
      <c r="B2367" s="151" t="s">
        <v>93</v>
      </c>
      <c r="C2367" s="151" t="s">
        <v>94</v>
      </c>
      <c r="D2367" s="151" t="s">
        <v>72</v>
      </c>
      <c r="E2367" s="152">
        <v>5</v>
      </c>
      <c r="F2367" s="153">
        <v>549000</v>
      </c>
      <c r="G2367" s="153">
        <v>2745000</v>
      </c>
      <c r="H2367" s="50"/>
    </row>
    <row r="2368" spans="1:8" ht="29.25">
      <c r="A2368" s="151" t="s">
        <v>950</v>
      </c>
      <c r="B2368" s="151" t="s">
        <v>79</v>
      </c>
      <c r="C2368" s="151" t="s">
        <v>80</v>
      </c>
      <c r="D2368" s="151" t="s">
        <v>72</v>
      </c>
      <c r="E2368" s="152">
        <v>12</v>
      </c>
      <c r="F2368" s="153">
        <v>129000</v>
      </c>
      <c r="G2368" s="153">
        <v>1548000</v>
      </c>
      <c r="H2368" s="50"/>
    </row>
    <row r="2369" spans="1:8" ht="29.25">
      <c r="A2369" s="151" t="s">
        <v>950</v>
      </c>
      <c r="B2369" s="151" t="s">
        <v>96</v>
      </c>
      <c r="C2369" s="151" t="s">
        <v>97</v>
      </c>
      <c r="D2369" s="151" t="s">
        <v>72</v>
      </c>
      <c r="E2369" s="152">
        <v>4</v>
      </c>
      <c r="F2369" s="153">
        <v>449000</v>
      </c>
      <c r="G2369" s="153">
        <v>1796000</v>
      </c>
      <c r="H2369" s="50"/>
    </row>
    <row r="2370" spans="1:8" ht="29.25">
      <c r="A2370" s="151" t="s">
        <v>950</v>
      </c>
      <c r="B2370" s="151" t="s">
        <v>101</v>
      </c>
      <c r="C2370" s="151" t="s">
        <v>102</v>
      </c>
      <c r="D2370" s="151" t="s">
        <v>78</v>
      </c>
      <c r="E2370" s="152">
        <v>6</v>
      </c>
      <c r="F2370" s="153">
        <v>139000</v>
      </c>
      <c r="G2370" s="153">
        <v>834000</v>
      </c>
      <c r="H2370" s="50"/>
    </row>
    <row r="2371" spans="1:8" ht="29.25">
      <c r="A2371" s="151" t="s">
        <v>950</v>
      </c>
      <c r="B2371" s="151" t="s">
        <v>91</v>
      </c>
      <c r="C2371" s="151" t="s">
        <v>92</v>
      </c>
      <c r="D2371" s="151" t="s">
        <v>72</v>
      </c>
      <c r="E2371" s="152">
        <v>5</v>
      </c>
      <c r="F2371" s="153">
        <v>249000</v>
      </c>
      <c r="G2371" s="153">
        <v>1245000</v>
      </c>
      <c r="H2371" s="50"/>
    </row>
    <row r="2372" spans="1:8" ht="43.5">
      <c r="A2372" s="151" t="s">
        <v>951</v>
      </c>
      <c r="B2372" s="151" t="s">
        <v>91</v>
      </c>
      <c r="C2372" s="151" t="s">
        <v>92</v>
      </c>
      <c r="D2372" s="151" t="s">
        <v>72</v>
      </c>
      <c r="E2372" s="152">
        <v>4</v>
      </c>
      <c r="F2372" s="153">
        <v>249000</v>
      </c>
      <c r="G2372" s="153">
        <v>996000</v>
      </c>
      <c r="H2372" s="50"/>
    </row>
    <row r="2373" spans="1:8" ht="43.5">
      <c r="A2373" s="151" t="s">
        <v>951</v>
      </c>
      <c r="B2373" s="151" t="s">
        <v>69</v>
      </c>
      <c r="C2373" s="151" t="s">
        <v>70</v>
      </c>
      <c r="D2373" s="151" t="s">
        <v>72</v>
      </c>
      <c r="E2373" s="152">
        <v>12</v>
      </c>
      <c r="F2373" s="153">
        <v>149000</v>
      </c>
      <c r="G2373" s="153">
        <v>1788000</v>
      </c>
      <c r="H2373" s="50"/>
    </row>
    <row r="2374" spans="1:8" ht="43.5">
      <c r="A2374" s="151" t="s">
        <v>951</v>
      </c>
      <c r="B2374" s="151" t="s">
        <v>93</v>
      </c>
      <c r="C2374" s="151" t="s">
        <v>94</v>
      </c>
      <c r="D2374" s="151" t="s">
        <v>72</v>
      </c>
      <c r="E2374" s="152">
        <v>1</v>
      </c>
      <c r="F2374" s="153">
        <v>549000</v>
      </c>
      <c r="G2374" s="153">
        <v>549000</v>
      </c>
      <c r="H2374" s="50"/>
    </row>
    <row r="2375" spans="1:8" ht="29.25">
      <c r="A2375" s="151" t="s">
        <v>952</v>
      </c>
      <c r="B2375" s="151" t="s">
        <v>73</v>
      </c>
      <c r="C2375" s="151" t="s">
        <v>74</v>
      </c>
      <c r="D2375" s="151" t="s">
        <v>72</v>
      </c>
      <c r="E2375" s="152">
        <v>4</v>
      </c>
      <c r="F2375" s="153">
        <v>119000</v>
      </c>
      <c r="G2375" s="153">
        <v>476000</v>
      </c>
      <c r="H2375" s="50"/>
    </row>
    <row r="2376" spans="1:8" ht="29.25">
      <c r="A2376" s="151" t="s">
        <v>952</v>
      </c>
      <c r="B2376" s="151" t="s">
        <v>101</v>
      </c>
      <c r="C2376" s="151" t="s">
        <v>102</v>
      </c>
      <c r="D2376" s="151" t="s">
        <v>78</v>
      </c>
      <c r="E2376" s="152">
        <v>3</v>
      </c>
      <c r="F2376" s="153">
        <v>139000</v>
      </c>
      <c r="G2376" s="153">
        <v>417000</v>
      </c>
      <c r="H2376" s="50"/>
    </row>
    <row r="2377" spans="1:8" ht="29.25">
      <c r="A2377" s="151" t="s">
        <v>953</v>
      </c>
      <c r="B2377" s="151" t="s">
        <v>93</v>
      </c>
      <c r="C2377" s="151" t="s">
        <v>94</v>
      </c>
      <c r="D2377" s="151" t="s">
        <v>72</v>
      </c>
      <c r="E2377" s="152">
        <v>2</v>
      </c>
      <c r="F2377" s="153">
        <v>549000</v>
      </c>
      <c r="G2377" s="153">
        <v>1098000</v>
      </c>
      <c r="H2377" s="50"/>
    </row>
    <row r="2378" spans="1:8" ht="29.25">
      <c r="A2378" s="151" t="s">
        <v>953</v>
      </c>
      <c r="B2378" s="151" t="s">
        <v>96</v>
      </c>
      <c r="C2378" s="151" t="s">
        <v>97</v>
      </c>
      <c r="D2378" s="151" t="s">
        <v>72</v>
      </c>
      <c r="E2378" s="152">
        <v>2</v>
      </c>
      <c r="F2378" s="153">
        <v>449000</v>
      </c>
      <c r="G2378" s="153">
        <v>898000</v>
      </c>
      <c r="H2378" s="50"/>
    </row>
    <row r="2379" spans="1:8" ht="29.25">
      <c r="A2379" s="151" t="s">
        <v>953</v>
      </c>
      <c r="B2379" s="151" t="s">
        <v>73</v>
      </c>
      <c r="C2379" s="151" t="s">
        <v>74</v>
      </c>
      <c r="D2379" s="151" t="s">
        <v>72</v>
      </c>
      <c r="E2379" s="152">
        <v>2</v>
      </c>
      <c r="F2379" s="153">
        <v>119000</v>
      </c>
      <c r="G2379" s="153">
        <v>238000</v>
      </c>
      <c r="H2379" s="50"/>
    </row>
    <row r="2380" spans="1:8" ht="29.25">
      <c r="A2380" s="151" t="s">
        <v>953</v>
      </c>
      <c r="B2380" s="151" t="s">
        <v>79</v>
      </c>
      <c r="C2380" s="151" t="s">
        <v>80</v>
      </c>
      <c r="D2380" s="151" t="s">
        <v>72</v>
      </c>
      <c r="E2380" s="152">
        <v>3</v>
      </c>
      <c r="F2380" s="153">
        <v>129000</v>
      </c>
      <c r="G2380" s="153">
        <v>387000</v>
      </c>
      <c r="H2380" s="50"/>
    </row>
    <row r="2381" spans="1:8" ht="29.25">
      <c r="A2381" s="151" t="s">
        <v>953</v>
      </c>
      <c r="B2381" s="151" t="s">
        <v>69</v>
      </c>
      <c r="C2381" s="151" t="s">
        <v>70</v>
      </c>
      <c r="D2381" s="151" t="s">
        <v>72</v>
      </c>
      <c r="E2381" s="152">
        <v>5</v>
      </c>
      <c r="F2381" s="153">
        <v>149000</v>
      </c>
      <c r="G2381" s="153">
        <v>745000</v>
      </c>
      <c r="H2381" s="50"/>
    </row>
    <row r="2382" spans="1:8" ht="29.25">
      <c r="A2382" s="151" t="s">
        <v>954</v>
      </c>
      <c r="B2382" s="151" t="s">
        <v>93</v>
      </c>
      <c r="C2382" s="151" t="s">
        <v>94</v>
      </c>
      <c r="D2382" s="151" t="s">
        <v>72</v>
      </c>
      <c r="E2382" s="152">
        <v>2</v>
      </c>
      <c r="F2382" s="153">
        <v>549000</v>
      </c>
      <c r="G2382" s="153">
        <v>1098000</v>
      </c>
      <c r="H2382" s="50"/>
    </row>
    <row r="2383" spans="1:8" ht="29.25">
      <c r="A2383" s="151" t="s">
        <v>954</v>
      </c>
      <c r="B2383" s="151" t="s">
        <v>69</v>
      </c>
      <c r="C2383" s="151" t="s">
        <v>70</v>
      </c>
      <c r="D2383" s="151" t="s">
        <v>72</v>
      </c>
      <c r="E2383" s="152">
        <v>11</v>
      </c>
      <c r="F2383" s="153">
        <v>149000</v>
      </c>
      <c r="G2383" s="153">
        <v>1639000</v>
      </c>
      <c r="H2383" s="50"/>
    </row>
    <row r="2384" spans="1:8" ht="29.25">
      <c r="A2384" s="151" t="s">
        <v>954</v>
      </c>
      <c r="B2384" s="151" t="s">
        <v>96</v>
      </c>
      <c r="C2384" s="151" t="s">
        <v>97</v>
      </c>
      <c r="D2384" s="151" t="s">
        <v>72</v>
      </c>
      <c r="E2384" s="152">
        <v>1</v>
      </c>
      <c r="F2384" s="153">
        <v>449000</v>
      </c>
      <c r="G2384" s="153">
        <v>449000</v>
      </c>
      <c r="H2384" s="50"/>
    </row>
    <row r="2385" spans="1:8" ht="29.25">
      <c r="A2385" s="151" t="s">
        <v>954</v>
      </c>
      <c r="B2385" s="151" t="s">
        <v>75</v>
      </c>
      <c r="C2385" s="151" t="s">
        <v>76</v>
      </c>
      <c r="D2385" s="151" t="s">
        <v>78</v>
      </c>
      <c r="E2385" s="152">
        <v>3</v>
      </c>
      <c r="F2385" s="153">
        <v>189000</v>
      </c>
      <c r="G2385" s="153">
        <v>567000</v>
      </c>
      <c r="H2385" s="50"/>
    </row>
    <row r="2386" spans="1:8" ht="29.25">
      <c r="A2386" s="151" t="s">
        <v>954</v>
      </c>
      <c r="B2386" s="151" t="s">
        <v>98</v>
      </c>
      <c r="C2386" s="151" t="s">
        <v>99</v>
      </c>
      <c r="D2386" s="151" t="s">
        <v>72</v>
      </c>
      <c r="E2386" s="152">
        <v>3</v>
      </c>
      <c r="F2386" s="153">
        <v>99000</v>
      </c>
      <c r="G2386" s="153">
        <v>297000</v>
      </c>
      <c r="H2386" s="50"/>
    </row>
    <row r="2387" spans="1:8" ht="29.25">
      <c r="A2387" s="151" t="s">
        <v>955</v>
      </c>
      <c r="B2387" s="151" t="s">
        <v>69</v>
      </c>
      <c r="C2387" s="151" t="s">
        <v>70</v>
      </c>
      <c r="D2387" s="151" t="s">
        <v>72</v>
      </c>
      <c r="E2387" s="152">
        <v>5</v>
      </c>
      <c r="F2387" s="153">
        <v>149000</v>
      </c>
      <c r="G2387" s="153">
        <v>745000</v>
      </c>
      <c r="H2387" s="50"/>
    </row>
    <row r="2388" spans="1:8" ht="29.25">
      <c r="A2388" s="151" t="s">
        <v>955</v>
      </c>
      <c r="B2388" s="151" t="s">
        <v>98</v>
      </c>
      <c r="C2388" s="151" t="s">
        <v>99</v>
      </c>
      <c r="D2388" s="151" t="s">
        <v>72</v>
      </c>
      <c r="E2388" s="152">
        <v>12</v>
      </c>
      <c r="F2388" s="153">
        <v>99000</v>
      </c>
      <c r="G2388" s="153">
        <v>1188000</v>
      </c>
      <c r="H2388" s="50"/>
    </row>
    <row r="2389" spans="1:8" ht="29.25">
      <c r="A2389" s="151" t="s">
        <v>955</v>
      </c>
      <c r="B2389" s="151" t="s">
        <v>91</v>
      </c>
      <c r="C2389" s="151" t="s">
        <v>92</v>
      </c>
      <c r="D2389" s="151" t="s">
        <v>72</v>
      </c>
      <c r="E2389" s="152">
        <v>3</v>
      </c>
      <c r="F2389" s="153">
        <v>249000</v>
      </c>
      <c r="G2389" s="153">
        <v>747000</v>
      </c>
      <c r="H2389" s="50"/>
    </row>
    <row r="2390" spans="1:8" ht="29.25">
      <c r="A2390" s="151" t="s">
        <v>955</v>
      </c>
      <c r="B2390" s="151" t="s">
        <v>88</v>
      </c>
      <c r="C2390" s="151" t="s">
        <v>89</v>
      </c>
      <c r="D2390" s="151" t="s">
        <v>72</v>
      </c>
      <c r="E2390" s="152">
        <v>6</v>
      </c>
      <c r="F2390" s="153">
        <v>299000</v>
      </c>
      <c r="G2390" s="153">
        <v>1794000</v>
      </c>
      <c r="H2390" s="50"/>
    </row>
    <row r="2391" spans="1:8" ht="43.5">
      <c r="A2391" s="151" t="s">
        <v>956</v>
      </c>
      <c r="B2391" s="151" t="s">
        <v>88</v>
      </c>
      <c r="C2391" s="151" t="s">
        <v>89</v>
      </c>
      <c r="D2391" s="151" t="s">
        <v>72</v>
      </c>
      <c r="E2391" s="152">
        <v>1</v>
      </c>
      <c r="F2391" s="153">
        <v>299000</v>
      </c>
      <c r="G2391" s="153">
        <v>299000</v>
      </c>
      <c r="H2391" s="50"/>
    </row>
    <row r="2392" spans="1:8" ht="43.5">
      <c r="A2392" s="151" t="s">
        <v>956</v>
      </c>
      <c r="B2392" s="151" t="s">
        <v>91</v>
      </c>
      <c r="C2392" s="151" t="s">
        <v>92</v>
      </c>
      <c r="D2392" s="151" t="s">
        <v>72</v>
      </c>
      <c r="E2392" s="152">
        <v>6</v>
      </c>
      <c r="F2392" s="153">
        <v>249000</v>
      </c>
      <c r="G2392" s="153">
        <v>1494000</v>
      </c>
      <c r="H2392" s="50"/>
    </row>
    <row r="2393" spans="1:8" ht="43.5">
      <c r="A2393" s="151" t="s">
        <v>957</v>
      </c>
      <c r="B2393" s="151" t="s">
        <v>69</v>
      </c>
      <c r="C2393" s="151" t="s">
        <v>70</v>
      </c>
      <c r="D2393" s="151" t="s">
        <v>72</v>
      </c>
      <c r="E2393" s="152">
        <v>11</v>
      </c>
      <c r="F2393" s="153">
        <v>149000</v>
      </c>
      <c r="G2393" s="153">
        <v>1639000</v>
      </c>
      <c r="H2393" s="50"/>
    </row>
    <row r="2394" spans="1:8" ht="43.5">
      <c r="A2394" s="151" t="s">
        <v>957</v>
      </c>
      <c r="B2394" s="151" t="s">
        <v>83</v>
      </c>
      <c r="C2394" s="151" t="s">
        <v>84</v>
      </c>
      <c r="D2394" s="151" t="s">
        <v>72</v>
      </c>
      <c r="E2394" s="152">
        <v>9</v>
      </c>
      <c r="F2394" s="153">
        <v>125000</v>
      </c>
      <c r="G2394" s="153">
        <v>1125000</v>
      </c>
      <c r="H2394" s="50"/>
    </row>
    <row r="2395" spans="1:8" ht="43.5">
      <c r="A2395" s="151" t="s">
        <v>957</v>
      </c>
      <c r="B2395" s="151" t="s">
        <v>93</v>
      </c>
      <c r="C2395" s="151" t="s">
        <v>94</v>
      </c>
      <c r="D2395" s="151" t="s">
        <v>72</v>
      </c>
      <c r="E2395" s="152">
        <v>3</v>
      </c>
      <c r="F2395" s="153">
        <v>549000</v>
      </c>
      <c r="G2395" s="153">
        <v>1647000</v>
      </c>
      <c r="H2395" s="50"/>
    </row>
    <row r="2396" spans="1:8" ht="43.5">
      <c r="A2396" s="151" t="s">
        <v>958</v>
      </c>
      <c r="B2396" s="151" t="s">
        <v>98</v>
      </c>
      <c r="C2396" s="151" t="s">
        <v>99</v>
      </c>
      <c r="D2396" s="151" t="s">
        <v>72</v>
      </c>
      <c r="E2396" s="152">
        <v>9</v>
      </c>
      <c r="F2396" s="153">
        <v>99000</v>
      </c>
      <c r="G2396" s="153">
        <v>891000</v>
      </c>
      <c r="H2396" s="50"/>
    </row>
    <row r="2397" spans="1:8" ht="43.5">
      <c r="A2397" s="151" t="s">
        <v>958</v>
      </c>
      <c r="B2397" s="151" t="s">
        <v>81</v>
      </c>
      <c r="C2397" s="151" t="s">
        <v>82</v>
      </c>
      <c r="D2397" s="151" t="s">
        <v>72</v>
      </c>
      <c r="E2397" s="152">
        <v>9</v>
      </c>
      <c r="F2397" s="153">
        <v>159000</v>
      </c>
      <c r="G2397" s="153">
        <v>1431000</v>
      </c>
      <c r="H2397" s="50"/>
    </row>
    <row r="2398" spans="1:8" ht="43.5">
      <c r="A2398" s="151" t="s">
        <v>958</v>
      </c>
      <c r="B2398" s="151" t="s">
        <v>93</v>
      </c>
      <c r="C2398" s="151" t="s">
        <v>94</v>
      </c>
      <c r="D2398" s="151" t="s">
        <v>72</v>
      </c>
      <c r="E2398" s="152">
        <v>3</v>
      </c>
      <c r="F2398" s="153">
        <v>549000</v>
      </c>
      <c r="G2398" s="153">
        <v>1647000</v>
      </c>
      <c r="H2398" s="50"/>
    </row>
    <row r="2399" spans="1:8" ht="43.5">
      <c r="A2399" s="151" t="s">
        <v>958</v>
      </c>
      <c r="B2399" s="151" t="s">
        <v>96</v>
      </c>
      <c r="C2399" s="151" t="s">
        <v>97</v>
      </c>
      <c r="D2399" s="151" t="s">
        <v>72</v>
      </c>
      <c r="E2399" s="152">
        <v>2</v>
      </c>
      <c r="F2399" s="153">
        <v>449000</v>
      </c>
      <c r="G2399" s="153">
        <v>898000</v>
      </c>
      <c r="H2399" s="50"/>
    </row>
    <row r="2400" spans="1:8" ht="29.25">
      <c r="A2400" s="151" t="s">
        <v>959</v>
      </c>
      <c r="B2400" s="151" t="s">
        <v>79</v>
      </c>
      <c r="C2400" s="151" t="s">
        <v>80</v>
      </c>
      <c r="D2400" s="151" t="s">
        <v>72</v>
      </c>
      <c r="E2400" s="152">
        <v>10</v>
      </c>
      <c r="F2400" s="153">
        <v>129000</v>
      </c>
      <c r="G2400" s="153">
        <v>1290000</v>
      </c>
      <c r="H2400" s="50"/>
    </row>
    <row r="2401" spans="1:8" ht="29.25">
      <c r="A2401" s="151" t="s">
        <v>959</v>
      </c>
      <c r="B2401" s="151" t="s">
        <v>96</v>
      </c>
      <c r="C2401" s="151" t="s">
        <v>97</v>
      </c>
      <c r="D2401" s="151" t="s">
        <v>72</v>
      </c>
      <c r="E2401" s="152">
        <v>1</v>
      </c>
      <c r="F2401" s="153">
        <v>449000</v>
      </c>
      <c r="G2401" s="153">
        <v>449000</v>
      </c>
      <c r="H2401" s="50"/>
    </row>
    <row r="2402" spans="1:8" ht="43.5">
      <c r="A2402" s="151" t="s">
        <v>960</v>
      </c>
      <c r="B2402" s="151" t="s">
        <v>93</v>
      </c>
      <c r="C2402" s="151" t="s">
        <v>94</v>
      </c>
      <c r="D2402" s="151" t="s">
        <v>72</v>
      </c>
      <c r="E2402" s="152">
        <v>4</v>
      </c>
      <c r="F2402" s="153">
        <v>549000</v>
      </c>
      <c r="G2402" s="153">
        <v>2196000</v>
      </c>
      <c r="H2402" s="50"/>
    </row>
    <row r="2403" spans="1:8" ht="43.5">
      <c r="A2403" s="151" t="s">
        <v>960</v>
      </c>
      <c r="B2403" s="151" t="s">
        <v>101</v>
      </c>
      <c r="C2403" s="151" t="s">
        <v>102</v>
      </c>
      <c r="D2403" s="151" t="s">
        <v>78</v>
      </c>
      <c r="E2403" s="152">
        <v>3</v>
      </c>
      <c r="F2403" s="153">
        <v>139000</v>
      </c>
      <c r="G2403" s="153">
        <v>417000</v>
      </c>
      <c r="H2403" s="50"/>
    </row>
    <row r="2404" spans="1:8" ht="43.5">
      <c r="A2404" s="151" t="s">
        <v>960</v>
      </c>
      <c r="B2404" s="151" t="s">
        <v>86</v>
      </c>
      <c r="C2404" s="151" t="s">
        <v>87</v>
      </c>
      <c r="D2404" s="151" t="s">
        <v>72</v>
      </c>
      <c r="E2404" s="152">
        <v>8</v>
      </c>
      <c r="F2404" s="153">
        <v>169000</v>
      </c>
      <c r="G2404" s="153">
        <v>1352000</v>
      </c>
      <c r="H2404" s="50"/>
    </row>
    <row r="2405" spans="1:8" ht="43.5">
      <c r="A2405" s="151" t="s">
        <v>960</v>
      </c>
      <c r="B2405" s="151" t="s">
        <v>88</v>
      </c>
      <c r="C2405" s="151" t="s">
        <v>89</v>
      </c>
      <c r="D2405" s="151" t="s">
        <v>72</v>
      </c>
      <c r="E2405" s="152">
        <v>4</v>
      </c>
      <c r="F2405" s="153">
        <v>299000</v>
      </c>
      <c r="G2405" s="153">
        <v>1196000</v>
      </c>
      <c r="H2405" s="50"/>
    </row>
    <row r="2406" spans="1:8" ht="43.5">
      <c r="A2406" s="151" t="s">
        <v>960</v>
      </c>
      <c r="B2406" s="151" t="s">
        <v>91</v>
      </c>
      <c r="C2406" s="151" t="s">
        <v>92</v>
      </c>
      <c r="D2406" s="151" t="s">
        <v>72</v>
      </c>
      <c r="E2406" s="152">
        <v>1</v>
      </c>
      <c r="F2406" s="153">
        <v>249000</v>
      </c>
      <c r="G2406" s="153">
        <v>249000</v>
      </c>
      <c r="H2406" s="50"/>
    </row>
    <row r="2407" spans="1:8" ht="43.5">
      <c r="A2407" s="151" t="s">
        <v>961</v>
      </c>
      <c r="B2407" s="151" t="s">
        <v>88</v>
      </c>
      <c r="C2407" s="151" t="s">
        <v>89</v>
      </c>
      <c r="D2407" s="151" t="s">
        <v>72</v>
      </c>
      <c r="E2407" s="152">
        <v>7</v>
      </c>
      <c r="F2407" s="153">
        <v>299000</v>
      </c>
      <c r="G2407" s="153">
        <v>2093000</v>
      </c>
      <c r="H2407" s="50"/>
    </row>
    <row r="2408" spans="1:8" ht="43.5">
      <c r="A2408" s="151" t="s">
        <v>962</v>
      </c>
      <c r="B2408" s="151" t="s">
        <v>81</v>
      </c>
      <c r="C2408" s="151" t="s">
        <v>82</v>
      </c>
      <c r="D2408" s="151" t="s">
        <v>72</v>
      </c>
      <c r="E2408" s="152">
        <v>12</v>
      </c>
      <c r="F2408" s="153">
        <v>159000</v>
      </c>
      <c r="G2408" s="153">
        <v>1908000</v>
      </c>
      <c r="H2408" s="50"/>
    </row>
    <row r="2409" spans="1:8" ht="43.5">
      <c r="A2409" s="151" t="s">
        <v>962</v>
      </c>
      <c r="B2409" s="151" t="s">
        <v>101</v>
      </c>
      <c r="C2409" s="151" t="s">
        <v>102</v>
      </c>
      <c r="D2409" s="151" t="s">
        <v>78</v>
      </c>
      <c r="E2409" s="152">
        <v>10</v>
      </c>
      <c r="F2409" s="153">
        <v>139000</v>
      </c>
      <c r="G2409" s="153">
        <v>1390000</v>
      </c>
      <c r="H2409" s="50"/>
    </row>
    <row r="2410" spans="1:8" ht="43.5">
      <c r="A2410" s="151" t="s">
        <v>962</v>
      </c>
      <c r="B2410" s="151" t="s">
        <v>79</v>
      </c>
      <c r="C2410" s="151" t="s">
        <v>80</v>
      </c>
      <c r="D2410" s="151" t="s">
        <v>72</v>
      </c>
      <c r="E2410" s="152">
        <v>10</v>
      </c>
      <c r="F2410" s="153">
        <v>129000</v>
      </c>
      <c r="G2410" s="153">
        <v>1290000</v>
      </c>
      <c r="H2410" s="50"/>
    </row>
    <row r="2411" spans="1:8" ht="43.5">
      <c r="A2411" s="151" t="s">
        <v>962</v>
      </c>
      <c r="B2411" s="151" t="s">
        <v>98</v>
      </c>
      <c r="C2411" s="151" t="s">
        <v>99</v>
      </c>
      <c r="D2411" s="151" t="s">
        <v>72</v>
      </c>
      <c r="E2411" s="152">
        <v>6</v>
      </c>
      <c r="F2411" s="153">
        <v>99000</v>
      </c>
      <c r="G2411" s="153">
        <v>594000</v>
      </c>
      <c r="H2411" s="50"/>
    </row>
    <row r="2412" spans="1:8" ht="43.5">
      <c r="A2412" s="151" t="s">
        <v>963</v>
      </c>
      <c r="B2412" s="151" t="s">
        <v>83</v>
      </c>
      <c r="C2412" s="151" t="s">
        <v>84</v>
      </c>
      <c r="D2412" s="151" t="s">
        <v>72</v>
      </c>
      <c r="E2412" s="152">
        <v>8</v>
      </c>
      <c r="F2412" s="153">
        <v>125000</v>
      </c>
      <c r="G2412" s="153">
        <v>1000000</v>
      </c>
      <c r="H2412" s="50"/>
    </row>
    <row r="2413" spans="1:8" ht="43.5">
      <c r="A2413" s="151" t="s">
        <v>963</v>
      </c>
      <c r="B2413" s="151" t="s">
        <v>93</v>
      </c>
      <c r="C2413" s="151" t="s">
        <v>94</v>
      </c>
      <c r="D2413" s="151" t="s">
        <v>72</v>
      </c>
      <c r="E2413" s="152">
        <v>4</v>
      </c>
      <c r="F2413" s="153">
        <v>549000</v>
      </c>
      <c r="G2413" s="153">
        <v>2196000</v>
      </c>
      <c r="H2413" s="50"/>
    </row>
    <row r="2414" spans="1:8" ht="43.5">
      <c r="A2414" s="151" t="s">
        <v>963</v>
      </c>
      <c r="B2414" s="151" t="s">
        <v>96</v>
      </c>
      <c r="C2414" s="151" t="s">
        <v>97</v>
      </c>
      <c r="D2414" s="151" t="s">
        <v>72</v>
      </c>
      <c r="E2414" s="152">
        <v>2</v>
      </c>
      <c r="F2414" s="153">
        <v>449000</v>
      </c>
      <c r="G2414" s="153">
        <v>898000</v>
      </c>
      <c r="H2414" s="50"/>
    </row>
    <row r="2415" spans="1:8" ht="43.5">
      <c r="A2415" s="151" t="s">
        <v>963</v>
      </c>
      <c r="B2415" s="151" t="s">
        <v>69</v>
      </c>
      <c r="C2415" s="151" t="s">
        <v>70</v>
      </c>
      <c r="D2415" s="151" t="s">
        <v>72</v>
      </c>
      <c r="E2415" s="152">
        <v>6</v>
      </c>
      <c r="F2415" s="153">
        <v>149000</v>
      </c>
      <c r="G2415" s="153">
        <v>894000</v>
      </c>
      <c r="H2415" s="50"/>
    </row>
    <row r="2416" spans="1:8" ht="43.5">
      <c r="A2416" s="151" t="s">
        <v>963</v>
      </c>
      <c r="B2416" s="151" t="s">
        <v>98</v>
      </c>
      <c r="C2416" s="151" t="s">
        <v>99</v>
      </c>
      <c r="D2416" s="151" t="s">
        <v>72</v>
      </c>
      <c r="E2416" s="152">
        <v>6</v>
      </c>
      <c r="F2416" s="153">
        <v>99000</v>
      </c>
      <c r="G2416" s="153">
        <v>594000</v>
      </c>
      <c r="H2416" s="50"/>
    </row>
    <row r="2417" spans="1:8" ht="43.5">
      <c r="A2417" s="151" t="s">
        <v>964</v>
      </c>
      <c r="B2417" s="151" t="s">
        <v>75</v>
      </c>
      <c r="C2417" s="151" t="s">
        <v>76</v>
      </c>
      <c r="D2417" s="151" t="s">
        <v>78</v>
      </c>
      <c r="E2417" s="152">
        <v>3</v>
      </c>
      <c r="F2417" s="153">
        <v>189000</v>
      </c>
      <c r="G2417" s="153">
        <v>567000</v>
      </c>
      <c r="H2417" s="50"/>
    </row>
    <row r="2418" spans="1:8" ht="43.5">
      <c r="A2418" s="151" t="s">
        <v>964</v>
      </c>
      <c r="B2418" s="151" t="s">
        <v>79</v>
      </c>
      <c r="C2418" s="151" t="s">
        <v>80</v>
      </c>
      <c r="D2418" s="151" t="s">
        <v>72</v>
      </c>
      <c r="E2418" s="152">
        <v>9</v>
      </c>
      <c r="F2418" s="153">
        <v>129000</v>
      </c>
      <c r="G2418" s="153">
        <v>1161000</v>
      </c>
      <c r="H2418" s="50"/>
    </row>
    <row r="2419" spans="1:8" ht="43.5">
      <c r="A2419" s="151" t="s">
        <v>964</v>
      </c>
      <c r="B2419" s="151" t="s">
        <v>81</v>
      </c>
      <c r="C2419" s="151" t="s">
        <v>82</v>
      </c>
      <c r="D2419" s="151" t="s">
        <v>72</v>
      </c>
      <c r="E2419" s="152">
        <v>2</v>
      </c>
      <c r="F2419" s="153">
        <v>159000</v>
      </c>
      <c r="G2419" s="153">
        <v>318000</v>
      </c>
      <c r="H2419" s="50"/>
    </row>
    <row r="2420" spans="1:8" ht="43.5">
      <c r="A2420" s="151" t="s">
        <v>964</v>
      </c>
      <c r="B2420" s="151" t="s">
        <v>93</v>
      </c>
      <c r="C2420" s="151" t="s">
        <v>94</v>
      </c>
      <c r="D2420" s="151" t="s">
        <v>72</v>
      </c>
      <c r="E2420" s="152">
        <v>2</v>
      </c>
      <c r="F2420" s="153">
        <v>549000</v>
      </c>
      <c r="G2420" s="153">
        <v>1098000</v>
      </c>
      <c r="H2420" s="50"/>
    </row>
    <row r="2421" spans="1:8" ht="43.5">
      <c r="A2421" s="151" t="s">
        <v>964</v>
      </c>
      <c r="B2421" s="151" t="s">
        <v>91</v>
      </c>
      <c r="C2421" s="151" t="s">
        <v>92</v>
      </c>
      <c r="D2421" s="151" t="s">
        <v>72</v>
      </c>
      <c r="E2421" s="152">
        <v>4</v>
      </c>
      <c r="F2421" s="153">
        <v>249000</v>
      </c>
      <c r="G2421" s="153">
        <v>996000</v>
      </c>
      <c r="H2421" s="50"/>
    </row>
    <row r="2422" spans="1:8" ht="43.5">
      <c r="A2422" s="151" t="s">
        <v>965</v>
      </c>
      <c r="B2422" s="151" t="s">
        <v>98</v>
      </c>
      <c r="C2422" s="151" t="s">
        <v>99</v>
      </c>
      <c r="D2422" s="151" t="s">
        <v>72</v>
      </c>
      <c r="E2422" s="152">
        <v>9</v>
      </c>
      <c r="F2422" s="153">
        <v>99000</v>
      </c>
      <c r="G2422" s="153">
        <v>891000</v>
      </c>
      <c r="H2422" s="50"/>
    </row>
    <row r="2423" spans="1:8" ht="43.5">
      <c r="A2423" s="151" t="s">
        <v>965</v>
      </c>
      <c r="B2423" s="151" t="s">
        <v>96</v>
      </c>
      <c r="C2423" s="151" t="s">
        <v>97</v>
      </c>
      <c r="D2423" s="151" t="s">
        <v>72</v>
      </c>
      <c r="E2423" s="152">
        <v>2</v>
      </c>
      <c r="F2423" s="153">
        <v>449000</v>
      </c>
      <c r="G2423" s="153">
        <v>898000</v>
      </c>
      <c r="H2423" s="50"/>
    </row>
    <row r="2424" spans="1:8" ht="43.5">
      <c r="A2424" s="151" t="s">
        <v>965</v>
      </c>
      <c r="B2424" s="151" t="s">
        <v>81</v>
      </c>
      <c r="C2424" s="151" t="s">
        <v>82</v>
      </c>
      <c r="D2424" s="151" t="s">
        <v>72</v>
      </c>
      <c r="E2424" s="152">
        <v>3</v>
      </c>
      <c r="F2424" s="153">
        <v>159000</v>
      </c>
      <c r="G2424" s="153">
        <v>477000</v>
      </c>
      <c r="H2424" s="50"/>
    </row>
    <row r="2425" spans="1:8" ht="43.5">
      <c r="A2425" s="151" t="s">
        <v>965</v>
      </c>
      <c r="B2425" s="151" t="s">
        <v>73</v>
      </c>
      <c r="C2425" s="151" t="s">
        <v>74</v>
      </c>
      <c r="D2425" s="151" t="s">
        <v>72</v>
      </c>
      <c r="E2425" s="152">
        <v>4</v>
      </c>
      <c r="F2425" s="153">
        <v>119000</v>
      </c>
      <c r="G2425" s="153">
        <v>476000</v>
      </c>
      <c r="H2425" s="50"/>
    </row>
    <row r="2426" spans="1:8" ht="43.5">
      <c r="A2426" s="151" t="s">
        <v>965</v>
      </c>
      <c r="B2426" s="151" t="s">
        <v>75</v>
      </c>
      <c r="C2426" s="151" t="s">
        <v>76</v>
      </c>
      <c r="D2426" s="151" t="s">
        <v>78</v>
      </c>
      <c r="E2426" s="152">
        <v>6</v>
      </c>
      <c r="F2426" s="153">
        <v>189000</v>
      </c>
      <c r="G2426" s="153">
        <v>1134000</v>
      </c>
      <c r="H2426" s="50"/>
    </row>
    <row r="2427" spans="1:8" ht="43.5">
      <c r="A2427" s="151" t="s">
        <v>966</v>
      </c>
      <c r="B2427" s="151" t="s">
        <v>98</v>
      </c>
      <c r="C2427" s="151" t="s">
        <v>99</v>
      </c>
      <c r="D2427" s="151" t="s">
        <v>72</v>
      </c>
      <c r="E2427" s="152">
        <v>1</v>
      </c>
      <c r="F2427" s="153">
        <v>99000</v>
      </c>
      <c r="G2427" s="153">
        <v>99000</v>
      </c>
      <c r="H2427" s="50"/>
    </row>
    <row r="2428" spans="1:8" ht="43.5">
      <c r="A2428" s="151" t="s">
        <v>966</v>
      </c>
      <c r="B2428" s="151" t="s">
        <v>101</v>
      </c>
      <c r="C2428" s="151" t="s">
        <v>102</v>
      </c>
      <c r="D2428" s="151" t="s">
        <v>78</v>
      </c>
      <c r="E2428" s="152">
        <v>5</v>
      </c>
      <c r="F2428" s="153">
        <v>139000</v>
      </c>
      <c r="G2428" s="153">
        <v>695000</v>
      </c>
      <c r="H2428" s="50"/>
    </row>
    <row r="2429" spans="1:8" ht="43.5">
      <c r="A2429" s="151" t="s">
        <v>966</v>
      </c>
      <c r="B2429" s="151" t="s">
        <v>93</v>
      </c>
      <c r="C2429" s="151" t="s">
        <v>94</v>
      </c>
      <c r="D2429" s="151" t="s">
        <v>72</v>
      </c>
      <c r="E2429" s="152">
        <v>2</v>
      </c>
      <c r="F2429" s="153">
        <v>549000</v>
      </c>
      <c r="G2429" s="153">
        <v>1098000</v>
      </c>
      <c r="H2429" s="50"/>
    </row>
    <row r="2430" spans="1:8" ht="43.5">
      <c r="A2430" s="151" t="s">
        <v>967</v>
      </c>
      <c r="B2430" s="151" t="s">
        <v>83</v>
      </c>
      <c r="C2430" s="151" t="s">
        <v>84</v>
      </c>
      <c r="D2430" s="151" t="s">
        <v>72</v>
      </c>
      <c r="E2430" s="152">
        <v>9</v>
      </c>
      <c r="F2430" s="153">
        <v>125000</v>
      </c>
      <c r="G2430" s="153">
        <v>1125000</v>
      </c>
      <c r="H2430" s="50"/>
    </row>
    <row r="2431" spans="1:8" ht="43.5">
      <c r="A2431" s="151" t="s">
        <v>967</v>
      </c>
      <c r="B2431" s="151" t="s">
        <v>81</v>
      </c>
      <c r="C2431" s="151" t="s">
        <v>82</v>
      </c>
      <c r="D2431" s="151" t="s">
        <v>72</v>
      </c>
      <c r="E2431" s="152">
        <v>7</v>
      </c>
      <c r="F2431" s="153">
        <v>159000</v>
      </c>
      <c r="G2431" s="153">
        <v>1113000</v>
      </c>
      <c r="H2431" s="50"/>
    </row>
    <row r="2432" spans="1:8" ht="43.5">
      <c r="A2432" s="151" t="s">
        <v>967</v>
      </c>
      <c r="B2432" s="151" t="s">
        <v>73</v>
      </c>
      <c r="C2432" s="151" t="s">
        <v>74</v>
      </c>
      <c r="D2432" s="151" t="s">
        <v>72</v>
      </c>
      <c r="E2432" s="152">
        <v>2</v>
      </c>
      <c r="F2432" s="153">
        <v>119000</v>
      </c>
      <c r="G2432" s="153">
        <v>238000</v>
      </c>
      <c r="H2432" s="50"/>
    </row>
    <row r="2433" spans="1:8" ht="29.25">
      <c r="A2433" s="151" t="s">
        <v>968</v>
      </c>
      <c r="B2433" s="151" t="s">
        <v>101</v>
      </c>
      <c r="C2433" s="151" t="s">
        <v>102</v>
      </c>
      <c r="D2433" s="151" t="s">
        <v>78</v>
      </c>
      <c r="E2433" s="152">
        <v>10</v>
      </c>
      <c r="F2433" s="153">
        <v>139000</v>
      </c>
      <c r="G2433" s="153">
        <v>1390000</v>
      </c>
      <c r="H2433" s="50"/>
    </row>
    <row r="2434" spans="1:8" ht="29.25">
      <c r="A2434" s="151" t="s">
        <v>968</v>
      </c>
      <c r="B2434" s="151" t="s">
        <v>88</v>
      </c>
      <c r="C2434" s="151" t="s">
        <v>89</v>
      </c>
      <c r="D2434" s="151" t="s">
        <v>72</v>
      </c>
      <c r="E2434" s="152">
        <v>7</v>
      </c>
      <c r="F2434" s="153">
        <v>299000</v>
      </c>
      <c r="G2434" s="153">
        <v>2093000</v>
      </c>
      <c r="H2434" s="50"/>
    </row>
    <row r="2435" spans="1:8" ht="29.25">
      <c r="A2435" s="151" t="s">
        <v>968</v>
      </c>
      <c r="B2435" s="151" t="s">
        <v>93</v>
      </c>
      <c r="C2435" s="151" t="s">
        <v>94</v>
      </c>
      <c r="D2435" s="151" t="s">
        <v>72</v>
      </c>
      <c r="E2435" s="152">
        <v>5</v>
      </c>
      <c r="F2435" s="153">
        <v>549000</v>
      </c>
      <c r="G2435" s="153">
        <v>2745000</v>
      </c>
      <c r="H2435" s="50"/>
    </row>
    <row r="2436" spans="1:8" ht="29.25">
      <c r="A2436" s="151" t="s">
        <v>968</v>
      </c>
      <c r="B2436" s="151" t="s">
        <v>75</v>
      </c>
      <c r="C2436" s="151" t="s">
        <v>76</v>
      </c>
      <c r="D2436" s="151" t="s">
        <v>78</v>
      </c>
      <c r="E2436" s="152">
        <v>1</v>
      </c>
      <c r="F2436" s="153">
        <v>189000</v>
      </c>
      <c r="G2436" s="153">
        <v>189000</v>
      </c>
      <c r="H2436" s="50"/>
    </row>
    <row r="2437" spans="1:8" ht="29.25">
      <c r="A2437" s="151" t="s">
        <v>968</v>
      </c>
      <c r="B2437" s="151" t="s">
        <v>73</v>
      </c>
      <c r="C2437" s="151" t="s">
        <v>74</v>
      </c>
      <c r="D2437" s="151" t="s">
        <v>72</v>
      </c>
      <c r="E2437" s="152">
        <v>10</v>
      </c>
      <c r="F2437" s="153">
        <v>119000</v>
      </c>
      <c r="G2437" s="153">
        <v>1190000</v>
      </c>
      <c r="H2437" s="50"/>
    </row>
    <row r="2438" spans="1:8" ht="29.25">
      <c r="A2438" s="151" t="s">
        <v>968</v>
      </c>
      <c r="B2438" s="151" t="s">
        <v>83</v>
      </c>
      <c r="C2438" s="151" t="s">
        <v>84</v>
      </c>
      <c r="D2438" s="151" t="s">
        <v>72</v>
      </c>
      <c r="E2438" s="152">
        <v>2</v>
      </c>
      <c r="F2438" s="153">
        <v>125000</v>
      </c>
      <c r="G2438" s="153">
        <v>250000</v>
      </c>
      <c r="H2438" s="50"/>
    </row>
    <row r="2439" spans="1:8" ht="43.5">
      <c r="A2439" s="151" t="s">
        <v>969</v>
      </c>
      <c r="B2439" s="151" t="s">
        <v>88</v>
      </c>
      <c r="C2439" s="151" t="s">
        <v>89</v>
      </c>
      <c r="D2439" s="151" t="s">
        <v>72</v>
      </c>
      <c r="E2439" s="152">
        <v>1</v>
      </c>
      <c r="F2439" s="153">
        <v>299000</v>
      </c>
      <c r="G2439" s="153">
        <v>299000</v>
      </c>
      <c r="H2439" s="50"/>
    </row>
    <row r="2440" spans="1:8" ht="43.5">
      <c r="A2440" s="151" t="s">
        <v>969</v>
      </c>
      <c r="B2440" s="151" t="s">
        <v>91</v>
      </c>
      <c r="C2440" s="151" t="s">
        <v>92</v>
      </c>
      <c r="D2440" s="151" t="s">
        <v>72</v>
      </c>
      <c r="E2440" s="152">
        <v>4</v>
      </c>
      <c r="F2440" s="153">
        <v>249000</v>
      </c>
      <c r="G2440" s="153">
        <v>996000</v>
      </c>
      <c r="H2440" s="50"/>
    </row>
    <row r="2441" spans="1:8" ht="43.5">
      <c r="A2441" s="151" t="s">
        <v>969</v>
      </c>
      <c r="B2441" s="151" t="s">
        <v>98</v>
      </c>
      <c r="C2441" s="151" t="s">
        <v>99</v>
      </c>
      <c r="D2441" s="151" t="s">
        <v>72</v>
      </c>
      <c r="E2441" s="152">
        <v>6</v>
      </c>
      <c r="F2441" s="153">
        <v>99000</v>
      </c>
      <c r="G2441" s="153">
        <v>594000</v>
      </c>
      <c r="H2441" s="50"/>
    </row>
    <row r="2442" spans="1:8" ht="43.5">
      <c r="A2442" s="151" t="s">
        <v>970</v>
      </c>
      <c r="B2442" s="151" t="s">
        <v>79</v>
      </c>
      <c r="C2442" s="151" t="s">
        <v>80</v>
      </c>
      <c r="D2442" s="151" t="s">
        <v>72</v>
      </c>
      <c r="E2442" s="152">
        <v>8</v>
      </c>
      <c r="F2442" s="153">
        <v>129000</v>
      </c>
      <c r="G2442" s="153">
        <v>1032000</v>
      </c>
      <c r="H2442" s="50"/>
    </row>
    <row r="2443" spans="1:8" ht="43.5">
      <c r="A2443" s="151" t="s">
        <v>970</v>
      </c>
      <c r="B2443" s="151" t="s">
        <v>101</v>
      </c>
      <c r="C2443" s="151" t="s">
        <v>102</v>
      </c>
      <c r="D2443" s="151" t="s">
        <v>78</v>
      </c>
      <c r="E2443" s="152">
        <v>12</v>
      </c>
      <c r="F2443" s="153">
        <v>139000</v>
      </c>
      <c r="G2443" s="153">
        <v>1668000</v>
      </c>
      <c r="H2443" s="50"/>
    </row>
    <row r="2444" spans="1:8" ht="43.5">
      <c r="A2444" s="151" t="s">
        <v>970</v>
      </c>
      <c r="B2444" s="151" t="s">
        <v>83</v>
      </c>
      <c r="C2444" s="151" t="s">
        <v>84</v>
      </c>
      <c r="D2444" s="151" t="s">
        <v>72</v>
      </c>
      <c r="E2444" s="152">
        <v>6</v>
      </c>
      <c r="F2444" s="153">
        <v>125000</v>
      </c>
      <c r="G2444" s="153">
        <v>750000</v>
      </c>
      <c r="H2444" s="50"/>
    </row>
    <row r="2445" spans="1:8" ht="43.5">
      <c r="A2445" s="151" t="s">
        <v>970</v>
      </c>
      <c r="B2445" s="151" t="s">
        <v>91</v>
      </c>
      <c r="C2445" s="151" t="s">
        <v>92</v>
      </c>
      <c r="D2445" s="151" t="s">
        <v>72</v>
      </c>
      <c r="E2445" s="152">
        <v>5</v>
      </c>
      <c r="F2445" s="153">
        <v>249000</v>
      </c>
      <c r="G2445" s="153">
        <v>1245000</v>
      </c>
      <c r="H2445" s="50"/>
    </row>
    <row r="2446" spans="1:8" ht="43.5">
      <c r="A2446" s="151" t="s">
        <v>971</v>
      </c>
      <c r="B2446" s="151" t="s">
        <v>73</v>
      </c>
      <c r="C2446" s="151" t="s">
        <v>74</v>
      </c>
      <c r="D2446" s="151" t="s">
        <v>72</v>
      </c>
      <c r="E2446" s="152">
        <v>6</v>
      </c>
      <c r="F2446" s="153">
        <v>119000</v>
      </c>
      <c r="G2446" s="153">
        <v>714000</v>
      </c>
      <c r="H2446" s="50"/>
    </row>
    <row r="2447" spans="1:8" ht="43.5">
      <c r="A2447" s="151" t="s">
        <v>971</v>
      </c>
      <c r="B2447" s="151" t="s">
        <v>69</v>
      </c>
      <c r="C2447" s="151" t="s">
        <v>70</v>
      </c>
      <c r="D2447" s="151" t="s">
        <v>72</v>
      </c>
      <c r="E2447" s="152">
        <v>9</v>
      </c>
      <c r="F2447" s="153">
        <v>149000</v>
      </c>
      <c r="G2447" s="153">
        <v>1341000</v>
      </c>
      <c r="H2447" s="50"/>
    </row>
    <row r="2448" spans="1:8" ht="29.25">
      <c r="A2448" s="151" t="s">
        <v>972</v>
      </c>
      <c r="B2448" s="151" t="s">
        <v>79</v>
      </c>
      <c r="C2448" s="151" t="s">
        <v>80</v>
      </c>
      <c r="D2448" s="151" t="s">
        <v>72</v>
      </c>
      <c r="E2448" s="152">
        <v>3</v>
      </c>
      <c r="F2448" s="153">
        <v>129000</v>
      </c>
      <c r="G2448" s="153">
        <v>387000</v>
      </c>
      <c r="H2448" s="50"/>
    </row>
    <row r="2449" spans="1:8" ht="29.25">
      <c r="A2449" s="151" t="s">
        <v>972</v>
      </c>
      <c r="B2449" s="151" t="s">
        <v>88</v>
      </c>
      <c r="C2449" s="151" t="s">
        <v>89</v>
      </c>
      <c r="D2449" s="151" t="s">
        <v>72</v>
      </c>
      <c r="E2449" s="152">
        <v>1</v>
      </c>
      <c r="F2449" s="153">
        <v>299000</v>
      </c>
      <c r="G2449" s="153">
        <v>299000</v>
      </c>
      <c r="H2449" s="50"/>
    </row>
    <row r="2450" spans="1:8" ht="29.25">
      <c r="A2450" s="151" t="s">
        <v>972</v>
      </c>
      <c r="B2450" s="151" t="s">
        <v>69</v>
      </c>
      <c r="C2450" s="151" t="s">
        <v>70</v>
      </c>
      <c r="D2450" s="151" t="s">
        <v>72</v>
      </c>
      <c r="E2450" s="152">
        <v>7</v>
      </c>
      <c r="F2450" s="153">
        <v>149000</v>
      </c>
      <c r="G2450" s="153">
        <v>1043000</v>
      </c>
      <c r="H2450" s="50"/>
    </row>
    <row r="2451" spans="1:8" ht="29.25">
      <c r="A2451" s="151" t="s">
        <v>972</v>
      </c>
      <c r="B2451" s="151" t="s">
        <v>73</v>
      </c>
      <c r="C2451" s="151" t="s">
        <v>74</v>
      </c>
      <c r="D2451" s="151" t="s">
        <v>72</v>
      </c>
      <c r="E2451" s="152">
        <v>7</v>
      </c>
      <c r="F2451" s="153">
        <v>119000</v>
      </c>
      <c r="G2451" s="153">
        <v>833000</v>
      </c>
      <c r="H2451" s="50"/>
    </row>
    <row r="2452" spans="1:8" ht="29.25">
      <c r="A2452" s="151" t="s">
        <v>972</v>
      </c>
      <c r="B2452" s="151" t="s">
        <v>96</v>
      </c>
      <c r="C2452" s="151" t="s">
        <v>97</v>
      </c>
      <c r="D2452" s="151" t="s">
        <v>72</v>
      </c>
      <c r="E2452" s="152">
        <v>4</v>
      </c>
      <c r="F2452" s="153">
        <v>449000</v>
      </c>
      <c r="G2452" s="153">
        <v>1796000</v>
      </c>
      <c r="H2452" s="50"/>
    </row>
    <row r="2453" spans="1:8" ht="29.25">
      <c r="A2453" s="151" t="s">
        <v>973</v>
      </c>
      <c r="B2453" s="151" t="s">
        <v>75</v>
      </c>
      <c r="C2453" s="151" t="s">
        <v>76</v>
      </c>
      <c r="D2453" s="151" t="s">
        <v>78</v>
      </c>
      <c r="E2453" s="152">
        <v>1</v>
      </c>
      <c r="F2453" s="153">
        <v>189000</v>
      </c>
      <c r="G2453" s="153">
        <v>189000</v>
      </c>
      <c r="H2453" s="50"/>
    </row>
    <row r="2454" spans="1:8" ht="29.25">
      <c r="A2454" s="151" t="s">
        <v>973</v>
      </c>
      <c r="B2454" s="151" t="s">
        <v>98</v>
      </c>
      <c r="C2454" s="151" t="s">
        <v>99</v>
      </c>
      <c r="D2454" s="151" t="s">
        <v>72</v>
      </c>
      <c r="E2454" s="152">
        <v>5</v>
      </c>
      <c r="F2454" s="153">
        <v>99000</v>
      </c>
      <c r="G2454" s="153">
        <v>495000</v>
      </c>
      <c r="H2454" s="50"/>
    </row>
    <row r="2455" spans="1:8" ht="29.25">
      <c r="A2455" s="151" t="s">
        <v>973</v>
      </c>
      <c r="B2455" s="151" t="s">
        <v>93</v>
      </c>
      <c r="C2455" s="151" t="s">
        <v>94</v>
      </c>
      <c r="D2455" s="151" t="s">
        <v>72</v>
      </c>
      <c r="E2455" s="152">
        <v>4</v>
      </c>
      <c r="F2455" s="153">
        <v>549000</v>
      </c>
      <c r="G2455" s="153">
        <v>2196000</v>
      </c>
      <c r="H2455" s="50"/>
    </row>
    <row r="2456" spans="1:8" ht="29.25">
      <c r="A2456" s="151" t="s">
        <v>974</v>
      </c>
      <c r="B2456" s="151" t="s">
        <v>69</v>
      </c>
      <c r="C2456" s="151" t="s">
        <v>70</v>
      </c>
      <c r="D2456" s="151" t="s">
        <v>72</v>
      </c>
      <c r="E2456" s="152">
        <v>2</v>
      </c>
      <c r="F2456" s="153">
        <v>149000</v>
      </c>
      <c r="G2456" s="153">
        <v>298000</v>
      </c>
      <c r="H2456" s="50"/>
    </row>
    <row r="2457" spans="1:8" ht="29.25">
      <c r="A2457" s="151" t="s">
        <v>974</v>
      </c>
      <c r="B2457" s="151" t="s">
        <v>75</v>
      </c>
      <c r="C2457" s="151" t="s">
        <v>76</v>
      </c>
      <c r="D2457" s="151" t="s">
        <v>78</v>
      </c>
      <c r="E2457" s="152">
        <v>1</v>
      </c>
      <c r="F2457" s="153">
        <v>189000</v>
      </c>
      <c r="G2457" s="153">
        <v>189000</v>
      </c>
      <c r="H2457" s="50"/>
    </row>
    <row r="2458" spans="1:8" ht="43.5">
      <c r="A2458" s="151" t="s">
        <v>975</v>
      </c>
      <c r="B2458" s="151" t="s">
        <v>101</v>
      </c>
      <c r="C2458" s="151" t="s">
        <v>102</v>
      </c>
      <c r="D2458" s="151" t="s">
        <v>78</v>
      </c>
      <c r="E2458" s="152">
        <v>10</v>
      </c>
      <c r="F2458" s="153">
        <v>139000</v>
      </c>
      <c r="G2458" s="153">
        <v>1390000</v>
      </c>
      <c r="H2458" s="50"/>
    </row>
    <row r="2459" spans="1:8" ht="43.5">
      <c r="A2459" s="151" t="s">
        <v>975</v>
      </c>
      <c r="B2459" s="151" t="s">
        <v>86</v>
      </c>
      <c r="C2459" s="151" t="s">
        <v>87</v>
      </c>
      <c r="D2459" s="151" t="s">
        <v>72</v>
      </c>
      <c r="E2459" s="152">
        <v>5</v>
      </c>
      <c r="F2459" s="153">
        <v>169000</v>
      </c>
      <c r="G2459" s="153">
        <v>845000</v>
      </c>
      <c r="H2459" s="50"/>
    </row>
    <row r="2460" spans="1:8" ht="43.5">
      <c r="A2460" s="151" t="s">
        <v>975</v>
      </c>
      <c r="B2460" s="151" t="s">
        <v>98</v>
      </c>
      <c r="C2460" s="151" t="s">
        <v>99</v>
      </c>
      <c r="D2460" s="151" t="s">
        <v>72</v>
      </c>
      <c r="E2460" s="152">
        <v>1</v>
      </c>
      <c r="F2460" s="153">
        <v>99000</v>
      </c>
      <c r="G2460" s="153">
        <v>99000</v>
      </c>
      <c r="H2460" s="50"/>
    </row>
    <row r="2461" spans="1:8" ht="43.5">
      <c r="A2461" s="151" t="s">
        <v>976</v>
      </c>
      <c r="B2461" s="151" t="s">
        <v>101</v>
      </c>
      <c r="C2461" s="151" t="s">
        <v>102</v>
      </c>
      <c r="D2461" s="151" t="s">
        <v>78</v>
      </c>
      <c r="E2461" s="152">
        <v>12</v>
      </c>
      <c r="F2461" s="153">
        <v>139000</v>
      </c>
      <c r="G2461" s="153">
        <v>1668000</v>
      </c>
      <c r="H2461" s="50"/>
    </row>
    <row r="2462" spans="1:8" ht="43.5">
      <c r="A2462" s="151" t="s">
        <v>976</v>
      </c>
      <c r="B2462" s="151" t="s">
        <v>93</v>
      </c>
      <c r="C2462" s="151" t="s">
        <v>94</v>
      </c>
      <c r="D2462" s="151" t="s">
        <v>72</v>
      </c>
      <c r="E2462" s="152">
        <v>5</v>
      </c>
      <c r="F2462" s="153">
        <v>549000</v>
      </c>
      <c r="G2462" s="153">
        <v>2745000</v>
      </c>
      <c r="H2462" s="50"/>
    </row>
    <row r="2463" spans="1:8" ht="43.5">
      <c r="A2463" s="151" t="s">
        <v>976</v>
      </c>
      <c r="B2463" s="151" t="s">
        <v>83</v>
      </c>
      <c r="C2463" s="151" t="s">
        <v>84</v>
      </c>
      <c r="D2463" s="151" t="s">
        <v>72</v>
      </c>
      <c r="E2463" s="152">
        <v>12</v>
      </c>
      <c r="F2463" s="153">
        <v>125000</v>
      </c>
      <c r="G2463" s="153">
        <v>1500000</v>
      </c>
      <c r="H2463" s="50"/>
    </row>
    <row r="2464" spans="1:8" ht="29.25">
      <c r="A2464" s="151" t="s">
        <v>977</v>
      </c>
      <c r="B2464" s="151" t="s">
        <v>98</v>
      </c>
      <c r="C2464" s="151" t="s">
        <v>99</v>
      </c>
      <c r="D2464" s="151" t="s">
        <v>72</v>
      </c>
      <c r="E2464" s="152">
        <v>12</v>
      </c>
      <c r="F2464" s="153">
        <v>99000</v>
      </c>
      <c r="G2464" s="153">
        <v>1188000</v>
      </c>
      <c r="H2464" s="50"/>
    </row>
    <row r="2465" spans="1:8" ht="29.25">
      <c r="A2465" s="151" t="s">
        <v>977</v>
      </c>
      <c r="B2465" s="151" t="s">
        <v>88</v>
      </c>
      <c r="C2465" s="151" t="s">
        <v>89</v>
      </c>
      <c r="D2465" s="151" t="s">
        <v>72</v>
      </c>
      <c r="E2465" s="152">
        <v>3</v>
      </c>
      <c r="F2465" s="153">
        <v>299000</v>
      </c>
      <c r="G2465" s="153">
        <v>897000</v>
      </c>
      <c r="H2465" s="50"/>
    </row>
    <row r="2466" spans="1:8" ht="29.25">
      <c r="A2466" s="151" t="s">
        <v>977</v>
      </c>
      <c r="B2466" s="151" t="s">
        <v>79</v>
      </c>
      <c r="C2466" s="151" t="s">
        <v>80</v>
      </c>
      <c r="D2466" s="151" t="s">
        <v>72</v>
      </c>
      <c r="E2466" s="152">
        <v>9</v>
      </c>
      <c r="F2466" s="153">
        <v>129000</v>
      </c>
      <c r="G2466" s="153">
        <v>1161000</v>
      </c>
      <c r="H2466" s="50"/>
    </row>
    <row r="2467" spans="1:8" ht="29.25">
      <c r="A2467" s="151" t="s">
        <v>978</v>
      </c>
      <c r="B2467" s="151" t="s">
        <v>73</v>
      </c>
      <c r="C2467" s="151" t="s">
        <v>74</v>
      </c>
      <c r="D2467" s="151" t="s">
        <v>72</v>
      </c>
      <c r="E2467" s="152">
        <v>4</v>
      </c>
      <c r="F2467" s="153">
        <v>119000</v>
      </c>
      <c r="G2467" s="153">
        <v>476000</v>
      </c>
      <c r="H2467" s="50"/>
    </row>
    <row r="2468" spans="1:8" ht="29.25">
      <c r="A2468" s="151" t="s">
        <v>978</v>
      </c>
      <c r="B2468" s="151" t="s">
        <v>93</v>
      </c>
      <c r="C2468" s="151" t="s">
        <v>94</v>
      </c>
      <c r="D2468" s="151" t="s">
        <v>72</v>
      </c>
      <c r="E2468" s="152">
        <v>4</v>
      </c>
      <c r="F2468" s="153">
        <v>549000</v>
      </c>
      <c r="G2468" s="153">
        <v>2196000</v>
      </c>
      <c r="H2468" s="50"/>
    </row>
    <row r="2469" spans="1:8" ht="29.25">
      <c r="A2469" s="151" t="s">
        <v>978</v>
      </c>
      <c r="B2469" s="151" t="s">
        <v>79</v>
      </c>
      <c r="C2469" s="151" t="s">
        <v>80</v>
      </c>
      <c r="D2469" s="151" t="s">
        <v>72</v>
      </c>
      <c r="E2469" s="152">
        <v>12</v>
      </c>
      <c r="F2469" s="153">
        <v>129000</v>
      </c>
      <c r="G2469" s="153">
        <v>1548000</v>
      </c>
      <c r="H2469" s="50"/>
    </row>
    <row r="2470" spans="1:8" ht="29.25">
      <c r="A2470" s="151" t="s">
        <v>978</v>
      </c>
      <c r="B2470" s="151" t="s">
        <v>81</v>
      </c>
      <c r="C2470" s="151" t="s">
        <v>82</v>
      </c>
      <c r="D2470" s="151" t="s">
        <v>72</v>
      </c>
      <c r="E2470" s="152">
        <v>2</v>
      </c>
      <c r="F2470" s="153">
        <v>159000</v>
      </c>
      <c r="G2470" s="153">
        <v>318000</v>
      </c>
      <c r="H2470" s="50"/>
    </row>
    <row r="2471" spans="1:8" ht="29.25">
      <c r="A2471" s="151" t="s">
        <v>979</v>
      </c>
      <c r="B2471" s="151" t="s">
        <v>75</v>
      </c>
      <c r="C2471" s="151" t="s">
        <v>76</v>
      </c>
      <c r="D2471" s="151" t="s">
        <v>78</v>
      </c>
      <c r="E2471" s="152">
        <v>7</v>
      </c>
      <c r="F2471" s="153">
        <v>189000</v>
      </c>
      <c r="G2471" s="153">
        <v>1323000</v>
      </c>
      <c r="H2471" s="50"/>
    </row>
    <row r="2472" spans="1:8" ht="29.25">
      <c r="A2472" s="151" t="s">
        <v>979</v>
      </c>
      <c r="B2472" s="151" t="s">
        <v>101</v>
      </c>
      <c r="C2472" s="151" t="s">
        <v>102</v>
      </c>
      <c r="D2472" s="151" t="s">
        <v>78</v>
      </c>
      <c r="E2472" s="152">
        <v>2</v>
      </c>
      <c r="F2472" s="153">
        <v>139000</v>
      </c>
      <c r="G2472" s="153">
        <v>278000</v>
      </c>
      <c r="H2472" s="50"/>
    </row>
    <row r="2473" spans="1:8" ht="29.25">
      <c r="A2473" s="151" t="s">
        <v>979</v>
      </c>
      <c r="B2473" s="151" t="s">
        <v>79</v>
      </c>
      <c r="C2473" s="151" t="s">
        <v>80</v>
      </c>
      <c r="D2473" s="151" t="s">
        <v>72</v>
      </c>
      <c r="E2473" s="152">
        <v>10</v>
      </c>
      <c r="F2473" s="153">
        <v>129000</v>
      </c>
      <c r="G2473" s="153">
        <v>1290000</v>
      </c>
      <c r="H2473" s="50"/>
    </row>
    <row r="2474" spans="1:8" ht="29.25">
      <c r="A2474" s="151" t="s">
        <v>979</v>
      </c>
      <c r="B2474" s="151" t="s">
        <v>98</v>
      </c>
      <c r="C2474" s="151" t="s">
        <v>99</v>
      </c>
      <c r="D2474" s="151" t="s">
        <v>72</v>
      </c>
      <c r="E2474" s="152">
        <v>9</v>
      </c>
      <c r="F2474" s="153">
        <v>99000</v>
      </c>
      <c r="G2474" s="153">
        <v>891000</v>
      </c>
      <c r="H2474" s="50"/>
    </row>
    <row r="2475" spans="1:8" ht="43.5">
      <c r="A2475" s="151" t="s">
        <v>980</v>
      </c>
      <c r="B2475" s="151" t="s">
        <v>69</v>
      </c>
      <c r="C2475" s="151" t="s">
        <v>70</v>
      </c>
      <c r="D2475" s="151" t="s">
        <v>72</v>
      </c>
      <c r="E2475" s="152">
        <v>2</v>
      </c>
      <c r="F2475" s="153">
        <v>149000</v>
      </c>
      <c r="G2475" s="153">
        <v>298000</v>
      </c>
      <c r="H2475" s="50"/>
    </row>
    <row r="2476" spans="1:8" ht="43.5">
      <c r="A2476" s="151" t="s">
        <v>980</v>
      </c>
      <c r="B2476" s="151" t="s">
        <v>91</v>
      </c>
      <c r="C2476" s="151" t="s">
        <v>92</v>
      </c>
      <c r="D2476" s="151" t="s">
        <v>72</v>
      </c>
      <c r="E2476" s="152">
        <v>6</v>
      </c>
      <c r="F2476" s="153">
        <v>249000</v>
      </c>
      <c r="G2476" s="153">
        <v>1494000</v>
      </c>
      <c r="H2476" s="50"/>
    </row>
    <row r="2477" spans="1:8" ht="43.5">
      <c r="A2477" s="151" t="s">
        <v>980</v>
      </c>
      <c r="B2477" s="151" t="s">
        <v>83</v>
      </c>
      <c r="C2477" s="151" t="s">
        <v>84</v>
      </c>
      <c r="D2477" s="151" t="s">
        <v>72</v>
      </c>
      <c r="E2477" s="152">
        <v>1</v>
      </c>
      <c r="F2477" s="153">
        <v>125000</v>
      </c>
      <c r="G2477" s="153">
        <v>125000</v>
      </c>
      <c r="H2477" s="50"/>
    </row>
    <row r="2478" spans="1:8" ht="43.5">
      <c r="A2478" s="151" t="s">
        <v>981</v>
      </c>
      <c r="B2478" s="151" t="s">
        <v>86</v>
      </c>
      <c r="C2478" s="151" t="s">
        <v>87</v>
      </c>
      <c r="D2478" s="151" t="s">
        <v>72</v>
      </c>
      <c r="E2478" s="152">
        <v>5</v>
      </c>
      <c r="F2478" s="153">
        <v>169000</v>
      </c>
      <c r="G2478" s="153">
        <v>845000</v>
      </c>
      <c r="H2478" s="50"/>
    </row>
    <row r="2479" spans="1:8" ht="43.5">
      <c r="A2479" s="151" t="s">
        <v>981</v>
      </c>
      <c r="B2479" s="151" t="s">
        <v>98</v>
      </c>
      <c r="C2479" s="151" t="s">
        <v>99</v>
      </c>
      <c r="D2479" s="151" t="s">
        <v>72</v>
      </c>
      <c r="E2479" s="152">
        <v>8</v>
      </c>
      <c r="F2479" s="153">
        <v>99000</v>
      </c>
      <c r="G2479" s="153">
        <v>792000</v>
      </c>
      <c r="H2479" s="50"/>
    </row>
    <row r="2480" spans="1:8" ht="29.25">
      <c r="A2480" s="151" t="s">
        <v>982</v>
      </c>
      <c r="B2480" s="151" t="s">
        <v>75</v>
      </c>
      <c r="C2480" s="151" t="s">
        <v>76</v>
      </c>
      <c r="D2480" s="151" t="s">
        <v>78</v>
      </c>
      <c r="E2480" s="152">
        <v>11</v>
      </c>
      <c r="F2480" s="153">
        <v>189000</v>
      </c>
      <c r="G2480" s="153">
        <v>2079000</v>
      </c>
      <c r="H2480" s="50"/>
    </row>
    <row r="2481" spans="1:8" ht="29.25">
      <c r="A2481" s="151" t="s">
        <v>982</v>
      </c>
      <c r="B2481" s="151" t="s">
        <v>69</v>
      </c>
      <c r="C2481" s="151" t="s">
        <v>70</v>
      </c>
      <c r="D2481" s="151" t="s">
        <v>72</v>
      </c>
      <c r="E2481" s="152">
        <v>12</v>
      </c>
      <c r="F2481" s="153">
        <v>149000</v>
      </c>
      <c r="G2481" s="153">
        <v>1788000</v>
      </c>
      <c r="H2481" s="50"/>
    </row>
    <row r="2482" spans="1:8" ht="29.25">
      <c r="A2482" s="151" t="s">
        <v>982</v>
      </c>
      <c r="B2482" s="151" t="s">
        <v>83</v>
      </c>
      <c r="C2482" s="151" t="s">
        <v>84</v>
      </c>
      <c r="D2482" s="151" t="s">
        <v>72</v>
      </c>
      <c r="E2482" s="152">
        <v>7</v>
      </c>
      <c r="F2482" s="153">
        <v>125000</v>
      </c>
      <c r="G2482" s="153">
        <v>875000</v>
      </c>
      <c r="H2482" s="50"/>
    </row>
    <row r="2483" spans="1:8" ht="29.25">
      <c r="A2483" s="151" t="s">
        <v>983</v>
      </c>
      <c r="B2483" s="151" t="s">
        <v>79</v>
      </c>
      <c r="C2483" s="151" t="s">
        <v>80</v>
      </c>
      <c r="D2483" s="151" t="s">
        <v>72</v>
      </c>
      <c r="E2483" s="152">
        <v>10</v>
      </c>
      <c r="F2483" s="153">
        <v>129000</v>
      </c>
      <c r="G2483" s="153">
        <v>1290000</v>
      </c>
      <c r="H2483" s="50"/>
    </row>
    <row r="2484" spans="1:8" ht="29.25">
      <c r="A2484" s="151" t="s">
        <v>983</v>
      </c>
      <c r="B2484" s="151" t="s">
        <v>83</v>
      </c>
      <c r="C2484" s="151" t="s">
        <v>84</v>
      </c>
      <c r="D2484" s="151" t="s">
        <v>72</v>
      </c>
      <c r="E2484" s="152">
        <v>3</v>
      </c>
      <c r="F2484" s="153">
        <v>125000</v>
      </c>
      <c r="G2484" s="153">
        <v>375000</v>
      </c>
      <c r="H2484" s="50"/>
    </row>
    <row r="2485" spans="1:8" ht="29.25">
      <c r="A2485" s="151" t="s">
        <v>983</v>
      </c>
      <c r="B2485" s="151" t="s">
        <v>69</v>
      </c>
      <c r="C2485" s="151" t="s">
        <v>70</v>
      </c>
      <c r="D2485" s="151" t="s">
        <v>72</v>
      </c>
      <c r="E2485" s="152">
        <v>4</v>
      </c>
      <c r="F2485" s="153">
        <v>149000</v>
      </c>
      <c r="G2485" s="153">
        <v>596000</v>
      </c>
      <c r="H2485" s="50"/>
    </row>
    <row r="2486" spans="1:8" ht="29.25">
      <c r="A2486" s="151" t="s">
        <v>983</v>
      </c>
      <c r="B2486" s="151" t="s">
        <v>81</v>
      </c>
      <c r="C2486" s="151" t="s">
        <v>82</v>
      </c>
      <c r="D2486" s="151" t="s">
        <v>72</v>
      </c>
      <c r="E2486" s="152">
        <v>8</v>
      </c>
      <c r="F2486" s="153">
        <v>159000</v>
      </c>
      <c r="G2486" s="153">
        <v>1272000</v>
      </c>
      <c r="H2486" s="50"/>
    </row>
    <row r="2487" spans="1:8" ht="29.25">
      <c r="A2487" s="151" t="s">
        <v>984</v>
      </c>
      <c r="B2487" s="151" t="s">
        <v>101</v>
      </c>
      <c r="C2487" s="151" t="s">
        <v>102</v>
      </c>
      <c r="D2487" s="151" t="s">
        <v>78</v>
      </c>
      <c r="E2487" s="152">
        <v>4</v>
      </c>
      <c r="F2487" s="153">
        <v>139000</v>
      </c>
      <c r="G2487" s="153">
        <v>556000</v>
      </c>
      <c r="H2487" s="50"/>
    </row>
    <row r="2488" spans="1:8" ht="29.25">
      <c r="A2488" s="151" t="s">
        <v>984</v>
      </c>
      <c r="B2488" s="151" t="s">
        <v>73</v>
      </c>
      <c r="C2488" s="151" t="s">
        <v>74</v>
      </c>
      <c r="D2488" s="151" t="s">
        <v>72</v>
      </c>
      <c r="E2488" s="152">
        <v>2</v>
      </c>
      <c r="F2488" s="153">
        <v>119000</v>
      </c>
      <c r="G2488" s="153">
        <v>238000</v>
      </c>
      <c r="H2488" s="50"/>
    </row>
    <row r="2489" spans="1:8" ht="29.25">
      <c r="A2489" s="151" t="s">
        <v>984</v>
      </c>
      <c r="B2489" s="151" t="s">
        <v>88</v>
      </c>
      <c r="C2489" s="151" t="s">
        <v>89</v>
      </c>
      <c r="D2489" s="151" t="s">
        <v>72</v>
      </c>
      <c r="E2489" s="152">
        <v>2</v>
      </c>
      <c r="F2489" s="153">
        <v>299000</v>
      </c>
      <c r="G2489" s="153">
        <v>598000</v>
      </c>
      <c r="H2489" s="50"/>
    </row>
    <row r="2490" spans="1:8" ht="29.25">
      <c r="A2490" s="151" t="s">
        <v>985</v>
      </c>
      <c r="B2490" s="151" t="s">
        <v>93</v>
      </c>
      <c r="C2490" s="151" t="s">
        <v>94</v>
      </c>
      <c r="D2490" s="151" t="s">
        <v>72</v>
      </c>
      <c r="E2490" s="152">
        <v>5</v>
      </c>
      <c r="F2490" s="153">
        <v>549000</v>
      </c>
      <c r="G2490" s="153">
        <v>2745000</v>
      </c>
      <c r="H2490" s="50"/>
    </row>
    <row r="2491" spans="1:8" ht="29.25">
      <c r="A2491" s="151" t="s">
        <v>985</v>
      </c>
      <c r="B2491" s="151" t="s">
        <v>79</v>
      </c>
      <c r="C2491" s="151" t="s">
        <v>80</v>
      </c>
      <c r="D2491" s="151" t="s">
        <v>72</v>
      </c>
      <c r="E2491" s="152">
        <v>6</v>
      </c>
      <c r="F2491" s="153">
        <v>129000</v>
      </c>
      <c r="G2491" s="153">
        <v>774000</v>
      </c>
      <c r="H2491" s="50"/>
    </row>
    <row r="2492" spans="1:8" ht="29.25">
      <c r="A2492" s="151" t="s">
        <v>985</v>
      </c>
      <c r="B2492" s="151" t="s">
        <v>81</v>
      </c>
      <c r="C2492" s="151" t="s">
        <v>82</v>
      </c>
      <c r="D2492" s="151" t="s">
        <v>72</v>
      </c>
      <c r="E2492" s="152">
        <v>5</v>
      </c>
      <c r="F2492" s="153">
        <v>159000</v>
      </c>
      <c r="G2492" s="153">
        <v>795000</v>
      </c>
      <c r="H2492" s="50"/>
    </row>
    <row r="2493" spans="1:8" ht="29.25">
      <c r="A2493" s="151" t="s">
        <v>985</v>
      </c>
      <c r="B2493" s="151" t="s">
        <v>69</v>
      </c>
      <c r="C2493" s="151" t="s">
        <v>70</v>
      </c>
      <c r="D2493" s="151" t="s">
        <v>72</v>
      </c>
      <c r="E2493" s="152">
        <v>9</v>
      </c>
      <c r="F2493" s="153">
        <v>149000</v>
      </c>
      <c r="G2493" s="153">
        <v>1341000</v>
      </c>
      <c r="H2493" s="50"/>
    </row>
    <row r="2494" spans="1:8" ht="43.5">
      <c r="A2494" s="151" t="s">
        <v>986</v>
      </c>
      <c r="B2494" s="151" t="s">
        <v>79</v>
      </c>
      <c r="C2494" s="151" t="s">
        <v>80</v>
      </c>
      <c r="D2494" s="151" t="s">
        <v>72</v>
      </c>
      <c r="E2494" s="152">
        <v>5</v>
      </c>
      <c r="F2494" s="153">
        <v>129000</v>
      </c>
      <c r="G2494" s="153">
        <v>645000</v>
      </c>
      <c r="H2494" s="50"/>
    </row>
    <row r="2495" spans="1:8" ht="43.5">
      <c r="A2495" s="151" t="s">
        <v>986</v>
      </c>
      <c r="B2495" s="151" t="s">
        <v>93</v>
      </c>
      <c r="C2495" s="151" t="s">
        <v>94</v>
      </c>
      <c r="D2495" s="151" t="s">
        <v>72</v>
      </c>
      <c r="E2495" s="152">
        <v>1</v>
      </c>
      <c r="F2495" s="153">
        <v>549000</v>
      </c>
      <c r="G2495" s="153">
        <v>549000</v>
      </c>
      <c r="H2495" s="50"/>
    </row>
    <row r="2496" spans="1:8" ht="43.5">
      <c r="A2496" s="151" t="s">
        <v>986</v>
      </c>
      <c r="B2496" s="151" t="s">
        <v>69</v>
      </c>
      <c r="C2496" s="151" t="s">
        <v>70</v>
      </c>
      <c r="D2496" s="151" t="s">
        <v>72</v>
      </c>
      <c r="E2496" s="152">
        <v>1</v>
      </c>
      <c r="F2496" s="153">
        <v>149000</v>
      </c>
      <c r="G2496" s="153">
        <v>149000</v>
      </c>
      <c r="H2496" s="50"/>
    </row>
    <row r="2497" spans="1:8" ht="43.5">
      <c r="A2497" s="151" t="s">
        <v>986</v>
      </c>
      <c r="B2497" s="151" t="s">
        <v>96</v>
      </c>
      <c r="C2497" s="151" t="s">
        <v>97</v>
      </c>
      <c r="D2497" s="151" t="s">
        <v>72</v>
      </c>
      <c r="E2497" s="152">
        <v>3</v>
      </c>
      <c r="F2497" s="153">
        <v>449000</v>
      </c>
      <c r="G2497" s="153">
        <v>1347000</v>
      </c>
      <c r="H2497" s="50"/>
    </row>
    <row r="2498" spans="1:8" ht="43.5">
      <c r="A2498" s="151" t="s">
        <v>986</v>
      </c>
      <c r="B2498" s="151" t="s">
        <v>75</v>
      </c>
      <c r="C2498" s="151" t="s">
        <v>76</v>
      </c>
      <c r="D2498" s="151" t="s">
        <v>78</v>
      </c>
      <c r="E2498" s="152">
        <v>6</v>
      </c>
      <c r="F2498" s="153">
        <v>189000</v>
      </c>
      <c r="G2498" s="153">
        <v>1134000</v>
      </c>
      <c r="H2498" s="50"/>
    </row>
    <row r="2499" spans="1:8" ht="43.5">
      <c r="A2499" s="151" t="s">
        <v>986</v>
      </c>
      <c r="B2499" s="151" t="s">
        <v>101</v>
      </c>
      <c r="C2499" s="151" t="s">
        <v>102</v>
      </c>
      <c r="D2499" s="151" t="s">
        <v>78</v>
      </c>
      <c r="E2499" s="152">
        <v>2</v>
      </c>
      <c r="F2499" s="153">
        <v>139000</v>
      </c>
      <c r="G2499" s="153">
        <v>278000</v>
      </c>
      <c r="H2499" s="50"/>
    </row>
    <row r="2500" spans="1:8" ht="43.5">
      <c r="A2500" s="151" t="s">
        <v>987</v>
      </c>
      <c r="B2500" s="151" t="s">
        <v>69</v>
      </c>
      <c r="C2500" s="151" t="s">
        <v>70</v>
      </c>
      <c r="D2500" s="151" t="s">
        <v>72</v>
      </c>
      <c r="E2500" s="152">
        <v>2</v>
      </c>
      <c r="F2500" s="153">
        <v>149000</v>
      </c>
      <c r="G2500" s="153">
        <v>298000</v>
      </c>
      <c r="H2500" s="50"/>
    </row>
    <row r="2501" spans="1:8" ht="43.5">
      <c r="A2501" s="151" t="s">
        <v>987</v>
      </c>
      <c r="B2501" s="151" t="s">
        <v>96</v>
      </c>
      <c r="C2501" s="151" t="s">
        <v>97</v>
      </c>
      <c r="D2501" s="151" t="s">
        <v>72</v>
      </c>
      <c r="E2501" s="152">
        <v>3</v>
      </c>
      <c r="F2501" s="153">
        <v>449000</v>
      </c>
      <c r="G2501" s="153">
        <v>1347000</v>
      </c>
      <c r="H2501" s="50"/>
    </row>
    <row r="2502" spans="1:8" ht="43.5">
      <c r="A2502" s="151" t="s">
        <v>987</v>
      </c>
      <c r="B2502" s="151" t="s">
        <v>93</v>
      </c>
      <c r="C2502" s="151" t="s">
        <v>94</v>
      </c>
      <c r="D2502" s="151" t="s">
        <v>72</v>
      </c>
      <c r="E2502" s="152">
        <v>3</v>
      </c>
      <c r="F2502" s="153">
        <v>549000</v>
      </c>
      <c r="G2502" s="153">
        <v>1647000</v>
      </c>
      <c r="H2502" s="50"/>
    </row>
    <row r="2503" spans="1:8" ht="43.5">
      <c r="A2503" s="151" t="s">
        <v>987</v>
      </c>
      <c r="B2503" s="151" t="s">
        <v>91</v>
      </c>
      <c r="C2503" s="151" t="s">
        <v>92</v>
      </c>
      <c r="D2503" s="151" t="s">
        <v>72</v>
      </c>
      <c r="E2503" s="152">
        <v>5</v>
      </c>
      <c r="F2503" s="153">
        <v>249000</v>
      </c>
      <c r="G2503" s="153">
        <v>1245000</v>
      </c>
      <c r="H2503" s="50"/>
    </row>
    <row r="2504" spans="1:8" ht="29.25">
      <c r="A2504" s="151" t="s">
        <v>988</v>
      </c>
      <c r="B2504" s="151" t="s">
        <v>83</v>
      </c>
      <c r="C2504" s="151" t="s">
        <v>84</v>
      </c>
      <c r="D2504" s="151" t="s">
        <v>72</v>
      </c>
      <c r="E2504" s="152">
        <v>6</v>
      </c>
      <c r="F2504" s="153">
        <v>125000</v>
      </c>
      <c r="G2504" s="153">
        <v>750000</v>
      </c>
      <c r="H2504" s="50"/>
    </row>
    <row r="2505" spans="1:8" ht="29.25">
      <c r="A2505" s="151" t="s">
        <v>988</v>
      </c>
      <c r="B2505" s="151" t="s">
        <v>91</v>
      </c>
      <c r="C2505" s="151" t="s">
        <v>92</v>
      </c>
      <c r="D2505" s="151" t="s">
        <v>72</v>
      </c>
      <c r="E2505" s="152">
        <v>1</v>
      </c>
      <c r="F2505" s="153">
        <v>249000</v>
      </c>
      <c r="G2505" s="153">
        <v>249000</v>
      </c>
      <c r="H2505" s="50"/>
    </row>
    <row r="2506" spans="1:8" ht="29.25">
      <c r="A2506" s="151" t="s">
        <v>988</v>
      </c>
      <c r="B2506" s="151" t="s">
        <v>73</v>
      </c>
      <c r="C2506" s="151" t="s">
        <v>74</v>
      </c>
      <c r="D2506" s="151" t="s">
        <v>72</v>
      </c>
      <c r="E2506" s="152">
        <v>7</v>
      </c>
      <c r="F2506" s="153">
        <v>119000</v>
      </c>
      <c r="G2506" s="153">
        <v>833000</v>
      </c>
      <c r="H2506" s="50"/>
    </row>
    <row r="2507" spans="1:8" ht="29.25">
      <c r="A2507" s="151" t="s">
        <v>988</v>
      </c>
      <c r="B2507" s="151" t="s">
        <v>86</v>
      </c>
      <c r="C2507" s="151" t="s">
        <v>87</v>
      </c>
      <c r="D2507" s="151" t="s">
        <v>72</v>
      </c>
      <c r="E2507" s="152">
        <v>11</v>
      </c>
      <c r="F2507" s="153">
        <v>169000</v>
      </c>
      <c r="G2507" s="153">
        <v>1859000</v>
      </c>
      <c r="H2507" s="50"/>
    </row>
    <row r="2508" spans="1:8" ht="43.5">
      <c r="A2508" s="151" t="s">
        <v>989</v>
      </c>
      <c r="B2508" s="151" t="s">
        <v>91</v>
      </c>
      <c r="C2508" s="151" t="s">
        <v>92</v>
      </c>
      <c r="D2508" s="151" t="s">
        <v>72</v>
      </c>
      <c r="E2508" s="152">
        <v>4</v>
      </c>
      <c r="F2508" s="153">
        <v>249000</v>
      </c>
      <c r="G2508" s="153">
        <v>996000</v>
      </c>
      <c r="H2508" s="50"/>
    </row>
    <row r="2509" spans="1:8" ht="43.5">
      <c r="A2509" s="151" t="s">
        <v>989</v>
      </c>
      <c r="B2509" s="151" t="s">
        <v>81</v>
      </c>
      <c r="C2509" s="151" t="s">
        <v>82</v>
      </c>
      <c r="D2509" s="151" t="s">
        <v>72</v>
      </c>
      <c r="E2509" s="152">
        <v>11</v>
      </c>
      <c r="F2509" s="153">
        <v>159000</v>
      </c>
      <c r="G2509" s="153">
        <v>1749000</v>
      </c>
      <c r="H2509" s="50"/>
    </row>
    <row r="2510" spans="1:8" ht="43.5">
      <c r="A2510" s="151" t="s">
        <v>989</v>
      </c>
      <c r="B2510" s="151" t="s">
        <v>101</v>
      </c>
      <c r="C2510" s="151" t="s">
        <v>102</v>
      </c>
      <c r="D2510" s="151" t="s">
        <v>78</v>
      </c>
      <c r="E2510" s="152">
        <v>8</v>
      </c>
      <c r="F2510" s="153">
        <v>139000</v>
      </c>
      <c r="G2510" s="153">
        <v>1112000</v>
      </c>
      <c r="H2510" s="50"/>
    </row>
    <row r="2511" spans="1:8" ht="43.5">
      <c r="A2511" s="151" t="s">
        <v>989</v>
      </c>
      <c r="B2511" s="151" t="s">
        <v>83</v>
      </c>
      <c r="C2511" s="151" t="s">
        <v>84</v>
      </c>
      <c r="D2511" s="151" t="s">
        <v>72</v>
      </c>
      <c r="E2511" s="152">
        <v>8</v>
      </c>
      <c r="F2511" s="153">
        <v>125000</v>
      </c>
      <c r="G2511" s="153">
        <v>1000000</v>
      </c>
      <c r="H2511" s="50"/>
    </row>
    <row r="2512" spans="1:8" ht="43.5">
      <c r="A2512" s="151" t="s">
        <v>990</v>
      </c>
      <c r="B2512" s="151" t="s">
        <v>81</v>
      </c>
      <c r="C2512" s="151" t="s">
        <v>82</v>
      </c>
      <c r="D2512" s="151" t="s">
        <v>72</v>
      </c>
      <c r="E2512" s="152">
        <v>1</v>
      </c>
      <c r="F2512" s="153">
        <v>159000</v>
      </c>
      <c r="G2512" s="153">
        <v>159000</v>
      </c>
      <c r="H2512" s="50"/>
    </row>
    <row r="2513" spans="1:8" ht="43.5">
      <c r="A2513" s="151" t="s">
        <v>990</v>
      </c>
      <c r="B2513" s="151" t="s">
        <v>91</v>
      </c>
      <c r="C2513" s="151" t="s">
        <v>92</v>
      </c>
      <c r="D2513" s="151" t="s">
        <v>72</v>
      </c>
      <c r="E2513" s="152">
        <v>5</v>
      </c>
      <c r="F2513" s="153">
        <v>249000</v>
      </c>
      <c r="G2513" s="153">
        <v>1245000</v>
      </c>
      <c r="H2513" s="50"/>
    </row>
    <row r="2514" spans="1:8" ht="43.5">
      <c r="A2514" s="151" t="s">
        <v>990</v>
      </c>
      <c r="B2514" s="151" t="s">
        <v>93</v>
      </c>
      <c r="C2514" s="151" t="s">
        <v>94</v>
      </c>
      <c r="D2514" s="151" t="s">
        <v>72</v>
      </c>
      <c r="E2514" s="152">
        <v>1</v>
      </c>
      <c r="F2514" s="153">
        <v>549000</v>
      </c>
      <c r="G2514" s="153">
        <v>549000</v>
      </c>
      <c r="H2514" s="50"/>
    </row>
    <row r="2515" spans="1:8" ht="43.5">
      <c r="A2515" s="151" t="s">
        <v>990</v>
      </c>
      <c r="B2515" s="151" t="s">
        <v>96</v>
      </c>
      <c r="C2515" s="151" t="s">
        <v>97</v>
      </c>
      <c r="D2515" s="151" t="s">
        <v>72</v>
      </c>
      <c r="E2515" s="152">
        <v>2</v>
      </c>
      <c r="F2515" s="153">
        <v>449000</v>
      </c>
      <c r="G2515" s="153">
        <v>898000</v>
      </c>
      <c r="H2515" s="50"/>
    </row>
    <row r="2516" spans="1:8" ht="43.5">
      <c r="A2516" s="151" t="s">
        <v>990</v>
      </c>
      <c r="B2516" s="151" t="s">
        <v>86</v>
      </c>
      <c r="C2516" s="151" t="s">
        <v>87</v>
      </c>
      <c r="D2516" s="151" t="s">
        <v>72</v>
      </c>
      <c r="E2516" s="152">
        <v>12</v>
      </c>
      <c r="F2516" s="153">
        <v>169000</v>
      </c>
      <c r="G2516" s="153">
        <v>2028000</v>
      </c>
      <c r="H2516" s="50"/>
    </row>
    <row r="2517" spans="1:8" ht="29.25">
      <c r="A2517" s="151" t="s">
        <v>991</v>
      </c>
      <c r="B2517" s="151" t="s">
        <v>73</v>
      </c>
      <c r="C2517" s="151" t="s">
        <v>74</v>
      </c>
      <c r="D2517" s="151" t="s">
        <v>72</v>
      </c>
      <c r="E2517" s="152">
        <v>12</v>
      </c>
      <c r="F2517" s="153">
        <v>119000</v>
      </c>
      <c r="G2517" s="153">
        <v>1428000</v>
      </c>
      <c r="H2517" s="50"/>
    </row>
    <row r="2518" spans="1:8" ht="29.25">
      <c r="A2518" s="151" t="s">
        <v>991</v>
      </c>
      <c r="B2518" s="151" t="s">
        <v>88</v>
      </c>
      <c r="C2518" s="151" t="s">
        <v>89</v>
      </c>
      <c r="D2518" s="151" t="s">
        <v>72</v>
      </c>
      <c r="E2518" s="152">
        <v>6</v>
      </c>
      <c r="F2518" s="153">
        <v>299000</v>
      </c>
      <c r="G2518" s="153">
        <v>1794000</v>
      </c>
      <c r="H2518" s="50"/>
    </row>
    <row r="2519" spans="1:8" ht="29.25">
      <c r="A2519" s="151" t="s">
        <v>991</v>
      </c>
      <c r="B2519" s="151" t="s">
        <v>96</v>
      </c>
      <c r="C2519" s="151" t="s">
        <v>97</v>
      </c>
      <c r="D2519" s="151" t="s">
        <v>72</v>
      </c>
      <c r="E2519" s="152">
        <v>5</v>
      </c>
      <c r="F2519" s="153">
        <v>449000</v>
      </c>
      <c r="G2519" s="153">
        <v>2245000</v>
      </c>
      <c r="H2519" s="50"/>
    </row>
    <row r="2520" spans="1:8" ht="43.5">
      <c r="A2520" s="151" t="s">
        <v>992</v>
      </c>
      <c r="B2520" s="151" t="s">
        <v>81</v>
      </c>
      <c r="C2520" s="151" t="s">
        <v>82</v>
      </c>
      <c r="D2520" s="151" t="s">
        <v>72</v>
      </c>
      <c r="E2520" s="152">
        <v>7</v>
      </c>
      <c r="F2520" s="153">
        <v>159000</v>
      </c>
      <c r="G2520" s="153">
        <v>1113000</v>
      </c>
      <c r="H2520" s="50"/>
    </row>
    <row r="2521" spans="1:8" ht="43.5">
      <c r="A2521" s="151" t="s">
        <v>992</v>
      </c>
      <c r="B2521" s="151" t="s">
        <v>86</v>
      </c>
      <c r="C2521" s="151" t="s">
        <v>87</v>
      </c>
      <c r="D2521" s="151" t="s">
        <v>72</v>
      </c>
      <c r="E2521" s="152">
        <v>4</v>
      </c>
      <c r="F2521" s="153">
        <v>169000</v>
      </c>
      <c r="G2521" s="153">
        <v>676000</v>
      </c>
      <c r="H2521" s="50"/>
    </row>
    <row r="2522" spans="1:8" ht="43.5">
      <c r="A2522" s="151" t="s">
        <v>992</v>
      </c>
      <c r="B2522" s="151" t="s">
        <v>75</v>
      </c>
      <c r="C2522" s="151" t="s">
        <v>76</v>
      </c>
      <c r="D2522" s="151" t="s">
        <v>78</v>
      </c>
      <c r="E2522" s="152">
        <v>3</v>
      </c>
      <c r="F2522" s="153">
        <v>189000</v>
      </c>
      <c r="G2522" s="153">
        <v>567000</v>
      </c>
      <c r="H2522" s="50"/>
    </row>
    <row r="2523" spans="1:8" ht="43.5">
      <c r="A2523" s="151" t="s">
        <v>992</v>
      </c>
      <c r="B2523" s="151" t="s">
        <v>88</v>
      </c>
      <c r="C2523" s="151" t="s">
        <v>89</v>
      </c>
      <c r="D2523" s="151" t="s">
        <v>72</v>
      </c>
      <c r="E2523" s="152">
        <v>6</v>
      </c>
      <c r="F2523" s="153">
        <v>299000</v>
      </c>
      <c r="G2523" s="153">
        <v>1794000</v>
      </c>
      <c r="H2523" s="50"/>
    </row>
    <row r="2524" spans="1:8" ht="43.5">
      <c r="A2524" s="151" t="s">
        <v>992</v>
      </c>
      <c r="B2524" s="151" t="s">
        <v>98</v>
      </c>
      <c r="C2524" s="151" t="s">
        <v>99</v>
      </c>
      <c r="D2524" s="151" t="s">
        <v>72</v>
      </c>
      <c r="E2524" s="152">
        <v>3</v>
      </c>
      <c r="F2524" s="153">
        <v>99000</v>
      </c>
      <c r="G2524" s="153">
        <v>297000</v>
      </c>
      <c r="H2524" s="50"/>
    </row>
    <row r="2525" spans="1:8" ht="43.5">
      <c r="A2525" s="151" t="s">
        <v>992</v>
      </c>
      <c r="B2525" s="151" t="s">
        <v>83</v>
      </c>
      <c r="C2525" s="151" t="s">
        <v>84</v>
      </c>
      <c r="D2525" s="151" t="s">
        <v>72</v>
      </c>
      <c r="E2525" s="152">
        <v>12</v>
      </c>
      <c r="F2525" s="153">
        <v>125000</v>
      </c>
      <c r="G2525" s="153">
        <v>1500000</v>
      </c>
      <c r="H2525" s="50"/>
    </row>
    <row r="2526" spans="1:8" ht="29.25">
      <c r="A2526" s="151" t="s">
        <v>993</v>
      </c>
      <c r="B2526" s="151" t="s">
        <v>81</v>
      </c>
      <c r="C2526" s="151" t="s">
        <v>82</v>
      </c>
      <c r="D2526" s="151" t="s">
        <v>72</v>
      </c>
      <c r="E2526" s="152">
        <v>3</v>
      </c>
      <c r="F2526" s="153">
        <v>159000</v>
      </c>
      <c r="G2526" s="153">
        <v>477000</v>
      </c>
      <c r="H2526" s="50"/>
    </row>
    <row r="2527" spans="1:8" ht="29.25">
      <c r="A2527" s="151" t="s">
        <v>993</v>
      </c>
      <c r="B2527" s="151" t="s">
        <v>91</v>
      </c>
      <c r="C2527" s="151" t="s">
        <v>92</v>
      </c>
      <c r="D2527" s="151" t="s">
        <v>72</v>
      </c>
      <c r="E2527" s="152">
        <v>4</v>
      </c>
      <c r="F2527" s="153">
        <v>249000</v>
      </c>
      <c r="G2527" s="153">
        <v>996000</v>
      </c>
      <c r="H2527" s="50"/>
    </row>
    <row r="2528" spans="1:8" ht="29.25">
      <c r="A2528" s="151" t="s">
        <v>993</v>
      </c>
      <c r="B2528" s="151" t="s">
        <v>93</v>
      </c>
      <c r="C2528" s="151" t="s">
        <v>94</v>
      </c>
      <c r="D2528" s="151" t="s">
        <v>72</v>
      </c>
      <c r="E2528" s="152">
        <v>5</v>
      </c>
      <c r="F2528" s="153">
        <v>549000</v>
      </c>
      <c r="G2528" s="153">
        <v>2745000</v>
      </c>
      <c r="H2528" s="50"/>
    </row>
    <row r="2529" spans="1:8" ht="29.25">
      <c r="A2529" s="151" t="s">
        <v>993</v>
      </c>
      <c r="B2529" s="151" t="s">
        <v>73</v>
      </c>
      <c r="C2529" s="151" t="s">
        <v>74</v>
      </c>
      <c r="D2529" s="151" t="s">
        <v>72</v>
      </c>
      <c r="E2529" s="152">
        <v>9</v>
      </c>
      <c r="F2529" s="153">
        <v>119000</v>
      </c>
      <c r="G2529" s="153">
        <v>1071000</v>
      </c>
      <c r="H2529" s="50"/>
    </row>
    <row r="2530" spans="1:8" ht="43.5">
      <c r="A2530" s="151" t="s">
        <v>994</v>
      </c>
      <c r="B2530" s="151" t="s">
        <v>69</v>
      </c>
      <c r="C2530" s="151" t="s">
        <v>70</v>
      </c>
      <c r="D2530" s="151" t="s">
        <v>72</v>
      </c>
      <c r="E2530" s="152">
        <v>1</v>
      </c>
      <c r="F2530" s="153">
        <v>149000</v>
      </c>
      <c r="G2530" s="153">
        <v>149000</v>
      </c>
      <c r="H2530" s="50"/>
    </row>
    <row r="2531" spans="1:8" ht="43.5">
      <c r="A2531" s="151" t="s">
        <v>994</v>
      </c>
      <c r="B2531" s="151" t="s">
        <v>86</v>
      </c>
      <c r="C2531" s="151" t="s">
        <v>87</v>
      </c>
      <c r="D2531" s="151" t="s">
        <v>72</v>
      </c>
      <c r="E2531" s="152">
        <v>5</v>
      </c>
      <c r="F2531" s="153">
        <v>169000</v>
      </c>
      <c r="G2531" s="153">
        <v>845000</v>
      </c>
      <c r="H2531" s="50"/>
    </row>
    <row r="2532" spans="1:8" ht="43.5">
      <c r="A2532" s="151" t="s">
        <v>994</v>
      </c>
      <c r="B2532" s="151" t="s">
        <v>101</v>
      </c>
      <c r="C2532" s="151" t="s">
        <v>102</v>
      </c>
      <c r="D2532" s="151" t="s">
        <v>78</v>
      </c>
      <c r="E2532" s="152">
        <v>10</v>
      </c>
      <c r="F2532" s="153">
        <v>139000</v>
      </c>
      <c r="G2532" s="153">
        <v>1390000</v>
      </c>
      <c r="H2532" s="50"/>
    </row>
    <row r="2533" spans="1:8" ht="43.5">
      <c r="A2533" s="151" t="s">
        <v>994</v>
      </c>
      <c r="B2533" s="151" t="s">
        <v>88</v>
      </c>
      <c r="C2533" s="151" t="s">
        <v>89</v>
      </c>
      <c r="D2533" s="151" t="s">
        <v>72</v>
      </c>
      <c r="E2533" s="152">
        <v>4</v>
      </c>
      <c r="F2533" s="153">
        <v>299000</v>
      </c>
      <c r="G2533" s="153">
        <v>1196000</v>
      </c>
      <c r="H2533" s="50"/>
    </row>
    <row r="2534" spans="1:8" ht="43.5">
      <c r="A2534" s="151" t="s">
        <v>994</v>
      </c>
      <c r="B2534" s="151" t="s">
        <v>98</v>
      </c>
      <c r="C2534" s="151" t="s">
        <v>99</v>
      </c>
      <c r="D2534" s="151" t="s">
        <v>72</v>
      </c>
      <c r="E2534" s="152">
        <v>7</v>
      </c>
      <c r="F2534" s="153">
        <v>99000</v>
      </c>
      <c r="G2534" s="153">
        <v>693000</v>
      </c>
      <c r="H2534" s="50"/>
    </row>
    <row r="2535" spans="1:8" ht="29.25">
      <c r="A2535" s="151" t="s">
        <v>995</v>
      </c>
      <c r="B2535" s="151" t="s">
        <v>83</v>
      </c>
      <c r="C2535" s="151" t="s">
        <v>84</v>
      </c>
      <c r="D2535" s="151" t="s">
        <v>72</v>
      </c>
      <c r="E2535" s="152">
        <v>6</v>
      </c>
      <c r="F2535" s="153">
        <v>125000</v>
      </c>
      <c r="G2535" s="153">
        <v>750000</v>
      </c>
      <c r="H2535" s="50"/>
    </row>
    <row r="2536" spans="1:8" ht="29.25">
      <c r="A2536" s="151" t="s">
        <v>995</v>
      </c>
      <c r="B2536" s="151" t="s">
        <v>73</v>
      </c>
      <c r="C2536" s="151" t="s">
        <v>74</v>
      </c>
      <c r="D2536" s="151" t="s">
        <v>72</v>
      </c>
      <c r="E2536" s="152">
        <v>9</v>
      </c>
      <c r="F2536" s="153">
        <v>119000</v>
      </c>
      <c r="G2536" s="153">
        <v>1071000</v>
      </c>
      <c r="H2536" s="50"/>
    </row>
    <row r="2537" spans="1:8" ht="29.25">
      <c r="A2537" s="151" t="s">
        <v>995</v>
      </c>
      <c r="B2537" s="151" t="s">
        <v>101</v>
      </c>
      <c r="C2537" s="151" t="s">
        <v>102</v>
      </c>
      <c r="D2537" s="151" t="s">
        <v>78</v>
      </c>
      <c r="E2537" s="152">
        <v>3</v>
      </c>
      <c r="F2537" s="153">
        <v>139000</v>
      </c>
      <c r="G2537" s="153">
        <v>417000</v>
      </c>
      <c r="H2537" s="50"/>
    </row>
    <row r="2538" spans="1:8" ht="29.25">
      <c r="A2538" s="151" t="s">
        <v>995</v>
      </c>
      <c r="B2538" s="151" t="s">
        <v>93</v>
      </c>
      <c r="C2538" s="151" t="s">
        <v>94</v>
      </c>
      <c r="D2538" s="151" t="s">
        <v>72</v>
      </c>
      <c r="E2538" s="152">
        <v>1</v>
      </c>
      <c r="F2538" s="153">
        <v>549000</v>
      </c>
      <c r="G2538" s="153">
        <v>549000</v>
      </c>
      <c r="H2538" s="50"/>
    </row>
    <row r="2539" spans="1:8" ht="29.25">
      <c r="A2539" s="151" t="s">
        <v>995</v>
      </c>
      <c r="B2539" s="151" t="s">
        <v>91</v>
      </c>
      <c r="C2539" s="151" t="s">
        <v>92</v>
      </c>
      <c r="D2539" s="151" t="s">
        <v>72</v>
      </c>
      <c r="E2539" s="152">
        <v>7</v>
      </c>
      <c r="F2539" s="153">
        <v>249000</v>
      </c>
      <c r="G2539" s="153">
        <v>1743000</v>
      </c>
      <c r="H2539" s="50"/>
    </row>
    <row r="2540" spans="1:8" ht="29.25">
      <c r="A2540" s="151" t="s">
        <v>996</v>
      </c>
      <c r="B2540" s="151" t="s">
        <v>86</v>
      </c>
      <c r="C2540" s="151" t="s">
        <v>87</v>
      </c>
      <c r="D2540" s="151" t="s">
        <v>72</v>
      </c>
      <c r="E2540" s="152">
        <v>10</v>
      </c>
      <c r="F2540" s="153">
        <v>169000</v>
      </c>
      <c r="G2540" s="153">
        <v>1690000</v>
      </c>
      <c r="H2540" s="50"/>
    </row>
    <row r="2541" spans="1:8" ht="29.25">
      <c r="A2541" s="151" t="s">
        <v>996</v>
      </c>
      <c r="B2541" s="151" t="s">
        <v>79</v>
      </c>
      <c r="C2541" s="151" t="s">
        <v>80</v>
      </c>
      <c r="D2541" s="151" t="s">
        <v>72</v>
      </c>
      <c r="E2541" s="152">
        <v>11</v>
      </c>
      <c r="F2541" s="153">
        <v>129000</v>
      </c>
      <c r="G2541" s="153">
        <v>1419000</v>
      </c>
      <c r="H2541" s="50"/>
    </row>
    <row r="2542" spans="1:8" ht="29.25">
      <c r="A2542" s="151" t="s">
        <v>997</v>
      </c>
      <c r="B2542" s="151" t="s">
        <v>88</v>
      </c>
      <c r="C2542" s="151" t="s">
        <v>89</v>
      </c>
      <c r="D2542" s="151" t="s">
        <v>72</v>
      </c>
      <c r="E2542" s="152">
        <v>1</v>
      </c>
      <c r="F2542" s="153">
        <v>299000</v>
      </c>
      <c r="G2542" s="153">
        <v>299000</v>
      </c>
      <c r="H2542" s="50"/>
    </row>
    <row r="2543" spans="1:8" ht="29.25">
      <c r="A2543" s="151" t="s">
        <v>997</v>
      </c>
      <c r="B2543" s="151" t="s">
        <v>93</v>
      </c>
      <c r="C2543" s="151" t="s">
        <v>94</v>
      </c>
      <c r="D2543" s="151" t="s">
        <v>72</v>
      </c>
      <c r="E2543" s="152">
        <v>1</v>
      </c>
      <c r="F2543" s="153">
        <v>549000</v>
      </c>
      <c r="G2543" s="153">
        <v>549000</v>
      </c>
      <c r="H2543" s="50"/>
    </row>
    <row r="2544" spans="1:8" ht="29.25">
      <c r="A2544" s="151" t="s">
        <v>997</v>
      </c>
      <c r="B2544" s="151" t="s">
        <v>83</v>
      </c>
      <c r="C2544" s="151" t="s">
        <v>84</v>
      </c>
      <c r="D2544" s="151" t="s">
        <v>72</v>
      </c>
      <c r="E2544" s="152">
        <v>11</v>
      </c>
      <c r="F2544" s="153">
        <v>125000</v>
      </c>
      <c r="G2544" s="153">
        <v>1375000</v>
      </c>
      <c r="H2544" s="50"/>
    </row>
    <row r="2545" spans="1:8" ht="29.25">
      <c r="A2545" s="151" t="s">
        <v>998</v>
      </c>
      <c r="B2545" s="151" t="s">
        <v>91</v>
      </c>
      <c r="C2545" s="151" t="s">
        <v>92</v>
      </c>
      <c r="D2545" s="151" t="s">
        <v>72</v>
      </c>
      <c r="E2545" s="152">
        <v>2</v>
      </c>
      <c r="F2545" s="153">
        <v>249000</v>
      </c>
      <c r="G2545" s="153">
        <v>498000</v>
      </c>
      <c r="H2545" s="50"/>
    </row>
    <row r="2546" spans="1:8" ht="29.25">
      <c r="A2546" s="151" t="s">
        <v>999</v>
      </c>
      <c r="B2546" s="151" t="s">
        <v>81</v>
      </c>
      <c r="C2546" s="151" t="s">
        <v>82</v>
      </c>
      <c r="D2546" s="151" t="s">
        <v>72</v>
      </c>
      <c r="E2546" s="152">
        <v>12</v>
      </c>
      <c r="F2546" s="153">
        <v>159000</v>
      </c>
      <c r="G2546" s="153">
        <v>1908000</v>
      </c>
      <c r="H2546" s="50"/>
    </row>
    <row r="2547" spans="1:8" ht="29.25">
      <c r="A2547" s="151" t="s">
        <v>999</v>
      </c>
      <c r="B2547" s="151" t="s">
        <v>93</v>
      </c>
      <c r="C2547" s="151" t="s">
        <v>94</v>
      </c>
      <c r="D2547" s="151" t="s">
        <v>72</v>
      </c>
      <c r="E2547" s="152">
        <v>1</v>
      </c>
      <c r="F2547" s="153">
        <v>549000</v>
      </c>
      <c r="G2547" s="153">
        <v>549000</v>
      </c>
      <c r="H2547" s="50"/>
    </row>
    <row r="2548" spans="1:8" ht="43.5">
      <c r="A2548" s="151" t="s">
        <v>1000</v>
      </c>
      <c r="B2548" s="151" t="s">
        <v>75</v>
      </c>
      <c r="C2548" s="151" t="s">
        <v>76</v>
      </c>
      <c r="D2548" s="151" t="s">
        <v>78</v>
      </c>
      <c r="E2548" s="152">
        <v>12</v>
      </c>
      <c r="F2548" s="153">
        <v>189000</v>
      </c>
      <c r="G2548" s="153">
        <v>2268000</v>
      </c>
      <c r="H2548" s="50"/>
    </row>
    <row r="2549" spans="1:8" ht="43.5">
      <c r="A2549" s="151" t="s">
        <v>1000</v>
      </c>
      <c r="B2549" s="151" t="s">
        <v>86</v>
      </c>
      <c r="C2549" s="151" t="s">
        <v>87</v>
      </c>
      <c r="D2549" s="151" t="s">
        <v>72</v>
      </c>
      <c r="E2549" s="152">
        <v>6</v>
      </c>
      <c r="F2549" s="153">
        <v>169000</v>
      </c>
      <c r="G2549" s="153">
        <v>1014000</v>
      </c>
      <c r="H2549" s="50"/>
    </row>
    <row r="2550" spans="1:8" ht="43.5">
      <c r="A2550" s="151" t="s">
        <v>1000</v>
      </c>
      <c r="B2550" s="151" t="s">
        <v>83</v>
      </c>
      <c r="C2550" s="151" t="s">
        <v>84</v>
      </c>
      <c r="D2550" s="151" t="s">
        <v>72</v>
      </c>
      <c r="E2550" s="152">
        <v>1</v>
      </c>
      <c r="F2550" s="153">
        <v>125000</v>
      </c>
      <c r="G2550" s="153">
        <v>125000</v>
      </c>
      <c r="H2550" s="50"/>
    </row>
    <row r="2551" spans="1:8" ht="43.5">
      <c r="A2551" s="151" t="s">
        <v>1000</v>
      </c>
      <c r="B2551" s="151" t="s">
        <v>73</v>
      </c>
      <c r="C2551" s="151" t="s">
        <v>74</v>
      </c>
      <c r="D2551" s="151" t="s">
        <v>72</v>
      </c>
      <c r="E2551" s="152">
        <v>5</v>
      </c>
      <c r="F2551" s="153">
        <v>119000</v>
      </c>
      <c r="G2551" s="153">
        <v>595000</v>
      </c>
      <c r="H2551" s="50"/>
    </row>
    <row r="2552" spans="1:8" ht="29.25">
      <c r="A2552" s="151" t="s">
        <v>1001</v>
      </c>
      <c r="B2552" s="151" t="s">
        <v>96</v>
      </c>
      <c r="C2552" s="151" t="s">
        <v>97</v>
      </c>
      <c r="D2552" s="151" t="s">
        <v>72</v>
      </c>
      <c r="E2552" s="152">
        <v>5</v>
      </c>
      <c r="F2552" s="153">
        <v>449000</v>
      </c>
      <c r="G2552" s="153">
        <v>2245000</v>
      </c>
      <c r="H2552" s="50"/>
    </row>
    <row r="2553" spans="1:8" ht="29.25">
      <c r="A2553" s="151" t="s">
        <v>1001</v>
      </c>
      <c r="B2553" s="151" t="s">
        <v>86</v>
      </c>
      <c r="C2553" s="151" t="s">
        <v>87</v>
      </c>
      <c r="D2553" s="151" t="s">
        <v>72</v>
      </c>
      <c r="E2553" s="152">
        <v>1</v>
      </c>
      <c r="F2553" s="153">
        <v>169000</v>
      </c>
      <c r="G2553" s="153">
        <v>169000</v>
      </c>
      <c r="H2553" s="50"/>
    </row>
    <row r="2554" spans="1:8" ht="29.25">
      <c r="A2554" s="151" t="s">
        <v>1002</v>
      </c>
      <c r="B2554" s="151" t="s">
        <v>96</v>
      </c>
      <c r="C2554" s="151" t="s">
        <v>97</v>
      </c>
      <c r="D2554" s="151" t="s">
        <v>72</v>
      </c>
      <c r="E2554" s="152">
        <v>2</v>
      </c>
      <c r="F2554" s="153">
        <v>449000</v>
      </c>
      <c r="G2554" s="153">
        <v>898000</v>
      </c>
      <c r="H2554" s="50"/>
    </row>
    <row r="2555" spans="1:8" ht="29.25">
      <c r="A2555" s="151" t="s">
        <v>1002</v>
      </c>
      <c r="B2555" s="151" t="s">
        <v>98</v>
      </c>
      <c r="C2555" s="151" t="s">
        <v>99</v>
      </c>
      <c r="D2555" s="151" t="s">
        <v>72</v>
      </c>
      <c r="E2555" s="152">
        <v>10</v>
      </c>
      <c r="F2555" s="153">
        <v>99000</v>
      </c>
      <c r="G2555" s="153">
        <v>990000</v>
      </c>
      <c r="H2555" s="50"/>
    </row>
    <row r="2556" spans="1:8" ht="43.5">
      <c r="A2556" s="151" t="s">
        <v>1003</v>
      </c>
      <c r="B2556" s="151" t="s">
        <v>98</v>
      </c>
      <c r="C2556" s="151" t="s">
        <v>99</v>
      </c>
      <c r="D2556" s="151" t="s">
        <v>72</v>
      </c>
      <c r="E2556" s="152">
        <v>2</v>
      </c>
      <c r="F2556" s="153">
        <v>99000</v>
      </c>
      <c r="G2556" s="153">
        <v>198000</v>
      </c>
      <c r="H2556" s="50"/>
    </row>
    <row r="2557" spans="1:8" ht="43.5">
      <c r="A2557" s="151" t="s">
        <v>1003</v>
      </c>
      <c r="B2557" s="151" t="s">
        <v>101</v>
      </c>
      <c r="C2557" s="151" t="s">
        <v>102</v>
      </c>
      <c r="D2557" s="151" t="s">
        <v>78</v>
      </c>
      <c r="E2557" s="152">
        <v>8</v>
      </c>
      <c r="F2557" s="153">
        <v>139000</v>
      </c>
      <c r="G2557" s="153">
        <v>1112000</v>
      </c>
      <c r="H2557" s="50"/>
    </row>
    <row r="2558" spans="1:8" ht="43.5">
      <c r="A2558" s="151" t="s">
        <v>1003</v>
      </c>
      <c r="B2558" s="151" t="s">
        <v>83</v>
      </c>
      <c r="C2558" s="151" t="s">
        <v>84</v>
      </c>
      <c r="D2558" s="151" t="s">
        <v>72</v>
      </c>
      <c r="E2558" s="152">
        <v>1</v>
      </c>
      <c r="F2558" s="153">
        <v>125000</v>
      </c>
      <c r="G2558" s="153">
        <v>125000</v>
      </c>
      <c r="H2558" s="50"/>
    </row>
    <row r="2559" spans="1:8" ht="43.5">
      <c r="A2559" s="151" t="s">
        <v>1003</v>
      </c>
      <c r="B2559" s="151" t="s">
        <v>69</v>
      </c>
      <c r="C2559" s="151" t="s">
        <v>70</v>
      </c>
      <c r="D2559" s="151" t="s">
        <v>72</v>
      </c>
      <c r="E2559" s="152">
        <v>2</v>
      </c>
      <c r="F2559" s="153">
        <v>149000</v>
      </c>
      <c r="G2559" s="153">
        <v>298000</v>
      </c>
      <c r="H2559" s="50"/>
    </row>
    <row r="2560" spans="1:8" ht="43.5">
      <c r="A2560" s="151" t="s">
        <v>1003</v>
      </c>
      <c r="B2560" s="151" t="s">
        <v>88</v>
      </c>
      <c r="C2560" s="151" t="s">
        <v>89</v>
      </c>
      <c r="D2560" s="151" t="s">
        <v>72</v>
      </c>
      <c r="E2560" s="152">
        <v>1</v>
      </c>
      <c r="F2560" s="153">
        <v>299000</v>
      </c>
      <c r="G2560" s="153">
        <v>299000</v>
      </c>
      <c r="H2560" s="50"/>
    </row>
    <row r="2561" spans="1:8" ht="29.25">
      <c r="A2561" s="151" t="s">
        <v>1004</v>
      </c>
      <c r="B2561" s="151" t="s">
        <v>98</v>
      </c>
      <c r="C2561" s="151" t="s">
        <v>99</v>
      </c>
      <c r="D2561" s="151" t="s">
        <v>72</v>
      </c>
      <c r="E2561" s="152">
        <v>1</v>
      </c>
      <c r="F2561" s="153">
        <v>99000</v>
      </c>
      <c r="G2561" s="153">
        <v>99000</v>
      </c>
      <c r="H2561" s="50"/>
    </row>
    <row r="2562" spans="1:8" ht="29.25">
      <c r="A2562" s="151" t="s">
        <v>1004</v>
      </c>
      <c r="B2562" s="151" t="s">
        <v>81</v>
      </c>
      <c r="C2562" s="151" t="s">
        <v>82</v>
      </c>
      <c r="D2562" s="151" t="s">
        <v>72</v>
      </c>
      <c r="E2562" s="152">
        <v>11</v>
      </c>
      <c r="F2562" s="153">
        <v>159000</v>
      </c>
      <c r="G2562" s="153">
        <v>1749000</v>
      </c>
      <c r="H2562" s="50"/>
    </row>
    <row r="2563" spans="1:8" ht="29.25">
      <c r="A2563" s="151" t="s">
        <v>1004</v>
      </c>
      <c r="B2563" s="151" t="s">
        <v>79</v>
      </c>
      <c r="C2563" s="151" t="s">
        <v>80</v>
      </c>
      <c r="D2563" s="151" t="s">
        <v>72</v>
      </c>
      <c r="E2563" s="152">
        <v>10</v>
      </c>
      <c r="F2563" s="153">
        <v>129000</v>
      </c>
      <c r="G2563" s="153">
        <v>1290000</v>
      </c>
      <c r="H2563" s="50"/>
    </row>
    <row r="2564" spans="1:8" ht="29.25">
      <c r="A2564" s="151" t="s">
        <v>1004</v>
      </c>
      <c r="B2564" s="151" t="s">
        <v>75</v>
      </c>
      <c r="C2564" s="151" t="s">
        <v>76</v>
      </c>
      <c r="D2564" s="151" t="s">
        <v>78</v>
      </c>
      <c r="E2564" s="152">
        <v>6</v>
      </c>
      <c r="F2564" s="153">
        <v>189000</v>
      </c>
      <c r="G2564" s="153">
        <v>1134000</v>
      </c>
      <c r="H2564" s="50"/>
    </row>
    <row r="2565" spans="1:8" ht="29.25">
      <c r="A2565" s="151" t="s">
        <v>1004</v>
      </c>
      <c r="B2565" s="151" t="s">
        <v>83</v>
      </c>
      <c r="C2565" s="151" t="s">
        <v>84</v>
      </c>
      <c r="D2565" s="151" t="s">
        <v>72</v>
      </c>
      <c r="E2565" s="152">
        <v>10</v>
      </c>
      <c r="F2565" s="153">
        <v>125000</v>
      </c>
      <c r="G2565" s="153">
        <v>1250000</v>
      </c>
      <c r="H2565" s="50"/>
    </row>
    <row r="2566" spans="1:8" ht="29.25">
      <c r="A2566" s="151" t="s">
        <v>1005</v>
      </c>
      <c r="B2566" s="151" t="s">
        <v>79</v>
      </c>
      <c r="C2566" s="151" t="s">
        <v>80</v>
      </c>
      <c r="D2566" s="151" t="s">
        <v>72</v>
      </c>
      <c r="E2566" s="152">
        <v>4</v>
      </c>
      <c r="F2566" s="153">
        <v>129000</v>
      </c>
      <c r="G2566" s="153">
        <v>516000</v>
      </c>
      <c r="H2566" s="50"/>
    </row>
    <row r="2567" spans="1:8" ht="29.25">
      <c r="A2567" s="151" t="s">
        <v>1005</v>
      </c>
      <c r="B2567" s="151" t="s">
        <v>81</v>
      </c>
      <c r="C2567" s="151" t="s">
        <v>82</v>
      </c>
      <c r="D2567" s="151" t="s">
        <v>72</v>
      </c>
      <c r="E2567" s="152">
        <v>1</v>
      </c>
      <c r="F2567" s="153">
        <v>159000</v>
      </c>
      <c r="G2567" s="153">
        <v>159000</v>
      </c>
      <c r="H2567" s="50"/>
    </row>
    <row r="2568" spans="1:8" ht="43.5">
      <c r="A2568" s="151" t="s">
        <v>1006</v>
      </c>
      <c r="B2568" s="151" t="s">
        <v>75</v>
      </c>
      <c r="C2568" s="151" t="s">
        <v>76</v>
      </c>
      <c r="D2568" s="151" t="s">
        <v>78</v>
      </c>
      <c r="E2568" s="152">
        <v>11</v>
      </c>
      <c r="F2568" s="153">
        <v>189000</v>
      </c>
      <c r="G2568" s="153">
        <v>2079000</v>
      </c>
      <c r="H2568" s="50"/>
    </row>
    <row r="2569" spans="1:8" ht="43.5">
      <c r="A2569" s="151" t="s">
        <v>1006</v>
      </c>
      <c r="B2569" s="151" t="s">
        <v>73</v>
      </c>
      <c r="C2569" s="151" t="s">
        <v>74</v>
      </c>
      <c r="D2569" s="151" t="s">
        <v>72</v>
      </c>
      <c r="E2569" s="152">
        <v>11</v>
      </c>
      <c r="F2569" s="153">
        <v>119000</v>
      </c>
      <c r="G2569" s="153">
        <v>1309000</v>
      </c>
      <c r="H2569" s="50"/>
    </row>
    <row r="2570" spans="1:8" ht="43.5">
      <c r="A2570" s="151" t="s">
        <v>1006</v>
      </c>
      <c r="B2570" s="151" t="s">
        <v>98</v>
      </c>
      <c r="C2570" s="151" t="s">
        <v>99</v>
      </c>
      <c r="D2570" s="151" t="s">
        <v>72</v>
      </c>
      <c r="E2570" s="152">
        <v>6</v>
      </c>
      <c r="F2570" s="153">
        <v>99000</v>
      </c>
      <c r="G2570" s="153">
        <v>594000</v>
      </c>
      <c r="H2570" s="50"/>
    </row>
    <row r="2571" spans="1:8" ht="43.5">
      <c r="A2571" s="151" t="s">
        <v>1006</v>
      </c>
      <c r="B2571" s="151" t="s">
        <v>79</v>
      </c>
      <c r="C2571" s="151" t="s">
        <v>80</v>
      </c>
      <c r="D2571" s="151" t="s">
        <v>72</v>
      </c>
      <c r="E2571" s="152">
        <v>12</v>
      </c>
      <c r="F2571" s="153">
        <v>129000</v>
      </c>
      <c r="G2571" s="153">
        <v>1548000</v>
      </c>
      <c r="H2571" s="50"/>
    </row>
    <row r="2572" spans="1:8" ht="43.5">
      <c r="A2572" s="151" t="s">
        <v>1006</v>
      </c>
      <c r="B2572" s="151" t="s">
        <v>91</v>
      </c>
      <c r="C2572" s="151" t="s">
        <v>92</v>
      </c>
      <c r="D2572" s="151" t="s">
        <v>72</v>
      </c>
      <c r="E2572" s="152">
        <v>4</v>
      </c>
      <c r="F2572" s="153">
        <v>249000</v>
      </c>
      <c r="G2572" s="153">
        <v>996000</v>
      </c>
      <c r="H2572" s="50"/>
    </row>
    <row r="2573" spans="1:8" ht="29.25">
      <c r="A2573" s="151" t="s">
        <v>1007</v>
      </c>
      <c r="B2573" s="151" t="s">
        <v>83</v>
      </c>
      <c r="C2573" s="151" t="s">
        <v>84</v>
      </c>
      <c r="D2573" s="151" t="s">
        <v>72</v>
      </c>
      <c r="E2573" s="152">
        <v>5</v>
      </c>
      <c r="F2573" s="153">
        <v>125000</v>
      </c>
      <c r="G2573" s="153">
        <v>625000</v>
      </c>
      <c r="H2573" s="50"/>
    </row>
    <row r="2574" spans="1:8" ht="29.25">
      <c r="A2574" s="151" t="s">
        <v>1007</v>
      </c>
      <c r="B2574" s="151" t="s">
        <v>98</v>
      </c>
      <c r="C2574" s="151" t="s">
        <v>99</v>
      </c>
      <c r="D2574" s="151" t="s">
        <v>72</v>
      </c>
      <c r="E2574" s="152">
        <v>4</v>
      </c>
      <c r="F2574" s="153">
        <v>99000</v>
      </c>
      <c r="G2574" s="153">
        <v>396000</v>
      </c>
      <c r="H2574" s="50"/>
    </row>
    <row r="2575" spans="1:8" ht="29.25">
      <c r="A2575" s="151" t="s">
        <v>1007</v>
      </c>
      <c r="B2575" s="151" t="s">
        <v>96</v>
      </c>
      <c r="C2575" s="151" t="s">
        <v>97</v>
      </c>
      <c r="D2575" s="151" t="s">
        <v>72</v>
      </c>
      <c r="E2575" s="152">
        <v>2</v>
      </c>
      <c r="F2575" s="153">
        <v>449000</v>
      </c>
      <c r="G2575" s="153">
        <v>898000</v>
      </c>
      <c r="H2575" s="50"/>
    </row>
    <row r="2576" spans="1:8" ht="29.25">
      <c r="A2576" s="151" t="s">
        <v>1007</v>
      </c>
      <c r="B2576" s="151" t="s">
        <v>93</v>
      </c>
      <c r="C2576" s="151" t="s">
        <v>94</v>
      </c>
      <c r="D2576" s="151" t="s">
        <v>72</v>
      </c>
      <c r="E2576" s="152">
        <v>5</v>
      </c>
      <c r="F2576" s="153">
        <v>549000</v>
      </c>
      <c r="G2576" s="153">
        <v>2745000</v>
      </c>
      <c r="H2576" s="50"/>
    </row>
    <row r="2577" spans="1:8" ht="43.5">
      <c r="A2577" s="151" t="s">
        <v>1008</v>
      </c>
      <c r="B2577" s="151" t="s">
        <v>73</v>
      </c>
      <c r="C2577" s="151" t="s">
        <v>74</v>
      </c>
      <c r="D2577" s="151" t="s">
        <v>72</v>
      </c>
      <c r="E2577" s="152">
        <v>6</v>
      </c>
      <c r="F2577" s="153">
        <v>119000</v>
      </c>
      <c r="G2577" s="153">
        <v>714000</v>
      </c>
      <c r="H2577" s="50"/>
    </row>
    <row r="2578" spans="1:8" ht="43.5">
      <c r="A2578" s="151" t="s">
        <v>1008</v>
      </c>
      <c r="B2578" s="151" t="s">
        <v>101</v>
      </c>
      <c r="C2578" s="151" t="s">
        <v>102</v>
      </c>
      <c r="D2578" s="151" t="s">
        <v>78</v>
      </c>
      <c r="E2578" s="152">
        <v>4</v>
      </c>
      <c r="F2578" s="153">
        <v>139000</v>
      </c>
      <c r="G2578" s="153">
        <v>556000</v>
      </c>
      <c r="H2578" s="50"/>
    </row>
    <row r="2579" spans="1:8" ht="43.5">
      <c r="A2579" s="151" t="s">
        <v>1009</v>
      </c>
      <c r="B2579" s="151" t="s">
        <v>101</v>
      </c>
      <c r="C2579" s="151" t="s">
        <v>102</v>
      </c>
      <c r="D2579" s="151" t="s">
        <v>78</v>
      </c>
      <c r="E2579" s="152">
        <v>12</v>
      </c>
      <c r="F2579" s="153">
        <v>139000</v>
      </c>
      <c r="G2579" s="153">
        <v>1668000</v>
      </c>
      <c r="H2579" s="50"/>
    </row>
    <row r="2580" spans="1:8" ht="43.5">
      <c r="A2580" s="151" t="s">
        <v>1009</v>
      </c>
      <c r="B2580" s="151" t="s">
        <v>86</v>
      </c>
      <c r="C2580" s="151" t="s">
        <v>87</v>
      </c>
      <c r="D2580" s="151" t="s">
        <v>72</v>
      </c>
      <c r="E2580" s="152">
        <v>5</v>
      </c>
      <c r="F2580" s="153">
        <v>169000</v>
      </c>
      <c r="G2580" s="153">
        <v>845000</v>
      </c>
      <c r="H2580" s="50"/>
    </row>
    <row r="2581" spans="1:8" ht="43.5">
      <c r="A2581" s="151" t="s">
        <v>1010</v>
      </c>
      <c r="B2581" s="151" t="s">
        <v>73</v>
      </c>
      <c r="C2581" s="151" t="s">
        <v>74</v>
      </c>
      <c r="D2581" s="151" t="s">
        <v>72</v>
      </c>
      <c r="E2581" s="152">
        <v>11</v>
      </c>
      <c r="F2581" s="153">
        <v>119000</v>
      </c>
      <c r="G2581" s="153">
        <v>1309000</v>
      </c>
      <c r="H2581" s="50"/>
    </row>
    <row r="2582" spans="1:8" ht="43.5">
      <c r="A2582" s="151" t="s">
        <v>1010</v>
      </c>
      <c r="B2582" s="151" t="s">
        <v>88</v>
      </c>
      <c r="C2582" s="151" t="s">
        <v>89</v>
      </c>
      <c r="D2582" s="151" t="s">
        <v>72</v>
      </c>
      <c r="E2582" s="152">
        <v>4</v>
      </c>
      <c r="F2582" s="153">
        <v>299000</v>
      </c>
      <c r="G2582" s="153">
        <v>1196000</v>
      </c>
      <c r="H2582" s="50"/>
    </row>
    <row r="2583" spans="1:8" ht="43.5">
      <c r="A2583" s="151" t="s">
        <v>1010</v>
      </c>
      <c r="B2583" s="151" t="s">
        <v>83</v>
      </c>
      <c r="C2583" s="151" t="s">
        <v>84</v>
      </c>
      <c r="D2583" s="151" t="s">
        <v>72</v>
      </c>
      <c r="E2583" s="152">
        <v>7</v>
      </c>
      <c r="F2583" s="153">
        <v>125000</v>
      </c>
      <c r="G2583" s="153">
        <v>875000</v>
      </c>
      <c r="H2583" s="50"/>
    </row>
    <row r="2584" spans="1:8" ht="43.5">
      <c r="A2584" s="151" t="s">
        <v>1010</v>
      </c>
      <c r="B2584" s="151" t="s">
        <v>96</v>
      </c>
      <c r="C2584" s="151" t="s">
        <v>97</v>
      </c>
      <c r="D2584" s="151" t="s">
        <v>72</v>
      </c>
      <c r="E2584" s="152">
        <v>4</v>
      </c>
      <c r="F2584" s="153">
        <v>449000</v>
      </c>
      <c r="G2584" s="153">
        <v>1796000</v>
      </c>
      <c r="H2584" s="50"/>
    </row>
    <row r="2585" spans="1:8" ht="43.5">
      <c r="A2585" s="151" t="s">
        <v>1010</v>
      </c>
      <c r="B2585" s="151" t="s">
        <v>98</v>
      </c>
      <c r="C2585" s="151" t="s">
        <v>99</v>
      </c>
      <c r="D2585" s="151" t="s">
        <v>72</v>
      </c>
      <c r="E2585" s="152">
        <v>5</v>
      </c>
      <c r="F2585" s="153">
        <v>99000</v>
      </c>
      <c r="G2585" s="153">
        <v>495000</v>
      </c>
      <c r="H2585" s="50"/>
    </row>
    <row r="2586" spans="1:8" ht="43.5">
      <c r="A2586" s="151" t="s">
        <v>1010</v>
      </c>
      <c r="B2586" s="151" t="s">
        <v>79</v>
      </c>
      <c r="C2586" s="151" t="s">
        <v>80</v>
      </c>
      <c r="D2586" s="151" t="s">
        <v>72</v>
      </c>
      <c r="E2586" s="152">
        <v>4</v>
      </c>
      <c r="F2586" s="153">
        <v>129000</v>
      </c>
      <c r="G2586" s="153">
        <v>516000</v>
      </c>
      <c r="H2586" s="50"/>
    </row>
    <row r="2587" spans="1:8" ht="29.25">
      <c r="A2587" s="151" t="s">
        <v>1011</v>
      </c>
      <c r="B2587" s="151" t="s">
        <v>79</v>
      </c>
      <c r="C2587" s="151" t="s">
        <v>80</v>
      </c>
      <c r="D2587" s="151" t="s">
        <v>72</v>
      </c>
      <c r="E2587" s="152">
        <v>9</v>
      </c>
      <c r="F2587" s="153">
        <v>129000</v>
      </c>
      <c r="G2587" s="153">
        <v>1161000</v>
      </c>
      <c r="H2587" s="50"/>
    </row>
    <row r="2588" spans="1:8" ht="29.25">
      <c r="A2588" s="151" t="s">
        <v>1011</v>
      </c>
      <c r="B2588" s="151" t="s">
        <v>93</v>
      </c>
      <c r="C2588" s="151" t="s">
        <v>94</v>
      </c>
      <c r="D2588" s="151" t="s">
        <v>72</v>
      </c>
      <c r="E2588" s="152">
        <v>5</v>
      </c>
      <c r="F2588" s="153">
        <v>549000</v>
      </c>
      <c r="G2588" s="153">
        <v>2745000</v>
      </c>
      <c r="H2588" s="50"/>
    </row>
    <row r="2589" spans="1:8" ht="29.25">
      <c r="A2589" s="151" t="s">
        <v>1011</v>
      </c>
      <c r="B2589" s="151" t="s">
        <v>83</v>
      </c>
      <c r="C2589" s="151" t="s">
        <v>84</v>
      </c>
      <c r="D2589" s="151" t="s">
        <v>72</v>
      </c>
      <c r="E2589" s="152">
        <v>7</v>
      </c>
      <c r="F2589" s="153">
        <v>125000</v>
      </c>
      <c r="G2589" s="153">
        <v>875000</v>
      </c>
      <c r="H2589" s="50"/>
    </row>
    <row r="2590" spans="1:8" ht="29.25">
      <c r="A2590" s="151" t="s">
        <v>1011</v>
      </c>
      <c r="B2590" s="151" t="s">
        <v>81</v>
      </c>
      <c r="C2590" s="151" t="s">
        <v>82</v>
      </c>
      <c r="D2590" s="151" t="s">
        <v>72</v>
      </c>
      <c r="E2590" s="152">
        <v>6</v>
      </c>
      <c r="F2590" s="153">
        <v>159000</v>
      </c>
      <c r="G2590" s="153">
        <v>954000</v>
      </c>
      <c r="H2590" s="50"/>
    </row>
    <row r="2591" spans="1:8" ht="29.25">
      <c r="A2591" s="151" t="s">
        <v>1011</v>
      </c>
      <c r="B2591" s="151" t="s">
        <v>96</v>
      </c>
      <c r="C2591" s="151" t="s">
        <v>97</v>
      </c>
      <c r="D2591" s="151" t="s">
        <v>72</v>
      </c>
      <c r="E2591" s="152">
        <v>3</v>
      </c>
      <c r="F2591" s="153">
        <v>449000</v>
      </c>
      <c r="G2591" s="153">
        <v>1347000</v>
      </c>
      <c r="H2591" s="50"/>
    </row>
    <row r="2592" spans="1:8" ht="29.25">
      <c r="A2592" s="151" t="s">
        <v>1012</v>
      </c>
      <c r="B2592" s="151" t="s">
        <v>81</v>
      </c>
      <c r="C2592" s="151" t="s">
        <v>82</v>
      </c>
      <c r="D2592" s="151" t="s">
        <v>72</v>
      </c>
      <c r="E2592" s="152">
        <v>7</v>
      </c>
      <c r="F2592" s="153">
        <v>159000</v>
      </c>
      <c r="G2592" s="153">
        <v>1113000</v>
      </c>
      <c r="H2592" s="50"/>
    </row>
    <row r="2593" spans="1:8" ht="29.25">
      <c r="A2593" s="151" t="s">
        <v>1012</v>
      </c>
      <c r="B2593" s="151" t="s">
        <v>96</v>
      </c>
      <c r="C2593" s="151" t="s">
        <v>97</v>
      </c>
      <c r="D2593" s="151" t="s">
        <v>72</v>
      </c>
      <c r="E2593" s="152">
        <v>2</v>
      </c>
      <c r="F2593" s="153">
        <v>449000</v>
      </c>
      <c r="G2593" s="153">
        <v>898000</v>
      </c>
      <c r="H2593" s="50"/>
    </row>
    <row r="2594" spans="1:8" ht="29.25">
      <c r="A2594" s="151" t="s">
        <v>1012</v>
      </c>
      <c r="B2594" s="151" t="s">
        <v>101</v>
      </c>
      <c r="C2594" s="151" t="s">
        <v>102</v>
      </c>
      <c r="D2594" s="151" t="s">
        <v>78</v>
      </c>
      <c r="E2594" s="152">
        <v>1</v>
      </c>
      <c r="F2594" s="153">
        <v>139000</v>
      </c>
      <c r="G2594" s="153">
        <v>139000</v>
      </c>
      <c r="H2594" s="50"/>
    </row>
    <row r="2595" spans="1:8" ht="29.25">
      <c r="A2595" s="151" t="s">
        <v>1012</v>
      </c>
      <c r="B2595" s="151" t="s">
        <v>93</v>
      </c>
      <c r="C2595" s="151" t="s">
        <v>94</v>
      </c>
      <c r="D2595" s="151" t="s">
        <v>72</v>
      </c>
      <c r="E2595" s="152">
        <v>5</v>
      </c>
      <c r="F2595" s="153">
        <v>549000</v>
      </c>
      <c r="G2595" s="153">
        <v>2745000</v>
      </c>
      <c r="H2595" s="50"/>
    </row>
    <row r="2596" spans="1:8" ht="43.5">
      <c r="A2596" s="151" t="s">
        <v>1013</v>
      </c>
      <c r="B2596" s="151" t="s">
        <v>93</v>
      </c>
      <c r="C2596" s="151" t="s">
        <v>94</v>
      </c>
      <c r="D2596" s="151" t="s">
        <v>72</v>
      </c>
      <c r="E2596" s="152">
        <v>1</v>
      </c>
      <c r="F2596" s="153">
        <v>549000</v>
      </c>
      <c r="G2596" s="153">
        <v>549000</v>
      </c>
      <c r="H2596" s="50"/>
    </row>
    <row r="2597" spans="1:8" ht="43.5">
      <c r="A2597" s="151" t="s">
        <v>1013</v>
      </c>
      <c r="B2597" s="151" t="s">
        <v>79</v>
      </c>
      <c r="C2597" s="151" t="s">
        <v>80</v>
      </c>
      <c r="D2597" s="151" t="s">
        <v>72</v>
      </c>
      <c r="E2597" s="152">
        <v>7</v>
      </c>
      <c r="F2597" s="153">
        <v>129000</v>
      </c>
      <c r="G2597" s="153">
        <v>903000</v>
      </c>
      <c r="H2597" s="50"/>
    </row>
    <row r="2598" spans="1:8" ht="43.5">
      <c r="A2598" s="151" t="s">
        <v>1013</v>
      </c>
      <c r="B2598" s="151" t="s">
        <v>83</v>
      </c>
      <c r="C2598" s="151" t="s">
        <v>84</v>
      </c>
      <c r="D2598" s="151" t="s">
        <v>72</v>
      </c>
      <c r="E2598" s="152">
        <v>12</v>
      </c>
      <c r="F2598" s="153">
        <v>125000</v>
      </c>
      <c r="G2598" s="153">
        <v>1500000</v>
      </c>
      <c r="H2598" s="50"/>
    </row>
    <row r="2599" spans="1:8" ht="43.5">
      <c r="A2599" s="151" t="s">
        <v>1013</v>
      </c>
      <c r="B2599" s="151" t="s">
        <v>96</v>
      </c>
      <c r="C2599" s="151" t="s">
        <v>97</v>
      </c>
      <c r="D2599" s="151" t="s">
        <v>72</v>
      </c>
      <c r="E2599" s="152">
        <v>5</v>
      </c>
      <c r="F2599" s="153">
        <v>449000</v>
      </c>
      <c r="G2599" s="153">
        <v>2245000</v>
      </c>
      <c r="H2599" s="50"/>
    </row>
    <row r="2600" spans="1:8" ht="43.5">
      <c r="A2600" s="151" t="s">
        <v>1014</v>
      </c>
      <c r="B2600" s="151" t="s">
        <v>91</v>
      </c>
      <c r="C2600" s="151" t="s">
        <v>92</v>
      </c>
      <c r="D2600" s="151" t="s">
        <v>72</v>
      </c>
      <c r="E2600" s="152">
        <v>1</v>
      </c>
      <c r="F2600" s="153">
        <v>249000</v>
      </c>
      <c r="G2600" s="153">
        <v>249000</v>
      </c>
      <c r="H2600" s="50"/>
    </row>
    <row r="2601" spans="1:8" ht="43.5">
      <c r="A2601" s="151" t="s">
        <v>1014</v>
      </c>
      <c r="B2601" s="151" t="s">
        <v>86</v>
      </c>
      <c r="C2601" s="151" t="s">
        <v>87</v>
      </c>
      <c r="D2601" s="151" t="s">
        <v>72</v>
      </c>
      <c r="E2601" s="152">
        <v>5</v>
      </c>
      <c r="F2601" s="153">
        <v>169000</v>
      </c>
      <c r="G2601" s="153">
        <v>845000</v>
      </c>
      <c r="H2601" s="50"/>
    </row>
    <row r="2602" spans="1:8" ht="29.25">
      <c r="A2602" s="151" t="s">
        <v>1015</v>
      </c>
      <c r="B2602" s="151" t="s">
        <v>86</v>
      </c>
      <c r="C2602" s="151" t="s">
        <v>87</v>
      </c>
      <c r="D2602" s="151" t="s">
        <v>72</v>
      </c>
      <c r="E2602" s="152">
        <v>10</v>
      </c>
      <c r="F2602" s="153">
        <v>169000</v>
      </c>
      <c r="G2602" s="153">
        <v>1690000</v>
      </c>
      <c r="H2602" s="50"/>
    </row>
    <row r="2603" spans="1:8" ht="29.25">
      <c r="A2603" s="151" t="s">
        <v>1015</v>
      </c>
      <c r="B2603" s="151" t="s">
        <v>96</v>
      </c>
      <c r="C2603" s="151" t="s">
        <v>97</v>
      </c>
      <c r="D2603" s="151" t="s">
        <v>72</v>
      </c>
      <c r="E2603" s="152">
        <v>5</v>
      </c>
      <c r="F2603" s="153">
        <v>449000</v>
      </c>
      <c r="G2603" s="153">
        <v>2245000</v>
      </c>
      <c r="H2603" s="50"/>
    </row>
    <row r="2604" spans="1:8" ht="29.25">
      <c r="A2604" s="151" t="s">
        <v>1015</v>
      </c>
      <c r="B2604" s="151" t="s">
        <v>101</v>
      </c>
      <c r="C2604" s="151" t="s">
        <v>102</v>
      </c>
      <c r="D2604" s="151" t="s">
        <v>78</v>
      </c>
      <c r="E2604" s="152">
        <v>2</v>
      </c>
      <c r="F2604" s="153">
        <v>139000</v>
      </c>
      <c r="G2604" s="153">
        <v>278000</v>
      </c>
      <c r="H2604" s="50"/>
    </row>
    <row r="2605" spans="1:8" ht="29.25">
      <c r="A2605" s="151" t="s">
        <v>1015</v>
      </c>
      <c r="B2605" s="151" t="s">
        <v>73</v>
      </c>
      <c r="C2605" s="151" t="s">
        <v>74</v>
      </c>
      <c r="D2605" s="151" t="s">
        <v>72</v>
      </c>
      <c r="E2605" s="152">
        <v>2</v>
      </c>
      <c r="F2605" s="153">
        <v>119000</v>
      </c>
      <c r="G2605" s="153">
        <v>238000</v>
      </c>
      <c r="H2605" s="50"/>
    </row>
    <row r="2606" spans="1:8" ht="29.25">
      <c r="A2606" s="151" t="s">
        <v>1015</v>
      </c>
      <c r="B2606" s="151" t="s">
        <v>75</v>
      </c>
      <c r="C2606" s="151" t="s">
        <v>76</v>
      </c>
      <c r="D2606" s="151" t="s">
        <v>78</v>
      </c>
      <c r="E2606" s="152">
        <v>2</v>
      </c>
      <c r="F2606" s="153">
        <v>189000</v>
      </c>
      <c r="G2606" s="153">
        <v>378000</v>
      </c>
      <c r="H2606" s="50"/>
    </row>
    <row r="2607" spans="1:8" ht="29.25">
      <c r="A2607" s="151" t="s">
        <v>1016</v>
      </c>
      <c r="B2607" s="151" t="s">
        <v>75</v>
      </c>
      <c r="C2607" s="151" t="s">
        <v>76</v>
      </c>
      <c r="D2607" s="151" t="s">
        <v>78</v>
      </c>
      <c r="E2607" s="152">
        <v>5</v>
      </c>
      <c r="F2607" s="153">
        <v>189000</v>
      </c>
      <c r="G2607" s="153">
        <v>945000</v>
      </c>
      <c r="H2607" s="50"/>
    </row>
    <row r="2608" spans="1:8" ht="29.25">
      <c r="A2608" s="151" t="s">
        <v>1016</v>
      </c>
      <c r="B2608" s="151" t="s">
        <v>81</v>
      </c>
      <c r="C2608" s="151" t="s">
        <v>82</v>
      </c>
      <c r="D2608" s="151" t="s">
        <v>72</v>
      </c>
      <c r="E2608" s="152">
        <v>1</v>
      </c>
      <c r="F2608" s="153">
        <v>159000</v>
      </c>
      <c r="G2608" s="153">
        <v>159000</v>
      </c>
      <c r="H2608" s="50"/>
    </row>
    <row r="2609" spans="1:8" ht="29.25">
      <c r="A2609" s="151" t="s">
        <v>1017</v>
      </c>
      <c r="B2609" s="151" t="s">
        <v>88</v>
      </c>
      <c r="C2609" s="151" t="s">
        <v>89</v>
      </c>
      <c r="D2609" s="151" t="s">
        <v>72</v>
      </c>
      <c r="E2609" s="152">
        <v>7</v>
      </c>
      <c r="F2609" s="153">
        <v>299000</v>
      </c>
      <c r="G2609" s="153">
        <v>2093000</v>
      </c>
      <c r="H2609" s="50"/>
    </row>
    <row r="2610" spans="1:8" ht="29.25">
      <c r="A2610" s="151" t="s">
        <v>1017</v>
      </c>
      <c r="B2610" s="151" t="s">
        <v>69</v>
      </c>
      <c r="C2610" s="151" t="s">
        <v>70</v>
      </c>
      <c r="D2610" s="151" t="s">
        <v>72</v>
      </c>
      <c r="E2610" s="152">
        <v>1</v>
      </c>
      <c r="F2610" s="153">
        <v>149000</v>
      </c>
      <c r="G2610" s="153">
        <v>149000</v>
      </c>
      <c r="H2610" s="50"/>
    </row>
    <row r="2611" spans="1:8" ht="29.25">
      <c r="A2611" s="151" t="s">
        <v>1017</v>
      </c>
      <c r="B2611" s="151" t="s">
        <v>79</v>
      </c>
      <c r="C2611" s="151" t="s">
        <v>80</v>
      </c>
      <c r="D2611" s="151" t="s">
        <v>72</v>
      </c>
      <c r="E2611" s="152">
        <v>8</v>
      </c>
      <c r="F2611" s="153">
        <v>129000</v>
      </c>
      <c r="G2611" s="153">
        <v>1032000</v>
      </c>
      <c r="H2611" s="50"/>
    </row>
    <row r="2612" spans="1:8" ht="29.25">
      <c r="A2612" s="151" t="s">
        <v>1017</v>
      </c>
      <c r="B2612" s="151" t="s">
        <v>101</v>
      </c>
      <c r="C2612" s="151" t="s">
        <v>102</v>
      </c>
      <c r="D2612" s="151" t="s">
        <v>78</v>
      </c>
      <c r="E2612" s="152">
        <v>1</v>
      </c>
      <c r="F2612" s="153">
        <v>139000</v>
      </c>
      <c r="G2612" s="153">
        <v>139000</v>
      </c>
      <c r="H2612" s="50"/>
    </row>
    <row r="2613" spans="1:8" ht="29.25">
      <c r="A2613" s="151" t="s">
        <v>1017</v>
      </c>
      <c r="B2613" s="151" t="s">
        <v>81</v>
      </c>
      <c r="C2613" s="151" t="s">
        <v>82</v>
      </c>
      <c r="D2613" s="151" t="s">
        <v>72</v>
      </c>
      <c r="E2613" s="152">
        <v>2</v>
      </c>
      <c r="F2613" s="153">
        <v>159000</v>
      </c>
      <c r="G2613" s="153">
        <v>318000</v>
      </c>
      <c r="H2613" s="50"/>
    </row>
    <row r="2614" spans="1:8" ht="43.5">
      <c r="A2614" s="151" t="s">
        <v>1018</v>
      </c>
      <c r="B2614" s="151" t="s">
        <v>96</v>
      </c>
      <c r="C2614" s="151" t="s">
        <v>97</v>
      </c>
      <c r="D2614" s="151" t="s">
        <v>72</v>
      </c>
      <c r="E2614" s="152">
        <v>5</v>
      </c>
      <c r="F2614" s="153">
        <v>449000</v>
      </c>
      <c r="G2614" s="153">
        <v>2245000</v>
      </c>
      <c r="H2614" s="50"/>
    </row>
    <row r="2615" spans="1:8" ht="43.5">
      <c r="A2615" s="151" t="s">
        <v>1018</v>
      </c>
      <c r="B2615" s="151" t="s">
        <v>79</v>
      </c>
      <c r="C2615" s="151" t="s">
        <v>80</v>
      </c>
      <c r="D2615" s="151" t="s">
        <v>72</v>
      </c>
      <c r="E2615" s="152">
        <v>1</v>
      </c>
      <c r="F2615" s="153">
        <v>129000</v>
      </c>
      <c r="G2615" s="153">
        <v>129000</v>
      </c>
      <c r="H2615" s="50"/>
    </row>
    <row r="2616" spans="1:8" ht="43.5">
      <c r="A2616" s="151" t="s">
        <v>1018</v>
      </c>
      <c r="B2616" s="151" t="s">
        <v>75</v>
      </c>
      <c r="C2616" s="151" t="s">
        <v>76</v>
      </c>
      <c r="D2616" s="151" t="s">
        <v>78</v>
      </c>
      <c r="E2616" s="152">
        <v>5</v>
      </c>
      <c r="F2616" s="153">
        <v>189000</v>
      </c>
      <c r="G2616" s="153">
        <v>945000</v>
      </c>
      <c r="H2616" s="50"/>
    </row>
    <row r="2617" spans="1:8" ht="43.5">
      <c r="A2617" s="151" t="s">
        <v>1018</v>
      </c>
      <c r="B2617" s="151" t="s">
        <v>88</v>
      </c>
      <c r="C2617" s="151" t="s">
        <v>89</v>
      </c>
      <c r="D2617" s="151" t="s">
        <v>72</v>
      </c>
      <c r="E2617" s="152">
        <v>1</v>
      </c>
      <c r="F2617" s="153">
        <v>299000</v>
      </c>
      <c r="G2617" s="153">
        <v>299000</v>
      </c>
      <c r="H2617" s="50"/>
    </row>
    <row r="2618" spans="1:8" ht="43.5">
      <c r="A2618" s="151" t="s">
        <v>1018</v>
      </c>
      <c r="B2618" s="151" t="s">
        <v>91</v>
      </c>
      <c r="C2618" s="151" t="s">
        <v>92</v>
      </c>
      <c r="D2618" s="151" t="s">
        <v>72</v>
      </c>
      <c r="E2618" s="152">
        <v>5</v>
      </c>
      <c r="F2618" s="153">
        <v>249000</v>
      </c>
      <c r="G2618" s="153">
        <v>1245000</v>
      </c>
      <c r="H2618" s="50"/>
    </row>
    <row r="2619" spans="1:8" ht="43.5">
      <c r="A2619" s="151" t="s">
        <v>1019</v>
      </c>
      <c r="B2619" s="151" t="s">
        <v>75</v>
      </c>
      <c r="C2619" s="151" t="s">
        <v>76</v>
      </c>
      <c r="D2619" s="151" t="s">
        <v>78</v>
      </c>
      <c r="E2619" s="152">
        <v>2</v>
      </c>
      <c r="F2619" s="153">
        <v>189000</v>
      </c>
      <c r="G2619" s="153">
        <v>378000</v>
      </c>
      <c r="H2619" s="50"/>
    </row>
    <row r="2620" spans="1:8" ht="29.25">
      <c r="A2620" s="151" t="s">
        <v>1020</v>
      </c>
      <c r="B2620" s="151" t="s">
        <v>79</v>
      </c>
      <c r="C2620" s="151" t="s">
        <v>80</v>
      </c>
      <c r="D2620" s="151" t="s">
        <v>72</v>
      </c>
      <c r="E2620" s="152">
        <v>12</v>
      </c>
      <c r="F2620" s="153">
        <v>129000</v>
      </c>
      <c r="G2620" s="153">
        <v>1548000</v>
      </c>
      <c r="H2620" s="50"/>
    </row>
    <row r="2621" spans="1:8" ht="29.25">
      <c r="A2621" s="151" t="s">
        <v>1020</v>
      </c>
      <c r="B2621" s="151" t="s">
        <v>86</v>
      </c>
      <c r="C2621" s="151" t="s">
        <v>87</v>
      </c>
      <c r="D2621" s="151" t="s">
        <v>72</v>
      </c>
      <c r="E2621" s="152">
        <v>7</v>
      </c>
      <c r="F2621" s="153">
        <v>169000</v>
      </c>
      <c r="G2621" s="153">
        <v>1183000</v>
      </c>
      <c r="H2621" s="50"/>
    </row>
    <row r="2622" spans="1:8" ht="29.25">
      <c r="A2622" s="151" t="s">
        <v>1020</v>
      </c>
      <c r="B2622" s="151" t="s">
        <v>98</v>
      </c>
      <c r="C2622" s="151" t="s">
        <v>99</v>
      </c>
      <c r="D2622" s="151" t="s">
        <v>72</v>
      </c>
      <c r="E2622" s="152">
        <v>2</v>
      </c>
      <c r="F2622" s="153">
        <v>99000</v>
      </c>
      <c r="G2622" s="153">
        <v>198000</v>
      </c>
      <c r="H2622" s="50"/>
    </row>
    <row r="2623" spans="1:8" ht="29.25">
      <c r="A2623" s="151" t="s">
        <v>1021</v>
      </c>
      <c r="B2623" s="151" t="s">
        <v>96</v>
      </c>
      <c r="C2623" s="151" t="s">
        <v>97</v>
      </c>
      <c r="D2623" s="151" t="s">
        <v>72</v>
      </c>
      <c r="E2623" s="152">
        <v>1</v>
      </c>
      <c r="F2623" s="153">
        <v>449000</v>
      </c>
      <c r="G2623" s="153">
        <v>449000</v>
      </c>
      <c r="H2623" s="50"/>
    </row>
    <row r="2624" spans="1:8" ht="29.25">
      <c r="A2624" s="151" t="s">
        <v>1021</v>
      </c>
      <c r="B2624" s="151" t="s">
        <v>91</v>
      </c>
      <c r="C2624" s="151" t="s">
        <v>92</v>
      </c>
      <c r="D2624" s="151" t="s">
        <v>72</v>
      </c>
      <c r="E2624" s="152">
        <v>6</v>
      </c>
      <c r="F2624" s="153">
        <v>249000</v>
      </c>
      <c r="G2624" s="153">
        <v>1494000</v>
      </c>
      <c r="H2624" s="50"/>
    </row>
    <row r="2625" spans="1:8" ht="29.25">
      <c r="A2625" s="151" t="s">
        <v>1021</v>
      </c>
      <c r="B2625" s="151" t="s">
        <v>88</v>
      </c>
      <c r="C2625" s="151" t="s">
        <v>89</v>
      </c>
      <c r="D2625" s="151" t="s">
        <v>72</v>
      </c>
      <c r="E2625" s="152">
        <v>3</v>
      </c>
      <c r="F2625" s="153">
        <v>299000</v>
      </c>
      <c r="G2625" s="153">
        <v>897000</v>
      </c>
      <c r="H2625" s="50"/>
    </row>
    <row r="2626" spans="1:8" ht="29.25">
      <c r="A2626" s="151" t="s">
        <v>1021</v>
      </c>
      <c r="B2626" s="151" t="s">
        <v>86</v>
      </c>
      <c r="C2626" s="151" t="s">
        <v>87</v>
      </c>
      <c r="D2626" s="151" t="s">
        <v>72</v>
      </c>
      <c r="E2626" s="152">
        <v>5</v>
      </c>
      <c r="F2626" s="153">
        <v>169000</v>
      </c>
      <c r="G2626" s="153">
        <v>845000</v>
      </c>
      <c r="H2626" s="50"/>
    </row>
    <row r="2627" spans="1:8" ht="29.25">
      <c r="A2627" s="151" t="s">
        <v>1022</v>
      </c>
      <c r="B2627" s="151" t="s">
        <v>73</v>
      </c>
      <c r="C2627" s="151" t="s">
        <v>74</v>
      </c>
      <c r="D2627" s="151" t="s">
        <v>72</v>
      </c>
      <c r="E2627" s="152">
        <v>2</v>
      </c>
      <c r="F2627" s="153">
        <v>119000</v>
      </c>
      <c r="G2627" s="153">
        <v>238000</v>
      </c>
      <c r="H2627" s="50"/>
    </row>
    <row r="2628" spans="1:8" ht="29.25">
      <c r="A2628" s="151" t="s">
        <v>1022</v>
      </c>
      <c r="B2628" s="151" t="s">
        <v>96</v>
      </c>
      <c r="C2628" s="151" t="s">
        <v>97</v>
      </c>
      <c r="D2628" s="151" t="s">
        <v>72</v>
      </c>
      <c r="E2628" s="152">
        <v>2</v>
      </c>
      <c r="F2628" s="153">
        <v>449000</v>
      </c>
      <c r="G2628" s="153">
        <v>898000</v>
      </c>
      <c r="H2628" s="50"/>
    </row>
    <row r="2629" spans="1:8" ht="29.25">
      <c r="A2629" s="151" t="s">
        <v>1022</v>
      </c>
      <c r="B2629" s="151" t="s">
        <v>83</v>
      </c>
      <c r="C2629" s="151" t="s">
        <v>84</v>
      </c>
      <c r="D2629" s="151" t="s">
        <v>72</v>
      </c>
      <c r="E2629" s="152">
        <v>5</v>
      </c>
      <c r="F2629" s="153">
        <v>125000</v>
      </c>
      <c r="G2629" s="153">
        <v>625000</v>
      </c>
      <c r="H2629" s="50"/>
    </row>
    <row r="2630" spans="1:8" ht="43.5">
      <c r="A2630" s="151" t="s">
        <v>1023</v>
      </c>
      <c r="B2630" s="151" t="s">
        <v>86</v>
      </c>
      <c r="C2630" s="151" t="s">
        <v>87</v>
      </c>
      <c r="D2630" s="151" t="s">
        <v>72</v>
      </c>
      <c r="E2630" s="152">
        <v>9</v>
      </c>
      <c r="F2630" s="153">
        <v>169000</v>
      </c>
      <c r="G2630" s="153">
        <v>1521000</v>
      </c>
      <c r="H2630" s="50"/>
    </row>
    <row r="2631" spans="1:8" ht="43.5">
      <c r="A2631" s="151" t="s">
        <v>1023</v>
      </c>
      <c r="B2631" s="151" t="s">
        <v>88</v>
      </c>
      <c r="C2631" s="151" t="s">
        <v>89</v>
      </c>
      <c r="D2631" s="151" t="s">
        <v>72</v>
      </c>
      <c r="E2631" s="152">
        <v>2</v>
      </c>
      <c r="F2631" s="153">
        <v>299000</v>
      </c>
      <c r="G2631" s="153">
        <v>598000</v>
      </c>
      <c r="H2631" s="50"/>
    </row>
    <row r="2632" spans="1:8" ht="43.5">
      <c r="A2632" s="151" t="s">
        <v>1023</v>
      </c>
      <c r="B2632" s="151" t="s">
        <v>73</v>
      </c>
      <c r="C2632" s="151" t="s">
        <v>74</v>
      </c>
      <c r="D2632" s="151" t="s">
        <v>72</v>
      </c>
      <c r="E2632" s="152">
        <v>11</v>
      </c>
      <c r="F2632" s="153">
        <v>119000</v>
      </c>
      <c r="G2632" s="153">
        <v>1309000</v>
      </c>
      <c r="H2632" s="50"/>
    </row>
    <row r="2633" spans="1:8" ht="43.5">
      <c r="A2633" s="151" t="s">
        <v>1023</v>
      </c>
      <c r="B2633" s="151" t="s">
        <v>69</v>
      </c>
      <c r="C2633" s="151" t="s">
        <v>70</v>
      </c>
      <c r="D2633" s="151" t="s">
        <v>72</v>
      </c>
      <c r="E2633" s="152">
        <v>2</v>
      </c>
      <c r="F2633" s="153">
        <v>149000</v>
      </c>
      <c r="G2633" s="153">
        <v>298000</v>
      </c>
      <c r="H2633" s="50"/>
    </row>
    <row r="2634" spans="1:8" ht="43.5">
      <c r="A2634" s="151" t="s">
        <v>1024</v>
      </c>
      <c r="B2634" s="151" t="s">
        <v>101</v>
      </c>
      <c r="C2634" s="151" t="s">
        <v>102</v>
      </c>
      <c r="D2634" s="151" t="s">
        <v>78</v>
      </c>
      <c r="E2634" s="152">
        <v>3</v>
      </c>
      <c r="F2634" s="153">
        <v>139000</v>
      </c>
      <c r="G2634" s="153">
        <v>417000</v>
      </c>
      <c r="H2634" s="50"/>
    </row>
    <row r="2635" spans="1:8" ht="43.5">
      <c r="A2635" s="151" t="s">
        <v>1024</v>
      </c>
      <c r="B2635" s="151" t="s">
        <v>83</v>
      </c>
      <c r="C2635" s="151" t="s">
        <v>84</v>
      </c>
      <c r="D2635" s="151" t="s">
        <v>72</v>
      </c>
      <c r="E2635" s="152">
        <v>2</v>
      </c>
      <c r="F2635" s="153">
        <v>125000</v>
      </c>
      <c r="G2635" s="153">
        <v>250000</v>
      </c>
      <c r="H2635" s="50"/>
    </row>
    <row r="2636" spans="1:8" ht="43.5">
      <c r="A2636" s="151" t="s">
        <v>1024</v>
      </c>
      <c r="B2636" s="151" t="s">
        <v>93</v>
      </c>
      <c r="C2636" s="151" t="s">
        <v>94</v>
      </c>
      <c r="D2636" s="151" t="s">
        <v>72</v>
      </c>
      <c r="E2636" s="152">
        <v>5</v>
      </c>
      <c r="F2636" s="153">
        <v>549000</v>
      </c>
      <c r="G2636" s="153">
        <v>2745000</v>
      </c>
      <c r="H2636" s="50"/>
    </row>
    <row r="2637" spans="1:8" ht="43.5">
      <c r="A2637" s="151" t="s">
        <v>1024</v>
      </c>
      <c r="B2637" s="151" t="s">
        <v>73</v>
      </c>
      <c r="C2637" s="151" t="s">
        <v>74</v>
      </c>
      <c r="D2637" s="151" t="s">
        <v>72</v>
      </c>
      <c r="E2637" s="152">
        <v>5</v>
      </c>
      <c r="F2637" s="153">
        <v>119000</v>
      </c>
      <c r="G2637" s="153">
        <v>595000</v>
      </c>
      <c r="H2637" s="50"/>
    </row>
    <row r="2638" spans="1:8" ht="43.5">
      <c r="A2638" s="151" t="s">
        <v>1025</v>
      </c>
      <c r="B2638" s="151" t="s">
        <v>69</v>
      </c>
      <c r="C2638" s="151" t="s">
        <v>70</v>
      </c>
      <c r="D2638" s="151" t="s">
        <v>72</v>
      </c>
      <c r="E2638" s="152">
        <v>9</v>
      </c>
      <c r="F2638" s="153">
        <v>149000</v>
      </c>
      <c r="G2638" s="153">
        <v>1341000</v>
      </c>
      <c r="H2638" s="50"/>
    </row>
    <row r="2639" spans="1:8" ht="43.5">
      <c r="A2639" s="151" t="s">
        <v>1025</v>
      </c>
      <c r="B2639" s="151" t="s">
        <v>86</v>
      </c>
      <c r="C2639" s="151" t="s">
        <v>87</v>
      </c>
      <c r="D2639" s="151" t="s">
        <v>72</v>
      </c>
      <c r="E2639" s="152">
        <v>6</v>
      </c>
      <c r="F2639" s="153">
        <v>169000</v>
      </c>
      <c r="G2639" s="153">
        <v>1014000</v>
      </c>
      <c r="H2639" s="50"/>
    </row>
    <row r="2640" spans="1:8" ht="43.5">
      <c r="A2640" s="151" t="s">
        <v>1025</v>
      </c>
      <c r="B2640" s="151" t="s">
        <v>96</v>
      </c>
      <c r="C2640" s="151" t="s">
        <v>97</v>
      </c>
      <c r="D2640" s="151" t="s">
        <v>72</v>
      </c>
      <c r="E2640" s="152">
        <v>2</v>
      </c>
      <c r="F2640" s="153">
        <v>449000</v>
      </c>
      <c r="G2640" s="153">
        <v>898000</v>
      </c>
      <c r="H2640" s="50"/>
    </row>
    <row r="2641" spans="1:8" ht="43.5">
      <c r="A2641" s="151" t="s">
        <v>1025</v>
      </c>
      <c r="B2641" s="151" t="s">
        <v>83</v>
      </c>
      <c r="C2641" s="151" t="s">
        <v>84</v>
      </c>
      <c r="D2641" s="151" t="s">
        <v>72</v>
      </c>
      <c r="E2641" s="152">
        <v>7</v>
      </c>
      <c r="F2641" s="153">
        <v>125000</v>
      </c>
      <c r="G2641" s="153">
        <v>875000</v>
      </c>
      <c r="H2641" s="50"/>
    </row>
    <row r="2642" spans="1:8" ht="43.5">
      <c r="A2642" s="151" t="s">
        <v>1025</v>
      </c>
      <c r="B2642" s="151" t="s">
        <v>93</v>
      </c>
      <c r="C2642" s="151" t="s">
        <v>94</v>
      </c>
      <c r="D2642" s="151" t="s">
        <v>72</v>
      </c>
      <c r="E2642" s="152">
        <v>1</v>
      </c>
      <c r="F2642" s="153">
        <v>549000</v>
      </c>
      <c r="G2642" s="153">
        <v>549000</v>
      </c>
      <c r="H2642" s="50"/>
    </row>
    <row r="2643" spans="1:8" ht="43.5">
      <c r="A2643" s="151" t="s">
        <v>1026</v>
      </c>
      <c r="B2643" s="151" t="s">
        <v>101</v>
      </c>
      <c r="C2643" s="151" t="s">
        <v>102</v>
      </c>
      <c r="D2643" s="151" t="s">
        <v>78</v>
      </c>
      <c r="E2643" s="152">
        <v>10</v>
      </c>
      <c r="F2643" s="153">
        <v>139000</v>
      </c>
      <c r="G2643" s="153">
        <v>1390000</v>
      </c>
      <c r="H2643" s="50"/>
    </row>
    <row r="2644" spans="1:8" ht="43.5">
      <c r="A2644" s="151" t="s">
        <v>1026</v>
      </c>
      <c r="B2644" s="151" t="s">
        <v>91</v>
      </c>
      <c r="C2644" s="151" t="s">
        <v>92</v>
      </c>
      <c r="D2644" s="151" t="s">
        <v>72</v>
      </c>
      <c r="E2644" s="152">
        <v>2</v>
      </c>
      <c r="F2644" s="153">
        <v>249000</v>
      </c>
      <c r="G2644" s="153">
        <v>498000</v>
      </c>
      <c r="H2644" s="50"/>
    </row>
    <row r="2645" spans="1:8" ht="43.5">
      <c r="A2645" s="151" t="s">
        <v>1026</v>
      </c>
      <c r="B2645" s="151" t="s">
        <v>98</v>
      </c>
      <c r="C2645" s="151" t="s">
        <v>99</v>
      </c>
      <c r="D2645" s="151" t="s">
        <v>72</v>
      </c>
      <c r="E2645" s="152">
        <v>7</v>
      </c>
      <c r="F2645" s="153">
        <v>99000</v>
      </c>
      <c r="G2645" s="153">
        <v>693000</v>
      </c>
      <c r="H2645" s="50"/>
    </row>
    <row r="2646" spans="1:8" ht="43.5">
      <c r="A2646" s="151" t="s">
        <v>1027</v>
      </c>
      <c r="B2646" s="151" t="s">
        <v>83</v>
      </c>
      <c r="C2646" s="151" t="s">
        <v>84</v>
      </c>
      <c r="D2646" s="151" t="s">
        <v>72</v>
      </c>
      <c r="E2646" s="152">
        <v>8</v>
      </c>
      <c r="F2646" s="153">
        <v>125000</v>
      </c>
      <c r="G2646" s="153">
        <v>1000000</v>
      </c>
      <c r="H2646" s="50"/>
    </row>
    <row r="2647" spans="1:8" ht="43.5">
      <c r="A2647" s="151" t="s">
        <v>1027</v>
      </c>
      <c r="B2647" s="151" t="s">
        <v>91</v>
      </c>
      <c r="C2647" s="151" t="s">
        <v>92</v>
      </c>
      <c r="D2647" s="151" t="s">
        <v>72</v>
      </c>
      <c r="E2647" s="152">
        <v>6</v>
      </c>
      <c r="F2647" s="153">
        <v>249000</v>
      </c>
      <c r="G2647" s="153">
        <v>1494000</v>
      </c>
      <c r="H2647" s="50"/>
    </row>
    <row r="2648" spans="1:8" ht="43.5">
      <c r="A2648" s="151" t="s">
        <v>1027</v>
      </c>
      <c r="B2648" s="151" t="s">
        <v>81</v>
      </c>
      <c r="C2648" s="151" t="s">
        <v>82</v>
      </c>
      <c r="D2648" s="151" t="s">
        <v>72</v>
      </c>
      <c r="E2648" s="152">
        <v>8</v>
      </c>
      <c r="F2648" s="153">
        <v>159000</v>
      </c>
      <c r="G2648" s="153">
        <v>1272000</v>
      </c>
      <c r="H2648" s="50"/>
    </row>
    <row r="2649" spans="1:8" ht="43.5">
      <c r="A2649" s="151" t="s">
        <v>1027</v>
      </c>
      <c r="B2649" s="151" t="s">
        <v>79</v>
      </c>
      <c r="C2649" s="151" t="s">
        <v>80</v>
      </c>
      <c r="D2649" s="151" t="s">
        <v>72</v>
      </c>
      <c r="E2649" s="152">
        <v>12</v>
      </c>
      <c r="F2649" s="153">
        <v>129000</v>
      </c>
      <c r="G2649" s="153">
        <v>1548000</v>
      </c>
      <c r="H2649" s="50"/>
    </row>
    <row r="2650" spans="1:8" ht="29.25">
      <c r="A2650" s="151" t="s">
        <v>1028</v>
      </c>
      <c r="B2650" s="151" t="s">
        <v>81</v>
      </c>
      <c r="C2650" s="151" t="s">
        <v>82</v>
      </c>
      <c r="D2650" s="151" t="s">
        <v>72</v>
      </c>
      <c r="E2650" s="152">
        <v>3</v>
      </c>
      <c r="F2650" s="153">
        <v>159000</v>
      </c>
      <c r="G2650" s="153">
        <v>477000</v>
      </c>
      <c r="H2650" s="50"/>
    </row>
    <row r="2651" spans="1:8" ht="29.25">
      <c r="A2651" s="151" t="s">
        <v>1028</v>
      </c>
      <c r="B2651" s="151" t="s">
        <v>96</v>
      </c>
      <c r="C2651" s="151" t="s">
        <v>97</v>
      </c>
      <c r="D2651" s="151" t="s">
        <v>72</v>
      </c>
      <c r="E2651" s="152">
        <v>4</v>
      </c>
      <c r="F2651" s="153">
        <v>449000</v>
      </c>
      <c r="G2651" s="153">
        <v>1796000</v>
      </c>
      <c r="H2651" s="50"/>
    </row>
    <row r="2652" spans="1:8" ht="29.25">
      <c r="A2652" s="151" t="s">
        <v>1028</v>
      </c>
      <c r="B2652" s="151" t="s">
        <v>98</v>
      </c>
      <c r="C2652" s="151" t="s">
        <v>99</v>
      </c>
      <c r="D2652" s="151" t="s">
        <v>72</v>
      </c>
      <c r="E2652" s="152">
        <v>9</v>
      </c>
      <c r="F2652" s="153">
        <v>99000</v>
      </c>
      <c r="G2652" s="153">
        <v>891000</v>
      </c>
      <c r="H2652" s="50"/>
    </row>
    <row r="2653" spans="1:8" ht="29.25">
      <c r="A2653" s="151" t="s">
        <v>1028</v>
      </c>
      <c r="B2653" s="151" t="s">
        <v>93</v>
      </c>
      <c r="C2653" s="151" t="s">
        <v>94</v>
      </c>
      <c r="D2653" s="151" t="s">
        <v>72</v>
      </c>
      <c r="E2653" s="152">
        <v>5</v>
      </c>
      <c r="F2653" s="153">
        <v>549000</v>
      </c>
      <c r="G2653" s="153">
        <v>2745000</v>
      </c>
      <c r="H2653" s="50"/>
    </row>
    <row r="2654" spans="1:8" ht="29.25">
      <c r="A2654" s="151" t="s">
        <v>1028</v>
      </c>
      <c r="B2654" s="151" t="s">
        <v>83</v>
      </c>
      <c r="C2654" s="151" t="s">
        <v>84</v>
      </c>
      <c r="D2654" s="151" t="s">
        <v>72</v>
      </c>
      <c r="E2654" s="152">
        <v>3</v>
      </c>
      <c r="F2654" s="153">
        <v>125000</v>
      </c>
      <c r="G2654" s="153">
        <v>375000</v>
      </c>
      <c r="H2654" s="50"/>
    </row>
    <row r="2655" spans="1:8" ht="29.25">
      <c r="A2655" s="151" t="s">
        <v>1029</v>
      </c>
      <c r="B2655" s="151" t="s">
        <v>98</v>
      </c>
      <c r="C2655" s="151" t="s">
        <v>99</v>
      </c>
      <c r="D2655" s="151" t="s">
        <v>72</v>
      </c>
      <c r="E2655" s="152">
        <v>7</v>
      </c>
      <c r="F2655" s="153">
        <v>99000</v>
      </c>
      <c r="G2655" s="153">
        <v>693000</v>
      </c>
      <c r="H2655" s="50"/>
    </row>
    <row r="2656" spans="1:8" ht="29.25">
      <c r="A2656" s="151" t="s">
        <v>1029</v>
      </c>
      <c r="B2656" s="151" t="s">
        <v>73</v>
      </c>
      <c r="C2656" s="151" t="s">
        <v>74</v>
      </c>
      <c r="D2656" s="151" t="s">
        <v>72</v>
      </c>
      <c r="E2656" s="152">
        <v>2</v>
      </c>
      <c r="F2656" s="153">
        <v>119000</v>
      </c>
      <c r="G2656" s="153">
        <v>238000</v>
      </c>
      <c r="H2656" s="50"/>
    </row>
    <row r="2657" spans="1:8" ht="29.25">
      <c r="A2657" s="151" t="s">
        <v>1029</v>
      </c>
      <c r="B2657" s="151" t="s">
        <v>79</v>
      </c>
      <c r="C2657" s="151" t="s">
        <v>80</v>
      </c>
      <c r="D2657" s="151" t="s">
        <v>72</v>
      </c>
      <c r="E2657" s="152">
        <v>2</v>
      </c>
      <c r="F2657" s="153">
        <v>129000</v>
      </c>
      <c r="G2657" s="153">
        <v>258000</v>
      </c>
      <c r="H2657" s="50"/>
    </row>
    <row r="2658" spans="1:8" ht="29.25">
      <c r="A2658" s="151" t="s">
        <v>1030</v>
      </c>
      <c r="B2658" s="151" t="s">
        <v>101</v>
      </c>
      <c r="C2658" s="151" t="s">
        <v>102</v>
      </c>
      <c r="D2658" s="151" t="s">
        <v>78</v>
      </c>
      <c r="E2658" s="152">
        <v>1</v>
      </c>
      <c r="F2658" s="153">
        <v>139000</v>
      </c>
      <c r="G2658" s="153">
        <v>139000</v>
      </c>
      <c r="H2658" s="50"/>
    </row>
    <row r="2659" spans="1:8" ht="29.25">
      <c r="A2659" s="151" t="s">
        <v>1030</v>
      </c>
      <c r="B2659" s="151" t="s">
        <v>81</v>
      </c>
      <c r="C2659" s="151" t="s">
        <v>82</v>
      </c>
      <c r="D2659" s="151" t="s">
        <v>72</v>
      </c>
      <c r="E2659" s="152">
        <v>6</v>
      </c>
      <c r="F2659" s="153">
        <v>159000</v>
      </c>
      <c r="G2659" s="153">
        <v>954000</v>
      </c>
      <c r="H2659" s="50"/>
    </row>
    <row r="2660" spans="1:8" ht="29.25">
      <c r="A2660" s="151" t="s">
        <v>1030</v>
      </c>
      <c r="B2660" s="151" t="s">
        <v>79</v>
      </c>
      <c r="C2660" s="151" t="s">
        <v>80</v>
      </c>
      <c r="D2660" s="151" t="s">
        <v>72</v>
      </c>
      <c r="E2660" s="152">
        <v>7</v>
      </c>
      <c r="F2660" s="153">
        <v>129000</v>
      </c>
      <c r="G2660" s="153">
        <v>903000</v>
      </c>
      <c r="H2660" s="50"/>
    </row>
    <row r="2661" spans="1:8" ht="29.25">
      <c r="A2661" s="151" t="s">
        <v>1030</v>
      </c>
      <c r="B2661" s="151" t="s">
        <v>83</v>
      </c>
      <c r="C2661" s="151" t="s">
        <v>84</v>
      </c>
      <c r="D2661" s="151" t="s">
        <v>72</v>
      </c>
      <c r="E2661" s="152">
        <v>4</v>
      </c>
      <c r="F2661" s="153">
        <v>125000</v>
      </c>
      <c r="G2661" s="153">
        <v>500000</v>
      </c>
      <c r="H2661" s="50"/>
    </row>
    <row r="2662" spans="1:8" ht="43.5">
      <c r="A2662" s="151" t="s">
        <v>1031</v>
      </c>
      <c r="B2662" s="151" t="s">
        <v>101</v>
      </c>
      <c r="C2662" s="151" t="s">
        <v>102</v>
      </c>
      <c r="D2662" s="151" t="s">
        <v>78</v>
      </c>
      <c r="E2662" s="152">
        <v>6</v>
      </c>
      <c r="F2662" s="153">
        <v>139000</v>
      </c>
      <c r="G2662" s="153">
        <v>834000</v>
      </c>
      <c r="H2662" s="50"/>
    </row>
    <row r="2663" spans="1:8" ht="43.5">
      <c r="A2663" s="151" t="s">
        <v>1031</v>
      </c>
      <c r="B2663" s="151" t="s">
        <v>81</v>
      </c>
      <c r="C2663" s="151" t="s">
        <v>82</v>
      </c>
      <c r="D2663" s="151" t="s">
        <v>72</v>
      </c>
      <c r="E2663" s="152">
        <v>1</v>
      </c>
      <c r="F2663" s="153">
        <v>159000</v>
      </c>
      <c r="G2663" s="153">
        <v>159000</v>
      </c>
      <c r="H2663" s="50"/>
    </row>
    <row r="2664" spans="1:8" ht="43.5">
      <c r="A2664" s="151" t="s">
        <v>1031</v>
      </c>
      <c r="B2664" s="151" t="s">
        <v>86</v>
      </c>
      <c r="C2664" s="151" t="s">
        <v>87</v>
      </c>
      <c r="D2664" s="151" t="s">
        <v>72</v>
      </c>
      <c r="E2664" s="152">
        <v>3</v>
      </c>
      <c r="F2664" s="153">
        <v>169000</v>
      </c>
      <c r="G2664" s="153">
        <v>507000</v>
      </c>
      <c r="H2664" s="50"/>
    </row>
    <row r="2665" spans="1:8" ht="43.5">
      <c r="A2665" s="151" t="s">
        <v>1031</v>
      </c>
      <c r="B2665" s="151" t="s">
        <v>83</v>
      </c>
      <c r="C2665" s="151" t="s">
        <v>84</v>
      </c>
      <c r="D2665" s="151" t="s">
        <v>72</v>
      </c>
      <c r="E2665" s="152">
        <v>2</v>
      </c>
      <c r="F2665" s="153">
        <v>125000</v>
      </c>
      <c r="G2665" s="153">
        <v>250000</v>
      </c>
      <c r="H2665" s="50"/>
    </row>
    <row r="2666" spans="1:8" ht="29.25">
      <c r="A2666" s="151" t="s">
        <v>1032</v>
      </c>
      <c r="B2666" s="151" t="s">
        <v>69</v>
      </c>
      <c r="C2666" s="151" t="s">
        <v>70</v>
      </c>
      <c r="D2666" s="151" t="s">
        <v>72</v>
      </c>
      <c r="E2666" s="152">
        <v>10</v>
      </c>
      <c r="F2666" s="153">
        <v>149000</v>
      </c>
      <c r="G2666" s="153">
        <v>1490000</v>
      </c>
      <c r="H2666" s="50"/>
    </row>
    <row r="2667" spans="1:8" ht="29.25">
      <c r="A2667" s="151" t="s">
        <v>1032</v>
      </c>
      <c r="B2667" s="151" t="s">
        <v>86</v>
      </c>
      <c r="C2667" s="151" t="s">
        <v>87</v>
      </c>
      <c r="D2667" s="151" t="s">
        <v>72</v>
      </c>
      <c r="E2667" s="152">
        <v>5</v>
      </c>
      <c r="F2667" s="153">
        <v>169000</v>
      </c>
      <c r="G2667" s="153">
        <v>845000</v>
      </c>
      <c r="H2667" s="50"/>
    </row>
    <row r="2668" spans="1:8" ht="29.25">
      <c r="A2668" s="151" t="s">
        <v>1032</v>
      </c>
      <c r="B2668" s="151" t="s">
        <v>79</v>
      </c>
      <c r="C2668" s="151" t="s">
        <v>80</v>
      </c>
      <c r="D2668" s="151" t="s">
        <v>72</v>
      </c>
      <c r="E2668" s="152">
        <v>11</v>
      </c>
      <c r="F2668" s="153">
        <v>129000</v>
      </c>
      <c r="G2668" s="153">
        <v>1419000</v>
      </c>
      <c r="H2668" s="50"/>
    </row>
    <row r="2669" spans="1:8" ht="29.25">
      <c r="A2669" s="151" t="s">
        <v>1032</v>
      </c>
      <c r="B2669" s="151" t="s">
        <v>101</v>
      </c>
      <c r="C2669" s="151" t="s">
        <v>102</v>
      </c>
      <c r="D2669" s="151" t="s">
        <v>78</v>
      </c>
      <c r="E2669" s="152">
        <v>12</v>
      </c>
      <c r="F2669" s="153">
        <v>139000</v>
      </c>
      <c r="G2669" s="153">
        <v>1668000</v>
      </c>
      <c r="H2669" s="50"/>
    </row>
    <row r="2670" spans="1:8" ht="29.25">
      <c r="A2670" s="151" t="s">
        <v>1032</v>
      </c>
      <c r="B2670" s="151" t="s">
        <v>75</v>
      </c>
      <c r="C2670" s="151" t="s">
        <v>76</v>
      </c>
      <c r="D2670" s="151" t="s">
        <v>78</v>
      </c>
      <c r="E2670" s="152">
        <v>9</v>
      </c>
      <c r="F2670" s="153">
        <v>189000</v>
      </c>
      <c r="G2670" s="153">
        <v>1701000</v>
      </c>
      <c r="H2670" s="50"/>
    </row>
    <row r="2671" spans="1:8" ht="43.5">
      <c r="A2671" s="151" t="s">
        <v>1033</v>
      </c>
      <c r="B2671" s="151" t="s">
        <v>96</v>
      </c>
      <c r="C2671" s="151" t="s">
        <v>97</v>
      </c>
      <c r="D2671" s="151" t="s">
        <v>72</v>
      </c>
      <c r="E2671" s="152">
        <v>5</v>
      </c>
      <c r="F2671" s="153">
        <v>449000</v>
      </c>
      <c r="G2671" s="153">
        <v>2245000</v>
      </c>
      <c r="H2671" s="50"/>
    </row>
    <row r="2672" spans="1:8" ht="43.5">
      <c r="A2672" s="151" t="s">
        <v>1033</v>
      </c>
      <c r="B2672" s="151" t="s">
        <v>75</v>
      </c>
      <c r="C2672" s="151" t="s">
        <v>76</v>
      </c>
      <c r="D2672" s="151" t="s">
        <v>78</v>
      </c>
      <c r="E2672" s="152">
        <v>10</v>
      </c>
      <c r="F2672" s="153">
        <v>189000</v>
      </c>
      <c r="G2672" s="153">
        <v>1890000</v>
      </c>
      <c r="H2672" s="50"/>
    </row>
    <row r="2673" spans="1:8" ht="43.5">
      <c r="A2673" s="151" t="s">
        <v>1033</v>
      </c>
      <c r="B2673" s="151" t="s">
        <v>91</v>
      </c>
      <c r="C2673" s="151" t="s">
        <v>92</v>
      </c>
      <c r="D2673" s="151" t="s">
        <v>72</v>
      </c>
      <c r="E2673" s="152">
        <v>5</v>
      </c>
      <c r="F2673" s="153">
        <v>249000</v>
      </c>
      <c r="G2673" s="153">
        <v>1245000</v>
      </c>
      <c r="H2673" s="50"/>
    </row>
    <row r="2674" spans="1:8" ht="43.5">
      <c r="A2674" s="151" t="s">
        <v>1033</v>
      </c>
      <c r="B2674" s="151" t="s">
        <v>73</v>
      </c>
      <c r="C2674" s="151" t="s">
        <v>74</v>
      </c>
      <c r="D2674" s="151" t="s">
        <v>72</v>
      </c>
      <c r="E2674" s="152">
        <v>3</v>
      </c>
      <c r="F2674" s="153">
        <v>119000</v>
      </c>
      <c r="G2674" s="153">
        <v>357000</v>
      </c>
      <c r="H2674" s="50"/>
    </row>
    <row r="2675" spans="1:8" ht="43.5">
      <c r="A2675" s="151" t="s">
        <v>1034</v>
      </c>
      <c r="B2675" s="151" t="s">
        <v>86</v>
      </c>
      <c r="C2675" s="151" t="s">
        <v>87</v>
      </c>
      <c r="D2675" s="151" t="s">
        <v>72</v>
      </c>
      <c r="E2675" s="152">
        <v>2</v>
      </c>
      <c r="F2675" s="153">
        <v>169000</v>
      </c>
      <c r="G2675" s="153">
        <v>338000</v>
      </c>
      <c r="H2675" s="50"/>
    </row>
    <row r="2676" spans="1:8" ht="43.5">
      <c r="A2676" s="151" t="s">
        <v>1034</v>
      </c>
      <c r="B2676" s="151" t="s">
        <v>96</v>
      </c>
      <c r="C2676" s="151" t="s">
        <v>97</v>
      </c>
      <c r="D2676" s="151" t="s">
        <v>72</v>
      </c>
      <c r="E2676" s="152">
        <v>1</v>
      </c>
      <c r="F2676" s="153">
        <v>449000</v>
      </c>
      <c r="G2676" s="153">
        <v>449000</v>
      </c>
      <c r="H2676" s="50"/>
    </row>
    <row r="2677" spans="1:8" ht="43.5">
      <c r="A2677" s="151" t="s">
        <v>1034</v>
      </c>
      <c r="B2677" s="151" t="s">
        <v>91</v>
      </c>
      <c r="C2677" s="151" t="s">
        <v>92</v>
      </c>
      <c r="D2677" s="151" t="s">
        <v>72</v>
      </c>
      <c r="E2677" s="152">
        <v>3</v>
      </c>
      <c r="F2677" s="153">
        <v>249000</v>
      </c>
      <c r="G2677" s="153">
        <v>747000</v>
      </c>
      <c r="H2677" s="50"/>
    </row>
    <row r="2678" spans="1:8" ht="29.25">
      <c r="A2678" s="151" t="s">
        <v>1035</v>
      </c>
      <c r="B2678" s="151" t="s">
        <v>93</v>
      </c>
      <c r="C2678" s="151" t="s">
        <v>94</v>
      </c>
      <c r="D2678" s="151" t="s">
        <v>72</v>
      </c>
      <c r="E2678" s="152">
        <v>5</v>
      </c>
      <c r="F2678" s="153">
        <v>549000</v>
      </c>
      <c r="G2678" s="153">
        <v>2745000</v>
      </c>
      <c r="H2678" s="50"/>
    </row>
    <row r="2679" spans="1:8" ht="29.25">
      <c r="A2679" s="151" t="s">
        <v>1035</v>
      </c>
      <c r="B2679" s="151" t="s">
        <v>79</v>
      </c>
      <c r="C2679" s="151" t="s">
        <v>80</v>
      </c>
      <c r="D2679" s="151" t="s">
        <v>72</v>
      </c>
      <c r="E2679" s="152">
        <v>10</v>
      </c>
      <c r="F2679" s="153">
        <v>129000</v>
      </c>
      <c r="G2679" s="153">
        <v>1290000</v>
      </c>
      <c r="H2679" s="50"/>
    </row>
    <row r="2680" spans="1:8" ht="29.25">
      <c r="A2680" s="151" t="s">
        <v>1035</v>
      </c>
      <c r="B2680" s="151" t="s">
        <v>73</v>
      </c>
      <c r="C2680" s="151" t="s">
        <v>74</v>
      </c>
      <c r="D2680" s="151" t="s">
        <v>72</v>
      </c>
      <c r="E2680" s="152">
        <v>6</v>
      </c>
      <c r="F2680" s="153">
        <v>119000</v>
      </c>
      <c r="G2680" s="153">
        <v>714000</v>
      </c>
      <c r="H2680" s="50"/>
    </row>
    <row r="2681" spans="1:8" ht="29.25">
      <c r="A2681" s="151" t="s">
        <v>1035</v>
      </c>
      <c r="B2681" s="151" t="s">
        <v>96</v>
      </c>
      <c r="C2681" s="151" t="s">
        <v>97</v>
      </c>
      <c r="D2681" s="151" t="s">
        <v>72</v>
      </c>
      <c r="E2681" s="152">
        <v>1</v>
      </c>
      <c r="F2681" s="153">
        <v>449000</v>
      </c>
      <c r="G2681" s="153">
        <v>449000</v>
      </c>
      <c r="H2681" s="50"/>
    </row>
    <row r="2682" spans="1:8" ht="29.25">
      <c r="A2682" s="151" t="s">
        <v>1035</v>
      </c>
      <c r="B2682" s="151" t="s">
        <v>75</v>
      </c>
      <c r="C2682" s="151" t="s">
        <v>76</v>
      </c>
      <c r="D2682" s="151" t="s">
        <v>78</v>
      </c>
      <c r="E2682" s="152">
        <v>8</v>
      </c>
      <c r="F2682" s="153">
        <v>189000</v>
      </c>
      <c r="G2682" s="153">
        <v>1512000</v>
      </c>
      <c r="H2682" s="50"/>
    </row>
    <row r="2683" spans="1:8" ht="29.25">
      <c r="A2683" s="151" t="s">
        <v>1035</v>
      </c>
      <c r="B2683" s="151" t="s">
        <v>91</v>
      </c>
      <c r="C2683" s="151" t="s">
        <v>92</v>
      </c>
      <c r="D2683" s="151" t="s">
        <v>72</v>
      </c>
      <c r="E2683" s="152">
        <v>6</v>
      </c>
      <c r="F2683" s="153">
        <v>249000</v>
      </c>
      <c r="G2683" s="153">
        <v>1494000</v>
      </c>
      <c r="H2683" s="50"/>
    </row>
    <row r="2684" spans="1:8" ht="29.25">
      <c r="A2684" s="151" t="s">
        <v>1036</v>
      </c>
      <c r="B2684" s="151" t="s">
        <v>79</v>
      </c>
      <c r="C2684" s="151" t="s">
        <v>80</v>
      </c>
      <c r="D2684" s="151" t="s">
        <v>72</v>
      </c>
      <c r="E2684" s="152">
        <v>9</v>
      </c>
      <c r="F2684" s="153">
        <v>129000</v>
      </c>
      <c r="G2684" s="153">
        <v>1161000</v>
      </c>
      <c r="H2684" s="50"/>
    </row>
    <row r="2685" spans="1:8" ht="29.25">
      <c r="A2685" s="151" t="s">
        <v>1036</v>
      </c>
      <c r="B2685" s="151" t="s">
        <v>88</v>
      </c>
      <c r="C2685" s="151" t="s">
        <v>89</v>
      </c>
      <c r="D2685" s="151" t="s">
        <v>72</v>
      </c>
      <c r="E2685" s="152">
        <v>1</v>
      </c>
      <c r="F2685" s="153">
        <v>299000</v>
      </c>
      <c r="G2685" s="153">
        <v>299000</v>
      </c>
      <c r="H2685" s="50"/>
    </row>
    <row r="2686" spans="1:8" ht="29.25">
      <c r="A2686" s="151" t="s">
        <v>1036</v>
      </c>
      <c r="B2686" s="151" t="s">
        <v>91</v>
      </c>
      <c r="C2686" s="151" t="s">
        <v>92</v>
      </c>
      <c r="D2686" s="151" t="s">
        <v>72</v>
      </c>
      <c r="E2686" s="152">
        <v>4</v>
      </c>
      <c r="F2686" s="153">
        <v>249000</v>
      </c>
      <c r="G2686" s="153">
        <v>996000</v>
      </c>
      <c r="H2686" s="50"/>
    </row>
    <row r="2687" spans="1:8" ht="29.25">
      <c r="A2687" s="151" t="s">
        <v>1036</v>
      </c>
      <c r="B2687" s="151" t="s">
        <v>75</v>
      </c>
      <c r="C2687" s="151" t="s">
        <v>76</v>
      </c>
      <c r="D2687" s="151" t="s">
        <v>78</v>
      </c>
      <c r="E2687" s="152">
        <v>6</v>
      </c>
      <c r="F2687" s="153">
        <v>189000</v>
      </c>
      <c r="G2687" s="153">
        <v>1134000</v>
      </c>
      <c r="H2687" s="50"/>
    </row>
    <row r="2688" spans="1:8" ht="29.25">
      <c r="A2688" s="151" t="s">
        <v>1036</v>
      </c>
      <c r="B2688" s="151" t="s">
        <v>73</v>
      </c>
      <c r="C2688" s="151" t="s">
        <v>74</v>
      </c>
      <c r="D2688" s="151" t="s">
        <v>72</v>
      </c>
      <c r="E2688" s="152">
        <v>1</v>
      </c>
      <c r="F2688" s="153">
        <v>119000</v>
      </c>
      <c r="G2688" s="153">
        <v>119000</v>
      </c>
      <c r="H2688" s="50"/>
    </row>
    <row r="2689" spans="1:8" ht="43.5">
      <c r="A2689" s="151" t="s">
        <v>1037</v>
      </c>
      <c r="B2689" s="151" t="s">
        <v>79</v>
      </c>
      <c r="C2689" s="151" t="s">
        <v>80</v>
      </c>
      <c r="D2689" s="151" t="s">
        <v>72</v>
      </c>
      <c r="E2689" s="152">
        <v>11</v>
      </c>
      <c r="F2689" s="153">
        <v>129000</v>
      </c>
      <c r="G2689" s="153">
        <v>1419000</v>
      </c>
      <c r="H2689" s="50"/>
    </row>
    <row r="2690" spans="1:8" ht="43.5">
      <c r="A2690" s="151" t="s">
        <v>1037</v>
      </c>
      <c r="B2690" s="151" t="s">
        <v>73</v>
      </c>
      <c r="C2690" s="151" t="s">
        <v>74</v>
      </c>
      <c r="D2690" s="151" t="s">
        <v>72</v>
      </c>
      <c r="E2690" s="152">
        <v>4</v>
      </c>
      <c r="F2690" s="153">
        <v>119000</v>
      </c>
      <c r="G2690" s="153">
        <v>476000</v>
      </c>
      <c r="H2690" s="50"/>
    </row>
    <row r="2691" spans="1:8" ht="43.5">
      <c r="A2691" s="151" t="s">
        <v>1037</v>
      </c>
      <c r="B2691" s="151" t="s">
        <v>81</v>
      </c>
      <c r="C2691" s="151" t="s">
        <v>82</v>
      </c>
      <c r="D2691" s="151" t="s">
        <v>72</v>
      </c>
      <c r="E2691" s="152">
        <v>8</v>
      </c>
      <c r="F2691" s="153">
        <v>159000</v>
      </c>
      <c r="G2691" s="153">
        <v>1272000</v>
      </c>
      <c r="H2691" s="50"/>
    </row>
    <row r="2692" spans="1:8" ht="29.25">
      <c r="A2692" s="151" t="s">
        <v>1038</v>
      </c>
      <c r="B2692" s="151" t="s">
        <v>88</v>
      </c>
      <c r="C2692" s="151" t="s">
        <v>89</v>
      </c>
      <c r="D2692" s="151" t="s">
        <v>72</v>
      </c>
      <c r="E2692" s="152">
        <v>6</v>
      </c>
      <c r="F2692" s="153">
        <v>299000</v>
      </c>
      <c r="G2692" s="153">
        <v>1794000</v>
      </c>
      <c r="H2692" s="50"/>
    </row>
    <row r="2693" spans="1:8" ht="29.25">
      <c r="A2693" s="151" t="s">
        <v>1038</v>
      </c>
      <c r="B2693" s="151" t="s">
        <v>69</v>
      </c>
      <c r="C2693" s="151" t="s">
        <v>70</v>
      </c>
      <c r="D2693" s="151" t="s">
        <v>72</v>
      </c>
      <c r="E2693" s="152">
        <v>7</v>
      </c>
      <c r="F2693" s="153">
        <v>149000</v>
      </c>
      <c r="G2693" s="153">
        <v>1043000</v>
      </c>
      <c r="H2693" s="50"/>
    </row>
    <row r="2694" spans="1:8" ht="29.25">
      <c r="A2694" s="151" t="s">
        <v>1038</v>
      </c>
      <c r="B2694" s="151" t="s">
        <v>93</v>
      </c>
      <c r="C2694" s="151" t="s">
        <v>94</v>
      </c>
      <c r="D2694" s="151" t="s">
        <v>72</v>
      </c>
      <c r="E2694" s="152">
        <v>3</v>
      </c>
      <c r="F2694" s="153">
        <v>549000</v>
      </c>
      <c r="G2694" s="153">
        <v>1647000</v>
      </c>
      <c r="H2694" s="50"/>
    </row>
    <row r="2695" spans="1:8" ht="29.25">
      <c r="A2695" s="151" t="s">
        <v>1038</v>
      </c>
      <c r="B2695" s="151" t="s">
        <v>79</v>
      </c>
      <c r="C2695" s="151" t="s">
        <v>80</v>
      </c>
      <c r="D2695" s="151" t="s">
        <v>72</v>
      </c>
      <c r="E2695" s="152">
        <v>2</v>
      </c>
      <c r="F2695" s="153">
        <v>129000</v>
      </c>
      <c r="G2695" s="153">
        <v>258000</v>
      </c>
      <c r="H2695" s="50"/>
    </row>
    <row r="2696" spans="1:8" ht="29.25">
      <c r="A2696" s="151" t="s">
        <v>1038</v>
      </c>
      <c r="B2696" s="151" t="s">
        <v>75</v>
      </c>
      <c r="C2696" s="151" t="s">
        <v>76</v>
      </c>
      <c r="D2696" s="151" t="s">
        <v>78</v>
      </c>
      <c r="E2696" s="152">
        <v>6</v>
      </c>
      <c r="F2696" s="153">
        <v>189000</v>
      </c>
      <c r="G2696" s="153">
        <v>1134000</v>
      </c>
      <c r="H2696" s="50"/>
    </row>
    <row r="2697" spans="1:8" ht="29.25">
      <c r="A2697" s="151" t="s">
        <v>1038</v>
      </c>
      <c r="B2697" s="151" t="s">
        <v>73</v>
      </c>
      <c r="C2697" s="151" t="s">
        <v>74</v>
      </c>
      <c r="D2697" s="151" t="s">
        <v>72</v>
      </c>
      <c r="E2697" s="152">
        <v>10</v>
      </c>
      <c r="F2697" s="153">
        <v>119000</v>
      </c>
      <c r="G2697" s="153">
        <v>1190000</v>
      </c>
      <c r="H2697" s="50"/>
    </row>
    <row r="2698" spans="1:8" ht="29.25">
      <c r="A2698" s="151" t="s">
        <v>1039</v>
      </c>
      <c r="B2698" s="151" t="s">
        <v>83</v>
      </c>
      <c r="C2698" s="151" t="s">
        <v>84</v>
      </c>
      <c r="D2698" s="151" t="s">
        <v>72</v>
      </c>
      <c r="E2698" s="152">
        <v>9</v>
      </c>
      <c r="F2698" s="153">
        <v>125000</v>
      </c>
      <c r="G2698" s="153">
        <v>1125000</v>
      </c>
      <c r="H2698" s="50"/>
    </row>
    <row r="2699" spans="1:8" ht="29.25">
      <c r="A2699" s="151" t="s">
        <v>1039</v>
      </c>
      <c r="B2699" s="151" t="s">
        <v>88</v>
      </c>
      <c r="C2699" s="151" t="s">
        <v>89</v>
      </c>
      <c r="D2699" s="151" t="s">
        <v>72</v>
      </c>
      <c r="E2699" s="152">
        <v>3</v>
      </c>
      <c r="F2699" s="153">
        <v>299000</v>
      </c>
      <c r="G2699" s="153">
        <v>897000</v>
      </c>
      <c r="H2699" s="50"/>
    </row>
    <row r="2700" spans="1:8" ht="29.25">
      <c r="A2700" s="151" t="s">
        <v>1039</v>
      </c>
      <c r="B2700" s="151" t="s">
        <v>69</v>
      </c>
      <c r="C2700" s="151" t="s">
        <v>70</v>
      </c>
      <c r="D2700" s="151" t="s">
        <v>72</v>
      </c>
      <c r="E2700" s="152">
        <v>12</v>
      </c>
      <c r="F2700" s="153">
        <v>149000</v>
      </c>
      <c r="G2700" s="153">
        <v>1788000</v>
      </c>
      <c r="H2700" s="50"/>
    </row>
    <row r="2701" spans="1:8" ht="29.25">
      <c r="A2701" s="151" t="s">
        <v>1039</v>
      </c>
      <c r="B2701" s="151" t="s">
        <v>96</v>
      </c>
      <c r="C2701" s="151" t="s">
        <v>97</v>
      </c>
      <c r="D2701" s="151" t="s">
        <v>72</v>
      </c>
      <c r="E2701" s="152">
        <v>2</v>
      </c>
      <c r="F2701" s="153">
        <v>449000</v>
      </c>
      <c r="G2701" s="153">
        <v>898000</v>
      </c>
      <c r="H2701" s="50"/>
    </row>
    <row r="2702" spans="1:8" ht="43.5">
      <c r="A2702" s="151" t="s">
        <v>1040</v>
      </c>
      <c r="B2702" s="151" t="s">
        <v>73</v>
      </c>
      <c r="C2702" s="151" t="s">
        <v>74</v>
      </c>
      <c r="D2702" s="151" t="s">
        <v>72</v>
      </c>
      <c r="E2702" s="152">
        <v>3</v>
      </c>
      <c r="F2702" s="153">
        <v>119000</v>
      </c>
      <c r="G2702" s="153">
        <v>357000</v>
      </c>
      <c r="H2702" s="50"/>
    </row>
    <row r="2703" spans="1:8" ht="43.5">
      <c r="A2703" s="151" t="s">
        <v>1040</v>
      </c>
      <c r="B2703" s="151" t="s">
        <v>81</v>
      </c>
      <c r="C2703" s="151" t="s">
        <v>82</v>
      </c>
      <c r="D2703" s="151" t="s">
        <v>72</v>
      </c>
      <c r="E2703" s="152">
        <v>1</v>
      </c>
      <c r="F2703" s="153">
        <v>159000</v>
      </c>
      <c r="G2703" s="153">
        <v>159000</v>
      </c>
      <c r="H2703" s="50"/>
    </row>
    <row r="2704" spans="1:8" ht="43.5">
      <c r="A2704" s="151" t="s">
        <v>1040</v>
      </c>
      <c r="B2704" s="151" t="s">
        <v>86</v>
      </c>
      <c r="C2704" s="151" t="s">
        <v>87</v>
      </c>
      <c r="D2704" s="151" t="s">
        <v>72</v>
      </c>
      <c r="E2704" s="152">
        <v>9</v>
      </c>
      <c r="F2704" s="153">
        <v>169000</v>
      </c>
      <c r="G2704" s="153">
        <v>1521000</v>
      </c>
      <c r="H2704" s="50"/>
    </row>
    <row r="2705" spans="1:8" ht="43.5">
      <c r="A2705" s="151" t="s">
        <v>1040</v>
      </c>
      <c r="B2705" s="151" t="s">
        <v>98</v>
      </c>
      <c r="C2705" s="151" t="s">
        <v>99</v>
      </c>
      <c r="D2705" s="151" t="s">
        <v>72</v>
      </c>
      <c r="E2705" s="152">
        <v>2</v>
      </c>
      <c r="F2705" s="153">
        <v>99000</v>
      </c>
      <c r="G2705" s="153">
        <v>198000</v>
      </c>
      <c r="H2705" s="50"/>
    </row>
    <row r="2706" spans="1:8" ht="43.5">
      <c r="A2706" s="151" t="s">
        <v>1040</v>
      </c>
      <c r="B2706" s="151" t="s">
        <v>79</v>
      </c>
      <c r="C2706" s="151" t="s">
        <v>80</v>
      </c>
      <c r="D2706" s="151" t="s">
        <v>72</v>
      </c>
      <c r="E2706" s="152">
        <v>10</v>
      </c>
      <c r="F2706" s="153">
        <v>129000</v>
      </c>
      <c r="G2706" s="153">
        <v>1290000</v>
      </c>
      <c r="H2706" s="50"/>
    </row>
    <row r="2707" spans="1:8" ht="43.5">
      <c r="A2707" s="151" t="s">
        <v>1040</v>
      </c>
      <c r="B2707" s="151" t="s">
        <v>96</v>
      </c>
      <c r="C2707" s="151" t="s">
        <v>97</v>
      </c>
      <c r="D2707" s="151" t="s">
        <v>72</v>
      </c>
      <c r="E2707" s="152">
        <v>4</v>
      </c>
      <c r="F2707" s="153">
        <v>449000</v>
      </c>
      <c r="G2707" s="153">
        <v>1796000</v>
      </c>
      <c r="H2707" s="50"/>
    </row>
    <row r="2708" spans="1:8" ht="29.25">
      <c r="A2708" s="151" t="s">
        <v>1041</v>
      </c>
      <c r="B2708" s="151" t="s">
        <v>101</v>
      </c>
      <c r="C2708" s="151" t="s">
        <v>102</v>
      </c>
      <c r="D2708" s="151" t="s">
        <v>78</v>
      </c>
      <c r="E2708" s="152">
        <v>7</v>
      </c>
      <c r="F2708" s="153">
        <v>139000</v>
      </c>
      <c r="G2708" s="153">
        <v>973000</v>
      </c>
      <c r="H2708" s="50"/>
    </row>
    <row r="2709" spans="1:8" ht="29.25">
      <c r="A2709" s="151" t="s">
        <v>1041</v>
      </c>
      <c r="B2709" s="151" t="s">
        <v>86</v>
      </c>
      <c r="C2709" s="151" t="s">
        <v>87</v>
      </c>
      <c r="D2709" s="151" t="s">
        <v>72</v>
      </c>
      <c r="E2709" s="152">
        <v>2</v>
      </c>
      <c r="F2709" s="153">
        <v>169000</v>
      </c>
      <c r="G2709" s="153">
        <v>338000</v>
      </c>
      <c r="H2709" s="50"/>
    </row>
    <row r="2710" spans="1:8" ht="29.25">
      <c r="A2710" s="151" t="s">
        <v>1041</v>
      </c>
      <c r="B2710" s="151" t="s">
        <v>88</v>
      </c>
      <c r="C2710" s="151" t="s">
        <v>89</v>
      </c>
      <c r="D2710" s="151" t="s">
        <v>72</v>
      </c>
      <c r="E2710" s="152">
        <v>5</v>
      </c>
      <c r="F2710" s="153">
        <v>299000</v>
      </c>
      <c r="G2710" s="153">
        <v>1495000</v>
      </c>
      <c r="H2710" s="50"/>
    </row>
    <row r="2711" spans="1:8" ht="29.25">
      <c r="A2711" s="151" t="s">
        <v>1041</v>
      </c>
      <c r="B2711" s="151" t="s">
        <v>91</v>
      </c>
      <c r="C2711" s="151" t="s">
        <v>92</v>
      </c>
      <c r="D2711" s="151" t="s">
        <v>72</v>
      </c>
      <c r="E2711" s="152">
        <v>4</v>
      </c>
      <c r="F2711" s="153">
        <v>249000</v>
      </c>
      <c r="G2711" s="153">
        <v>996000</v>
      </c>
      <c r="H2711" s="50"/>
    </row>
    <row r="2712" spans="1:8" ht="43.5">
      <c r="A2712" s="151" t="s">
        <v>1042</v>
      </c>
      <c r="B2712" s="151" t="s">
        <v>79</v>
      </c>
      <c r="C2712" s="151" t="s">
        <v>80</v>
      </c>
      <c r="D2712" s="151" t="s">
        <v>72</v>
      </c>
      <c r="E2712" s="152">
        <v>2</v>
      </c>
      <c r="F2712" s="153">
        <v>129000</v>
      </c>
      <c r="G2712" s="153">
        <v>258000</v>
      </c>
      <c r="H2712" s="50"/>
    </row>
    <row r="2713" spans="1:8" ht="43.5">
      <c r="A2713" s="151" t="s">
        <v>1042</v>
      </c>
      <c r="B2713" s="151" t="s">
        <v>96</v>
      </c>
      <c r="C2713" s="151" t="s">
        <v>97</v>
      </c>
      <c r="D2713" s="151" t="s">
        <v>72</v>
      </c>
      <c r="E2713" s="152">
        <v>4</v>
      </c>
      <c r="F2713" s="153">
        <v>449000</v>
      </c>
      <c r="G2713" s="153">
        <v>1796000</v>
      </c>
      <c r="H2713" s="50"/>
    </row>
    <row r="2714" spans="1:8" ht="43.5">
      <c r="A2714" s="151" t="s">
        <v>1042</v>
      </c>
      <c r="B2714" s="151" t="s">
        <v>93</v>
      </c>
      <c r="C2714" s="151" t="s">
        <v>94</v>
      </c>
      <c r="D2714" s="151" t="s">
        <v>72</v>
      </c>
      <c r="E2714" s="152">
        <v>4</v>
      </c>
      <c r="F2714" s="153">
        <v>549000</v>
      </c>
      <c r="G2714" s="153">
        <v>2196000</v>
      </c>
      <c r="H2714" s="50"/>
    </row>
    <row r="2715" spans="1:8" ht="43.5">
      <c r="A2715" s="151" t="s">
        <v>1042</v>
      </c>
      <c r="B2715" s="151" t="s">
        <v>91</v>
      </c>
      <c r="C2715" s="151" t="s">
        <v>92</v>
      </c>
      <c r="D2715" s="151" t="s">
        <v>72</v>
      </c>
      <c r="E2715" s="152">
        <v>6</v>
      </c>
      <c r="F2715" s="153">
        <v>249000</v>
      </c>
      <c r="G2715" s="153">
        <v>1494000</v>
      </c>
      <c r="H2715" s="50"/>
    </row>
    <row r="2716" spans="1:8" ht="29.25">
      <c r="A2716" s="151" t="s">
        <v>1043</v>
      </c>
      <c r="B2716" s="151" t="s">
        <v>86</v>
      </c>
      <c r="C2716" s="151" t="s">
        <v>87</v>
      </c>
      <c r="D2716" s="151" t="s">
        <v>72</v>
      </c>
      <c r="E2716" s="152">
        <v>4</v>
      </c>
      <c r="F2716" s="153">
        <v>169000</v>
      </c>
      <c r="G2716" s="153">
        <v>676000</v>
      </c>
      <c r="H2716" s="50"/>
    </row>
    <row r="2717" spans="1:8" ht="29.25">
      <c r="A2717" s="151" t="s">
        <v>1043</v>
      </c>
      <c r="B2717" s="151" t="s">
        <v>79</v>
      </c>
      <c r="C2717" s="151" t="s">
        <v>80</v>
      </c>
      <c r="D2717" s="151" t="s">
        <v>72</v>
      </c>
      <c r="E2717" s="152">
        <v>3</v>
      </c>
      <c r="F2717" s="153">
        <v>129000</v>
      </c>
      <c r="G2717" s="153">
        <v>387000</v>
      </c>
      <c r="H2717" s="50"/>
    </row>
    <row r="2718" spans="1:8" ht="29.25">
      <c r="A2718" s="151" t="s">
        <v>1043</v>
      </c>
      <c r="B2718" s="151" t="s">
        <v>73</v>
      </c>
      <c r="C2718" s="151" t="s">
        <v>74</v>
      </c>
      <c r="D2718" s="151" t="s">
        <v>72</v>
      </c>
      <c r="E2718" s="152">
        <v>1</v>
      </c>
      <c r="F2718" s="153">
        <v>119000</v>
      </c>
      <c r="G2718" s="153">
        <v>119000</v>
      </c>
      <c r="H2718" s="50"/>
    </row>
    <row r="2719" spans="1:8" ht="29.25">
      <c r="A2719" s="151" t="s">
        <v>1043</v>
      </c>
      <c r="B2719" s="151" t="s">
        <v>98</v>
      </c>
      <c r="C2719" s="151" t="s">
        <v>99</v>
      </c>
      <c r="D2719" s="151" t="s">
        <v>72</v>
      </c>
      <c r="E2719" s="152">
        <v>5</v>
      </c>
      <c r="F2719" s="153">
        <v>99000</v>
      </c>
      <c r="G2719" s="153">
        <v>495000</v>
      </c>
      <c r="H2719" s="50"/>
    </row>
    <row r="2720" spans="1:8" ht="29.25">
      <c r="A2720" s="151" t="s">
        <v>1043</v>
      </c>
      <c r="B2720" s="151" t="s">
        <v>75</v>
      </c>
      <c r="C2720" s="151" t="s">
        <v>76</v>
      </c>
      <c r="D2720" s="151" t="s">
        <v>78</v>
      </c>
      <c r="E2720" s="152">
        <v>10</v>
      </c>
      <c r="F2720" s="153">
        <v>189000</v>
      </c>
      <c r="G2720" s="153">
        <v>1890000</v>
      </c>
      <c r="H2720" s="50"/>
    </row>
    <row r="2721" spans="1:8" ht="29.25">
      <c r="A2721" s="151" t="s">
        <v>1043</v>
      </c>
      <c r="B2721" s="151" t="s">
        <v>81</v>
      </c>
      <c r="C2721" s="151" t="s">
        <v>82</v>
      </c>
      <c r="D2721" s="151" t="s">
        <v>72</v>
      </c>
      <c r="E2721" s="152">
        <v>5</v>
      </c>
      <c r="F2721" s="153">
        <v>159000</v>
      </c>
      <c r="G2721" s="153">
        <v>795000</v>
      </c>
      <c r="H2721" s="50"/>
    </row>
    <row r="2722" spans="1:8" ht="43.5">
      <c r="A2722" s="151" t="s">
        <v>1044</v>
      </c>
      <c r="B2722" s="151" t="s">
        <v>101</v>
      </c>
      <c r="C2722" s="151" t="s">
        <v>102</v>
      </c>
      <c r="D2722" s="151" t="s">
        <v>78</v>
      </c>
      <c r="E2722" s="152">
        <v>7</v>
      </c>
      <c r="F2722" s="153">
        <v>139000</v>
      </c>
      <c r="G2722" s="153">
        <v>973000</v>
      </c>
      <c r="H2722" s="50"/>
    </row>
    <row r="2723" spans="1:8" ht="43.5">
      <c r="A2723" s="151" t="s">
        <v>1044</v>
      </c>
      <c r="B2723" s="151" t="s">
        <v>83</v>
      </c>
      <c r="C2723" s="151" t="s">
        <v>84</v>
      </c>
      <c r="D2723" s="151" t="s">
        <v>72</v>
      </c>
      <c r="E2723" s="152">
        <v>1</v>
      </c>
      <c r="F2723" s="153">
        <v>125000</v>
      </c>
      <c r="G2723" s="153">
        <v>125000</v>
      </c>
      <c r="H2723" s="50"/>
    </row>
    <row r="2724" spans="1:8" ht="29.25">
      <c r="A2724" s="151" t="s">
        <v>1045</v>
      </c>
      <c r="B2724" s="151" t="s">
        <v>81</v>
      </c>
      <c r="C2724" s="151" t="s">
        <v>82</v>
      </c>
      <c r="D2724" s="151" t="s">
        <v>72</v>
      </c>
      <c r="E2724" s="152">
        <v>10</v>
      </c>
      <c r="F2724" s="153">
        <v>159000</v>
      </c>
      <c r="G2724" s="153">
        <v>1590000</v>
      </c>
      <c r="H2724" s="50"/>
    </row>
    <row r="2725" spans="1:8" ht="29.25">
      <c r="A2725" s="151" t="s">
        <v>1045</v>
      </c>
      <c r="B2725" s="151" t="s">
        <v>83</v>
      </c>
      <c r="C2725" s="151" t="s">
        <v>84</v>
      </c>
      <c r="D2725" s="151" t="s">
        <v>72</v>
      </c>
      <c r="E2725" s="152">
        <v>1</v>
      </c>
      <c r="F2725" s="153">
        <v>125000</v>
      </c>
      <c r="G2725" s="153">
        <v>125000</v>
      </c>
      <c r="H2725" s="50"/>
    </row>
    <row r="2726" spans="1:8" ht="29.25">
      <c r="A2726" s="151" t="s">
        <v>1045</v>
      </c>
      <c r="B2726" s="151" t="s">
        <v>91</v>
      </c>
      <c r="C2726" s="151" t="s">
        <v>92</v>
      </c>
      <c r="D2726" s="151" t="s">
        <v>72</v>
      </c>
      <c r="E2726" s="152">
        <v>6</v>
      </c>
      <c r="F2726" s="153">
        <v>249000</v>
      </c>
      <c r="G2726" s="153">
        <v>1494000</v>
      </c>
      <c r="H2726" s="50"/>
    </row>
    <row r="2727" spans="1:8" ht="29.25">
      <c r="A2727" s="151" t="s">
        <v>1045</v>
      </c>
      <c r="B2727" s="151" t="s">
        <v>88</v>
      </c>
      <c r="C2727" s="151" t="s">
        <v>89</v>
      </c>
      <c r="D2727" s="151" t="s">
        <v>72</v>
      </c>
      <c r="E2727" s="152">
        <v>7</v>
      </c>
      <c r="F2727" s="153">
        <v>299000</v>
      </c>
      <c r="G2727" s="153">
        <v>2093000</v>
      </c>
      <c r="H2727" s="50"/>
    </row>
    <row r="2728" spans="1:8" ht="29.25">
      <c r="A2728" s="151" t="s">
        <v>1045</v>
      </c>
      <c r="B2728" s="151" t="s">
        <v>93</v>
      </c>
      <c r="C2728" s="151" t="s">
        <v>94</v>
      </c>
      <c r="D2728" s="151" t="s">
        <v>72</v>
      </c>
      <c r="E2728" s="152">
        <v>2</v>
      </c>
      <c r="F2728" s="153">
        <v>549000</v>
      </c>
      <c r="G2728" s="153">
        <v>1098000</v>
      </c>
      <c r="H2728" s="50"/>
    </row>
    <row r="2729" spans="1:8" ht="29.25">
      <c r="A2729" s="151" t="s">
        <v>1046</v>
      </c>
      <c r="B2729" s="151" t="s">
        <v>83</v>
      </c>
      <c r="C2729" s="151" t="s">
        <v>84</v>
      </c>
      <c r="D2729" s="151" t="s">
        <v>72</v>
      </c>
      <c r="E2729" s="152">
        <v>7</v>
      </c>
      <c r="F2729" s="153">
        <v>125000</v>
      </c>
      <c r="G2729" s="153">
        <v>875000</v>
      </c>
      <c r="H2729" s="50"/>
    </row>
    <row r="2730" spans="1:8" ht="29.25">
      <c r="A2730" s="151" t="s">
        <v>1046</v>
      </c>
      <c r="B2730" s="151" t="s">
        <v>96</v>
      </c>
      <c r="C2730" s="151" t="s">
        <v>97</v>
      </c>
      <c r="D2730" s="151" t="s">
        <v>72</v>
      </c>
      <c r="E2730" s="152">
        <v>2</v>
      </c>
      <c r="F2730" s="153">
        <v>449000</v>
      </c>
      <c r="G2730" s="153">
        <v>898000</v>
      </c>
      <c r="H2730" s="50"/>
    </row>
    <row r="2731" spans="1:8" ht="29.25">
      <c r="A2731" s="151" t="s">
        <v>1046</v>
      </c>
      <c r="B2731" s="151" t="s">
        <v>81</v>
      </c>
      <c r="C2731" s="151" t="s">
        <v>82</v>
      </c>
      <c r="D2731" s="151" t="s">
        <v>72</v>
      </c>
      <c r="E2731" s="152">
        <v>2</v>
      </c>
      <c r="F2731" s="153">
        <v>159000</v>
      </c>
      <c r="G2731" s="153">
        <v>318000</v>
      </c>
      <c r="H2731" s="50"/>
    </row>
    <row r="2732" spans="1:8" ht="29.25">
      <c r="A2732" s="151" t="s">
        <v>1046</v>
      </c>
      <c r="B2732" s="151" t="s">
        <v>73</v>
      </c>
      <c r="C2732" s="151" t="s">
        <v>74</v>
      </c>
      <c r="D2732" s="151" t="s">
        <v>72</v>
      </c>
      <c r="E2732" s="152">
        <v>1</v>
      </c>
      <c r="F2732" s="153">
        <v>119000</v>
      </c>
      <c r="G2732" s="153">
        <v>119000</v>
      </c>
      <c r="H2732" s="50"/>
    </row>
    <row r="2733" spans="1:8" ht="29.25">
      <c r="A2733" s="151" t="s">
        <v>1047</v>
      </c>
      <c r="B2733" s="151" t="s">
        <v>93</v>
      </c>
      <c r="C2733" s="151" t="s">
        <v>94</v>
      </c>
      <c r="D2733" s="151" t="s">
        <v>72</v>
      </c>
      <c r="E2733" s="152">
        <v>2</v>
      </c>
      <c r="F2733" s="153">
        <v>549000</v>
      </c>
      <c r="G2733" s="153">
        <v>1098000</v>
      </c>
      <c r="H2733" s="50"/>
    </row>
    <row r="2734" spans="1:8" ht="29.25">
      <c r="A2734" s="151" t="s">
        <v>1047</v>
      </c>
      <c r="B2734" s="151" t="s">
        <v>75</v>
      </c>
      <c r="C2734" s="151" t="s">
        <v>76</v>
      </c>
      <c r="D2734" s="151" t="s">
        <v>78</v>
      </c>
      <c r="E2734" s="152">
        <v>2</v>
      </c>
      <c r="F2734" s="153">
        <v>189000</v>
      </c>
      <c r="G2734" s="153">
        <v>378000</v>
      </c>
      <c r="H2734" s="50"/>
    </row>
    <row r="2735" spans="1:8" ht="29.25">
      <c r="A2735" s="151" t="s">
        <v>1047</v>
      </c>
      <c r="B2735" s="151" t="s">
        <v>81</v>
      </c>
      <c r="C2735" s="151" t="s">
        <v>82</v>
      </c>
      <c r="D2735" s="151" t="s">
        <v>72</v>
      </c>
      <c r="E2735" s="152">
        <v>7</v>
      </c>
      <c r="F2735" s="153">
        <v>159000</v>
      </c>
      <c r="G2735" s="153">
        <v>1113000</v>
      </c>
      <c r="H2735" s="50"/>
    </row>
    <row r="2736" spans="1:8" ht="29.25">
      <c r="A2736" s="151" t="s">
        <v>1047</v>
      </c>
      <c r="B2736" s="151" t="s">
        <v>96</v>
      </c>
      <c r="C2736" s="151" t="s">
        <v>97</v>
      </c>
      <c r="D2736" s="151" t="s">
        <v>72</v>
      </c>
      <c r="E2736" s="152">
        <v>2</v>
      </c>
      <c r="F2736" s="153">
        <v>449000</v>
      </c>
      <c r="G2736" s="153">
        <v>898000</v>
      </c>
      <c r="H2736" s="50"/>
    </row>
    <row r="2737" spans="1:8" ht="29.25">
      <c r="A2737" s="151" t="s">
        <v>1047</v>
      </c>
      <c r="B2737" s="151" t="s">
        <v>83</v>
      </c>
      <c r="C2737" s="151" t="s">
        <v>84</v>
      </c>
      <c r="D2737" s="151" t="s">
        <v>72</v>
      </c>
      <c r="E2737" s="152">
        <v>5</v>
      </c>
      <c r="F2737" s="153">
        <v>125000</v>
      </c>
      <c r="G2737" s="153">
        <v>625000</v>
      </c>
      <c r="H2737" s="50"/>
    </row>
    <row r="2738" spans="1:8" ht="29.25">
      <c r="A2738" s="151" t="s">
        <v>1048</v>
      </c>
      <c r="B2738" s="151" t="s">
        <v>101</v>
      </c>
      <c r="C2738" s="151" t="s">
        <v>102</v>
      </c>
      <c r="D2738" s="151" t="s">
        <v>78</v>
      </c>
      <c r="E2738" s="152">
        <v>9</v>
      </c>
      <c r="F2738" s="153">
        <v>139000</v>
      </c>
      <c r="G2738" s="153">
        <v>1251000</v>
      </c>
      <c r="H2738" s="50"/>
    </row>
    <row r="2739" spans="1:8" ht="29.25">
      <c r="A2739" s="151" t="s">
        <v>1048</v>
      </c>
      <c r="B2739" s="151" t="s">
        <v>75</v>
      </c>
      <c r="C2739" s="151" t="s">
        <v>76</v>
      </c>
      <c r="D2739" s="151" t="s">
        <v>78</v>
      </c>
      <c r="E2739" s="152">
        <v>4</v>
      </c>
      <c r="F2739" s="153">
        <v>189000</v>
      </c>
      <c r="G2739" s="153">
        <v>756000</v>
      </c>
      <c r="H2739" s="50"/>
    </row>
    <row r="2740" spans="1:8" ht="29.25">
      <c r="A2740" s="151" t="s">
        <v>1048</v>
      </c>
      <c r="B2740" s="151" t="s">
        <v>69</v>
      </c>
      <c r="C2740" s="151" t="s">
        <v>70</v>
      </c>
      <c r="D2740" s="151" t="s">
        <v>72</v>
      </c>
      <c r="E2740" s="152">
        <v>7</v>
      </c>
      <c r="F2740" s="153">
        <v>149000</v>
      </c>
      <c r="G2740" s="153">
        <v>1043000</v>
      </c>
      <c r="H2740" s="50"/>
    </row>
    <row r="2741" spans="1:8" ht="29.25">
      <c r="A2741" s="151" t="s">
        <v>1049</v>
      </c>
      <c r="B2741" s="151" t="s">
        <v>83</v>
      </c>
      <c r="C2741" s="151" t="s">
        <v>84</v>
      </c>
      <c r="D2741" s="151" t="s">
        <v>72</v>
      </c>
      <c r="E2741" s="152">
        <v>9</v>
      </c>
      <c r="F2741" s="153">
        <v>125000</v>
      </c>
      <c r="G2741" s="153">
        <v>1125000</v>
      </c>
      <c r="H2741" s="50"/>
    </row>
    <row r="2742" spans="1:8" ht="29.25">
      <c r="A2742" s="151" t="s">
        <v>1049</v>
      </c>
      <c r="B2742" s="151" t="s">
        <v>69</v>
      </c>
      <c r="C2742" s="151" t="s">
        <v>70</v>
      </c>
      <c r="D2742" s="151" t="s">
        <v>72</v>
      </c>
      <c r="E2742" s="152">
        <v>9</v>
      </c>
      <c r="F2742" s="153">
        <v>149000</v>
      </c>
      <c r="G2742" s="153">
        <v>1341000</v>
      </c>
      <c r="H2742" s="50"/>
    </row>
    <row r="2743" spans="1:8" ht="29.25">
      <c r="A2743" s="151" t="s">
        <v>1049</v>
      </c>
      <c r="B2743" s="151" t="s">
        <v>96</v>
      </c>
      <c r="C2743" s="151" t="s">
        <v>97</v>
      </c>
      <c r="D2743" s="151" t="s">
        <v>72</v>
      </c>
      <c r="E2743" s="152">
        <v>4</v>
      </c>
      <c r="F2743" s="153">
        <v>449000</v>
      </c>
      <c r="G2743" s="153">
        <v>1796000</v>
      </c>
      <c r="H2743" s="50"/>
    </row>
    <row r="2744" spans="1:8" ht="29.25">
      <c r="A2744" s="151" t="s">
        <v>1049</v>
      </c>
      <c r="B2744" s="151" t="s">
        <v>79</v>
      </c>
      <c r="C2744" s="151" t="s">
        <v>80</v>
      </c>
      <c r="D2744" s="151" t="s">
        <v>72</v>
      </c>
      <c r="E2744" s="152">
        <v>4</v>
      </c>
      <c r="F2744" s="153">
        <v>129000</v>
      </c>
      <c r="G2744" s="153">
        <v>516000</v>
      </c>
      <c r="H2744" s="50"/>
    </row>
    <row r="2745" spans="1:8" ht="29.25">
      <c r="A2745" s="151" t="s">
        <v>1050</v>
      </c>
      <c r="B2745" s="151" t="s">
        <v>73</v>
      </c>
      <c r="C2745" s="151" t="s">
        <v>74</v>
      </c>
      <c r="D2745" s="151" t="s">
        <v>72</v>
      </c>
      <c r="E2745" s="152">
        <v>1</v>
      </c>
      <c r="F2745" s="153">
        <v>119000</v>
      </c>
      <c r="G2745" s="153">
        <v>119000</v>
      </c>
      <c r="H2745" s="50"/>
    </row>
    <row r="2746" spans="1:8" ht="29.25">
      <c r="A2746" s="151" t="s">
        <v>1050</v>
      </c>
      <c r="B2746" s="151" t="s">
        <v>86</v>
      </c>
      <c r="C2746" s="151" t="s">
        <v>87</v>
      </c>
      <c r="D2746" s="151" t="s">
        <v>72</v>
      </c>
      <c r="E2746" s="152">
        <v>11</v>
      </c>
      <c r="F2746" s="153">
        <v>169000</v>
      </c>
      <c r="G2746" s="153">
        <v>1859000</v>
      </c>
      <c r="H2746" s="50"/>
    </row>
    <row r="2747" spans="1:8" ht="43.5">
      <c r="A2747" s="151" t="s">
        <v>1051</v>
      </c>
      <c r="B2747" s="151" t="s">
        <v>86</v>
      </c>
      <c r="C2747" s="151" t="s">
        <v>87</v>
      </c>
      <c r="D2747" s="151" t="s">
        <v>72</v>
      </c>
      <c r="E2747" s="152">
        <v>10</v>
      </c>
      <c r="F2747" s="153">
        <v>169000</v>
      </c>
      <c r="G2747" s="153">
        <v>1690000</v>
      </c>
      <c r="H2747" s="50"/>
    </row>
    <row r="2748" spans="1:8" ht="43.5">
      <c r="A2748" s="151" t="s">
        <v>1051</v>
      </c>
      <c r="B2748" s="151" t="s">
        <v>81</v>
      </c>
      <c r="C2748" s="151" t="s">
        <v>82</v>
      </c>
      <c r="D2748" s="151" t="s">
        <v>72</v>
      </c>
      <c r="E2748" s="152">
        <v>1</v>
      </c>
      <c r="F2748" s="153">
        <v>159000</v>
      </c>
      <c r="G2748" s="153">
        <v>159000</v>
      </c>
      <c r="H2748" s="50"/>
    </row>
    <row r="2749" spans="1:8" ht="43.5">
      <c r="A2749" s="151" t="s">
        <v>1051</v>
      </c>
      <c r="B2749" s="151" t="s">
        <v>88</v>
      </c>
      <c r="C2749" s="151" t="s">
        <v>89</v>
      </c>
      <c r="D2749" s="151" t="s">
        <v>72</v>
      </c>
      <c r="E2749" s="152">
        <v>5</v>
      </c>
      <c r="F2749" s="153">
        <v>299000</v>
      </c>
      <c r="G2749" s="153">
        <v>1495000</v>
      </c>
      <c r="H2749" s="50"/>
    </row>
    <row r="2750" spans="1:8" ht="43.5">
      <c r="A2750" s="151" t="s">
        <v>1051</v>
      </c>
      <c r="B2750" s="151" t="s">
        <v>101</v>
      </c>
      <c r="C2750" s="151" t="s">
        <v>102</v>
      </c>
      <c r="D2750" s="151" t="s">
        <v>78</v>
      </c>
      <c r="E2750" s="152">
        <v>1</v>
      </c>
      <c r="F2750" s="153">
        <v>139000</v>
      </c>
      <c r="G2750" s="153">
        <v>139000</v>
      </c>
      <c r="H2750" s="50"/>
    </row>
    <row r="2751" spans="1:8" ht="43.5">
      <c r="A2751" s="151" t="s">
        <v>1051</v>
      </c>
      <c r="B2751" s="151" t="s">
        <v>91</v>
      </c>
      <c r="C2751" s="151" t="s">
        <v>92</v>
      </c>
      <c r="D2751" s="151" t="s">
        <v>72</v>
      </c>
      <c r="E2751" s="152">
        <v>6</v>
      </c>
      <c r="F2751" s="153">
        <v>249000</v>
      </c>
      <c r="G2751" s="153">
        <v>1494000</v>
      </c>
      <c r="H2751" s="50"/>
    </row>
    <row r="2752" spans="1:8" ht="29.25">
      <c r="A2752" s="151" t="s">
        <v>1052</v>
      </c>
      <c r="B2752" s="151" t="s">
        <v>69</v>
      </c>
      <c r="C2752" s="151" t="s">
        <v>70</v>
      </c>
      <c r="D2752" s="151" t="s">
        <v>72</v>
      </c>
      <c r="E2752" s="152">
        <v>6</v>
      </c>
      <c r="F2752" s="153">
        <v>149000</v>
      </c>
      <c r="G2752" s="153">
        <v>894000</v>
      </c>
      <c r="H2752" s="50"/>
    </row>
    <row r="2753" spans="1:8" ht="29.25">
      <c r="A2753" s="151" t="s">
        <v>1052</v>
      </c>
      <c r="B2753" s="151" t="s">
        <v>75</v>
      </c>
      <c r="C2753" s="151" t="s">
        <v>76</v>
      </c>
      <c r="D2753" s="151" t="s">
        <v>78</v>
      </c>
      <c r="E2753" s="152">
        <v>8</v>
      </c>
      <c r="F2753" s="153">
        <v>189000</v>
      </c>
      <c r="G2753" s="153">
        <v>1512000</v>
      </c>
      <c r="H2753" s="50"/>
    </row>
    <row r="2754" spans="1:8" ht="29.25">
      <c r="A2754" s="151" t="s">
        <v>1052</v>
      </c>
      <c r="B2754" s="151" t="s">
        <v>101</v>
      </c>
      <c r="C2754" s="151" t="s">
        <v>102</v>
      </c>
      <c r="D2754" s="151" t="s">
        <v>78</v>
      </c>
      <c r="E2754" s="152">
        <v>12</v>
      </c>
      <c r="F2754" s="153">
        <v>139000</v>
      </c>
      <c r="G2754" s="153">
        <v>1668000</v>
      </c>
      <c r="H2754" s="50"/>
    </row>
    <row r="2755" spans="1:8" ht="29.25">
      <c r="A2755" s="151" t="s">
        <v>1053</v>
      </c>
      <c r="B2755" s="151" t="s">
        <v>98</v>
      </c>
      <c r="C2755" s="151" t="s">
        <v>99</v>
      </c>
      <c r="D2755" s="151" t="s">
        <v>72</v>
      </c>
      <c r="E2755" s="152">
        <v>12</v>
      </c>
      <c r="F2755" s="153">
        <v>99000</v>
      </c>
      <c r="G2755" s="153">
        <v>1188000</v>
      </c>
      <c r="H2755" s="50"/>
    </row>
    <row r="2756" spans="1:8" ht="29.25">
      <c r="A2756" s="151" t="s">
        <v>1053</v>
      </c>
      <c r="B2756" s="151" t="s">
        <v>91</v>
      </c>
      <c r="C2756" s="151" t="s">
        <v>92</v>
      </c>
      <c r="D2756" s="151" t="s">
        <v>72</v>
      </c>
      <c r="E2756" s="152">
        <v>6</v>
      </c>
      <c r="F2756" s="153">
        <v>249000</v>
      </c>
      <c r="G2756" s="153">
        <v>1494000</v>
      </c>
      <c r="H2756" s="50"/>
    </row>
    <row r="2757" spans="1:8" ht="29.25">
      <c r="A2757" s="151" t="s">
        <v>1053</v>
      </c>
      <c r="B2757" s="151" t="s">
        <v>101</v>
      </c>
      <c r="C2757" s="151" t="s">
        <v>102</v>
      </c>
      <c r="D2757" s="151" t="s">
        <v>78</v>
      </c>
      <c r="E2757" s="152">
        <v>8</v>
      </c>
      <c r="F2757" s="153">
        <v>139000</v>
      </c>
      <c r="G2757" s="153">
        <v>1112000</v>
      </c>
      <c r="H2757" s="50"/>
    </row>
    <row r="2758" spans="1:8" ht="29.25">
      <c r="A2758" s="151" t="s">
        <v>1054</v>
      </c>
      <c r="B2758" s="151" t="s">
        <v>98</v>
      </c>
      <c r="C2758" s="151" t="s">
        <v>99</v>
      </c>
      <c r="D2758" s="151" t="s">
        <v>72</v>
      </c>
      <c r="E2758" s="152">
        <v>6</v>
      </c>
      <c r="F2758" s="153">
        <v>99000</v>
      </c>
      <c r="G2758" s="153">
        <v>594000</v>
      </c>
      <c r="H2758" s="50"/>
    </row>
    <row r="2759" spans="1:8" ht="29.25">
      <c r="A2759" s="151" t="s">
        <v>1054</v>
      </c>
      <c r="B2759" s="151" t="s">
        <v>93</v>
      </c>
      <c r="C2759" s="151" t="s">
        <v>94</v>
      </c>
      <c r="D2759" s="151" t="s">
        <v>72</v>
      </c>
      <c r="E2759" s="152">
        <v>3</v>
      </c>
      <c r="F2759" s="153">
        <v>549000</v>
      </c>
      <c r="G2759" s="153">
        <v>1647000</v>
      </c>
      <c r="H2759" s="50"/>
    </row>
    <row r="2760" spans="1:8" ht="29.25">
      <c r="A2760" s="151" t="s">
        <v>1054</v>
      </c>
      <c r="B2760" s="151" t="s">
        <v>86</v>
      </c>
      <c r="C2760" s="151" t="s">
        <v>87</v>
      </c>
      <c r="D2760" s="151" t="s">
        <v>72</v>
      </c>
      <c r="E2760" s="152">
        <v>3</v>
      </c>
      <c r="F2760" s="153">
        <v>169000</v>
      </c>
      <c r="G2760" s="153">
        <v>507000</v>
      </c>
      <c r="H2760" s="50"/>
    </row>
    <row r="2761" spans="1:8" ht="43.5">
      <c r="A2761" s="151" t="s">
        <v>1055</v>
      </c>
      <c r="B2761" s="151" t="s">
        <v>81</v>
      </c>
      <c r="C2761" s="151" t="s">
        <v>82</v>
      </c>
      <c r="D2761" s="151" t="s">
        <v>72</v>
      </c>
      <c r="E2761" s="152">
        <v>1</v>
      </c>
      <c r="F2761" s="153">
        <v>159000</v>
      </c>
      <c r="G2761" s="153">
        <v>159000</v>
      </c>
      <c r="H2761" s="50"/>
    </row>
    <row r="2762" spans="1:8" ht="43.5">
      <c r="A2762" s="151" t="s">
        <v>1055</v>
      </c>
      <c r="B2762" s="151" t="s">
        <v>73</v>
      </c>
      <c r="C2762" s="151" t="s">
        <v>74</v>
      </c>
      <c r="D2762" s="151" t="s">
        <v>72</v>
      </c>
      <c r="E2762" s="152">
        <v>2</v>
      </c>
      <c r="F2762" s="153">
        <v>119000</v>
      </c>
      <c r="G2762" s="153">
        <v>238000</v>
      </c>
      <c r="H2762" s="50"/>
    </row>
    <row r="2763" spans="1:8" ht="43.5">
      <c r="A2763" s="151" t="s">
        <v>1055</v>
      </c>
      <c r="B2763" s="151" t="s">
        <v>101</v>
      </c>
      <c r="C2763" s="151" t="s">
        <v>102</v>
      </c>
      <c r="D2763" s="151" t="s">
        <v>78</v>
      </c>
      <c r="E2763" s="152">
        <v>4</v>
      </c>
      <c r="F2763" s="153">
        <v>139000</v>
      </c>
      <c r="G2763" s="153">
        <v>556000</v>
      </c>
      <c r="H2763" s="50"/>
    </row>
    <row r="2764" spans="1:8" ht="43.5">
      <c r="A2764" s="151" t="s">
        <v>1055</v>
      </c>
      <c r="B2764" s="151" t="s">
        <v>75</v>
      </c>
      <c r="C2764" s="151" t="s">
        <v>76</v>
      </c>
      <c r="D2764" s="151" t="s">
        <v>78</v>
      </c>
      <c r="E2764" s="152">
        <v>2</v>
      </c>
      <c r="F2764" s="153">
        <v>189000</v>
      </c>
      <c r="G2764" s="153">
        <v>378000</v>
      </c>
      <c r="H2764" s="50"/>
    </row>
    <row r="2765" spans="1:8" ht="29.25">
      <c r="A2765" s="151" t="s">
        <v>1056</v>
      </c>
      <c r="B2765" s="151" t="s">
        <v>98</v>
      </c>
      <c r="C2765" s="151" t="s">
        <v>99</v>
      </c>
      <c r="D2765" s="151" t="s">
        <v>72</v>
      </c>
      <c r="E2765" s="152">
        <v>4</v>
      </c>
      <c r="F2765" s="153">
        <v>99000</v>
      </c>
      <c r="G2765" s="153">
        <v>396000</v>
      </c>
      <c r="H2765" s="50"/>
    </row>
    <row r="2766" spans="1:8" ht="29.25">
      <c r="A2766" s="151" t="s">
        <v>1056</v>
      </c>
      <c r="B2766" s="151" t="s">
        <v>69</v>
      </c>
      <c r="C2766" s="151" t="s">
        <v>70</v>
      </c>
      <c r="D2766" s="151" t="s">
        <v>72</v>
      </c>
      <c r="E2766" s="152">
        <v>8</v>
      </c>
      <c r="F2766" s="153">
        <v>149000</v>
      </c>
      <c r="G2766" s="153">
        <v>1192000</v>
      </c>
      <c r="H2766" s="50"/>
    </row>
    <row r="2767" spans="1:8" ht="29.25">
      <c r="A2767" s="151" t="s">
        <v>1056</v>
      </c>
      <c r="B2767" s="151" t="s">
        <v>86</v>
      </c>
      <c r="C2767" s="151" t="s">
        <v>87</v>
      </c>
      <c r="D2767" s="151" t="s">
        <v>72</v>
      </c>
      <c r="E2767" s="152">
        <v>4</v>
      </c>
      <c r="F2767" s="153">
        <v>169000</v>
      </c>
      <c r="G2767" s="153">
        <v>676000</v>
      </c>
      <c r="H2767" s="50"/>
    </row>
    <row r="2768" spans="1:8" ht="29.25">
      <c r="A2768" s="151" t="s">
        <v>1056</v>
      </c>
      <c r="B2768" s="151" t="s">
        <v>101</v>
      </c>
      <c r="C2768" s="151" t="s">
        <v>102</v>
      </c>
      <c r="D2768" s="151" t="s">
        <v>78</v>
      </c>
      <c r="E2768" s="152">
        <v>12</v>
      </c>
      <c r="F2768" s="153">
        <v>139000</v>
      </c>
      <c r="G2768" s="153">
        <v>1668000</v>
      </c>
      <c r="H2768" s="50"/>
    </row>
    <row r="2769" spans="1:8" ht="29.25">
      <c r="A2769" s="151" t="s">
        <v>1057</v>
      </c>
      <c r="B2769" s="151" t="s">
        <v>73</v>
      </c>
      <c r="C2769" s="151" t="s">
        <v>74</v>
      </c>
      <c r="D2769" s="151" t="s">
        <v>72</v>
      </c>
      <c r="E2769" s="152">
        <v>10</v>
      </c>
      <c r="F2769" s="153">
        <v>119000</v>
      </c>
      <c r="G2769" s="153">
        <v>1190000</v>
      </c>
      <c r="H2769" s="50"/>
    </row>
    <row r="2770" spans="1:8" ht="29.25">
      <c r="A2770" s="151" t="s">
        <v>1057</v>
      </c>
      <c r="B2770" s="151" t="s">
        <v>91</v>
      </c>
      <c r="C2770" s="151" t="s">
        <v>92</v>
      </c>
      <c r="D2770" s="151" t="s">
        <v>72</v>
      </c>
      <c r="E2770" s="152">
        <v>5</v>
      </c>
      <c r="F2770" s="153">
        <v>249000</v>
      </c>
      <c r="G2770" s="153">
        <v>1245000</v>
      </c>
      <c r="H2770" s="50"/>
    </row>
    <row r="2771" spans="1:8" ht="29.25">
      <c r="A2771" s="151" t="s">
        <v>1057</v>
      </c>
      <c r="B2771" s="151" t="s">
        <v>88</v>
      </c>
      <c r="C2771" s="151" t="s">
        <v>89</v>
      </c>
      <c r="D2771" s="151" t="s">
        <v>72</v>
      </c>
      <c r="E2771" s="152">
        <v>3</v>
      </c>
      <c r="F2771" s="153">
        <v>299000</v>
      </c>
      <c r="G2771" s="153">
        <v>897000</v>
      </c>
      <c r="H2771" s="50"/>
    </row>
    <row r="2772" spans="1:8" ht="29.25">
      <c r="A2772" s="151" t="s">
        <v>1058</v>
      </c>
      <c r="B2772" s="151" t="s">
        <v>98</v>
      </c>
      <c r="C2772" s="151" t="s">
        <v>99</v>
      </c>
      <c r="D2772" s="151" t="s">
        <v>72</v>
      </c>
      <c r="E2772" s="152">
        <v>7</v>
      </c>
      <c r="F2772" s="153">
        <v>99000</v>
      </c>
      <c r="G2772" s="153">
        <v>693000</v>
      </c>
      <c r="H2772" s="50"/>
    </row>
    <row r="2773" spans="1:8" ht="29.25">
      <c r="A2773" s="151" t="s">
        <v>1058</v>
      </c>
      <c r="B2773" s="151" t="s">
        <v>75</v>
      </c>
      <c r="C2773" s="151" t="s">
        <v>76</v>
      </c>
      <c r="D2773" s="151" t="s">
        <v>78</v>
      </c>
      <c r="E2773" s="152">
        <v>11</v>
      </c>
      <c r="F2773" s="153">
        <v>189000</v>
      </c>
      <c r="G2773" s="153">
        <v>2079000</v>
      </c>
      <c r="H2773" s="50"/>
    </row>
    <row r="2774" spans="1:8" ht="29.25">
      <c r="A2774" s="151" t="s">
        <v>1058</v>
      </c>
      <c r="B2774" s="151" t="s">
        <v>83</v>
      </c>
      <c r="C2774" s="151" t="s">
        <v>84</v>
      </c>
      <c r="D2774" s="151" t="s">
        <v>72</v>
      </c>
      <c r="E2774" s="152">
        <v>1</v>
      </c>
      <c r="F2774" s="153">
        <v>125000</v>
      </c>
      <c r="G2774" s="153">
        <v>125000</v>
      </c>
      <c r="H2774" s="50"/>
    </row>
    <row r="2775" spans="1:8" ht="29.25">
      <c r="A2775" s="151" t="s">
        <v>1058</v>
      </c>
      <c r="B2775" s="151" t="s">
        <v>88</v>
      </c>
      <c r="C2775" s="151" t="s">
        <v>89</v>
      </c>
      <c r="D2775" s="151" t="s">
        <v>72</v>
      </c>
      <c r="E2775" s="152">
        <v>5</v>
      </c>
      <c r="F2775" s="153">
        <v>299000</v>
      </c>
      <c r="G2775" s="153">
        <v>1495000</v>
      </c>
      <c r="H2775" s="50"/>
    </row>
    <row r="2776" spans="1:8" ht="43.5">
      <c r="A2776" s="151" t="s">
        <v>1059</v>
      </c>
      <c r="B2776" s="151" t="s">
        <v>69</v>
      </c>
      <c r="C2776" s="151" t="s">
        <v>70</v>
      </c>
      <c r="D2776" s="151" t="s">
        <v>72</v>
      </c>
      <c r="E2776" s="152">
        <v>1</v>
      </c>
      <c r="F2776" s="153">
        <v>149000</v>
      </c>
      <c r="G2776" s="153">
        <v>149000</v>
      </c>
      <c r="H2776" s="50"/>
    </row>
    <row r="2777" spans="1:8" ht="43.5">
      <c r="A2777" s="151" t="s">
        <v>1059</v>
      </c>
      <c r="B2777" s="151" t="s">
        <v>75</v>
      </c>
      <c r="C2777" s="151" t="s">
        <v>76</v>
      </c>
      <c r="D2777" s="151" t="s">
        <v>78</v>
      </c>
      <c r="E2777" s="152">
        <v>1</v>
      </c>
      <c r="F2777" s="153">
        <v>189000</v>
      </c>
      <c r="G2777" s="153">
        <v>189000</v>
      </c>
      <c r="H2777" s="50"/>
    </row>
    <row r="2778" spans="1:8" ht="43.5">
      <c r="A2778" s="151" t="s">
        <v>1059</v>
      </c>
      <c r="B2778" s="151" t="s">
        <v>79</v>
      </c>
      <c r="C2778" s="151" t="s">
        <v>80</v>
      </c>
      <c r="D2778" s="151" t="s">
        <v>72</v>
      </c>
      <c r="E2778" s="152">
        <v>2</v>
      </c>
      <c r="F2778" s="153">
        <v>129000</v>
      </c>
      <c r="G2778" s="153">
        <v>258000</v>
      </c>
      <c r="H2778" s="50"/>
    </row>
    <row r="2779" spans="1:8" ht="43.5">
      <c r="A2779" s="151" t="s">
        <v>1059</v>
      </c>
      <c r="B2779" s="151" t="s">
        <v>88</v>
      </c>
      <c r="C2779" s="151" t="s">
        <v>89</v>
      </c>
      <c r="D2779" s="151" t="s">
        <v>72</v>
      </c>
      <c r="E2779" s="152">
        <v>2</v>
      </c>
      <c r="F2779" s="153">
        <v>299000</v>
      </c>
      <c r="G2779" s="153">
        <v>598000</v>
      </c>
      <c r="H2779" s="50"/>
    </row>
    <row r="2780" spans="1:8" ht="43.5">
      <c r="A2780" s="151" t="s">
        <v>1060</v>
      </c>
      <c r="B2780" s="151" t="s">
        <v>91</v>
      </c>
      <c r="C2780" s="151" t="s">
        <v>92</v>
      </c>
      <c r="D2780" s="151" t="s">
        <v>72</v>
      </c>
      <c r="E2780" s="152">
        <v>2</v>
      </c>
      <c r="F2780" s="153">
        <v>249000</v>
      </c>
      <c r="G2780" s="153">
        <v>498000</v>
      </c>
      <c r="H2780" s="50"/>
    </row>
    <row r="2781" spans="1:8" ht="43.5">
      <c r="A2781" s="151" t="s">
        <v>1060</v>
      </c>
      <c r="B2781" s="151" t="s">
        <v>83</v>
      </c>
      <c r="C2781" s="151" t="s">
        <v>84</v>
      </c>
      <c r="D2781" s="151" t="s">
        <v>72</v>
      </c>
      <c r="E2781" s="152">
        <v>1</v>
      </c>
      <c r="F2781" s="153">
        <v>125000</v>
      </c>
      <c r="G2781" s="153">
        <v>125000</v>
      </c>
      <c r="H2781" s="50"/>
    </row>
    <row r="2782" spans="1:8" ht="43.5">
      <c r="A2782" s="151" t="s">
        <v>1061</v>
      </c>
      <c r="B2782" s="151" t="s">
        <v>101</v>
      </c>
      <c r="C2782" s="151" t="s">
        <v>102</v>
      </c>
      <c r="D2782" s="151" t="s">
        <v>78</v>
      </c>
      <c r="E2782" s="152">
        <v>4</v>
      </c>
      <c r="F2782" s="153">
        <v>139000</v>
      </c>
      <c r="G2782" s="153">
        <v>556000</v>
      </c>
      <c r="H2782" s="50"/>
    </row>
    <row r="2783" spans="1:8" ht="29.25">
      <c r="A2783" s="151" t="s">
        <v>1062</v>
      </c>
      <c r="B2783" s="151" t="s">
        <v>88</v>
      </c>
      <c r="C2783" s="151" t="s">
        <v>89</v>
      </c>
      <c r="D2783" s="151" t="s">
        <v>72</v>
      </c>
      <c r="E2783" s="152">
        <v>7</v>
      </c>
      <c r="F2783" s="153">
        <v>299000</v>
      </c>
      <c r="G2783" s="153">
        <v>2093000</v>
      </c>
      <c r="H2783" s="50"/>
    </row>
    <row r="2784" spans="1:8" ht="29.25">
      <c r="A2784" s="151" t="s">
        <v>1062</v>
      </c>
      <c r="B2784" s="151" t="s">
        <v>81</v>
      </c>
      <c r="C2784" s="151" t="s">
        <v>82</v>
      </c>
      <c r="D2784" s="151" t="s">
        <v>72</v>
      </c>
      <c r="E2784" s="152">
        <v>9</v>
      </c>
      <c r="F2784" s="153">
        <v>159000</v>
      </c>
      <c r="G2784" s="153">
        <v>1431000</v>
      </c>
      <c r="H2784" s="50"/>
    </row>
    <row r="2785" spans="1:8" ht="29.25">
      <c r="A2785" s="151" t="s">
        <v>1062</v>
      </c>
      <c r="B2785" s="151" t="s">
        <v>69</v>
      </c>
      <c r="C2785" s="151" t="s">
        <v>70</v>
      </c>
      <c r="D2785" s="151" t="s">
        <v>72</v>
      </c>
      <c r="E2785" s="152">
        <v>4</v>
      </c>
      <c r="F2785" s="153">
        <v>149000</v>
      </c>
      <c r="G2785" s="153">
        <v>596000</v>
      </c>
      <c r="H2785" s="50"/>
    </row>
    <row r="2786" spans="1:8" ht="29.25">
      <c r="A2786" s="151" t="s">
        <v>1062</v>
      </c>
      <c r="B2786" s="151" t="s">
        <v>91</v>
      </c>
      <c r="C2786" s="151" t="s">
        <v>92</v>
      </c>
      <c r="D2786" s="151" t="s">
        <v>72</v>
      </c>
      <c r="E2786" s="152">
        <v>3</v>
      </c>
      <c r="F2786" s="153">
        <v>249000</v>
      </c>
      <c r="G2786" s="153">
        <v>747000</v>
      </c>
      <c r="H2786" s="50"/>
    </row>
    <row r="2787" spans="1:8" ht="29.25">
      <c r="A2787" s="151" t="s">
        <v>1062</v>
      </c>
      <c r="B2787" s="151" t="s">
        <v>86</v>
      </c>
      <c r="C2787" s="151" t="s">
        <v>87</v>
      </c>
      <c r="D2787" s="151" t="s">
        <v>72</v>
      </c>
      <c r="E2787" s="152">
        <v>12</v>
      </c>
      <c r="F2787" s="153">
        <v>169000</v>
      </c>
      <c r="G2787" s="153">
        <v>2028000</v>
      </c>
      <c r="H2787" s="50"/>
    </row>
    <row r="2788" spans="1:8" ht="29.25">
      <c r="A2788" s="151" t="s">
        <v>1062</v>
      </c>
      <c r="B2788" s="151" t="s">
        <v>98</v>
      </c>
      <c r="C2788" s="151" t="s">
        <v>99</v>
      </c>
      <c r="D2788" s="151" t="s">
        <v>72</v>
      </c>
      <c r="E2788" s="152">
        <v>2</v>
      </c>
      <c r="F2788" s="153">
        <v>99000</v>
      </c>
      <c r="G2788" s="153">
        <v>198000</v>
      </c>
      <c r="H2788" s="50"/>
    </row>
    <row r="2789" spans="1:8" ht="43.5">
      <c r="A2789" s="151" t="s">
        <v>1063</v>
      </c>
      <c r="B2789" s="151" t="s">
        <v>101</v>
      </c>
      <c r="C2789" s="151" t="s">
        <v>102</v>
      </c>
      <c r="D2789" s="151" t="s">
        <v>78</v>
      </c>
      <c r="E2789" s="152">
        <v>12</v>
      </c>
      <c r="F2789" s="153">
        <v>139000</v>
      </c>
      <c r="G2789" s="153">
        <v>1668000</v>
      </c>
      <c r="H2789" s="50"/>
    </row>
    <row r="2790" spans="1:8" ht="29.25">
      <c r="A2790" s="151" t="s">
        <v>1064</v>
      </c>
      <c r="B2790" s="151" t="s">
        <v>86</v>
      </c>
      <c r="C2790" s="151" t="s">
        <v>87</v>
      </c>
      <c r="D2790" s="151" t="s">
        <v>72</v>
      </c>
      <c r="E2790" s="152">
        <v>5</v>
      </c>
      <c r="F2790" s="153">
        <v>169000</v>
      </c>
      <c r="G2790" s="153">
        <v>845000</v>
      </c>
      <c r="H2790" s="50"/>
    </row>
    <row r="2791" spans="1:8" ht="29.25">
      <c r="A2791" s="151" t="s">
        <v>1064</v>
      </c>
      <c r="B2791" s="151" t="s">
        <v>79</v>
      </c>
      <c r="C2791" s="151" t="s">
        <v>80</v>
      </c>
      <c r="D2791" s="151" t="s">
        <v>72</v>
      </c>
      <c r="E2791" s="152">
        <v>10</v>
      </c>
      <c r="F2791" s="153">
        <v>129000</v>
      </c>
      <c r="G2791" s="153">
        <v>1290000</v>
      </c>
      <c r="H2791" s="50"/>
    </row>
    <row r="2792" spans="1:8" ht="29.25">
      <c r="A2792" s="151" t="s">
        <v>1065</v>
      </c>
      <c r="B2792" s="151" t="s">
        <v>96</v>
      </c>
      <c r="C2792" s="151" t="s">
        <v>97</v>
      </c>
      <c r="D2792" s="151" t="s">
        <v>72</v>
      </c>
      <c r="E2792" s="152">
        <v>4</v>
      </c>
      <c r="F2792" s="153">
        <v>449000</v>
      </c>
      <c r="G2792" s="153">
        <v>1796000</v>
      </c>
      <c r="H2792" s="50"/>
    </row>
    <row r="2793" spans="1:8" ht="29.25">
      <c r="A2793" s="151" t="s">
        <v>1065</v>
      </c>
      <c r="B2793" s="151" t="s">
        <v>81</v>
      </c>
      <c r="C2793" s="151" t="s">
        <v>82</v>
      </c>
      <c r="D2793" s="151" t="s">
        <v>72</v>
      </c>
      <c r="E2793" s="152">
        <v>11</v>
      </c>
      <c r="F2793" s="153">
        <v>159000</v>
      </c>
      <c r="G2793" s="153">
        <v>1749000</v>
      </c>
      <c r="H2793" s="50"/>
    </row>
    <row r="2794" spans="1:8" ht="29.25">
      <c r="A2794" s="151" t="s">
        <v>1065</v>
      </c>
      <c r="B2794" s="151" t="s">
        <v>75</v>
      </c>
      <c r="C2794" s="151" t="s">
        <v>76</v>
      </c>
      <c r="D2794" s="151" t="s">
        <v>78</v>
      </c>
      <c r="E2794" s="152">
        <v>10</v>
      </c>
      <c r="F2794" s="153">
        <v>189000</v>
      </c>
      <c r="G2794" s="153">
        <v>1890000</v>
      </c>
      <c r="H2794" s="50"/>
    </row>
    <row r="2795" spans="1:8" ht="29.25">
      <c r="A2795" s="151" t="s">
        <v>1065</v>
      </c>
      <c r="B2795" s="151" t="s">
        <v>86</v>
      </c>
      <c r="C2795" s="151" t="s">
        <v>87</v>
      </c>
      <c r="D2795" s="151" t="s">
        <v>72</v>
      </c>
      <c r="E2795" s="152">
        <v>9</v>
      </c>
      <c r="F2795" s="153">
        <v>169000</v>
      </c>
      <c r="G2795" s="153">
        <v>1521000</v>
      </c>
      <c r="H2795" s="50"/>
    </row>
    <row r="2796" spans="1:8" ht="29.25">
      <c r="A2796" s="151" t="s">
        <v>1065</v>
      </c>
      <c r="B2796" s="151" t="s">
        <v>93</v>
      </c>
      <c r="C2796" s="151" t="s">
        <v>94</v>
      </c>
      <c r="D2796" s="151" t="s">
        <v>72</v>
      </c>
      <c r="E2796" s="152">
        <v>2</v>
      </c>
      <c r="F2796" s="153">
        <v>549000</v>
      </c>
      <c r="G2796" s="153">
        <v>1098000</v>
      </c>
      <c r="H2796" s="50"/>
    </row>
    <row r="2797" spans="1:8" ht="29.25">
      <c r="A2797" s="151" t="s">
        <v>1065</v>
      </c>
      <c r="B2797" s="151" t="s">
        <v>69</v>
      </c>
      <c r="C2797" s="151" t="s">
        <v>70</v>
      </c>
      <c r="D2797" s="151" t="s">
        <v>72</v>
      </c>
      <c r="E2797" s="152">
        <v>1</v>
      </c>
      <c r="F2797" s="153">
        <v>149000</v>
      </c>
      <c r="G2797" s="153">
        <v>149000</v>
      </c>
      <c r="H2797" s="50"/>
    </row>
    <row r="2798" spans="1:8" ht="29.25">
      <c r="A2798" s="151" t="s">
        <v>1066</v>
      </c>
      <c r="B2798" s="151" t="s">
        <v>81</v>
      </c>
      <c r="C2798" s="151" t="s">
        <v>82</v>
      </c>
      <c r="D2798" s="151" t="s">
        <v>72</v>
      </c>
      <c r="E2798" s="152">
        <v>7</v>
      </c>
      <c r="F2798" s="153">
        <v>159000</v>
      </c>
      <c r="G2798" s="153">
        <v>1113000</v>
      </c>
      <c r="H2798" s="50"/>
    </row>
    <row r="2799" spans="1:8" ht="29.25">
      <c r="A2799" s="151" t="s">
        <v>1066</v>
      </c>
      <c r="B2799" s="151" t="s">
        <v>96</v>
      </c>
      <c r="C2799" s="151" t="s">
        <v>97</v>
      </c>
      <c r="D2799" s="151" t="s">
        <v>72</v>
      </c>
      <c r="E2799" s="152">
        <v>3</v>
      </c>
      <c r="F2799" s="153">
        <v>449000</v>
      </c>
      <c r="G2799" s="153">
        <v>1347000</v>
      </c>
      <c r="H2799" s="50"/>
    </row>
    <row r="2800" spans="1:8" ht="29.25">
      <c r="A2800" s="151" t="s">
        <v>1066</v>
      </c>
      <c r="B2800" s="151" t="s">
        <v>86</v>
      </c>
      <c r="C2800" s="151" t="s">
        <v>87</v>
      </c>
      <c r="D2800" s="151" t="s">
        <v>72</v>
      </c>
      <c r="E2800" s="152">
        <v>1</v>
      </c>
      <c r="F2800" s="153">
        <v>169000</v>
      </c>
      <c r="G2800" s="153">
        <v>169000</v>
      </c>
      <c r="H2800" s="50"/>
    </row>
    <row r="2801" spans="1:8" ht="29.25">
      <c r="A2801" s="151" t="s">
        <v>1066</v>
      </c>
      <c r="B2801" s="151" t="s">
        <v>83</v>
      </c>
      <c r="C2801" s="151" t="s">
        <v>84</v>
      </c>
      <c r="D2801" s="151" t="s">
        <v>72</v>
      </c>
      <c r="E2801" s="152">
        <v>10</v>
      </c>
      <c r="F2801" s="153">
        <v>125000</v>
      </c>
      <c r="G2801" s="153">
        <v>1250000</v>
      </c>
      <c r="H2801" s="50"/>
    </row>
    <row r="2802" spans="1:8" ht="29.25">
      <c r="A2802" s="151" t="s">
        <v>1066</v>
      </c>
      <c r="B2802" s="151" t="s">
        <v>79</v>
      </c>
      <c r="C2802" s="151" t="s">
        <v>80</v>
      </c>
      <c r="D2802" s="151" t="s">
        <v>72</v>
      </c>
      <c r="E2802" s="152">
        <v>11</v>
      </c>
      <c r="F2802" s="153">
        <v>129000</v>
      </c>
      <c r="G2802" s="153">
        <v>1419000</v>
      </c>
      <c r="H2802" s="50"/>
    </row>
    <row r="2803" spans="1:8" ht="29.25">
      <c r="A2803" s="151" t="s">
        <v>1066</v>
      </c>
      <c r="B2803" s="151" t="s">
        <v>101</v>
      </c>
      <c r="C2803" s="151" t="s">
        <v>102</v>
      </c>
      <c r="D2803" s="151" t="s">
        <v>78</v>
      </c>
      <c r="E2803" s="152">
        <v>5</v>
      </c>
      <c r="F2803" s="153">
        <v>139000</v>
      </c>
      <c r="G2803" s="153">
        <v>695000</v>
      </c>
      <c r="H2803" s="50"/>
    </row>
    <row r="2804" spans="1:8" ht="29.25">
      <c r="A2804" s="151" t="s">
        <v>1067</v>
      </c>
      <c r="B2804" s="151" t="s">
        <v>101</v>
      </c>
      <c r="C2804" s="151" t="s">
        <v>102</v>
      </c>
      <c r="D2804" s="151" t="s">
        <v>78</v>
      </c>
      <c r="E2804" s="152">
        <v>8</v>
      </c>
      <c r="F2804" s="153">
        <v>139000</v>
      </c>
      <c r="G2804" s="153">
        <v>1112000</v>
      </c>
      <c r="H2804" s="50"/>
    </row>
    <row r="2805" spans="1:8" ht="43.5">
      <c r="A2805" s="151" t="s">
        <v>1068</v>
      </c>
      <c r="B2805" s="151" t="s">
        <v>69</v>
      </c>
      <c r="C2805" s="151" t="s">
        <v>70</v>
      </c>
      <c r="D2805" s="151" t="s">
        <v>72</v>
      </c>
      <c r="E2805" s="152">
        <v>7</v>
      </c>
      <c r="F2805" s="153">
        <v>149000</v>
      </c>
      <c r="G2805" s="153">
        <v>1043000</v>
      </c>
      <c r="H2805" s="50"/>
    </row>
    <row r="2806" spans="1:8" ht="43.5">
      <c r="A2806" s="151" t="s">
        <v>1068</v>
      </c>
      <c r="B2806" s="151" t="s">
        <v>79</v>
      </c>
      <c r="C2806" s="151" t="s">
        <v>80</v>
      </c>
      <c r="D2806" s="151" t="s">
        <v>72</v>
      </c>
      <c r="E2806" s="152">
        <v>3</v>
      </c>
      <c r="F2806" s="153">
        <v>129000</v>
      </c>
      <c r="G2806" s="153">
        <v>387000</v>
      </c>
      <c r="H2806" s="50"/>
    </row>
    <row r="2807" spans="1:8" ht="43.5">
      <c r="A2807" s="151" t="s">
        <v>1068</v>
      </c>
      <c r="B2807" s="151" t="s">
        <v>93</v>
      </c>
      <c r="C2807" s="151" t="s">
        <v>94</v>
      </c>
      <c r="D2807" s="151" t="s">
        <v>72</v>
      </c>
      <c r="E2807" s="152">
        <v>3</v>
      </c>
      <c r="F2807" s="153">
        <v>549000</v>
      </c>
      <c r="G2807" s="153">
        <v>1647000</v>
      </c>
      <c r="H2807" s="50"/>
    </row>
    <row r="2808" spans="1:8" ht="43.5">
      <c r="A2808" s="151" t="s">
        <v>1068</v>
      </c>
      <c r="B2808" s="151" t="s">
        <v>101</v>
      </c>
      <c r="C2808" s="151" t="s">
        <v>102</v>
      </c>
      <c r="D2808" s="151" t="s">
        <v>78</v>
      </c>
      <c r="E2808" s="152">
        <v>10</v>
      </c>
      <c r="F2808" s="153">
        <v>139000</v>
      </c>
      <c r="G2808" s="153">
        <v>1390000</v>
      </c>
      <c r="H2808" s="50"/>
    </row>
    <row r="2809" spans="1:8" ht="43.5">
      <c r="A2809" s="151" t="s">
        <v>1069</v>
      </c>
      <c r="B2809" s="151" t="s">
        <v>81</v>
      </c>
      <c r="C2809" s="151" t="s">
        <v>82</v>
      </c>
      <c r="D2809" s="151" t="s">
        <v>72</v>
      </c>
      <c r="E2809" s="152">
        <v>3</v>
      </c>
      <c r="F2809" s="153">
        <v>159000</v>
      </c>
      <c r="G2809" s="153">
        <v>477000</v>
      </c>
      <c r="H2809" s="50"/>
    </row>
    <row r="2810" spans="1:8" ht="43.5">
      <c r="A2810" s="151" t="s">
        <v>1069</v>
      </c>
      <c r="B2810" s="151" t="s">
        <v>101</v>
      </c>
      <c r="C2810" s="151" t="s">
        <v>102</v>
      </c>
      <c r="D2810" s="151" t="s">
        <v>78</v>
      </c>
      <c r="E2810" s="152">
        <v>6</v>
      </c>
      <c r="F2810" s="153">
        <v>139000</v>
      </c>
      <c r="G2810" s="153">
        <v>834000</v>
      </c>
      <c r="H2810" s="50"/>
    </row>
    <row r="2811" spans="1:8" ht="43.5">
      <c r="A2811" s="151" t="s">
        <v>1069</v>
      </c>
      <c r="B2811" s="151" t="s">
        <v>69</v>
      </c>
      <c r="C2811" s="151" t="s">
        <v>70</v>
      </c>
      <c r="D2811" s="151" t="s">
        <v>72</v>
      </c>
      <c r="E2811" s="152">
        <v>10</v>
      </c>
      <c r="F2811" s="153">
        <v>149000</v>
      </c>
      <c r="G2811" s="153">
        <v>1490000</v>
      </c>
      <c r="H2811" s="50"/>
    </row>
    <row r="2812" spans="1:8" ht="43.5">
      <c r="A2812" s="151" t="s">
        <v>1069</v>
      </c>
      <c r="B2812" s="151" t="s">
        <v>98</v>
      </c>
      <c r="C2812" s="151" t="s">
        <v>99</v>
      </c>
      <c r="D2812" s="151" t="s">
        <v>72</v>
      </c>
      <c r="E2812" s="152">
        <v>1</v>
      </c>
      <c r="F2812" s="153">
        <v>99000</v>
      </c>
      <c r="G2812" s="153">
        <v>99000</v>
      </c>
      <c r="H2812" s="50"/>
    </row>
    <row r="2813" spans="1:8" ht="43.5">
      <c r="A2813" s="151" t="s">
        <v>1069</v>
      </c>
      <c r="B2813" s="151" t="s">
        <v>93</v>
      </c>
      <c r="C2813" s="151" t="s">
        <v>94</v>
      </c>
      <c r="D2813" s="151" t="s">
        <v>72</v>
      </c>
      <c r="E2813" s="152">
        <v>2</v>
      </c>
      <c r="F2813" s="153">
        <v>549000</v>
      </c>
      <c r="G2813" s="153">
        <v>1098000</v>
      </c>
      <c r="H2813" s="50"/>
    </row>
    <row r="2814" spans="1:8" ht="29.25">
      <c r="A2814" s="151" t="s">
        <v>1070</v>
      </c>
      <c r="B2814" s="151" t="s">
        <v>75</v>
      </c>
      <c r="C2814" s="151" t="s">
        <v>76</v>
      </c>
      <c r="D2814" s="151" t="s">
        <v>78</v>
      </c>
      <c r="E2814" s="152">
        <v>10</v>
      </c>
      <c r="F2814" s="153">
        <v>189000</v>
      </c>
      <c r="G2814" s="153">
        <v>1890000</v>
      </c>
      <c r="H2814" s="50"/>
    </row>
    <row r="2815" spans="1:8" ht="29.25">
      <c r="A2815" s="151" t="s">
        <v>1070</v>
      </c>
      <c r="B2815" s="151" t="s">
        <v>73</v>
      </c>
      <c r="C2815" s="151" t="s">
        <v>74</v>
      </c>
      <c r="D2815" s="151" t="s">
        <v>72</v>
      </c>
      <c r="E2815" s="152">
        <v>2</v>
      </c>
      <c r="F2815" s="153">
        <v>119000</v>
      </c>
      <c r="G2815" s="153">
        <v>238000</v>
      </c>
      <c r="H2815" s="50"/>
    </row>
    <row r="2816" spans="1:8" ht="29.25">
      <c r="A2816" s="151" t="s">
        <v>1070</v>
      </c>
      <c r="B2816" s="151" t="s">
        <v>86</v>
      </c>
      <c r="C2816" s="151" t="s">
        <v>87</v>
      </c>
      <c r="D2816" s="151" t="s">
        <v>72</v>
      </c>
      <c r="E2816" s="152">
        <v>9</v>
      </c>
      <c r="F2816" s="153">
        <v>169000</v>
      </c>
      <c r="G2816" s="153">
        <v>1521000</v>
      </c>
      <c r="H2816" s="50"/>
    </row>
    <row r="2817" spans="1:8" ht="29.25">
      <c r="A2817" s="151" t="s">
        <v>1070</v>
      </c>
      <c r="B2817" s="151" t="s">
        <v>91</v>
      </c>
      <c r="C2817" s="151" t="s">
        <v>92</v>
      </c>
      <c r="D2817" s="151" t="s">
        <v>72</v>
      </c>
      <c r="E2817" s="152">
        <v>3</v>
      </c>
      <c r="F2817" s="153">
        <v>249000</v>
      </c>
      <c r="G2817" s="153">
        <v>747000</v>
      </c>
      <c r="H2817" s="50"/>
    </row>
    <row r="2818" spans="1:8" ht="29.25">
      <c r="A2818" s="151" t="s">
        <v>1070</v>
      </c>
      <c r="B2818" s="151" t="s">
        <v>96</v>
      </c>
      <c r="C2818" s="151" t="s">
        <v>97</v>
      </c>
      <c r="D2818" s="151" t="s">
        <v>72</v>
      </c>
      <c r="E2818" s="152">
        <v>4</v>
      </c>
      <c r="F2818" s="153">
        <v>449000</v>
      </c>
      <c r="G2818" s="153">
        <v>1796000</v>
      </c>
      <c r="H2818" s="50"/>
    </row>
    <row r="2819" spans="1:8" ht="43.5">
      <c r="A2819" s="151" t="s">
        <v>1071</v>
      </c>
      <c r="B2819" s="151" t="s">
        <v>86</v>
      </c>
      <c r="C2819" s="151" t="s">
        <v>87</v>
      </c>
      <c r="D2819" s="151" t="s">
        <v>72</v>
      </c>
      <c r="E2819" s="152">
        <v>11</v>
      </c>
      <c r="F2819" s="153">
        <v>169000</v>
      </c>
      <c r="G2819" s="153">
        <v>1859000</v>
      </c>
      <c r="H2819" s="50"/>
    </row>
    <row r="2820" spans="1:8" ht="43.5">
      <c r="A2820" s="151" t="s">
        <v>1071</v>
      </c>
      <c r="B2820" s="151" t="s">
        <v>96</v>
      </c>
      <c r="C2820" s="151" t="s">
        <v>97</v>
      </c>
      <c r="D2820" s="151" t="s">
        <v>72</v>
      </c>
      <c r="E2820" s="152">
        <v>2</v>
      </c>
      <c r="F2820" s="153">
        <v>449000</v>
      </c>
      <c r="G2820" s="153">
        <v>898000</v>
      </c>
      <c r="H2820" s="50"/>
    </row>
    <row r="2821" spans="1:8" ht="43.5">
      <c r="A2821" s="151" t="s">
        <v>1071</v>
      </c>
      <c r="B2821" s="151" t="s">
        <v>93</v>
      </c>
      <c r="C2821" s="151" t="s">
        <v>94</v>
      </c>
      <c r="D2821" s="151" t="s">
        <v>72</v>
      </c>
      <c r="E2821" s="152">
        <v>2</v>
      </c>
      <c r="F2821" s="153">
        <v>549000</v>
      </c>
      <c r="G2821" s="153">
        <v>1098000</v>
      </c>
      <c r="H2821" s="50"/>
    </row>
    <row r="2822" spans="1:8" ht="29.25">
      <c r="A2822" s="151" t="s">
        <v>1072</v>
      </c>
      <c r="B2822" s="151" t="s">
        <v>83</v>
      </c>
      <c r="C2822" s="151" t="s">
        <v>84</v>
      </c>
      <c r="D2822" s="151" t="s">
        <v>72</v>
      </c>
      <c r="E2822" s="152">
        <v>8</v>
      </c>
      <c r="F2822" s="153">
        <v>125000</v>
      </c>
      <c r="G2822" s="153">
        <v>1000000</v>
      </c>
      <c r="H2822" s="50"/>
    </row>
    <row r="2823" spans="1:8" ht="29.25">
      <c r="A2823" s="151" t="s">
        <v>1072</v>
      </c>
      <c r="B2823" s="151" t="s">
        <v>79</v>
      </c>
      <c r="C2823" s="151" t="s">
        <v>80</v>
      </c>
      <c r="D2823" s="151" t="s">
        <v>72</v>
      </c>
      <c r="E2823" s="152">
        <v>5</v>
      </c>
      <c r="F2823" s="153">
        <v>129000</v>
      </c>
      <c r="G2823" s="153">
        <v>645000</v>
      </c>
      <c r="H2823" s="50"/>
    </row>
    <row r="2824" spans="1:8" ht="29.25">
      <c r="A2824" s="151" t="s">
        <v>1072</v>
      </c>
      <c r="B2824" s="151" t="s">
        <v>96</v>
      </c>
      <c r="C2824" s="151" t="s">
        <v>97</v>
      </c>
      <c r="D2824" s="151" t="s">
        <v>72</v>
      </c>
      <c r="E2824" s="152">
        <v>3</v>
      </c>
      <c r="F2824" s="153">
        <v>449000</v>
      </c>
      <c r="G2824" s="153">
        <v>1347000</v>
      </c>
      <c r="H2824" s="50"/>
    </row>
    <row r="2825" spans="1:8" ht="29.25">
      <c r="A2825" s="151" t="s">
        <v>1072</v>
      </c>
      <c r="B2825" s="151" t="s">
        <v>98</v>
      </c>
      <c r="C2825" s="151" t="s">
        <v>99</v>
      </c>
      <c r="D2825" s="151" t="s">
        <v>72</v>
      </c>
      <c r="E2825" s="152">
        <v>5</v>
      </c>
      <c r="F2825" s="153">
        <v>99000</v>
      </c>
      <c r="G2825" s="153">
        <v>495000</v>
      </c>
      <c r="H2825" s="50"/>
    </row>
    <row r="2826" spans="1:8" ht="43.5">
      <c r="A2826" s="151" t="s">
        <v>1073</v>
      </c>
      <c r="B2826" s="151" t="s">
        <v>93</v>
      </c>
      <c r="C2826" s="151" t="s">
        <v>94</v>
      </c>
      <c r="D2826" s="151" t="s">
        <v>72</v>
      </c>
      <c r="E2826" s="152">
        <v>3</v>
      </c>
      <c r="F2826" s="153">
        <v>549000</v>
      </c>
      <c r="G2826" s="153">
        <v>1647000</v>
      </c>
      <c r="H2826" s="50"/>
    </row>
    <row r="2827" spans="1:8" ht="43.5">
      <c r="A2827" s="151" t="s">
        <v>1073</v>
      </c>
      <c r="B2827" s="151" t="s">
        <v>79</v>
      </c>
      <c r="C2827" s="151" t="s">
        <v>80</v>
      </c>
      <c r="D2827" s="151" t="s">
        <v>72</v>
      </c>
      <c r="E2827" s="152">
        <v>7</v>
      </c>
      <c r="F2827" s="153">
        <v>129000</v>
      </c>
      <c r="G2827" s="153">
        <v>903000</v>
      </c>
      <c r="H2827" s="50"/>
    </row>
    <row r="2828" spans="1:8" ht="43.5">
      <c r="A2828" s="151" t="s">
        <v>1073</v>
      </c>
      <c r="B2828" s="151" t="s">
        <v>81</v>
      </c>
      <c r="C2828" s="151" t="s">
        <v>82</v>
      </c>
      <c r="D2828" s="151" t="s">
        <v>72</v>
      </c>
      <c r="E2828" s="152">
        <v>4</v>
      </c>
      <c r="F2828" s="153">
        <v>159000</v>
      </c>
      <c r="G2828" s="153">
        <v>636000</v>
      </c>
      <c r="H2828" s="50"/>
    </row>
    <row r="2829" spans="1:8" ht="43.5">
      <c r="A2829" s="151" t="s">
        <v>1073</v>
      </c>
      <c r="B2829" s="151" t="s">
        <v>98</v>
      </c>
      <c r="C2829" s="151" t="s">
        <v>99</v>
      </c>
      <c r="D2829" s="151" t="s">
        <v>72</v>
      </c>
      <c r="E2829" s="152">
        <v>4</v>
      </c>
      <c r="F2829" s="153">
        <v>99000</v>
      </c>
      <c r="G2829" s="153">
        <v>396000</v>
      </c>
      <c r="H2829" s="50"/>
    </row>
    <row r="2830" spans="1:8" ht="29.25">
      <c r="A2830" s="151" t="s">
        <v>1074</v>
      </c>
      <c r="B2830" s="151" t="s">
        <v>91</v>
      </c>
      <c r="C2830" s="151" t="s">
        <v>92</v>
      </c>
      <c r="D2830" s="151" t="s">
        <v>72</v>
      </c>
      <c r="E2830" s="152">
        <v>2</v>
      </c>
      <c r="F2830" s="153">
        <v>249000</v>
      </c>
      <c r="G2830" s="153">
        <v>498000</v>
      </c>
      <c r="H2830" s="50"/>
    </row>
    <row r="2831" spans="1:8" ht="29.25">
      <c r="A2831" s="151" t="s">
        <v>1074</v>
      </c>
      <c r="B2831" s="151" t="s">
        <v>75</v>
      </c>
      <c r="C2831" s="151" t="s">
        <v>76</v>
      </c>
      <c r="D2831" s="151" t="s">
        <v>78</v>
      </c>
      <c r="E2831" s="152">
        <v>9</v>
      </c>
      <c r="F2831" s="153">
        <v>189000</v>
      </c>
      <c r="G2831" s="153">
        <v>1701000</v>
      </c>
      <c r="H2831" s="50"/>
    </row>
    <row r="2832" spans="1:8" ht="29.25">
      <c r="A2832" s="151" t="s">
        <v>1074</v>
      </c>
      <c r="B2832" s="151" t="s">
        <v>73</v>
      </c>
      <c r="C2832" s="151" t="s">
        <v>74</v>
      </c>
      <c r="D2832" s="151" t="s">
        <v>72</v>
      </c>
      <c r="E2832" s="152">
        <v>11</v>
      </c>
      <c r="F2832" s="153">
        <v>119000</v>
      </c>
      <c r="G2832" s="153">
        <v>1309000</v>
      </c>
      <c r="H2832" s="50"/>
    </row>
    <row r="2833" spans="1:8" ht="43.5">
      <c r="A2833" s="151" t="s">
        <v>1075</v>
      </c>
      <c r="B2833" s="151" t="s">
        <v>98</v>
      </c>
      <c r="C2833" s="151" t="s">
        <v>99</v>
      </c>
      <c r="D2833" s="151" t="s">
        <v>72</v>
      </c>
      <c r="E2833" s="152">
        <v>3</v>
      </c>
      <c r="F2833" s="153">
        <v>99000</v>
      </c>
      <c r="G2833" s="153">
        <v>297000</v>
      </c>
      <c r="H2833" s="50"/>
    </row>
    <row r="2834" spans="1:8" ht="43.5">
      <c r="A2834" s="151" t="s">
        <v>1075</v>
      </c>
      <c r="B2834" s="151" t="s">
        <v>69</v>
      </c>
      <c r="C2834" s="151" t="s">
        <v>70</v>
      </c>
      <c r="D2834" s="151" t="s">
        <v>72</v>
      </c>
      <c r="E2834" s="152">
        <v>10</v>
      </c>
      <c r="F2834" s="153">
        <v>149000</v>
      </c>
      <c r="G2834" s="153">
        <v>1490000</v>
      </c>
      <c r="H2834" s="50"/>
    </row>
    <row r="2835" spans="1:8" ht="43.5">
      <c r="A2835" s="151" t="s">
        <v>1075</v>
      </c>
      <c r="B2835" s="151" t="s">
        <v>83</v>
      </c>
      <c r="C2835" s="151" t="s">
        <v>84</v>
      </c>
      <c r="D2835" s="151" t="s">
        <v>72</v>
      </c>
      <c r="E2835" s="152">
        <v>3</v>
      </c>
      <c r="F2835" s="153">
        <v>125000</v>
      </c>
      <c r="G2835" s="153">
        <v>375000</v>
      </c>
      <c r="H2835" s="50"/>
    </row>
    <row r="2836" spans="1:8" ht="43.5">
      <c r="A2836" s="151" t="s">
        <v>1075</v>
      </c>
      <c r="B2836" s="151" t="s">
        <v>75</v>
      </c>
      <c r="C2836" s="151" t="s">
        <v>76</v>
      </c>
      <c r="D2836" s="151" t="s">
        <v>78</v>
      </c>
      <c r="E2836" s="152">
        <v>7</v>
      </c>
      <c r="F2836" s="153">
        <v>189000</v>
      </c>
      <c r="G2836" s="153">
        <v>1323000</v>
      </c>
      <c r="H2836" s="50"/>
    </row>
    <row r="2837" spans="1:8" ht="29.25">
      <c r="A2837" s="151" t="s">
        <v>1076</v>
      </c>
      <c r="B2837" s="151" t="s">
        <v>91</v>
      </c>
      <c r="C2837" s="151" t="s">
        <v>92</v>
      </c>
      <c r="D2837" s="151" t="s">
        <v>72</v>
      </c>
      <c r="E2837" s="152">
        <v>3</v>
      </c>
      <c r="F2837" s="153">
        <v>249000</v>
      </c>
      <c r="G2837" s="153">
        <v>747000</v>
      </c>
      <c r="H2837" s="50"/>
    </row>
    <row r="2838" spans="1:8" ht="29.25">
      <c r="A2838" s="151" t="s">
        <v>1076</v>
      </c>
      <c r="B2838" s="151" t="s">
        <v>81</v>
      </c>
      <c r="C2838" s="151" t="s">
        <v>82</v>
      </c>
      <c r="D2838" s="151" t="s">
        <v>72</v>
      </c>
      <c r="E2838" s="152">
        <v>4</v>
      </c>
      <c r="F2838" s="153">
        <v>159000</v>
      </c>
      <c r="G2838" s="153">
        <v>636000</v>
      </c>
      <c r="H2838" s="50"/>
    </row>
    <row r="2839" spans="1:8" ht="29.25">
      <c r="A2839" s="151" t="s">
        <v>1076</v>
      </c>
      <c r="B2839" s="151" t="s">
        <v>69</v>
      </c>
      <c r="C2839" s="151" t="s">
        <v>70</v>
      </c>
      <c r="D2839" s="151" t="s">
        <v>72</v>
      </c>
      <c r="E2839" s="152">
        <v>4</v>
      </c>
      <c r="F2839" s="153">
        <v>149000</v>
      </c>
      <c r="G2839" s="153">
        <v>596000</v>
      </c>
      <c r="H2839" s="50"/>
    </row>
    <row r="2840" spans="1:8" ht="29.25">
      <c r="A2840" s="151" t="s">
        <v>1076</v>
      </c>
      <c r="B2840" s="151" t="s">
        <v>83</v>
      </c>
      <c r="C2840" s="151" t="s">
        <v>84</v>
      </c>
      <c r="D2840" s="151" t="s">
        <v>72</v>
      </c>
      <c r="E2840" s="152">
        <v>11</v>
      </c>
      <c r="F2840" s="153">
        <v>125000</v>
      </c>
      <c r="G2840" s="153">
        <v>1375000</v>
      </c>
      <c r="H2840" s="50"/>
    </row>
    <row r="2841" spans="1:8" ht="29.25">
      <c r="A2841" s="151" t="s">
        <v>1076</v>
      </c>
      <c r="B2841" s="151" t="s">
        <v>93</v>
      </c>
      <c r="C2841" s="151" t="s">
        <v>94</v>
      </c>
      <c r="D2841" s="151" t="s">
        <v>72</v>
      </c>
      <c r="E2841" s="152">
        <v>3</v>
      </c>
      <c r="F2841" s="153">
        <v>549000</v>
      </c>
      <c r="G2841" s="153">
        <v>1647000</v>
      </c>
      <c r="H2841" s="50"/>
    </row>
    <row r="2842" spans="1:8" ht="29.25">
      <c r="A2842" s="151" t="s">
        <v>1077</v>
      </c>
      <c r="B2842" s="151" t="s">
        <v>98</v>
      </c>
      <c r="C2842" s="151" t="s">
        <v>99</v>
      </c>
      <c r="D2842" s="151" t="s">
        <v>72</v>
      </c>
      <c r="E2842" s="152">
        <v>10</v>
      </c>
      <c r="F2842" s="153">
        <v>99000</v>
      </c>
      <c r="G2842" s="153">
        <v>990000</v>
      </c>
      <c r="H2842" s="50"/>
    </row>
    <row r="2843" spans="1:8" ht="29.25">
      <c r="A2843" s="151" t="s">
        <v>1077</v>
      </c>
      <c r="B2843" s="151" t="s">
        <v>86</v>
      </c>
      <c r="C2843" s="151" t="s">
        <v>87</v>
      </c>
      <c r="D2843" s="151" t="s">
        <v>72</v>
      </c>
      <c r="E2843" s="152">
        <v>4</v>
      </c>
      <c r="F2843" s="153">
        <v>169000</v>
      </c>
      <c r="G2843" s="153">
        <v>676000</v>
      </c>
      <c r="H2843" s="50"/>
    </row>
    <row r="2844" spans="1:8" ht="43.5">
      <c r="A2844" s="151" t="s">
        <v>1078</v>
      </c>
      <c r="B2844" s="151" t="s">
        <v>83</v>
      </c>
      <c r="C2844" s="151" t="s">
        <v>84</v>
      </c>
      <c r="D2844" s="151" t="s">
        <v>72</v>
      </c>
      <c r="E2844" s="152">
        <v>7</v>
      </c>
      <c r="F2844" s="153">
        <v>125000</v>
      </c>
      <c r="G2844" s="153">
        <v>875000</v>
      </c>
      <c r="H2844" s="50"/>
    </row>
    <row r="2845" spans="1:8" ht="43.5">
      <c r="A2845" s="151" t="s">
        <v>1078</v>
      </c>
      <c r="B2845" s="151" t="s">
        <v>93</v>
      </c>
      <c r="C2845" s="151" t="s">
        <v>94</v>
      </c>
      <c r="D2845" s="151" t="s">
        <v>72</v>
      </c>
      <c r="E2845" s="152">
        <v>3</v>
      </c>
      <c r="F2845" s="153">
        <v>549000</v>
      </c>
      <c r="G2845" s="153">
        <v>1647000</v>
      </c>
      <c r="H2845" s="50"/>
    </row>
    <row r="2846" spans="1:8" ht="43.5">
      <c r="A2846" s="151" t="s">
        <v>1078</v>
      </c>
      <c r="B2846" s="151" t="s">
        <v>81</v>
      </c>
      <c r="C2846" s="151" t="s">
        <v>82</v>
      </c>
      <c r="D2846" s="151" t="s">
        <v>72</v>
      </c>
      <c r="E2846" s="152">
        <v>3</v>
      </c>
      <c r="F2846" s="153">
        <v>159000</v>
      </c>
      <c r="G2846" s="153">
        <v>477000</v>
      </c>
      <c r="H2846" s="50"/>
    </row>
    <row r="2847" spans="1:8" ht="43.5">
      <c r="A2847" s="151" t="s">
        <v>1078</v>
      </c>
      <c r="B2847" s="151" t="s">
        <v>73</v>
      </c>
      <c r="C2847" s="151" t="s">
        <v>74</v>
      </c>
      <c r="D2847" s="151" t="s">
        <v>72</v>
      </c>
      <c r="E2847" s="152">
        <v>4</v>
      </c>
      <c r="F2847" s="153">
        <v>119000</v>
      </c>
      <c r="G2847" s="153">
        <v>476000</v>
      </c>
      <c r="H2847" s="50"/>
    </row>
    <row r="2848" spans="1:8" ht="43.5">
      <c r="A2848" s="151" t="s">
        <v>1078</v>
      </c>
      <c r="B2848" s="151" t="s">
        <v>86</v>
      </c>
      <c r="C2848" s="151" t="s">
        <v>87</v>
      </c>
      <c r="D2848" s="151" t="s">
        <v>72</v>
      </c>
      <c r="E2848" s="152">
        <v>2</v>
      </c>
      <c r="F2848" s="153">
        <v>169000</v>
      </c>
      <c r="G2848" s="153">
        <v>338000</v>
      </c>
      <c r="H2848" s="50"/>
    </row>
    <row r="2849" spans="1:8" ht="43.5">
      <c r="A2849" s="151" t="s">
        <v>1078</v>
      </c>
      <c r="B2849" s="151" t="s">
        <v>101</v>
      </c>
      <c r="C2849" s="151" t="s">
        <v>102</v>
      </c>
      <c r="D2849" s="151" t="s">
        <v>78</v>
      </c>
      <c r="E2849" s="152">
        <v>11</v>
      </c>
      <c r="F2849" s="153">
        <v>139000</v>
      </c>
      <c r="G2849" s="153">
        <v>1529000</v>
      </c>
      <c r="H2849" s="50"/>
    </row>
    <row r="2850" spans="1:8" ht="29.25">
      <c r="A2850" s="151" t="s">
        <v>1079</v>
      </c>
      <c r="B2850" s="151" t="s">
        <v>96</v>
      </c>
      <c r="C2850" s="151" t="s">
        <v>97</v>
      </c>
      <c r="D2850" s="151" t="s">
        <v>72</v>
      </c>
      <c r="E2850" s="152">
        <v>4</v>
      </c>
      <c r="F2850" s="153">
        <v>449000</v>
      </c>
      <c r="G2850" s="153">
        <v>1796000</v>
      </c>
      <c r="H2850" s="50"/>
    </row>
    <row r="2851" spans="1:8" ht="29.25">
      <c r="A2851" s="151" t="s">
        <v>1079</v>
      </c>
      <c r="B2851" s="151" t="s">
        <v>69</v>
      </c>
      <c r="C2851" s="151" t="s">
        <v>70</v>
      </c>
      <c r="D2851" s="151" t="s">
        <v>72</v>
      </c>
      <c r="E2851" s="152">
        <v>10</v>
      </c>
      <c r="F2851" s="153">
        <v>149000</v>
      </c>
      <c r="G2851" s="153">
        <v>1490000</v>
      </c>
      <c r="H2851" s="50"/>
    </row>
    <row r="2852" spans="1:8" ht="29.25">
      <c r="A2852" s="151" t="s">
        <v>1079</v>
      </c>
      <c r="B2852" s="151" t="s">
        <v>88</v>
      </c>
      <c r="C2852" s="151" t="s">
        <v>89</v>
      </c>
      <c r="D2852" s="151" t="s">
        <v>72</v>
      </c>
      <c r="E2852" s="152">
        <v>5</v>
      </c>
      <c r="F2852" s="153">
        <v>299000</v>
      </c>
      <c r="G2852" s="153">
        <v>1495000</v>
      </c>
      <c r="H2852" s="50"/>
    </row>
    <row r="2853" spans="1:8" ht="29.25">
      <c r="A2853" s="151" t="s">
        <v>1079</v>
      </c>
      <c r="B2853" s="151" t="s">
        <v>91</v>
      </c>
      <c r="C2853" s="151" t="s">
        <v>92</v>
      </c>
      <c r="D2853" s="151" t="s">
        <v>72</v>
      </c>
      <c r="E2853" s="152">
        <v>5</v>
      </c>
      <c r="F2853" s="153">
        <v>249000</v>
      </c>
      <c r="G2853" s="153">
        <v>1245000</v>
      </c>
      <c r="H2853" s="50"/>
    </row>
    <row r="2854" spans="1:8" ht="29.25">
      <c r="A2854" s="151" t="s">
        <v>1079</v>
      </c>
      <c r="B2854" s="151" t="s">
        <v>81</v>
      </c>
      <c r="C2854" s="151" t="s">
        <v>82</v>
      </c>
      <c r="D2854" s="151" t="s">
        <v>72</v>
      </c>
      <c r="E2854" s="152">
        <v>12</v>
      </c>
      <c r="F2854" s="153">
        <v>159000</v>
      </c>
      <c r="G2854" s="153">
        <v>1908000</v>
      </c>
      <c r="H2854" s="50"/>
    </row>
    <row r="2855" spans="1:8" ht="29.25">
      <c r="A2855" s="151" t="s">
        <v>1079</v>
      </c>
      <c r="B2855" s="151" t="s">
        <v>83</v>
      </c>
      <c r="C2855" s="151" t="s">
        <v>84</v>
      </c>
      <c r="D2855" s="151" t="s">
        <v>72</v>
      </c>
      <c r="E2855" s="152">
        <v>2</v>
      </c>
      <c r="F2855" s="153">
        <v>125000</v>
      </c>
      <c r="G2855" s="153">
        <v>250000</v>
      </c>
      <c r="H2855" s="50"/>
    </row>
    <row r="2856" spans="1:8" ht="29.25">
      <c r="A2856" s="151" t="s">
        <v>1080</v>
      </c>
      <c r="B2856" s="151" t="s">
        <v>79</v>
      </c>
      <c r="C2856" s="151" t="s">
        <v>80</v>
      </c>
      <c r="D2856" s="151" t="s">
        <v>72</v>
      </c>
      <c r="E2856" s="152">
        <v>7</v>
      </c>
      <c r="F2856" s="153">
        <v>129000</v>
      </c>
      <c r="G2856" s="153">
        <v>903000</v>
      </c>
      <c r="H2856" s="50"/>
    </row>
    <row r="2857" spans="1:8" ht="29.25">
      <c r="A2857" s="151" t="s">
        <v>1080</v>
      </c>
      <c r="B2857" s="151" t="s">
        <v>96</v>
      </c>
      <c r="C2857" s="151" t="s">
        <v>97</v>
      </c>
      <c r="D2857" s="151" t="s">
        <v>72</v>
      </c>
      <c r="E2857" s="152">
        <v>2</v>
      </c>
      <c r="F2857" s="153">
        <v>449000</v>
      </c>
      <c r="G2857" s="153">
        <v>898000</v>
      </c>
      <c r="H2857" s="50"/>
    </row>
    <row r="2858" spans="1:8" ht="29.25">
      <c r="A2858" s="151" t="s">
        <v>1080</v>
      </c>
      <c r="B2858" s="151" t="s">
        <v>69</v>
      </c>
      <c r="C2858" s="151" t="s">
        <v>70</v>
      </c>
      <c r="D2858" s="151" t="s">
        <v>72</v>
      </c>
      <c r="E2858" s="152">
        <v>10</v>
      </c>
      <c r="F2858" s="153">
        <v>149000</v>
      </c>
      <c r="G2858" s="153">
        <v>1490000</v>
      </c>
      <c r="H2858" s="50"/>
    </row>
    <row r="2859" spans="1:8" ht="29.25">
      <c r="A2859" s="151" t="s">
        <v>1080</v>
      </c>
      <c r="B2859" s="151" t="s">
        <v>81</v>
      </c>
      <c r="C2859" s="151" t="s">
        <v>82</v>
      </c>
      <c r="D2859" s="151" t="s">
        <v>72</v>
      </c>
      <c r="E2859" s="152">
        <v>7</v>
      </c>
      <c r="F2859" s="153">
        <v>159000</v>
      </c>
      <c r="G2859" s="153">
        <v>1113000</v>
      </c>
      <c r="H2859" s="50"/>
    </row>
    <row r="2860" spans="1:8" ht="43.5">
      <c r="A2860" s="151" t="s">
        <v>1081</v>
      </c>
      <c r="B2860" s="151" t="s">
        <v>88</v>
      </c>
      <c r="C2860" s="151" t="s">
        <v>89</v>
      </c>
      <c r="D2860" s="151" t="s">
        <v>72</v>
      </c>
      <c r="E2860" s="152">
        <v>6</v>
      </c>
      <c r="F2860" s="153">
        <v>299000</v>
      </c>
      <c r="G2860" s="153">
        <v>1794000</v>
      </c>
      <c r="H2860" s="50"/>
    </row>
    <row r="2861" spans="1:8" ht="43.5">
      <c r="A2861" s="151" t="s">
        <v>1081</v>
      </c>
      <c r="B2861" s="151" t="s">
        <v>86</v>
      </c>
      <c r="C2861" s="151" t="s">
        <v>87</v>
      </c>
      <c r="D2861" s="151" t="s">
        <v>72</v>
      </c>
      <c r="E2861" s="152">
        <v>2</v>
      </c>
      <c r="F2861" s="153">
        <v>169000</v>
      </c>
      <c r="G2861" s="153">
        <v>338000</v>
      </c>
      <c r="H2861" s="50"/>
    </row>
    <row r="2862" spans="1:8" ht="43.5">
      <c r="A2862" s="151" t="s">
        <v>1081</v>
      </c>
      <c r="B2862" s="151" t="s">
        <v>101</v>
      </c>
      <c r="C2862" s="151" t="s">
        <v>102</v>
      </c>
      <c r="D2862" s="151" t="s">
        <v>78</v>
      </c>
      <c r="E2862" s="152">
        <v>10</v>
      </c>
      <c r="F2862" s="153">
        <v>139000</v>
      </c>
      <c r="G2862" s="153">
        <v>1390000</v>
      </c>
      <c r="H2862" s="50"/>
    </row>
    <row r="2863" spans="1:8" ht="43.5">
      <c r="A2863" s="151" t="s">
        <v>1082</v>
      </c>
      <c r="B2863" s="151" t="s">
        <v>88</v>
      </c>
      <c r="C2863" s="151" t="s">
        <v>89</v>
      </c>
      <c r="D2863" s="151" t="s">
        <v>72</v>
      </c>
      <c r="E2863" s="152">
        <v>5</v>
      </c>
      <c r="F2863" s="153">
        <v>299000</v>
      </c>
      <c r="G2863" s="153">
        <v>1495000</v>
      </c>
      <c r="H2863" s="50"/>
    </row>
    <row r="2864" spans="1:8" ht="29.25">
      <c r="A2864" s="151" t="s">
        <v>1083</v>
      </c>
      <c r="B2864" s="151" t="s">
        <v>88</v>
      </c>
      <c r="C2864" s="151" t="s">
        <v>89</v>
      </c>
      <c r="D2864" s="151" t="s">
        <v>72</v>
      </c>
      <c r="E2864" s="152">
        <v>6</v>
      </c>
      <c r="F2864" s="153">
        <v>299000</v>
      </c>
      <c r="G2864" s="153">
        <v>1794000</v>
      </c>
      <c r="H2864" s="50"/>
    </row>
    <row r="2865" spans="1:8" ht="29.25">
      <c r="A2865" s="151" t="s">
        <v>1083</v>
      </c>
      <c r="B2865" s="151" t="s">
        <v>98</v>
      </c>
      <c r="C2865" s="151" t="s">
        <v>99</v>
      </c>
      <c r="D2865" s="151" t="s">
        <v>72</v>
      </c>
      <c r="E2865" s="152">
        <v>12</v>
      </c>
      <c r="F2865" s="153">
        <v>99000</v>
      </c>
      <c r="G2865" s="153">
        <v>1188000</v>
      </c>
      <c r="H2865" s="50"/>
    </row>
    <row r="2866" spans="1:8" ht="29.25">
      <c r="A2866" s="151" t="s">
        <v>1083</v>
      </c>
      <c r="B2866" s="151" t="s">
        <v>79</v>
      </c>
      <c r="C2866" s="151" t="s">
        <v>80</v>
      </c>
      <c r="D2866" s="151" t="s">
        <v>72</v>
      </c>
      <c r="E2866" s="152">
        <v>11</v>
      </c>
      <c r="F2866" s="153">
        <v>129000</v>
      </c>
      <c r="G2866" s="153">
        <v>1419000</v>
      </c>
      <c r="H2866" s="50"/>
    </row>
    <row r="2867" spans="1:8" ht="29.25">
      <c r="A2867" s="151" t="s">
        <v>1083</v>
      </c>
      <c r="B2867" s="151" t="s">
        <v>96</v>
      </c>
      <c r="C2867" s="151" t="s">
        <v>97</v>
      </c>
      <c r="D2867" s="151" t="s">
        <v>72</v>
      </c>
      <c r="E2867" s="152">
        <v>2</v>
      </c>
      <c r="F2867" s="153">
        <v>449000</v>
      </c>
      <c r="G2867" s="153">
        <v>898000</v>
      </c>
      <c r="H2867" s="50"/>
    </row>
    <row r="2868" spans="1:8" ht="29.25">
      <c r="A2868" s="151" t="s">
        <v>1083</v>
      </c>
      <c r="B2868" s="151" t="s">
        <v>69</v>
      </c>
      <c r="C2868" s="151" t="s">
        <v>70</v>
      </c>
      <c r="D2868" s="151" t="s">
        <v>72</v>
      </c>
      <c r="E2868" s="152">
        <v>10</v>
      </c>
      <c r="F2868" s="153">
        <v>149000</v>
      </c>
      <c r="G2868" s="153">
        <v>1490000</v>
      </c>
      <c r="H2868" s="50"/>
    </row>
    <row r="2869" spans="1:8" ht="43.5">
      <c r="A2869" s="151" t="s">
        <v>1084</v>
      </c>
      <c r="B2869" s="151" t="s">
        <v>86</v>
      </c>
      <c r="C2869" s="151" t="s">
        <v>87</v>
      </c>
      <c r="D2869" s="151" t="s">
        <v>72</v>
      </c>
      <c r="E2869" s="152">
        <v>5</v>
      </c>
      <c r="F2869" s="153">
        <v>169000</v>
      </c>
      <c r="G2869" s="153">
        <v>845000</v>
      </c>
      <c r="H2869" s="50"/>
    </row>
    <row r="2870" spans="1:8" ht="43.5">
      <c r="A2870" s="151" t="s">
        <v>1084</v>
      </c>
      <c r="B2870" s="151" t="s">
        <v>96</v>
      </c>
      <c r="C2870" s="151" t="s">
        <v>97</v>
      </c>
      <c r="D2870" s="151" t="s">
        <v>72</v>
      </c>
      <c r="E2870" s="152">
        <v>5</v>
      </c>
      <c r="F2870" s="153">
        <v>449000</v>
      </c>
      <c r="G2870" s="153">
        <v>2245000</v>
      </c>
      <c r="H2870" s="50"/>
    </row>
    <row r="2871" spans="1:8" ht="43.5">
      <c r="A2871" s="151" t="s">
        <v>1084</v>
      </c>
      <c r="B2871" s="151" t="s">
        <v>79</v>
      </c>
      <c r="C2871" s="151" t="s">
        <v>80</v>
      </c>
      <c r="D2871" s="151" t="s">
        <v>72</v>
      </c>
      <c r="E2871" s="152">
        <v>12</v>
      </c>
      <c r="F2871" s="153">
        <v>129000</v>
      </c>
      <c r="G2871" s="153">
        <v>1548000</v>
      </c>
      <c r="H2871" s="50"/>
    </row>
    <row r="2872" spans="1:8" ht="43.5">
      <c r="A2872" s="151" t="s">
        <v>1084</v>
      </c>
      <c r="B2872" s="151" t="s">
        <v>98</v>
      </c>
      <c r="C2872" s="151" t="s">
        <v>99</v>
      </c>
      <c r="D2872" s="151" t="s">
        <v>72</v>
      </c>
      <c r="E2872" s="152">
        <v>12</v>
      </c>
      <c r="F2872" s="153">
        <v>99000</v>
      </c>
      <c r="G2872" s="153">
        <v>1188000</v>
      </c>
      <c r="H2872" s="50"/>
    </row>
    <row r="2873" spans="1:8" ht="43.5">
      <c r="A2873" s="151" t="s">
        <v>1084</v>
      </c>
      <c r="B2873" s="151" t="s">
        <v>88</v>
      </c>
      <c r="C2873" s="151" t="s">
        <v>89</v>
      </c>
      <c r="D2873" s="151" t="s">
        <v>72</v>
      </c>
      <c r="E2873" s="152">
        <v>3</v>
      </c>
      <c r="F2873" s="153">
        <v>299000</v>
      </c>
      <c r="G2873" s="153">
        <v>897000</v>
      </c>
      <c r="H2873" s="50"/>
    </row>
    <row r="2874" spans="1:8" ht="29.25">
      <c r="A2874" s="151" t="s">
        <v>1085</v>
      </c>
      <c r="B2874" s="151" t="s">
        <v>79</v>
      </c>
      <c r="C2874" s="151" t="s">
        <v>80</v>
      </c>
      <c r="D2874" s="151" t="s">
        <v>72</v>
      </c>
      <c r="E2874" s="152">
        <v>12</v>
      </c>
      <c r="F2874" s="153">
        <v>129000</v>
      </c>
      <c r="G2874" s="153">
        <v>1548000</v>
      </c>
      <c r="H2874" s="50"/>
    </row>
    <row r="2875" spans="1:8" ht="29.25">
      <c r="A2875" s="151" t="s">
        <v>1085</v>
      </c>
      <c r="B2875" s="151" t="s">
        <v>86</v>
      </c>
      <c r="C2875" s="151" t="s">
        <v>87</v>
      </c>
      <c r="D2875" s="151" t="s">
        <v>72</v>
      </c>
      <c r="E2875" s="152">
        <v>12</v>
      </c>
      <c r="F2875" s="153">
        <v>169000</v>
      </c>
      <c r="G2875" s="153">
        <v>2028000</v>
      </c>
      <c r="H2875" s="50"/>
    </row>
    <row r="2876" spans="1:8" ht="29.25">
      <c r="A2876" s="151" t="s">
        <v>1085</v>
      </c>
      <c r="B2876" s="151" t="s">
        <v>98</v>
      </c>
      <c r="C2876" s="151" t="s">
        <v>99</v>
      </c>
      <c r="D2876" s="151" t="s">
        <v>72</v>
      </c>
      <c r="E2876" s="152">
        <v>12</v>
      </c>
      <c r="F2876" s="153">
        <v>99000</v>
      </c>
      <c r="G2876" s="153">
        <v>1188000</v>
      </c>
      <c r="H2876" s="50"/>
    </row>
    <row r="2877" spans="1:8" ht="29.25">
      <c r="A2877" s="151" t="s">
        <v>1085</v>
      </c>
      <c r="B2877" s="151" t="s">
        <v>91</v>
      </c>
      <c r="C2877" s="151" t="s">
        <v>92</v>
      </c>
      <c r="D2877" s="151" t="s">
        <v>72</v>
      </c>
      <c r="E2877" s="152">
        <v>4</v>
      </c>
      <c r="F2877" s="153">
        <v>249000</v>
      </c>
      <c r="G2877" s="153">
        <v>996000</v>
      </c>
      <c r="H2877" s="50"/>
    </row>
    <row r="2878" spans="1:8" ht="29.25">
      <c r="A2878" s="151" t="s">
        <v>1085</v>
      </c>
      <c r="B2878" s="151" t="s">
        <v>93</v>
      </c>
      <c r="C2878" s="151" t="s">
        <v>94</v>
      </c>
      <c r="D2878" s="151" t="s">
        <v>72</v>
      </c>
      <c r="E2878" s="152">
        <v>5</v>
      </c>
      <c r="F2878" s="153">
        <v>549000</v>
      </c>
      <c r="G2878" s="153">
        <v>2745000</v>
      </c>
      <c r="H2878" s="50"/>
    </row>
    <row r="2879" spans="1:8" ht="29.25">
      <c r="A2879" s="151" t="s">
        <v>1085</v>
      </c>
      <c r="B2879" s="151" t="s">
        <v>83</v>
      </c>
      <c r="C2879" s="151" t="s">
        <v>84</v>
      </c>
      <c r="D2879" s="151" t="s">
        <v>72</v>
      </c>
      <c r="E2879" s="152">
        <v>3</v>
      </c>
      <c r="F2879" s="153">
        <v>125000</v>
      </c>
      <c r="G2879" s="153">
        <v>375000</v>
      </c>
      <c r="H2879" s="50"/>
    </row>
    <row r="2880" spans="1:8" ht="29.25">
      <c r="A2880" s="151" t="s">
        <v>1086</v>
      </c>
      <c r="B2880" s="151" t="s">
        <v>83</v>
      </c>
      <c r="C2880" s="151" t="s">
        <v>84</v>
      </c>
      <c r="D2880" s="151" t="s">
        <v>72</v>
      </c>
      <c r="E2880" s="152">
        <v>6</v>
      </c>
      <c r="F2880" s="153">
        <v>125000</v>
      </c>
      <c r="G2880" s="153">
        <v>750000</v>
      </c>
      <c r="H2880" s="50"/>
    </row>
    <row r="2881" spans="1:8" ht="29.25">
      <c r="A2881" s="151" t="s">
        <v>1086</v>
      </c>
      <c r="B2881" s="151" t="s">
        <v>75</v>
      </c>
      <c r="C2881" s="151" t="s">
        <v>76</v>
      </c>
      <c r="D2881" s="151" t="s">
        <v>78</v>
      </c>
      <c r="E2881" s="152">
        <v>8</v>
      </c>
      <c r="F2881" s="153">
        <v>189000</v>
      </c>
      <c r="G2881" s="153">
        <v>1512000</v>
      </c>
      <c r="H2881" s="50"/>
    </row>
    <row r="2882" spans="1:8" ht="43.5">
      <c r="A2882" s="151" t="s">
        <v>1087</v>
      </c>
      <c r="B2882" s="151" t="s">
        <v>81</v>
      </c>
      <c r="C2882" s="151" t="s">
        <v>82</v>
      </c>
      <c r="D2882" s="151" t="s">
        <v>72</v>
      </c>
      <c r="E2882" s="152">
        <v>12</v>
      </c>
      <c r="F2882" s="153">
        <v>159000</v>
      </c>
      <c r="G2882" s="153">
        <v>1908000</v>
      </c>
      <c r="H2882" s="50"/>
    </row>
    <row r="2883" spans="1:8" ht="43.5">
      <c r="A2883" s="151" t="s">
        <v>1087</v>
      </c>
      <c r="B2883" s="151" t="s">
        <v>73</v>
      </c>
      <c r="C2883" s="151" t="s">
        <v>74</v>
      </c>
      <c r="D2883" s="151" t="s">
        <v>72</v>
      </c>
      <c r="E2883" s="152">
        <v>7</v>
      </c>
      <c r="F2883" s="153">
        <v>119000</v>
      </c>
      <c r="G2883" s="153">
        <v>833000</v>
      </c>
      <c r="H2883" s="50"/>
    </row>
    <row r="2884" spans="1:8" ht="43.5">
      <c r="A2884" s="151" t="s">
        <v>1087</v>
      </c>
      <c r="B2884" s="151" t="s">
        <v>69</v>
      </c>
      <c r="C2884" s="151" t="s">
        <v>70</v>
      </c>
      <c r="D2884" s="151" t="s">
        <v>72</v>
      </c>
      <c r="E2884" s="152">
        <v>5</v>
      </c>
      <c r="F2884" s="153">
        <v>149000</v>
      </c>
      <c r="G2884" s="153">
        <v>745000</v>
      </c>
      <c r="H2884" s="50"/>
    </row>
    <row r="2885" spans="1:8" ht="43.5">
      <c r="A2885" s="151" t="s">
        <v>1088</v>
      </c>
      <c r="B2885" s="151" t="s">
        <v>81</v>
      </c>
      <c r="C2885" s="151" t="s">
        <v>82</v>
      </c>
      <c r="D2885" s="151" t="s">
        <v>72</v>
      </c>
      <c r="E2885" s="152">
        <v>3</v>
      </c>
      <c r="F2885" s="153">
        <v>159000</v>
      </c>
      <c r="G2885" s="153">
        <v>477000</v>
      </c>
      <c r="H2885" s="50"/>
    </row>
    <row r="2886" spans="1:8" ht="43.5">
      <c r="A2886" s="151" t="s">
        <v>1088</v>
      </c>
      <c r="B2886" s="151" t="s">
        <v>93</v>
      </c>
      <c r="C2886" s="151" t="s">
        <v>94</v>
      </c>
      <c r="D2886" s="151" t="s">
        <v>72</v>
      </c>
      <c r="E2886" s="152">
        <v>3</v>
      </c>
      <c r="F2886" s="153">
        <v>549000</v>
      </c>
      <c r="G2886" s="153">
        <v>1647000</v>
      </c>
      <c r="H2886" s="50"/>
    </row>
    <row r="2887" spans="1:8" ht="43.5">
      <c r="A2887" s="151" t="s">
        <v>1088</v>
      </c>
      <c r="B2887" s="151" t="s">
        <v>88</v>
      </c>
      <c r="C2887" s="151" t="s">
        <v>89</v>
      </c>
      <c r="D2887" s="151" t="s">
        <v>72</v>
      </c>
      <c r="E2887" s="152">
        <v>6</v>
      </c>
      <c r="F2887" s="153">
        <v>299000</v>
      </c>
      <c r="G2887" s="153">
        <v>1794000</v>
      </c>
      <c r="H2887" s="50"/>
    </row>
    <row r="2888" spans="1:8" ht="43.5">
      <c r="A2888" s="151" t="s">
        <v>1088</v>
      </c>
      <c r="B2888" s="151" t="s">
        <v>86</v>
      </c>
      <c r="C2888" s="151" t="s">
        <v>87</v>
      </c>
      <c r="D2888" s="151" t="s">
        <v>72</v>
      </c>
      <c r="E2888" s="152">
        <v>5</v>
      </c>
      <c r="F2888" s="153">
        <v>169000</v>
      </c>
      <c r="G2888" s="153">
        <v>845000</v>
      </c>
      <c r="H2888" s="50"/>
    </row>
    <row r="2889" spans="1:8" ht="43.5">
      <c r="A2889" s="151" t="s">
        <v>1088</v>
      </c>
      <c r="B2889" s="151" t="s">
        <v>75</v>
      </c>
      <c r="C2889" s="151" t="s">
        <v>76</v>
      </c>
      <c r="D2889" s="151" t="s">
        <v>78</v>
      </c>
      <c r="E2889" s="152">
        <v>12</v>
      </c>
      <c r="F2889" s="153">
        <v>189000</v>
      </c>
      <c r="G2889" s="153">
        <v>2268000</v>
      </c>
      <c r="H2889" s="50"/>
    </row>
    <row r="2890" spans="1:8" ht="29.25">
      <c r="A2890" s="151" t="s">
        <v>1089</v>
      </c>
      <c r="B2890" s="151" t="s">
        <v>81</v>
      </c>
      <c r="C2890" s="151" t="s">
        <v>82</v>
      </c>
      <c r="D2890" s="151" t="s">
        <v>72</v>
      </c>
      <c r="E2890" s="152">
        <v>7</v>
      </c>
      <c r="F2890" s="153">
        <v>159000</v>
      </c>
      <c r="G2890" s="153">
        <v>1113000</v>
      </c>
      <c r="H2890" s="50"/>
    </row>
    <row r="2891" spans="1:8" ht="29.25">
      <c r="A2891" s="151" t="s">
        <v>1089</v>
      </c>
      <c r="B2891" s="151" t="s">
        <v>86</v>
      </c>
      <c r="C2891" s="151" t="s">
        <v>87</v>
      </c>
      <c r="D2891" s="151" t="s">
        <v>72</v>
      </c>
      <c r="E2891" s="152">
        <v>2</v>
      </c>
      <c r="F2891" s="153">
        <v>169000</v>
      </c>
      <c r="G2891" s="153">
        <v>338000</v>
      </c>
      <c r="H2891" s="50"/>
    </row>
    <row r="2892" spans="1:8" ht="29.25">
      <c r="A2892" s="151" t="s">
        <v>1089</v>
      </c>
      <c r="B2892" s="151" t="s">
        <v>101</v>
      </c>
      <c r="C2892" s="151" t="s">
        <v>102</v>
      </c>
      <c r="D2892" s="151" t="s">
        <v>78</v>
      </c>
      <c r="E2892" s="152">
        <v>2</v>
      </c>
      <c r="F2892" s="153">
        <v>139000</v>
      </c>
      <c r="G2892" s="153">
        <v>278000</v>
      </c>
      <c r="H2892" s="50"/>
    </row>
    <row r="2893" spans="1:8" ht="29.25">
      <c r="A2893" s="151" t="s">
        <v>1089</v>
      </c>
      <c r="B2893" s="151" t="s">
        <v>73</v>
      </c>
      <c r="C2893" s="151" t="s">
        <v>74</v>
      </c>
      <c r="D2893" s="151" t="s">
        <v>72</v>
      </c>
      <c r="E2893" s="152">
        <v>6</v>
      </c>
      <c r="F2893" s="153">
        <v>119000</v>
      </c>
      <c r="G2893" s="153">
        <v>714000</v>
      </c>
      <c r="H2893" s="50"/>
    </row>
    <row r="2894" spans="1:8" ht="29.25">
      <c r="A2894" s="151" t="s">
        <v>1089</v>
      </c>
      <c r="B2894" s="151" t="s">
        <v>79</v>
      </c>
      <c r="C2894" s="151" t="s">
        <v>80</v>
      </c>
      <c r="D2894" s="151" t="s">
        <v>72</v>
      </c>
      <c r="E2894" s="152">
        <v>5</v>
      </c>
      <c r="F2894" s="153">
        <v>129000</v>
      </c>
      <c r="G2894" s="153">
        <v>645000</v>
      </c>
      <c r="H2894" s="50"/>
    </row>
    <row r="2895" spans="1:8" ht="43.5">
      <c r="A2895" s="151" t="s">
        <v>1090</v>
      </c>
      <c r="B2895" s="151" t="s">
        <v>91</v>
      </c>
      <c r="C2895" s="151" t="s">
        <v>92</v>
      </c>
      <c r="D2895" s="151" t="s">
        <v>72</v>
      </c>
      <c r="E2895" s="152">
        <v>4</v>
      </c>
      <c r="F2895" s="153">
        <v>249000</v>
      </c>
      <c r="G2895" s="153">
        <v>996000</v>
      </c>
      <c r="H2895" s="50"/>
    </row>
    <row r="2896" spans="1:8" ht="43.5">
      <c r="A2896" s="151" t="s">
        <v>1090</v>
      </c>
      <c r="B2896" s="151" t="s">
        <v>69</v>
      </c>
      <c r="C2896" s="151" t="s">
        <v>70</v>
      </c>
      <c r="D2896" s="151" t="s">
        <v>72</v>
      </c>
      <c r="E2896" s="152">
        <v>10</v>
      </c>
      <c r="F2896" s="153">
        <v>149000</v>
      </c>
      <c r="G2896" s="153">
        <v>1490000</v>
      </c>
      <c r="H2896" s="50"/>
    </row>
    <row r="2897" spans="1:8" ht="43.5">
      <c r="A2897" s="151" t="s">
        <v>1090</v>
      </c>
      <c r="B2897" s="151" t="s">
        <v>88</v>
      </c>
      <c r="C2897" s="151" t="s">
        <v>89</v>
      </c>
      <c r="D2897" s="151" t="s">
        <v>72</v>
      </c>
      <c r="E2897" s="152">
        <v>4</v>
      </c>
      <c r="F2897" s="153">
        <v>299000</v>
      </c>
      <c r="G2897" s="153">
        <v>1196000</v>
      </c>
      <c r="H2897" s="50"/>
    </row>
    <row r="2898" spans="1:8" ht="43.5">
      <c r="A2898" s="151" t="s">
        <v>1091</v>
      </c>
      <c r="B2898" s="151" t="s">
        <v>83</v>
      </c>
      <c r="C2898" s="151" t="s">
        <v>84</v>
      </c>
      <c r="D2898" s="151" t="s">
        <v>72</v>
      </c>
      <c r="E2898" s="152">
        <v>8</v>
      </c>
      <c r="F2898" s="153">
        <v>125000</v>
      </c>
      <c r="G2898" s="153">
        <v>1000000</v>
      </c>
      <c r="H2898" s="50"/>
    </row>
    <row r="2899" spans="1:8" ht="43.5">
      <c r="A2899" s="151" t="s">
        <v>1091</v>
      </c>
      <c r="B2899" s="151" t="s">
        <v>75</v>
      </c>
      <c r="C2899" s="151" t="s">
        <v>76</v>
      </c>
      <c r="D2899" s="151" t="s">
        <v>78</v>
      </c>
      <c r="E2899" s="152">
        <v>12</v>
      </c>
      <c r="F2899" s="153">
        <v>189000</v>
      </c>
      <c r="G2899" s="153">
        <v>2268000</v>
      </c>
      <c r="H2899" s="50"/>
    </row>
    <row r="2900" spans="1:8" ht="43.5">
      <c r="A2900" s="151" t="s">
        <v>1092</v>
      </c>
      <c r="B2900" s="151" t="s">
        <v>88</v>
      </c>
      <c r="C2900" s="151" t="s">
        <v>89</v>
      </c>
      <c r="D2900" s="151" t="s">
        <v>72</v>
      </c>
      <c r="E2900" s="152">
        <v>4</v>
      </c>
      <c r="F2900" s="153">
        <v>299000</v>
      </c>
      <c r="G2900" s="153">
        <v>1196000</v>
      </c>
      <c r="H2900" s="50"/>
    </row>
    <row r="2901" spans="1:8" ht="43.5">
      <c r="A2901" s="151" t="s">
        <v>1092</v>
      </c>
      <c r="B2901" s="151" t="s">
        <v>91</v>
      </c>
      <c r="C2901" s="151" t="s">
        <v>92</v>
      </c>
      <c r="D2901" s="151" t="s">
        <v>72</v>
      </c>
      <c r="E2901" s="152">
        <v>5</v>
      </c>
      <c r="F2901" s="153">
        <v>249000</v>
      </c>
      <c r="G2901" s="153">
        <v>1245000</v>
      </c>
      <c r="H2901" s="50"/>
    </row>
    <row r="2902" spans="1:8" ht="43.5">
      <c r="A2902" s="151" t="s">
        <v>1092</v>
      </c>
      <c r="B2902" s="151" t="s">
        <v>86</v>
      </c>
      <c r="C2902" s="151" t="s">
        <v>87</v>
      </c>
      <c r="D2902" s="151" t="s">
        <v>72</v>
      </c>
      <c r="E2902" s="152">
        <v>9</v>
      </c>
      <c r="F2902" s="153">
        <v>169000</v>
      </c>
      <c r="G2902" s="153">
        <v>1521000</v>
      </c>
      <c r="H2902" s="50"/>
    </row>
    <row r="2903" spans="1:8" ht="43.5">
      <c r="A2903" s="151" t="s">
        <v>1092</v>
      </c>
      <c r="B2903" s="151" t="s">
        <v>73</v>
      </c>
      <c r="C2903" s="151" t="s">
        <v>74</v>
      </c>
      <c r="D2903" s="151" t="s">
        <v>72</v>
      </c>
      <c r="E2903" s="152">
        <v>2</v>
      </c>
      <c r="F2903" s="153">
        <v>119000</v>
      </c>
      <c r="G2903" s="153">
        <v>238000</v>
      </c>
      <c r="H2903" s="50"/>
    </row>
    <row r="2904" spans="1:8" ht="43.5">
      <c r="A2904" s="151" t="s">
        <v>1092</v>
      </c>
      <c r="B2904" s="151" t="s">
        <v>93</v>
      </c>
      <c r="C2904" s="151" t="s">
        <v>94</v>
      </c>
      <c r="D2904" s="151" t="s">
        <v>72</v>
      </c>
      <c r="E2904" s="152">
        <v>4</v>
      </c>
      <c r="F2904" s="153">
        <v>549000</v>
      </c>
      <c r="G2904" s="153">
        <v>2196000</v>
      </c>
      <c r="H2904" s="50"/>
    </row>
    <row r="2905" spans="1:8" ht="43.5">
      <c r="A2905" s="151" t="s">
        <v>1092</v>
      </c>
      <c r="B2905" s="151" t="s">
        <v>101</v>
      </c>
      <c r="C2905" s="151" t="s">
        <v>102</v>
      </c>
      <c r="D2905" s="151" t="s">
        <v>78</v>
      </c>
      <c r="E2905" s="152">
        <v>8</v>
      </c>
      <c r="F2905" s="153">
        <v>139000</v>
      </c>
      <c r="G2905" s="153">
        <v>1112000</v>
      </c>
      <c r="H2905" s="50"/>
    </row>
    <row r="2906" spans="1:8" ht="29.25">
      <c r="A2906" s="151" t="s">
        <v>1093</v>
      </c>
      <c r="B2906" s="151" t="s">
        <v>86</v>
      </c>
      <c r="C2906" s="151" t="s">
        <v>87</v>
      </c>
      <c r="D2906" s="151" t="s">
        <v>72</v>
      </c>
      <c r="E2906" s="152">
        <v>8</v>
      </c>
      <c r="F2906" s="153">
        <v>169000</v>
      </c>
      <c r="G2906" s="153">
        <v>1352000</v>
      </c>
      <c r="H2906" s="50"/>
    </row>
    <row r="2907" spans="1:8" ht="29.25">
      <c r="A2907" s="151" t="s">
        <v>1093</v>
      </c>
      <c r="B2907" s="151" t="s">
        <v>75</v>
      </c>
      <c r="C2907" s="151" t="s">
        <v>76</v>
      </c>
      <c r="D2907" s="151" t="s">
        <v>78</v>
      </c>
      <c r="E2907" s="152">
        <v>5</v>
      </c>
      <c r="F2907" s="153">
        <v>189000</v>
      </c>
      <c r="G2907" s="153">
        <v>945000</v>
      </c>
      <c r="H2907" s="50"/>
    </row>
    <row r="2908" spans="1:8" ht="29.25">
      <c r="A2908" s="151" t="s">
        <v>1093</v>
      </c>
      <c r="B2908" s="151" t="s">
        <v>101</v>
      </c>
      <c r="C2908" s="151" t="s">
        <v>102</v>
      </c>
      <c r="D2908" s="151" t="s">
        <v>78</v>
      </c>
      <c r="E2908" s="152">
        <v>10</v>
      </c>
      <c r="F2908" s="153">
        <v>139000</v>
      </c>
      <c r="G2908" s="153">
        <v>1390000</v>
      </c>
      <c r="H2908" s="50"/>
    </row>
    <row r="2909" spans="1:8" ht="29.25">
      <c r="A2909" s="151" t="s">
        <v>1094</v>
      </c>
      <c r="B2909" s="151" t="s">
        <v>88</v>
      </c>
      <c r="C2909" s="151" t="s">
        <v>89</v>
      </c>
      <c r="D2909" s="151" t="s">
        <v>72</v>
      </c>
      <c r="E2909" s="152">
        <v>3</v>
      </c>
      <c r="F2909" s="153">
        <v>299000</v>
      </c>
      <c r="G2909" s="153">
        <v>897000</v>
      </c>
      <c r="H2909" s="50"/>
    </row>
    <row r="2910" spans="1:8" ht="29.25">
      <c r="A2910" s="151" t="s">
        <v>1094</v>
      </c>
      <c r="B2910" s="151" t="s">
        <v>69</v>
      </c>
      <c r="C2910" s="151" t="s">
        <v>70</v>
      </c>
      <c r="D2910" s="151" t="s">
        <v>72</v>
      </c>
      <c r="E2910" s="152">
        <v>9</v>
      </c>
      <c r="F2910" s="153">
        <v>149000</v>
      </c>
      <c r="G2910" s="153">
        <v>1341000</v>
      </c>
      <c r="H2910" s="50"/>
    </row>
    <row r="2911" spans="1:8" ht="29.25">
      <c r="A2911" s="151" t="s">
        <v>1094</v>
      </c>
      <c r="B2911" s="151" t="s">
        <v>86</v>
      </c>
      <c r="C2911" s="151" t="s">
        <v>87</v>
      </c>
      <c r="D2911" s="151" t="s">
        <v>72</v>
      </c>
      <c r="E2911" s="152">
        <v>9</v>
      </c>
      <c r="F2911" s="153">
        <v>169000</v>
      </c>
      <c r="G2911" s="153">
        <v>1521000</v>
      </c>
      <c r="H2911" s="50"/>
    </row>
    <row r="2912" spans="1:8" ht="43.5">
      <c r="A2912" s="151" t="s">
        <v>1095</v>
      </c>
      <c r="B2912" s="151" t="s">
        <v>86</v>
      </c>
      <c r="C2912" s="151" t="s">
        <v>87</v>
      </c>
      <c r="D2912" s="151" t="s">
        <v>72</v>
      </c>
      <c r="E2912" s="152">
        <v>7</v>
      </c>
      <c r="F2912" s="153">
        <v>169000</v>
      </c>
      <c r="G2912" s="153">
        <v>1183000</v>
      </c>
      <c r="H2912" s="50"/>
    </row>
    <row r="2913" spans="1:8" ht="43.5">
      <c r="A2913" s="151" t="s">
        <v>1095</v>
      </c>
      <c r="B2913" s="151" t="s">
        <v>101</v>
      </c>
      <c r="C2913" s="151" t="s">
        <v>102</v>
      </c>
      <c r="D2913" s="151" t="s">
        <v>78</v>
      </c>
      <c r="E2913" s="152">
        <v>8</v>
      </c>
      <c r="F2913" s="153">
        <v>139000</v>
      </c>
      <c r="G2913" s="153">
        <v>1112000</v>
      </c>
      <c r="H2913" s="50"/>
    </row>
    <row r="2914" spans="1:8" ht="43.5">
      <c r="A2914" s="151" t="s">
        <v>1095</v>
      </c>
      <c r="B2914" s="151" t="s">
        <v>91</v>
      </c>
      <c r="C2914" s="151" t="s">
        <v>92</v>
      </c>
      <c r="D2914" s="151" t="s">
        <v>72</v>
      </c>
      <c r="E2914" s="152">
        <v>7</v>
      </c>
      <c r="F2914" s="153">
        <v>249000</v>
      </c>
      <c r="G2914" s="153">
        <v>1743000</v>
      </c>
      <c r="H2914" s="50"/>
    </row>
    <row r="2915" spans="1:8" ht="43.5">
      <c r="A2915" s="151" t="s">
        <v>1096</v>
      </c>
      <c r="B2915" s="151" t="s">
        <v>93</v>
      </c>
      <c r="C2915" s="151" t="s">
        <v>94</v>
      </c>
      <c r="D2915" s="151" t="s">
        <v>72</v>
      </c>
      <c r="E2915" s="152">
        <v>1</v>
      </c>
      <c r="F2915" s="153">
        <v>549000</v>
      </c>
      <c r="G2915" s="153">
        <v>549000</v>
      </c>
      <c r="H2915" s="50"/>
    </row>
    <row r="2916" spans="1:8" ht="43.5">
      <c r="A2916" s="151" t="s">
        <v>1096</v>
      </c>
      <c r="B2916" s="151" t="s">
        <v>98</v>
      </c>
      <c r="C2916" s="151" t="s">
        <v>99</v>
      </c>
      <c r="D2916" s="151" t="s">
        <v>72</v>
      </c>
      <c r="E2916" s="152">
        <v>8</v>
      </c>
      <c r="F2916" s="153">
        <v>99000</v>
      </c>
      <c r="G2916" s="153">
        <v>792000</v>
      </c>
      <c r="H2916" s="50"/>
    </row>
    <row r="2917" spans="1:8" ht="43.5">
      <c r="A2917" s="151" t="s">
        <v>1096</v>
      </c>
      <c r="B2917" s="151" t="s">
        <v>81</v>
      </c>
      <c r="C2917" s="151" t="s">
        <v>82</v>
      </c>
      <c r="D2917" s="151" t="s">
        <v>72</v>
      </c>
      <c r="E2917" s="152">
        <v>9</v>
      </c>
      <c r="F2917" s="153">
        <v>159000</v>
      </c>
      <c r="G2917" s="153">
        <v>1431000</v>
      </c>
      <c r="H2917" s="50"/>
    </row>
    <row r="2918" spans="1:8" ht="43.5">
      <c r="A2918" s="151" t="s">
        <v>1097</v>
      </c>
      <c r="B2918" s="151" t="s">
        <v>81</v>
      </c>
      <c r="C2918" s="151" t="s">
        <v>82</v>
      </c>
      <c r="D2918" s="151" t="s">
        <v>72</v>
      </c>
      <c r="E2918" s="152">
        <v>8</v>
      </c>
      <c r="F2918" s="153">
        <v>159000</v>
      </c>
      <c r="G2918" s="153">
        <v>1272000</v>
      </c>
      <c r="H2918" s="50"/>
    </row>
    <row r="2919" spans="1:8" ht="43.5">
      <c r="A2919" s="151" t="s">
        <v>1097</v>
      </c>
      <c r="B2919" s="151" t="s">
        <v>96</v>
      </c>
      <c r="C2919" s="151" t="s">
        <v>97</v>
      </c>
      <c r="D2919" s="151" t="s">
        <v>72</v>
      </c>
      <c r="E2919" s="152">
        <v>2</v>
      </c>
      <c r="F2919" s="153">
        <v>449000</v>
      </c>
      <c r="G2919" s="153">
        <v>898000</v>
      </c>
      <c r="H2919" s="50"/>
    </row>
    <row r="2920" spans="1:8" ht="43.5">
      <c r="A2920" s="151" t="s">
        <v>1097</v>
      </c>
      <c r="B2920" s="151" t="s">
        <v>91</v>
      </c>
      <c r="C2920" s="151" t="s">
        <v>92</v>
      </c>
      <c r="D2920" s="151" t="s">
        <v>72</v>
      </c>
      <c r="E2920" s="152">
        <v>4</v>
      </c>
      <c r="F2920" s="153">
        <v>249000</v>
      </c>
      <c r="G2920" s="153">
        <v>996000</v>
      </c>
      <c r="H2920" s="50"/>
    </row>
    <row r="2921" spans="1:8" ht="43.5">
      <c r="A2921" s="151" t="s">
        <v>1097</v>
      </c>
      <c r="B2921" s="151" t="s">
        <v>101</v>
      </c>
      <c r="C2921" s="151" t="s">
        <v>102</v>
      </c>
      <c r="D2921" s="151" t="s">
        <v>78</v>
      </c>
      <c r="E2921" s="152">
        <v>6</v>
      </c>
      <c r="F2921" s="153">
        <v>139000</v>
      </c>
      <c r="G2921" s="153">
        <v>834000</v>
      </c>
      <c r="H2921" s="50"/>
    </row>
    <row r="2922" spans="1:8" ht="29.25">
      <c r="A2922" s="151" t="s">
        <v>1098</v>
      </c>
      <c r="B2922" s="151" t="s">
        <v>86</v>
      </c>
      <c r="C2922" s="151" t="s">
        <v>87</v>
      </c>
      <c r="D2922" s="151" t="s">
        <v>72</v>
      </c>
      <c r="E2922" s="152">
        <v>6</v>
      </c>
      <c r="F2922" s="153">
        <v>169000</v>
      </c>
      <c r="G2922" s="153">
        <v>1014000</v>
      </c>
      <c r="H2922" s="50"/>
    </row>
    <row r="2923" spans="1:8" ht="29.25">
      <c r="A2923" s="151" t="s">
        <v>1098</v>
      </c>
      <c r="B2923" s="151" t="s">
        <v>83</v>
      </c>
      <c r="C2923" s="151" t="s">
        <v>84</v>
      </c>
      <c r="D2923" s="151" t="s">
        <v>72</v>
      </c>
      <c r="E2923" s="152">
        <v>6</v>
      </c>
      <c r="F2923" s="153">
        <v>125000</v>
      </c>
      <c r="G2923" s="153">
        <v>750000</v>
      </c>
      <c r="H2923" s="50"/>
    </row>
    <row r="2924" spans="1:8" ht="29.25">
      <c r="A2924" s="151" t="s">
        <v>1098</v>
      </c>
      <c r="B2924" s="151" t="s">
        <v>101</v>
      </c>
      <c r="C2924" s="151" t="s">
        <v>102</v>
      </c>
      <c r="D2924" s="151" t="s">
        <v>78</v>
      </c>
      <c r="E2924" s="152">
        <v>10</v>
      </c>
      <c r="F2924" s="153">
        <v>139000</v>
      </c>
      <c r="G2924" s="153">
        <v>1390000</v>
      </c>
      <c r="H2924" s="50"/>
    </row>
    <row r="2925" spans="1:8" ht="29.25">
      <c r="A2925" s="151" t="s">
        <v>1099</v>
      </c>
      <c r="B2925" s="151" t="s">
        <v>75</v>
      </c>
      <c r="C2925" s="151" t="s">
        <v>76</v>
      </c>
      <c r="D2925" s="151" t="s">
        <v>78</v>
      </c>
      <c r="E2925" s="152">
        <v>12</v>
      </c>
      <c r="F2925" s="153">
        <v>189000</v>
      </c>
      <c r="G2925" s="153">
        <v>2268000</v>
      </c>
      <c r="H2925" s="50"/>
    </row>
    <row r="2926" spans="1:8" ht="29.25">
      <c r="A2926" s="151" t="s">
        <v>1100</v>
      </c>
      <c r="B2926" s="151" t="s">
        <v>75</v>
      </c>
      <c r="C2926" s="151" t="s">
        <v>76</v>
      </c>
      <c r="D2926" s="151" t="s">
        <v>78</v>
      </c>
      <c r="E2926" s="152">
        <v>3</v>
      </c>
      <c r="F2926" s="153">
        <v>189000</v>
      </c>
      <c r="G2926" s="153">
        <v>567000</v>
      </c>
      <c r="H2926" s="50"/>
    </row>
    <row r="2927" spans="1:8" ht="29.25">
      <c r="A2927" s="151" t="s">
        <v>1100</v>
      </c>
      <c r="B2927" s="151" t="s">
        <v>91</v>
      </c>
      <c r="C2927" s="151" t="s">
        <v>92</v>
      </c>
      <c r="D2927" s="151" t="s">
        <v>72</v>
      </c>
      <c r="E2927" s="152">
        <v>7</v>
      </c>
      <c r="F2927" s="153">
        <v>249000</v>
      </c>
      <c r="G2927" s="153">
        <v>1743000</v>
      </c>
      <c r="H2927" s="50"/>
    </row>
    <row r="2928" spans="1:8" ht="29.25">
      <c r="A2928" s="151" t="s">
        <v>1100</v>
      </c>
      <c r="B2928" s="151" t="s">
        <v>93</v>
      </c>
      <c r="C2928" s="151" t="s">
        <v>94</v>
      </c>
      <c r="D2928" s="151" t="s">
        <v>72</v>
      </c>
      <c r="E2928" s="152">
        <v>1</v>
      </c>
      <c r="F2928" s="153">
        <v>549000</v>
      </c>
      <c r="G2928" s="153">
        <v>549000</v>
      </c>
      <c r="H2928" s="50"/>
    </row>
    <row r="2929" spans="1:8" ht="29.25">
      <c r="A2929" s="151" t="s">
        <v>1100</v>
      </c>
      <c r="B2929" s="151" t="s">
        <v>88</v>
      </c>
      <c r="C2929" s="151" t="s">
        <v>89</v>
      </c>
      <c r="D2929" s="151" t="s">
        <v>72</v>
      </c>
      <c r="E2929" s="152">
        <v>3</v>
      </c>
      <c r="F2929" s="153">
        <v>299000</v>
      </c>
      <c r="G2929" s="153">
        <v>897000</v>
      </c>
      <c r="H2929" s="50"/>
    </row>
    <row r="2930" spans="1:8" ht="29.25">
      <c r="A2930" s="151" t="s">
        <v>1101</v>
      </c>
      <c r="B2930" s="151" t="s">
        <v>75</v>
      </c>
      <c r="C2930" s="151" t="s">
        <v>76</v>
      </c>
      <c r="D2930" s="151" t="s">
        <v>78</v>
      </c>
      <c r="E2930" s="152">
        <v>8</v>
      </c>
      <c r="F2930" s="153">
        <v>189000</v>
      </c>
      <c r="G2930" s="153">
        <v>1512000</v>
      </c>
      <c r="H2930" s="50"/>
    </row>
    <row r="2931" spans="1:8" ht="29.25">
      <c r="A2931" s="151" t="s">
        <v>1101</v>
      </c>
      <c r="B2931" s="151" t="s">
        <v>73</v>
      </c>
      <c r="C2931" s="151" t="s">
        <v>74</v>
      </c>
      <c r="D2931" s="151" t="s">
        <v>72</v>
      </c>
      <c r="E2931" s="152">
        <v>3</v>
      </c>
      <c r="F2931" s="153">
        <v>119000</v>
      </c>
      <c r="G2931" s="153">
        <v>357000</v>
      </c>
      <c r="H2931" s="50"/>
    </row>
    <row r="2932" spans="1:8" ht="29.25">
      <c r="A2932" s="151" t="s">
        <v>1101</v>
      </c>
      <c r="B2932" s="151" t="s">
        <v>69</v>
      </c>
      <c r="C2932" s="151" t="s">
        <v>70</v>
      </c>
      <c r="D2932" s="151" t="s">
        <v>72</v>
      </c>
      <c r="E2932" s="152">
        <v>10</v>
      </c>
      <c r="F2932" s="153">
        <v>149000</v>
      </c>
      <c r="G2932" s="153">
        <v>1490000</v>
      </c>
      <c r="H2932" s="50"/>
    </row>
    <row r="2933" spans="1:8" ht="29.25">
      <c r="A2933" s="151" t="s">
        <v>1102</v>
      </c>
      <c r="B2933" s="151" t="s">
        <v>86</v>
      </c>
      <c r="C2933" s="151" t="s">
        <v>87</v>
      </c>
      <c r="D2933" s="151" t="s">
        <v>72</v>
      </c>
      <c r="E2933" s="152">
        <v>12</v>
      </c>
      <c r="F2933" s="153">
        <v>169000</v>
      </c>
      <c r="G2933" s="153">
        <v>2028000</v>
      </c>
      <c r="H2933" s="50"/>
    </row>
    <row r="2934" spans="1:8" ht="29.25">
      <c r="A2934" s="151" t="s">
        <v>1102</v>
      </c>
      <c r="B2934" s="151" t="s">
        <v>91</v>
      </c>
      <c r="C2934" s="151" t="s">
        <v>92</v>
      </c>
      <c r="D2934" s="151" t="s">
        <v>72</v>
      </c>
      <c r="E2934" s="152">
        <v>1</v>
      </c>
      <c r="F2934" s="153">
        <v>249000</v>
      </c>
      <c r="G2934" s="153">
        <v>249000</v>
      </c>
      <c r="H2934" s="50"/>
    </row>
    <row r="2935" spans="1:8" ht="29.25">
      <c r="A2935" s="151" t="s">
        <v>1102</v>
      </c>
      <c r="B2935" s="151" t="s">
        <v>96</v>
      </c>
      <c r="C2935" s="151" t="s">
        <v>97</v>
      </c>
      <c r="D2935" s="151" t="s">
        <v>72</v>
      </c>
      <c r="E2935" s="152">
        <v>4</v>
      </c>
      <c r="F2935" s="153">
        <v>449000</v>
      </c>
      <c r="G2935" s="153">
        <v>1796000</v>
      </c>
      <c r="H2935" s="50"/>
    </row>
    <row r="2936" spans="1:8" ht="29.25">
      <c r="A2936" s="151" t="s">
        <v>1102</v>
      </c>
      <c r="B2936" s="151" t="s">
        <v>83</v>
      </c>
      <c r="C2936" s="151" t="s">
        <v>84</v>
      </c>
      <c r="D2936" s="151" t="s">
        <v>72</v>
      </c>
      <c r="E2936" s="152">
        <v>4</v>
      </c>
      <c r="F2936" s="153">
        <v>125000</v>
      </c>
      <c r="G2936" s="153">
        <v>500000</v>
      </c>
      <c r="H2936" s="50"/>
    </row>
    <row r="2937" spans="1:8" ht="29.25">
      <c r="A2937" s="151" t="s">
        <v>1102</v>
      </c>
      <c r="B2937" s="151" t="s">
        <v>81</v>
      </c>
      <c r="C2937" s="151" t="s">
        <v>82</v>
      </c>
      <c r="D2937" s="151" t="s">
        <v>72</v>
      </c>
      <c r="E2937" s="152">
        <v>8</v>
      </c>
      <c r="F2937" s="153">
        <v>159000</v>
      </c>
      <c r="G2937" s="153">
        <v>1272000</v>
      </c>
      <c r="H2937" s="50"/>
    </row>
    <row r="2938" spans="1:8" ht="43.5">
      <c r="A2938" s="151" t="s">
        <v>1103</v>
      </c>
      <c r="B2938" s="151" t="s">
        <v>88</v>
      </c>
      <c r="C2938" s="151" t="s">
        <v>89</v>
      </c>
      <c r="D2938" s="151" t="s">
        <v>72</v>
      </c>
      <c r="E2938" s="152">
        <v>6</v>
      </c>
      <c r="F2938" s="153">
        <v>299000</v>
      </c>
      <c r="G2938" s="153">
        <v>1794000</v>
      </c>
      <c r="H2938" s="50"/>
    </row>
    <row r="2939" spans="1:8" ht="29.25">
      <c r="A2939" s="151" t="s">
        <v>1104</v>
      </c>
      <c r="B2939" s="151" t="s">
        <v>73</v>
      </c>
      <c r="C2939" s="151" t="s">
        <v>74</v>
      </c>
      <c r="D2939" s="151" t="s">
        <v>72</v>
      </c>
      <c r="E2939" s="152">
        <v>10</v>
      </c>
      <c r="F2939" s="153">
        <v>119000</v>
      </c>
      <c r="G2939" s="153">
        <v>1190000</v>
      </c>
      <c r="H2939" s="50"/>
    </row>
    <row r="2940" spans="1:8" ht="29.25">
      <c r="A2940" s="151" t="s">
        <v>1104</v>
      </c>
      <c r="B2940" s="151" t="s">
        <v>91</v>
      </c>
      <c r="C2940" s="151" t="s">
        <v>92</v>
      </c>
      <c r="D2940" s="151" t="s">
        <v>72</v>
      </c>
      <c r="E2940" s="152">
        <v>4</v>
      </c>
      <c r="F2940" s="153">
        <v>249000</v>
      </c>
      <c r="G2940" s="153">
        <v>996000</v>
      </c>
      <c r="H2940" s="50"/>
    </row>
    <row r="2941" spans="1:8" ht="29.25">
      <c r="A2941" s="151" t="s">
        <v>1104</v>
      </c>
      <c r="B2941" s="151" t="s">
        <v>101</v>
      </c>
      <c r="C2941" s="151" t="s">
        <v>102</v>
      </c>
      <c r="D2941" s="151" t="s">
        <v>78</v>
      </c>
      <c r="E2941" s="152">
        <v>12</v>
      </c>
      <c r="F2941" s="153">
        <v>139000</v>
      </c>
      <c r="G2941" s="153">
        <v>1668000</v>
      </c>
      <c r="H2941" s="50"/>
    </row>
    <row r="2942" spans="1:8" ht="43.5">
      <c r="A2942" s="151" t="s">
        <v>1105</v>
      </c>
      <c r="B2942" s="151" t="s">
        <v>73</v>
      </c>
      <c r="C2942" s="151" t="s">
        <v>74</v>
      </c>
      <c r="D2942" s="151" t="s">
        <v>72</v>
      </c>
      <c r="E2942" s="152">
        <v>10</v>
      </c>
      <c r="F2942" s="153">
        <v>119000</v>
      </c>
      <c r="G2942" s="153">
        <v>1190000</v>
      </c>
      <c r="H2942" s="50"/>
    </row>
    <row r="2943" spans="1:8" ht="43.5">
      <c r="A2943" s="151" t="s">
        <v>1105</v>
      </c>
      <c r="B2943" s="151" t="s">
        <v>83</v>
      </c>
      <c r="C2943" s="151" t="s">
        <v>84</v>
      </c>
      <c r="D2943" s="151" t="s">
        <v>72</v>
      </c>
      <c r="E2943" s="152">
        <v>4</v>
      </c>
      <c r="F2943" s="153">
        <v>125000</v>
      </c>
      <c r="G2943" s="153">
        <v>500000</v>
      </c>
      <c r="H2943" s="50"/>
    </row>
    <row r="2944" spans="1:8" ht="43.5">
      <c r="A2944" s="151" t="s">
        <v>1105</v>
      </c>
      <c r="B2944" s="151" t="s">
        <v>88</v>
      </c>
      <c r="C2944" s="151" t="s">
        <v>89</v>
      </c>
      <c r="D2944" s="151" t="s">
        <v>72</v>
      </c>
      <c r="E2944" s="152">
        <v>7</v>
      </c>
      <c r="F2944" s="153">
        <v>299000</v>
      </c>
      <c r="G2944" s="153">
        <v>2093000</v>
      </c>
      <c r="H2944" s="50"/>
    </row>
    <row r="2945" spans="1:8" ht="43.5">
      <c r="A2945" s="151" t="s">
        <v>1106</v>
      </c>
      <c r="B2945" s="151" t="s">
        <v>101</v>
      </c>
      <c r="C2945" s="151" t="s">
        <v>102</v>
      </c>
      <c r="D2945" s="151" t="s">
        <v>78</v>
      </c>
      <c r="E2945" s="152">
        <v>7</v>
      </c>
      <c r="F2945" s="153">
        <v>139000</v>
      </c>
      <c r="G2945" s="153">
        <v>973000</v>
      </c>
      <c r="H2945" s="50"/>
    </row>
    <row r="2946" spans="1:8" ht="43.5">
      <c r="A2946" s="151" t="s">
        <v>1106</v>
      </c>
      <c r="B2946" s="151" t="s">
        <v>98</v>
      </c>
      <c r="C2946" s="151" t="s">
        <v>99</v>
      </c>
      <c r="D2946" s="151" t="s">
        <v>72</v>
      </c>
      <c r="E2946" s="152">
        <v>2</v>
      </c>
      <c r="F2946" s="153">
        <v>99000</v>
      </c>
      <c r="G2946" s="153">
        <v>198000</v>
      </c>
      <c r="H2946" s="50"/>
    </row>
    <row r="2947" spans="1:8" ht="29.25">
      <c r="A2947" s="151" t="s">
        <v>1107</v>
      </c>
      <c r="B2947" s="151" t="s">
        <v>98</v>
      </c>
      <c r="C2947" s="151" t="s">
        <v>99</v>
      </c>
      <c r="D2947" s="151" t="s">
        <v>72</v>
      </c>
      <c r="E2947" s="152">
        <v>9</v>
      </c>
      <c r="F2947" s="153">
        <v>99000</v>
      </c>
      <c r="G2947" s="153">
        <v>891000</v>
      </c>
      <c r="H2947" s="50"/>
    </row>
    <row r="2948" spans="1:8" ht="29.25">
      <c r="A2948" s="151" t="s">
        <v>1108</v>
      </c>
      <c r="B2948" s="151" t="s">
        <v>86</v>
      </c>
      <c r="C2948" s="151" t="s">
        <v>87</v>
      </c>
      <c r="D2948" s="151" t="s">
        <v>72</v>
      </c>
      <c r="E2948" s="152">
        <v>11</v>
      </c>
      <c r="F2948" s="153">
        <v>169000</v>
      </c>
      <c r="G2948" s="153">
        <v>1859000</v>
      </c>
      <c r="H2948" s="50"/>
    </row>
    <row r="2949" spans="1:8" ht="29.25">
      <c r="A2949" s="151" t="s">
        <v>1108</v>
      </c>
      <c r="B2949" s="151" t="s">
        <v>96</v>
      </c>
      <c r="C2949" s="151" t="s">
        <v>97</v>
      </c>
      <c r="D2949" s="151" t="s">
        <v>72</v>
      </c>
      <c r="E2949" s="152">
        <v>1</v>
      </c>
      <c r="F2949" s="153">
        <v>449000</v>
      </c>
      <c r="G2949" s="153">
        <v>449000</v>
      </c>
      <c r="H2949" s="50"/>
    </row>
    <row r="2950" spans="1:8" ht="29.25">
      <c r="A2950" s="151" t="s">
        <v>1108</v>
      </c>
      <c r="B2950" s="151" t="s">
        <v>93</v>
      </c>
      <c r="C2950" s="151" t="s">
        <v>94</v>
      </c>
      <c r="D2950" s="151" t="s">
        <v>72</v>
      </c>
      <c r="E2950" s="152">
        <v>1</v>
      </c>
      <c r="F2950" s="153">
        <v>549000</v>
      </c>
      <c r="G2950" s="153">
        <v>549000</v>
      </c>
      <c r="H2950" s="50"/>
    </row>
    <row r="2951" spans="1:8" ht="29.25">
      <c r="A2951" s="151" t="s">
        <v>1108</v>
      </c>
      <c r="B2951" s="151" t="s">
        <v>88</v>
      </c>
      <c r="C2951" s="151" t="s">
        <v>89</v>
      </c>
      <c r="D2951" s="151" t="s">
        <v>72</v>
      </c>
      <c r="E2951" s="152">
        <v>1</v>
      </c>
      <c r="F2951" s="153">
        <v>299000</v>
      </c>
      <c r="G2951" s="153">
        <v>299000</v>
      </c>
      <c r="H2951" s="50"/>
    </row>
    <row r="2952" spans="1:8" ht="29.25">
      <c r="A2952" s="151" t="s">
        <v>1108</v>
      </c>
      <c r="B2952" s="151" t="s">
        <v>75</v>
      </c>
      <c r="C2952" s="151" t="s">
        <v>76</v>
      </c>
      <c r="D2952" s="151" t="s">
        <v>78</v>
      </c>
      <c r="E2952" s="152">
        <v>8</v>
      </c>
      <c r="F2952" s="153">
        <v>189000</v>
      </c>
      <c r="G2952" s="153">
        <v>1512000</v>
      </c>
      <c r="H2952" s="50"/>
    </row>
    <row r="2953" spans="1:8" ht="29.25">
      <c r="A2953" s="151" t="s">
        <v>1108</v>
      </c>
      <c r="B2953" s="151" t="s">
        <v>73</v>
      </c>
      <c r="C2953" s="151" t="s">
        <v>74</v>
      </c>
      <c r="D2953" s="151" t="s">
        <v>72</v>
      </c>
      <c r="E2953" s="152">
        <v>6</v>
      </c>
      <c r="F2953" s="153">
        <v>119000</v>
      </c>
      <c r="G2953" s="153">
        <v>714000</v>
      </c>
      <c r="H2953" s="50"/>
    </row>
    <row r="2954" spans="1:8" ht="43.5">
      <c r="A2954" s="151" t="s">
        <v>1109</v>
      </c>
      <c r="B2954" s="151" t="s">
        <v>86</v>
      </c>
      <c r="C2954" s="151" t="s">
        <v>87</v>
      </c>
      <c r="D2954" s="151" t="s">
        <v>72</v>
      </c>
      <c r="E2954" s="152">
        <v>4</v>
      </c>
      <c r="F2954" s="153">
        <v>169000</v>
      </c>
      <c r="G2954" s="153">
        <v>676000</v>
      </c>
      <c r="H2954" s="50"/>
    </row>
    <row r="2955" spans="1:8" ht="43.5">
      <c r="A2955" s="151" t="s">
        <v>1109</v>
      </c>
      <c r="B2955" s="151" t="s">
        <v>91</v>
      </c>
      <c r="C2955" s="151" t="s">
        <v>92</v>
      </c>
      <c r="D2955" s="151" t="s">
        <v>72</v>
      </c>
      <c r="E2955" s="152">
        <v>6</v>
      </c>
      <c r="F2955" s="153">
        <v>249000</v>
      </c>
      <c r="G2955" s="153">
        <v>1494000</v>
      </c>
      <c r="H2955" s="50"/>
    </row>
    <row r="2956" spans="1:8" ht="29.25">
      <c r="A2956" s="151" t="s">
        <v>1110</v>
      </c>
      <c r="B2956" s="151" t="s">
        <v>86</v>
      </c>
      <c r="C2956" s="151" t="s">
        <v>87</v>
      </c>
      <c r="D2956" s="151" t="s">
        <v>72</v>
      </c>
      <c r="E2956" s="152">
        <v>4</v>
      </c>
      <c r="F2956" s="153">
        <v>169000</v>
      </c>
      <c r="G2956" s="153">
        <v>676000</v>
      </c>
      <c r="H2956" s="50"/>
    </row>
    <row r="2957" spans="1:8" ht="29.25">
      <c r="A2957" s="151" t="s">
        <v>1110</v>
      </c>
      <c r="B2957" s="151" t="s">
        <v>83</v>
      </c>
      <c r="C2957" s="151" t="s">
        <v>84</v>
      </c>
      <c r="D2957" s="151" t="s">
        <v>72</v>
      </c>
      <c r="E2957" s="152">
        <v>3</v>
      </c>
      <c r="F2957" s="153">
        <v>125000</v>
      </c>
      <c r="G2957" s="153">
        <v>375000</v>
      </c>
      <c r="H2957" s="50"/>
    </row>
    <row r="2958" spans="1:8" ht="29.25">
      <c r="A2958" s="151" t="s">
        <v>1110</v>
      </c>
      <c r="B2958" s="151" t="s">
        <v>91</v>
      </c>
      <c r="C2958" s="151" t="s">
        <v>92</v>
      </c>
      <c r="D2958" s="151" t="s">
        <v>72</v>
      </c>
      <c r="E2958" s="152">
        <v>3</v>
      </c>
      <c r="F2958" s="153">
        <v>249000</v>
      </c>
      <c r="G2958" s="153">
        <v>747000</v>
      </c>
      <c r="H2958" s="50"/>
    </row>
    <row r="2959" spans="1:8" ht="29.25">
      <c r="A2959" s="151" t="s">
        <v>1110</v>
      </c>
      <c r="B2959" s="151" t="s">
        <v>88</v>
      </c>
      <c r="C2959" s="151" t="s">
        <v>89</v>
      </c>
      <c r="D2959" s="151" t="s">
        <v>72</v>
      </c>
      <c r="E2959" s="152">
        <v>2</v>
      </c>
      <c r="F2959" s="153">
        <v>299000</v>
      </c>
      <c r="G2959" s="153">
        <v>598000</v>
      </c>
      <c r="H2959" s="50"/>
    </row>
    <row r="2960" spans="1:8" ht="29.25">
      <c r="A2960" s="151" t="s">
        <v>1110</v>
      </c>
      <c r="B2960" s="151" t="s">
        <v>73</v>
      </c>
      <c r="C2960" s="151" t="s">
        <v>74</v>
      </c>
      <c r="D2960" s="151" t="s">
        <v>72</v>
      </c>
      <c r="E2960" s="152">
        <v>4</v>
      </c>
      <c r="F2960" s="153">
        <v>119000</v>
      </c>
      <c r="G2960" s="153">
        <v>476000</v>
      </c>
      <c r="H2960" s="50"/>
    </row>
    <row r="2961" spans="1:8" ht="43.5">
      <c r="A2961" s="151" t="s">
        <v>1111</v>
      </c>
      <c r="B2961" s="151" t="s">
        <v>75</v>
      </c>
      <c r="C2961" s="151" t="s">
        <v>76</v>
      </c>
      <c r="D2961" s="151" t="s">
        <v>78</v>
      </c>
      <c r="E2961" s="152">
        <v>2</v>
      </c>
      <c r="F2961" s="153">
        <v>189000</v>
      </c>
      <c r="G2961" s="153">
        <v>378000</v>
      </c>
      <c r="H2961" s="50"/>
    </row>
    <row r="2962" spans="1:8" ht="29.25">
      <c r="A2962" s="151" t="s">
        <v>1112</v>
      </c>
      <c r="B2962" s="151" t="s">
        <v>73</v>
      </c>
      <c r="C2962" s="151" t="s">
        <v>74</v>
      </c>
      <c r="D2962" s="151" t="s">
        <v>72</v>
      </c>
      <c r="E2962" s="152">
        <v>12</v>
      </c>
      <c r="F2962" s="153">
        <v>119000</v>
      </c>
      <c r="G2962" s="153">
        <v>1428000</v>
      </c>
      <c r="H2962" s="50"/>
    </row>
    <row r="2963" spans="1:8" ht="29.25">
      <c r="A2963" s="151" t="s">
        <v>1112</v>
      </c>
      <c r="B2963" s="151" t="s">
        <v>69</v>
      </c>
      <c r="C2963" s="151" t="s">
        <v>70</v>
      </c>
      <c r="D2963" s="151" t="s">
        <v>72</v>
      </c>
      <c r="E2963" s="152">
        <v>12</v>
      </c>
      <c r="F2963" s="153">
        <v>149000</v>
      </c>
      <c r="G2963" s="153">
        <v>1788000</v>
      </c>
      <c r="H2963" s="50"/>
    </row>
    <row r="2964" spans="1:8" ht="29.25">
      <c r="A2964" s="151" t="s">
        <v>1112</v>
      </c>
      <c r="B2964" s="151" t="s">
        <v>75</v>
      </c>
      <c r="C2964" s="151" t="s">
        <v>76</v>
      </c>
      <c r="D2964" s="151" t="s">
        <v>78</v>
      </c>
      <c r="E2964" s="152">
        <v>2</v>
      </c>
      <c r="F2964" s="153">
        <v>189000</v>
      </c>
      <c r="G2964" s="153">
        <v>378000</v>
      </c>
      <c r="H2964" s="50"/>
    </row>
    <row r="2965" spans="1:8" ht="29.25">
      <c r="A2965" s="151" t="s">
        <v>1112</v>
      </c>
      <c r="B2965" s="151" t="s">
        <v>88</v>
      </c>
      <c r="C2965" s="151" t="s">
        <v>89</v>
      </c>
      <c r="D2965" s="151" t="s">
        <v>72</v>
      </c>
      <c r="E2965" s="152">
        <v>3</v>
      </c>
      <c r="F2965" s="153">
        <v>299000</v>
      </c>
      <c r="G2965" s="153">
        <v>897000</v>
      </c>
      <c r="H2965" s="50"/>
    </row>
    <row r="2966" spans="1:8" ht="29.25">
      <c r="A2966" s="151" t="s">
        <v>1112</v>
      </c>
      <c r="B2966" s="151" t="s">
        <v>98</v>
      </c>
      <c r="C2966" s="151" t="s">
        <v>99</v>
      </c>
      <c r="D2966" s="151" t="s">
        <v>72</v>
      </c>
      <c r="E2966" s="152">
        <v>8</v>
      </c>
      <c r="F2966" s="153">
        <v>99000</v>
      </c>
      <c r="G2966" s="153">
        <v>792000</v>
      </c>
      <c r="H2966" s="50"/>
    </row>
    <row r="2967" spans="1:8" ht="43.5">
      <c r="A2967" s="151" t="s">
        <v>1113</v>
      </c>
      <c r="B2967" s="151" t="s">
        <v>101</v>
      </c>
      <c r="C2967" s="151" t="s">
        <v>102</v>
      </c>
      <c r="D2967" s="151" t="s">
        <v>78</v>
      </c>
      <c r="E2967" s="152">
        <v>8</v>
      </c>
      <c r="F2967" s="153">
        <v>139000</v>
      </c>
      <c r="G2967" s="153">
        <v>1112000</v>
      </c>
      <c r="H2967" s="50"/>
    </row>
    <row r="2968" spans="1:8" ht="43.5">
      <c r="A2968" s="151" t="s">
        <v>1113</v>
      </c>
      <c r="B2968" s="151" t="s">
        <v>69</v>
      </c>
      <c r="C2968" s="151" t="s">
        <v>70</v>
      </c>
      <c r="D2968" s="151" t="s">
        <v>72</v>
      </c>
      <c r="E2968" s="152">
        <v>7</v>
      </c>
      <c r="F2968" s="153">
        <v>149000</v>
      </c>
      <c r="G2968" s="153">
        <v>1043000</v>
      </c>
      <c r="H2968" s="50"/>
    </row>
    <row r="2969" spans="1:8" ht="43.5">
      <c r="A2969" s="151" t="s">
        <v>1113</v>
      </c>
      <c r="B2969" s="151" t="s">
        <v>75</v>
      </c>
      <c r="C2969" s="151" t="s">
        <v>76</v>
      </c>
      <c r="D2969" s="151" t="s">
        <v>78</v>
      </c>
      <c r="E2969" s="152">
        <v>1</v>
      </c>
      <c r="F2969" s="153">
        <v>189000</v>
      </c>
      <c r="G2969" s="153">
        <v>189000</v>
      </c>
      <c r="H2969" s="50"/>
    </row>
    <row r="2970" spans="1:8" ht="43.5">
      <c r="A2970" s="151" t="s">
        <v>1113</v>
      </c>
      <c r="B2970" s="151" t="s">
        <v>81</v>
      </c>
      <c r="C2970" s="151" t="s">
        <v>82</v>
      </c>
      <c r="D2970" s="151" t="s">
        <v>72</v>
      </c>
      <c r="E2970" s="152">
        <v>5</v>
      </c>
      <c r="F2970" s="153">
        <v>159000</v>
      </c>
      <c r="G2970" s="153">
        <v>795000</v>
      </c>
      <c r="H2970" s="50"/>
    </row>
    <row r="2971" spans="1:8" ht="43.5">
      <c r="A2971" s="151" t="s">
        <v>1114</v>
      </c>
      <c r="B2971" s="151" t="s">
        <v>79</v>
      </c>
      <c r="C2971" s="151" t="s">
        <v>80</v>
      </c>
      <c r="D2971" s="151" t="s">
        <v>72</v>
      </c>
      <c r="E2971" s="152">
        <v>12</v>
      </c>
      <c r="F2971" s="153">
        <v>129000</v>
      </c>
      <c r="G2971" s="153">
        <v>1548000</v>
      </c>
      <c r="H2971" s="50"/>
    </row>
    <row r="2972" spans="1:8" ht="43.5">
      <c r="A2972" s="151" t="s">
        <v>1114</v>
      </c>
      <c r="B2972" s="151" t="s">
        <v>69</v>
      </c>
      <c r="C2972" s="151" t="s">
        <v>70</v>
      </c>
      <c r="D2972" s="151" t="s">
        <v>72</v>
      </c>
      <c r="E2972" s="152">
        <v>11</v>
      </c>
      <c r="F2972" s="153">
        <v>149000</v>
      </c>
      <c r="G2972" s="153">
        <v>1639000</v>
      </c>
      <c r="H2972" s="50"/>
    </row>
    <row r="2973" spans="1:8" ht="43.5">
      <c r="A2973" s="151" t="s">
        <v>1114</v>
      </c>
      <c r="B2973" s="151" t="s">
        <v>81</v>
      </c>
      <c r="C2973" s="151" t="s">
        <v>82</v>
      </c>
      <c r="D2973" s="151" t="s">
        <v>72</v>
      </c>
      <c r="E2973" s="152">
        <v>1</v>
      </c>
      <c r="F2973" s="153">
        <v>159000</v>
      </c>
      <c r="G2973" s="153">
        <v>159000</v>
      </c>
      <c r="H2973" s="50"/>
    </row>
    <row r="2974" spans="1:8" ht="29.25">
      <c r="A2974" s="151" t="s">
        <v>1115</v>
      </c>
      <c r="B2974" s="151" t="s">
        <v>96</v>
      </c>
      <c r="C2974" s="151" t="s">
        <v>97</v>
      </c>
      <c r="D2974" s="151" t="s">
        <v>72</v>
      </c>
      <c r="E2974" s="152">
        <v>2</v>
      </c>
      <c r="F2974" s="153">
        <v>449000</v>
      </c>
      <c r="G2974" s="153">
        <v>898000</v>
      </c>
      <c r="H2974" s="50"/>
    </row>
    <row r="2975" spans="1:8" ht="29.25">
      <c r="A2975" s="151" t="s">
        <v>1115</v>
      </c>
      <c r="B2975" s="151" t="s">
        <v>88</v>
      </c>
      <c r="C2975" s="151" t="s">
        <v>89</v>
      </c>
      <c r="D2975" s="151" t="s">
        <v>72</v>
      </c>
      <c r="E2975" s="152">
        <v>5</v>
      </c>
      <c r="F2975" s="153">
        <v>299000</v>
      </c>
      <c r="G2975" s="153">
        <v>1495000</v>
      </c>
      <c r="H2975" s="50"/>
    </row>
    <row r="2976" spans="1:8" ht="29.25">
      <c r="A2976" s="151" t="s">
        <v>1115</v>
      </c>
      <c r="B2976" s="151" t="s">
        <v>101</v>
      </c>
      <c r="C2976" s="151" t="s">
        <v>102</v>
      </c>
      <c r="D2976" s="151" t="s">
        <v>78</v>
      </c>
      <c r="E2976" s="152">
        <v>5</v>
      </c>
      <c r="F2976" s="153">
        <v>139000</v>
      </c>
      <c r="G2976" s="153">
        <v>695000</v>
      </c>
      <c r="H2976" s="50"/>
    </row>
    <row r="2977" spans="1:8" ht="29.25">
      <c r="A2977" s="151" t="s">
        <v>1115</v>
      </c>
      <c r="B2977" s="151" t="s">
        <v>93</v>
      </c>
      <c r="C2977" s="151" t="s">
        <v>94</v>
      </c>
      <c r="D2977" s="151" t="s">
        <v>72</v>
      </c>
      <c r="E2977" s="152">
        <v>2</v>
      </c>
      <c r="F2977" s="153">
        <v>549000</v>
      </c>
      <c r="G2977" s="153">
        <v>1098000</v>
      </c>
      <c r="H2977" s="50"/>
    </row>
    <row r="2978" spans="1:8" ht="29.25">
      <c r="A2978" s="151" t="s">
        <v>1116</v>
      </c>
      <c r="B2978" s="151" t="s">
        <v>75</v>
      </c>
      <c r="C2978" s="151" t="s">
        <v>76</v>
      </c>
      <c r="D2978" s="151" t="s">
        <v>78</v>
      </c>
      <c r="E2978" s="152">
        <v>6</v>
      </c>
      <c r="F2978" s="153">
        <v>189000</v>
      </c>
      <c r="G2978" s="153">
        <v>1134000</v>
      </c>
      <c r="H2978" s="50"/>
    </row>
    <row r="2979" spans="1:8" ht="29.25">
      <c r="A2979" s="151" t="s">
        <v>1116</v>
      </c>
      <c r="B2979" s="151" t="s">
        <v>69</v>
      </c>
      <c r="C2979" s="151" t="s">
        <v>70</v>
      </c>
      <c r="D2979" s="151" t="s">
        <v>72</v>
      </c>
      <c r="E2979" s="152">
        <v>11</v>
      </c>
      <c r="F2979" s="153">
        <v>149000</v>
      </c>
      <c r="G2979" s="153">
        <v>1639000</v>
      </c>
      <c r="H2979" s="50"/>
    </row>
    <row r="2980" spans="1:8" ht="29.25">
      <c r="A2980" s="151" t="s">
        <v>1116</v>
      </c>
      <c r="B2980" s="151" t="s">
        <v>73</v>
      </c>
      <c r="C2980" s="151" t="s">
        <v>74</v>
      </c>
      <c r="D2980" s="151" t="s">
        <v>72</v>
      </c>
      <c r="E2980" s="152">
        <v>11</v>
      </c>
      <c r="F2980" s="153">
        <v>119000</v>
      </c>
      <c r="G2980" s="153">
        <v>1309000</v>
      </c>
      <c r="H2980" s="50"/>
    </row>
    <row r="2981" spans="1:8" ht="29.25">
      <c r="A2981" s="151" t="s">
        <v>1117</v>
      </c>
      <c r="B2981" s="151" t="s">
        <v>96</v>
      </c>
      <c r="C2981" s="151" t="s">
        <v>97</v>
      </c>
      <c r="D2981" s="151" t="s">
        <v>72</v>
      </c>
      <c r="E2981" s="152">
        <v>3</v>
      </c>
      <c r="F2981" s="153">
        <v>449000</v>
      </c>
      <c r="G2981" s="153">
        <v>1347000</v>
      </c>
      <c r="H2981" s="50"/>
    </row>
    <row r="2982" spans="1:8" ht="29.25">
      <c r="A2982" s="151" t="s">
        <v>1117</v>
      </c>
      <c r="B2982" s="151" t="s">
        <v>83</v>
      </c>
      <c r="C2982" s="151" t="s">
        <v>84</v>
      </c>
      <c r="D2982" s="151" t="s">
        <v>72</v>
      </c>
      <c r="E2982" s="152">
        <v>12</v>
      </c>
      <c r="F2982" s="153">
        <v>125000</v>
      </c>
      <c r="G2982" s="153">
        <v>1500000</v>
      </c>
      <c r="H2982" s="50"/>
    </row>
    <row r="2983" spans="1:8" ht="29.25">
      <c r="A2983" s="151" t="s">
        <v>1117</v>
      </c>
      <c r="B2983" s="151" t="s">
        <v>73</v>
      </c>
      <c r="C2983" s="151" t="s">
        <v>74</v>
      </c>
      <c r="D2983" s="151" t="s">
        <v>72</v>
      </c>
      <c r="E2983" s="152">
        <v>1</v>
      </c>
      <c r="F2983" s="153">
        <v>119000</v>
      </c>
      <c r="G2983" s="153">
        <v>119000</v>
      </c>
      <c r="H2983" s="50"/>
    </row>
    <row r="2984" spans="1:8" ht="43.5">
      <c r="A2984" s="151" t="s">
        <v>1118</v>
      </c>
      <c r="B2984" s="151" t="s">
        <v>91</v>
      </c>
      <c r="C2984" s="151" t="s">
        <v>92</v>
      </c>
      <c r="D2984" s="151" t="s">
        <v>72</v>
      </c>
      <c r="E2984" s="152">
        <v>1</v>
      </c>
      <c r="F2984" s="153">
        <v>249000</v>
      </c>
      <c r="G2984" s="153">
        <v>249000</v>
      </c>
      <c r="H2984" s="50"/>
    </row>
    <row r="2985" spans="1:8" ht="43.5">
      <c r="A2985" s="151" t="s">
        <v>1118</v>
      </c>
      <c r="B2985" s="151" t="s">
        <v>75</v>
      </c>
      <c r="C2985" s="151" t="s">
        <v>76</v>
      </c>
      <c r="D2985" s="151" t="s">
        <v>78</v>
      </c>
      <c r="E2985" s="152">
        <v>3</v>
      </c>
      <c r="F2985" s="153">
        <v>189000</v>
      </c>
      <c r="G2985" s="153">
        <v>567000</v>
      </c>
      <c r="H2985" s="50"/>
    </row>
    <row r="2986" spans="1:8" ht="43.5">
      <c r="A2986" s="151" t="s">
        <v>1119</v>
      </c>
      <c r="B2986" s="151" t="s">
        <v>96</v>
      </c>
      <c r="C2986" s="151" t="s">
        <v>97</v>
      </c>
      <c r="D2986" s="151" t="s">
        <v>72</v>
      </c>
      <c r="E2986" s="152">
        <v>5</v>
      </c>
      <c r="F2986" s="153">
        <v>449000</v>
      </c>
      <c r="G2986" s="153">
        <v>2245000</v>
      </c>
      <c r="H2986" s="50"/>
    </row>
    <row r="2987" spans="1:8" ht="43.5">
      <c r="A2987" s="151" t="s">
        <v>1119</v>
      </c>
      <c r="B2987" s="151" t="s">
        <v>86</v>
      </c>
      <c r="C2987" s="151" t="s">
        <v>87</v>
      </c>
      <c r="D2987" s="151" t="s">
        <v>72</v>
      </c>
      <c r="E2987" s="152">
        <v>12</v>
      </c>
      <c r="F2987" s="153">
        <v>169000</v>
      </c>
      <c r="G2987" s="153">
        <v>2028000</v>
      </c>
      <c r="H2987" s="50"/>
    </row>
    <row r="2988" spans="1:8" ht="43.5">
      <c r="A2988" s="151" t="s">
        <v>1119</v>
      </c>
      <c r="B2988" s="151" t="s">
        <v>91</v>
      </c>
      <c r="C2988" s="151" t="s">
        <v>92</v>
      </c>
      <c r="D2988" s="151" t="s">
        <v>72</v>
      </c>
      <c r="E2988" s="152">
        <v>2</v>
      </c>
      <c r="F2988" s="153">
        <v>249000</v>
      </c>
      <c r="G2988" s="153">
        <v>498000</v>
      </c>
      <c r="H2988" s="50"/>
    </row>
    <row r="2989" spans="1:8" ht="43.5">
      <c r="A2989" s="151" t="s">
        <v>1119</v>
      </c>
      <c r="B2989" s="151" t="s">
        <v>101</v>
      </c>
      <c r="C2989" s="151" t="s">
        <v>102</v>
      </c>
      <c r="D2989" s="151" t="s">
        <v>78</v>
      </c>
      <c r="E2989" s="152">
        <v>2</v>
      </c>
      <c r="F2989" s="153">
        <v>139000</v>
      </c>
      <c r="G2989" s="153">
        <v>278000</v>
      </c>
      <c r="H2989" s="50"/>
    </row>
    <row r="2990" spans="1:8" ht="43.5">
      <c r="A2990" s="151" t="s">
        <v>1119</v>
      </c>
      <c r="B2990" s="151" t="s">
        <v>93</v>
      </c>
      <c r="C2990" s="151" t="s">
        <v>94</v>
      </c>
      <c r="D2990" s="151" t="s">
        <v>72</v>
      </c>
      <c r="E2990" s="152">
        <v>3</v>
      </c>
      <c r="F2990" s="153">
        <v>549000</v>
      </c>
      <c r="G2990" s="153">
        <v>1647000</v>
      </c>
      <c r="H2990" s="50"/>
    </row>
    <row r="2991" spans="1:8" ht="43.5">
      <c r="A2991" s="151" t="s">
        <v>1119</v>
      </c>
      <c r="B2991" s="151" t="s">
        <v>73</v>
      </c>
      <c r="C2991" s="151" t="s">
        <v>74</v>
      </c>
      <c r="D2991" s="151" t="s">
        <v>72</v>
      </c>
      <c r="E2991" s="152">
        <v>10</v>
      </c>
      <c r="F2991" s="153">
        <v>119000</v>
      </c>
      <c r="G2991" s="153">
        <v>1190000</v>
      </c>
      <c r="H2991" s="50"/>
    </row>
    <row r="2992" spans="1:8" ht="43.5">
      <c r="A2992" s="151" t="s">
        <v>1120</v>
      </c>
      <c r="B2992" s="151" t="s">
        <v>69</v>
      </c>
      <c r="C2992" s="151" t="s">
        <v>70</v>
      </c>
      <c r="D2992" s="151" t="s">
        <v>72</v>
      </c>
      <c r="E2992" s="152">
        <v>5</v>
      </c>
      <c r="F2992" s="153">
        <v>149000</v>
      </c>
      <c r="G2992" s="153">
        <v>745000</v>
      </c>
      <c r="H2992" s="50"/>
    </row>
    <row r="2993" spans="1:8" ht="43.5">
      <c r="A2993" s="151" t="s">
        <v>1120</v>
      </c>
      <c r="B2993" s="151" t="s">
        <v>98</v>
      </c>
      <c r="C2993" s="151" t="s">
        <v>99</v>
      </c>
      <c r="D2993" s="151" t="s">
        <v>72</v>
      </c>
      <c r="E2993" s="152">
        <v>12</v>
      </c>
      <c r="F2993" s="153">
        <v>99000</v>
      </c>
      <c r="G2993" s="153">
        <v>1188000</v>
      </c>
      <c r="H2993" s="50"/>
    </row>
    <row r="2994" spans="1:8" ht="43.5">
      <c r="A2994" s="151" t="s">
        <v>1120</v>
      </c>
      <c r="B2994" s="151" t="s">
        <v>91</v>
      </c>
      <c r="C2994" s="151" t="s">
        <v>92</v>
      </c>
      <c r="D2994" s="151" t="s">
        <v>72</v>
      </c>
      <c r="E2994" s="152">
        <v>4</v>
      </c>
      <c r="F2994" s="153">
        <v>249000</v>
      </c>
      <c r="G2994" s="153">
        <v>996000</v>
      </c>
      <c r="H2994" s="50"/>
    </row>
    <row r="2995" spans="1:8" ht="43.5">
      <c r="A2995" s="151" t="s">
        <v>1120</v>
      </c>
      <c r="B2995" s="151" t="s">
        <v>73</v>
      </c>
      <c r="C2995" s="151" t="s">
        <v>74</v>
      </c>
      <c r="D2995" s="151" t="s">
        <v>72</v>
      </c>
      <c r="E2995" s="152">
        <v>4</v>
      </c>
      <c r="F2995" s="153">
        <v>119000</v>
      </c>
      <c r="G2995" s="153">
        <v>476000</v>
      </c>
      <c r="H2995" s="50"/>
    </row>
    <row r="2996" spans="1:8" ht="43.5">
      <c r="A2996" s="151" t="s">
        <v>1120</v>
      </c>
      <c r="B2996" s="151" t="s">
        <v>101</v>
      </c>
      <c r="C2996" s="151" t="s">
        <v>102</v>
      </c>
      <c r="D2996" s="151" t="s">
        <v>78</v>
      </c>
      <c r="E2996" s="152">
        <v>9</v>
      </c>
      <c r="F2996" s="153">
        <v>139000</v>
      </c>
      <c r="G2996" s="153">
        <v>1251000</v>
      </c>
      <c r="H2996" s="50"/>
    </row>
    <row r="2997" spans="1:8" ht="43.5">
      <c r="A2997" s="151" t="s">
        <v>1121</v>
      </c>
      <c r="B2997" s="151" t="s">
        <v>101</v>
      </c>
      <c r="C2997" s="151" t="s">
        <v>102</v>
      </c>
      <c r="D2997" s="151" t="s">
        <v>78</v>
      </c>
      <c r="E2997" s="152">
        <v>10</v>
      </c>
      <c r="F2997" s="153">
        <v>139000</v>
      </c>
      <c r="G2997" s="153">
        <v>1390000</v>
      </c>
      <c r="H2997" s="50"/>
    </row>
    <row r="2998" spans="1:8" ht="43.5">
      <c r="A2998" s="151" t="s">
        <v>1121</v>
      </c>
      <c r="B2998" s="151" t="s">
        <v>83</v>
      </c>
      <c r="C2998" s="151" t="s">
        <v>84</v>
      </c>
      <c r="D2998" s="151" t="s">
        <v>72</v>
      </c>
      <c r="E2998" s="152">
        <v>9</v>
      </c>
      <c r="F2998" s="153">
        <v>125000</v>
      </c>
      <c r="G2998" s="153">
        <v>1125000</v>
      </c>
      <c r="H2998" s="50"/>
    </row>
    <row r="2999" spans="1:8" ht="43.5">
      <c r="A2999" s="151" t="s">
        <v>1121</v>
      </c>
      <c r="B2999" s="151" t="s">
        <v>96</v>
      </c>
      <c r="C2999" s="151" t="s">
        <v>97</v>
      </c>
      <c r="D2999" s="151" t="s">
        <v>72</v>
      </c>
      <c r="E2999" s="152">
        <v>1</v>
      </c>
      <c r="F2999" s="153">
        <v>449000</v>
      </c>
      <c r="G2999" s="153">
        <v>449000</v>
      </c>
      <c r="H2999" s="50"/>
    </row>
    <row r="3000" spans="1:8" ht="43.5">
      <c r="A3000" s="151" t="s">
        <v>1121</v>
      </c>
      <c r="B3000" s="151" t="s">
        <v>98</v>
      </c>
      <c r="C3000" s="151" t="s">
        <v>99</v>
      </c>
      <c r="D3000" s="151" t="s">
        <v>72</v>
      </c>
      <c r="E3000" s="152">
        <v>3</v>
      </c>
      <c r="F3000" s="153">
        <v>99000</v>
      </c>
      <c r="G3000" s="153">
        <v>297000</v>
      </c>
      <c r="H3000" s="50"/>
    </row>
    <row r="3001" spans="1:8" ht="43.5">
      <c r="A3001" s="151" t="s">
        <v>1122</v>
      </c>
      <c r="B3001" s="151" t="s">
        <v>83</v>
      </c>
      <c r="C3001" s="151" t="s">
        <v>84</v>
      </c>
      <c r="D3001" s="151" t="s">
        <v>72</v>
      </c>
      <c r="E3001" s="152">
        <v>11</v>
      </c>
      <c r="F3001" s="153">
        <v>125000</v>
      </c>
      <c r="G3001" s="153">
        <v>1375000</v>
      </c>
      <c r="H3001" s="50"/>
    </row>
    <row r="3002" spans="1:8" ht="43.5">
      <c r="A3002" s="151" t="s">
        <v>1122</v>
      </c>
      <c r="B3002" s="151" t="s">
        <v>91</v>
      </c>
      <c r="C3002" s="151" t="s">
        <v>92</v>
      </c>
      <c r="D3002" s="151" t="s">
        <v>72</v>
      </c>
      <c r="E3002" s="152">
        <v>3</v>
      </c>
      <c r="F3002" s="153">
        <v>249000</v>
      </c>
      <c r="G3002" s="153">
        <v>747000</v>
      </c>
      <c r="H3002" s="50"/>
    </row>
    <row r="3003" spans="1:8" ht="43.5">
      <c r="A3003" s="151" t="s">
        <v>1122</v>
      </c>
      <c r="B3003" s="151" t="s">
        <v>101</v>
      </c>
      <c r="C3003" s="151" t="s">
        <v>102</v>
      </c>
      <c r="D3003" s="151" t="s">
        <v>78</v>
      </c>
      <c r="E3003" s="152">
        <v>1</v>
      </c>
      <c r="F3003" s="153">
        <v>139000</v>
      </c>
      <c r="G3003" s="153">
        <v>139000</v>
      </c>
      <c r="H3003" s="50"/>
    </row>
    <row r="3004" spans="1:8" ht="43.5">
      <c r="A3004" s="151" t="s">
        <v>1122</v>
      </c>
      <c r="B3004" s="151" t="s">
        <v>88</v>
      </c>
      <c r="C3004" s="151" t="s">
        <v>89</v>
      </c>
      <c r="D3004" s="151" t="s">
        <v>72</v>
      </c>
      <c r="E3004" s="152">
        <v>1</v>
      </c>
      <c r="F3004" s="153">
        <v>299000</v>
      </c>
      <c r="G3004" s="153">
        <v>299000</v>
      </c>
      <c r="H3004" s="50"/>
    </row>
    <row r="3005" spans="1:8" ht="43.5">
      <c r="A3005" s="151" t="s">
        <v>1122</v>
      </c>
      <c r="B3005" s="151" t="s">
        <v>73</v>
      </c>
      <c r="C3005" s="151" t="s">
        <v>74</v>
      </c>
      <c r="D3005" s="151" t="s">
        <v>72</v>
      </c>
      <c r="E3005" s="152">
        <v>6</v>
      </c>
      <c r="F3005" s="153">
        <v>119000</v>
      </c>
      <c r="G3005" s="153">
        <v>714000</v>
      </c>
      <c r="H3005" s="50"/>
    </row>
    <row r="3006" spans="1:8" ht="43.5">
      <c r="A3006" s="151" t="s">
        <v>1123</v>
      </c>
      <c r="B3006" s="151" t="s">
        <v>69</v>
      </c>
      <c r="C3006" s="151" t="s">
        <v>70</v>
      </c>
      <c r="D3006" s="151" t="s">
        <v>72</v>
      </c>
      <c r="E3006" s="152">
        <v>1</v>
      </c>
      <c r="F3006" s="153">
        <v>149000</v>
      </c>
      <c r="G3006" s="153">
        <v>149000</v>
      </c>
      <c r="H3006" s="50"/>
    </row>
    <row r="3007" spans="1:8" ht="43.5">
      <c r="A3007" s="151" t="s">
        <v>1123</v>
      </c>
      <c r="B3007" s="151" t="s">
        <v>88</v>
      </c>
      <c r="C3007" s="151" t="s">
        <v>89</v>
      </c>
      <c r="D3007" s="151" t="s">
        <v>72</v>
      </c>
      <c r="E3007" s="152">
        <v>4</v>
      </c>
      <c r="F3007" s="153">
        <v>299000</v>
      </c>
      <c r="G3007" s="153">
        <v>1196000</v>
      </c>
      <c r="H3007" s="50"/>
    </row>
    <row r="3008" spans="1:8" ht="43.5">
      <c r="A3008" s="151" t="s">
        <v>1123</v>
      </c>
      <c r="B3008" s="151" t="s">
        <v>75</v>
      </c>
      <c r="C3008" s="151" t="s">
        <v>76</v>
      </c>
      <c r="D3008" s="151" t="s">
        <v>78</v>
      </c>
      <c r="E3008" s="152">
        <v>3</v>
      </c>
      <c r="F3008" s="153">
        <v>189000</v>
      </c>
      <c r="G3008" s="153">
        <v>567000</v>
      </c>
      <c r="H3008" s="50"/>
    </row>
    <row r="3009" spans="1:8" ht="43.5">
      <c r="A3009" s="151" t="s">
        <v>1123</v>
      </c>
      <c r="B3009" s="151" t="s">
        <v>79</v>
      </c>
      <c r="C3009" s="151" t="s">
        <v>80</v>
      </c>
      <c r="D3009" s="151" t="s">
        <v>72</v>
      </c>
      <c r="E3009" s="152">
        <v>3</v>
      </c>
      <c r="F3009" s="153">
        <v>129000</v>
      </c>
      <c r="G3009" s="153">
        <v>387000</v>
      </c>
      <c r="H3009" s="50"/>
    </row>
    <row r="3010" spans="1:8" ht="43.5">
      <c r="A3010" s="151" t="s">
        <v>1123</v>
      </c>
      <c r="B3010" s="151" t="s">
        <v>83</v>
      </c>
      <c r="C3010" s="151" t="s">
        <v>84</v>
      </c>
      <c r="D3010" s="151" t="s">
        <v>72</v>
      </c>
      <c r="E3010" s="152">
        <v>8</v>
      </c>
      <c r="F3010" s="153">
        <v>125000</v>
      </c>
      <c r="G3010" s="153">
        <v>1000000</v>
      </c>
      <c r="H3010" s="50"/>
    </row>
    <row r="3011" spans="1:8" ht="43.5">
      <c r="A3011" s="151" t="s">
        <v>1124</v>
      </c>
      <c r="B3011" s="151" t="s">
        <v>75</v>
      </c>
      <c r="C3011" s="151" t="s">
        <v>76</v>
      </c>
      <c r="D3011" s="151" t="s">
        <v>78</v>
      </c>
      <c r="E3011" s="152">
        <v>6</v>
      </c>
      <c r="F3011" s="153">
        <v>189000</v>
      </c>
      <c r="G3011" s="153">
        <v>1134000</v>
      </c>
      <c r="H3011" s="50"/>
    </row>
    <row r="3012" spans="1:8" ht="43.5">
      <c r="A3012" s="151" t="s">
        <v>1124</v>
      </c>
      <c r="B3012" s="151" t="s">
        <v>83</v>
      </c>
      <c r="C3012" s="151" t="s">
        <v>84</v>
      </c>
      <c r="D3012" s="151" t="s">
        <v>72</v>
      </c>
      <c r="E3012" s="152">
        <v>3</v>
      </c>
      <c r="F3012" s="153">
        <v>125000</v>
      </c>
      <c r="G3012" s="153">
        <v>375000</v>
      </c>
      <c r="H3012" s="50"/>
    </row>
    <row r="3013" spans="1:8" ht="43.5">
      <c r="A3013" s="151" t="s">
        <v>1124</v>
      </c>
      <c r="B3013" s="151" t="s">
        <v>69</v>
      </c>
      <c r="C3013" s="151" t="s">
        <v>70</v>
      </c>
      <c r="D3013" s="151" t="s">
        <v>72</v>
      </c>
      <c r="E3013" s="152">
        <v>12</v>
      </c>
      <c r="F3013" s="153">
        <v>149000</v>
      </c>
      <c r="G3013" s="153">
        <v>1788000</v>
      </c>
      <c r="H3013" s="50"/>
    </row>
    <row r="3014" spans="1:8" ht="43.5">
      <c r="A3014" s="151" t="s">
        <v>1124</v>
      </c>
      <c r="B3014" s="151" t="s">
        <v>98</v>
      </c>
      <c r="C3014" s="151" t="s">
        <v>99</v>
      </c>
      <c r="D3014" s="151" t="s">
        <v>72</v>
      </c>
      <c r="E3014" s="152">
        <v>7</v>
      </c>
      <c r="F3014" s="153">
        <v>99000</v>
      </c>
      <c r="G3014" s="153">
        <v>693000</v>
      </c>
      <c r="H3014" s="50"/>
    </row>
    <row r="3015" spans="1:8" ht="29.25">
      <c r="A3015" s="151" t="s">
        <v>1125</v>
      </c>
      <c r="B3015" s="151" t="s">
        <v>73</v>
      </c>
      <c r="C3015" s="151" t="s">
        <v>74</v>
      </c>
      <c r="D3015" s="151" t="s">
        <v>72</v>
      </c>
      <c r="E3015" s="152">
        <v>8</v>
      </c>
      <c r="F3015" s="153">
        <v>119000</v>
      </c>
      <c r="G3015" s="153">
        <v>952000</v>
      </c>
      <c r="H3015" s="50"/>
    </row>
    <row r="3016" spans="1:8" ht="29.25">
      <c r="A3016" s="151" t="s">
        <v>1125</v>
      </c>
      <c r="B3016" s="151" t="s">
        <v>79</v>
      </c>
      <c r="C3016" s="151" t="s">
        <v>80</v>
      </c>
      <c r="D3016" s="151" t="s">
        <v>72</v>
      </c>
      <c r="E3016" s="152">
        <v>5</v>
      </c>
      <c r="F3016" s="153">
        <v>129000</v>
      </c>
      <c r="G3016" s="153">
        <v>645000</v>
      </c>
      <c r="H3016" s="50"/>
    </row>
    <row r="3017" spans="1:8" ht="29.25">
      <c r="A3017" s="151" t="s">
        <v>1125</v>
      </c>
      <c r="B3017" s="151" t="s">
        <v>69</v>
      </c>
      <c r="C3017" s="151" t="s">
        <v>70</v>
      </c>
      <c r="D3017" s="151" t="s">
        <v>72</v>
      </c>
      <c r="E3017" s="152">
        <v>1</v>
      </c>
      <c r="F3017" s="153">
        <v>149000</v>
      </c>
      <c r="G3017" s="153">
        <v>149000</v>
      </c>
      <c r="H3017" s="50"/>
    </row>
    <row r="3018" spans="1:8" ht="43.5">
      <c r="A3018" s="151" t="s">
        <v>1126</v>
      </c>
      <c r="B3018" s="151" t="s">
        <v>86</v>
      </c>
      <c r="C3018" s="151" t="s">
        <v>87</v>
      </c>
      <c r="D3018" s="151" t="s">
        <v>72</v>
      </c>
      <c r="E3018" s="152">
        <v>11</v>
      </c>
      <c r="F3018" s="153">
        <v>169000</v>
      </c>
      <c r="G3018" s="153">
        <v>1859000</v>
      </c>
      <c r="H3018" s="50"/>
    </row>
    <row r="3019" spans="1:8" ht="43.5">
      <c r="A3019" s="151" t="s">
        <v>1126</v>
      </c>
      <c r="B3019" s="151" t="s">
        <v>96</v>
      </c>
      <c r="C3019" s="151" t="s">
        <v>97</v>
      </c>
      <c r="D3019" s="151" t="s">
        <v>72</v>
      </c>
      <c r="E3019" s="152">
        <v>1</v>
      </c>
      <c r="F3019" s="153">
        <v>449000</v>
      </c>
      <c r="G3019" s="153">
        <v>449000</v>
      </c>
      <c r="H3019" s="50"/>
    </row>
    <row r="3020" spans="1:8" ht="43.5">
      <c r="A3020" s="151" t="s">
        <v>1126</v>
      </c>
      <c r="B3020" s="151" t="s">
        <v>93</v>
      </c>
      <c r="C3020" s="151" t="s">
        <v>94</v>
      </c>
      <c r="D3020" s="151" t="s">
        <v>72</v>
      </c>
      <c r="E3020" s="152">
        <v>5</v>
      </c>
      <c r="F3020" s="153">
        <v>549000</v>
      </c>
      <c r="G3020" s="153">
        <v>2745000</v>
      </c>
      <c r="H3020" s="50"/>
    </row>
    <row r="3021" spans="1:8" ht="43.5">
      <c r="A3021" s="151" t="s">
        <v>1126</v>
      </c>
      <c r="B3021" s="151" t="s">
        <v>83</v>
      </c>
      <c r="C3021" s="151" t="s">
        <v>84</v>
      </c>
      <c r="D3021" s="151" t="s">
        <v>72</v>
      </c>
      <c r="E3021" s="152">
        <v>6</v>
      </c>
      <c r="F3021" s="153">
        <v>125000</v>
      </c>
      <c r="G3021" s="153">
        <v>750000</v>
      </c>
      <c r="H3021" s="50"/>
    </row>
    <row r="3022" spans="1:8" ht="29.25">
      <c r="A3022" s="151" t="s">
        <v>1127</v>
      </c>
      <c r="B3022" s="151" t="s">
        <v>81</v>
      </c>
      <c r="C3022" s="151" t="s">
        <v>82</v>
      </c>
      <c r="D3022" s="151" t="s">
        <v>72</v>
      </c>
      <c r="E3022" s="152">
        <v>2</v>
      </c>
      <c r="F3022" s="153">
        <v>159000</v>
      </c>
      <c r="G3022" s="153">
        <v>318000</v>
      </c>
      <c r="H3022" s="50"/>
    </row>
    <row r="3023" spans="1:8" ht="29.25">
      <c r="A3023" s="151" t="s">
        <v>1127</v>
      </c>
      <c r="B3023" s="151" t="s">
        <v>101</v>
      </c>
      <c r="C3023" s="151" t="s">
        <v>102</v>
      </c>
      <c r="D3023" s="151" t="s">
        <v>78</v>
      </c>
      <c r="E3023" s="152">
        <v>1</v>
      </c>
      <c r="F3023" s="153">
        <v>139000</v>
      </c>
      <c r="G3023" s="153">
        <v>139000</v>
      </c>
      <c r="H3023" s="50"/>
    </row>
    <row r="3024" spans="1:8" ht="29.25">
      <c r="A3024" s="151" t="s">
        <v>1127</v>
      </c>
      <c r="B3024" s="151" t="s">
        <v>69</v>
      </c>
      <c r="C3024" s="151" t="s">
        <v>70</v>
      </c>
      <c r="D3024" s="151" t="s">
        <v>72</v>
      </c>
      <c r="E3024" s="152">
        <v>7</v>
      </c>
      <c r="F3024" s="153">
        <v>149000</v>
      </c>
      <c r="G3024" s="153">
        <v>1043000</v>
      </c>
      <c r="H3024" s="50"/>
    </row>
    <row r="3025" spans="1:8" ht="43.5">
      <c r="A3025" s="151" t="s">
        <v>1128</v>
      </c>
      <c r="B3025" s="151" t="s">
        <v>79</v>
      </c>
      <c r="C3025" s="151" t="s">
        <v>80</v>
      </c>
      <c r="D3025" s="151" t="s">
        <v>72</v>
      </c>
      <c r="E3025" s="152">
        <v>1</v>
      </c>
      <c r="F3025" s="153">
        <v>129000</v>
      </c>
      <c r="G3025" s="153">
        <v>129000</v>
      </c>
      <c r="H3025" s="50"/>
    </row>
    <row r="3026" spans="1:8" ht="43.5">
      <c r="A3026" s="151" t="s">
        <v>1128</v>
      </c>
      <c r="B3026" s="151" t="s">
        <v>75</v>
      </c>
      <c r="C3026" s="151" t="s">
        <v>76</v>
      </c>
      <c r="D3026" s="151" t="s">
        <v>78</v>
      </c>
      <c r="E3026" s="152">
        <v>11</v>
      </c>
      <c r="F3026" s="153">
        <v>189000</v>
      </c>
      <c r="G3026" s="153">
        <v>2079000</v>
      </c>
      <c r="H3026" s="50"/>
    </row>
    <row r="3027" spans="1:8" ht="43.5">
      <c r="A3027" s="151" t="s">
        <v>1129</v>
      </c>
      <c r="B3027" s="151" t="s">
        <v>73</v>
      </c>
      <c r="C3027" s="151" t="s">
        <v>74</v>
      </c>
      <c r="D3027" s="151" t="s">
        <v>72</v>
      </c>
      <c r="E3027" s="152">
        <v>3</v>
      </c>
      <c r="F3027" s="153">
        <v>119000</v>
      </c>
      <c r="G3027" s="153">
        <v>357000</v>
      </c>
      <c r="H3027" s="50"/>
    </row>
    <row r="3028" spans="1:8" ht="43.5">
      <c r="A3028" s="151" t="s">
        <v>1129</v>
      </c>
      <c r="B3028" s="151" t="s">
        <v>93</v>
      </c>
      <c r="C3028" s="151" t="s">
        <v>94</v>
      </c>
      <c r="D3028" s="151" t="s">
        <v>72</v>
      </c>
      <c r="E3028" s="152">
        <v>2</v>
      </c>
      <c r="F3028" s="153">
        <v>549000</v>
      </c>
      <c r="G3028" s="153">
        <v>1098000</v>
      </c>
      <c r="H3028" s="50"/>
    </row>
    <row r="3029" spans="1:8" ht="43.5">
      <c r="A3029" s="151" t="s">
        <v>1129</v>
      </c>
      <c r="B3029" s="151" t="s">
        <v>101</v>
      </c>
      <c r="C3029" s="151" t="s">
        <v>102</v>
      </c>
      <c r="D3029" s="151" t="s">
        <v>78</v>
      </c>
      <c r="E3029" s="152">
        <v>9</v>
      </c>
      <c r="F3029" s="153">
        <v>139000</v>
      </c>
      <c r="G3029" s="153">
        <v>1251000</v>
      </c>
      <c r="H3029" s="50"/>
    </row>
    <row r="3030" spans="1:8" ht="29.25">
      <c r="A3030" s="151" t="s">
        <v>1130</v>
      </c>
      <c r="B3030" s="151" t="s">
        <v>93</v>
      </c>
      <c r="C3030" s="151" t="s">
        <v>94</v>
      </c>
      <c r="D3030" s="151" t="s">
        <v>72</v>
      </c>
      <c r="E3030" s="152">
        <v>2</v>
      </c>
      <c r="F3030" s="153">
        <v>549000</v>
      </c>
      <c r="G3030" s="153">
        <v>1098000</v>
      </c>
      <c r="H3030" s="50"/>
    </row>
    <row r="3031" spans="1:8" ht="29.25">
      <c r="A3031" s="151" t="s">
        <v>1130</v>
      </c>
      <c r="B3031" s="151" t="s">
        <v>81</v>
      </c>
      <c r="C3031" s="151" t="s">
        <v>82</v>
      </c>
      <c r="D3031" s="151" t="s">
        <v>72</v>
      </c>
      <c r="E3031" s="152">
        <v>8</v>
      </c>
      <c r="F3031" s="153">
        <v>159000</v>
      </c>
      <c r="G3031" s="153">
        <v>1272000</v>
      </c>
      <c r="H3031" s="50"/>
    </row>
    <row r="3032" spans="1:8" ht="29.25">
      <c r="A3032" s="151" t="s">
        <v>1130</v>
      </c>
      <c r="B3032" s="151" t="s">
        <v>75</v>
      </c>
      <c r="C3032" s="151" t="s">
        <v>76</v>
      </c>
      <c r="D3032" s="151" t="s">
        <v>78</v>
      </c>
      <c r="E3032" s="152">
        <v>8</v>
      </c>
      <c r="F3032" s="153">
        <v>189000</v>
      </c>
      <c r="G3032" s="153">
        <v>1512000</v>
      </c>
      <c r="H3032" s="50"/>
    </row>
    <row r="3033" spans="1:8" ht="29.25">
      <c r="A3033" s="151" t="s">
        <v>1130</v>
      </c>
      <c r="B3033" s="151" t="s">
        <v>98</v>
      </c>
      <c r="C3033" s="151" t="s">
        <v>99</v>
      </c>
      <c r="D3033" s="151" t="s">
        <v>72</v>
      </c>
      <c r="E3033" s="152">
        <v>2</v>
      </c>
      <c r="F3033" s="153">
        <v>99000</v>
      </c>
      <c r="G3033" s="153">
        <v>198000</v>
      </c>
      <c r="H3033" s="50"/>
    </row>
    <row r="3034" spans="1:8" ht="29.25">
      <c r="A3034" s="151" t="s">
        <v>1130</v>
      </c>
      <c r="B3034" s="151" t="s">
        <v>73</v>
      </c>
      <c r="C3034" s="151" t="s">
        <v>74</v>
      </c>
      <c r="D3034" s="151" t="s">
        <v>72</v>
      </c>
      <c r="E3034" s="152">
        <v>9</v>
      </c>
      <c r="F3034" s="153">
        <v>119000</v>
      </c>
      <c r="G3034" s="153">
        <v>1071000</v>
      </c>
      <c r="H3034" s="50"/>
    </row>
    <row r="3035" spans="1:8" ht="29.25">
      <c r="A3035" s="151" t="s">
        <v>1131</v>
      </c>
      <c r="B3035" s="151" t="s">
        <v>69</v>
      </c>
      <c r="C3035" s="151" t="s">
        <v>70</v>
      </c>
      <c r="D3035" s="151" t="s">
        <v>72</v>
      </c>
      <c r="E3035" s="152">
        <v>5</v>
      </c>
      <c r="F3035" s="153">
        <v>149000</v>
      </c>
      <c r="G3035" s="153">
        <v>745000</v>
      </c>
      <c r="H3035" s="50"/>
    </row>
    <row r="3036" spans="1:8" ht="29.25">
      <c r="A3036" s="151" t="s">
        <v>1131</v>
      </c>
      <c r="B3036" s="151" t="s">
        <v>93</v>
      </c>
      <c r="C3036" s="151" t="s">
        <v>94</v>
      </c>
      <c r="D3036" s="151" t="s">
        <v>72</v>
      </c>
      <c r="E3036" s="152">
        <v>2</v>
      </c>
      <c r="F3036" s="153">
        <v>549000</v>
      </c>
      <c r="G3036" s="153">
        <v>1098000</v>
      </c>
      <c r="H3036" s="50"/>
    </row>
    <row r="3037" spans="1:8" ht="43.5">
      <c r="A3037" s="151" t="s">
        <v>1132</v>
      </c>
      <c r="B3037" s="151" t="s">
        <v>81</v>
      </c>
      <c r="C3037" s="151" t="s">
        <v>82</v>
      </c>
      <c r="D3037" s="151" t="s">
        <v>72</v>
      </c>
      <c r="E3037" s="152">
        <v>1</v>
      </c>
      <c r="F3037" s="153">
        <v>159000</v>
      </c>
      <c r="G3037" s="153">
        <v>159000</v>
      </c>
      <c r="H3037" s="50"/>
    </row>
    <row r="3038" spans="1:8" ht="43.5">
      <c r="A3038" s="151" t="s">
        <v>1132</v>
      </c>
      <c r="B3038" s="151" t="s">
        <v>79</v>
      </c>
      <c r="C3038" s="151" t="s">
        <v>80</v>
      </c>
      <c r="D3038" s="151" t="s">
        <v>72</v>
      </c>
      <c r="E3038" s="152">
        <v>3</v>
      </c>
      <c r="F3038" s="153">
        <v>129000</v>
      </c>
      <c r="G3038" s="153">
        <v>387000</v>
      </c>
      <c r="H3038" s="50"/>
    </row>
    <row r="3039" spans="1:8" ht="43.5">
      <c r="A3039" s="151" t="s">
        <v>1132</v>
      </c>
      <c r="B3039" s="151" t="s">
        <v>86</v>
      </c>
      <c r="C3039" s="151" t="s">
        <v>87</v>
      </c>
      <c r="D3039" s="151" t="s">
        <v>72</v>
      </c>
      <c r="E3039" s="152">
        <v>1</v>
      </c>
      <c r="F3039" s="153">
        <v>169000</v>
      </c>
      <c r="G3039" s="153">
        <v>169000</v>
      </c>
      <c r="H3039" s="50"/>
    </row>
    <row r="3040" spans="1:8" ht="43.5">
      <c r="A3040" s="151" t="s">
        <v>1132</v>
      </c>
      <c r="B3040" s="151" t="s">
        <v>83</v>
      </c>
      <c r="C3040" s="151" t="s">
        <v>84</v>
      </c>
      <c r="D3040" s="151" t="s">
        <v>72</v>
      </c>
      <c r="E3040" s="152">
        <v>8</v>
      </c>
      <c r="F3040" s="153">
        <v>125000</v>
      </c>
      <c r="G3040" s="153">
        <v>1000000</v>
      </c>
      <c r="H3040" s="50"/>
    </row>
    <row r="3041" spans="1:8" ht="29.25">
      <c r="A3041" s="151" t="s">
        <v>1133</v>
      </c>
      <c r="B3041" s="151" t="s">
        <v>88</v>
      </c>
      <c r="C3041" s="151" t="s">
        <v>89</v>
      </c>
      <c r="D3041" s="151" t="s">
        <v>72</v>
      </c>
      <c r="E3041" s="152">
        <v>2</v>
      </c>
      <c r="F3041" s="153">
        <v>299000</v>
      </c>
      <c r="G3041" s="153">
        <v>598000</v>
      </c>
      <c r="H3041" s="50"/>
    </row>
    <row r="3042" spans="1:8" ht="29.25">
      <c r="A3042" s="151" t="s">
        <v>1133</v>
      </c>
      <c r="B3042" s="151" t="s">
        <v>75</v>
      </c>
      <c r="C3042" s="151" t="s">
        <v>76</v>
      </c>
      <c r="D3042" s="151" t="s">
        <v>78</v>
      </c>
      <c r="E3042" s="152">
        <v>11</v>
      </c>
      <c r="F3042" s="153">
        <v>189000</v>
      </c>
      <c r="G3042" s="153">
        <v>2079000</v>
      </c>
      <c r="H3042" s="50"/>
    </row>
    <row r="3043" spans="1:8" ht="29.25">
      <c r="A3043" s="151" t="s">
        <v>1133</v>
      </c>
      <c r="B3043" s="151" t="s">
        <v>83</v>
      </c>
      <c r="C3043" s="151" t="s">
        <v>84</v>
      </c>
      <c r="D3043" s="151" t="s">
        <v>72</v>
      </c>
      <c r="E3043" s="152">
        <v>4</v>
      </c>
      <c r="F3043" s="153">
        <v>125000</v>
      </c>
      <c r="G3043" s="153">
        <v>500000</v>
      </c>
      <c r="H3043" s="50"/>
    </row>
    <row r="3044" spans="1:8" ht="29.25">
      <c r="A3044" s="151" t="s">
        <v>1133</v>
      </c>
      <c r="B3044" s="151" t="s">
        <v>96</v>
      </c>
      <c r="C3044" s="151" t="s">
        <v>97</v>
      </c>
      <c r="D3044" s="151" t="s">
        <v>72</v>
      </c>
      <c r="E3044" s="152">
        <v>2</v>
      </c>
      <c r="F3044" s="153">
        <v>449000</v>
      </c>
      <c r="G3044" s="153">
        <v>898000</v>
      </c>
      <c r="H3044" s="50"/>
    </row>
    <row r="3045" spans="1:8" ht="29.25">
      <c r="A3045" s="151" t="s">
        <v>1134</v>
      </c>
      <c r="B3045" s="151" t="s">
        <v>91</v>
      </c>
      <c r="C3045" s="151" t="s">
        <v>92</v>
      </c>
      <c r="D3045" s="151" t="s">
        <v>72</v>
      </c>
      <c r="E3045" s="152">
        <v>4</v>
      </c>
      <c r="F3045" s="153">
        <v>249000</v>
      </c>
      <c r="G3045" s="153">
        <v>996000</v>
      </c>
      <c r="H3045" s="50"/>
    </row>
    <row r="3046" spans="1:8" ht="29.25">
      <c r="A3046" s="151" t="s">
        <v>1134</v>
      </c>
      <c r="B3046" s="151" t="s">
        <v>88</v>
      </c>
      <c r="C3046" s="151" t="s">
        <v>89</v>
      </c>
      <c r="D3046" s="151" t="s">
        <v>72</v>
      </c>
      <c r="E3046" s="152">
        <v>7</v>
      </c>
      <c r="F3046" s="153">
        <v>299000</v>
      </c>
      <c r="G3046" s="153">
        <v>2093000</v>
      </c>
      <c r="H3046" s="50"/>
    </row>
    <row r="3047" spans="1:8" ht="29.25">
      <c r="A3047" s="151" t="s">
        <v>1134</v>
      </c>
      <c r="B3047" s="151" t="s">
        <v>69</v>
      </c>
      <c r="C3047" s="151" t="s">
        <v>70</v>
      </c>
      <c r="D3047" s="151" t="s">
        <v>72</v>
      </c>
      <c r="E3047" s="152">
        <v>7</v>
      </c>
      <c r="F3047" s="153">
        <v>149000</v>
      </c>
      <c r="G3047" s="153">
        <v>1043000</v>
      </c>
      <c r="H3047" s="50"/>
    </row>
    <row r="3048" spans="1:8" ht="29.25">
      <c r="A3048" s="151" t="s">
        <v>1134</v>
      </c>
      <c r="B3048" s="151" t="s">
        <v>96</v>
      </c>
      <c r="C3048" s="151" t="s">
        <v>97</v>
      </c>
      <c r="D3048" s="151" t="s">
        <v>72</v>
      </c>
      <c r="E3048" s="152">
        <v>2</v>
      </c>
      <c r="F3048" s="153">
        <v>449000</v>
      </c>
      <c r="G3048" s="153">
        <v>898000</v>
      </c>
      <c r="H3048" s="50"/>
    </row>
    <row r="3049" spans="1:8" ht="29.25">
      <c r="A3049" s="151" t="s">
        <v>1134</v>
      </c>
      <c r="B3049" s="151" t="s">
        <v>93</v>
      </c>
      <c r="C3049" s="151" t="s">
        <v>94</v>
      </c>
      <c r="D3049" s="151" t="s">
        <v>72</v>
      </c>
      <c r="E3049" s="152">
        <v>4</v>
      </c>
      <c r="F3049" s="153">
        <v>549000</v>
      </c>
      <c r="G3049" s="153">
        <v>2196000</v>
      </c>
      <c r="H3049" s="50"/>
    </row>
    <row r="3050" spans="1:8" ht="29.25">
      <c r="A3050" s="151" t="s">
        <v>1135</v>
      </c>
      <c r="B3050" s="151" t="s">
        <v>73</v>
      </c>
      <c r="C3050" s="151" t="s">
        <v>74</v>
      </c>
      <c r="D3050" s="151" t="s">
        <v>72</v>
      </c>
      <c r="E3050" s="152">
        <v>2</v>
      </c>
      <c r="F3050" s="153">
        <v>119000</v>
      </c>
      <c r="G3050" s="153">
        <v>238000</v>
      </c>
      <c r="H3050" s="50"/>
    </row>
    <row r="3051" spans="1:8" ht="29.25">
      <c r="A3051" s="151" t="s">
        <v>1135</v>
      </c>
      <c r="B3051" s="151" t="s">
        <v>96</v>
      </c>
      <c r="C3051" s="151" t="s">
        <v>97</v>
      </c>
      <c r="D3051" s="151" t="s">
        <v>72</v>
      </c>
      <c r="E3051" s="152">
        <v>4</v>
      </c>
      <c r="F3051" s="153">
        <v>449000</v>
      </c>
      <c r="G3051" s="153">
        <v>1796000</v>
      </c>
      <c r="H3051" s="50"/>
    </row>
    <row r="3052" spans="1:8" ht="29.25">
      <c r="A3052" s="151" t="s">
        <v>1135</v>
      </c>
      <c r="B3052" s="151" t="s">
        <v>93</v>
      </c>
      <c r="C3052" s="151" t="s">
        <v>94</v>
      </c>
      <c r="D3052" s="151" t="s">
        <v>72</v>
      </c>
      <c r="E3052" s="152">
        <v>2</v>
      </c>
      <c r="F3052" s="153">
        <v>549000</v>
      </c>
      <c r="G3052" s="153">
        <v>1098000</v>
      </c>
      <c r="H3052" s="50"/>
    </row>
    <row r="3053" spans="1:8" ht="43.5">
      <c r="A3053" s="151" t="s">
        <v>1136</v>
      </c>
      <c r="B3053" s="151" t="s">
        <v>79</v>
      </c>
      <c r="C3053" s="151" t="s">
        <v>80</v>
      </c>
      <c r="D3053" s="151" t="s">
        <v>72</v>
      </c>
      <c r="E3053" s="152">
        <v>4</v>
      </c>
      <c r="F3053" s="153">
        <v>129000</v>
      </c>
      <c r="G3053" s="153">
        <v>516000</v>
      </c>
      <c r="H3053" s="50"/>
    </row>
    <row r="3054" spans="1:8" ht="43.5">
      <c r="A3054" s="151" t="s">
        <v>1136</v>
      </c>
      <c r="B3054" s="151" t="s">
        <v>73</v>
      </c>
      <c r="C3054" s="151" t="s">
        <v>74</v>
      </c>
      <c r="D3054" s="151" t="s">
        <v>72</v>
      </c>
      <c r="E3054" s="152">
        <v>9</v>
      </c>
      <c r="F3054" s="153">
        <v>119000</v>
      </c>
      <c r="G3054" s="153">
        <v>1071000</v>
      </c>
      <c r="H3054" s="50"/>
    </row>
    <row r="3055" spans="1:8" ht="43.5">
      <c r="A3055" s="151" t="s">
        <v>1136</v>
      </c>
      <c r="B3055" s="151" t="s">
        <v>83</v>
      </c>
      <c r="C3055" s="151" t="s">
        <v>84</v>
      </c>
      <c r="D3055" s="151" t="s">
        <v>72</v>
      </c>
      <c r="E3055" s="152">
        <v>8</v>
      </c>
      <c r="F3055" s="153">
        <v>125000</v>
      </c>
      <c r="G3055" s="153">
        <v>1000000</v>
      </c>
      <c r="H3055" s="50"/>
    </row>
    <row r="3056" spans="1:8" ht="43.5">
      <c r="A3056" s="151" t="s">
        <v>1136</v>
      </c>
      <c r="B3056" s="151" t="s">
        <v>96</v>
      </c>
      <c r="C3056" s="151" t="s">
        <v>97</v>
      </c>
      <c r="D3056" s="151" t="s">
        <v>72</v>
      </c>
      <c r="E3056" s="152">
        <v>2</v>
      </c>
      <c r="F3056" s="153">
        <v>449000</v>
      </c>
      <c r="G3056" s="153">
        <v>898000</v>
      </c>
      <c r="H3056" s="50"/>
    </row>
    <row r="3057" spans="1:8" ht="43.5">
      <c r="A3057" s="151" t="s">
        <v>1136</v>
      </c>
      <c r="B3057" s="151" t="s">
        <v>81</v>
      </c>
      <c r="C3057" s="151" t="s">
        <v>82</v>
      </c>
      <c r="D3057" s="151" t="s">
        <v>72</v>
      </c>
      <c r="E3057" s="152">
        <v>3</v>
      </c>
      <c r="F3057" s="153">
        <v>159000</v>
      </c>
      <c r="G3057" s="153">
        <v>477000</v>
      </c>
      <c r="H3057" s="50"/>
    </row>
    <row r="3058" spans="1:8" ht="43.5">
      <c r="A3058" s="151" t="s">
        <v>1137</v>
      </c>
      <c r="B3058" s="151" t="s">
        <v>88</v>
      </c>
      <c r="C3058" s="151" t="s">
        <v>89</v>
      </c>
      <c r="D3058" s="151" t="s">
        <v>72</v>
      </c>
      <c r="E3058" s="152">
        <v>2</v>
      </c>
      <c r="F3058" s="153">
        <v>299000</v>
      </c>
      <c r="G3058" s="153">
        <v>598000</v>
      </c>
      <c r="H3058" s="50"/>
    </row>
    <row r="3059" spans="1:8" ht="43.5">
      <c r="A3059" s="151" t="s">
        <v>1137</v>
      </c>
      <c r="B3059" s="151" t="s">
        <v>81</v>
      </c>
      <c r="C3059" s="151" t="s">
        <v>82</v>
      </c>
      <c r="D3059" s="151" t="s">
        <v>72</v>
      </c>
      <c r="E3059" s="152">
        <v>3</v>
      </c>
      <c r="F3059" s="153">
        <v>159000</v>
      </c>
      <c r="G3059" s="153">
        <v>477000</v>
      </c>
      <c r="H3059" s="50"/>
    </row>
    <row r="3060" spans="1:8" ht="43.5">
      <c r="A3060" s="151" t="s">
        <v>1137</v>
      </c>
      <c r="B3060" s="151" t="s">
        <v>69</v>
      </c>
      <c r="C3060" s="151" t="s">
        <v>70</v>
      </c>
      <c r="D3060" s="151" t="s">
        <v>72</v>
      </c>
      <c r="E3060" s="152">
        <v>2</v>
      </c>
      <c r="F3060" s="153">
        <v>149000</v>
      </c>
      <c r="G3060" s="153">
        <v>298000</v>
      </c>
      <c r="H3060" s="50"/>
    </row>
    <row r="3061" spans="1:8" ht="43.5">
      <c r="A3061" s="151" t="s">
        <v>1137</v>
      </c>
      <c r="B3061" s="151" t="s">
        <v>86</v>
      </c>
      <c r="C3061" s="151" t="s">
        <v>87</v>
      </c>
      <c r="D3061" s="151" t="s">
        <v>72</v>
      </c>
      <c r="E3061" s="152">
        <v>10</v>
      </c>
      <c r="F3061" s="153">
        <v>169000</v>
      </c>
      <c r="G3061" s="153">
        <v>1690000</v>
      </c>
      <c r="H3061" s="50"/>
    </row>
    <row r="3062" spans="1:8" ht="43.5">
      <c r="A3062" s="151" t="s">
        <v>1137</v>
      </c>
      <c r="B3062" s="151" t="s">
        <v>75</v>
      </c>
      <c r="C3062" s="151" t="s">
        <v>76</v>
      </c>
      <c r="D3062" s="151" t="s">
        <v>78</v>
      </c>
      <c r="E3062" s="152">
        <v>2</v>
      </c>
      <c r="F3062" s="153">
        <v>189000</v>
      </c>
      <c r="G3062" s="153">
        <v>378000</v>
      </c>
      <c r="H3062" s="50"/>
    </row>
    <row r="3063" spans="1:8" ht="29.25">
      <c r="A3063" s="151" t="s">
        <v>1138</v>
      </c>
      <c r="B3063" s="151" t="s">
        <v>75</v>
      </c>
      <c r="C3063" s="151" t="s">
        <v>76</v>
      </c>
      <c r="D3063" s="151" t="s">
        <v>78</v>
      </c>
      <c r="E3063" s="152">
        <v>11</v>
      </c>
      <c r="F3063" s="153">
        <v>189000</v>
      </c>
      <c r="G3063" s="153">
        <v>2079000</v>
      </c>
      <c r="H3063" s="50"/>
    </row>
    <row r="3064" spans="1:8" ht="29.25">
      <c r="A3064" s="151" t="s">
        <v>1138</v>
      </c>
      <c r="B3064" s="151" t="s">
        <v>69</v>
      </c>
      <c r="C3064" s="151" t="s">
        <v>70</v>
      </c>
      <c r="D3064" s="151" t="s">
        <v>72</v>
      </c>
      <c r="E3064" s="152">
        <v>9</v>
      </c>
      <c r="F3064" s="153">
        <v>149000</v>
      </c>
      <c r="G3064" s="153">
        <v>1341000</v>
      </c>
      <c r="H3064" s="50"/>
    </row>
    <row r="3065" spans="1:8" ht="29.25">
      <c r="A3065" s="151" t="s">
        <v>1138</v>
      </c>
      <c r="B3065" s="151" t="s">
        <v>91</v>
      </c>
      <c r="C3065" s="151" t="s">
        <v>92</v>
      </c>
      <c r="D3065" s="151" t="s">
        <v>72</v>
      </c>
      <c r="E3065" s="152">
        <v>5</v>
      </c>
      <c r="F3065" s="153">
        <v>249000</v>
      </c>
      <c r="G3065" s="153">
        <v>1245000</v>
      </c>
      <c r="H3065" s="50"/>
    </row>
    <row r="3066" spans="1:8" ht="29.25">
      <c r="A3066" s="151" t="s">
        <v>1138</v>
      </c>
      <c r="B3066" s="151" t="s">
        <v>98</v>
      </c>
      <c r="C3066" s="151" t="s">
        <v>99</v>
      </c>
      <c r="D3066" s="151" t="s">
        <v>72</v>
      </c>
      <c r="E3066" s="152">
        <v>6</v>
      </c>
      <c r="F3066" s="153">
        <v>99000</v>
      </c>
      <c r="G3066" s="153">
        <v>594000</v>
      </c>
      <c r="H3066" s="50"/>
    </row>
    <row r="3067" spans="1:8" ht="43.5">
      <c r="A3067" s="151" t="s">
        <v>1139</v>
      </c>
      <c r="B3067" s="151" t="s">
        <v>79</v>
      </c>
      <c r="C3067" s="151" t="s">
        <v>80</v>
      </c>
      <c r="D3067" s="151" t="s">
        <v>72</v>
      </c>
      <c r="E3067" s="152">
        <v>3</v>
      </c>
      <c r="F3067" s="153">
        <v>129000</v>
      </c>
      <c r="G3067" s="153">
        <v>387000</v>
      </c>
      <c r="H3067" s="50"/>
    </row>
    <row r="3068" spans="1:8" ht="29.25">
      <c r="A3068" s="151" t="s">
        <v>1140</v>
      </c>
      <c r="B3068" s="151" t="s">
        <v>73</v>
      </c>
      <c r="C3068" s="151" t="s">
        <v>74</v>
      </c>
      <c r="D3068" s="151" t="s">
        <v>72</v>
      </c>
      <c r="E3068" s="152">
        <v>7</v>
      </c>
      <c r="F3068" s="153">
        <v>119000</v>
      </c>
      <c r="G3068" s="153">
        <v>833000</v>
      </c>
      <c r="H3068" s="50"/>
    </row>
    <row r="3069" spans="1:8" ht="29.25">
      <c r="A3069" s="151" t="s">
        <v>1140</v>
      </c>
      <c r="B3069" s="151" t="s">
        <v>96</v>
      </c>
      <c r="C3069" s="151" t="s">
        <v>97</v>
      </c>
      <c r="D3069" s="151" t="s">
        <v>72</v>
      </c>
      <c r="E3069" s="152">
        <v>3</v>
      </c>
      <c r="F3069" s="153">
        <v>449000</v>
      </c>
      <c r="G3069" s="153">
        <v>1347000</v>
      </c>
      <c r="H3069" s="50"/>
    </row>
    <row r="3070" spans="1:8" ht="29.25">
      <c r="A3070" s="151" t="s">
        <v>1141</v>
      </c>
      <c r="B3070" s="151" t="s">
        <v>81</v>
      </c>
      <c r="C3070" s="151" t="s">
        <v>82</v>
      </c>
      <c r="D3070" s="151" t="s">
        <v>72</v>
      </c>
      <c r="E3070" s="152">
        <v>1</v>
      </c>
      <c r="F3070" s="153">
        <v>159000</v>
      </c>
      <c r="G3070" s="153">
        <v>159000</v>
      </c>
      <c r="H3070" s="50"/>
    </row>
    <row r="3071" spans="1:8" ht="43.5">
      <c r="A3071" s="151" t="s">
        <v>1142</v>
      </c>
      <c r="B3071" s="151" t="s">
        <v>73</v>
      </c>
      <c r="C3071" s="151" t="s">
        <v>74</v>
      </c>
      <c r="D3071" s="151" t="s">
        <v>72</v>
      </c>
      <c r="E3071" s="152">
        <v>8</v>
      </c>
      <c r="F3071" s="153">
        <v>119000</v>
      </c>
      <c r="G3071" s="153">
        <v>952000</v>
      </c>
      <c r="H3071" s="50"/>
    </row>
    <row r="3072" spans="1:8" ht="43.5">
      <c r="A3072" s="151" t="s">
        <v>1142</v>
      </c>
      <c r="B3072" s="151" t="s">
        <v>81</v>
      </c>
      <c r="C3072" s="151" t="s">
        <v>82</v>
      </c>
      <c r="D3072" s="151" t="s">
        <v>72</v>
      </c>
      <c r="E3072" s="152">
        <v>10</v>
      </c>
      <c r="F3072" s="153">
        <v>159000</v>
      </c>
      <c r="G3072" s="153">
        <v>1590000</v>
      </c>
      <c r="H3072" s="50"/>
    </row>
    <row r="3073" spans="1:8" ht="43.5">
      <c r="A3073" s="151" t="s">
        <v>1142</v>
      </c>
      <c r="B3073" s="151" t="s">
        <v>91</v>
      </c>
      <c r="C3073" s="151" t="s">
        <v>92</v>
      </c>
      <c r="D3073" s="151" t="s">
        <v>72</v>
      </c>
      <c r="E3073" s="152">
        <v>1</v>
      </c>
      <c r="F3073" s="153">
        <v>249000</v>
      </c>
      <c r="G3073" s="153">
        <v>249000</v>
      </c>
      <c r="H3073" s="50"/>
    </row>
    <row r="3074" spans="1:8" ht="43.5">
      <c r="A3074" s="151" t="s">
        <v>1142</v>
      </c>
      <c r="B3074" s="151" t="s">
        <v>98</v>
      </c>
      <c r="C3074" s="151" t="s">
        <v>99</v>
      </c>
      <c r="D3074" s="151" t="s">
        <v>72</v>
      </c>
      <c r="E3074" s="152">
        <v>9</v>
      </c>
      <c r="F3074" s="153">
        <v>99000</v>
      </c>
      <c r="G3074" s="153">
        <v>891000</v>
      </c>
      <c r="H3074" s="50"/>
    </row>
    <row r="3075" spans="1:8" ht="43.5">
      <c r="A3075" s="151" t="s">
        <v>1143</v>
      </c>
      <c r="B3075" s="151" t="s">
        <v>79</v>
      </c>
      <c r="C3075" s="151" t="s">
        <v>80</v>
      </c>
      <c r="D3075" s="151" t="s">
        <v>72</v>
      </c>
      <c r="E3075" s="152">
        <v>3</v>
      </c>
      <c r="F3075" s="153">
        <v>129000</v>
      </c>
      <c r="G3075" s="153">
        <v>387000</v>
      </c>
      <c r="H3075" s="50"/>
    </row>
    <row r="3076" spans="1:8" ht="43.5">
      <c r="A3076" s="151" t="s">
        <v>1143</v>
      </c>
      <c r="B3076" s="151" t="s">
        <v>81</v>
      </c>
      <c r="C3076" s="151" t="s">
        <v>82</v>
      </c>
      <c r="D3076" s="151" t="s">
        <v>72</v>
      </c>
      <c r="E3076" s="152">
        <v>3</v>
      </c>
      <c r="F3076" s="153">
        <v>159000</v>
      </c>
      <c r="G3076" s="153">
        <v>477000</v>
      </c>
      <c r="H3076" s="50"/>
    </row>
    <row r="3077" spans="1:8" ht="43.5">
      <c r="A3077" s="151" t="s">
        <v>1143</v>
      </c>
      <c r="B3077" s="151" t="s">
        <v>88</v>
      </c>
      <c r="C3077" s="151" t="s">
        <v>89</v>
      </c>
      <c r="D3077" s="151" t="s">
        <v>72</v>
      </c>
      <c r="E3077" s="152">
        <v>6</v>
      </c>
      <c r="F3077" s="153">
        <v>299000</v>
      </c>
      <c r="G3077" s="153">
        <v>1794000</v>
      </c>
      <c r="H3077" s="50"/>
    </row>
    <row r="3078" spans="1:8" ht="43.5">
      <c r="A3078" s="151" t="s">
        <v>1144</v>
      </c>
      <c r="B3078" s="151" t="s">
        <v>91</v>
      </c>
      <c r="C3078" s="151" t="s">
        <v>92</v>
      </c>
      <c r="D3078" s="151" t="s">
        <v>72</v>
      </c>
      <c r="E3078" s="152">
        <v>1</v>
      </c>
      <c r="F3078" s="153">
        <v>249000</v>
      </c>
      <c r="G3078" s="153">
        <v>249000</v>
      </c>
      <c r="H3078" s="50"/>
    </row>
    <row r="3079" spans="1:8" ht="43.5">
      <c r="A3079" s="151" t="s">
        <v>1144</v>
      </c>
      <c r="B3079" s="151" t="s">
        <v>88</v>
      </c>
      <c r="C3079" s="151" t="s">
        <v>89</v>
      </c>
      <c r="D3079" s="151" t="s">
        <v>72</v>
      </c>
      <c r="E3079" s="152">
        <v>1</v>
      </c>
      <c r="F3079" s="153">
        <v>299000</v>
      </c>
      <c r="G3079" s="153">
        <v>299000</v>
      </c>
      <c r="H3079" s="50"/>
    </row>
    <row r="3080" spans="1:8" ht="43.5">
      <c r="A3080" s="151" t="s">
        <v>1144</v>
      </c>
      <c r="B3080" s="151" t="s">
        <v>69</v>
      </c>
      <c r="C3080" s="151" t="s">
        <v>70</v>
      </c>
      <c r="D3080" s="151" t="s">
        <v>72</v>
      </c>
      <c r="E3080" s="152">
        <v>2</v>
      </c>
      <c r="F3080" s="153">
        <v>149000</v>
      </c>
      <c r="G3080" s="153">
        <v>298000</v>
      </c>
      <c r="H3080" s="50"/>
    </row>
    <row r="3081" spans="1:8" ht="29.25">
      <c r="A3081" s="151" t="s">
        <v>1145</v>
      </c>
      <c r="B3081" s="151" t="s">
        <v>81</v>
      </c>
      <c r="C3081" s="151" t="s">
        <v>82</v>
      </c>
      <c r="D3081" s="151" t="s">
        <v>72</v>
      </c>
      <c r="E3081" s="152">
        <v>2</v>
      </c>
      <c r="F3081" s="153">
        <v>159000</v>
      </c>
      <c r="G3081" s="153">
        <v>318000</v>
      </c>
      <c r="H3081" s="50"/>
    </row>
    <row r="3082" spans="1:8" ht="29.25">
      <c r="A3082" s="151" t="s">
        <v>1145</v>
      </c>
      <c r="B3082" s="151" t="s">
        <v>86</v>
      </c>
      <c r="C3082" s="151" t="s">
        <v>87</v>
      </c>
      <c r="D3082" s="151" t="s">
        <v>72</v>
      </c>
      <c r="E3082" s="152">
        <v>11</v>
      </c>
      <c r="F3082" s="153">
        <v>169000</v>
      </c>
      <c r="G3082" s="153">
        <v>1859000</v>
      </c>
      <c r="H3082" s="50"/>
    </row>
    <row r="3083" spans="1:8" ht="29.25">
      <c r="A3083" s="151" t="s">
        <v>1146</v>
      </c>
      <c r="B3083" s="151" t="s">
        <v>81</v>
      </c>
      <c r="C3083" s="151" t="s">
        <v>82</v>
      </c>
      <c r="D3083" s="151" t="s">
        <v>72</v>
      </c>
      <c r="E3083" s="152">
        <v>2</v>
      </c>
      <c r="F3083" s="153">
        <v>159000</v>
      </c>
      <c r="G3083" s="153">
        <v>318000</v>
      </c>
      <c r="H3083" s="50"/>
    </row>
    <row r="3084" spans="1:8" ht="29.25">
      <c r="A3084" s="151" t="s">
        <v>1146</v>
      </c>
      <c r="B3084" s="151" t="s">
        <v>101</v>
      </c>
      <c r="C3084" s="151" t="s">
        <v>102</v>
      </c>
      <c r="D3084" s="151" t="s">
        <v>78</v>
      </c>
      <c r="E3084" s="152">
        <v>1</v>
      </c>
      <c r="F3084" s="153">
        <v>139000</v>
      </c>
      <c r="G3084" s="153">
        <v>139000</v>
      </c>
      <c r="H3084" s="50"/>
    </row>
    <row r="3085" spans="1:8" ht="29.25">
      <c r="A3085" s="151" t="s">
        <v>1146</v>
      </c>
      <c r="B3085" s="151" t="s">
        <v>86</v>
      </c>
      <c r="C3085" s="151" t="s">
        <v>87</v>
      </c>
      <c r="D3085" s="151" t="s">
        <v>72</v>
      </c>
      <c r="E3085" s="152">
        <v>9</v>
      </c>
      <c r="F3085" s="153">
        <v>169000</v>
      </c>
      <c r="G3085" s="153">
        <v>1521000</v>
      </c>
      <c r="H3085" s="50"/>
    </row>
    <row r="3086" spans="1:8" ht="29.25">
      <c r="A3086" s="151" t="s">
        <v>1146</v>
      </c>
      <c r="B3086" s="151" t="s">
        <v>91</v>
      </c>
      <c r="C3086" s="151" t="s">
        <v>92</v>
      </c>
      <c r="D3086" s="151" t="s">
        <v>72</v>
      </c>
      <c r="E3086" s="152">
        <v>1</v>
      </c>
      <c r="F3086" s="153">
        <v>249000</v>
      </c>
      <c r="G3086" s="153">
        <v>249000</v>
      </c>
      <c r="H3086" s="50"/>
    </row>
    <row r="3087" spans="1:8" ht="29.25">
      <c r="A3087" s="151" t="s">
        <v>1146</v>
      </c>
      <c r="B3087" s="151" t="s">
        <v>98</v>
      </c>
      <c r="C3087" s="151" t="s">
        <v>99</v>
      </c>
      <c r="D3087" s="151" t="s">
        <v>72</v>
      </c>
      <c r="E3087" s="152">
        <v>5</v>
      </c>
      <c r="F3087" s="153">
        <v>99000</v>
      </c>
      <c r="G3087" s="153">
        <v>495000</v>
      </c>
      <c r="H3087" s="50"/>
    </row>
    <row r="3088" spans="1:8" ht="29.25">
      <c r="A3088" s="151" t="s">
        <v>1147</v>
      </c>
      <c r="B3088" s="151" t="s">
        <v>98</v>
      </c>
      <c r="C3088" s="151" t="s">
        <v>99</v>
      </c>
      <c r="D3088" s="151" t="s">
        <v>72</v>
      </c>
      <c r="E3088" s="152">
        <v>4</v>
      </c>
      <c r="F3088" s="153">
        <v>99000</v>
      </c>
      <c r="G3088" s="153">
        <v>396000</v>
      </c>
      <c r="H3088" s="50"/>
    </row>
    <row r="3089" spans="1:8" ht="29.25">
      <c r="A3089" s="151" t="s">
        <v>1147</v>
      </c>
      <c r="B3089" s="151" t="s">
        <v>79</v>
      </c>
      <c r="C3089" s="151" t="s">
        <v>80</v>
      </c>
      <c r="D3089" s="151" t="s">
        <v>72</v>
      </c>
      <c r="E3089" s="152">
        <v>7</v>
      </c>
      <c r="F3089" s="153">
        <v>129000</v>
      </c>
      <c r="G3089" s="153">
        <v>903000</v>
      </c>
      <c r="H3089" s="50"/>
    </row>
    <row r="3090" spans="1:8" ht="29.25">
      <c r="A3090" s="151" t="s">
        <v>1147</v>
      </c>
      <c r="B3090" s="151" t="s">
        <v>88</v>
      </c>
      <c r="C3090" s="151" t="s">
        <v>89</v>
      </c>
      <c r="D3090" s="151" t="s">
        <v>72</v>
      </c>
      <c r="E3090" s="152">
        <v>7</v>
      </c>
      <c r="F3090" s="153">
        <v>299000</v>
      </c>
      <c r="G3090" s="153">
        <v>2093000</v>
      </c>
      <c r="H3090" s="50"/>
    </row>
    <row r="3091" spans="1:8" ht="29.25">
      <c r="A3091" s="151" t="s">
        <v>1147</v>
      </c>
      <c r="B3091" s="151" t="s">
        <v>75</v>
      </c>
      <c r="C3091" s="151" t="s">
        <v>76</v>
      </c>
      <c r="D3091" s="151" t="s">
        <v>78</v>
      </c>
      <c r="E3091" s="152">
        <v>3</v>
      </c>
      <c r="F3091" s="153">
        <v>189000</v>
      </c>
      <c r="G3091" s="153">
        <v>567000</v>
      </c>
      <c r="H3091" s="50"/>
    </row>
    <row r="3092" spans="1:8" ht="29.25">
      <c r="A3092" s="151" t="s">
        <v>1147</v>
      </c>
      <c r="B3092" s="151" t="s">
        <v>81</v>
      </c>
      <c r="C3092" s="151" t="s">
        <v>82</v>
      </c>
      <c r="D3092" s="151" t="s">
        <v>72</v>
      </c>
      <c r="E3092" s="152">
        <v>3</v>
      </c>
      <c r="F3092" s="153">
        <v>159000</v>
      </c>
      <c r="G3092" s="153">
        <v>477000</v>
      </c>
      <c r="H3092" s="50"/>
    </row>
    <row r="3093" spans="1:8" ht="43.5">
      <c r="A3093" s="151" t="s">
        <v>1148</v>
      </c>
      <c r="B3093" s="151" t="s">
        <v>81</v>
      </c>
      <c r="C3093" s="151" t="s">
        <v>82</v>
      </c>
      <c r="D3093" s="151" t="s">
        <v>72</v>
      </c>
      <c r="E3093" s="152">
        <v>11</v>
      </c>
      <c r="F3093" s="153">
        <v>159000</v>
      </c>
      <c r="G3093" s="153">
        <v>1749000</v>
      </c>
      <c r="H3093" s="50"/>
    </row>
    <row r="3094" spans="1:8" ht="43.5">
      <c r="A3094" s="151" t="s">
        <v>1148</v>
      </c>
      <c r="B3094" s="151" t="s">
        <v>83</v>
      </c>
      <c r="C3094" s="151" t="s">
        <v>84</v>
      </c>
      <c r="D3094" s="151" t="s">
        <v>72</v>
      </c>
      <c r="E3094" s="152">
        <v>8</v>
      </c>
      <c r="F3094" s="153">
        <v>125000</v>
      </c>
      <c r="G3094" s="153">
        <v>1000000</v>
      </c>
      <c r="H3094" s="50"/>
    </row>
    <row r="3095" spans="1:8" ht="43.5">
      <c r="A3095" s="151" t="s">
        <v>1148</v>
      </c>
      <c r="B3095" s="151" t="s">
        <v>79</v>
      </c>
      <c r="C3095" s="151" t="s">
        <v>80</v>
      </c>
      <c r="D3095" s="151" t="s">
        <v>72</v>
      </c>
      <c r="E3095" s="152">
        <v>4</v>
      </c>
      <c r="F3095" s="153">
        <v>129000</v>
      </c>
      <c r="G3095" s="153">
        <v>516000</v>
      </c>
      <c r="H3095" s="50"/>
    </row>
    <row r="3096" spans="1:8" ht="43.5">
      <c r="A3096" s="151" t="s">
        <v>1148</v>
      </c>
      <c r="B3096" s="151" t="s">
        <v>98</v>
      </c>
      <c r="C3096" s="151" t="s">
        <v>99</v>
      </c>
      <c r="D3096" s="151" t="s">
        <v>72</v>
      </c>
      <c r="E3096" s="152">
        <v>5</v>
      </c>
      <c r="F3096" s="153">
        <v>99000</v>
      </c>
      <c r="G3096" s="153">
        <v>495000</v>
      </c>
      <c r="H3096" s="50"/>
    </row>
    <row r="3097" spans="1:8" ht="43.5">
      <c r="A3097" s="151" t="s">
        <v>1149</v>
      </c>
      <c r="B3097" s="151" t="s">
        <v>69</v>
      </c>
      <c r="C3097" s="151" t="s">
        <v>70</v>
      </c>
      <c r="D3097" s="151" t="s">
        <v>72</v>
      </c>
      <c r="E3097" s="152">
        <v>2</v>
      </c>
      <c r="F3097" s="153">
        <v>149000</v>
      </c>
      <c r="G3097" s="153">
        <v>298000</v>
      </c>
      <c r="H3097" s="50"/>
    </row>
    <row r="3098" spans="1:8" ht="43.5">
      <c r="A3098" s="151" t="s">
        <v>1149</v>
      </c>
      <c r="B3098" s="151" t="s">
        <v>91</v>
      </c>
      <c r="C3098" s="151" t="s">
        <v>92</v>
      </c>
      <c r="D3098" s="151" t="s">
        <v>72</v>
      </c>
      <c r="E3098" s="152">
        <v>4</v>
      </c>
      <c r="F3098" s="153">
        <v>249000</v>
      </c>
      <c r="G3098" s="153">
        <v>996000</v>
      </c>
      <c r="H3098" s="50"/>
    </row>
    <row r="3099" spans="1:8" ht="43.5">
      <c r="A3099" s="151" t="s">
        <v>1149</v>
      </c>
      <c r="B3099" s="151" t="s">
        <v>83</v>
      </c>
      <c r="C3099" s="151" t="s">
        <v>84</v>
      </c>
      <c r="D3099" s="151" t="s">
        <v>72</v>
      </c>
      <c r="E3099" s="152">
        <v>3</v>
      </c>
      <c r="F3099" s="153">
        <v>125000</v>
      </c>
      <c r="G3099" s="153">
        <v>375000</v>
      </c>
      <c r="H3099" s="50"/>
    </row>
    <row r="3100" spans="1:8" ht="43.5">
      <c r="A3100" s="151" t="s">
        <v>1149</v>
      </c>
      <c r="B3100" s="151" t="s">
        <v>75</v>
      </c>
      <c r="C3100" s="151" t="s">
        <v>76</v>
      </c>
      <c r="D3100" s="151" t="s">
        <v>78</v>
      </c>
      <c r="E3100" s="152">
        <v>5</v>
      </c>
      <c r="F3100" s="153">
        <v>189000</v>
      </c>
      <c r="G3100" s="153">
        <v>945000</v>
      </c>
      <c r="H3100" s="50"/>
    </row>
    <row r="3101" spans="1:8" ht="43.5">
      <c r="A3101" s="151" t="s">
        <v>1149</v>
      </c>
      <c r="B3101" s="151" t="s">
        <v>86</v>
      </c>
      <c r="C3101" s="151" t="s">
        <v>87</v>
      </c>
      <c r="D3101" s="151" t="s">
        <v>72</v>
      </c>
      <c r="E3101" s="152">
        <v>5</v>
      </c>
      <c r="F3101" s="153">
        <v>169000</v>
      </c>
      <c r="G3101" s="153">
        <v>845000</v>
      </c>
      <c r="H3101" s="50"/>
    </row>
    <row r="3102" spans="1:8" ht="29.25">
      <c r="A3102" s="151" t="s">
        <v>1150</v>
      </c>
      <c r="B3102" s="151" t="s">
        <v>96</v>
      </c>
      <c r="C3102" s="151" t="s">
        <v>97</v>
      </c>
      <c r="D3102" s="151" t="s">
        <v>72</v>
      </c>
      <c r="E3102" s="152">
        <v>4</v>
      </c>
      <c r="F3102" s="153">
        <v>449000</v>
      </c>
      <c r="G3102" s="153">
        <v>1796000</v>
      </c>
      <c r="H3102" s="50"/>
    </row>
    <row r="3103" spans="1:8" ht="43.5">
      <c r="A3103" s="151" t="s">
        <v>1151</v>
      </c>
      <c r="B3103" s="151" t="s">
        <v>88</v>
      </c>
      <c r="C3103" s="151" t="s">
        <v>89</v>
      </c>
      <c r="D3103" s="151" t="s">
        <v>72</v>
      </c>
      <c r="E3103" s="152">
        <v>3</v>
      </c>
      <c r="F3103" s="153">
        <v>299000</v>
      </c>
      <c r="G3103" s="153">
        <v>897000</v>
      </c>
      <c r="H3103" s="50"/>
    </row>
    <row r="3104" spans="1:8" ht="43.5">
      <c r="A3104" s="151" t="s">
        <v>1151</v>
      </c>
      <c r="B3104" s="151" t="s">
        <v>96</v>
      </c>
      <c r="C3104" s="151" t="s">
        <v>97</v>
      </c>
      <c r="D3104" s="151" t="s">
        <v>72</v>
      </c>
      <c r="E3104" s="152">
        <v>2</v>
      </c>
      <c r="F3104" s="153">
        <v>449000</v>
      </c>
      <c r="G3104" s="153">
        <v>898000</v>
      </c>
      <c r="H3104" s="50"/>
    </row>
    <row r="3105" spans="1:8" ht="43.5">
      <c r="A3105" s="151" t="s">
        <v>1151</v>
      </c>
      <c r="B3105" s="151" t="s">
        <v>98</v>
      </c>
      <c r="C3105" s="151" t="s">
        <v>99</v>
      </c>
      <c r="D3105" s="151" t="s">
        <v>72</v>
      </c>
      <c r="E3105" s="152">
        <v>10</v>
      </c>
      <c r="F3105" s="153">
        <v>99000</v>
      </c>
      <c r="G3105" s="153">
        <v>990000</v>
      </c>
      <c r="H3105" s="50"/>
    </row>
    <row r="3106" spans="1:8" ht="43.5">
      <c r="A3106" s="151" t="s">
        <v>1151</v>
      </c>
      <c r="B3106" s="151" t="s">
        <v>81</v>
      </c>
      <c r="C3106" s="151" t="s">
        <v>82</v>
      </c>
      <c r="D3106" s="151" t="s">
        <v>72</v>
      </c>
      <c r="E3106" s="152">
        <v>8</v>
      </c>
      <c r="F3106" s="153">
        <v>159000</v>
      </c>
      <c r="G3106" s="153">
        <v>1272000</v>
      </c>
      <c r="H3106" s="50"/>
    </row>
    <row r="3107" spans="1:8" ht="43.5">
      <c r="A3107" s="151" t="s">
        <v>1152</v>
      </c>
      <c r="B3107" s="151" t="s">
        <v>88</v>
      </c>
      <c r="C3107" s="151" t="s">
        <v>89</v>
      </c>
      <c r="D3107" s="151" t="s">
        <v>72</v>
      </c>
      <c r="E3107" s="152">
        <v>2</v>
      </c>
      <c r="F3107" s="153">
        <v>299000</v>
      </c>
      <c r="G3107" s="153">
        <v>598000</v>
      </c>
      <c r="H3107" s="50"/>
    </row>
    <row r="3108" spans="1:8" ht="43.5">
      <c r="A3108" s="151" t="s">
        <v>1152</v>
      </c>
      <c r="B3108" s="151" t="s">
        <v>69</v>
      </c>
      <c r="C3108" s="151" t="s">
        <v>70</v>
      </c>
      <c r="D3108" s="151" t="s">
        <v>72</v>
      </c>
      <c r="E3108" s="152">
        <v>5</v>
      </c>
      <c r="F3108" s="153">
        <v>149000</v>
      </c>
      <c r="G3108" s="153">
        <v>745000</v>
      </c>
      <c r="H3108" s="50"/>
    </row>
    <row r="3109" spans="1:8" ht="43.5">
      <c r="A3109" s="151" t="s">
        <v>1152</v>
      </c>
      <c r="B3109" s="151" t="s">
        <v>86</v>
      </c>
      <c r="C3109" s="151" t="s">
        <v>87</v>
      </c>
      <c r="D3109" s="151" t="s">
        <v>72</v>
      </c>
      <c r="E3109" s="152">
        <v>12</v>
      </c>
      <c r="F3109" s="153">
        <v>169000</v>
      </c>
      <c r="G3109" s="153">
        <v>2028000</v>
      </c>
      <c r="H3109" s="50"/>
    </row>
    <row r="3110" spans="1:8" ht="43.5">
      <c r="A3110" s="151" t="s">
        <v>1152</v>
      </c>
      <c r="B3110" s="151" t="s">
        <v>75</v>
      </c>
      <c r="C3110" s="151" t="s">
        <v>76</v>
      </c>
      <c r="D3110" s="151" t="s">
        <v>78</v>
      </c>
      <c r="E3110" s="152">
        <v>2</v>
      </c>
      <c r="F3110" s="153">
        <v>189000</v>
      </c>
      <c r="G3110" s="153">
        <v>378000</v>
      </c>
      <c r="H3110" s="50"/>
    </row>
    <row r="3111" spans="1:8" ht="29.25">
      <c r="A3111" s="151" t="s">
        <v>1153</v>
      </c>
      <c r="B3111" s="151" t="s">
        <v>79</v>
      </c>
      <c r="C3111" s="151" t="s">
        <v>80</v>
      </c>
      <c r="D3111" s="151" t="s">
        <v>72</v>
      </c>
      <c r="E3111" s="152">
        <v>9</v>
      </c>
      <c r="F3111" s="153">
        <v>129000</v>
      </c>
      <c r="G3111" s="153">
        <v>1161000</v>
      </c>
      <c r="H3111" s="50"/>
    </row>
    <row r="3112" spans="1:8" ht="29.25">
      <c r="A3112" s="151" t="s">
        <v>1153</v>
      </c>
      <c r="B3112" s="151" t="s">
        <v>98</v>
      </c>
      <c r="C3112" s="151" t="s">
        <v>99</v>
      </c>
      <c r="D3112" s="151" t="s">
        <v>72</v>
      </c>
      <c r="E3112" s="152">
        <v>12</v>
      </c>
      <c r="F3112" s="153">
        <v>99000</v>
      </c>
      <c r="G3112" s="153">
        <v>1188000</v>
      </c>
      <c r="H3112" s="50"/>
    </row>
    <row r="3113" spans="1:8" ht="43.5">
      <c r="A3113" s="151" t="s">
        <v>1154</v>
      </c>
      <c r="B3113" s="151" t="s">
        <v>96</v>
      </c>
      <c r="C3113" s="151" t="s">
        <v>97</v>
      </c>
      <c r="D3113" s="151" t="s">
        <v>72</v>
      </c>
      <c r="E3113" s="152">
        <v>2</v>
      </c>
      <c r="F3113" s="153">
        <v>449000</v>
      </c>
      <c r="G3113" s="153">
        <v>898000</v>
      </c>
      <c r="H3113" s="50"/>
    </row>
    <row r="3114" spans="1:8" ht="43.5">
      <c r="A3114" s="151" t="s">
        <v>1154</v>
      </c>
      <c r="B3114" s="151" t="s">
        <v>93</v>
      </c>
      <c r="C3114" s="151" t="s">
        <v>94</v>
      </c>
      <c r="D3114" s="151" t="s">
        <v>72</v>
      </c>
      <c r="E3114" s="152">
        <v>3</v>
      </c>
      <c r="F3114" s="153">
        <v>549000</v>
      </c>
      <c r="G3114" s="153">
        <v>1647000</v>
      </c>
      <c r="H3114" s="50"/>
    </row>
    <row r="3115" spans="1:8" ht="43.5">
      <c r="A3115" s="151" t="s">
        <v>1154</v>
      </c>
      <c r="B3115" s="151" t="s">
        <v>69</v>
      </c>
      <c r="C3115" s="151" t="s">
        <v>70</v>
      </c>
      <c r="D3115" s="151" t="s">
        <v>72</v>
      </c>
      <c r="E3115" s="152">
        <v>2</v>
      </c>
      <c r="F3115" s="153">
        <v>149000</v>
      </c>
      <c r="G3115" s="153">
        <v>298000</v>
      </c>
      <c r="H3115" s="50"/>
    </row>
    <row r="3116" spans="1:8" ht="43.5">
      <c r="A3116" s="151" t="s">
        <v>1154</v>
      </c>
      <c r="B3116" s="151" t="s">
        <v>81</v>
      </c>
      <c r="C3116" s="151" t="s">
        <v>82</v>
      </c>
      <c r="D3116" s="151" t="s">
        <v>72</v>
      </c>
      <c r="E3116" s="152">
        <v>6</v>
      </c>
      <c r="F3116" s="153">
        <v>159000</v>
      </c>
      <c r="G3116" s="153">
        <v>954000</v>
      </c>
      <c r="H3116" s="50"/>
    </row>
    <row r="3117" spans="1:8" ht="29.25">
      <c r="A3117" s="151" t="s">
        <v>1155</v>
      </c>
      <c r="B3117" s="151" t="s">
        <v>83</v>
      </c>
      <c r="C3117" s="151" t="s">
        <v>84</v>
      </c>
      <c r="D3117" s="151" t="s">
        <v>72</v>
      </c>
      <c r="E3117" s="152">
        <v>10</v>
      </c>
      <c r="F3117" s="153">
        <v>125000</v>
      </c>
      <c r="G3117" s="153">
        <v>1250000</v>
      </c>
      <c r="H3117" s="50"/>
    </row>
    <row r="3118" spans="1:8" ht="29.25">
      <c r="A3118" s="151" t="s">
        <v>1155</v>
      </c>
      <c r="B3118" s="151" t="s">
        <v>79</v>
      </c>
      <c r="C3118" s="151" t="s">
        <v>80</v>
      </c>
      <c r="D3118" s="151" t="s">
        <v>72</v>
      </c>
      <c r="E3118" s="152">
        <v>3</v>
      </c>
      <c r="F3118" s="153">
        <v>129000</v>
      </c>
      <c r="G3118" s="153">
        <v>387000</v>
      </c>
      <c r="H3118" s="50"/>
    </row>
    <row r="3119" spans="1:8" ht="43.5">
      <c r="A3119" s="151" t="s">
        <v>1156</v>
      </c>
      <c r="B3119" s="151" t="s">
        <v>83</v>
      </c>
      <c r="C3119" s="151" t="s">
        <v>84</v>
      </c>
      <c r="D3119" s="151" t="s">
        <v>72</v>
      </c>
      <c r="E3119" s="152">
        <v>10</v>
      </c>
      <c r="F3119" s="153">
        <v>125000</v>
      </c>
      <c r="G3119" s="153">
        <v>1250000</v>
      </c>
      <c r="H3119" s="50"/>
    </row>
    <row r="3120" spans="1:8" ht="43.5">
      <c r="A3120" s="151" t="s">
        <v>1157</v>
      </c>
      <c r="B3120" s="151" t="s">
        <v>88</v>
      </c>
      <c r="C3120" s="151" t="s">
        <v>89</v>
      </c>
      <c r="D3120" s="151" t="s">
        <v>72</v>
      </c>
      <c r="E3120" s="152">
        <v>1</v>
      </c>
      <c r="F3120" s="153">
        <v>299000</v>
      </c>
      <c r="G3120" s="153">
        <v>299000</v>
      </c>
      <c r="H3120" s="50"/>
    </row>
    <row r="3121" spans="1:8" ht="43.5">
      <c r="A3121" s="151" t="s">
        <v>1157</v>
      </c>
      <c r="B3121" s="151" t="s">
        <v>83</v>
      </c>
      <c r="C3121" s="151" t="s">
        <v>84</v>
      </c>
      <c r="D3121" s="151" t="s">
        <v>72</v>
      </c>
      <c r="E3121" s="152">
        <v>7</v>
      </c>
      <c r="F3121" s="153">
        <v>125000</v>
      </c>
      <c r="G3121" s="153">
        <v>875000</v>
      </c>
      <c r="H3121" s="50"/>
    </row>
    <row r="3122" spans="1:8" ht="43.5">
      <c r="A3122" s="151" t="s">
        <v>1157</v>
      </c>
      <c r="B3122" s="151" t="s">
        <v>98</v>
      </c>
      <c r="C3122" s="151" t="s">
        <v>99</v>
      </c>
      <c r="D3122" s="151" t="s">
        <v>72</v>
      </c>
      <c r="E3122" s="152">
        <v>4</v>
      </c>
      <c r="F3122" s="153">
        <v>99000</v>
      </c>
      <c r="G3122" s="153">
        <v>396000</v>
      </c>
      <c r="H3122" s="50"/>
    </row>
    <row r="3123" spans="1:8" ht="43.5">
      <c r="A3123" s="151" t="s">
        <v>1157</v>
      </c>
      <c r="B3123" s="151" t="s">
        <v>101</v>
      </c>
      <c r="C3123" s="151" t="s">
        <v>102</v>
      </c>
      <c r="D3123" s="151" t="s">
        <v>78</v>
      </c>
      <c r="E3123" s="152">
        <v>1</v>
      </c>
      <c r="F3123" s="153">
        <v>139000</v>
      </c>
      <c r="G3123" s="153">
        <v>139000</v>
      </c>
      <c r="H3123" s="50"/>
    </row>
    <row r="3124" spans="1:8" ht="43.5">
      <c r="A3124" s="151" t="s">
        <v>1158</v>
      </c>
      <c r="B3124" s="151" t="s">
        <v>73</v>
      </c>
      <c r="C3124" s="151" t="s">
        <v>74</v>
      </c>
      <c r="D3124" s="151" t="s">
        <v>72</v>
      </c>
      <c r="E3124" s="152">
        <v>3</v>
      </c>
      <c r="F3124" s="153">
        <v>119000</v>
      </c>
      <c r="G3124" s="153">
        <v>357000</v>
      </c>
      <c r="H3124" s="50"/>
    </row>
    <row r="3125" spans="1:8" ht="43.5">
      <c r="A3125" s="151" t="s">
        <v>1158</v>
      </c>
      <c r="B3125" s="151" t="s">
        <v>88</v>
      </c>
      <c r="C3125" s="151" t="s">
        <v>89</v>
      </c>
      <c r="D3125" s="151" t="s">
        <v>72</v>
      </c>
      <c r="E3125" s="152">
        <v>1</v>
      </c>
      <c r="F3125" s="153">
        <v>299000</v>
      </c>
      <c r="G3125" s="153">
        <v>299000</v>
      </c>
      <c r="H3125" s="50"/>
    </row>
    <row r="3126" spans="1:8" ht="43.5">
      <c r="A3126" s="151" t="s">
        <v>1158</v>
      </c>
      <c r="B3126" s="151" t="s">
        <v>98</v>
      </c>
      <c r="C3126" s="151" t="s">
        <v>99</v>
      </c>
      <c r="D3126" s="151" t="s">
        <v>72</v>
      </c>
      <c r="E3126" s="152">
        <v>8</v>
      </c>
      <c r="F3126" s="153">
        <v>99000</v>
      </c>
      <c r="G3126" s="153">
        <v>792000</v>
      </c>
      <c r="H3126" s="50"/>
    </row>
    <row r="3127" spans="1:8" ht="43.5">
      <c r="A3127" s="151" t="s">
        <v>1159</v>
      </c>
      <c r="B3127" s="151" t="s">
        <v>96</v>
      </c>
      <c r="C3127" s="151" t="s">
        <v>97</v>
      </c>
      <c r="D3127" s="151" t="s">
        <v>72</v>
      </c>
      <c r="E3127" s="152">
        <v>4</v>
      </c>
      <c r="F3127" s="153">
        <v>449000</v>
      </c>
      <c r="G3127" s="153">
        <v>1796000</v>
      </c>
      <c r="H3127" s="50"/>
    </row>
    <row r="3128" spans="1:8" ht="43.5">
      <c r="A3128" s="151" t="s">
        <v>1159</v>
      </c>
      <c r="B3128" s="151" t="s">
        <v>98</v>
      </c>
      <c r="C3128" s="151" t="s">
        <v>99</v>
      </c>
      <c r="D3128" s="151" t="s">
        <v>72</v>
      </c>
      <c r="E3128" s="152">
        <v>4</v>
      </c>
      <c r="F3128" s="153">
        <v>99000</v>
      </c>
      <c r="G3128" s="153">
        <v>396000</v>
      </c>
      <c r="H3128" s="50"/>
    </row>
    <row r="3129" spans="1:8" ht="43.5">
      <c r="A3129" s="151" t="s">
        <v>1159</v>
      </c>
      <c r="B3129" s="151" t="s">
        <v>81</v>
      </c>
      <c r="C3129" s="151" t="s">
        <v>82</v>
      </c>
      <c r="D3129" s="151" t="s">
        <v>72</v>
      </c>
      <c r="E3129" s="152">
        <v>4</v>
      </c>
      <c r="F3129" s="153">
        <v>159000</v>
      </c>
      <c r="G3129" s="153">
        <v>636000</v>
      </c>
      <c r="H3129" s="50"/>
    </row>
    <row r="3130" spans="1:8" ht="43.5">
      <c r="A3130" s="151" t="s">
        <v>1159</v>
      </c>
      <c r="B3130" s="151" t="s">
        <v>83</v>
      </c>
      <c r="C3130" s="151" t="s">
        <v>84</v>
      </c>
      <c r="D3130" s="151" t="s">
        <v>72</v>
      </c>
      <c r="E3130" s="152">
        <v>12</v>
      </c>
      <c r="F3130" s="153">
        <v>125000</v>
      </c>
      <c r="G3130" s="153">
        <v>1500000</v>
      </c>
      <c r="H3130" s="50"/>
    </row>
    <row r="3131" spans="1:8" ht="43.5">
      <c r="A3131" s="151" t="s">
        <v>1160</v>
      </c>
      <c r="B3131" s="151" t="s">
        <v>101</v>
      </c>
      <c r="C3131" s="151" t="s">
        <v>102</v>
      </c>
      <c r="D3131" s="151" t="s">
        <v>78</v>
      </c>
      <c r="E3131" s="152">
        <v>2</v>
      </c>
      <c r="F3131" s="153">
        <v>139000</v>
      </c>
      <c r="G3131" s="153">
        <v>278000</v>
      </c>
      <c r="H3131" s="50"/>
    </row>
    <row r="3132" spans="1:8" ht="43.5">
      <c r="A3132" s="151" t="s">
        <v>1160</v>
      </c>
      <c r="B3132" s="151" t="s">
        <v>88</v>
      </c>
      <c r="C3132" s="151" t="s">
        <v>89</v>
      </c>
      <c r="D3132" s="151" t="s">
        <v>72</v>
      </c>
      <c r="E3132" s="152">
        <v>6</v>
      </c>
      <c r="F3132" s="153">
        <v>299000</v>
      </c>
      <c r="G3132" s="153">
        <v>1794000</v>
      </c>
      <c r="H3132" s="50"/>
    </row>
    <row r="3133" spans="1:8" ht="43.5">
      <c r="A3133" s="151" t="s">
        <v>1160</v>
      </c>
      <c r="B3133" s="151" t="s">
        <v>91</v>
      </c>
      <c r="C3133" s="151" t="s">
        <v>92</v>
      </c>
      <c r="D3133" s="151" t="s">
        <v>72</v>
      </c>
      <c r="E3133" s="152">
        <v>3</v>
      </c>
      <c r="F3133" s="153">
        <v>249000</v>
      </c>
      <c r="G3133" s="153">
        <v>747000</v>
      </c>
      <c r="H3133" s="50"/>
    </row>
    <row r="3134" spans="1:8" ht="43.5">
      <c r="A3134" s="151" t="s">
        <v>1160</v>
      </c>
      <c r="B3134" s="151" t="s">
        <v>75</v>
      </c>
      <c r="C3134" s="151" t="s">
        <v>76</v>
      </c>
      <c r="D3134" s="151" t="s">
        <v>78</v>
      </c>
      <c r="E3134" s="152">
        <v>2</v>
      </c>
      <c r="F3134" s="153">
        <v>189000</v>
      </c>
      <c r="G3134" s="153">
        <v>378000</v>
      </c>
      <c r="H3134" s="50"/>
    </row>
    <row r="3135" spans="1:8" ht="43.5">
      <c r="A3135" s="151" t="s">
        <v>1160</v>
      </c>
      <c r="B3135" s="151" t="s">
        <v>93</v>
      </c>
      <c r="C3135" s="151" t="s">
        <v>94</v>
      </c>
      <c r="D3135" s="151" t="s">
        <v>72</v>
      </c>
      <c r="E3135" s="152">
        <v>4</v>
      </c>
      <c r="F3135" s="153">
        <v>549000</v>
      </c>
      <c r="G3135" s="153">
        <v>2196000</v>
      </c>
      <c r="H3135" s="50"/>
    </row>
    <row r="3136" spans="1:8" ht="43.5">
      <c r="A3136" s="151" t="s">
        <v>1160</v>
      </c>
      <c r="B3136" s="151" t="s">
        <v>81</v>
      </c>
      <c r="C3136" s="151" t="s">
        <v>82</v>
      </c>
      <c r="D3136" s="151" t="s">
        <v>72</v>
      </c>
      <c r="E3136" s="152">
        <v>11</v>
      </c>
      <c r="F3136" s="153">
        <v>159000</v>
      </c>
      <c r="G3136" s="153">
        <v>1749000</v>
      </c>
      <c r="H3136" s="50"/>
    </row>
    <row r="3137" spans="1:8" ht="29.25">
      <c r="A3137" s="151" t="s">
        <v>1161</v>
      </c>
      <c r="B3137" s="151" t="s">
        <v>69</v>
      </c>
      <c r="C3137" s="151" t="s">
        <v>70</v>
      </c>
      <c r="D3137" s="151" t="s">
        <v>72</v>
      </c>
      <c r="E3137" s="152">
        <v>12</v>
      </c>
      <c r="F3137" s="153">
        <v>149000</v>
      </c>
      <c r="G3137" s="153">
        <v>1788000</v>
      </c>
      <c r="H3137" s="50"/>
    </row>
    <row r="3138" spans="1:8" ht="29.25">
      <c r="A3138" s="151" t="s">
        <v>1161</v>
      </c>
      <c r="B3138" s="151" t="s">
        <v>79</v>
      </c>
      <c r="C3138" s="151" t="s">
        <v>80</v>
      </c>
      <c r="D3138" s="151" t="s">
        <v>72</v>
      </c>
      <c r="E3138" s="152">
        <v>11</v>
      </c>
      <c r="F3138" s="153">
        <v>129000</v>
      </c>
      <c r="G3138" s="153">
        <v>1419000</v>
      </c>
      <c r="H3138" s="50"/>
    </row>
    <row r="3139" spans="1:8" ht="29.25">
      <c r="A3139" s="151" t="s">
        <v>1161</v>
      </c>
      <c r="B3139" s="151" t="s">
        <v>81</v>
      </c>
      <c r="C3139" s="151" t="s">
        <v>82</v>
      </c>
      <c r="D3139" s="151" t="s">
        <v>72</v>
      </c>
      <c r="E3139" s="152">
        <v>2</v>
      </c>
      <c r="F3139" s="153">
        <v>159000</v>
      </c>
      <c r="G3139" s="153">
        <v>318000</v>
      </c>
      <c r="H3139" s="50"/>
    </row>
    <row r="3140" spans="1:8" ht="29.25">
      <c r="A3140" s="151" t="s">
        <v>1161</v>
      </c>
      <c r="B3140" s="151" t="s">
        <v>73</v>
      </c>
      <c r="C3140" s="151" t="s">
        <v>74</v>
      </c>
      <c r="D3140" s="151" t="s">
        <v>72</v>
      </c>
      <c r="E3140" s="152">
        <v>2</v>
      </c>
      <c r="F3140" s="153">
        <v>119000</v>
      </c>
      <c r="G3140" s="153">
        <v>238000</v>
      </c>
      <c r="H3140" s="50"/>
    </row>
    <row r="3141" spans="1:8" ht="43.5">
      <c r="A3141" s="151" t="s">
        <v>1162</v>
      </c>
      <c r="B3141" s="151" t="s">
        <v>93</v>
      </c>
      <c r="C3141" s="151" t="s">
        <v>94</v>
      </c>
      <c r="D3141" s="151" t="s">
        <v>72</v>
      </c>
      <c r="E3141" s="152">
        <v>2</v>
      </c>
      <c r="F3141" s="153">
        <v>549000</v>
      </c>
      <c r="G3141" s="153">
        <v>1098000</v>
      </c>
      <c r="H3141" s="50"/>
    </row>
    <row r="3142" spans="1:8" ht="43.5">
      <c r="A3142" s="151" t="s">
        <v>1162</v>
      </c>
      <c r="B3142" s="151" t="s">
        <v>73</v>
      </c>
      <c r="C3142" s="151" t="s">
        <v>74</v>
      </c>
      <c r="D3142" s="151" t="s">
        <v>72</v>
      </c>
      <c r="E3142" s="152">
        <v>3</v>
      </c>
      <c r="F3142" s="153">
        <v>119000</v>
      </c>
      <c r="G3142" s="153">
        <v>357000</v>
      </c>
      <c r="H3142" s="50"/>
    </row>
    <row r="3143" spans="1:8" ht="43.5">
      <c r="A3143" s="151" t="s">
        <v>1163</v>
      </c>
      <c r="B3143" s="151" t="s">
        <v>69</v>
      </c>
      <c r="C3143" s="151" t="s">
        <v>70</v>
      </c>
      <c r="D3143" s="151" t="s">
        <v>72</v>
      </c>
      <c r="E3143" s="152">
        <v>4</v>
      </c>
      <c r="F3143" s="153">
        <v>149000</v>
      </c>
      <c r="G3143" s="153">
        <v>596000</v>
      </c>
      <c r="H3143" s="50"/>
    </row>
    <row r="3144" spans="1:8" ht="43.5">
      <c r="A3144" s="151" t="s">
        <v>1163</v>
      </c>
      <c r="B3144" s="151" t="s">
        <v>83</v>
      </c>
      <c r="C3144" s="151" t="s">
        <v>84</v>
      </c>
      <c r="D3144" s="151" t="s">
        <v>72</v>
      </c>
      <c r="E3144" s="152">
        <v>2</v>
      </c>
      <c r="F3144" s="153">
        <v>125000</v>
      </c>
      <c r="G3144" s="153">
        <v>250000</v>
      </c>
      <c r="H3144" s="50"/>
    </row>
    <row r="3145" spans="1:8" ht="43.5">
      <c r="A3145" s="151" t="s">
        <v>1163</v>
      </c>
      <c r="B3145" s="151" t="s">
        <v>88</v>
      </c>
      <c r="C3145" s="151" t="s">
        <v>89</v>
      </c>
      <c r="D3145" s="151" t="s">
        <v>72</v>
      </c>
      <c r="E3145" s="152">
        <v>3</v>
      </c>
      <c r="F3145" s="153">
        <v>299000</v>
      </c>
      <c r="G3145" s="153">
        <v>897000</v>
      </c>
      <c r="H3145" s="50"/>
    </row>
    <row r="3146" spans="1:8" ht="43.5">
      <c r="A3146" s="151" t="s">
        <v>1163</v>
      </c>
      <c r="B3146" s="151" t="s">
        <v>86</v>
      </c>
      <c r="C3146" s="151" t="s">
        <v>87</v>
      </c>
      <c r="D3146" s="151" t="s">
        <v>72</v>
      </c>
      <c r="E3146" s="152">
        <v>12</v>
      </c>
      <c r="F3146" s="153">
        <v>169000</v>
      </c>
      <c r="G3146" s="153">
        <v>2028000</v>
      </c>
      <c r="H3146" s="50"/>
    </row>
    <row r="3147" spans="1:8" ht="43.5">
      <c r="A3147" s="151" t="s">
        <v>1163</v>
      </c>
      <c r="B3147" s="151" t="s">
        <v>93</v>
      </c>
      <c r="C3147" s="151" t="s">
        <v>94</v>
      </c>
      <c r="D3147" s="151" t="s">
        <v>72</v>
      </c>
      <c r="E3147" s="152">
        <v>3</v>
      </c>
      <c r="F3147" s="153">
        <v>549000</v>
      </c>
      <c r="G3147" s="153">
        <v>1647000</v>
      </c>
      <c r="H3147" s="50"/>
    </row>
    <row r="3148" spans="1:8" ht="29.25">
      <c r="A3148" s="151" t="s">
        <v>1164</v>
      </c>
      <c r="B3148" s="151" t="s">
        <v>75</v>
      </c>
      <c r="C3148" s="151" t="s">
        <v>76</v>
      </c>
      <c r="D3148" s="151" t="s">
        <v>78</v>
      </c>
      <c r="E3148" s="152">
        <v>4</v>
      </c>
      <c r="F3148" s="153">
        <v>189000</v>
      </c>
      <c r="G3148" s="153">
        <v>756000</v>
      </c>
      <c r="H3148" s="50"/>
    </row>
    <row r="3149" spans="1:8" ht="29.25">
      <c r="A3149" s="151" t="s">
        <v>1164</v>
      </c>
      <c r="B3149" s="151" t="s">
        <v>91</v>
      </c>
      <c r="C3149" s="151" t="s">
        <v>92</v>
      </c>
      <c r="D3149" s="151" t="s">
        <v>72</v>
      </c>
      <c r="E3149" s="152">
        <v>6</v>
      </c>
      <c r="F3149" s="153">
        <v>249000</v>
      </c>
      <c r="G3149" s="153">
        <v>1494000</v>
      </c>
      <c r="H3149" s="50"/>
    </row>
    <row r="3150" spans="1:8" ht="29.25">
      <c r="A3150" s="151" t="s">
        <v>1164</v>
      </c>
      <c r="B3150" s="151" t="s">
        <v>83</v>
      </c>
      <c r="C3150" s="151" t="s">
        <v>84</v>
      </c>
      <c r="D3150" s="151" t="s">
        <v>72</v>
      </c>
      <c r="E3150" s="152">
        <v>6</v>
      </c>
      <c r="F3150" s="153">
        <v>125000</v>
      </c>
      <c r="G3150" s="153">
        <v>750000</v>
      </c>
      <c r="H3150" s="50"/>
    </row>
    <row r="3151" spans="1:8" ht="43.5">
      <c r="A3151" s="151" t="s">
        <v>1165</v>
      </c>
      <c r="B3151" s="151" t="s">
        <v>81</v>
      </c>
      <c r="C3151" s="151" t="s">
        <v>82</v>
      </c>
      <c r="D3151" s="151" t="s">
        <v>72</v>
      </c>
      <c r="E3151" s="152">
        <v>5</v>
      </c>
      <c r="F3151" s="153">
        <v>159000</v>
      </c>
      <c r="G3151" s="153">
        <v>795000</v>
      </c>
      <c r="H3151" s="50"/>
    </row>
    <row r="3152" spans="1:8" ht="43.5">
      <c r="A3152" s="151" t="s">
        <v>1165</v>
      </c>
      <c r="B3152" s="151" t="s">
        <v>86</v>
      </c>
      <c r="C3152" s="151" t="s">
        <v>87</v>
      </c>
      <c r="D3152" s="151" t="s">
        <v>72</v>
      </c>
      <c r="E3152" s="152">
        <v>5</v>
      </c>
      <c r="F3152" s="153">
        <v>169000</v>
      </c>
      <c r="G3152" s="153">
        <v>845000</v>
      </c>
      <c r="H3152" s="50"/>
    </row>
    <row r="3153" spans="1:8" ht="43.5">
      <c r="A3153" s="151" t="s">
        <v>1165</v>
      </c>
      <c r="B3153" s="151" t="s">
        <v>83</v>
      </c>
      <c r="C3153" s="151" t="s">
        <v>84</v>
      </c>
      <c r="D3153" s="151" t="s">
        <v>72</v>
      </c>
      <c r="E3153" s="152">
        <v>4</v>
      </c>
      <c r="F3153" s="153">
        <v>125000</v>
      </c>
      <c r="G3153" s="153">
        <v>500000</v>
      </c>
      <c r="H3153" s="50"/>
    </row>
    <row r="3154" spans="1:8" ht="43.5">
      <c r="A3154" s="151" t="s">
        <v>1166</v>
      </c>
      <c r="B3154" s="151" t="s">
        <v>101</v>
      </c>
      <c r="C3154" s="151" t="s">
        <v>102</v>
      </c>
      <c r="D3154" s="151" t="s">
        <v>78</v>
      </c>
      <c r="E3154" s="152">
        <v>1</v>
      </c>
      <c r="F3154" s="153">
        <v>139000</v>
      </c>
      <c r="G3154" s="153">
        <v>139000</v>
      </c>
      <c r="H3154" s="50"/>
    </row>
    <row r="3155" spans="1:8" ht="43.5">
      <c r="A3155" s="151" t="s">
        <v>1166</v>
      </c>
      <c r="B3155" s="151" t="s">
        <v>96</v>
      </c>
      <c r="C3155" s="151" t="s">
        <v>97</v>
      </c>
      <c r="D3155" s="151" t="s">
        <v>72</v>
      </c>
      <c r="E3155" s="152">
        <v>5</v>
      </c>
      <c r="F3155" s="153">
        <v>449000</v>
      </c>
      <c r="G3155" s="153">
        <v>2245000</v>
      </c>
      <c r="H3155" s="50"/>
    </row>
    <row r="3156" spans="1:8" ht="43.5">
      <c r="A3156" s="151" t="s">
        <v>1166</v>
      </c>
      <c r="B3156" s="151" t="s">
        <v>88</v>
      </c>
      <c r="C3156" s="151" t="s">
        <v>89</v>
      </c>
      <c r="D3156" s="151" t="s">
        <v>72</v>
      </c>
      <c r="E3156" s="152">
        <v>6</v>
      </c>
      <c r="F3156" s="153">
        <v>299000</v>
      </c>
      <c r="G3156" s="153">
        <v>1794000</v>
      </c>
      <c r="H3156" s="50"/>
    </row>
    <row r="3157" spans="1:8" ht="43.5">
      <c r="A3157" s="151" t="s">
        <v>1167</v>
      </c>
      <c r="B3157" s="151" t="s">
        <v>91</v>
      </c>
      <c r="C3157" s="151" t="s">
        <v>92</v>
      </c>
      <c r="D3157" s="151" t="s">
        <v>72</v>
      </c>
      <c r="E3157" s="152">
        <v>3</v>
      </c>
      <c r="F3157" s="153">
        <v>249000</v>
      </c>
      <c r="G3157" s="153">
        <v>747000</v>
      </c>
      <c r="H3157" s="50"/>
    </row>
    <row r="3158" spans="1:8" ht="43.5">
      <c r="A3158" s="151" t="s">
        <v>1167</v>
      </c>
      <c r="B3158" s="151" t="s">
        <v>75</v>
      </c>
      <c r="C3158" s="151" t="s">
        <v>76</v>
      </c>
      <c r="D3158" s="151" t="s">
        <v>78</v>
      </c>
      <c r="E3158" s="152">
        <v>3</v>
      </c>
      <c r="F3158" s="153">
        <v>189000</v>
      </c>
      <c r="G3158" s="153">
        <v>567000</v>
      </c>
      <c r="H3158" s="50"/>
    </row>
    <row r="3159" spans="1:8" ht="43.5">
      <c r="A3159" s="151" t="s">
        <v>1167</v>
      </c>
      <c r="B3159" s="151" t="s">
        <v>96</v>
      </c>
      <c r="C3159" s="151" t="s">
        <v>97</v>
      </c>
      <c r="D3159" s="151" t="s">
        <v>72</v>
      </c>
      <c r="E3159" s="152">
        <v>5</v>
      </c>
      <c r="F3159" s="153">
        <v>449000</v>
      </c>
      <c r="G3159" s="153">
        <v>2245000</v>
      </c>
      <c r="H3159" s="50"/>
    </row>
    <row r="3160" spans="1:8" ht="43.5">
      <c r="A3160" s="151" t="s">
        <v>1167</v>
      </c>
      <c r="B3160" s="151" t="s">
        <v>83</v>
      </c>
      <c r="C3160" s="151" t="s">
        <v>84</v>
      </c>
      <c r="D3160" s="151" t="s">
        <v>72</v>
      </c>
      <c r="E3160" s="152">
        <v>1</v>
      </c>
      <c r="F3160" s="153">
        <v>125000</v>
      </c>
      <c r="G3160" s="153">
        <v>125000</v>
      </c>
      <c r="H3160" s="50"/>
    </row>
    <row r="3161" spans="1:8" ht="43.5">
      <c r="A3161" s="151" t="s">
        <v>1167</v>
      </c>
      <c r="B3161" s="151" t="s">
        <v>86</v>
      </c>
      <c r="C3161" s="151" t="s">
        <v>87</v>
      </c>
      <c r="D3161" s="151" t="s">
        <v>72</v>
      </c>
      <c r="E3161" s="152">
        <v>2</v>
      </c>
      <c r="F3161" s="153">
        <v>169000</v>
      </c>
      <c r="G3161" s="153">
        <v>338000</v>
      </c>
      <c r="H3161" s="50"/>
    </row>
    <row r="3162" spans="1:8" ht="43.5">
      <c r="A3162" s="151" t="s">
        <v>1168</v>
      </c>
      <c r="B3162" s="151" t="s">
        <v>93</v>
      </c>
      <c r="C3162" s="151" t="s">
        <v>94</v>
      </c>
      <c r="D3162" s="151" t="s">
        <v>72</v>
      </c>
      <c r="E3162" s="152">
        <v>3</v>
      </c>
      <c r="F3162" s="153">
        <v>549000</v>
      </c>
      <c r="G3162" s="153">
        <v>1647000</v>
      </c>
      <c r="H3162" s="50"/>
    </row>
    <row r="3163" spans="1:8" ht="43.5">
      <c r="A3163" s="151" t="s">
        <v>1168</v>
      </c>
      <c r="B3163" s="151" t="s">
        <v>98</v>
      </c>
      <c r="C3163" s="151" t="s">
        <v>99</v>
      </c>
      <c r="D3163" s="151" t="s">
        <v>72</v>
      </c>
      <c r="E3163" s="152">
        <v>7</v>
      </c>
      <c r="F3163" s="153">
        <v>99000</v>
      </c>
      <c r="G3163" s="153">
        <v>693000</v>
      </c>
      <c r="H3163" s="50"/>
    </row>
    <row r="3164" spans="1:8" ht="43.5">
      <c r="A3164" s="151" t="s">
        <v>1168</v>
      </c>
      <c r="B3164" s="151" t="s">
        <v>96</v>
      </c>
      <c r="C3164" s="151" t="s">
        <v>97</v>
      </c>
      <c r="D3164" s="151" t="s">
        <v>72</v>
      </c>
      <c r="E3164" s="152">
        <v>5</v>
      </c>
      <c r="F3164" s="153">
        <v>449000</v>
      </c>
      <c r="G3164" s="153">
        <v>2245000</v>
      </c>
      <c r="H3164" s="50"/>
    </row>
    <row r="3165" spans="1:8" ht="43.5">
      <c r="A3165" s="151" t="s">
        <v>1169</v>
      </c>
      <c r="B3165" s="151" t="s">
        <v>69</v>
      </c>
      <c r="C3165" s="151" t="s">
        <v>70</v>
      </c>
      <c r="D3165" s="151" t="s">
        <v>72</v>
      </c>
      <c r="E3165" s="152">
        <v>6</v>
      </c>
      <c r="F3165" s="153">
        <v>149000</v>
      </c>
      <c r="G3165" s="153">
        <v>894000</v>
      </c>
      <c r="H3165" s="50"/>
    </row>
    <row r="3166" spans="1:8" ht="43.5">
      <c r="A3166" s="151" t="s">
        <v>1169</v>
      </c>
      <c r="B3166" s="151" t="s">
        <v>75</v>
      </c>
      <c r="C3166" s="151" t="s">
        <v>76</v>
      </c>
      <c r="D3166" s="151" t="s">
        <v>78</v>
      </c>
      <c r="E3166" s="152">
        <v>4</v>
      </c>
      <c r="F3166" s="153">
        <v>189000</v>
      </c>
      <c r="G3166" s="153">
        <v>756000</v>
      </c>
      <c r="H3166" s="50"/>
    </row>
    <row r="3167" spans="1:8" ht="43.5">
      <c r="A3167" s="151" t="s">
        <v>1169</v>
      </c>
      <c r="B3167" s="151" t="s">
        <v>79</v>
      </c>
      <c r="C3167" s="151" t="s">
        <v>80</v>
      </c>
      <c r="D3167" s="151" t="s">
        <v>72</v>
      </c>
      <c r="E3167" s="152">
        <v>8</v>
      </c>
      <c r="F3167" s="153">
        <v>129000</v>
      </c>
      <c r="G3167" s="153">
        <v>1032000</v>
      </c>
      <c r="H3167" s="50"/>
    </row>
    <row r="3168" spans="1:8" ht="43.5">
      <c r="A3168" s="151" t="s">
        <v>1169</v>
      </c>
      <c r="B3168" s="151" t="s">
        <v>81</v>
      </c>
      <c r="C3168" s="151" t="s">
        <v>82</v>
      </c>
      <c r="D3168" s="151" t="s">
        <v>72</v>
      </c>
      <c r="E3168" s="152">
        <v>8</v>
      </c>
      <c r="F3168" s="153">
        <v>159000</v>
      </c>
      <c r="G3168" s="153">
        <v>1272000</v>
      </c>
      <c r="H3168" s="50"/>
    </row>
    <row r="3169" spans="1:8" ht="43.5">
      <c r="A3169" s="151" t="s">
        <v>1170</v>
      </c>
      <c r="B3169" s="151" t="s">
        <v>83</v>
      </c>
      <c r="C3169" s="151" t="s">
        <v>84</v>
      </c>
      <c r="D3169" s="151" t="s">
        <v>72</v>
      </c>
      <c r="E3169" s="152">
        <v>3</v>
      </c>
      <c r="F3169" s="153">
        <v>125000</v>
      </c>
      <c r="G3169" s="153">
        <v>375000</v>
      </c>
      <c r="H3169" s="50"/>
    </row>
    <row r="3170" spans="1:8" ht="43.5">
      <c r="A3170" s="151" t="s">
        <v>1170</v>
      </c>
      <c r="B3170" s="151" t="s">
        <v>81</v>
      </c>
      <c r="C3170" s="151" t="s">
        <v>82</v>
      </c>
      <c r="D3170" s="151" t="s">
        <v>72</v>
      </c>
      <c r="E3170" s="152">
        <v>4</v>
      </c>
      <c r="F3170" s="153">
        <v>159000</v>
      </c>
      <c r="G3170" s="153">
        <v>636000</v>
      </c>
      <c r="H3170" s="50"/>
    </row>
    <row r="3171" spans="1:8" ht="43.5">
      <c r="A3171" s="151" t="s">
        <v>1170</v>
      </c>
      <c r="B3171" s="151" t="s">
        <v>69</v>
      </c>
      <c r="C3171" s="151" t="s">
        <v>70</v>
      </c>
      <c r="D3171" s="151" t="s">
        <v>72</v>
      </c>
      <c r="E3171" s="152">
        <v>6</v>
      </c>
      <c r="F3171" s="153">
        <v>149000</v>
      </c>
      <c r="G3171" s="153">
        <v>894000</v>
      </c>
      <c r="H3171" s="50"/>
    </row>
    <row r="3172" spans="1:8" ht="43.5">
      <c r="A3172" s="151" t="s">
        <v>1170</v>
      </c>
      <c r="B3172" s="151" t="s">
        <v>75</v>
      </c>
      <c r="C3172" s="151" t="s">
        <v>76</v>
      </c>
      <c r="D3172" s="151" t="s">
        <v>78</v>
      </c>
      <c r="E3172" s="152">
        <v>5</v>
      </c>
      <c r="F3172" s="153">
        <v>189000</v>
      </c>
      <c r="G3172" s="153">
        <v>945000</v>
      </c>
      <c r="H3172" s="50"/>
    </row>
    <row r="3173" spans="1:8" ht="43.5">
      <c r="A3173" s="151" t="s">
        <v>1171</v>
      </c>
      <c r="B3173" s="151" t="s">
        <v>93</v>
      </c>
      <c r="C3173" s="151" t="s">
        <v>94</v>
      </c>
      <c r="D3173" s="151" t="s">
        <v>72</v>
      </c>
      <c r="E3173" s="152">
        <v>2</v>
      </c>
      <c r="F3173" s="153">
        <v>549000</v>
      </c>
      <c r="G3173" s="153">
        <v>1098000</v>
      </c>
      <c r="H3173" s="50"/>
    </row>
    <row r="3174" spans="1:8" ht="43.5">
      <c r="A3174" s="151" t="s">
        <v>1171</v>
      </c>
      <c r="B3174" s="151" t="s">
        <v>79</v>
      </c>
      <c r="C3174" s="151" t="s">
        <v>80</v>
      </c>
      <c r="D3174" s="151" t="s">
        <v>72</v>
      </c>
      <c r="E3174" s="152">
        <v>9</v>
      </c>
      <c r="F3174" s="153">
        <v>129000</v>
      </c>
      <c r="G3174" s="153">
        <v>1161000</v>
      </c>
      <c r="H3174" s="50"/>
    </row>
    <row r="3175" spans="1:8" ht="29.25">
      <c r="A3175" s="151" t="s">
        <v>1172</v>
      </c>
      <c r="B3175" s="151" t="s">
        <v>75</v>
      </c>
      <c r="C3175" s="151" t="s">
        <v>76</v>
      </c>
      <c r="D3175" s="151" t="s">
        <v>78</v>
      </c>
      <c r="E3175" s="152">
        <v>5</v>
      </c>
      <c r="F3175" s="153">
        <v>189000</v>
      </c>
      <c r="G3175" s="153">
        <v>945000</v>
      </c>
      <c r="H3175" s="50"/>
    </row>
    <row r="3176" spans="1:8" ht="29.25">
      <c r="A3176" s="151" t="s">
        <v>1172</v>
      </c>
      <c r="B3176" s="151" t="s">
        <v>79</v>
      </c>
      <c r="C3176" s="151" t="s">
        <v>80</v>
      </c>
      <c r="D3176" s="151" t="s">
        <v>72</v>
      </c>
      <c r="E3176" s="152">
        <v>7</v>
      </c>
      <c r="F3176" s="153">
        <v>129000</v>
      </c>
      <c r="G3176" s="153">
        <v>903000</v>
      </c>
      <c r="H3176" s="50"/>
    </row>
    <row r="3177" spans="1:8" ht="29.25">
      <c r="A3177" s="151" t="s">
        <v>1172</v>
      </c>
      <c r="B3177" s="151" t="s">
        <v>101</v>
      </c>
      <c r="C3177" s="151" t="s">
        <v>102</v>
      </c>
      <c r="D3177" s="151" t="s">
        <v>78</v>
      </c>
      <c r="E3177" s="152">
        <v>5</v>
      </c>
      <c r="F3177" s="153">
        <v>139000</v>
      </c>
      <c r="G3177" s="153">
        <v>695000</v>
      </c>
      <c r="H3177" s="50"/>
    </row>
    <row r="3178" spans="1:8" ht="29.25">
      <c r="A3178" s="151" t="s">
        <v>1172</v>
      </c>
      <c r="B3178" s="151" t="s">
        <v>98</v>
      </c>
      <c r="C3178" s="151" t="s">
        <v>99</v>
      </c>
      <c r="D3178" s="151" t="s">
        <v>72</v>
      </c>
      <c r="E3178" s="152">
        <v>6</v>
      </c>
      <c r="F3178" s="153">
        <v>99000</v>
      </c>
      <c r="G3178" s="153">
        <v>594000</v>
      </c>
      <c r="H3178" s="50"/>
    </row>
    <row r="3179" spans="1:8" ht="43.5">
      <c r="A3179" s="151" t="s">
        <v>1173</v>
      </c>
      <c r="B3179" s="151" t="s">
        <v>75</v>
      </c>
      <c r="C3179" s="151" t="s">
        <v>76</v>
      </c>
      <c r="D3179" s="151" t="s">
        <v>78</v>
      </c>
      <c r="E3179" s="152">
        <v>6</v>
      </c>
      <c r="F3179" s="153">
        <v>189000</v>
      </c>
      <c r="G3179" s="153">
        <v>1134000</v>
      </c>
      <c r="H3179" s="50"/>
    </row>
    <row r="3180" spans="1:8" ht="43.5">
      <c r="A3180" s="151" t="s">
        <v>1173</v>
      </c>
      <c r="B3180" s="151" t="s">
        <v>101</v>
      </c>
      <c r="C3180" s="151" t="s">
        <v>102</v>
      </c>
      <c r="D3180" s="151" t="s">
        <v>78</v>
      </c>
      <c r="E3180" s="152">
        <v>8</v>
      </c>
      <c r="F3180" s="153">
        <v>139000</v>
      </c>
      <c r="G3180" s="153">
        <v>1112000</v>
      </c>
      <c r="H3180" s="50"/>
    </row>
    <row r="3181" spans="1:8" ht="43.5">
      <c r="A3181" s="151" t="s">
        <v>1173</v>
      </c>
      <c r="B3181" s="151" t="s">
        <v>93</v>
      </c>
      <c r="C3181" s="151" t="s">
        <v>94</v>
      </c>
      <c r="D3181" s="151" t="s">
        <v>72</v>
      </c>
      <c r="E3181" s="152">
        <v>4</v>
      </c>
      <c r="F3181" s="153">
        <v>549000</v>
      </c>
      <c r="G3181" s="153">
        <v>2196000</v>
      </c>
      <c r="H3181" s="50"/>
    </row>
    <row r="3182" spans="1:8" ht="43.5">
      <c r="A3182" s="151" t="s">
        <v>1173</v>
      </c>
      <c r="B3182" s="151" t="s">
        <v>79</v>
      </c>
      <c r="C3182" s="151" t="s">
        <v>80</v>
      </c>
      <c r="D3182" s="151" t="s">
        <v>72</v>
      </c>
      <c r="E3182" s="152">
        <v>2</v>
      </c>
      <c r="F3182" s="153">
        <v>129000</v>
      </c>
      <c r="G3182" s="153">
        <v>258000</v>
      </c>
      <c r="H3182" s="50"/>
    </row>
    <row r="3183" spans="1:8" ht="43.5">
      <c r="A3183" s="151" t="s">
        <v>1174</v>
      </c>
      <c r="B3183" s="151" t="s">
        <v>91</v>
      </c>
      <c r="C3183" s="151" t="s">
        <v>92</v>
      </c>
      <c r="D3183" s="151" t="s">
        <v>72</v>
      </c>
      <c r="E3183" s="152">
        <v>3</v>
      </c>
      <c r="F3183" s="153">
        <v>249000</v>
      </c>
      <c r="G3183" s="153">
        <v>747000</v>
      </c>
      <c r="H3183" s="50"/>
    </row>
    <row r="3184" spans="1:8" ht="43.5">
      <c r="A3184" s="151" t="s">
        <v>1174</v>
      </c>
      <c r="B3184" s="151" t="s">
        <v>69</v>
      </c>
      <c r="C3184" s="151" t="s">
        <v>70</v>
      </c>
      <c r="D3184" s="151" t="s">
        <v>72</v>
      </c>
      <c r="E3184" s="152">
        <v>7</v>
      </c>
      <c r="F3184" s="153">
        <v>149000</v>
      </c>
      <c r="G3184" s="153">
        <v>1043000</v>
      </c>
      <c r="H3184" s="50"/>
    </row>
    <row r="3185" spans="1:8" ht="43.5">
      <c r="A3185" s="151" t="s">
        <v>1174</v>
      </c>
      <c r="B3185" s="151" t="s">
        <v>73</v>
      </c>
      <c r="C3185" s="151" t="s">
        <v>74</v>
      </c>
      <c r="D3185" s="151" t="s">
        <v>72</v>
      </c>
      <c r="E3185" s="152">
        <v>4</v>
      </c>
      <c r="F3185" s="153">
        <v>119000</v>
      </c>
      <c r="G3185" s="153">
        <v>476000</v>
      </c>
      <c r="H3185" s="50"/>
    </row>
    <row r="3186" spans="1:8" ht="29.25">
      <c r="A3186" s="151" t="s">
        <v>1175</v>
      </c>
      <c r="B3186" s="151" t="s">
        <v>96</v>
      </c>
      <c r="C3186" s="151" t="s">
        <v>97</v>
      </c>
      <c r="D3186" s="151" t="s">
        <v>72</v>
      </c>
      <c r="E3186" s="152">
        <v>3</v>
      </c>
      <c r="F3186" s="153">
        <v>449000</v>
      </c>
      <c r="G3186" s="153">
        <v>1347000</v>
      </c>
      <c r="H3186" s="50"/>
    </row>
    <row r="3187" spans="1:8" ht="29.25">
      <c r="A3187" s="151" t="s">
        <v>1175</v>
      </c>
      <c r="B3187" s="151" t="s">
        <v>101</v>
      </c>
      <c r="C3187" s="151" t="s">
        <v>102</v>
      </c>
      <c r="D3187" s="151" t="s">
        <v>78</v>
      </c>
      <c r="E3187" s="152">
        <v>9</v>
      </c>
      <c r="F3187" s="153">
        <v>139000</v>
      </c>
      <c r="G3187" s="153">
        <v>1251000</v>
      </c>
      <c r="H3187" s="50"/>
    </row>
    <row r="3188" spans="1:8" ht="29.25">
      <c r="A3188" s="151" t="s">
        <v>1176</v>
      </c>
      <c r="B3188" s="151" t="s">
        <v>81</v>
      </c>
      <c r="C3188" s="151" t="s">
        <v>82</v>
      </c>
      <c r="D3188" s="151" t="s">
        <v>72</v>
      </c>
      <c r="E3188" s="152">
        <v>6</v>
      </c>
      <c r="F3188" s="153">
        <v>159000</v>
      </c>
      <c r="G3188" s="153">
        <v>954000</v>
      </c>
      <c r="H3188" s="50"/>
    </row>
    <row r="3189" spans="1:8" ht="29.25">
      <c r="A3189" s="151" t="s">
        <v>1176</v>
      </c>
      <c r="B3189" s="151" t="s">
        <v>96</v>
      </c>
      <c r="C3189" s="151" t="s">
        <v>97</v>
      </c>
      <c r="D3189" s="151" t="s">
        <v>72</v>
      </c>
      <c r="E3189" s="152">
        <v>3</v>
      </c>
      <c r="F3189" s="153">
        <v>449000</v>
      </c>
      <c r="G3189" s="153">
        <v>1347000</v>
      </c>
      <c r="H3189" s="50"/>
    </row>
    <row r="3190" spans="1:8" ht="43.5">
      <c r="A3190" s="151" t="s">
        <v>1177</v>
      </c>
      <c r="B3190" s="151" t="s">
        <v>101</v>
      </c>
      <c r="C3190" s="151" t="s">
        <v>102</v>
      </c>
      <c r="D3190" s="151" t="s">
        <v>78</v>
      </c>
      <c r="E3190" s="152">
        <v>3</v>
      </c>
      <c r="F3190" s="153">
        <v>139000</v>
      </c>
      <c r="G3190" s="153">
        <v>417000</v>
      </c>
      <c r="H3190" s="50"/>
    </row>
    <row r="3191" spans="1:8" ht="43.5">
      <c r="A3191" s="151" t="s">
        <v>1177</v>
      </c>
      <c r="B3191" s="151" t="s">
        <v>88</v>
      </c>
      <c r="C3191" s="151" t="s">
        <v>89</v>
      </c>
      <c r="D3191" s="151" t="s">
        <v>72</v>
      </c>
      <c r="E3191" s="152">
        <v>6</v>
      </c>
      <c r="F3191" s="153">
        <v>299000</v>
      </c>
      <c r="G3191" s="153">
        <v>1794000</v>
      </c>
      <c r="H3191" s="50"/>
    </row>
    <row r="3192" spans="1:8" ht="43.5">
      <c r="A3192" s="151" t="s">
        <v>1178</v>
      </c>
      <c r="B3192" s="151" t="s">
        <v>91</v>
      </c>
      <c r="C3192" s="151" t="s">
        <v>92</v>
      </c>
      <c r="D3192" s="151" t="s">
        <v>72</v>
      </c>
      <c r="E3192" s="152">
        <v>3</v>
      </c>
      <c r="F3192" s="153">
        <v>249000</v>
      </c>
      <c r="G3192" s="153">
        <v>747000</v>
      </c>
      <c r="H3192" s="50"/>
    </row>
    <row r="3193" spans="1:8" ht="43.5">
      <c r="A3193" s="151" t="s">
        <v>1178</v>
      </c>
      <c r="B3193" s="151" t="s">
        <v>88</v>
      </c>
      <c r="C3193" s="151" t="s">
        <v>89</v>
      </c>
      <c r="D3193" s="151" t="s">
        <v>72</v>
      </c>
      <c r="E3193" s="152">
        <v>7</v>
      </c>
      <c r="F3193" s="153">
        <v>299000</v>
      </c>
      <c r="G3193" s="153">
        <v>2093000</v>
      </c>
      <c r="H3193" s="50"/>
    </row>
    <row r="3194" spans="1:8" ht="43.5">
      <c r="A3194" s="151" t="s">
        <v>1178</v>
      </c>
      <c r="B3194" s="151" t="s">
        <v>101</v>
      </c>
      <c r="C3194" s="151" t="s">
        <v>102</v>
      </c>
      <c r="D3194" s="151" t="s">
        <v>78</v>
      </c>
      <c r="E3194" s="152">
        <v>6</v>
      </c>
      <c r="F3194" s="153">
        <v>139000</v>
      </c>
      <c r="G3194" s="153">
        <v>834000</v>
      </c>
      <c r="H3194" s="50"/>
    </row>
    <row r="3195" spans="1:8" ht="29.25">
      <c r="A3195" s="151" t="s">
        <v>1179</v>
      </c>
      <c r="B3195" s="151" t="s">
        <v>88</v>
      </c>
      <c r="C3195" s="151" t="s">
        <v>89</v>
      </c>
      <c r="D3195" s="151" t="s">
        <v>72</v>
      </c>
      <c r="E3195" s="152">
        <v>5</v>
      </c>
      <c r="F3195" s="153">
        <v>299000</v>
      </c>
      <c r="G3195" s="153">
        <v>1495000</v>
      </c>
      <c r="H3195" s="50"/>
    </row>
    <row r="3196" spans="1:8" ht="29.25">
      <c r="A3196" s="151" t="s">
        <v>1180</v>
      </c>
      <c r="B3196" s="151" t="s">
        <v>101</v>
      </c>
      <c r="C3196" s="151" t="s">
        <v>102</v>
      </c>
      <c r="D3196" s="151" t="s">
        <v>78</v>
      </c>
      <c r="E3196" s="152">
        <v>6</v>
      </c>
      <c r="F3196" s="153">
        <v>139000</v>
      </c>
      <c r="G3196" s="153">
        <v>834000</v>
      </c>
      <c r="H3196" s="50"/>
    </row>
    <row r="3197" spans="1:8" ht="29.25">
      <c r="A3197" s="151" t="s">
        <v>1180</v>
      </c>
      <c r="B3197" s="151" t="s">
        <v>73</v>
      </c>
      <c r="C3197" s="151" t="s">
        <v>74</v>
      </c>
      <c r="D3197" s="151" t="s">
        <v>72</v>
      </c>
      <c r="E3197" s="152">
        <v>10</v>
      </c>
      <c r="F3197" s="153">
        <v>119000</v>
      </c>
      <c r="G3197" s="153">
        <v>1190000</v>
      </c>
      <c r="H3197" s="50"/>
    </row>
    <row r="3198" spans="1:8" ht="29.25">
      <c r="A3198" s="151" t="s">
        <v>1180</v>
      </c>
      <c r="B3198" s="151" t="s">
        <v>79</v>
      </c>
      <c r="C3198" s="151" t="s">
        <v>80</v>
      </c>
      <c r="D3198" s="151" t="s">
        <v>72</v>
      </c>
      <c r="E3198" s="152">
        <v>8</v>
      </c>
      <c r="F3198" s="153">
        <v>129000</v>
      </c>
      <c r="G3198" s="153">
        <v>1032000</v>
      </c>
      <c r="H3198" s="50"/>
    </row>
    <row r="3199" spans="1:8" ht="29.25">
      <c r="A3199" s="151" t="s">
        <v>1180</v>
      </c>
      <c r="B3199" s="151" t="s">
        <v>98</v>
      </c>
      <c r="C3199" s="151" t="s">
        <v>99</v>
      </c>
      <c r="D3199" s="151" t="s">
        <v>72</v>
      </c>
      <c r="E3199" s="152">
        <v>12</v>
      </c>
      <c r="F3199" s="153">
        <v>99000</v>
      </c>
      <c r="G3199" s="153">
        <v>1188000</v>
      </c>
      <c r="H3199" s="50"/>
    </row>
    <row r="3200" spans="1:8" ht="29.25">
      <c r="A3200" s="151" t="s">
        <v>1180</v>
      </c>
      <c r="B3200" s="151" t="s">
        <v>69</v>
      </c>
      <c r="C3200" s="151" t="s">
        <v>70</v>
      </c>
      <c r="D3200" s="151" t="s">
        <v>72</v>
      </c>
      <c r="E3200" s="152">
        <v>7</v>
      </c>
      <c r="F3200" s="153">
        <v>149000</v>
      </c>
      <c r="G3200" s="153">
        <v>1043000</v>
      </c>
      <c r="H3200" s="50"/>
    </row>
    <row r="3201" spans="1:8" ht="29.25">
      <c r="A3201" s="151" t="s">
        <v>1180</v>
      </c>
      <c r="B3201" s="151" t="s">
        <v>75</v>
      </c>
      <c r="C3201" s="151" t="s">
        <v>76</v>
      </c>
      <c r="D3201" s="151" t="s">
        <v>78</v>
      </c>
      <c r="E3201" s="152">
        <v>5</v>
      </c>
      <c r="F3201" s="153">
        <v>189000</v>
      </c>
      <c r="G3201" s="153">
        <v>945000</v>
      </c>
      <c r="H3201" s="50"/>
    </row>
    <row r="3202" spans="1:8" ht="43.5">
      <c r="A3202" s="151" t="s">
        <v>1181</v>
      </c>
      <c r="B3202" s="151" t="s">
        <v>73</v>
      </c>
      <c r="C3202" s="151" t="s">
        <v>74</v>
      </c>
      <c r="D3202" s="151" t="s">
        <v>72</v>
      </c>
      <c r="E3202" s="152">
        <v>12</v>
      </c>
      <c r="F3202" s="153">
        <v>119000</v>
      </c>
      <c r="G3202" s="153">
        <v>1428000</v>
      </c>
      <c r="H3202" s="50"/>
    </row>
    <row r="3203" spans="1:8" ht="43.5">
      <c r="A3203" s="151" t="s">
        <v>1181</v>
      </c>
      <c r="B3203" s="151" t="s">
        <v>86</v>
      </c>
      <c r="C3203" s="151" t="s">
        <v>87</v>
      </c>
      <c r="D3203" s="151" t="s">
        <v>72</v>
      </c>
      <c r="E3203" s="152">
        <v>11</v>
      </c>
      <c r="F3203" s="153">
        <v>169000</v>
      </c>
      <c r="G3203" s="153">
        <v>1859000</v>
      </c>
      <c r="H3203" s="50"/>
    </row>
    <row r="3204" spans="1:8" ht="43.5">
      <c r="A3204" s="151" t="s">
        <v>1181</v>
      </c>
      <c r="B3204" s="151" t="s">
        <v>93</v>
      </c>
      <c r="C3204" s="151" t="s">
        <v>94</v>
      </c>
      <c r="D3204" s="151" t="s">
        <v>72</v>
      </c>
      <c r="E3204" s="152">
        <v>5</v>
      </c>
      <c r="F3204" s="153">
        <v>549000</v>
      </c>
      <c r="G3204" s="153">
        <v>2745000</v>
      </c>
      <c r="H3204" s="50"/>
    </row>
    <row r="3205" spans="1:8" ht="43.5">
      <c r="A3205" s="151" t="s">
        <v>1181</v>
      </c>
      <c r="B3205" s="151" t="s">
        <v>88</v>
      </c>
      <c r="C3205" s="151" t="s">
        <v>89</v>
      </c>
      <c r="D3205" s="151" t="s">
        <v>72</v>
      </c>
      <c r="E3205" s="152">
        <v>7</v>
      </c>
      <c r="F3205" s="153">
        <v>299000</v>
      </c>
      <c r="G3205" s="153">
        <v>2093000</v>
      </c>
      <c r="H3205" s="50"/>
    </row>
    <row r="3206" spans="1:8" ht="43.5">
      <c r="A3206" s="151" t="s">
        <v>1181</v>
      </c>
      <c r="B3206" s="151" t="s">
        <v>101</v>
      </c>
      <c r="C3206" s="151" t="s">
        <v>102</v>
      </c>
      <c r="D3206" s="151" t="s">
        <v>78</v>
      </c>
      <c r="E3206" s="152">
        <v>6</v>
      </c>
      <c r="F3206" s="153">
        <v>139000</v>
      </c>
      <c r="G3206" s="153">
        <v>834000</v>
      </c>
      <c r="H3206" s="50"/>
    </row>
    <row r="3207" spans="1:8" ht="43.5">
      <c r="A3207" s="151" t="s">
        <v>1181</v>
      </c>
      <c r="B3207" s="151" t="s">
        <v>81</v>
      </c>
      <c r="C3207" s="151" t="s">
        <v>82</v>
      </c>
      <c r="D3207" s="151" t="s">
        <v>72</v>
      </c>
      <c r="E3207" s="152">
        <v>8</v>
      </c>
      <c r="F3207" s="153">
        <v>159000</v>
      </c>
      <c r="G3207" s="153">
        <v>1272000</v>
      </c>
      <c r="H3207" s="50"/>
    </row>
    <row r="3208" spans="1:8" ht="29.25">
      <c r="A3208" s="151" t="s">
        <v>1182</v>
      </c>
      <c r="B3208" s="151" t="s">
        <v>75</v>
      </c>
      <c r="C3208" s="151" t="s">
        <v>76</v>
      </c>
      <c r="D3208" s="151" t="s">
        <v>78</v>
      </c>
      <c r="E3208" s="152">
        <v>5</v>
      </c>
      <c r="F3208" s="153">
        <v>189000</v>
      </c>
      <c r="G3208" s="153">
        <v>945000</v>
      </c>
      <c r="H3208" s="50"/>
    </row>
    <row r="3209" spans="1:8" ht="29.25">
      <c r="A3209" s="151" t="s">
        <v>1182</v>
      </c>
      <c r="B3209" s="151" t="s">
        <v>96</v>
      </c>
      <c r="C3209" s="151" t="s">
        <v>97</v>
      </c>
      <c r="D3209" s="151" t="s">
        <v>72</v>
      </c>
      <c r="E3209" s="152">
        <v>1</v>
      </c>
      <c r="F3209" s="153">
        <v>449000</v>
      </c>
      <c r="G3209" s="153">
        <v>449000</v>
      </c>
      <c r="H3209" s="50"/>
    </row>
    <row r="3210" spans="1:8" ht="29.25">
      <c r="A3210" s="151" t="s">
        <v>1182</v>
      </c>
      <c r="B3210" s="151" t="s">
        <v>88</v>
      </c>
      <c r="C3210" s="151" t="s">
        <v>89</v>
      </c>
      <c r="D3210" s="151" t="s">
        <v>72</v>
      </c>
      <c r="E3210" s="152">
        <v>5</v>
      </c>
      <c r="F3210" s="153">
        <v>299000</v>
      </c>
      <c r="G3210" s="153">
        <v>1495000</v>
      </c>
      <c r="H3210" s="50"/>
    </row>
    <row r="3211" spans="1:8" ht="29.25">
      <c r="A3211" s="151" t="s">
        <v>1182</v>
      </c>
      <c r="B3211" s="151" t="s">
        <v>83</v>
      </c>
      <c r="C3211" s="151" t="s">
        <v>84</v>
      </c>
      <c r="D3211" s="151" t="s">
        <v>72</v>
      </c>
      <c r="E3211" s="152">
        <v>2</v>
      </c>
      <c r="F3211" s="153">
        <v>125000</v>
      </c>
      <c r="G3211" s="153">
        <v>250000</v>
      </c>
      <c r="H3211" s="50"/>
    </row>
    <row r="3212" spans="1:8" ht="43.5">
      <c r="A3212" s="151" t="s">
        <v>1183</v>
      </c>
      <c r="B3212" s="151" t="s">
        <v>101</v>
      </c>
      <c r="C3212" s="151" t="s">
        <v>102</v>
      </c>
      <c r="D3212" s="151" t="s">
        <v>78</v>
      </c>
      <c r="E3212" s="152">
        <v>6</v>
      </c>
      <c r="F3212" s="153">
        <v>139000</v>
      </c>
      <c r="G3212" s="153">
        <v>834000</v>
      </c>
      <c r="H3212" s="50"/>
    </row>
    <row r="3213" spans="1:8" ht="43.5">
      <c r="A3213" s="151" t="s">
        <v>1183</v>
      </c>
      <c r="B3213" s="151" t="s">
        <v>93</v>
      </c>
      <c r="C3213" s="151" t="s">
        <v>94</v>
      </c>
      <c r="D3213" s="151" t="s">
        <v>72</v>
      </c>
      <c r="E3213" s="152">
        <v>2</v>
      </c>
      <c r="F3213" s="153">
        <v>549000</v>
      </c>
      <c r="G3213" s="153">
        <v>1098000</v>
      </c>
      <c r="H3213" s="50"/>
    </row>
    <row r="3214" spans="1:8" ht="43.5">
      <c r="A3214" s="151" t="s">
        <v>1183</v>
      </c>
      <c r="B3214" s="151" t="s">
        <v>98</v>
      </c>
      <c r="C3214" s="151" t="s">
        <v>99</v>
      </c>
      <c r="D3214" s="151" t="s">
        <v>72</v>
      </c>
      <c r="E3214" s="152">
        <v>12</v>
      </c>
      <c r="F3214" s="153">
        <v>99000</v>
      </c>
      <c r="G3214" s="153">
        <v>1188000</v>
      </c>
      <c r="H3214" s="50"/>
    </row>
    <row r="3215" spans="1:8" ht="43.5">
      <c r="A3215" s="151" t="s">
        <v>1183</v>
      </c>
      <c r="B3215" s="151" t="s">
        <v>75</v>
      </c>
      <c r="C3215" s="151" t="s">
        <v>76</v>
      </c>
      <c r="D3215" s="151" t="s">
        <v>78</v>
      </c>
      <c r="E3215" s="152">
        <v>12</v>
      </c>
      <c r="F3215" s="153">
        <v>189000</v>
      </c>
      <c r="G3215" s="153">
        <v>2268000</v>
      </c>
      <c r="H3215" s="50"/>
    </row>
    <row r="3216" spans="1:8" ht="29.25">
      <c r="A3216" s="151" t="s">
        <v>1184</v>
      </c>
      <c r="B3216" s="151" t="s">
        <v>83</v>
      </c>
      <c r="C3216" s="151" t="s">
        <v>84</v>
      </c>
      <c r="D3216" s="151" t="s">
        <v>72</v>
      </c>
      <c r="E3216" s="152">
        <v>6</v>
      </c>
      <c r="F3216" s="153">
        <v>125000</v>
      </c>
      <c r="G3216" s="153">
        <v>750000</v>
      </c>
      <c r="H3216" s="50"/>
    </row>
    <row r="3217" spans="1:8" ht="29.25">
      <c r="A3217" s="151" t="s">
        <v>1184</v>
      </c>
      <c r="B3217" s="151" t="s">
        <v>79</v>
      </c>
      <c r="C3217" s="151" t="s">
        <v>80</v>
      </c>
      <c r="D3217" s="151" t="s">
        <v>72</v>
      </c>
      <c r="E3217" s="152">
        <v>9</v>
      </c>
      <c r="F3217" s="153">
        <v>129000</v>
      </c>
      <c r="G3217" s="153">
        <v>1161000</v>
      </c>
      <c r="H3217" s="50"/>
    </row>
    <row r="3218" spans="1:8" ht="29.25">
      <c r="A3218" s="151" t="s">
        <v>1184</v>
      </c>
      <c r="B3218" s="151" t="s">
        <v>98</v>
      </c>
      <c r="C3218" s="151" t="s">
        <v>99</v>
      </c>
      <c r="D3218" s="151" t="s">
        <v>72</v>
      </c>
      <c r="E3218" s="152">
        <v>6</v>
      </c>
      <c r="F3218" s="153">
        <v>99000</v>
      </c>
      <c r="G3218" s="153">
        <v>594000</v>
      </c>
      <c r="H3218" s="50"/>
    </row>
    <row r="3219" spans="1:8" ht="29.25">
      <c r="A3219" s="151" t="s">
        <v>1184</v>
      </c>
      <c r="B3219" s="151" t="s">
        <v>93</v>
      </c>
      <c r="C3219" s="151" t="s">
        <v>94</v>
      </c>
      <c r="D3219" s="151" t="s">
        <v>72</v>
      </c>
      <c r="E3219" s="152">
        <v>3</v>
      </c>
      <c r="F3219" s="153">
        <v>549000</v>
      </c>
      <c r="G3219" s="153">
        <v>1647000</v>
      </c>
      <c r="H3219" s="50"/>
    </row>
    <row r="3220" spans="1:8" ht="43.5">
      <c r="A3220" s="151" t="s">
        <v>1185</v>
      </c>
      <c r="B3220" s="151" t="s">
        <v>81</v>
      </c>
      <c r="C3220" s="151" t="s">
        <v>82</v>
      </c>
      <c r="D3220" s="151" t="s">
        <v>72</v>
      </c>
      <c r="E3220" s="152">
        <v>8</v>
      </c>
      <c r="F3220" s="153">
        <v>159000</v>
      </c>
      <c r="G3220" s="153">
        <v>1272000</v>
      </c>
      <c r="H3220" s="50"/>
    </row>
    <row r="3221" spans="1:8" ht="43.5">
      <c r="A3221" s="151" t="s">
        <v>1185</v>
      </c>
      <c r="B3221" s="151" t="s">
        <v>98</v>
      </c>
      <c r="C3221" s="151" t="s">
        <v>99</v>
      </c>
      <c r="D3221" s="151" t="s">
        <v>72</v>
      </c>
      <c r="E3221" s="152">
        <v>10</v>
      </c>
      <c r="F3221" s="153">
        <v>99000</v>
      </c>
      <c r="G3221" s="153">
        <v>990000</v>
      </c>
      <c r="H3221" s="50"/>
    </row>
    <row r="3222" spans="1:8" ht="43.5">
      <c r="A3222" s="151" t="s">
        <v>1185</v>
      </c>
      <c r="B3222" s="151" t="s">
        <v>101</v>
      </c>
      <c r="C3222" s="151" t="s">
        <v>102</v>
      </c>
      <c r="D3222" s="151" t="s">
        <v>78</v>
      </c>
      <c r="E3222" s="152">
        <v>6</v>
      </c>
      <c r="F3222" s="153">
        <v>139000</v>
      </c>
      <c r="G3222" s="153">
        <v>834000</v>
      </c>
      <c r="H3222" s="50"/>
    </row>
    <row r="3223" spans="1:8" ht="29.25">
      <c r="A3223" s="151" t="s">
        <v>1186</v>
      </c>
      <c r="B3223" s="151" t="s">
        <v>79</v>
      </c>
      <c r="C3223" s="151" t="s">
        <v>80</v>
      </c>
      <c r="D3223" s="151" t="s">
        <v>72</v>
      </c>
      <c r="E3223" s="152">
        <v>10</v>
      </c>
      <c r="F3223" s="153">
        <v>129000</v>
      </c>
      <c r="G3223" s="153">
        <v>1290000</v>
      </c>
      <c r="H3223" s="50"/>
    </row>
    <row r="3224" spans="1:8" ht="29.25">
      <c r="A3224" s="151" t="s">
        <v>1186</v>
      </c>
      <c r="B3224" s="151" t="s">
        <v>91</v>
      </c>
      <c r="C3224" s="151" t="s">
        <v>92</v>
      </c>
      <c r="D3224" s="151" t="s">
        <v>72</v>
      </c>
      <c r="E3224" s="152">
        <v>1</v>
      </c>
      <c r="F3224" s="153">
        <v>249000</v>
      </c>
      <c r="G3224" s="153">
        <v>249000</v>
      </c>
      <c r="H3224" s="50"/>
    </row>
    <row r="3225" spans="1:8" ht="43.5">
      <c r="A3225" s="151" t="s">
        <v>1187</v>
      </c>
      <c r="B3225" s="151" t="s">
        <v>101</v>
      </c>
      <c r="C3225" s="151" t="s">
        <v>102</v>
      </c>
      <c r="D3225" s="151" t="s">
        <v>78</v>
      </c>
      <c r="E3225" s="152">
        <v>6</v>
      </c>
      <c r="F3225" s="153">
        <v>139000</v>
      </c>
      <c r="G3225" s="153">
        <v>834000</v>
      </c>
      <c r="H3225" s="50"/>
    </row>
    <row r="3226" spans="1:8" ht="43.5">
      <c r="A3226" s="151" t="s">
        <v>1187</v>
      </c>
      <c r="B3226" s="151" t="s">
        <v>69</v>
      </c>
      <c r="C3226" s="151" t="s">
        <v>70</v>
      </c>
      <c r="D3226" s="151" t="s">
        <v>72</v>
      </c>
      <c r="E3226" s="152">
        <v>2</v>
      </c>
      <c r="F3226" s="153">
        <v>149000</v>
      </c>
      <c r="G3226" s="153">
        <v>298000</v>
      </c>
      <c r="H3226" s="50"/>
    </row>
    <row r="3227" spans="1:8" ht="43.5">
      <c r="A3227" s="151" t="s">
        <v>1188</v>
      </c>
      <c r="B3227" s="151" t="s">
        <v>96</v>
      </c>
      <c r="C3227" s="151" t="s">
        <v>97</v>
      </c>
      <c r="D3227" s="151" t="s">
        <v>72</v>
      </c>
      <c r="E3227" s="152">
        <v>2</v>
      </c>
      <c r="F3227" s="153">
        <v>449000</v>
      </c>
      <c r="G3227" s="153">
        <v>898000</v>
      </c>
      <c r="H3227" s="50"/>
    </row>
    <row r="3228" spans="1:8" ht="43.5">
      <c r="A3228" s="151" t="s">
        <v>1188</v>
      </c>
      <c r="B3228" s="151" t="s">
        <v>73</v>
      </c>
      <c r="C3228" s="151" t="s">
        <v>74</v>
      </c>
      <c r="D3228" s="151" t="s">
        <v>72</v>
      </c>
      <c r="E3228" s="152">
        <v>1</v>
      </c>
      <c r="F3228" s="153">
        <v>119000</v>
      </c>
      <c r="G3228" s="153">
        <v>119000</v>
      </c>
      <c r="H3228" s="50"/>
    </row>
    <row r="3229" spans="1:8" ht="43.5">
      <c r="A3229" s="151" t="s">
        <v>1189</v>
      </c>
      <c r="B3229" s="151" t="s">
        <v>98</v>
      </c>
      <c r="C3229" s="151" t="s">
        <v>99</v>
      </c>
      <c r="D3229" s="151" t="s">
        <v>72</v>
      </c>
      <c r="E3229" s="152">
        <v>7</v>
      </c>
      <c r="F3229" s="153">
        <v>99000</v>
      </c>
      <c r="G3229" s="153">
        <v>693000</v>
      </c>
      <c r="H3229" s="50"/>
    </row>
    <row r="3230" spans="1:8" ht="43.5">
      <c r="A3230" s="151" t="s">
        <v>1189</v>
      </c>
      <c r="B3230" s="151" t="s">
        <v>91</v>
      </c>
      <c r="C3230" s="151" t="s">
        <v>92</v>
      </c>
      <c r="D3230" s="151" t="s">
        <v>72</v>
      </c>
      <c r="E3230" s="152">
        <v>7</v>
      </c>
      <c r="F3230" s="153">
        <v>249000</v>
      </c>
      <c r="G3230" s="153">
        <v>1743000</v>
      </c>
      <c r="H3230" s="50"/>
    </row>
    <row r="3231" spans="1:8" ht="43.5">
      <c r="A3231" s="151" t="s">
        <v>1189</v>
      </c>
      <c r="B3231" s="151" t="s">
        <v>75</v>
      </c>
      <c r="C3231" s="151" t="s">
        <v>76</v>
      </c>
      <c r="D3231" s="151" t="s">
        <v>78</v>
      </c>
      <c r="E3231" s="152">
        <v>3</v>
      </c>
      <c r="F3231" s="153">
        <v>189000</v>
      </c>
      <c r="G3231" s="153">
        <v>567000</v>
      </c>
      <c r="H3231" s="50"/>
    </row>
    <row r="3232" spans="1:8" ht="43.5">
      <c r="A3232" s="151" t="s">
        <v>1189</v>
      </c>
      <c r="B3232" s="151" t="s">
        <v>79</v>
      </c>
      <c r="C3232" s="151" t="s">
        <v>80</v>
      </c>
      <c r="D3232" s="151" t="s">
        <v>72</v>
      </c>
      <c r="E3232" s="152">
        <v>5</v>
      </c>
      <c r="F3232" s="153">
        <v>129000</v>
      </c>
      <c r="G3232" s="153">
        <v>645000</v>
      </c>
      <c r="H3232" s="50"/>
    </row>
    <row r="3233" spans="1:8" ht="43.5">
      <c r="A3233" s="151" t="s">
        <v>1189</v>
      </c>
      <c r="B3233" s="151" t="s">
        <v>93</v>
      </c>
      <c r="C3233" s="151" t="s">
        <v>94</v>
      </c>
      <c r="D3233" s="151" t="s">
        <v>72</v>
      </c>
      <c r="E3233" s="152">
        <v>2</v>
      </c>
      <c r="F3233" s="153">
        <v>549000</v>
      </c>
      <c r="G3233" s="153">
        <v>1098000</v>
      </c>
      <c r="H3233" s="50"/>
    </row>
    <row r="3234" spans="1:8" ht="43.5">
      <c r="A3234" s="151" t="s">
        <v>1189</v>
      </c>
      <c r="B3234" s="151" t="s">
        <v>88</v>
      </c>
      <c r="C3234" s="151" t="s">
        <v>89</v>
      </c>
      <c r="D3234" s="151" t="s">
        <v>72</v>
      </c>
      <c r="E3234" s="152">
        <v>5</v>
      </c>
      <c r="F3234" s="153">
        <v>299000</v>
      </c>
      <c r="G3234" s="153">
        <v>1495000</v>
      </c>
      <c r="H3234" s="50"/>
    </row>
    <row r="3235" spans="1:8" ht="43.5">
      <c r="A3235" s="151" t="s">
        <v>1190</v>
      </c>
      <c r="B3235" s="151" t="s">
        <v>96</v>
      </c>
      <c r="C3235" s="151" t="s">
        <v>97</v>
      </c>
      <c r="D3235" s="151" t="s">
        <v>72</v>
      </c>
      <c r="E3235" s="152">
        <v>3</v>
      </c>
      <c r="F3235" s="153">
        <v>449000</v>
      </c>
      <c r="G3235" s="153">
        <v>1347000</v>
      </c>
      <c r="H3235" s="50"/>
    </row>
    <row r="3236" spans="1:8" ht="43.5">
      <c r="A3236" s="151" t="s">
        <v>1190</v>
      </c>
      <c r="B3236" s="151" t="s">
        <v>73</v>
      </c>
      <c r="C3236" s="151" t="s">
        <v>74</v>
      </c>
      <c r="D3236" s="151" t="s">
        <v>72</v>
      </c>
      <c r="E3236" s="152">
        <v>8</v>
      </c>
      <c r="F3236" s="153">
        <v>119000</v>
      </c>
      <c r="G3236" s="153">
        <v>952000</v>
      </c>
      <c r="H3236" s="50"/>
    </row>
    <row r="3237" spans="1:8" ht="29.25">
      <c r="A3237" s="151" t="s">
        <v>1191</v>
      </c>
      <c r="B3237" s="151" t="s">
        <v>91</v>
      </c>
      <c r="C3237" s="151" t="s">
        <v>92</v>
      </c>
      <c r="D3237" s="151" t="s">
        <v>72</v>
      </c>
      <c r="E3237" s="152">
        <v>7</v>
      </c>
      <c r="F3237" s="153">
        <v>249000</v>
      </c>
      <c r="G3237" s="153">
        <v>1743000</v>
      </c>
      <c r="H3237" s="50"/>
    </row>
    <row r="3238" spans="1:8" ht="29.25">
      <c r="A3238" s="151" t="s">
        <v>1191</v>
      </c>
      <c r="B3238" s="151" t="s">
        <v>93</v>
      </c>
      <c r="C3238" s="151" t="s">
        <v>94</v>
      </c>
      <c r="D3238" s="151" t="s">
        <v>72</v>
      </c>
      <c r="E3238" s="152">
        <v>4</v>
      </c>
      <c r="F3238" s="153">
        <v>549000</v>
      </c>
      <c r="G3238" s="153">
        <v>2196000</v>
      </c>
      <c r="H3238" s="50"/>
    </row>
    <row r="3239" spans="1:8" ht="29.25">
      <c r="A3239" s="151" t="s">
        <v>1191</v>
      </c>
      <c r="B3239" s="151" t="s">
        <v>98</v>
      </c>
      <c r="C3239" s="151" t="s">
        <v>99</v>
      </c>
      <c r="D3239" s="151" t="s">
        <v>72</v>
      </c>
      <c r="E3239" s="152">
        <v>12</v>
      </c>
      <c r="F3239" s="153">
        <v>99000</v>
      </c>
      <c r="G3239" s="153">
        <v>1188000</v>
      </c>
      <c r="H3239" s="50"/>
    </row>
    <row r="3240" spans="1:8" ht="29.25">
      <c r="A3240" s="151" t="s">
        <v>1191</v>
      </c>
      <c r="B3240" s="151" t="s">
        <v>69</v>
      </c>
      <c r="C3240" s="151" t="s">
        <v>70</v>
      </c>
      <c r="D3240" s="151" t="s">
        <v>72</v>
      </c>
      <c r="E3240" s="152">
        <v>12</v>
      </c>
      <c r="F3240" s="153">
        <v>149000</v>
      </c>
      <c r="G3240" s="153">
        <v>1788000</v>
      </c>
      <c r="H3240" s="50"/>
    </row>
    <row r="3241" spans="1:8" ht="29.25">
      <c r="A3241" s="151" t="s">
        <v>1191</v>
      </c>
      <c r="B3241" s="151" t="s">
        <v>101</v>
      </c>
      <c r="C3241" s="151" t="s">
        <v>102</v>
      </c>
      <c r="D3241" s="151" t="s">
        <v>78</v>
      </c>
      <c r="E3241" s="152">
        <v>4</v>
      </c>
      <c r="F3241" s="153">
        <v>139000</v>
      </c>
      <c r="G3241" s="153">
        <v>556000</v>
      </c>
      <c r="H3241" s="50"/>
    </row>
    <row r="3242" spans="1:8" ht="29.25">
      <c r="A3242" s="151" t="s">
        <v>1192</v>
      </c>
      <c r="B3242" s="151" t="s">
        <v>73</v>
      </c>
      <c r="C3242" s="151" t="s">
        <v>74</v>
      </c>
      <c r="D3242" s="151" t="s">
        <v>72</v>
      </c>
      <c r="E3242" s="152">
        <v>4</v>
      </c>
      <c r="F3242" s="153">
        <v>119000</v>
      </c>
      <c r="G3242" s="153">
        <v>476000</v>
      </c>
      <c r="H3242" s="50"/>
    </row>
    <row r="3243" spans="1:8" ht="29.25">
      <c r="A3243" s="151" t="s">
        <v>1192</v>
      </c>
      <c r="B3243" s="151" t="s">
        <v>83</v>
      </c>
      <c r="C3243" s="151" t="s">
        <v>84</v>
      </c>
      <c r="D3243" s="151" t="s">
        <v>72</v>
      </c>
      <c r="E3243" s="152">
        <v>8</v>
      </c>
      <c r="F3243" s="153">
        <v>125000</v>
      </c>
      <c r="G3243" s="153">
        <v>1000000</v>
      </c>
      <c r="H3243" s="50"/>
    </row>
    <row r="3244" spans="1:8" ht="29.25">
      <c r="A3244" s="151" t="s">
        <v>1192</v>
      </c>
      <c r="B3244" s="151" t="s">
        <v>75</v>
      </c>
      <c r="C3244" s="151" t="s">
        <v>76</v>
      </c>
      <c r="D3244" s="151" t="s">
        <v>78</v>
      </c>
      <c r="E3244" s="152">
        <v>10</v>
      </c>
      <c r="F3244" s="153">
        <v>189000</v>
      </c>
      <c r="G3244" s="153">
        <v>1890000</v>
      </c>
      <c r="H3244" s="50"/>
    </row>
    <row r="3245" spans="1:8" ht="29.25">
      <c r="A3245" s="151" t="s">
        <v>1193</v>
      </c>
      <c r="B3245" s="151" t="s">
        <v>101</v>
      </c>
      <c r="C3245" s="151" t="s">
        <v>102</v>
      </c>
      <c r="D3245" s="151" t="s">
        <v>78</v>
      </c>
      <c r="E3245" s="152">
        <v>2</v>
      </c>
      <c r="F3245" s="153">
        <v>139000</v>
      </c>
      <c r="G3245" s="153">
        <v>278000</v>
      </c>
      <c r="H3245" s="50"/>
    </row>
    <row r="3246" spans="1:8" ht="29.25">
      <c r="A3246" s="151" t="s">
        <v>1193</v>
      </c>
      <c r="B3246" s="151" t="s">
        <v>79</v>
      </c>
      <c r="C3246" s="151" t="s">
        <v>80</v>
      </c>
      <c r="D3246" s="151" t="s">
        <v>72</v>
      </c>
      <c r="E3246" s="152">
        <v>12</v>
      </c>
      <c r="F3246" s="153">
        <v>129000</v>
      </c>
      <c r="G3246" s="153">
        <v>1548000</v>
      </c>
      <c r="H3246" s="50"/>
    </row>
    <row r="3247" spans="1:8" ht="29.25">
      <c r="A3247" s="151" t="s">
        <v>1193</v>
      </c>
      <c r="B3247" s="151" t="s">
        <v>81</v>
      </c>
      <c r="C3247" s="151" t="s">
        <v>82</v>
      </c>
      <c r="D3247" s="151" t="s">
        <v>72</v>
      </c>
      <c r="E3247" s="152">
        <v>8</v>
      </c>
      <c r="F3247" s="153">
        <v>159000</v>
      </c>
      <c r="G3247" s="153">
        <v>1272000</v>
      </c>
      <c r="H3247" s="50"/>
    </row>
    <row r="3248" spans="1:8" ht="29.25">
      <c r="A3248" s="151" t="s">
        <v>1193</v>
      </c>
      <c r="B3248" s="151" t="s">
        <v>73</v>
      </c>
      <c r="C3248" s="151" t="s">
        <v>74</v>
      </c>
      <c r="D3248" s="151" t="s">
        <v>72</v>
      </c>
      <c r="E3248" s="152">
        <v>4</v>
      </c>
      <c r="F3248" s="153">
        <v>119000</v>
      </c>
      <c r="G3248" s="153">
        <v>476000</v>
      </c>
      <c r="H3248" s="50"/>
    </row>
    <row r="3249" spans="1:8" ht="29.25">
      <c r="A3249" s="151" t="s">
        <v>1193</v>
      </c>
      <c r="B3249" s="151" t="s">
        <v>69</v>
      </c>
      <c r="C3249" s="151" t="s">
        <v>70</v>
      </c>
      <c r="D3249" s="151" t="s">
        <v>72</v>
      </c>
      <c r="E3249" s="152">
        <v>10</v>
      </c>
      <c r="F3249" s="153">
        <v>149000</v>
      </c>
      <c r="G3249" s="153">
        <v>1490000</v>
      </c>
      <c r="H3249" s="50"/>
    </row>
    <row r="3250" spans="1:8" ht="29.25">
      <c r="A3250" s="151" t="s">
        <v>1193</v>
      </c>
      <c r="B3250" s="151" t="s">
        <v>98</v>
      </c>
      <c r="C3250" s="151" t="s">
        <v>99</v>
      </c>
      <c r="D3250" s="151" t="s">
        <v>72</v>
      </c>
      <c r="E3250" s="152">
        <v>10</v>
      </c>
      <c r="F3250" s="153">
        <v>99000</v>
      </c>
      <c r="G3250" s="153">
        <v>990000</v>
      </c>
      <c r="H3250" s="50"/>
    </row>
    <row r="3251" spans="1:8" ht="29.25">
      <c r="A3251" s="151" t="s">
        <v>1194</v>
      </c>
      <c r="B3251" s="151" t="s">
        <v>91</v>
      </c>
      <c r="C3251" s="151" t="s">
        <v>92</v>
      </c>
      <c r="D3251" s="151" t="s">
        <v>72</v>
      </c>
      <c r="E3251" s="152">
        <v>1</v>
      </c>
      <c r="F3251" s="153">
        <v>249000</v>
      </c>
      <c r="G3251" s="153">
        <v>249000</v>
      </c>
      <c r="H3251" s="50"/>
    </row>
    <row r="3252" spans="1:8" ht="29.25">
      <c r="A3252" s="151" t="s">
        <v>1194</v>
      </c>
      <c r="B3252" s="151" t="s">
        <v>88</v>
      </c>
      <c r="C3252" s="151" t="s">
        <v>89</v>
      </c>
      <c r="D3252" s="151" t="s">
        <v>72</v>
      </c>
      <c r="E3252" s="152">
        <v>3</v>
      </c>
      <c r="F3252" s="153">
        <v>299000</v>
      </c>
      <c r="G3252" s="153">
        <v>897000</v>
      </c>
      <c r="H3252" s="50"/>
    </row>
    <row r="3253" spans="1:8" ht="29.25">
      <c r="A3253" s="151" t="s">
        <v>1194</v>
      </c>
      <c r="B3253" s="151" t="s">
        <v>83</v>
      </c>
      <c r="C3253" s="151" t="s">
        <v>84</v>
      </c>
      <c r="D3253" s="151" t="s">
        <v>72</v>
      </c>
      <c r="E3253" s="152">
        <v>9</v>
      </c>
      <c r="F3253" s="153">
        <v>125000</v>
      </c>
      <c r="G3253" s="153">
        <v>1125000</v>
      </c>
      <c r="H3253" s="50"/>
    </row>
    <row r="3254" spans="1:8" ht="29.25">
      <c r="A3254" s="151" t="s">
        <v>1194</v>
      </c>
      <c r="B3254" s="151" t="s">
        <v>93</v>
      </c>
      <c r="C3254" s="151" t="s">
        <v>94</v>
      </c>
      <c r="D3254" s="151" t="s">
        <v>72</v>
      </c>
      <c r="E3254" s="152">
        <v>1</v>
      </c>
      <c r="F3254" s="153">
        <v>549000</v>
      </c>
      <c r="G3254" s="153">
        <v>549000</v>
      </c>
      <c r="H3254" s="50"/>
    </row>
    <row r="3255" spans="1:8" ht="29.25">
      <c r="A3255" s="151" t="s">
        <v>1194</v>
      </c>
      <c r="B3255" s="151" t="s">
        <v>101</v>
      </c>
      <c r="C3255" s="151" t="s">
        <v>102</v>
      </c>
      <c r="D3255" s="151" t="s">
        <v>78</v>
      </c>
      <c r="E3255" s="152">
        <v>6</v>
      </c>
      <c r="F3255" s="153">
        <v>139000</v>
      </c>
      <c r="G3255" s="153">
        <v>834000</v>
      </c>
      <c r="H3255" s="50"/>
    </row>
    <row r="3256" spans="1:8" ht="29.25">
      <c r="A3256" s="151" t="s">
        <v>1194</v>
      </c>
      <c r="B3256" s="151" t="s">
        <v>86</v>
      </c>
      <c r="C3256" s="151" t="s">
        <v>87</v>
      </c>
      <c r="D3256" s="151" t="s">
        <v>72</v>
      </c>
      <c r="E3256" s="152">
        <v>12</v>
      </c>
      <c r="F3256" s="153">
        <v>169000</v>
      </c>
      <c r="G3256" s="153">
        <v>2028000</v>
      </c>
      <c r="H3256" s="50"/>
    </row>
    <row r="3257" spans="1:8" ht="29.25">
      <c r="A3257" s="151" t="s">
        <v>1195</v>
      </c>
      <c r="B3257" s="151" t="s">
        <v>75</v>
      </c>
      <c r="C3257" s="151" t="s">
        <v>76</v>
      </c>
      <c r="D3257" s="151" t="s">
        <v>78</v>
      </c>
      <c r="E3257" s="152">
        <v>1</v>
      </c>
      <c r="F3257" s="153">
        <v>189000</v>
      </c>
      <c r="G3257" s="153">
        <v>189000</v>
      </c>
      <c r="H3257" s="50"/>
    </row>
    <row r="3258" spans="1:8" ht="29.25">
      <c r="A3258" s="151" t="s">
        <v>1195</v>
      </c>
      <c r="B3258" s="151" t="s">
        <v>79</v>
      </c>
      <c r="C3258" s="151" t="s">
        <v>80</v>
      </c>
      <c r="D3258" s="151" t="s">
        <v>72</v>
      </c>
      <c r="E3258" s="152">
        <v>4</v>
      </c>
      <c r="F3258" s="153">
        <v>129000</v>
      </c>
      <c r="G3258" s="153">
        <v>516000</v>
      </c>
      <c r="H3258" s="50"/>
    </row>
    <row r="3259" spans="1:8" ht="29.25">
      <c r="A3259" s="151" t="s">
        <v>1195</v>
      </c>
      <c r="B3259" s="151" t="s">
        <v>83</v>
      </c>
      <c r="C3259" s="151" t="s">
        <v>84</v>
      </c>
      <c r="D3259" s="151" t="s">
        <v>72</v>
      </c>
      <c r="E3259" s="152">
        <v>6</v>
      </c>
      <c r="F3259" s="153">
        <v>125000</v>
      </c>
      <c r="G3259" s="153">
        <v>750000</v>
      </c>
      <c r="H3259" s="50"/>
    </row>
    <row r="3260" spans="1:8" ht="43.5">
      <c r="A3260" s="151" t="s">
        <v>1196</v>
      </c>
      <c r="B3260" s="151" t="s">
        <v>73</v>
      </c>
      <c r="C3260" s="151" t="s">
        <v>74</v>
      </c>
      <c r="D3260" s="151" t="s">
        <v>72</v>
      </c>
      <c r="E3260" s="152">
        <v>9</v>
      </c>
      <c r="F3260" s="153">
        <v>119000</v>
      </c>
      <c r="G3260" s="153">
        <v>1071000</v>
      </c>
      <c r="H3260" s="50"/>
    </row>
    <row r="3261" spans="1:8" ht="43.5">
      <c r="A3261" s="151" t="s">
        <v>1196</v>
      </c>
      <c r="B3261" s="151" t="s">
        <v>98</v>
      </c>
      <c r="C3261" s="151" t="s">
        <v>99</v>
      </c>
      <c r="D3261" s="151" t="s">
        <v>72</v>
      </c>
      <c r="E3261" s="152">
        <v>1</v>
      </c>
      <c r="F3261" s="153">
        <v>99000</v>
      </c>
      <c r="G3261" s="153">
        <v>99000</v>
      </c>
      <c r="H3261" s="50"/>
    </row>
    <row r="3262" spans="1:8" ht="43.5">
      <c r="A3262" s="151" t="s">
        <v>1196</v>
      </c>
      <c r="B3262" s="151" t="s">
        <v>75</v>
      </c>
      <c r="C3262" s="151" t="s">
        <v>76</v>
      </c>
      <c r="D3262" s="151" t="s">
        <v>78</v>
      </c>
      <c r="E3262" s="152">
        <v>2</v>
      </c>
      <c r="F3262" s="153">
        <v>189000</v>
      </c>
      <c r="G3262" s="153">
        <v>378000</v>
      </c>
      <c r="H3262" s="50"/>
    </row>
    <row r="3263" spans="1:8" ht="29.25">
      <c r="A3263" s="151" t="s">
        <v>1197</v>
      </c>
      <c r="B3263" s="151" t="s">
        <v>96</v>
      </c>
      <c r="C3263" s="151" t="s">
        <v>97</v>
      </c>
      <c r="D3263" s="151" t="s">
        <v>72</v>
      </c>
      <c r="E3263" s="152">
        <v>2</v>
      </c>
      <c r="F3263" s="153">
        <v>449000</v>
      </c>
      <c r="G3263" s="153">
        <v>898000</v>
      </c>
      <c r="H3263" s="50"/>
    </row>
    <row r="3264" spans="1:8" ht="29.25">
      <c r="A3264" s="151" t="s">
        <v>1197</v>
      </c>
      <c r="B3264" s="151" t="s">
        <v>83</v>
      </c>
      <c r="C3264" s="151" t="s">
        <v>84</v>
      </c>
      <c r="D3264" s="151" t="s">
        <v>72</v>
      </c>
      <c r="E3264" s="152">
        <v>6</v>
      </c>
      <c r="F3264" s="153">
        <v>125000</v>
      </c>
      <c r="G3264" s="153">
        <v>750000</v>
      </c>
      <c r="H3264" s="50"/>
    </row>
    <row r="3265" spans="1:8" ht="29.25">
      <c r="A3265" s="151" t="s">
        <v>1197</v>
      </c>
      <c r="B3265" s="151" t="s">
        <v>101</v>
      </c>
      <c r="C3265" s="151" t="s">
        <v>102</v>
      </c>
      <c r="D3265" s="151" t="s">
        <v>78</v>
      </c>
      <c r="E3265" s="152">
        <v>12</v>
      </c>
      <c r="F3265" s="153">
        <v>139000</v>
      </c>
      <c r="G3265" s="153">
        <v>1668000</v>
      </c>
      <c r="H3265" s="50"/>
    </row>
    <row r="3266" spans="1:8" ht="29.25">
      <c r="A3266" s="151" t="s">
        <v>1197</v>
      </c>
      <c r="B3266" s="151" t="s">
        <v>98</v>
      </c>
      <c r="C3266" s="151" t="s">
        <v>99</v>
      </c>
      <c r="D3266" s="151" t="s">
        <v>72</v>
      </c>
      <c r="E3266" s="152">
        <v>7</v>
      </c>
      <c r="F3266" s="153">
        <v>99000</v>
      </c>
      <c r="G3266" s="153">
        <v>693000</v>
      </c>
      <c r="H3266" s="50"/>
    </row>
    <row r="3267" spans="1:8" ht="43.5">
      <c r="A3267" s="151" t="s">
        <v>1198</v>
      </c>
      <c r="B3267" s="151" t="s">
        <v>101</v>
      </c>
      <c r="C3267" s="151" t="s">
        <v>102</v>
      </c>
      <c r="D3267" s="151" t="s">
        <v>78</v>
      </c>
      <c r="E3267" s="152">
        <v>6</v>
      </c>
      <c r="F3267" s="153">
        <v>139000</v>
      </c>
      <c r="G3267" s="153">
        <v>834000</v>
      </c>
      <c r="H3267" s="50"/>
    </row>
    <row r="3268" spans="1:8" ht="43.5">
      <c r="A3268" s="151" t="s">
        <v>1198</v>
      </c>
      <c r="B3268" s="151" t="s">
        <v>79</v>
      </c>
      <c r="C3268" s="151" t="s">
        <v>80</v>
      </c>
      <c r="D3268" s="151" t="s">
        <v>72</v>
      </c>
      <c r="E3268" s="152">
        <v>2</v>
      </c>
      <c r="F3268" s="153">
        <v>129000</v>
      </c>
      <c r="G3268" s="153">
        <v>258000</v>
      </c>
      <c r="H3268" s="50"/>
    </row>
    <row r="3269" spans="1:8" ht="43.5">
      <c r="A3269" s="151" t="s">
        <v>1198</v>
      </c>
      <c r="B3269" s="151" t="s">
        <v>93</v>
      </c>
      <c r="C3269" s="151" t="s">
        <v>94</v>
      </c>
      <c r="D3269" s="151" t="s">
        <v>72</v>
      </c>
      <c r="E3269" s="152">
        <v>1</v>
      </c>
      <c r="F3269" s="153">
        <v>549000</v>
      </c>
      <c r="G3269" s="153">
        <v>549000</v>
      </c>
      <c r="H3269" s="50"/>
    </row>
    <row r="3270" spans="1:8" ht="43.5">
      <c r="A3270" s="151" t="s">
        <v>1198</v>
      </c>
      <c r="B3270" s="151" t="s">
        <v>96</v>
      </c>
      <c r="C3270" s="151" t="s">
        <v>97</v>
      </c>
      <c r="D3270" s="151" t="s">
        <v>72</v>
      </c>
      <c r="E3270" s="152">
        <v>1</v>
      </c>
      <c r="F3270" s="153">
        <v>449000</v>
      </c>
      <c r="G3270" s="153">
        <v>449000</v>
      </c>
      <c r="H3270" s="50"/>
    </row>
    <row r="3271" spans="1:8" ht="43.5">
      <c r="A3271" s="151" t="s">
        <v>1199</v>
      </c>
      <c r="B3271" s="151" t="s">
        <v>86</v>
      </c>
      <c r="C3271" s="151" t="s">
        <v>87</v>
      </c>
      <c r="D3271" s="151" t="s">
        <v>72</v>
      </c>
      <c r="E3271" s="152">
        <v>9</v>
      </c>
      <c r="F3271" s="153">
        <v>169000</v>
      </c>
      <c r="G3271" s="153">
        <v>1521000</v>
      </c>
      <c r="H3271" s="50"/>
    </row>
    <row r="3272" spans="1:8" ht="43.5">
      <c r="A3272" s="151" t="s">
        <v>1199</v>
      </c>
      <c r="B3272" s="151" t="s">
        <v>73</v>
      </c>
      <c r="C3272" s="151" t="s">
        <v>74</v>
      </c>
      <c r="D3272" s="151" t="s">
        <v>72</v>
      </c>
      <c r="E3272" s="152">
        <v>11</v>
      </c>
      <c r="F3272" s="153">
        <v>119000</v>
      </c>
      <c r="G3272" s="153">
        <v>1309000</v>
      </c>
      <c r="H3272" s="50"/>
    </row>
    <row r="3273" spans="1:8" ht="43.5">
      <c r="A3273" s="151" t="s">
        <v>1199</v>
      </c>
      <c r="B3273" s="151" t="s">
        <v>83</v>
      </c>
      <c r="C3273" s="151" t="s">
        <v>84</v>
      </c>
      <c r="D3273" s="151" t="s">
        <v>72</v>
      </c>
      <c r="E3273" s="152">
        <v>12</v>
      </c>
      <c r="F3273" s="153">
        <v>125000</v>
      </c>
      <c r="G3273" s="153">
        <v>1500000</v>
      </c>
      <c r="H3273" s="50"/>
    </row>
    <row r="3274" spans="1:8" ht="43.5">
      <c r="A3274" s="151" t="s">
        <v>1200</v>
      </c>
      <c r="B3274" s="151" t="s">
        <v>81</v>
      </c>
      <c r="C3274" s="151" t="s">
        <v>82</v>
      </c>
      <c r="D3274" s="151" t="s">
        <v>72</v>
      </c>
      <c r="E3274" s="152">
        <v>4</v>
      </c>
      <c r="F3274" s="153">
        <v>159000</v>
      </c>
      <c r="G3274" s="153">
        <v>636000</v>
      </c>
      <c r="H3274" s="50"/>
    </row>
    <row r="3275" spans="1:8" ht="43.5">
      <c r="A3275" s="151" t="s">
        <v>1200</v>
      </c>
      <c r="B3275" s="151" t="s">
        <v>96</v>
      </c>
      <c r="C3275" s="151" t="s">
        <v>97</v>
      </c>
      <c r="D3275" s="151" t="s">
        <v>72</v>
      </c>
      <c r="E3275" s="152">
        <v>5</v>
      </c>
      <c r="F3275" s="153">
        <v>449000</v>
      </c>
      <c r="G3275" s="153">
        <v>2245000</v>
      </c>
      <c r="H3275" s="50"/>
    </row>
    <row r="3276" spans="1:8" ht="43.5">
      <c r="A3276" s="151" t="s">
        <v>1201</v>
      </c>
      <c r="B3276" s="151" t="s">
        <v>81</v>
      </c>
      <c r="C3276" s="151" t="s">
        <v>82</v>
      </c>
      <c r="D3276" s="151" t="s">
        <v>72</v>
      </c>
      <c r="E3276" s="152">
        <v>9</v>
      </c>
      <c r="F3276" s="153">
        <v>159000</v>
      </c>
      <c r="G3276" s="153">
        <v>1431000</v>
      </c>
      <c r="H3276" s="50"/>
    </row>
    <row r="3277" spans="1:8" ht="43.5">
      <c r="A3277" s="151" t="s">
        <v>1201</v>
      </c>
      <c r="B3277" s="151" t="s">
        <v>79</v>
      </c>
      <c r="C3277" s="151" t="s">
        <v>80</v>
      </c>
      <c r="D3277" s="151" t="s">
        <v>72</v>
      </c>
      <c r="E3277" s="152">
        <v>2</v>
      </c>
      <c r="F3277" s="153">
        <v>129000</v>
      </c>
      <c r="G3277" s="153">
        <v>258000</v>
      </c>
      <c r="H3277" s="50"/>
    </row>
    <row r="3278" spans="1:8" ht="43.5">
      <c r="A3278" s="151" t="s">
        <v>1202</v>
      </c>
      <c r="B3278" s="151" t="s">
        <v>96</v>
      </c>
      <c r="C3278" s="151" t="s">
        <v>97</v>
      </c>
      <c r="D3278" s="151" t="s">
        <v>72</v>
      </c>
      <c r="E3278" s="152">
        <v>3</v>
      </c>
      <c r="F3278" s="153">
        <v>449000</v>
      </c>
      <c r="G3278" s="153">
        <v>1347000</v>
      </c>
      <c r="H3278" s="50"/>
    </row>
    <row r="3279" spans="1:8" ht="43.5">
      <c r="A3279" s="151" t="s">
        <v>1202</v>
      </c>
      <c r="B3279" s="151" t="s">
        <v>75</v>
      </c>
      <c r="C3279" s="151" t="s">
        <v>76</v>
      </c>
      <c r="D3279" s="151" t="s">
        <v>78</v>
      </c>
      <c r="E3279" s="152">
        <v>6</v>
      </c>
      <c r="F3279" s="153">
        <v>189000</v>
      </c>
      <c r="G3279" s="153">
        <v>1134000</v>
      </c>
      <c r="H3279" s="50"/>
    </row>
    <row r="3280" spans="1:8" ht="43.5">
      <c r="A3280" s="151" t="s">
        <v>1202</v>
      </c>
      <c r="B3280" s="151" t="s">
        <v>83</v>
      </c>
      <c r="C3280" s="151" t="s">
        <v>84</v>
      </c>
      <c r="D3280" s="151" t="s">
        <v>72</v>
      </c>
      <c r="E3280" s="152">
        <v>11</v>
      </c>
      <c r="F3280" s="153">
        <v>125000</v>
      </c>
      <c r="G3280" s="153">
        <v>1375000</v>
      </c>
      <c r="H3280" s="50"/>
    </row>
    <row r="3281" spans="1:8" ht="43.5">
      <c r="A3281" s="151" t="s">
        <v>1203</v>
      </c>
      <c r="B3281" s="151" t="s">
        <v>88</v>
      </c>
      <c r="C3281" s="151" t="s">
        <v>89</v>
      </c>
      <c r="D3281" s="151" t="s">
        <v>72</v>
      </c>
      <c r="E3281" s="152">
        <v>6</v>
      </c>
      <c r="F3281" s="153">
        <v>299000</v>
      </c>
      <c r="G3281" s="153">
        <v>1794000</v>
      </c>
      <c r="H3281" s="50"/>
    </row>
    <row r="3282" spans="1:8" ht="43.5">
      <c r="A3282" s="151" t="s">
        <v>1203</v>
      </c>
      <c r="B3282" s="151" t="s">
        <v>101</v>
      </c>
      <c r="C3282" s="151" t="s">
        <v>102</v>
      </c>
      <c r="D3282" s="151" t="s">
        <v>78</v>
      </c>
      <c r="E3282" s="152">
        <v>6</v>
      </c>
      <c r="F3282" s="153">
        <v>139000</v>
      </c>
      <c r="G3282" s="153">
        <v>834000</v>
      </c>
      <c r="H3282" s="50"/>
    </row>
    <row r="3283" spans="1:8" ht="43.5">
      <c r="A3283" s="151" t="s">
        <v>1203</v>
      </c>
      <c r="B3283" s="151" t="s">
        <v>69</v>
      </c>
      <c r="C3283" s="151" t="s">
        <v>70</v>
      </c>
      <c r="D3283" s="151" t="s">
        <v>72</v>
      </c>
      <c r="E3283" s="152">
        <v>7</v>
      </c>
      <c r="F3283" s="153">
        <v>149000</v>
      </c>
      <c r="G3283" s="153">
        <v>1043000</v>
      </c>
      <c r="H3283" s="50"/>
    </row>
    <row r="3284" spans="1:8" ht="43.5">
      <c r="A3284" s="151" t="s">
        <v>1203</v>
      </c>
      <c r="B3284" s="151" t="s">
        <v>93</v>
      </c>
      <c r="C3284" s="151" t="s">
        <v>94</v>
      </c>
      <c r="D3284" s="151" t="s">
        <v>72</v>
      </c>
      <c r="E3284" s="152">
        <v>4</v>
      </c>
      <c r="F3284" s="153">
        <v>549000</v>
      </c>
      <c r="G3284" s="153">
        <v>2196000</v>
      </c>
      <c r="H3284" s="50"/>
    </row>
    <row r="3285" spans="1:8" ht="43.5">
      <c r="A3285" s="151" t="s">
        <v>1203</v>
      </c>
      <c r="B3285" s="151" t="s">
        <v>83</v>
      </c>
      <c r="C3285" s="151" t="s">
        <v>84</v>
      </c>
      <c r="D3285" s="151" t="s">
        <v>72</v>
      </c>
      <c r="E3285" s="152">
        <v>2</v>
      </c>
      <c r="F3285" s="153">
        <v>125000</v>
      </c>
      <c r="G3285" s="153">
        <v>250000</v>
      </c>
      <c r="H3285" s="50"/>
    </row>
    <row r="3286" spans="1:8" ht="29.25">
      <c r="A3286" s="151" t="s">
        <v>1204</v>
      </c>
      <c r="B3286" s="151" t="s">
        <v>73</v>
      </c>
      <c r="C3286" s="151" t="s">
        <v>74</v>
      </c>
      <c r="D3286" s="151" t="s">
        <v>72</v>
      </c>
      <c r="E3286" s="152">
        <v>5</v>
      </c>
      <c r="F3286" s="153">
        <v>119000</v>
      </c>
      <c r="G3286" s="153">
        <v>595000</v>
      </c>
      <c r="H3286" s="50"/>
    </row>
    <row r="3287" spans="1:8" ht="29.25">
      <c r="A3287" s="151" t="s">
        <v>1204</v>
      </c>
      <c r="B3287" s="151" t="s">
        <v>83</v>
      </c>
      <c r="C3287" s="151" t="s">
        <v>84</v>
      </c>
      <c r="D3287" s="151" t="s">
        <v>72</v>
      </c>
      <c r="E3287" s="152">
        <v>11</v>
      </c>
      <c r="F3287" s="153">
        <v>125000</v>
      </c>
      <c r="G3287" s="153">
        <v>1375000</v>
      </c>
      <c r="H3287" s="50"/>
    </row>
    <row r="3288" spans="1:8" ht="29.25">
      <c r="A3288" s="151" t="s">
        <v>1204</v>
      </c>
      <c r="B3288" s="151" t="s">
        <v>98</v>
      </c>
      <c r="C3288" s="151" t="s">
        <v>99</v>
      </c>
      <c r="D3288" s="151" t="s">
        <v>72</v>
      </c>
      <c r="E3288" s="152">
        <v>8</v>
      </c>
      <c r="F3288" s="153">
        <v>99000</v>
      </c>
      <c r="G3288" s="153">
        <v>792000</v>
      </c>
      <c r="H3288" s="50"/>
    </row>
    <row r="3289" spans="1:8" ht="29.25">
      <c r="A3289" s="151" t="s">
        <v>1204</v>
      </c>
      <c r="B3289" s="151" t="s">
        <v>88</v>
      </c>
      <c r="C3289" s="151" t="s">
        <v>89</v>
      </c>
      <c r="D3289" s="151" t="s">
        <v>72</v>
      </c>
      <c r="E3289" s="152">
        <v>7</v>
      </c>
      <c r="F3289" s="153">
        <v>299000</v>
      </c>
      <c r="G3289" s="153">
        <v>2093000</v>
      </c>
      <c r="H3289" s="50"/>
    </row>
    <row r="3290" spans="1:8" ht="29.25">
      <c r="A3290" s="151" t="s">
        <v>1204</v>
      </c>
      <c r="B3290" s="151" t="s">
        <v>86</v>
      </c>
      <c r="C3290" s="151" t="s">
        <v>87</v>
      </c>
      <c r="D3290" s="151" t="s">
        <v>72</v>
      </c>
      <c r="E3290" s="152">
        <v>10</v>
      </c>
      <c r="F3290" s="153">
        <v>169000</v>
      </c>
      <c r="G3290" s="153">
        <v>1690000</v>
      </c>
      <c r="H3290" s="50"/>
    </row>
    <row r="3291" spans="1:8" ht="43.5">
      <c r="A3291" s="151" t="s">
        <v>1205</v>
      </c>
      <c r="B3291" s="151" t="s">
        <v>75</v>
      </c>
      <c r="C3291" s="151" t="s">
        <v>76</v>
      </c>
      <c r="D3291" s="151" t="s">
        <v>78</v>
      </c>
      <c r="E3291" s="152">
        <v>10</v>
      </c>
      <c r="F3291" s="153">
        <v>189000</v>
      </c>
      <c r="G3291" s="153">
        <v>1890000</v>
      </c>
      <c r="H3291" s="50"/>
    </row>
    <row r="3292" spans="1:8" ht="43.5">
      <c r="A3292" s="151" t="s">
        <v>1205</v>
      </c>
      <c r="B3292" s="151" t="s">
        <v>69</v>
      </c>
      <c r="C3292" s="151" t="s">
        <v>70</v>
      </c>
      <c r="D3292" s="151" t="s">
        <v>72</v>
      </c>
      <c r="E3292" s="152">
        <v>8</v>
      </c>
      <c r="F3292" s="153">
        <v>149000</v>
      </c>
      <c r="G3292" s="153">
        <v>1192000</v>
      </c>
      <c r="H3292" s="50"/>
    </row>
    <row r="3293" spans="1:8" ht="43.5">
      <c r="A3293" s="151" t="s">
        <v>1205</v>
      </c>
      <c r="B3293" s="151" t="s">
        <v>91</v>
      </c>
      <c r="C3293" s="151" t="s">
        <v>92</v>
      </c>
      <c r="D3293" s="151" t="s">
        <v>72</v>
      </c>
      <c r="E3293" s="152">
        <v>2</v>
      </c>
      <c r="F3293" s="153">
        <v>249000</v>
      </c>
      <c r="G3293" s="153">
        <v>498000</v>
      </c>
      <c r="H3293" s="50"/>
    </row>
    <row r="3294" spans="1:8" ht="43.5">
      <c r="A3294" s="151" t="s">
        <v>1205</v>
      </c>
      <c r="B3294" s="151" t="s">
        <v>101</v>
      </c>
      <c r="C3294" s="151" t="s">
        <v>102</v>
      </c>
      <c r="D3294" s="151" t="s">
        <v>78</v>
      </c>
      <c r="E3294" s="152">
        <v>2</v>
      </c>
      <c r="F3294" s="153">
        <v>139000</v>
      </c>
      <c r="G3294" s="153">
        <v>278000</v>
      </c>
      <c r="H3294" s="50"/>
    </row>
    <row r="3295" spans="1:8" ht="43.5">
      <c r="A3295" s="151" t="s">
        <v>1206</v>
      </c>
      <c r="B3295" s="151" t="s">
        <v>86</v>
      </c>
      <c r="C3295" s="151" t="s">
        <v>87</v>
      </c>
      <c r="D3295" s="151" t="s">
        <v>72</v>
      </c>
      <c r="E3295" s="152">
        <v>1</v>
      </c>
      <c r="F3295" s="153">
        <v>169000</v>
      </c>
      <c r="G3295" s="153">
        <v>169000</v>
      </c>
      <c r="H3295" s="50"/>
    </row>
    <row r="3296" spans="1:8" ht="43.5">
      <c r="A3296" s="151" t="s">
        <v>1206</v>
      </c>
      <c r="B3296" s="151" t="s">
        <v>93</v>
      </c>
      <c r="C3296" s="151" t="s">
        <v>94</v>
      </c>
      <c r="D3296" s="151" t="s">
        <v>72</v>
      </c>
      <c r="E3296" s="152">
        <v>1</v>
      </c>
      <c r="F3296" s="153">
        <v>549000</v>
      </c>
      <c r="G3296" s="153">
        <v>549000</v>
      </c>
      <c r="H3296" s="50"/>
    </row>
    <row r="3297" spans="1:8" ht="43.5">
      <c r="A3297" s="151" t="s">
        <v>1206</v>
      </c>
      <c r="B3297" s="151" t="s">
        <v>101</v>
      </c>
      <c r="C3297" s="151" t="s">
        <v>102</v>
      </c>
      <c r="D3297" s="151" t="s">
        <v>78</v>
      </c>
      <c r="E3297" s="152">
        <v>3</v>
      </c>
      <c r="F3297" s="153">
        <v>139000</v>
      </c>
      <c r="G3297" s="153">
        <v>417000</v>
      </c>
      <c r="H3297" s="50"/>
    </row>
    <row r="3298" spans="1:8" ht="43.5">
      <c r="A3298" s="151" t="s">
        <v>1206</v>
      </c>
      <c r="B3298" s="151" t="s">
        <v>79</v>
      </c>
      <c r="C3298" s="151" t="s">
        <v>80</v>
      </c>
      <c r="D3298" s="151" t="s">
        <v>72</v>
      </c>
      <c r="E3298" s="152">
        <v>4</v>
      </c>
      <c r="F3298" s="153">
        <v>129000</v>
      </c>
      <c r="G3298" s="153">
        <v>516000</v>
      </c>
      <c r="H3298" s="50"/>
    </row>
    <row r="3299" spans="1:8" ht="29.25">
      <c r="A3299" s="151" t="s">
        <v>1207</v>
      </c>
      <c r="B3299" s="151" t="s">
        <v>88</v>
      </c>
      <c r="C3299" s="151" t="s">
        <v>89</v>
      </c>
      <c r="D3299" s="151" t="s">
        <v>72</v>
      </c>
      <c r="E3299" s="152">
        <v>5</v>
      </c>
      <c r="F3299" s="153">
        <v>299000</v>
      </c>
      <c r="G3299" s="153">
        <v>1495000</v>
      </c>
      <c r="H3299" s="50"/>
    </row>
    <row r="3300" spans="1:8" ht="29.25">
      <c r="A3300" s="151" t="s">
        <v>1207</v>
      </c>
      <c r="B3300" s="151" t="s">
        <v>86</v>
      </c>
      <c r="C3300" s="151" t="s">
        <v>87</v>
      </c>
      <c r="D3300" s="151" t="s">
        <v>72</v>
      </c>
      <c r="E3300" s="152">
        <v>6</v>
      </c>
      <c r="F3300" s="153">
        <v>169000</v>
      </c>
      <c r="G3300" s="153">
        <v>1014000</v>
      </c>
      <c r="H3300" s="50"/>
    </row>
    <row r="3301" spans="1:8" ht="29.25">
      <c r="A3301" s="151" t="s">
        <v>1207</v>
      </c>
      <c r="B3301" s="151" t="s">
        <v>83</v>
      </c>
      <c r="C3301" s="151" t="s">
        <v>84</v>
      </c>
      <c r="D3301" s="151" t="s">
        <v>72</v>
      </c>
      <c r="E3301" s="152">
        <v>4</v>
      </c>
      <c r="F3301" s="153">
        <v>125000</v>
      </c>
      <c r="G3301" s="153">
        <v>500000</v>
      </c>
      <c r="H3301" s="50"/>
    </row>
    <row r="3302" spans="1:8" ht="43.5">
      <c r="A3302" s="151" t="s">
        <v>1208</v>
      </c>
      <c r="B3302" s="151" t="s">
        <v>86</v>
      </c>
      <c r="C3302" s="151" t="s">
        <v>87</v>
      </c>
      <c r="D3302" s="151" t="s">
        <v>72</v>
      </c>
      <c r="E3302" s="152">
        <v>4</v>
      </c>
      <c r="F3302" s="153">
        <v>169000</v>
      </c>
      <c r="G3302" s="153">
        <v>676000</v>
      </c>
      <c r="H3302" s="50"/>
    </row>
    <row r="3303" spans="1:8" ht="43.5">
      <c r="A3303" s="151" t="s">
        <v>1208</v>
      </c>
      <c r="B3303" s="151" t="s">
        <v>101</v>
      </c>
      <c r="C3303" s="151" t="s">
        <v>102</v>
      </c>
      <c r="D3303" s="151" t="s">
        <v>78</v>
      </c>
      <c r="E3303" s="152">
        <v>7</v>
      </c>
      <c r="F3303" s="153">
        <v>139000</v>
      </c>
      <c r="G3303" s="153">
        <v>973000</v>
      </c>
      <c r="H3303" s="50"/>
    </row>
    <row r="3304" spans="1:8" ht="43.5">
      <c r="A3304" s="151" t="s">
        <v>1208</v>
      </c>
      <c r="B3304" s="151" t="s">
        <v>98</v>
      </c>
      <c r="C3304" s="151" t="s">
        <v>99</v>
      </c>
      <c r="D3304" s="151" t="s">
        <v>72</v>
      </c>
      <c r="E3304" s="152">
        <v>10</v>
      </c>
      <c r="F3304" s="153">
        <v>99000</v>
      </c>
      <c r="G3304" s="153">
        <v>990000</v>
      </c>
      <c r="H3304" s="50"/>
    </row>
    <row r="3305" spans="1:8" ht="43.5">
      <c r="A3305" s="151" t="s">
        <v>1209</v>
      </c>
      <c r="B3305" s="151" t="s">
        <v>86</v>
      </c>
      <c r="C3305" s="151" t="s">
        <v>87</v>
      </c>
      <c r="D3305" s="151" t="s">
        <v>72</v>
      </c>
      <c r="E3305" s="152">
        <v>1</v>
      </c>
      <c r="F3305" s="153">
        <v>169000</v>
      </c>
      <c r="G3305" s="153">
        <v>169000</v>
      </c>
      <c r="H3305" s="50"/>
    </row>
    <row r="3306" spans="1:8" ht="43.5">
      <c r="A3306" s="151" t="s">
        <v>1209</v>
      </c>
      <c r="B3306" s="151" t="s">
        <v>83</v>
      </c>
      <c r="C3306" s="151" t="s">
        <v>84</v>
      </c>
      <c r="D3306" s="151" t="s">
        <v>72</v>
      </c>
      <c r="E3306" s="152">
        <v>12</v>
      </c>
      <c r="F3306" s="153">
        <v>125000</v>
      </c>
      <c r="G3306" s="153">
        <v>1500000</v>
      </c>
      <c r="H3306" s="50"/>
    </row>
    <row r="3307" spans="1:8" ht="43.5">
      <c r="A3307" s="151" t="s">
        <v>1209</v>
      </c>
      <c r="B3307" s="151" t="s">
        <v>69</v>
      </c>
      <c r="C3307" s="151" t="s">
        <v>70</v>
      </c>
      <c r="D3307" s="151" t="s">
        <v>72</v>
      </c>
      <c r="E3307" s="152">
        <v>6</v>
      </c>
      <c r="F3307" s="153">
        <v>149000</v>
      </c>
      <c r="G3307" s="153">
        <v>894000</v>
      </c>
      <c r="H3307" s="50"/>
    </row>
    <row r="3308" spans="1:8" ht="43.5">
      <c r="A3308" s="151" t="s">
        <v>1209</v>
      </c>
      <c r="B3308" s="151" t="s">
        <v>91</v>
      </c>
      <c r="C3308" s="151" t="s">
        <v>92</v>
      </c>
      <c r="D3308" s="151" t="s">
        <v>72</v>
      </c>
      <c r="E3308" s="152">
        <v>2</v>
      </c>
      <c r="F3308" s="153">
        <v>249000</v>
      </c>
      <c r="G3308" s="153">
        <v>498000</v>
      </c>
      <c r="H3308" s="50"/>
    </row>
    <row r="3309" spans="1:8" ht="29.25">
      <c r="A3309" s="151" t="s">
        <v>1210</v>
      </c>
      <c r="B3309" s="151" t="s">
        <v>91</v>
      </c>
      <c r="C3309" s="151" t="s">
        <v>92</v>
      </c>
      <c r="D3309" s="151" t="s">
        <v>72</v>
      </c>
      <c r="E3309" s="152">
        <v>4</v>
      </c>
      <c r="F3309" s="153">
        <v>249000</v>
      </c>
      <c r="G3309" s="153">
        <v>996000</v>
      </c>
      <c r="H3309" s="50"/>
    </row>
    <row r="3310" spans="1:8" ht="29.25">
      <c r="A3310" s="151" t="s">
        <v>1210</v>
      </c>
      <c r="B3310" s="151" t="s">
        <v>88</v>
      </c>
      <c r="C3310" s="151" t="s">
        <v>89</v>
      </c>
      <c r="D3310" s="151" t="s">
        <v>72</v>
      </c>
      <c r="E3310" s="152">
        <v>3</v>
      </c>
      <c r="F3310" s="153">
        <v>299000</v>
      </c>
      <c r="G3310" s="153">
        <v>897000</v>
      </c>
      <c r="H3310" s="50"/>
    </row>
    <row r="3311" spans="1:8" ht="29.25">
      <c r="A3311" s="151" t="s">
        <v>1210</v>
      </c>
      <c r="B3311" s="151" t="s">
        <v>75</v>
      </c>
      <c r="C3311" s="151" t="s">
        <v>76</v>
      </c>
      <c r="D3311" s="151" t="s">
        <v>78</v>
      </c>
      <c r="E3311" s="152">
        <v>12</v>
      </c>
      <c r="F3311" s="153">
        <v>189000</v>
      </c>
      <c r="G3311" s="153">
        <v>2268000</v>
      </c>
      <c r="H3311" s="50"/>
    </row>
    <row r="3312" spans="1:8" ht="43.5">
      <c r="A3312" s="151" t="s">
        <v>1211</v>
      </c>
      <c r="B3312" s="151" t="s">
        <v>88</v>
      </c>
      <c r="C3312" s="151" t="s">
        <v>89</v>
      </c>
      <c r="D3312" s="151" t="s">
        <v>72</v>
      </c>
      <c r="E3312" s="152">
        <v>3</v>
      </c>
      <c r="F3312" s="153">
        <v>299000</v>
      </c>
      <c r="G3312" s="153">
        <v>897000</v>
      </c>
      <c r="H3312" s="50"/>
    </row>
    <row r="3313" spans="1:8" ht="43.5">
      <c r="A3313" s="151" t="s">
        <v>1211</v>
      </c>
      <c r="B3313" s="151" t="s">
        <v>83</v>
      </c>
      <c r="C3313" s="151" t="s">
        <v>84</v>
      </c>
      <c r="D3313" s="151" t="s">
        <v>72</v>
      </c>
      <c r="E3313" s="152">
        <v>7</v>
      </c>
      <c r="F3313" s="153">
        <v>125000</v>
      </c>
      <c r="G3313" s="153">
        <v>875000</v>
      </c>
      <c r="H3313" s="50"/>
    </row>
    <row r="3314" spans="1:8" ht="43.5">
      <c r="A3314" s="151" t="s">
        <v>1211</v>
      </c>
      <c r="B3314" s="151" t="s">
        <v>79</v>
      </c>
      <c r="C3314" s="151" t="s">
        <v>80</v>
      </c>
      <c r="D3314" s="151" t="s">
        <v>72</v>
      </c>
      <c r="E3314" s="152">
        <v>5</v>
      </c>
      <c r="F3314" s="153">
        <v>129000</v>
      </c>
      <c r="G3314" s="153">
        <v>645000</v>
      </c>
      <c r="H3314" s="50"/>
    </row>
    <row r="3315" spans="1:8" ht="43.5">
      <c r="A3315" s="151" t="s">
        <v>1211</v>
      </c>
      <c r="B3315" s="151" t="s">
        <v>93</v>
      </c>
      <c r="C3315" s="151" t="s">
        <v>94</v>
      </c>
      <c r="D3315" s="151" t="s">
        <v>72</v>
      </c>
      <c r="E3315" s="152">
        <v>3</v>
      </c>
      <c r="F3315" s="153">
        <v>549000</v>
      </c>
      <c r="G3315" s="153">
        <v>1647000</v>
      </c>
      <c r="H3315" s="50"/>
    </row>
    <row r="3316" spans="1:8" ht="29.25">
      <c r="A3316" s="151" t="s">
        <v>1212</v>
      </c>
      <c r="B3316" s="151" t="s">
        <v>101</v>
      </c>
      <c r="C3316" s="151" t="s">
        <v>102</v>
      </c>
      <c r="D3316" s="151" t="s">
        <v>78</v>
      </c>
      <c r="E3316" s="152">
        <v>11</v>
      </c>
      <c r="F3316" s="153">
        <v>139000</v>
      </c>
      <c r="G3316" s="153">
        <v>1529000</v>
      </c>
      <c r="H3316" s="50"/>
    </row>
    <row r="3317" spans="1:8" ht="29.25">
      <c r="A3317" s="151" t="s">
        <v>1213</v>
      </c>
      <c r="B3317" s="151" t="s">
        <v>79</v>
      </c>
      <c r="C3317" s="151" t="s">
        <v>80</v>
      </c>
      <c r="D3317" s="151" t="s">
        <v>72</v>
      </c>
      <c r="E3317" s="152">
        <v>4</v>
      </c>
      <c r="F3317" s="153">
        <v>129000</v>
      </c>
      <c r="G3317" s="153">
        <v>516000</v>
      </c>
      <c r="H3317" s="50"/>
    </row>
    <row r="3318" spans="1:8" ht="29.25">
      <c r="A3318" s="151" t="s">
        <v>1213</v>
      </c>
      <c r="B3318" s="151" t="s">
        <v>98</v>
      </c>
      <c r="C3318" s="151" t="s">
        <v>99</v>
      </c>
      <c r="D3318" s="151" t="s">
        <v>72</v>
      </c>
      <c r="E3318" s="152">
        <v>6</v>
      </c>
      <c r="F3318" s="153">
        <v>99000</v>
      </c>
      <c r="G3318" s="153">
        <v>594000</v>
      </c>
      <c r="H3318" s="50"/>
    </row>
    <row r="3319" spans="1:8" ht="29.25">
      <c r="A3319" s="151" t="s">
        <v>1213</v>
      </c>
      <c r="B3319" s="151" t="s">
        <v>73</v>
      </c>
      <c r="C3319" s="151" t="s">
        <v>74</v>
      </c>
      <c r="D3319" s="151" t="s">
        <v>72</v>
      </c>
      <c r="E3319" s="152">
        <v>10</v>
      </c>
      <c r="F3319" s="153">
        <v>119000</v>
      </c>
      <c r="G3319" s="153">
        <v>1190000</v>
      </c>
      <c r="H3319" s="50"/>
    </row>
    <row r="3320" spans="1:8" ht="29.25">
      <c r="A3320" s="151" t="s">
        <v>1213</v>
      </c>
      <c r="B3320" s="151" t="s">
        <v>83</v>
      </c>
      <c r="C3320" s="151" t="s">
        <v>84</v>
      </c>
      <c r="D3320" s="151" t="s">
        <v>72</v>
      </c>
      <c r="E3320" s="152">
        <v>5</v>
      </c>
      <c r="F3320" s="153">
        <v>125000</v>
      </c>
      <c r="G3320" s="153">
        <v>625000</v>
      </c>
      <c r="H3320" s="50"/>
    </row>
    <row r="3321" spans="1:8" ht="43.5">
      <c r="A3321" s="151" t="s">
        <v>1214</v>
      </c>
      <c r="B3321" s="151" t="s">
        <v>81</v>
      </c>
      <c r="C3321" s="151" t="s">
        <v>82</v>
      </c>
      <c r="D3321" s="151" t="s">
        <v>72</v>
      </c>
      <c r="E3321" s="152">
        <v>10</v>
      </c>
      <c r="F3321" s="153">
        <v>159000</v>
      </c>
      <c r="G3321" s="153">
        <v>1590000</v>
      </c>
      <c r="H3321" s="50"/>
    </row>
    <row r="3322" spans="1:8" ht="43.5">
      <c r="A3322" s="151" t="s">
        <v>1215</v>
      </c>
      <c r="B3322" s="151" t="s">
        <v>69</v>
      </c>
      <c r="C3322" s="151" t="s">
        <v>70</v>
      </c>
      <c r="D3322" s="151" t="s">
        <v>72</v>
      </c>
      <c r="E3322" s="152">
        <v>2</v>
      </c>
      <c r="F3322" s="153">
        <v>149000</v>
      </c>
      <c r="G3322" s="153">
        <v>298000</v>
      </c>
      <c r="H3322" s="50"/>
    </row>
    <row r="3323" spans="1:8" ht="43.5">
      <c r="A3323" s="151" t="s">
        <v>1215</v>
      </c>
      <c r="B3323" s="151" t="s">
        <v>75</v>
      </c>
      <c r="C3323" s="151" t="s">
        <v>76</v>
      </c>
      <c r="D3323" s="151" t="s">
        <v>78</v>
      </c>
      <c r="E3323" s="152">
        <v>3</v>
      </c>
      <c r="F3323" s="153">
        <v>189000</v>
      </c>
      <c r="G3323" s="153">
        <v>567000</v>
      </c>
      <c r="H3323" s="50"/>
    </row>
    <row r="3324" spans="1:8" ht="43.5">
      <c r="A3324" s="151" t="s">
        <v>1215</v>
      </c>
      <c r="B3324" s="151" t="s">
        <v>83</v>
      </c>
      <c r="C3324" s="151" t="s">
        <v>84</v>
      </c>
      <c r="D3324" s="151" t="s">
        <v>72</v>
      </c>
      <c r="E3324" s="152">
        <v>10</v>
      </c>
      <c r="F3324" s="153">
        <v>125000</v>
      </c>
      <c r="G3324" s="153">
        <v>1250000</v>
      </c>
      <c r="H3324" s="50"/>
    </row>
    <row r="3325" spans="1:8" ht="43.5">
      <c r="A3325" s="151" t="s">
        <v>1216</v>
      </c>
      <c r="B3325" s="151" t="s">
        <v>73</v>
      </c>
      <c r="C3325" s="151" t="s">
        <v>74</v>
      </c>
      <c r="D3325" s="151" t="s">
        <v>72</v>
      </c>
      <c r="E3325" s="152">
        <v>10</v>
      </c>
      <c r="F3325" s="153">
        <v>119000</v>
      </c>
      <c r="G3325" s="153">
        <v>1190000</v>
      </c>
      <c r="H3325" s="50"/>
    </row>
    <row r="3326" spans="1:8" ht="43.5">
      <c r="A3326" s="151" t="s">
        <v>1216</v>
      </c>
      <c r="B3326" s="151" t="s">
        <v>91</v>
      </c>
      <c r="C3326" s="151" t="s">
        <v>92</v>
      </c>
      <c r="D3326" s="151" t="s">
        <v>72</v>
      </c>
      <c r="E3326" s="152">
        <v>4</v>
      </c>
      <c r="F3326" s="153">
        <v>249000</v>
      </c>
      <c r="G3326" s="153">
        <v>996000</v>
      </c>
      <c r="H3326" s="50"/>
    </row>
    <row r="3327" spans="1:8" ht="43.5">
      <c r="A3327" s="151" t="s">
        <v>1216</v>
      </c>
      <c r="B3327" s="151" t="s">
        <v>93</v>
      </c>
      <c r="C3327" s="151" t="s">
        <v>94</v>
      </c>
      <c r="D3327" s="151" t="s">
        <v>72</v>
      </c>
      <c r="E3327" s="152">
        <v>5</v>
      </c>
      <c r="F3327" s="153">
        <v>549000</v>
      </c>
      <c r="G3327" s="153">
        <v>2745000</v>
      </c>
      <c r="H3327" s="50"/>
    </row>
    <row r="3328" spans="1:8" ht="43.5">
      <c r="A3328" s="151" t="s">
        <v>1217</v>
      </c>
      <c r="B3328" s="151" t="s">
        <v>86</v>
      </c>
      <c r="C3328" s="151" t="s">
        <v>87</v>
      </c>
      <c r="D3328" s="151" t="s">
        <v>72</v>
      </c>
      <c r="E3328" s="152">
        <v>11</v>
      </c>
      <c r="F3328" s="153">
        <v>169000</v>
      </c>
      <c r="G3328" s="153">
        <v>1859000</v>
      </c>
      <c r="H3328" s="50"/>
    </row>
    <row r="3329" spans="1:8" ht="43.5">
      <c r="A3329" s="151" t="s">
        <v>1217</v>
      </c>
      <c r="B3329" s="151" t="s">
        <v>73</v>
      </c>
      <c r="C3329" s="151" t="s">
        <v>74</v>
      </c>
      <c r="D3329" s="151" t="s">
        <v>72</v>
      </c>
      <c r="E3329" s="152">
        <v>6</v>
      </c>
      <c r="F3329" s="153">
        <v>119000</v>
      </c>
      <c r="G3329" s="153">
        <v>714000</v>
      </c>
      <c r="H3329" s="50"/>
    </row>
    <row r="3330" spans="1:8" ht="43.5">
      <c r="A3330" s="151" t="s">
        <v>1217</v>
      </c>
      <c r="B3330" s="151" t="s">
        <v>98</v>
      </c>
      <c r="C3330" s="151" t="s">
        <v>99</v>
      </c>
      <c r="D3330" s="151" t="s">
        <v>72</v>
      </c>
      <c r="E3330" s="152">
        <v>8</v>
      </c>
      <c r="F3330" s="153">
        <v>99000</v>
      </c>
      <c r="G3330" s="153">
        <v>792000</v>
      </c>
      <c r="H3330" s="50"/>
    </row>
    <row r="3331" spans="1:8" ht="43.5">
      <c r="A3331" s="151" t="s">
        <v>1217</v>
      </c>
      <c r="B3331" s="151" t="s">
        <v>79</v>
      </c>
      <c r="C3331" s="151" t="s">
        <v>80</v>
      </c>
      <c r="D3331" s="151" t="s">
        <v>72</v>
      </c>
      <c r="E3331" s="152">
        <v>10</v>
      </c>
      <c r="F3331" s="153">
        <v>129000</v>
      </c>
      <c r="G3331" s="153">
        <v>1290000</v>
      </c>
      <c r="H3331" s="50"/>
    </row>
    <row r="3332" spans="1:8" ht="43.5">
      <c r="A3332" s="151" t="s">
        <v>1217</v>
      </c>
      <c r="B3332" s="151" t="s">
        <v>75</v>
      </c>
      <c r="C3332" s="151" t="s">
        <v>76</v>
      </c>
      <c r="D3332" s="151" t="s">
        <v>78</v>
      </c>
      <c r="E3332" s="152">
        <v>11</v>
      </c>
      <c r="F3332" s="153">
        <v>189000</v>
      </c>
      <c r="G3332" s="153">
        <v>2079000</v>
      </c>
      <c r="H3332" s="50"/>
    </row>
    <row r="3333" spans="1:8" ht="43.5">
      <c r="A3333" s="151" t="s">
        <v>1217</v>
      </c>
      <c r="B3333" s="151" t="s">
        <v>91</v>
      </c>
      <c r="C3333" s="151" t="s">
        <v>92</v>
      </c>
      <c r="D3333" s="151" t="s">
        <v>72</v>
      </c>
      <c r="E3333" s="152">
        <v>1</v>
      </c>
      <c r="F3333" s="153">
        <v>249000</v>
      </c>
      <c r="G3333" s="153">
        <v>249000</v>
      </c>
      <c r="H3333" s="50"/>
    </row>
    <row r="3334" spans="1:8" ht="43.5">
      <c r="A3334" s="151" t="s">
        <v>1218</v>
      </c>
      <c r="B3334" s="151" t="s">
        <v>86</v>
      </c>
      <c r="C3334" s="151" t="s">
        <v>87</v>
      </c>
      <c r="D3334" s="151" t="s">
        <v>72</v>
      </c>
      <c r="E3334" s="152">
        <v>12</v>
      </c>
      <c r="F3334" s="153">
        <v>169000</v>
      </c>
      <c r="G3334" s="153">
        <v>2028000</v>
      </c>
      <c r="H3334" s="50"/>
    </row>
    <row r="3335" spans="1:8" ht="43.5">
      <c r="A3335" s="151" t="s">
        <v>1218</v>
      </c>
      <c r="B3335" s="151" t="s">
        <v>83</v>
      </c>
      <c r="C3335" s="151" t="s">
        <v>84</v>
      </c>
      <c r="D3335" s="151" t="s">
        <v>72</v>
      </c>
      <c r="E3335" s="152">
        <v>10</v>
      </c>
      <c r="F3335" s="153">
        <v>125000</v>
      </c>
      <c r="G3335" s="153">
        <v>1250000</v>
      </c>
      <c r="H3335" s="50"/>
    </row>
    <row r="3336" spans="1:8" ht="43.5">
      <c r="A3336" s="151" t="s">
        <v>1218</v>
      </c>
      <c r="B3336" s="151" t="s">
        <v>81</v>
      </c>
      <c r="C3336" s="151" t="s">
        <v>82</v>
      </c>
      <c r="D3336" s="151" t="s">
        <v>72</v>
      </c>
      <c r="E3336" s="152">
        <v>10</v>
      </c>
      <c r="F3336" s="153">
        <v>159000</v>
      </c>
      <c r="G3336" s="153">
        <v>1590000</v>
      </c>
      <c r="H3336" s="50"/>
    </row>
    <row r="3337" spans="1:8" ht="43.5">
      <c r="A3337" s="151" t="s">
        <v>1218</v>
      </c>
      <c r="B3337" s="151" t="s">
        <v>73</v>
      </c>
      <c r="C3337" s="151" t="s">
        <v>74</v>
      </c>
      <c r="D3337" s="151" t="s">
        <v>72</v>
      </c>
      <c r="E3337" s="152">
        <v>8</v>
      </c>
      <c r="F3337" s="153">
        <v>119000</v>
      </c>
      <c r="G3337" s="153">
        <v>952000</v>
      </c>
      <c r="H3337" s="50"/>
    </row>
    <row r="3338" spans="1:8" ht="43.5">
      <c r="A3338" s="151" t="s">
        <v>1219</v>
      </c>
      <c r="B3338" s="151" t="s">
        <v>88</v>
      </c>
      <c r="C3338" s="151" t="s">
        <v>89</v>
      </c>
      <c r="D3338" s="151" t="s">
        <v>72</v>
      </c>
      <c r="E3338" s="152">
        <v>3</v>
      </c>
      <c r="F3338" s="153">
        <v>299000</v>
      </c>
      <c r="G3338" s="153">
        <v>897000</v>
      </c>
      <c r="H3338" s="50"/>
    </row>
    <row r="3339" spans="1:8" ht="43.5">
      <c r="A3339" s="151" t="s">
        <v>1219</v>
      </c>
      <c r="B3339" s="151" t="s">
        <v>86</v>
      </c>
      <c r="C3339" s="151" t="s">
        <v>87</v>
      </c>
      <c r="D3339" s="151" t="s">
        <v>72</v>
      </c>
      <c r="E3339" s="152">
        <v>7</v>
      </c>
      <c r="F3339" s="153">
        <v>169000</v>
      </c>
      <c r="G3339" s="153">
        <v>1183000</v>
      </c>
      <c r="H3339" s="50"/>
    </row>
    <row r="3340" spans="1:8" ht="43.5">
      <c r="A3340" s="151" t="s">
        <v>1219</v>
      </c>
      <c r="B3340" s="151" t="s">
        <v>75</v>
      </c>
      <c r="C3340" s="151" t="s">
        <v>76</v>
      </c>
      <c r="D3340" s="151" t="s">
        <v>78</v>
      </c>
      <c r="E3340" s="152">
        <v>2</v>
      </c>
      <c r="F3340" s="153">
        <v>189000</v>
      </c>
      <c r="G3340" s="153">
        <v>378000</v>
      </c>
      <c r="H3340" s="50"/>
    </row>
    <row r="3341" spans="1:8" ht="43.5">
      <c r="A3341" s="151" t="s">
        <v>1220</v>
      </c>
      <c r="B3341" s="151" t="s">
        <v>81</v>
      </c>
      <c r="C3341" s="151" t="s">
        <v>82</v>
      </c>
      <c r="D3341" s="151" t="s">
        <v>72</v>
      </c>
      <c r="E3341" s="152">
        <v>4</v>
      </c>
      <c r="F3341" s="153">
        <v>159000</v>
      </c>
      <c r="G3341" s="153">
        <v>636000</v>
      </c>
      <c r="H3341" s="50"/>
    </row>
    <row r="3342" spans="1:8" ht="43.5">
      <c r="A3342" s="151" t="s">
        <v>1220</v>
      </c>
      <c r="B3342" s="151" t="s">
        <v>93</v>
      </c>
      <c r="C3342" s="151" t="s">
        <v>94</v>
      </c>
      <c r="D3342" s="151" t="s">
        <v>72</v>
      </c>
      <c r="E3342" s="152">
        <v>5</v>
      </c>
      <c r="F3342" s="153">
        <v>549000</v>
      </c>
      <c r="G3342" s="153">
        <v>2745000</v>
      </c>
      <c r="H3342" s="50"/>
    </row>
    <row r="3343" spans="1:8" ht="43.5">
      <c r="A3343" s="151" t="s">
        <v>1220</v>
      </c>
      <c r="B3343" s="151" t="s">
        <v>73</v>
      </c>
      <c r="C3343" s="151" t="s">
        <v>74</v>
      </c>
      <c r="D3343" s="151" t="s">
        <v>72</v>
      </c>
      <c r="E3343" s="152">
        <v>9</v>
      </c>
      <c r="F3343" s="153">
        <v>119000</v>
      </c>
      <c r="G3343" s="153">
        <v>1071000</v>
      </c>
      <c r="H3343" s="50"/>
    </row>
    <row r="3344" spans="1:8" ht="43.5">
      <c r="A3344" s="151" t="s">
        <v>1220</v>
      </c>
      <c r="B3344" s="151" t="s">
        <v>101</v>
      </c>
      <c r="C3344" s="151" t="s">
        <v>102</v>
      </c>
      <c r="D3344" s="151" t="s">
        <v>78</v>
      </c>
      <c r="E3344" s="152">
        <v>7</v>
      </c>
      <c r="F3344" s="153">
        <v>139000</v>
      </c>
      <c r="G3344" s="153">
        <v>973000</v>
      </c>
      <c r="H3344" s="50"/>
    </row>
    <row r="3345" spans="1:8" ht="43.5">
      <c r="A3345" s="151" t="s">
        <v>1220</v>
      </c>
      <c r="B3345" s="151" t="s">
        <v>69</v>
      </c>
      <c r="C3345" s="151" t="s">
        <v>70</v>
      </c>
      <c r="D3345" s="151" t="s">
        <v>72</v>
      </c>
      <c r="E3345" s="152">
        <v>10</v>
      </c>
      <c r="F3345" s="153">
        <v>149000</v>
      </c>
      <c r="G3345" s="153">
        <v>1490000</v>
      </c>
      <c r="H3345" s="50"/>
    </row>
    <row r="3346" spans="1:8" ht="43.5">
      <c r="A3346" s="151" t="s">
        <v>1220</v>
      </c>
      <c r="B3346" s="151" t="s">
        <v>75</v>
      </c>
      <c r="C3346" s="151" t="s">
        <v>76</v>
      </c>
      <c r="D3346" s="151" t="s">
        <v>78</v>
      </c>
      <c r="E3346" s="152">
        <v>12</v>
      </c>
      <c r="F3346" s="153">
        <v>189000</v>
      </c>
      <c r="G3346" s="153">
        <v>2268000</v>
      </c>
      <c r="H3346" s="50"/>
    </row>
    <row r="3347" spans="1:8" ht="43.5">
      <c r="A3347" s="151" t="s">
        <v>1221</v>
      </c>
      <c r="B3347" s="151" t="s">
        <v>101</v>
      </c>
      <c r="C3347" s="151" t="s">
        <v>102</v>
      </c>
      <c r="D3347" s="151" t="s">
        <v>78</v>
      </c>
      <c r="E3347" s="152">
        <v>5</v>
      </c>
      <c r="F3347" s="153">
        <v>139000</v>
      </c>
      <c r="G3347" s="153">
        <v>695000</v>
      </c>
      <c r="H3347" s="50"/>
    </row>
    <row r="3348" spans="1:8" ht="43.5">
      <c r="A3348" s="151" t="s">
        <v>1221</v>
      </c>
      <c r="B3348" s="151" t="s">
        <v>81</v>
      </c>
      <c r="C3348" s="151" t="s">
        <v>82</v>
      </c>
      <c r="D3348" s="151" t="s">
        <v>72</v>
      </c>
      <c r="E3348" s="152">
        <v>9</v>
      </c>
      <c r="F3348" s="153">
        <v>159000</v>
      </c>
      <c r="G3348" s="153">
        <v>1431000</v>
      </c>
      <c r="H3348" s="50"/>
    </row>
    <row r="3349" spans="1:8" ht="43.5">
      <c r="A3349" s="151" t="s">
        <v>1221</v>
      </c>
      <c r="B3349" s="151" t="s">
        <v>75</v>
      </c>
      <c r="C3349" s="151" t="s">
        <v>76</v>
      </c>
      <c r="D3349" s="151" t="s">
        <v>78</v>
      </c>
      <c r="E3349" s="152">
        <v>6</v>
      </c>
      <c r="F3349" s="153">
        <v>189000</v>
      </c>
      <c r="G3349" s="153">
        <v>1134000</v>
      </c>
      <c r="H3349" s="50"/>
    </row>
    <row r="3350" spans="1:8" ht="43.5">
      <c r="A3350" s="151" t="s">
        <v>1221</v>
      </c>
      <c r="B3350" s="151" t="s">
        <v>98</v>
      </c>
      <c r="C3350" s="151" t="s">
        <v>99</v>
      </c>
      <c r="D3350" s="151" t="s">
        <v>72</v>
      </c>
      <c r="E3350" s="152">
        <v>12</v>
      </c>
      <c r="F3350" s="153">
        <v>99000</v>
      </c>
      <c r="G3350" s="153">
        <v>1188000</v>
      </c>
      <c r="H3350" s="50"/>
    </row>
    <row r="3351" spans="1:8" ht="43.5">
      <c r="A3351" s="151" t="s">
        <v>1221</v>
      </c>
      <c r="B3351" s="151" t="s">
        <v>86</v>
      </c>
      <c r="C3351" s="151" t="s">
        <v>87</v>
      </c>
      <c r="D3351" s="151" t="s">
        <v>72</v>
      </c>
      <c r="E3351" s="152">
        <v>5</v>
      </c>
      <c r="F3351" s="153">
        <v>169000</v>
      </c>
      <c r="G3351" s="153">
        <v>845000</v>
      </c>
      <c r="H3351" s="50"/>
    </row>
    <row r="3352" spans="1:8" ht="43.5">
      <c r="A3352" s="151" t="s">
        <v>1221</v>
      </c>
      <c r="B3352" s="151" t="s">
        <v>69</v>
      </c>
      <c r="C3352" s="151" t="s">
        <v>70</v>
      </c>
      <c r="D3352" s="151" t="s">
        <v>72</v>
      </c>
      <c r="E3352" s="152">
        <v>7</v>
      </c>
      <c r="F3352" s="153">
        <v>149000</v>
      </c>
      <c r="G3352" s="153">
        <v>1043000</v>
      </c>
      <c r="H3352" s="50"/>
    </row>
    <row r="3353" spans="1:8" ht="43.5">
      <c r="A3353" s="151" t="s">
        <v>1222</v>
      </c>
      <c r="B3353" s="151" t="s">
        <v>88</v>
      </c>
      <c r="C3353" s="151" t="s">
        <v>89</v>
      </c>
      <c r="D3353" s="151" t="s">
        <v>72</v>
      </c>
      <c r="E3353" s="152">
        <v>1</v>
      </c>
      <c r="F3353" s="153">
        <v>299000</v>
      </c>
      <c r="G3353" s="153">
        <v>299000</v>
      </c>
      <c r="H3353" s="50"/>
    </row>
    <row r="3354" spans="1:8" ht="43.5">
      <c r="A3354" s="151" t="s">
        <v>1222</v>
      </c>
      <c r="B3354" s="151" t="s">
        <v>98</v>
      </c>
      <c r="C3354" s="151" t="s">
        <v>99</v>
      </c>
      <c r="D3354" s="151" t="s">
        <v>72</v>
      </c>
      <c r="E3354" s="152">
        <v>9</v>
      </c>
      <c r="F3354" s="153">
        <v>99000</v>
      </c>
      <c r="G3354" s="153">
        <v>891000</v>
      </c>
      <c r="H3354" s="50"/>
    </row>
    <row r="3355" spans="1:8" ht="43.5">
      <c r="A3355" s="151" t="s">
        <v>1222</v>
      </c>
      <c r="B3355" s="151" t="s">
        <v>73</v>
      </c>
      <c r="C3355" s="151" t="s">
        <v>74</v>
      </c>
      <c r="D3355" s="151" t="s">
        <v>72</v>
      </c>
      <c r="E3355" s="152">
        <v>12</v>
      </c>
      <c r="F3355" s="153">
        <v>119000</v>
      </c>
      <c r="G3355" s="153">
        <v>1428000</v>
      </c>
      <c r="H3355" s="50"/>
    </row>
    <row r="3356" spans="1:8" ht="43.5">
      <c r="A3356" s="151" t="s">
        <v>1222</v>
      </c>
      <c r="B3356" s="151" t="s">
        <v>69</v>
      </c>
      <c r="C3356" s="151" t="s">
        <v>70</v>
      </c>
      <c r="D3356" s="151" t="s">
        <v>72</v>
      </c>
      <c r="E3356" s="152">
        <v>4</v>
      </c>
      <c r="F3356" s="153">
        <v>149000</v>
      </c>
      <c r="G3356" s="153">
        <v>596000</v>
      </c>
      <c r="H3356" s="50"/>
    </row>
    <row r="3357" spans="1:8" ht="43.5">
      <c r="A3357" s="151" t="s">
        <v>1222</v>
      </c>
      <c r="B3357" s="151" t="s">
        <v>81</v>
      </c>
      <c r="C3357" s="151" t="s">
        <v>82</v>
      </c>
      <c r="D3357" s="151" t="s">
        <v>72</v>
      </c>
      <c r="E3357" s="152">
        <v>3</v>
      </c>
      <c r="F3357" s="153">
        <v>159000</v>
      </c>
      <c r="G3357" s="153">
        <v>477000</v>
      </c>
      <c r="H3357" s="50"/>
    </row>
    <row r="3358" spans="1:8" ht="29.25">
      <c r="A3358" s="151" t="s">
        <v>1223</v>
      </c>
      <c r="B3358" s="151" t="s">
        <v>93</v>
      </c>
      <c r="C3358" s="151" t="s">
        <v>94</v>
      </c>
      <c r="D3358" s="151" t="s">
        <v>72</v>
      </c>
      <c r="E3358" s="152">
        <v>5</v>
      </c>
      <c r="F3358" s="153">
        <v>549000</v>
      </c>
      <c r="G3358" s="153">
        <v>2745000</v>
      </c>
      <c r="H3358" s="50"/>
    </row>
    <row r="3359" spans="1:8" ht="29.25">
      <c r="A3359" s="151" t="s">
        <v>1223</v>
      </c>
      <c r="B3359" s="151" t="s">
        <v>73</v>
      </c>
      <c r="C3359" s="151" t="s">
        <v>74</v>
      </c>
      <c r="D3359" s="151" t="s">
        <v>72</v>
      </c>
      <c r="E3359" s="152">
        <v>4</v>
      </c>
      <c r="F3359" s="153">
        <v>119000</v>
      </c>
      <c r="G3359" s="153">
        <v>476000</v>
      </c>
      <c r="H3359" s="50"/>
    </row>
    <row r="3360" spans="1:8" ht="29.25">
      <c r="A3360" s="151" t="s">
        <v>1223</v>
      </c>
      <c r="B3360" s="151" t="s">
        <v>91</v>
      </c>
      <c r="C3360" s="151" t="s">
        <v>92</v>
      </c>
      <c r="D3360" s="151" t="s">
        <v>72</v>
      </c>
      <c r="E3360" s="152">
        <v>1</v>
      </c>
      <c r="F3360" s="153">
        <v>249000</v>
      </c>
      <c r="G3360" s="153">
        <v>249000</v>
      </c>
      <c r="H3360" s="50"/>
    </row>
    <row r="3361" spans="1:8" ht="29.25">
      <c r="A3361" s="151" t="s">
        <v>1224</v>
      </c>
      <c r="B3361" s="151" t="s">
        <v>79</v>
      </c>
      <c r="C3361" s="151" t="s">
        <v>80</v>
      </c>
      <c r="D3361" s="151" t="s">
        <v>72</v>
      </c>
      <c r="E3361" s="152">
        <v>12</v>
      </c>
      <c r="F3361" s="153">
        <v>129000</v>
      </c>
      <c r="G3361" s="153">
        <v>1548000</v>
      </c>
      <c r="H3361" s="50"/>
    </row>
    <row r="3362" spans="1:8" ht="29.25">
      <c r="A3362" s="151" t="s">
        <v>1224</v>
      </c>
      <c r="B3362" s="151" t="s">
        <v>91</v>
      </c>
      <c r="C3362" s="151" t="s">
        <v>92</v>
      </c>
      <c r="D3362" s="151" t="s">
        <v>72</v>
      </c>
      <c r="E3362" s="152">
        <v>3</v>
      </c>
      <c r="F3362" s="153">
        <v>249000</v>
      </c>
      <c r="G3362" s="153">
        <v>747000</v>
      </c>
      <c r="H3362" s="50"/>
    </row>
    <row r="3363" spans="1:8" ht="29.25">
      <c r="A3363" s="151" t="s">
        <v>1224</v>
      </c>
      <c r="B3363" s="151" t="s">
        <v>93</v>
      </c>
      <c r="C3363" s="151" t="s">
        <v>94</v>
      </c>
      <c r="D3363" s="151" t="s">
        <v>72</v>
      </c>
      <c r="E3363" s="152">
        <v>4</v>
      </c>
      <c r="F3363" s="153">
        <v>549000</v>
      </c>
      <c r="G3363" s="153">
        <v>2196000</v>
      </c>
      <c r="H3363" s="50"/>
    </row>
    <row r="3364" spans="1:8" ht="29.25">
      <c r="A3364" s="151" t="s">
        <v>1224</v>
      </c>
      <c r="B3364" s="151" t="s">
        <v>73</v>
      </c>
      <c r="C3364" s="151" t="s">
        <v>74</v>
      </c>
      <c r="D3364" s="151" t="s">
        <v>72</v>
      </c>
      <c r="E3364" s="152">
        <v>7</v>
      </c>
      <c r="F3364" s="153">
        <v>119000</v>
      </c>
      <c r="G3364" s="153">
        <v>833000</v>
      </c>
      <c r="H3364" s="50"/>
    </row>
    <row r="3365" spans="1:8" ht="29.25">
      <c r="A3365" s="151" t="s">
        <v>1225</v>
      </c>
      <c r="B3365" s="151" t="s">
        <v>96</v>
      </c>
      <c r="C3365" s="151" t="s">
        <v>97</v>
      </c>
      <c r="D3365" s="151" t="s">
        <v>72</v>
      </c>
      <c r="E3365" s="152">
        <v>1</v>
      </c>
      <c r="F3365" s="153">
        <v>449000</v>
      </c>
      <c r="G3365" s="153">
        <v>449000</v>
      </c>
      <c r="H3365" s="50"/>
    </row>
    <row r="3366" spans="1:8" ht="29.25">
      <c r="A3366" s="151" t="s">
        <v>1225</v>
      </c>
      <c r="B3366" s="151" t="s">
        <v>69</v>
      </c>
      <c r="C3366" s="151" t="s">
        <v>70</v>
      </c>
      <c r="D3366" s="151" t="s">
        <v>72</v>
      </c>
      <c r="E3366" s="152">
        <v>5</v>
      </c>
      <c r="F3366" s="153">
        <v>149000</v>
      </c>
      <c r="G3366" s="153">
        <v>745000</v>
      </c>
      <c r="H3366" s="50"/>
    </row>
    <row r="3367" spans="1:8" ht="29.25">
      <c r="A3367" s="151" t="s">
        <v>1225</v>
      </c>
      <c r="B3367" s="151" t="s">
        <v>75</v>
      </c>
      <c r="C3367" s="151" t="s">
        <v>76</v>
      </c>
      <c r="D3367" s="151" t="s">
        <v>78</v>
      </c>
      <c r="E3367" s="152">
        <v>7</v>
      </c>
      <c r="F3367" s="153">
        <v>189000</v>
      </c>
      <c r="G3367" s="153">
        <v>1323000</v>
      </c>
      <c r="H3367" s="50"/>
    </row>
    <row r="3368" spans="1:8" ht="29.25">
      <c r="A3368" s="151" t="s">
        <v>1225</v>
      </c>
      <c r="B3368" s="151" t="s">
        <v>101</v>
      </c>
      <c r="C3368" s="151" t="s">
        <v>102</v>
      </c>
      <c r="D3368" s="151" t="s">
        <v>78</v>
      </c>
      <c r="E3368" s="152">
        <v>4</v>
      </c>
      <c r="F3368" s="153">
        <v>139000</v>
      </c>
      <c r="G3368" s="153">
        <v>556000</v>
      </c>
      <c r="H3368" s="50"/>
    </row>
    <row r="3369" spans="1:8" ht="29.25">
      <c r="A3369" s="151" t="s">
        <v>1226</v>
      </c>
      <c r="B3369" s="151" t="s">
        <v>93</v>
      </c>
      <c r="C3369" s="151" t="s">
        <v>94</v>
      </c>
      <c r="D3369" s="151" t="s">
        <v>72</v>
      </c>
      <c r="E3369" s="152">
        <v>2</v>
      </c>
      <c r="F3369" s="153">
        <v>549000</v>
      </c>
      <c r="G3369" s="153">
        <v>1098000</v>
      </c>
      <c r="H3369" s="50"/>
    </row>
    <row r="3370" spans="1:8" ht="29.25">
      <c r="A3370" s="151" t="s">
        <v>1226</v>
      </c>
      <c r="B3370" s="151" t="s">
        <v>98</v>
      </c>
      <c r="C3370" s="151" t="s">
        <v>99</v>
      </c>
      <c r="D3370" s="151" t="s">
        <v>72</v>
      </c>
      <c r="E3370" s="152">
        <v>10</v>
      </c>
      <c r="F3370" s="153">
        <v>99000</v>
      </c>
      <c r="G3370" s="153">
        <v>990000</v>
      </c>
      <c r="H3370" s="50"/>
    </row>
    <row r="3371" spans="1:8" ht="29.25">
      <c r="A3371" s="151" t="s">
        <v>1226</v>
      </c>
      <c r="B3371" s="151" t="s">
        <v>88</v>
      </c>
      <c r="C3371" s="151" t="s">
        <v>89</v>
      </c>
      <c r="D3371" s="151" t="s">
        <v>72</v>
      </c>
      <c r="E3371" s="152">
        <v>1</v>
      </c>
      <c r="F3371" s="153">
        <v>299000</v>
      </c>
      <c r="G3371" s="153">
        <v>299000</v>
      </c>
      <c r="H3371" s="50"/>
    </row>
    <row r="3372" spans="1:8" ht="29.25">
      <c r="A3372" s="151" t="s">
        <v>1226</v>
      </c>
      <c r="B3372" s="151" t="s">
        <v>91</v>
      </c>
      <c r="C3372" s="151" t="s">
        <v>92</v>
      </c>
      <c r="D3372" s="151" t="s">
        <v>72</v>
      </c>
      <c r="E3372" s="152">
        <v>7</v>
      </c>
      <c r="F3372" s="153">
        <v>249000</v>
      </c>
      <c r="G3372" s="153">
        <v>1743000</v>
      </c>
      <c r="H3372" s="50"/>
    </row>
    <row r="3373" spans="1:8" ht="29.25">
      <c r="A3373" s="151" t="s">
        <v>1227</v>
      </c>
      <c r="B3373" s="151" t="s">
        <v>75</v>
      </c>
      <c r="C3373" s="151" t="s">
        <v>76</v>
      </c>
      <c r="D3373" s="151" t="s">
        <v>78</v>
      </c>
      <c r="E3373" s="152">
        <v>8</v>
      </c>
      <c r="F3373" s="153">
        <v>189000</v>
      </c>
      <c r="G3373" s="153">
        <v>1512000</v>
      </c>
      <c r="H3373" s="50"/>
    </row>
    <row r="3374" spans="1:8" ht="29.25">
      <c r="A3374" s="151" t="s">
        <v>1227</v>
      </c>
      <c r="B3374" s="151" t="s">
        <v>73</v>
      </c>
      <c r="C3374" s="151" t="s">
        <v>74</v>
      </c>
      <c r="D3374" s="151" t="s">
        <v>72</v>
      </c>
      <c r="E3374" s="152">
        <v>1</v>
      </c>
      <c r="F3374" s="153">
        <v>119000</v>
      </c>
      <c r="G3374" s="153">
        <v>119000</v>
      </c>
      <c r="H3374" s="50"/>
    </row>
    <row r="3375" spans="1:8" ht="29.25">
      <c r="A3375" s="151" t="s">
        <v>1228</v>
      </c>
      <c r="B3375" s="151" t="s">
        <v>93</v>
      </c>
      <c r="C3375" s="151" t="s">
        <v>94</v>
      </c>
      <c r="D3375" s="151" t="s">
        <v>72</v>
      </c>
      <c r="E3375" s="152">
        <v>3</v>
      </c>
      <c r="F3375" s="153">
        <v>549000</v>
      </c>
      <c r="G3375" s="153">
        <v>1647000</v>
      </c>
      <c r="H3375" s="50"/>
    </row>
    <row r="3376" spans="1:8" ht="29.25">
      <c r="A3376" s="151" t="s">
        <v>1229</v>
      </c>
      <c r="B3376" s="151" t="s">
        <v>101</v>
      </c>
      <c r="C3376" s="151" t="s">
        <v>102</v>
      </c>
      <c r="D3376" s="151" t="s">
        <v>78</v>
      </c>
      <c r="E3376" s="152">
        <v>3</v>
      </c>
      <c r="F3376" s="153">
        <v>139000</v>
      </c>
      <c r="G3376" s="153">
        <v>417000</v>
      </c>
      <c r="H3376" s="50"/>
    </row>
    <row r="3377" spans="1:8" ht="29.25">
      <c r="A3377" s="151" t="s">
        <v>1229</v>
      </c>
      <c r="B3377" s="151" t="s">
        <v>91</v>
      </c>
      <c r="C3377" s="151" t="s">
        <v>92</v>
      </c>
      <c r="D3377" s="151" t="s">
        <v>72</v>
      </c>
      <c r="E3377" s="152">
        <v>2</v>
      </c>
      <c r="F3377" s="153">
        <v>249000</v>
      </c>
      <c r="G3377" s="153">
        <v>498000</v>
      </c>
      <c r="H3377" s="50"/>
    </row>
    <row r="3378" spans="1:8" ht="29.25">
      <c r="A3378" s="151" t="s">
        <v>1229</v>
      </c>
      <c r="B3378" s="151" t="s">
        <v>73</v>
      </c>
      <c r="C3378" s="151" t="s">
        <v>74</v>
      </c>
      <c r="D3378" s="151" t="s">
        <v>72</v>
      </c>
      <c r="E3378" s="152">
        <v>4</v>
      </c>
      <c r="F3378" s="153">
        <v>119000</v>
      </c>
      <c r="G3378" s="153">
        <v>476000</v>
      </c>
      <c r="H3378" s="50"/>
    </row>
    <row r="3379" spans="1:8" ht="43.5">
      <c r="A3379" s="151" t="s">
        <v>1230</v>
      </c>
      <c r="B3379" s="151" t="s">
        <v>88</v>
      </c>
      <c r="C3379" s="151" t="s">
        <v>89</v>
      </c>
      <c r="D3379" s="151" t="s">
        <v>72</v>
      </c>
      <c r="E3379" s="152">
        <v>1</v>
      </c>
      <c r="F3379" s="153">
        <v>299000</v>
      </c>
      <c r="G3379" s="153">
        <v>299000</v>
      </c>
      <c r="H3379" s="50"/>
    </row>
    <row r="3380" spans="1:8" ht="43.5">
      <c r="A3380" s="151" t="s">
        <v>1230</v>
      </c>
      <c r="B3380" s="151" t="s">
        <v>93</v>
      </c>
      <c r="C3380" s="151" t="s">
        <v>94</v>
      </c>
      <c r="D3380" s="151" t="s">
        <v>72</v>
      </c>
      <c r="E3380" s="152">
        <v>2</v>
      </c>
      <c r="F3380" s="153">
        <v>549000</v>
      </c>
      <c r="G3380" s="153">
        <v>1098000</v>
      </c>
      <c r="H3380" s="50"/>
    </row>
    <row r="3381" spans="1:8" ht="43.5">
      <c r="A3381" s="151" t="s">
        <v>1230</v>
      </c>
      <c r="B3381" s="151" t="s">
        <v>73</v>
      </c>
      <c r="C3381" s="151" t="s">
        <v>74</v>
      </c>
      <c r="D3381" s="151" t="s">
        <v>72</v>
      </c>
      <c r="E3381" s="152">
        <v>9</v>
      </c>
      <c r="F3381" s="153">
        <v>119000</v>
      </c>
      <c r="G3381" s="153">
        <v>1071000</v>
      </c>
      <c r="H3381" s="50"/>
    </row>
    <row r="3382" spans="1:8" ht="43.5">
      <c r="A3382" s="151" t="s">
        <v>1231</v>
      </c>
      <c r="B3382" s="151" t="s">
        <v>73</v>
      </c>
      <c r="C3382" s="151" t="s">
        <v>74</v>
      </c>
      <c r="D3382" s="151" t="s">
        <v>72</v>
      </c>
      <c r="E3382" s="152">
        <v>8</v>
      </c>
      <c r="F3382" s="153">
        <v>119000</v>
      </c>
      <c r="G3382" s="153">
        <v>952000</v>
      </c>
      <c r="H3382" s="50"/>
    </row>
    <row r="3383" spans="1:8" ht="43.5">
      <c r="A3383" s="151" t="s">
        <v>1231</v>
      </c>
      <c r="B3383" s="151" t="s">
        <v>86</v>
      </c>
      <c r="C3383" s="151" t="s">
        <v>87</v>
      </c>
      <c r="D3383" s="151" t="s">
        <v>72</v>
      </c>
      <c r="E3383" s="152">
        <v>10</v>
      </c>
      <c r="F3383" s="153">
        <v>169000</v>
      </c>
      <c r="G3383" s="153">
        <v>1690000</v>
      </c>
      <c r="H3383" s="50"/>
    </row>
    <row r="3384" spans="1:8" ht="43.5">
      <c r="A3384" s="151" t="s">
        <v>1231</v>
      </c>
      <c r="B3384" s="151" t="s">
        <v>81</v>
      </c>
      <c r="C3384" s="151" t="s">
        <v>82</v>
      </c>
      <c r="D3384" s="151" t="s">
        <v>72</v>
      </c>
      <c r="E3384" s="152">
        <v>3</v>
      </c>
      <c r="F3384" s="153">
        <v>159000</v>
      </c>
      <c r="G3384" s="153">
        <v>477000</v>
      </c>
      <c r="H3384" s="50"/>
    </row>
    <row r="3385" spans="1:8" ht="43.5">
      <c r="A3385" s="151" t="s">
        <v>1231</v>
      </c>
      <c r="B3385" s="151" t="s">
        <v>83</v>
      </c>
      <c r="C3385" s="151" t="s">
        <v>84</v>
      </c>
      <c r="D3385" s="151" t="s">
        <v>72</v>
      </c>
      <c r="E3385" s="152">
        <v>11</v>
      </c>
      <c r="F3385" s="153">
        <v>125000</v>
      </c>
      <c r="G3385" s="153">
        <v>1375000</v>
      </c>
      <c r="H3385" s="50"/>
    </row>
    <row r="3386" spans="1:8" ht="43.5">
      <c r="A3386" s="151" t="s">
        <v>1231</v>
      </c>
      <c r="B3386" s="151" t="s">
        <v>93</v>
      </c>
      <c r="C3386" s="151" t="s">
        <v>94</v>
      </c>
      <c r="D3386" s="151" t="s">
        <v>72</v>
      </c>
      <c r="E3386" s="152">
        <v>1</v>
      </c>
      <c r="F3386" s="153">
        <v>549000</v>
      </c>
      <c r="G3386" s="153">
        <v>549000</v>
      </c>
      <c r="H3386" s="50"/>
    </row>
    <row r="3387" spans="1:8" ht="29.25">
      <c r="A3387" s="151" t="s">
        <v>1232</v>
      </c>
      <c r="B3387" s="151" t="s">
        <v>93</v>
      </c>
      <c r="C3387" s="151" t="s">
        <v>94</v>
      </c>
      <c r="D3387" s="151" t="s">
        <v>72</v>
      </c>
      <c r="E3387" s="152">
        <v>2</v>
      </c>
      <c r="F3387" s="153">
        <v>549000</v>
      </c>
      <c r="G3387" s="153">
        <v>1098000</v>
      </c>
      <c r="H3387" s="50"/>
    </row>
    <row r="3388" spans="1:8" ht="43.5">
      <c r="A3388" s="151" t="s">
        <v>1233</v>
      </c>
      <c r="B3388" s="151" t="s">
        <v>83</v>
      </c>
      <c r="C3388" s="151" t="s">
        <v>84</v>
      </c>
      <c r="D3388" s="151" t="s">
        <v>72</v>
      </c>
      <c r="E3388" s="152">
        <v>10</v>
      </c>
      <c r="F3388" s="153">
        <v>125000</v>
      </c>
      <c r="G3388" s="153">
        <v>1250000</v>
      </c>
      <c r="H3388" s="50"/>
    </row>
    <row r="3389" spans="1:8" ht="43.5">
      <c r="A3389" s="151" t="s">
        <v>1233</v>
      </c>
      <c r="B3389" s="151" t="s">
        <v>79</v>
      </c>
      <c r="C3389" s="151" t="s">
        <v>80</v>
      </c>
      <c r="D3389" s="151" t="s">
        <v>72</v>
      </c>
      <c r="E3389" s="152">
        <v>6</v>
      </c>
      <c r="F3389" s="153">
        <v>129000</v>
      </c>
      <c r="G3389" s="153">
        <v>774000</v>
      </c>
      <c r="H3389" s="50"/>
    </row>
    <row r="3390" spans="1:8" ht="43.5">
      <c r="A3390" s="151" t="s">
        <v>1233</v>
      </c>
      <c r="B3390" s="151" t="s">
        <v>93</v>
      </c>
      <c r="C3390" s="151" t="s">
        <v>94</v>
      </c>
      <c r="D3390" s="151" t="s">
        <v>72</v>
      </c>
      <c r="E3390" s="152">
        <v>3</v>
      </c>
      <c r="F3390" s="153">
        <v>549000</v>
      </c>
      <c r="G3390" s="153">
        <v>1647000</v>
      </c>
      <c r="H3390" s="50"/>
    </row>
    <row r="3391" spans="1:8" ht="43.5">
      <c r="A3391" s="151" t="s">
        <v>1233</v>
      </c>
      <c r="B3391" s="151" t="s">
        <v>75</v>
      </c>
      <c r="C3391" s="151" t="s">
        <v>76</v>
      </c>
      <c r="D3391" s="151" t="s">
        <v>78</v>
      </c>
      <c r="E3391" s="152">
        <v>10</v>
      </c>
      <c r="F3391" s="153">
        <v>189000</v>
      </c>
      <c r="G3391" s="153">
        <v>1890000</v>
      </c>
      <c r="H3391" s="50"/>
    </row>
    <row r="3392" spans="1:8" ht="43.5">
      <c r="A3392" s="151" t="s">
        <v>1233</v>
      </c>
      <c r="B3392" s="151" t="s">
        <v>69</v>
      </c>
      <c r="C3392" s="151" t="s">
        <v>70</v>
      </c>
      <c r="D3392" s="151" t="s">
        <v>72</v>
      </c>
      <c r="E3392" s="152">
        <v>3</v>
      </c>
      <c r="F3392" s="153">
        <v>149000</v>
      </c>
      <c r="G3392" s="153">
        <v>447000</v>
      </c>
      <c r="H3392" s="50"/>
    </row>
    <row r="3393" spans="1:8" ht="43.5">
      <c r="A3393" s="151" t="s">
        <v>1233</v>
      </c>
      <c r="B3393" s="151" t="s">
        <v>86</v>
      </c>
      <c r="C3393" s="151" t="s">
        <v>87</v>
      </c>
      <c r="D3393" s="151" t="s">
        <v>72</v>
      </c>
      <c r="E3393" s="152">
        <v>7</v>
      </c>
      <c r="F3393" s="153">
        <v>169000</v>
      </c>
      <c r="G3393" s="153">
        <v>1183000</v>
      </c>
      <c r="H3393" s="50"/>
    </row>
    <row r="3394" spans="1:8" ht="29.25">
      <c r="A3394" s="151" t="s">
        <v>1234</v>
      </c>
      <c r="B3394" s="151" t="s">
        <v>83</v>
      </c>
      <c r="C3394" s="151" t="s">
        <v>84</v>
      </c>
      <c r="D3394" s="151" t="s">
        <v>72</v>
      </c>
      <c r="E3394" s="152">
        <v>2</v>
      </c>
      <c r="F3394" s="153">
        <v>125000</v>
      </c>
      <c r="G3394" s="153">
        <v>250000</v>
      </c>
      <c r="H3394" s="50"/>
    </row>
    <row r="3395" spans="1:8" ht="29.25">
      <c r="A3395" s="151" t="s">
        <v>1234</v>
      </c>
      <c r="B3395" s="151" t="s">
        <v>96</v>
      </c>
      <c r="C3395" s="151" t="s">
        <v>97</v>
      </c>
      <c r="D3395" s="151" t="s">
        <v>72</v>
      </c>
      <c r="E3395" s="152">
        <v>1</v>
      </c>
      <c r="F3395" s="153">
        <v>449000</v>
      </c>
      <c r="G3395" s="153">
        <v>449000</v>
      </c>
      <c r="H3395" s="50"/>
    </row>
    <row r="3396" spans="1:8" ht="29.25">
      <c r="A3396" s="151" t="s">
        <v>1234</v>
      </c>
      <c r="B3396" s="151" t="s">
        <v>101</v>
      </c>
      <c r="C3396" s="151" t="s">
        <v>102</v>
      </c>
      <c r="D3396" s="151" t="s">
        <v>78</v>
      </c>
      <c r="E3396" s="152">
        <v>3</v>
      </c>
      <c r="F3396" s="153">
        <v>139000</v>
      </c>
      <c r="G3396" s="153">
        <v>417000</v>
      </c>
      <c r="H3396" s="50"/>
    </row>
    <row r="3397" spans="1:8" ht="29.25">
      <c r="A3397" s="151" t="s">
        <v>1234</v>
      </c>
      <c r="B3397" s="151" t="s">
        <v>86</v>
      </c>
      <c r="C3397" s="151" t="s">
        <v>87</v>
      </c>
      <c r="D3397" s="151" t="s">
        <v>72</v>
      </c>
      <c r="E3397" s="152">
        <v>3</v>
      </c>
      <c r="F3397" s="153">
        <v>169000</v>
      </c>
      <c r="G3397" s="153">
        <v>507000</v>
      </c>
      <c r="H3397" s="50"/>
    </row>
    <row r="3398" spans="1:8" ht="43.5">
      <c r="A3398" s="151" t="s">
        <v>1235</v>
      </c>
      <c r="B3398" s="151" t="s">
        <v>81</v>
      </c>
      <c r="C3398" s="151" t="s">
        <v>82</v>
      </c>
      <c r="D3398" s="151" t="s">
        <v>72</v>
      </c>
      <c r="E3398" s="152">
        <v>6</v>
      </c>
      <c r="F3398" s="153">
        <v>159000</v>
      </c>
      <c r="G3398" s="153">
        <v>954000</v>
      </c>
      <c r="H3398" s="50"/>
    </row>
    <row r="3399" spans="1:8" ht="29.25">
      <c r="A3399" s="151" t="s">
        <v>1236</v>
      </c>
      <c r="B3399" s="151" t="s">
        <v>91</v>
      </c>
      <c r="C3399" s="151" t="s">
        <v>92</v>
      </c>
      <c r="D3399" s="151" t="s">
        <v>72</v>
      </c>
      <c r="E3399" s="152">
        <v>6</v>
      </c>
      <c r="F3399" s="153">
        <v>249000</v>
      </c>
      <c r="G3399" s="153">
        <v>1494000</v>
      </c>
      <c r="H3399" s="50"/>
    </row>
    <row r="3400" spans="1:8" ht="29.25">
      <c r="A3400" s="151" t="s">
        <v>1236</v>
      </c>
      <c r="B3400" s="151" t="s">
        <v>98</v>
      </c>
      <c r="C3400" s="151" t="s">
        <v>99</v>
      </c>
      <c r="D3400" s="151" t="s">
        <v>72</v>
      </c>
      <c r="E3400" s="152">
        <v>9</v>
      </c>
      <c r="F3400" s="153">
        <v>99000</v>
      </c>
      <c r="G3400" s="153">
        <v>891000</v>
      </c>
      <c r="H3400" s="50"/>
    </row>
    <row r="3401" spans="1:8" ht="29.25">
      <c r="A3401" s="151" t="s">
        <v>1236</v>
      </c>
      <c r="B3401" s="151" t="s">
        <v>83</v>
      </c>
      <c r="C3401" s="151" t="s">
        <v>84</v>
      </c>
      <c r="D3401" s="151" t="s">
        <v>72</v>
      </c>
      <c r="E3401" s="152">
        <v>1</v>
      </c>
      <c r="F3401" s="153">
        <v>125000</v>
      </c>
      <c r="G3401" s="153">
        <v>125000</v>
      </c>
      <c r="H3401" s="50"/>
    </row>
    <row r="3402" spans="1:8" ht="29.25">
      <c r="A3402" s="151" t="s">
        <v>1237</v>
      </c>
      <c r="B3402" s="151" t="s">
        <v>69</v>
      </c>
      <c r="C3402" s="151" t="s">
        <v>70</v>
      </c>
      <c r="D3402" s="151" t="s">
        <v>72</v>
      </c>
      <c r="E3402" s="152">
        <v>10</v>
      </c>
      <c r="F3402" s="153">
        <v>149000</v>
      </c>
      <c r="G3402" s="153">
        <v>1490000</v>
      </c>
      <c r="H3402" s="50"/>
    </row>
    <row r="3403" spans="1:8" ht="29.25">
      <c r="A3403" s="151" t="s">
        <v>1237</v>
      </c>
      <c r="B3403" s="151" t="s">
        <v>86</v>
      </c>
      <c r="C3403" s="151" t="s">
        <v>87</v>
      </c>
      <c r="D3403" s="151" t="s">
        <v>72</v>
      </c>
      <c r="E3403" s="152">
        <v>9</v>
      </c>
      <c r="F3403" s="153">
        <v>169000</v>
      </c>
      <c r="G3403" s="153">
        <v>1521000</v>
      </c>
      <c r="H3403" s="50"/>
    </row>
    <row r="3404" spans="1:8" ht="29.25">
      <c r="A3404" s="151" t="s">
        <v>1237</v>
      </c>
      <c r="B3404" s="151" t="s">
        <v>91</v>
      </c>
      <c r="C3404" s="151" t="s">
        <v>92</v>
      </c>
      <c r="D3404" s="151" t="s">
        <v>72</v>
      </c>
      <c r="E3404" s="152">
        <v>7</v>
      </c>
      <c r="F3404" s="153">
        <v>249000</v>
      </c>
      <c r="G3404" s="153">
        <v>1743000</v>
      </c>
      <c r="H3404" s="50"/>
    </row>
    <row r="3405" spans="1:8" ht="29.25">
      <c r="A3405" s="151" t="s">
        <v>1237</v>
      </c>
      <c r="B3405" s="151" t="s">
        <v>98</v>
      </c>
      <c r="C3405" s="151" t="s">
        <v>99</v>
      </c>
      <c r="D3405" s="151" t="s">
        <v>72</v>
      </c>
      <c r="E3405" s="152">
        <v>10</v>
      </c>
      <c r="F3405" s="153">
        <v>99000</v>
      </c>
      <c r="G3405" s="153">
        <v>990000</v>
      </c>
      <c r="H3405" s="50"/>
    </row>
    <row r="3406" spans="1:8" ht="29.25">
      <c r="A3406" s="151" t="s">
        <v>1237</v>
      </c>
      <c r="B3406" s="151" t="s">
        <v>81</v>
      </c>
      <c r="C3406" s="151" t="s">
        <v>82</v>
      </c>
      <c r="D3406" s="151" t="s">
        <v>72</v>
      </c>
      <c r="E3406" s="152">
        <v>2</v>
      </c>
      <c r="F3406" s="153">
        <v>159000</v>
      </c>
      <c r="G3406" s="153">
        <v>318000</v>
      </c>
      <c r="H3406" s="50"/>
    </row>
    <row r="3407" spans="1:8" ht="43.5">
      <c r="A3407" s="151" t="s">
        <v>1238</v>
      </c>
      <c r="B3407" s="151" t="s">
        <v>83</v>
      </c>
      <c r="C3407" s="151" t="s">
        <v>84</v>
      </c>
      <c r="D3407" s="151" t="s">
        <v>72</v>
      </c>
      <c r="E3407" s="152">
        <v>8</v>
      </c>
      <c r="F3407" s="153">
        <v>125000</v>
      </c>
      <c r="G3407" s="153">
        <v>1000000</v>
      </c>
      <c r="H3407" s="50"/>
    </row>
    <row r="3408" spans="1:8" ht="43.5">
      <c r="A3408" s="151" t="s">
        <v>1238</v>
      </c>
      <c r="B3408" s="151" t="s">
        <v>88</v>
      </c>
      <c r="C3408" s="151" t="s">
        <v>89</v>
      </c>
      <c r="D3408" s="151" t="s">
        <v>72</v>
      </c>
      <c r="E3408" s="152">
        <v>3</v>
      </c>
      <c r="F3408" s="153">
        <v>299000</v>
      </c>
      <c r="G3408" s="153">
        <v>897000</v>
      </c>
      <c r="H3408" s="50"/>
    </row>
    <row r="3409" spans="1:8" ht="43.5">
      <c r="A3409" s="151" t="s">
        <v>1238</v>
      </c>
      <c r="B3409" s="151" t="s">
        <v>79</v>
      </c>
      <c r="C3409" s="151" t="s">
        <v>80</v>
      </c>
      <c r="D3409" s="151" t="s">
        <v>72</v>
      </c>
      <c r="E3409" s="152">
        <v>12</v>
      </c>
      <c r="F3409" s="153">
        <v>129000</v>
      </c>
      <c r="G3409" s="153">
        <v>1548000</v>
      </c>
      <c r="H3409" s="50"/>
    </row>
    <row r="3410" spans="1:8" ht="43.5">
      <c r="A3410" s="151" t="s">
        <v>1238</v>
      </c>
      <c r="B3410" s="151" t="s">
        <v>98</v>
      </c>
      <c r="C3410" s="151" t="s">
        <v>99</v>
      </c>
      <c r="D3410" s="151" t="s">
        <v>72</v>
      </c>
      <c r="E3410" s="152">
        <v>9</v>
      </c>
      <c r="F3410" s="153">
        <v>99000</v>
      </c>
      <c r="G3410" s="153">
        <v>891000</v>
      </c>
      <c r="H3410" s="50"/>
    </row>
    <row r="3411" spans="1:8" ht="43.5">
      <c r="A3411" s="151" t="s">
        <v>1238</v>
      </c>
      <c r="B3411" s="151" t="s">
        <v>69</v>
      </c>
      <c r="C3411" s="151" t="s">
        <v>70</v>
      </c>
      <c r="D3411" s="151" t="s">
        <v>72</v>
      </c>
      <c r="E3411" s="152">
        <v>8</v>
      </c>
      <c r="F3411" s="153">
        <v>149000</v>
      </c>
      <c r="G3411" s="153">
        <v>1192000</v>
      </c>
      <c r="H3411" s="50"/>
    </row>
    <row r="3412" spans="1:8" ht="29.25">
      <c r="A3412" s="151" t="s">
        <v>1239</v>
      </c>
      <c r="B3412" s="151" t="s">
        <v>101</v>
      </c>
      <c r="C3412" s="151" t="s">
        <v>102</v>
      </c>
      <c r="D3412" s="151" t="s">
        <v>78</v>
      </c>
      <c r="E3412" s="152">
        <v>3</v>
      </c>
      <c r="F3412" s="153">
        <v>139000</v>
      </c>
      <c r="G3412" s="153">
        <v>417000</v>
      </c>
      <c r="H3412" s="50"/>
    </row>
    <row r="3413" spans="1:8" ht="29.25">
      <c r="A3413" s="151" t="s">
        <v>1239</v>
      </c>
      <c r="B3413" s="151" t="s">
        <v>96</v>
      </c>
      <c r="C3413" s="151" t="s">
        <v>97</v>
      </c>
      <c r="D3413" s="151" t="s">
        <v>72</v>
      </c>
      <c r="E3413" s="152">
        <v>3</v>
      </c>
      <c r="F3413" s="153">
        <v>449000</v>
      </c>
      <c r="G3413" s="153">
        <v>1347000</v>
      </c>
      <c r="H3413" s="50"/>
    </row>
    <row r="3414" spans="1:8" ht="29.25">
      <c r="A3414" s="151" t="s">
        <v>1239</v>
      </c>
      <c r="B3414" s="151" t="s">
        <v>93</v>
      </c>
      <c r="C3414" s="151" t="s">
        <v>94</v>
      </c>
      <c r="D3414" s="151" t="s">
        <v>72</v>
      </c>
      <c r="E3414" s="152">
        <v>1</v>
      </c>
      <c r="F3414" s="153">
        <v>549000</v>
      </c>
      <c r="G3414" s="153">
        <v>549000</v>
      </c>
      <c r="H3414" s="50"/>
    </row>
    <row r="3415" spans="1:8" ht="29.25">
      <c r="A3415" s="151" t="s">
        <v>1239</v>
      </c>
      <c r="B3415" s="151" t="s">
        <v>86</v>
      </c>
      <c r="C3415" s="151" t="s">
        <v>87</v>
      </c>
      <c r="D3415" s="151" t="s">
        <v>72</v>
      </c>
      <c r="E3415" s="152">
        <v>4</v>
      </c>
      <c r="F3415" s="153">
        <v>169000</v>
      </c>
      <c r="G3415" s="153">
        <v>676000</v>
      </c>
      <c r="H3415" s="50"/>
    </row>
    <row r="3416" spans="1:8" ht="29.25">
      <c r="A3416" s="151" t="s">
        <v>1240</v>
      </c>
      <c r="B3416" s="151" t="s">
        <v>93</v>
      </c>
      <c r="C3416" s="151" t="s">
        <v>94</v>
      </c>
      <c r="D3416" s="151" t="s">
        <v>72</v>
      </c>
      <c r="E3416" s="152">
        <v>4</v>
      </c>
      <c r="F3416" s="153">
        <v>549000</v>
      </c>
      <c r="G3416" s="153">
        <v>2196000</v>
      </c>
      <c r="H3416" s="50"/>
    </row>
    <row r="3417" spans="1:8" ht="29.25">
      <c r="A3417" s="151" t="s">
        <v>1240</v>
      </c>
      <c r="B3417" s="151" t="s">
        <v>86</v>
      </c>
      <c r="C3417" s="151" t="s">
        <v>87</v>
      </c>
      <c r="D3417" s="151" t="s">
        <v>72</v>
      </c>
      <c r="E3417" s="152">
        <v>10</v>
      </c>
      <c r="F3417" s="153">
        <v>169000</v>
      </c>
      <c r="G3417" s="153">
        <v>1690000</v>
      </c>
      <c r="H3417" s="50"/>
    </row>
    <row r="3418" spans="1:8" ht="29.25">
      <c r="A3418" s="151" t="s">
        <v>1240</v>
      </c>
      <c r="B3418" s="151" t="s">
        <v>73</v>
      </c>
      <c r="C3418" s="151" t="s">
        <v>74</v>
      </c>
      <c r="D3418" s="151" t="s">
        <v>72</v>
      </c>
      <c r="E3418" s="152">
        <v>5</v>
      </c>
      <c r="F3418" s="153">
        <v>119000</v>
      </c>
      <c r="G3418" s="153">
        <v>595000</v>
      </c>
      <c r="H3418" s="50"/>
    </row>
    <row r="3419" spans="1:8" ht="29.25">
      <c r="A3419" s="151" t="s">
        <v>1241</v>
      </c>
      <c r="B3419" s="151" t="s">
        <v>81</v>
      </c>
      <c r="C3419" s="151" t="s">
        <v>82</v>
      </c>
      <c r="D3419" s="151" t="s">
        <v>72</v>
      </c>
      <c r="E3419" s="152">
        <v>6</v>
      </c>
      <c r="F3419" s="153">
        <v>159000</v>
      </c>
      <c r="G3419" s="153">
        <v>954000</v>
      </c>
      <c r="H3419" s="50"/>
    </row>
    <row r="3420" spans="1:8" ht="29.25">
      <c r="A3420" s="151" t="s">
        <v>1241</v>
      </c>
      <c r="B3420" s="151" t="s">
        <v>79</v>
      </c>
      <c r="C3420" s="151" t="s">
        <v>80</v>
      </c>
      <c r="D3420" s="151" t="s">
        <v>72</v>
      </c>
      <c r="E3420" s="152">
        <v>2</v>
      </c>
      <c r="F3420" s="153">
        <v>129000</v>
      </c>
      <c r="G3420" s="153">
        <v>258000</v>
      </c>
      <c r="H3420" s="50"/>
    </row>
    <row r="3421" spans="1:8" ht="29.25">
      <c r="A3421" s="151" t="s">
        <v>1241</v>
      </c>
      <c r="B3421" s="151" t="s">
        <v>91</v>
      </c>
      <c r="C3421" s="151" t="s">
        <v>92</v>
      </c>
      <c r="D3421" s="151" t="s">
        <v>72</v>
      </c>
      <c r="E3421" s="152">
        <v>6</v>
      </c>
      <c r="F3421" s="153">
        <v>249000</v>
      </c>
      <c r="G3421" s="153">
        <v>1494000</v>
      </c>
      <c r="H3421" s="50"/>
    </row>
    <row r="3422" spans="1:8" ht="43.5">
      <c r="A3422" s="151" t="s">
        <v>1242</v>
      </c>
      <c r="B3422" s="151" t="s">
        <v>75</v>
      </c>
      <c r="C3422" s="151" t="s">
        <v>76</v>
      </c>
      <c r="D3422" s="151" t="s">
        <v>78</v>
      </c>
      <c r="E3422" s="152">
        <v>9</v>
      </c>
      <c r="F3422" s="153">
        <v>189000</v>
      </c>
      <c r="G3422" s="153">
        <v>1701000</v>
      </c>
      <c r="H3422" s="50"/>
    </row>
    <row r="3423" spans="1:8" ht="43.5">
      <c r="A3423" s="151" t="s">
        <v>1242</v>
      </c>
      <c r="B3423" s="151" t="s">
        <v>93</v>
      </c>
      <c r="C3423" s="151" t="s">
        <v>94</v>
      </c>
      <c r="D3423" s="151" t="s">
        <v>72</v>
      </c>
      <c r="E3423" s="152">
        <v>5</v>
      </c>
      <c r="F3423" s="153">
        <v>549000</v>
      </c>
      <c r="G3423" s="153">
        <v>2745000</v>
      </c>
      <c r="H3423" s="50"/>
    </row>
    <row r="3424" spans="1:8" ht="43.5">
      <c r="A3424" s="151" t="s">
        <v>1242</v>
      </c>
      <c r="B3424" s="151" t="s">
        <v>79</v>
      </c>
      <c r="C3424" s="151" t="s">
        <v>80</v>
      </c>
      <c r="D3424" s="151" t="s">
        <v>72</v>
      </c>
      <c r="E3424" s="152">
        <v>9</v>
      </c>
      <c r="F3424" s="153">
        <v>129000</v>
      </c>
      <c r="G3424" s="153">
        <v>1161000</v>
      </c>
      <c r="H3424" s="50"/>
    </row>
    <row r="3425" spans="1:8" ht="43.5">
      <c r="A3425" s="151" t="s">
        <v>1242</v>
      </c>
      <c r="B3425" s="151" t="s">
        <v>69</v>
      </c>
      <c r="C3425" s="151" t="s">
        <v>70</v>
      </c>
      <c r="D3425" s="151" t="s">
        <v>72</v>
      </c>
      <c r="E3425" s="152">
        <v>7</v>
      </c>
      <c r="F3425" s="153">
        <v>149000</v>
      </c>
      <c r="G3425" s="153">
        <v>1043000</v>
      </c>
      <c r="H3425" s="50"/>
    </row>
    <row r="3426" spans="1:8" ht="43.5">
      <c r="A3426" s="151" t="s">
        <v>1242</v>
      </c>
      <c r="B3426" s="151" t="s">
        <v>88</v>
      </c>
      <c r="C3426" s="151" t="s">
        <v>89</v>
      </c>
      <c r="D3426" s="151" t="s">
        <v>72</v>
      </c>
      <c r="E3426" s="152">
        <v>4</v>
      </c>
      <c r="F3426" s="153">
        <v>299000</v>
      </c>
      <c r="G3426" s="153">
        <v>1196000</v>
      </c>
      <c r="H3426" s="50"/>
    </row>
    <row r="3427" spans="1:8" ht="43.5">
      <c r="A3427" s="151" t="s">
        <v>1243</v>
      </c>
      <c r="B3427" s="151" t="s">
        <v>86</v>
      </c>
      <c r="C3427" s="151" t="s">
        <v>87</v>
      </c>
      <c r="D3427" s="151" t="s">
        <v>72</v>
      </c>
      <c r="E3427" s="152">
        <v>7</v>
      </c>
      <c r="F3427" s="153">
        <v>169000</v>
      </c>
      <c r="G3427" s="153">
        <v>1183000</v>
      </c>
      <c r="H3427" s="50"/>
    </row>
    <row r="3428" spans="1:8" ht="43.5">
      <c r="A3428" s="151" t="s">
        <v>1243</v>
      </c>
      <c r="B3428" s="151" t="s">
        <v>79</v>
      </c>
      <c r="C3428" s="151" t="s">
        <v>80</v>
      </c>
      <c r="D3428" s="151" t="s">
        <v>72</v>
      </c>
      <c r="E3428" s="152">
        <v>10</v>
      </c>
      <c r="F3428" s="153">
        <v>129000</v>
      </c>
      <c r="G3428" s="153">
        <v>1290000</v>
      </c>
      <c r="H3428" s="50"/>
    </row>
    <row r="3429" spans="1:8" ht="43.5">
      <c r="A3429" s="151" t="s">
        <v>1243</v>
      </c>
      <c r="B3429" s="151" t="s">
        <v>96</v>
      </c>
      <c r="C3429" s="151" t="s">
        <v>97</v>
      </c>
      <c r="D3429" s="151" t="s">
        <v>72</v>
      </c>
      <c r="E3429" s="152">
        <v>2</v>
      </c>
      <c r="F3429" s="153">
        <v>449000</v>
      </c>
      <c r="G3429" s="153">
        <v>898000</v>
      </c>
      <c r="H3429" s="50"/>
    </row>
    <row r="3430" spans="1:8" ht="43.5">
      <c r="A3430" s="151" t="s">
        <v>1243</v>
      </c>
      <c r="B3430" s="151" t="s">
        <v>75</v>
      </c>
      <c r="C3430" s="151" t="s">
        <v>76</v>
      </c>
      <c r="D3430" s="151" t="s">
        <v>78</v>
      </c>
      <c r="E3430" s="152">
        <v>1</v>
      </c>
      <c r="F3430" s="153">
        <v>189000</v>
      </c>
      <c r="G3430" s="153">
        <v>189000</v>
      </c>
      <c r="H3430" s="50"/>
    </row>
    <row r="3431" spans="1:8" ht="43.5">
      <c r="A3431" s="151" t="s">
        <v>1243</v>
      </c>
      <c r="B3431" s="151" t="s">
        <v>69</v>
      </c>
      <c r="C3431" s="151" t="s">
        <v>70</v>
      </c>
      <c r="D3431" s="151" t="s">
        <v>72</v>
      </c>
      <c r="E3431" s="152">
        <v>7</v>
      </c>
      <c r="F3431" s="153">
        <v>149000</v>
      </c>
      <c r="G3431" s="153">
        <v>1043000</v>
      </c>
      <c r="H3431" s="50"/>
    </row>
    <row r="3432" spans="1:8" ht="29.25">
      <c r="A3432" s="151" t="s">
        <v>1244</v>
      </c>
      <c r="B3432" s="151" t="s">
        <v>69</v>
      </c>
      <c r="C3432" s="151" t="s">
        <v>70</v>
      </c>
      <c r="D3432" s="151" t="s">
        <v>72</v>
      </c>
      <c r="E3432" s="152">
        <v>11</v>
      </c>
      <c r="F3432" s="153">
        <v>149000</v>
      </c>
      <c r="G3432" s="153">
        <v>1639000</v>
      </c>
      <c r="H3432" s="50"/>
    </row>
    <row r="3433" spans="1:8" ht="29.25">
      <c r="A3433" s="151" t="s">
        <v>1244</v>
      </c>
      <c r="B3433" s="151" t="s">
        <v>101</v>
      </c>
      <c r="C3433" s="151" t="s">
        <v>102</v>
      </c>
      <c r="D3433" s="151" t="s">
        <v>78</v>
      </c>
      <c r="E3433" s="152">
        <v>1</v>
      </c>
      <c r="F3433" s="153">
        <v>139000</v>
      </c>
      <c r="G3433" s="153">
        <v>139000</v>
      </c>
      <c r="H3433" s="50"/>
    </row>
    <row r="3434" spans="1:8" ht="29.25">
      <c r="A3434" s="151" t="s">
        <v>1244</v>
      </c>
      <c r="B3434" s="151" t="s">
        <v>91</v>
      </c>
      <c r="C3434" s="151" t="s">
        <v>92</v>
      </c>
      <c r="D3434" s="151" t="s">
        <v>72</v>
      </c>
      <c r="E3434" s="152">
        <v>3</v>
      </c>
      <c r="F3434" s="153">
        <v>249000</v>
      </c>
      <c r="G3434" s="153">
        <v>747000</v>
      </c>
      <c r="H3434" s="50"/>
    </row>
    <row r="3435" spans="1:8" ht="29.25">
      <c r="A3435" s="151" t="s">
        <v>1244</v>
      </c>
      <c r="B3435" s="151" t="s">
        <v>96</v>
      </c>
      <c r="C3435" s="151" t="s">
        <v>97</v>
      </c>
      <c r="D3435" s="151" t="s">
        <v>72</v>
      </c>
      <c r="E3435" s="152">
        <v>2</v>
      </c>
      <c r="F3435" s="153">
        <v>449000</v>
      </c>
      <c r="G3435" s="153">
        <v>898000</v>
      </c>
      <c r="H3435" s="50"/>
    </row>
    <row r="3436" spans="1:8" ht="43.5">
      <c r="A3436" s="151" t="s">
        <v>1245</v>
      </c>
      <c r="B3436" s="151" t="s">
        <v>91</v>
      </c>
      <c r="C3436" s="151" t="s">
        <v>92</v>
      </c>
      <c r="D3436" s="151" t="s">
        <v>72</v>
      </c>
      <c r="E3436" s="152">
        <v>1</v>
      </c>
      <c r="F3436" s="153">
        <v>249000</v>
      </c>
      <c r="G3436" s="153">
        <v>249000</v>
      </c>
      <c r="H3436" s="50"/>
    </row>
    <row r="3437" spans="1:8" ht="43.5">
      <c r="A3437" s="151" t="s">
        <v>1245</v>
      </c>
      <c r="B3437" s="151" t="s">
        <v>83</v>
      </c>
      <c r="C3437" s="151" t="s">
        <v>84</v>
      </c>
      <c r="D3437" s="151" t="s">
        <v>72</v>
      </c>
      <c r="E3437" s="152">
        <v>5</v>
      </c>
      <c r="F3437" s="153">
        <v>125000</v>
      </c>
      <c r="G3437" s="153">
        <v>625000</v>
      </c>
      <c r="H3437" s="50"/>
    </row>
    <row r="3438" spans="1:8" ht="43.5">
      <c r="A3438" s="151" t="s">
        <v>1245</v>
      </c>
      <c r="B3438" s="151" t="s">
        <v>75</v>
      </c>
      <c r="C3438" s="151" t="s">
        <v>76</v>
      </c>
      <c r="D3438" s="151" t="s">
        <v>78</v>
      </c>
      <c r="E3438" s="152">
        <v>10</v>
      </c>
      <c r="F3438" s="153">
        <v>189000</v>
      </c>
      <c r="G3438" s="153">
        <v>1890000</v>
      </c>
      <c r="H3438" s="50"/>
    </row>
    <row r="3439" spans="1:8" ht="43.5">
      <c r="A3439" s="151" t="s">
        <v>1246</v>
      </c>
      <c r="B3439" s="151" t="s">
        <v>93</v>
      </c>
      <c r="C3439" s="151" t="s">
        <v>94</v>
      </c>
      <c r="D3439" s="151" t="s">
        <v>72</v>
      </c>
      <c r="E3439" s="152">
        <v>1</v>
      </c>
      <c r="F3439" s="153">
        <v>549000</v>
      </c>
      <c r="G3439" s="153">
        <v>549000</v>
      </c>
      <c r="H3439" s="50"/>
    </row>
    <row r="3440" spans="1:8" ht="43.5">
      <c r="A3440" s="151" t="s">
        <v>1246</v>
      </c>
      <c r="B3440" s="151" t="s">
        <v>79</v>
      </c>
      <c r="C3440" s="151" t="s">
        <v>80</v>
      </c>
      <c r="D3440" s="151" t="s">
        <v>72</v>
      </c>
      <c r="E3440" s="152">
        <v>11</v>
      </c>
      <c r="F3440" s="153">
        <v>129000</v>
      </c>
      <c r="G3440" s="153">
        <v>1419000</v>
      </c>
      <c r="H3440" s="50"/>
    </row>
    <row r="3441" spans="1:8" ht="43.5">
      <c r="A3441" s="151" t="s">
        <v>1246</v>
      </c>
      <c r="B3441" s="151" t="s">
        <v>101</v>
      </c>
      <c r="C3441" s="151" t="s">
        <v>102</v>
      </c>
      <c r="D3441" s="151" t="s">
        <v>78</v>
      </c>
      <c r="E3441" s="152">
        <v>2</v>
      </c>
      <c r="F3441" s="153">
        <v>139000</v>
      </c>
      <c r="G3441" s="153">
        <v>278000</v>
      </c>
      <c r="H3441" s="50"/>
    </row>
    <row r="3442" spans="1:8" ht="43.5">
      <c r="A3442" s="151" t="s">
        <v>1247</v>
      </c>
      <c r="B3442" s="151" t="s">
        <v>75</v>
      </c>
      <c r="C3442" s="151" t="s">
        <v>76</v>
      </c>
      <c r="D3442" s="151" t="s">
        <v>78</v>
      </c>
      <c r="E3442" s="152">
        <v>2</v>
      </c>
      <c r="F3442" s="153">
        <v>189000</v>
      </c>
      <c r="G3442" s="153">
        <v>378000</v>
      </c>
      <c r="H3442" s="50"/>
    </row>
    <row r="3443" spans="1:8" ht="43.5">
      <c r="A3443" s="151" t="s">
        <v>1247</v>
      </c>
      <c r="B3443" s="151" t="s">
        <v>86</v>
      </c>
      <c r="C3443" s="151" t="s">
        <v>87</v>
      </c>
      <c r="D3443" s="151" t="s">
        <v>72</v>
      </c>
      <c r="E3443" s="152">
        <v>7</v>
      </c>
      <c r="F3443" s="153">
        <v>169000</v>
      </c>
      <c r="G3443" s="153">
        <v>1183000</v>
      </c>
      <c r="H3443" s="50"/>
    </row>
    <row r="3444" spans="1:8" ht="43.5">
      <c r="A3444" s="151" t="s">
        <v>1247</v>
      </c>
      <c r="B3444" s="151" t="s">
        <v>69</v>
      </c>
      <c r="C3444" s="151" t="s">
        <v>70</v>
      </c>
      <c r="D3444" s="151" t="s">
        <v>72</v>
      </c>
      <c r="E3444" s="152">
        <v>3</v>
      </c>
      <c r="F3444" s="153">
        <v>149000</v>
      </c>
      <c r="G3444" s="153">
        <v>447000</v>
      </c>
      <c r="H3444" s="50"/>
    </row>
    <row r="3445" spans="1:8" ht="43.5">
      <c r="A3445" s="151" t="s">
        <v>1247</v>
      </c>
      <c r="B3445" s="151" t="s">
        <v>91</v>
      </c>
      <c r="C3445" s="151" t="s">
        <v>92</v>
      </c>
      <c r="D3445" s="151" t="s">
        <v>72</v>
      </c>
      <c r="E3445" s="152">
        <v>6</v>
      </c>
      <c r="F3445" s="153">
        <v>249000</v>
      </c>
      <c r="G3445" s="153">
        <v>1494000</v>
      </c>
      <c r="H3445" s="50"/>
    </row>
    <row r="3446" spans="1:8" ht="43.5">
      <c r="A3446" s="151" t="s">
        <v>1248</v>
      </c>
      <c r="B3446" s="151" t="s">
        <v>101</v>
      </c>
      <c r="C3446" s="151" t="s">
        <v>102</v>
      </c>
      <c r="D3446" s="151" t="s">
        <v>78</v>
      </c>
      <c r="E3446" s="152">
        <v>9</v>
      </c>
      <c r="F3446" s="153">
        <v>139000</v>
      </c>
      <c r="G3446" s="153">
        <v>1251000</v>
      </c>
      <c r="H3446" s="50"/>
    </row>
    <row r="3447" spans="1:8" ht="43.5">
      <c r="A3447" s="151" t="s">
        <v>1248</v>
      </c>
      <c r="B3447" s="151" t="s">
        <v>88</v>
      </c>
      <c r="C3447" s="151" t="s">
        <v>89</v>
      </c>
      <c r="D3447" s="151" t="s">
        <v>72</v>
      </c>
      <c r="E3447" s="152">
        <v>2</v>
      </c>
      <c r="F3447" s="153">
        <v>299000</v>
      </c>
      <c r="G3447" s="153">
        <v>598000</v>
      </c>
      <c r="H3447" s="50"/>
    </row>
    <row r="3448" spans="1:8" ht="29.25">
      <c r="A3448" s="151" t="s">
        <v>1249</v>
      </c>
      <c r="B3448" s="151" t="s">
        <v>96</v>
      </c>
      <c r="C3448" s="151" t="s">
        <v>97</v>
      </c>
      <c r="D3448" s="151" t="s">
        <v>72</v>
      </c>
      <c r="E3448" s="152">
        <v>3</v>
      </c>
      <c r="F3448" s="153">
        <v>449000</v>
      </c>
      <c r="G3448" s="153">
        <v>1347000</v>
      </c>
      <c r="H3448" s="50"/>
    </row>
    <row r="3449" spans="1:8" ht="29.25">
      <c r="A3449" s="151" t="s">
        <v>1249</v>
      </c>
      <c r="B3449" s="151" t="s">
        <v>73</v>
      </c>
      <c r="C3449" s="151" t="s">
        <v>74</v>
      </c>
      <c r="D3449" s="151" t="s">
        <v>72</v>
      </c>
      <c r="E3449" s="152">
        <v>6</v>
      </c>
      <c r="F3449" s="153">
        <v>119000</v>
      </c>
      <c r="G3449" s="153">
        <v>714000</v>
      </c>
      <c r="H3449" s="50"/>
    </row>
    <row r="3450" spans="1:8" ht="43.5">
      <c r="A3450" s="151" t="s">
        <v>1250</v>
      </c>
      <c r="B3450" s="151" t="s">
        <v>75</v>
      </c>
      <c r="C3450" s="151" t="s">
        <v>76</v>
      </c>
      <c r="D3450" s="151" t="s">
        <v>78</v>
      </c>
      <c r="E3450" s="152">
        <v>8</v>
      </c>
      <c r="F3450" s="153">
        <v>189000</v>
      </c>
      <c r="G3450" s="153">
        <v>1512000</v>
      </c>
      <c r="H3450" s="50"/>
    </row>
    <row r="3451" spans="1:8" ht="29.25">
      <c r="A3451" s="151" t="s">
        <v>1251</v>
      </c>
      <c r="B3451" s="151" t="s">
        <v>86</v>
      </c>
      <c r="C3451" s="151" t="s">
        <v>87</v>
      </c>
      <c r="D3451" s="151" t="s">
        <v>72</v>
      </c>
      <c r="E3451" s="152">
        <v>11</v>
      </c>
      <c r="F3451" s="153">
        <v>169000</v>
      </c>
      <c r="G3451" s="153">
        <v>1859000</v>
      </c>
      <c r="H3451" s="50"/>
    </row>
    <row r="3452" spans="1:8" ht="43.5">
      <c r="A3452" s="151" t="s">
        <v>1252</v>
      </c>
      <c r="B3452" s="151" t="s">
        <v>98</v>
      </c>
      <c r="C3452" s="151" t="s">
        <v>99</v>
      </c>
      <c r="D3452" s="151" t="s">
        <v>72</v>
      </c>
      <c r="E3452" s="152">
        <v>4</v>
      </c>
      <c r="F3452" s="153">
        <v>99000</v>
      </c>
      <c r="G3452" s="153">
        <v>396000</v>
      </c>
      <c r="H3452" s="50"/>
    </row>
    <row r="3453" spans="1:8" ht="29.25">
      <c r="A3453" s="151" t="s">
        <v>1253</v>
      </c>
      <c r="B3453" s="151" t="s">
        <v>73</v>
      </c>
      <c r="C3453" s="151" t="s">
        <v>74</v>
      </c>
      <c r="D3453" s="151" t="s">
        <v>72</v>
      </c>
      <c r="E3453" s="152">
        <v>7</v>
      </c>
      <c r="F3453" s="153">
        <v>119000</v>
      </c>
      <c r="G3453" s="153">
        <v>833000</v>
      </c>
      <c r="H3453" s="50"/>
    </row>
    <row r="3454" spans="1:8" ht="29.25">
      <c r="A3454" s="151" t="s">
        <v>1253</v>
      </c>
      <c r="B3454" s="151" t="s">
        <v>75</v>
      </c>
      <c r="C3454" s="151" t="s">
        <v>76</v>
      </c>
      <c r="D3454" s="151" t="s">
        <v>78</v>
      </c>
      <c r="E3454" s="152">
        <v>2</v>
      </c>
      <c r="F3454" s="153">
        <v>189000</v>
      </c>
      <c r="G3454" s="153">
        <v>378000</v>
      </c>
      <c r="H3454" s="50"/>
    </row>
    <row r="3455" spans="1:8" ht="29.25">
      <c r="A3455" s="151" t="s">
        <v>1253</v>
      </c>
      <c r="B3455" s="151" t="s">
        <v>91</v>
      </c>
      <c r="C3455" s="151" t="s">
        <v>92</v>
      </c>
      <c r="D3455" s="151" t="s">
        <v>72</v>
      </c>
      <c r="E3455" s="152">
        <v>3</v>
      </c>
      <c r="F3455" s="153">
        <v>249000</v>
      </c>
      <c r="G3455" s="153">
        <v>747000</v>
      </c>
      <c r="H3455" s="50"/>
    </row>
    <row r="3456" spans="1:8" ht="29.25">
      <c r="A3456" s="151" t="s">
        <v>1253</v>
      </c>
      <c r="B3456" s="151" t="s">
        <v>86</v>
      </c>
      <c r="C3456" s="151" t="s">
        <v>87</v>
      </c>
      <c r="D3456" s="151" t="s">
        <v>72</v>
      </c>
      <c r="E3456" s="152">
        <v>10</v>
      </c>
      <c r="F3456" s="153">
        <v>169000</v>
      </c>
      <c r="G3456" s="153">
        <v>1690000</v>
      </c>
      <c r="H3456" s="50"/>
    </row>
    <row r="3457" spans="1:8" ht="29.25">
      <c r="A3457" s="151" t="s">
        <v>1253</v>
      </c>
      <c r="B3457" s="151" t="s">
        <v>81</v>
      </c>
      <c r="C3457" s="151" t="s">
        <v>82</v>
      </c>
      <c r="D3457" s="151" t="s">
        <v>72</v>
      </c>
      <c r="E3457" s="152">
        <v>12</v>
      </c>
      <c r="F3457" s="153">
        <v>159000</v>
      </c>
      <c r="G3457" s="153">
        <v>1908000</v>
      </c>
      <c r="H3457" s="50"/>
    </row>
    <row r="3458" spans="1:8" ht="29.25">
      <c r="A3458" s="151" t="s">
        <v>1254</v>
      </c>
      <c r="B3458" s="151" t="s">
        <v>81</v>
      </c>
      <c r="C3458" s="151" t="s">
        <v>82</v>
      </c>
      <c r="D3458" s="151" t="s">
        <v>72</v>
      </c>
      <c r="E3458" s="152">
        <v>10</v>
      </c>
      <c r="F3458" s="153">
        <v>159000</v>
      </c>
      <c r="G3458" s="153">
        <v>1590000</v>
      </c>
      <c r="H3458" s="50"/>
    </row>
    <row r="3459" spans="1:8" ht="29.25">
      <c r="A3459" s="151" t="s">
        <v>1254</v>
      </c>
      <c r="B3459" s="151" t="s">
        <v>83</v>
      </c>
      <c r="C3459" s="151" t="s">
        <v>84</v>
      </c>
      <c r="D3459" s="151" t="s">
        <v>72</v>
      </c>
      <c r="E3459" s="152">
        <v>6</v>
      </c>
      <c r="F3459" s="153">
        <v>125000</v>
      </c>
      <c r="G3459" s="153">
        <v>750000</v>
      </c>
      <c r="H3459" s="50"/>
    </row>
    <row r="3460" spans="1:8" ht="29.25">
      <c r="A3460" s="151" t="s">
        <v>1254</v>
      </c>
      <c r="B3460" s="151" t="s">
        <v>79</v>
      </c>
      <c r="C3460" s="151" t="s">
        <v>80</v>
      </c>
      <c r="D3460" s="151" t="s">
        <v>72</v>
      </c>
      <c r="E3460" s="152">
        <v>1</v>
      </c>
      <c r="F3460" s="153">
        <v>129000</v>
      </c>
      <c r="G3460" s="153">
        <v>129000</v>
      </c>
      <c r="H3460" s="50"/>
    </row>
    <row r="3461" spans="1:8" ht="29.25">
      <c r="A3461" s="151" t="s">
        <v>1254</v>
      </c>
      <c r="B3461" s="151" t="s">
        <v>91</v>
      </c>
      <c r="C3461" s="151" t="s">
        <v>92</v>
      </c>
      <c r="D3461" s="151" t="s">
        <v>72</v>
      </c>
      <c r="E3461" s="152">
        <v>7</v>
      </c>
      <c r="F3461" s="153">
        <v>249000</v>
      </c>
      <c r="G3461" s="153">
        <v>1743000</v>
      </c>
      <c r="H3461" s="50"/>
    </row>
    <row r="3462" spans="1:8" ht="29.25">
      <c r="A3462" s="151" t="s">
        <v>1254</v>
      </c>
      <c r="B3462" s="151" t="s">
        <v>75</v>
      </c>
      <c r="C3462" s="151" t="s">
        <v>76</v>
      </c>
      <c r="D3462" s="151" t="s">
        <v>78</v>
      </c>
      <c r="E3462" s="152">
        <v>2</v>
      </c>
      <c r="F3462" s="153">
        <v>189000</v>
      </c>
      <c r="G3462" s="153">
        <v>378000</v>
      </c>
      <c r="H3462" s="50"/>
    </row>
    <row r="3463" spans="1:8" ht="43.5">
      <c r="A3463" s="151" t="s">
        <v>1255</v>
      </c>
      <c r="B3463" s="151" t="s">
        <v>73</v>
      </c>
      <c r="C3463" s="151" t="s">
        <v>74</v>
      </c>
      <c r="D3463" s="151" t="s">
        <v>72</v>
      </c>
      <c r="E3463" s="152">
        <v>11</v>
      </c>
      <c r="F3463" s="153">
        <v>119000</v>
      </c>
      <c r="G3463" s="153">
        <v>1309000</v>
      </c>
      <c r="H3463" s="50"/>
    </row>
    <row r="3464" spans="1:8" ht="43.5">
      <c r="A3464" s="151" t="s">
        <v>1255</v>
      </c>
      <c r="B3464" s="151" t="s">
        <v>79</v>
      </c>
      <c r="C3464" s="151" t="s">
        <v>80</v>
      </c>
      <c r="D3464" s="151" t="s">
        <v>72</v>
      </c>
      <c r="E3464" s="152">
        <v>4</v>
      </c>
      <c r="F3464" s="153">
        <v>129000</v>
      </c>
      <c r="G3464" s="153">
        <v>516000</v>
      </c>
      <c r="H3464" s="50"/>
    </row>
    <row r="3465" spans="1:8" ht="43.5">
      <c r="A3465" s="151" t="s">
        <v>1256</v>
      </c>
      <c r="B3465" s="151" t="s">
        <v>83</v>
      </c>
      <c r="C3465" s="151" t="s">
        <v>84</v>
      </c>
      <c r="D3465" s="151" t="s">
        <v>72</v>
      </c>
      <c r="E3465" s="152">
        <v>3</v>
      </c>
      <c r="F3465" s="153">
        <v>125000</v>
      </c>
      <c r="G3465" s="153">
        <v>375000</v>
      </c>
      <c r="H3465" s="50"/>
    </row>
    <row r="3466" spans="1:8" ht="43.5">
      <c r="A3466" s="151" t="s">
        <v>1256</v>
      </c>
      <c r="B3466" s="151" t="s">
        <v>75</v>
      </c>
      <c r="C3466" s="151" t="s">
        <v>76</v>
      </c>
      <c r="D3466" s="151" t="s">
        <v>78</v>
      </c>
      <c r="E3466" s="152">
        <v>4</v>
      </c>
      <c r="F3466" s="153">
        <v>189000</v>
      </c>
      <c r="G3466" s="153">
        <v>756000</v>
      </c>
      <c r="H3466" s="50"/>
    </row>
    <row r="3467" spans="1:8" ht="43.5">
      <c r="A3467" s="151" t="s">
        <v>1256</v>
      </c>
      <c r="B3467" s="151" t="s">
        <v>73</v>
      </c>
      <c r="C3467" s="151" t="s">
        <v>74</v>
      </c>
      <c r="D3467" s="151" t="s">
        <v>72</v>
      </c>
      <c r="E3467" s="152">
        <v>7</v>
      </c>
      <c r="F3467" s="153">
        <v>119000</v>
      </c>
      <c r="G3467" s="153">
        <v>833000</v>
      </c>
      <c r="H3467" s="50"/>
    </row>
    <row r="3468" spans="1:8" ht="43.5">
      <c r="A3468" s="151" t="s">
        <v>1257</v>
      </c>
      <c r="B3468" s="151" t="s">
        <v>86</v>
      </c>
      <c r="C3468" s="151" t="s">
        <v>87</v>
      </c>
      <c r="D3468" s="151" t="s">
        <v>72</v>
      </c>
      <c r="E3468" s="152">
        <v>10</v>
      </c>
      <c r="F3468" s="153">
        <v>169000</v>
      </c>
      <c r="G3468" s="153">
        <v>1690000</v>
      </c>
      <c r="H3468" s="50"/>
    </row>
    <row r="3469" spans="1:8" ht="43.5">
      <c r="A3469" s="151" t="s">
        <v>1257</v>
      </c>
      <c r="B3469" s="151" t="s">
        <v>79</v>
      </c>
      <c r="C3469" s="151" t="s">
        <v>80</v>
      </c>
      <c r="D3469" s="151" t="s">
        <v>72</v>
      </c>
      <c r="E3469" s="152">
        <v>11</v>
      </c>
      <c r="F3469" s="153">
        <v>129000</v>
      </c>
      <c r="G3469" s="153">
        <v>1419000</v>
      </c>
      <c r="H3469" s="50"/>
    </row>
    <row r="3470" spans="1:8" ht="43.5">
      <c r="A3470" s="151" t="s">
        <v>1257</v>
      </c>
      <c r="B3470" s="151" t="s">
        <v>101</v>
      </c>
      <c r="C3470" s="151" t="s">
        <v>102</v>
      </c>
      <c r="D3470" s="151" t="s">
        <v>78</v>
      </c>
      <c r="E3470" s="152">
        <v>11</v>
      </c>
      <c r="F3470" s="153">
        <v>139000</v>
      </c>
      <c r="G3470" s="153">
        <v>1529000</v>
      </c>
      <c r="H3470" s="50"/>
    </row>
    <row r="3471" spans="1:8" ht="43.5">
      <c r="A3471" s="151" t="s">
        <v>1257</v>
      </c>
      <c r="B3471" s="151" t="s">
        <v>91</v>
      </c>
      <c r="C3471" s="151" t="s">
        <v>92</v>
      </c>
      <c r="D3471" s="151" t="s">
        <v>72</v>
      </c>
      <c r="E3471" s="152">
        <v>6</v>
      </c>
      <c r="F3471" s="153">
        <v>249000</v>
      </c>
      <c r="G3471" s="153">
        <v>1494000</v>
      </c>
      <c r="H3471" s="50"/>
    </row>
    <row r="3472" spans="1:8" ht="43.5">
      <c r="A3472" s="151" t="s">
        <v>1257</v>
      </c>
      <c r="B3472" s="151" t="s">
        <v>93</v>
      </c>
      <c r="C3472" s="151" t="s">
        <v>94</v>
      </c>
      <c r="D3472" s="151" t="s">
        <v>72</v>
      </c>
      <c r="E3472" s="152">
        <v>4</v>
      </c>
      <c r="F3472" s="153">
        <v>549000</v>
      </c>
      <c r="G3472" s="153">
        <v>2196000</v>
      </c>
      <c r="H3472" s="50"/>
    </row>
    <row r="3473" spans="1:8" ht="29.25">
      <c r="A3473" s="151" t="s">
        <v>1258</v>
      </c>
      <c r="B3473" s="151" t="s">
        <v>91</v>
      </c>
      <c r="C3473" s="151" t="s">
        <v>92</v>
      </c>
      <c r="D3473" s="151" t="s">
        <v>72</v>
      </c>
      <c r="E3473" s="152">
        <v>1</v>
      </c>
      <c r="F3473" s="153">
        <v>249000</v>
      </c>
      <c r="G3473" s="153">
        <v>249000</v>
      </c>
      <c r="H3473" s="50"/>
    </row>
    <row r="3474" spans="1:8" ht="29.25">
      <c r="A3474" s="151" t="s">
        <v>1259</v>
      </c>
      <c r="B3474" s="151" t="s">
        <v>83</v>
      </c>
      <c r="C3474" s="151" t="s">
        <v>84</v>
      </c>
      <c r="D3474" s="151" t="s">
        <v>72</v>
      </c>
      <c r="E3474" s="152">
        <v>11</v>
      </c>
      <c r="F3474" s="153">
        <v>125000</v>
      </c>
      <c r="G3474" s="153">
        <v>1375000</v>
      </c>
      <c r="H3474" s="50"/>
    </row>
    <row r="3475" spans="1:8" ht="29.25">
      <c r="A3475" s="151" t="s">
        <v>1259</v>
      </c>
      <c r="B3475" s="151" t="s">
        <v>98</v>
      </c>
      <c r="C3475" s="151" t="s">
        <v>99</v>
      </c>
      <c r="D3475" s="151" t="s">
        <v>72</v>
      </c>
      <c r="E3475" s="152">
        <v>3</v>
      </c>
      <c r="F3475" s="153">
        <v>99000</v>
      </c>
      <c r="G3475" s="153">
        <v>297000</v>
      </c>
      <c r="H3475" s="50"/>
    </row>
    <row r="3476" spans="1:8" ht="29.25">
      <c r="A3476" s="151" t="s">
        <v>1259</v>
      </c>
      <c r="B3476" s="151" t="s">
        <v>101</v>
      </c>
      <c r="C3476" s="151" t="s">
        <v>102</v>
      </c>
      <c r="D3476" s="151" t="s">
        <v>78</v>
      </c>
      <c r="E3476" s="152">
        <v>10</v>
      </c>
      <c r="F3476" s="153">
        <v>139000</v>
      </c>
      <c r="G3476" s="153">
        <v>1390000</v>
      </c>
      <c r="H3476" s="50"/>
    </row>
    <row r="3477" spans="1:8" ht="29.25">
      <c r="A3477" s="151" t="s">
        <v>1259</v>
      </c>
      <c r="B3477" s="151" t="s">
        <v>75</v>
      </c>
      <c r="C3477" s="151" t="s">
        <v>76</v>
      </c>
      <c r="D3477" s="151" t="s">
        <v>78</v>
      </c>
      <c r="E3477" s="152">
        <v>8</v>
      </c>
      <c r="F3477" s="153">
        <v>189000</v>
      </c>
      <c r="G3477" s="153">
        <v>1512000</v>
      </c>
      <c r="H3477" s="50"/>
    </row>
    <row r="3478" spans="1:8" ht="29.25">
      <c r="A3478" s="151" t="s">
        <v>1259</v>
      </c>
      <c r="B3478" s="151" t="s">
        <v>91</v>
      </c>
      <c r="C3478" s="151" t="s">
        <v>92</v>
      </c>
      <c r="D3478" s="151" t="s">
        <v>72</v>
      </c>
      <c r="E3478" s="152">
        <v>2</v>
      </c>
      <c r="F3478" s="153">
        <v>249000</v>
      </c>
      <c r="G3478" s="153">
        <v>498000</v>
      </c>
      <c r="H3478" s="50"/>
    </row>
    <row r="3479" spans="1:8" ht="29.25">
      <c r="A3479" s="151" t="s">
        <v>1259</v>
      </c>
      <c r="B3479" s="151" t="s">
        <v>73</v>
      </c>
      <c r="C3479" s="151" t="s">
        <v>74</v>
      </c>
      <c r="D3479" s="151" t="s">
        <v>72</v>
      </c>
      <c r="E3479" s="152">
        <v>4</v>
      </c>
      <c r="F3479" s="153">
        <v>119000</v>
      </c>
      <c r="G3479" s="153">
        <v>476000</v>
      </c>
      <c r="H3479" s="50"/>
    </row>
    <row r="3480" spans="1:8" ht="43.5">
      <c r="A3480" s="151" t="s">
        <v>1260</v>
      </c>
      <c r="B3480" s="151" t="s">
        <v>91</v>
      </c>
      <c r="C3480" s="151" t="s">
        <v>92</v>
      </c>
      <c r="D3480" s="151" t="s">
        <v>72</v>
      </c>
      <c r="E3480" s="152">
        <v>1</v>
      </c>
      <c r="F3480" s="153">
        <v>249000</v>
      </c>
      <c r="G3480" s="153">
        <v>249000</v>
      </c>
      <c r="H3480" s="50"/>
    </row>
    <row r="3481" spans="1:8" ht="43.5">
      <c r="A3481" s="151" t="s">
        <v>1260</v>
      </c>
      <c r="B3481" s="151" t="s">
        <v>86</v>
      </c>
      <c r="C3481" s="151" t="s">
        <v>87</v>
      </c>
      <c r="D3481" s="151" t="s">
        <v>72</v>
      </c>
      <c r="E3481" s="152">
        <v>9</v>
      </c>
      <c r="F3481" s="153">
        <v>169000</v>
      </c>
      <c r="G3481" s="153">
        <v>1521000</v>
      </c>
      <c r="H3481" s="50"/>
    </row>
    <row r="3482" spans="1:8" ht="43.5">
      <c r="A3482" s="151" t="s">
        <v>1260</v>
      </c>
      <c r="B3482" s="151" t="s">
        <v>79</v>
      </c>
      <c r="C3482" s="151" t="s">
        <v>80</v>
      </c>
      <c r="D3482" s="151" t="s">
        <v>72</v>
      </c>
      <c r="E3482" s="152">
        <v>2</v>
      </c>
      <c r="F3482" s="153">
        <v>129000</v>
      </c>
      <c r="G3482" s="153">
        <v>258000</v>
      </c>
      <c r="H3482" s="50"/>
    </row>
    <row r="3483" spans="1:8" ht="43.5">
      <c r="A3483" s="151" t="s">
        <v>1260</v>
      </c>
      <c r="B3483" s="151" t="s">
        <v>93</v>
      </c>
      <c r="C3483" s="151" t="s">
        <v>94</v>
      </c>
      <c r="D3483" s="151" t="s">
        <v>72</v>
      </c>
      <c r="E3483" s="152">
        <v>3</v>
      </c>
      <c r="F3483" s="153">
        <v>549000</v>
      </c>
      <c r="G3483" s="153">
        <v>1647000</v>
      </c>
      <c r="H3483" s="50"/>
    </row>
    <row r="3484" spans="1:8" ht="43.5">
      <c r="A3484" s="151" t="s">
        <v>1260</v>
      </c>
      <c r="B3484" s="151" t="s">
        <v>83</v>
      </c>
      <c r="C3484" s="151" t="s">
        <v>84</v>
      </c>
      <c r="D3484" s="151" t="s">
        <v>72</v>
      </c>
      <c r="E3484" s="152">
        <v>7</v>
      </c>
      <c r="F3484" s="153">
        <v>125000</v>
      </c>
      <c r="G3484" s="153">
        <v>875000</v>
      </c>
      <c r="H3484" s="50"/>
    </row>
    <row r="3485" spans="1:8" ht="43.5">
      <c r="A3485" s="151" t="s">
        <v>1260</v>
      </c>
      <c r="B3485" s="151" t="s">
        <v>98</v>
      </c>
      <c r="C3485" s="151" t="s">
        <v>99</v>
      </c>
      <c r="D3485" s="151" t="s">
        <v>72</v>
      </c>
      <c r="E3485" s="152">
        <v>5</v>
      </c>
      <c r="F3485" s="153">
        <v>99000</v>
      </c>
      <c r="G3485" s="153">
        <v>495000</v>
      </c>
      <c r="H3485" s="50"/>
    </row>
    <row r="3486" spans="1:8" ht="43.5">
      <c r="A3486" s="151" t="s">
        <v>1261</v>
      </c>
      <c r="B3486" s="151" t="s">
        <v>91</v>
      </c>
      <c r="C3486" s="151" t="s">
        <v>92</v>
      </c>
      <c r="D3486" s="151" t="s">
        <v>72</v>
      </c>
      <c r="E3486" s="152">
        <v>5</v>
      </c>
      <c r="F3486" s="153">
        <v>249000</v>
      </c>
      <c r="G3486" s="153">
        <v>1245000</v>
      </c>
      <c r="H3486" s="50"/>
    </row>
    <row r="3487" spans="1:8" ht="43.5">
      <c r="A3487" s="151" t="s">
        <v>1261</v>
      </c>
      <c r="B3487" s="151" t="s">
        <v>93</v>
      </c>
      <c r="C3487" s="151" t="s">
        <v>94</v>
      </c>
      <c r="D3487" s="151" t="s">
        <v>72</v>
      </c>
      <c r="E3487" s="152">
        <v>3</v>
      </c>
      <c r="F3487" s="153">
        <v>549000</v>
      </c>
      <c r="G3487" s="153">
        <v>1647000</v>
      </c>
      <c r="H3487" s="50"/>
    </row>
    <row r="3488" spans="1:8" ht="43.5">
      <c r="A3488" s="151" t="s">
        <v>1261</v>
      </c>
      <c r="B3488" s="151" t="s">
        <v>73</v>
      </c>
      <c r="C3488" s="151" t="s">
        <v>74</v>
      </c>
      <c r="D3488" s="151" t="s">
        <v>72</v>
      </c>
      <c r="E3488" s="152">
        <v>10</v>
      </c>
      <c r="F3488" s="153">
        <v>119000</v>
      </c>
      <c r="G3488" s="153">
        <v>1190000</v>
      </c>
      <c r="H3488" s="50"/>
    </row>
    <row r="3489" spans="1:8" ht="43.5">
      <c r="A3489" s="151" t="s">
        <v>1261</v>
      </c>
      <c r="B3489" s="151" t="s">
        <v>96</v>
      </c>
      <c r="C3489" s="151" t="s">
        <v>97</v>
      </c>
      <c r="D3489" s="151" t="s">
        <v>72</v>
      </c>
      <c r="E3489" s="152">
        <v>2</v>
      </c>
      <c r="F3489" s="153">
        <v>449000</v>
      </c>
      <c r="G3489" s="153">
        <v>898000</v>
      </c>
      <c r="H3489" s="50"/>
    </row>
    <row r="3490" spans="1:8" ht="29.25">
      <c r="A3490" s="151" t="s">
        <v>1262</v>
      </c>
      <c r="B3490" s="151" t="s">
        <v>96</v>
      </c>
      <c r="C3490" s="151" t="s">
        <v>97</v>
      </c>
      <c r="D3490" s="151" t="s">
        <v>72</v>
      </c>
      <c r="E3490" s="152">
        <v>5</v>
      </c>
      <c r="F3490" s="153">
        <v>449000</v>
      </c>
      <c r="G3490" s="153">
        <v>2245000</v>
      </c>
      <c r="H3490" s="50"/>
    </row>
    <row r="3491" spans="1:8" ht="29.25">
      <c r="A3491" s="151" t="s">
        <v>1262</v>
      </c>
      <c r="B3491" s="151" t="s">
        <v>86</v>
      </c>
      <c r="C3491" s="151" t="s">
        <v>87</v>
      </c>
      <c r="D3491" s="151" t="s">
        <v>72</v>
      </c>
      <c r="E3491" s="152">
        <v>7</v>
      </c>
      <c r="F3491" s="153">
        <v>169000</v>
      </c>
      <c r="G3491" s="153">
        <v>1183000</v>
      </c>
      <c r="H3491" s="50"/>
    </row>
    <row r="3492" spans="1:8" ht="29.25">
      <c r="A3492" s="151" t="s">
        <v>1262</v>
      </c>
      <c r="B3492" s="151" t="s">
        <v>73</v>
      </c>
      <c r="C3492" s="151" t="s">
        <v>74</v>
      </c>
      <c r="D3492" s="151" t="s">
        <v>72</v>
      </c>
      <c r="E3492" s="152">
        <v>11</v>
      </c>
      <c r="F3492" s="153">
        <v>119000</v>
      </c>
      <c r="G3492" s="153">
        <v>1309000</v>
      </c>
      <c r="H3492" s="50"/>
    </row>
    <row r="3493" spans="1:8" ht="29.25">
      <c r="A3493" s="151" t="s">
        <v>1262</v>
      </c>
      <c r="B3493" s="151" t="s">
        <v>69</v>
      </c>
      <c r="C3493" s="151" t="s">
        <v>70</v>
      </c>
      <c r="D3493" s="151" t="s">
        <v>72</v>
      </c>
      <c r="E3493" s="152">
        <v>12</v>
      </c>
      <c r="F3493" s="153">
        <v>149000</v>
      </c>
      <c r="G3493" s="153">
        <v>1788000</v>
      </c>
      <c r="H3493" s="50"/>
    </row>
    <row r="3494" spans="1:8" ht="29.25">
      <c r="A3494" s="151" t="s">
        <v>1262</v>
      </c>
      <c r="B3494" s="151" t="s">
        <v>93</v>
      </c>
      <c r="C3494" s="151" t="s">
        <v>94</v>
      </c>
      <c r="D3494" s="151" t="s">
        <v>72</v>
      </c>
      <c r="E3494" s="152">
        <v>4</v>
      </c>
      <c r="F3494" s="153">
        <v>549000</v>
      </c>
      <c r="G3494" s="153">
        <v>2196000</v>
      </c>
      <c r="H3494" s="50"/>
    </row>
    <row r="3495" spans="1:8" ht="29.25">
      <c r="A3495" s="151" t="s">
        <v>1262</v>
      </c>
      <c r="B3495" s="151" t="s">
        <v>101</v>
      </c>
      <c r="C3495" s="151" t="s">
        <v>102</v>
      </c>
      <c r="D3495" s="151" t="s">
        <v>78</v>
      </c>
      <c r="E3495" s="152">
        <v>8</v>
      </c>
      <c r="F3495" s="153">
        <v>139000</v>
      </c>
      <c r="G3495" s="153">
        <v>1112000</v>
      </c>
      <c r="H3495" s="50"/>
    </row>
    <row r="3496" spans="1:8" ht="29.25">
      <c r="A3496" s="151" t="s">
        <v>1263</v>
      </c>
      <c r="B3496" s="151" t="s">
        <v>73</v>
      </c>
      <c r="C3496" s="151" t="s">
        <v>74</v>
      </c>
      <c r="D3496" s="151" t="s">
        <v>72</v>
      </c>
      <c r="E3496" s="152">
        <v>12</v>
      </c>
      <c r="F3496" s="153">
        <v>119000</v>
      </c>
      <c r="G3496" s="153">
        <v>1428000</v>
      </c>
      <c r="H3496" s="50"/>
    </row>
    <row r="3497" spans="1:8" ht="43.5">
      <c r="A3497" s="151" t="s">
        <v>1264</v>
      </c>
      <c r="B3497" s="151" t="s">
        <v>79</v>
      </c>
      <c r="C3497" s="151" t="s">
        <v>80</v>
      </c>
      <c r="D3497" s="151" t="s">
        <v>72</v>
      </c>
      <c r="E3497" s="152">
        <v>9</v>
      </c>
      <c r="F3497" s="153">
        <v>129000</v>
      </c>
      <c r="G3497" s="153">
        <v>1161000</v>
      </c>
      <c r="H3497" s="50"/>
    </row>
    <row r="3498" spans="1:8" ht="43.5">
      <c r="A3498" s="151" t="s">
        <v>1264</v>
      </c>
      <c r="B3498" s="151" t="s">
        <v>93</v>
      </c>
      <c r="C3498" s="151" t="s">
        <v>94</v>
      </c>
      <c r="D3498" s="151" t="s">
        <v>72</v>
      </c>
      <c r="E3498" s="152">
        <v>4</v>
      </c>
      <c r="F3498" s="153">
        <v>549000</v>
      </c>
      <c r="G3498" s="153">
        <v>2196000</v>
      </c>
      <c r="H3498" s="50"/>
    </row>
    <row r="3499" spans="1:8" ht="43.5">
      <c r="A3499" s="151" t="s">
        <v>1264</v>
      </c>
      <c r="B3499" s="151" t="s">
        <v>86</v>
      </c>
      <c r="C3499" s="151" t="s">
        <v>87</v>
      </c>
      <c r="D3499" s="151" t="s">
        <v>72</v>
      </c>
      <c r="E3499" s="152">
        <v>9</v>
      </c>
      <c r="F3499" s="153">
        <v>169000</v>
      </c>
      <c r="G3499" s="153">
        <v>1521000</v>
      </c>
      <c r="H3499" s="50"/>
    </row>
    <row r="3500" spans="1:8" ht="29.25">
      <c r="A3500" s="151" t="s">
        <v>1265</v>
      </c>
      <c r="B3500" s="151" t="s">
        <v>75</v>
      </c>
      <c r="C3500" s="151" t="s">
        <v>76</v>
      </c>
      <c r="D3500" s="151" t="s">
        <v>78</v>
      </c>
      <c r="E3500" s="152">
        <v>6</v>
      </c>
      <c r="F3500" s="153">
        <v>189000</v>
      </c>
      <c r="G3500" s="153">
        <v>1134000</v>
      </c>
      <c r="H3500" s="50"/>
    </row>
    <row r="3501" spans="1:8" ht="29.25">
      <c r="A3501" s="151" t="s">
        <v>1265</v>
      </c>
      <c r="B3501" s="151" t="s">
        <v>88</v>
      </c>
      <c r="C3501" s="151" t="s">
        <v>89</v>
      </c>
      <c r="D3501" s="151" t="s">
        <v>72</v>
      </c>
      <c r="E3501" s="152">
        <v>7</v>
      </c>
      <c r="F3501" s="153">
        <v>299000</v>
      </c>
      <c r="G3501" s="153">
        <v>2093000</v>
      </c>
      <c r="H3501" s="50"/>
    </row>
    <row r="3502" spans="1:8" ht="29.25">
      <c r="A3502" s="151" t="s">
        <v>1265</v>
      </c>
      <c r="B3502" s="151" t="s">
        <v>101</v>
      </c>
      <c r="C3502" s="151" t="s">
        <v>102</v>
      </c>
      <c r="D3502" s="151" t="s">
        <v>78</v>
      </c>
      <c r="E3502" s="152">
        <v>4</v>
      </c>
      <c r="F3502" s="153">
        <v>139000</v>
      </c>
      <c r="G3502" s="153">
        <v>556000</v>
      </c>
      <c r="H3502" s="50"/>
    </row>
    <row r="3503" spans="1:8" ht="29.25">
      <c r="A3503" s="151" t="s">
        <v>1265</v>
      </c>
      <c r="B3503" s="151" t="s">
        <v>73</v>
      </c>
      <c r="C3503" s="151" t="s">
        <v>74</v>
      </c>
      <c r="D3503" s="151" t="s">
        <v>72</v>
      </c>
      <c r="E3503" s="152">
        <v>3</v>
      </c>
      <c r="F3503" s="153">
        <v>119000</v>
      </c>
      <c r="G3503" s="153">
        <v>357000</v>
      </c>
      <c r="H3503" s="50"/>
    </row>
    <row r="3504" spans="1:8" ht="43.5">
      <c r="A3504" s="151" t="s">
        <v>1266</v>
      </c>
      <c r="B3504" s="151" t="s">
        <v>96</v>
      </c>
      <c r="C3504" s="151" t="s">
        <v>97</v>
      </c>
      <c r="D3504" s="151" t="s">
        <v>72</v>
      </c>
      <c r="E3504" s="152">
        <v>2</v>
      </c>
      <c r="F3504" s="153">
        <v>449000</v>
      </c>
      <c r="G3504" s="153">
        <v>898000</v>
      </c>
      <c r="H3504" s="50"/>
    </row>
    <row r="3505" spans="1:8" ht="43.5">
      <c r="A3505" s="151" t="s">
        <v>1266</v>
      </c>
      <c r="B3505" s="151" t="s">
        <v>98</v>
      </c>
      <c r="C3505" s="151" t="s">
        <v>99</v>
      </c>
      <c r="D3505" s="151" t="s">
        <v>72</v>
      </c>
      <c r="E3505" s="152">
        <v>6</v>
      </c>
      <c r="F3505" s="153">
        <v>99000</v>
      </c>
      <c r="G3505" s="153">
        <v>594000</v>
      </c>
      <c r="H3505" s="50"/>
    </row>
    <row r="3506" spans="1:8" ht="43.5">
      <c r="A3506" s="151" t="s">
        <v>1266</v>
      </c>
      <c r="B3506" s="151" t="s">
        <v>81</v>
      </c>
      <c r="C3506" s="151" t="s">
        <v>82</v>
      </c>
      <c r="D3506" s="151" t="s">
        <v>72</v>
      </c>
      <c r="E3506" s="152">
        <v>8</v>
      </c>
      <c r="F3506" s="153">
        <v>159000</v>
      </c>
      <c r="G3506" s="153">
        <v>1272000</v>
      </c>
      <c r="H3506" s="50"/>
    </row>
    <row r="3507" spans="1:8" ht="29.25">
      <c r="A3507" s="151" t="s">
        <v>1267</v>
      </c>
      <c r="B3507" s="151" t="s">
        <v>69</v>
      </c>
      <c r="C3507" s="151" t="s">
        <v>70</v>
      </c>
      <c r="D3507" s="151" t="s">
        <v>72</v>
      </c>
      <c r="E3507" s="152">
        <v>6</v>
      </c>
      <c r="F3507" s="153">
        <v>149000</v>
      </c>
      <c r="G3507" s="153">
        <v>894000</v>
      </c>
      <c r="H3507" s="50"/>
    </row>
    <row r="3508" spans="1:8" ht="29.25">
      <c r="A3508" s="151" t="s">
        <v>1267</v>
      </c>
      <c r="B3508" s="151" t="s">
        <v>96</v>
      </c>
      <c r="C3508" s="151" t="s">
        <v>97</v>
      </c>
      <c r="D3508" s="151" t="s">
        <v>72</v>
      </c>
      <c r="E3508" s="152">
        <v>3</v>
      </c>
      <c r="F3508" s="153">
        <v>449000</v>
      </c>
      <c r="G3508" s="153">
        <v>1347000</v>
      </c>
      <c r="H3508" s="50"/>
    </row>
    <row r="3509" spans="1:8" ht="29.25">
      <c r="A3509" s="151" t="s">
        <v>1267</v>
      </c>
      <c r="B3509" s="151" t="s">
        <v>93</v>
      </c>
      <c r="C3509" s="151" t="s">
        <v>94</v>
      </c>
      <c r="D3509" s="151" t="s">
        <v>72</v>
      </c>
      <c r="E3509" s="152">
        <v>3</v>
      </c>
      <c r="F3509" s="153">
        <v>549000</v>
      </c>
      <c r="G3509" s="153">
        <v>1647000</v>
      </c>
      <c r="H3509" s="50"/>
    </row>
    <row r="3510" spans="1:8" ht="43.5">
      <c r="A3510" s="151" t="s">
        <v>1268</v>
      </c>
      <c r="B3510" s="151" t="s">
        <v>98</v>
      </c>
      <c r="C3510" s="151" t="s">
        <v>99</v>
      </c>
      <c r="D3510" s="151" t="s">
        <v>72</v>
      </c>
      <c r="E3510" s="152">
        <v>10</v>
      </c>
      <c r="F3510" s="153">
        <v>99000</v>
      </c>
      <c r="G3510" s="153">
        <v>990000</v>
      </c>
      <c r="H3510" s="50"/>
    </row>
    <row r="3511" spans="1:8" ht="43.5">
      <c r="A3511" s="151" t="s">
        <v>1268</v>
      </c>
      <c r="B3511" s="151" t="s">
        <v>81</v>
      </c>
      <c r="C3511" s="151" t="s">
        <v>82</v>
      </c>
      <c r="D3511" s="151" t="s">
        <v>72</v>
      </c>
      <c r="E3511" s="152">
        <v>9</v>
      </c>
      <c r="F3511" s="153">
        <v>159000</v>
      </c>
      <c r="G3511" s="153">
        <v>1431000</v>
      </c>
      <c r="H3511" s="50"/>
    </row>
    <row r="3512" spans="1:8" ht="43.5">
      <c r="A3512" s="151" t="s">
        <v>1268</v>
      </c>
      <c r="B3512" s="151" t="s">
        <v>86</v>
      </c>
      <c r="C3512" s="151" t="s">
        <v>87</v>
      </c>
      <c r="D3512" s="151" t="s">
        <v>72</v>
      </c>
      <c r="E3512" s="152">
        <v>6</v>
      </c>
      <c r="F3512" s="153">
        <v>169000</v>
      </c>
      <c r="G3512" s="153">
        <v>1014000</v>
      </c>
      <c r="H3512" s="50"/>
    </row>
    <row r="3513" spans="1:8" ht="29.25">
      <c r="A3513" s="151" t="s">
        <v>1269</v>
      </c>
      <c r="B3513" s="151" t="s">
        <v>73</v>
      </c>
      <c r="C3513" s="151" t="s">
        <v>74</v>
      </c>
      <c r="D3513" s="151" t="s">
        <v>72</v>
      </c>
      <c r="E3513" s="152">
        <v>4</v>
      </c>
      <c r="F3513" s="153">
        <v>119000</v>
      </c>
      <c r="G3513" s="153">
        <v>476000</v>
      </c>
      <c r="H3513" s="50"/>
    </row>
    <row r="3514" spans="1:8" ht="29.25">
      <c r="A3514" s="151" t="s">
        <v>1269</v>
      </c>
      <c r="B3514" s="151" t="s">
        <v>96</v>
      </c>
      <c r="C3514" s="151" t="s">
        <v>97</v>
      </c>
      <c r="D3514" s="151" t="s">
        <v>72</v>
      </c>
      <c r="E3514" s="152">
        <v>3</v>
      </c>
      <c r="F3514" s="153">
        <v>449000</v>
      </c>
      <c r="G3514" s="153">
        <v>1347000</v>
      </c>
      <c r="H3514" s="50"/>
    </row>
    <row r="3515" spans="1:8" ht="29.25">
      <c r="A3515" s="151" t="s">
        <v>1270</v>
      </c>
      <c r="B3515" s="151" t="s">
        <v>93</v>
      </c>
      <c r="C3515" s="151" t="s">
        <v>94</v>
      </c>
      <c r="D3515" s="151" t="s">
        <v>72</v>
      </c>
      <c r="E3515" s="152">
        <v>4</v>
      </c>
      <c r="F3515" s="153">
        <v>549000</v>
      </c>
      <c r="G3515" s="153">
        <v>2196000</v>
      </c>
      <c r="H3515" s="50"/>
    </row>
    <row r="3516" spans="1:8" ht="29.25">
      <c r="A3516" s="151" t="s">
        <v>1270</v>
      </c>
      <c r="B3516" s="151" t="s">
        <v>86</v>
      </c>
      <c r="C3516" s="151" t="s">
        <v>87</v>
      </c>
      <c r="D3516" s="151" t="s">
        <v>72</v>
      </c>
      <c r="E3516" s="152">
        <v>8</v>
      </c>
      <c r="F3516" s="153">
        <v>169000</v>
      </c>
      <c r="G3516" s="153">
        <v>1352000</v>
      </c>
      <c r="H3516" s="50"/>
    </row>
    <row r="3517" spans="1:8" ht="29.25">
      <c r="A3517" s="151" t="s">
        <v>1270</v>
      </c>
      <c r="B3517" s="151" t="s">
        <v>101</v>
      </c>
      <c r="C3517" s="151" t="s">
        <v>102</v>
      </c>
      <c r="D3517" s="151" t="s">
        <v>78</v>
      </c>
      <c r="E3517" s="152">
        <v>11</v>
      </c>
      <c r="F3517" s="153">
        <v>139000</v>
      </c>
      <c r="G3517" s="153">
        <v>1529000</v>
      </c>
      <c r="H3517" s="50"/>
    </row>
    <row r="3518" spans="1:8" ht="43.5">
      <c r="A3518" s="151" t="s">
        <v>1271</v>
      </c>
      <c r="B3518" s="151" t="s">
        <v>93</v>
      </c>
      <c r="C3518" s="151" t="s">
        <v>94</v>
      </c>
      <c r="D3518" s="151" t="s">
        <v>72</v>
      </c>
      <c r="E3518" s="152">
        <v>5</v>
      </c>
      <c r="F3518" s="153">
        <v>549000</v>
      </c>
      <c r="G3518" s="153">
        <v>2745000</v>
      </c>
      <c r="H3518" s="50"/>
    </row>
    <row r="3519" spans="1:8" ht="43.5">
      <c r="A3519" s="151" t="s">
        <v>1271</v>
      </c>
      <c r="B3519" s="151" t="s">
        <v>73</v>
      </c>
      <c r="C3519" s="151" t="s">
        <v>74</v>
      </c>
      <c r="D3519" s="151" t="s">
        <v>72</v>
      </c>
      <c r="E3519" s="152">
        <v>6</v>
      </c>
      <c r="F3519" s="153">
        <v>119000</v>
      </c>
      <c r="G3519" s="153">
        <v>714000</v>
      </c>
      <c r="H3519" s="50"/>
    </row>
    <row r="3520" spans="1:8" ht="43.5">
      <c r="A3520" s="151" t="s">
        <v>1271</v>
      </c>
      <c r="B3520" s="151" t="s">
        <v>69</v>
      </c>
      <c r="C3520" s="151" t="s">
        <v>70</v>
      </c>
      <c r="D3520" s="151" t="s">
        <v>72</v>
      </c>
      <c r="E3520" s="152">
        <v>12</v>
      </c>
      <c r="F3520" s="153">
        <v>149000</v>
      </c>
      <c r="G3520" s="153">
        <v>1788000</v>
      </c>
      <c r="H3520" s="50"/>
    </row>
    <row r="3521" spans="1:8" ht="43.5">
      <c r="A3521" s="151" t="s">
        <v>1272</v>
      </c>
      <c r="B3521" s="151" t="s">
        <v>81</v>
      </c>
      <c r="C3521" s="151" t="s">
        <v>82</v>
      </c>
      <c r="D3521" s="151" t="s">
        <v>72</v>
      </c>
      <c r="E3521" s="152">
        <v>12</v>
      </c>
      <c r="F3521" s="153">
        <v>159000</v>
      </c>
      <c r="G3521" s="153">
        <v>1908000</v>
      </c>
      <c r="H3521" s="50"/>
    </row>
    <row r="3522" spans="1:8" ht="43.5">
      <c r="A3522" s="151" t="s">
        <v>1272</v>
      </c>
      <c r="B3522" s="151" t="s">
        <v>69</v>
      </c>
      <c r="C3522" s="151" t="s">
        <v>70</v>
      </c>
      <c r="D3522" s="151" t="s">
        <v>72</v>
      </c>
      <c r="E3522" s="152">
        <v>1</v>
      </c>
      <c r="F3522" s="153">
        <v>149000</v>
      </c>
      <c r="G3522" s="153">
        <v>149000</v>
      </c>
      <c r="H3522" s="50"/>
    </row>
    <row r="3523" spans="1:8" ht="43.5">
      <c r="A3523" s="151" t="s">
        <v>1272</v>
      </c>
      <c r="B3523" s="151" t="s">
        <v>98</v>
      </c>
      <c r="C3523" s="151" t="s">
        <v>99</v>
      </c>
      <c r="D3523" s="151" t="s">
        <v>72</v>
      </c>
      <c r="E3523" s="152">
        <v>3</v>
      </c>
      <c r="F3523" s="153">
        <v>99000</v>
      </c>
      <c r="G3523" s="153">
        <v>297000</v>
      </c>
      <c r="H3523" s="50"/>
    </row>
    <row r="3524" spans="1:8" ht="43.5">
      <c r="A3524" s="151" t="s">
        <v>1272</v>
      </c>
      <c r="B3524" s="151" t="s">
        <v>73</v>
      </c>
      <c r="C3524" s="151" t="s">
        <v>74</v>
      </c>
      <c r="D3524" s="151" t="s">
        <v>72</v>
      </c>
      <c r="E3524" s="152">
        <v>4</v>
      </c>
      <c r="F3524" s="153">
        <v>119000</v>
      </c>
      <c r="G3524" s="153">
        <v>476000</v>
      </c>
      <c r="H3524" s="50"/>
    </row>
    <row r="3525" spans="1:8" ht="43.5">
      <c r="A3525" s="151" t="s">
        <v>1272</v>
      </c>
      <c r="B3525" s="151" t="s">
        <v>91</v>
      </c>
      <c r="C3525" s="151" t="s">
        <v>92</v>
      </c>
      <c r="D3525" s="151" t="s">
        <v>72</v>
      </c>
      <c r="E3525" s="152">
        <v>3</v>
      </c>
      <c r="F3525" s="153">
        <v>249000</v>
      </c>
      <c r="G3525" s="153">
        <v>747000</v>
      </c>
      <c r="H3525" s="50"/>
    </row>
    <row r="3526" spans="1:8" ht="29.25">
      <c r="A3526" s="151" t="s">
        <v>1273</v>
      </c>
      <c r="B3526" s="151" t="s">
        <v>96</v>
      </c>
      <c r="C3526" s="151" t="s">
        <v>97</v>
      </c>
      <c r="D3526" s="151" t="s">
        <v>72</v>
      </c>
      <c r="E3526" s="152">
        <v>5</v>
      </c>
      <c r="F3526" s="153">
        <v>449000</v>
      </c>
      <c r="G3526" s="153">
        <v>2245000</v>
      </c>
      <c r="H3526" s="50"/>
    </row>
    <row r="3527" spans="1:8" ht="29.25">
      <c r="A3527" s="151" t="s">
        <v>1273</v>
      </c>
      <c r="B3527" s="151" t="s">
        <v>91</v>
      </c>
      <c r="C3527" s="151" t="s">
        <v>92</v>
      </c>
      <c r="D3527" s="151" t="s">
        <v>72</v>
      </c>
      <c r="E3527" s="152">
        <v>3</v>
      </c>
      <c r="F3527" s="153">
        <v>249000</v>
      </c>
      <c r="G3527" s="153">
        <v>747000</v>
      </c>
      <c r="H3527" s="50"/>
    </row>
    <row r="3528" spans="1:8" ht="29.25">
      <c r="A3528" s="151" t="s">
        <v>1273</v>
      </c>
      <c r="B3528" s="151" t="s">
        <v>86</v>
      </c>
      <c r="C3528" s="151" t="s">
        <v>87</v>
      </c>
      <c r="D3528" s="151" t="s">
        <v>72</v>
      </c>
      <c r="E3528" s="152">
        <v>10</v>
      </c>
      <c r="F3528" s="153">
        <v>169000</v>
      </c>
      <c r="G3528" s="153">
        <v>1690000</v>
      </c>
      <c r="H3528" s="50"/>
    </row>
    <row r="3529" spans="1:8" ht="29.25">
      <c r="A3529" s="151" t="s">
        <v>1273</v>
      </c>
      <c r="B3529" s="151" t="s">
        <v>83</v>
      </c>
      <c r="C3529" s="151" t="s">
        <v>84</v>
      </c>
      <c r="D3529" s="151" t="s">
        <v>72</v>
      </c>
      <c r="E3529" s="152">
        <v>7</v>
      </c>
      <c r="F3529" s="153">
        <v>125000</v>
      </c>
      <c r="G3529" s="153">
        <v>875000</v>
      </c>
      <c r="H3529" s="50"/>
    </row>
    <row r="3530" spans="1:8" ht="29.25">
      <c r="A3530" s="151" t="s">
        <v>1273</v>
      </c>
      <c r="B3530" s="151" t="s">
        <v>75</v>
      </c>
      <c r="C3530" s="151" t="s">
        <v>76</v>
      </c>
      <c r="D3530" s="151" t="s">
        <v>78</v>
      </c>
      <c r="E3530" s="152">
        <v>11</v>
      </c>
      <c r="F3530" s="153">
        <v>189000</v>
      </c>
      <c r="G3530" s="153">
        <v>2079000</v>
      </c>
      <c r="H3530" s="50"/>
    </row>
    <row r="3531" spans="1:8" ht="29.25">
      <c r="A3531" s="151" t="s">
        <v>1273</v>
      </c>
      <c r="B3531" s="151" t="s">
        <v>98</v>
      </c>
      <c r="C3531" s="151" t="s">
        <v>99</v>
      </c>
      <c r="D3531" s="151" t="s">
        <v>72</v>
      </c>
      <c r="E3531" s="152">
        <v>7</v>
      </c>
      <c r="F3531" s="153">
        <v>99000</v>
      </c>
      <c r="G3531" s="153">
        <v>693000</v>
      </c>
      <c r="H3531" s="50"/>
    </row>
    <row r="3532" spans="1:8" ht="29.25">
      <c r="A3532" s="151" t="s">
        <v>1274</v>
      </c>
      <c r="B3532" s="151" t="s">
        <v>98</v>
      </c>
      <c r="C3532" s="151" t="s">
        <v>99</v>
      </c>
      <c r="D3532" s="151" t="s">
        <v>72</v>
      </c>
      <c r="E3532" s="152">
        <v>10</v>
      </c>
      <c r="F3532" s="153">
        <v>99000</v>
      </c>
      <c r="G3532" s="153">
        <v>990000</v>
      </c>
      <c r="H3532" s="50"/>
    </row>
    <row r="3533" spans="1:8" ht="29.25">
      <c r="A3533" s="151" t="s">
        <v>1274</v>
      </c>
      <c r="B3533" s="151" t="s">
        <v>88</v>
      </c>
      <c r="C3533" s="151" t="s">
        <v>89</v>
      </c>
      <c r="D3533" s="151" t="s">
        <v>72</v>
      </c>
      <c r="E3533" s="152">
        <v>4</v>
      </c>
      <c r="F3533" s="153">
        <v>299000</v>
      </c>
      <c r="G3533" s="153">
        <v>1196000</v>
      </c>
      <c r="H3533" s="50"/>
    </row>
    <row r="3534" spans="1:8" ht="29.25">
      <c r="A3534" s="151" t="s">
        <v>1274</v>
      </c>
      <c r="B3534" s="151" t="s">
        <v>83</v>
      </c>
      <c r="C3534" s="151" t="s">
        <v>84</v>
      </c>
      <c r="D3534" s="151" t="s">
        <v>72</v>
      </c>
      <c r="E3534" s="152">
        <v>6</v>
      </c>
      <c r="F3534" s="153">
        <v>125000</v>
      </c>
      <c r="G3534" s="153">
        <v>750000</v>
      </c>
      <c r="H3534" s="50"/>
    </row>
    <row r="3535" spans="1:8" ht="29.25">
      <c r="A3535" s="151" t="s">
        <v>1274</v>
      </c>
      <c r="B3535" s="151" t="s">
        <v>96</v>
      </c>
      <c r="C3535" s="151" t="s">
        <v>97</v>
      </c>
      <c r="D3535" s="151" t="s">
        <v>72</v>
      </c>
      <c r="E3535" s="152">
        <v>2</v>
      </c>
      <c r="F3535" s="153">
        <v>449000</v>
      </c>
      <c r="G3535" s="153">
        <v>898000</v>
      </c>
      <c r="H3535" s="50"/>
    </row>
    <row r="3536" spans="1:8" ht="29.25">
      <c r="A3536" s="151" t="s">
        <v>1275</v>
      </c>
      <c r="B3536" s="151" t="s">
        <v>101</v>
      </c>
      <c r="C3536" s="151" t="s">
        <v>102</v>
      </c>
      <c r="D3536" s="151" t="s">
        <v>78</v>
      </c>
      <c r="E3536" s="152">
        <v>8</v>
      </c>
      <c r="F3536" s="153">
        <v>139000</v>
      </c>
      <c r="G3536" s="153">
        <v>1112000</v>
      </c>
      <c r="H3536" s="50"/>
    </row>
    <row r="3537" spans="1:8" ht="29.25">
      <c r="A3537" s="151" t="s">
        <v>1275</v>
      </c>
      <c r="B3537" s="151" t="s">
        <v>83</v>
      </c>
      <c r="C3537" s="151" t="s">
        <v>84</v>
      </c>
      <c r="D3537" s="151" t="s">
        <v>72</v>
      </c>
      <c r="E3537" s="152">
        <v>2</v>
      </c>
      <c r="F3537" s="153">
        <v>125000</v>
      </c>
      <c r="G3537" s="153">
        <v>250000</v>
      </c>
      <c r="H3537" s="50"/>
    </row>
    <row r="3538" spans="1:8" ht="29.25">
      <c r="A3538" s="151" t="s">
        <v>1275</v>
      </c>
      <c r="B3538" s="151" t="s">
        <v>81</v>
      </c>
      <c r="C3538" s="151" t="s">
        <v>82</v>
      </c>
      <c r="D3538" s="151" t="s">
        <v>72</v>
      </c>
      <c r="E3538" s="152">
        <v>8</v>
      </c>
      <c r="F3538" s="153">
        <v>159000</v>
      </c>
      <c r="G3538" s="153">
        <v>1272000</v>
      </c>
      <c r="H3538" s="50"/>
    </row>
    <row r="3539" spans="1:8" ht="29.25">
      <c r="A3539" s="151" t="s">
        <v>1275</v>
      </c>
      <c r="B3539" s="151" t="s">
        <v>73</v>
      </c>
      <c r="C3539" s="151" t="s">
        <v>74</v>
      </c>
      <c r="D3539" s="151" t="s">
        <v>72</v>
      </c>
      <c r="E3539" s="152">
        <v>9</v>
      </c>
      <c r="F3539" s="153">
        <v>119000</v>
      </c>
      <c r="G3539" s="153">
        <v>1071000</v>
      </c>
      <c r="H3539" s="50"/>
    </row>
    <row r="3540" spans="1:8" ht="29.25">
      <c r="A3540" s="151" t="s">
        <v>1275</v>
      </c>
      <c r="B3540" s="151" t="s">
        <v>98</v>
      </c>
      <c r="C3540" s="151" t="s">
        <v>99</v>
      </c>
      <c r="D3540" s="151" t="s">
        <v>72</v>
      </c>
      <c r="E3540" s="152">
        <v>5</v>
      </c>
      <c r="F3540" s="153">
        <v>99000</v>
      </c>
      <c r="G3540" s="153">
        <v>495000</v>
      </c>
      <c r="H3540" s="50"/>
    </row>
    <row r="3541" spans="1:8" ht="29.25">
      <c r="A3541" s="151" t="s">
        <v>1275</v>
      </c>
      <c r="B3541" s="151" t="s">
        <v>86</v>
      </c>
      <c r="C3541" s="151" t="s">
        <v>87</v>
      </c>
      <c r="D3541" s="151" t="s">
        <v>72</v>
      </c>
      <c r="E3541" s="152">
        <v>6</v>
      </c>
      <c r="F3541" s="153">
        <v>169000</v>
      </c>
      <c r="G3541" s="153">
        <v>1014000</v>
      </c>
      <c r="H3541" s="50"/>
    </row>
    <row r="3542" spans="1:8" ht="29.25">
      <c r="A3542" s="151" t="s">
        <v>1276</v>
      </c>
      <c r="B3542" s="151" t="s">
        <v>75</v>
      </c>
      <c r="C3542" s="151" t="s">
        <v>76</v>
      </c>
      <c r="D3542" s="151" t="s">
        <v>78</v>
      </c>
      <c r="E3542" s="152">
        <v>8</v>
      </c>
      <c r="F3542" s="153">
        <v>189000</v>
      </c>
      <c r="G3542" s="153">
        <v>1512000</v>
      </c>
      <c r="H3542" s="50"/>
    </row>
    <row r="3543" spans="1:8" ht="29.25">
      <c r="A3543" s="151" t="s">
        <v>1276</v>
      </c>
      <c r="B3543" s="151" t="s">
        <v>81</v>
      </c>
      <c r="C3543" s="151" t="s">
        <v>82</v>
      </c>
      <c r="D3543" s="151" t="s">
        <v>72</v>
      </c>
      <c r="E3543" s="152">
        <v>7</v>
      </c>
      <c r="F3543" s="153">
        <v>159000</v>
      </c>
      <c r="G3543" s="153">
        <v>1113000</v>
      </c>
      <c r="H3543" s="50"/>
    </row>
    <row r="3544" spans="1:8" ht="29.25">
      <c r="A3544" s="151" t="s">
        <v>1276</v>
      </c>
      <c r="B3544" s="151" t="s">
        <v>88</v>
      </c>
      <c r="C3544" s="151" t="s">
        <v>89</v>
      </c>
      <c r="D3544" s="151" t="s">
        <v>72</v>
      </c>
      <c r="E3544" s="152">
        <v>1</v>
      </c>
      <c r="F3544" s="153">
        <v>299000</v>
      </c>
      <c r="G3544" s="153">
        <v>299000</v>
      </c>
      <c r="H3544" s="50"/>
    </row>
    <row r="3545" spans="1:8" ht="29.25">
      <c r="A3545" s="151" t="s">
        <v>1276</v>
      </c>
      <c r="B3545" s="151" t="s">
        <v>86</v>
      </c>
      <c r="C3545" s="151" t="s">
        <v>87</v>
      </c>
      <c r="D3545" s="151" t="s">
        <v>72</v>
      </c>
      <c r="E3545" s="152">
        <v>5</v>
      </c>
      <c r="F3545" s="153">
        <v>169000</v>
      </c>
      <c r="G3545" s="153">
        <v>845000</v>
      </c>
      <c r="H3545" s="50"/>
    </row>
    <row r="3546" spans="1:8" ht="43.5">
      <c r="A3546" s="151" t="s">
        <v>1277</v>
      </c>
      <c r="B3546" s="151" t="s">
        <v>69</v>
      </c>
      <c r="C3546" s="151" t="s">
        <v>70</v>
      </c>
      <c r="D3546" s="151" t="s">
        <v>72</v>
      </c>
      <c r="E3546" s="152">
        <v>2</v>
      </c>
      <c r="F3546" s="153">
        <v>149000</v>
      </c>
      <c r="G3546" s="153">
        <v>298000</v>
      </c>
      <c r="H3546" s="50"/>
    </row>
    <row r="3547" spans="1:8" ht="29.25">
      <c r="A3547" s="151" t="s">
        <v>1278</v>
      </c>
      <c r="B3547" s="151" t="s">
        <v>86</v>
      </c>
      <c r="C3547" s="151" t="s">
        <v>87</v>
      </c>
      <c r="D3547" s="151" t="s">
        <v>72</v>
      </c>
      <c r="E3547" s="152">
        <v>12</v>
      </c>
      <c r="F3547" s="153">
        <v>169000</v>
      </c>
      <c r="G3547" s="153">
        <v>2028000</v>
      </c>
      <c r="H3547" s="50"/>
    </row>
    <row r="3548" spans="1:8" ht="29.25">
      <c r="A3548" s="151" t="s">
        <v>1278</v>
      </c>
      <c r="B3548" s="151" t="s">
        <v>91</v>
      </c>
      <c r="C3548" s="151" t="s">
        <v>92</v>
      </c>
      <c r="D3548" s="151" t="s">
        <v>72</v>
      </c>
      <c r="E3548" s="152">
        <v>6</v>
      </c>
      <c r="F3548" s="153">
        <v>249000</v>
      </c>
      <c r="G3548" s="153">
        <v>1494000</v>
      </c>
      <c r="H3548" s="50"/>
    </row>
    <row r="3549" spans="1:8" ht="29.25">
      <c r="A3549" s="151" t="s">
        <v>1278</v>
      </c>
      <c r="B3549" s="151" t="s">
        <v>98</v>
      </c>
      <c r="C3549" s="151" t="s">
        <v>99</v>
      </c>
      <c r="D3549" s="151" t="s">
        <v>72</v>
      </c>
      <c r="E3549" s="152">
        <v>2</v>
      </c>
      <c r="F3549" s="153">
        <v>99000</v>
      </c>
      <c r="G3549" s="153">
        <v>198000</v>
      </c>
      <c r="H3549" s="50"/>
    </row>
    <row r="3550" spans="1:8" ht="29.25">
      <c r="A3550" s="151" t="s">
        <v>1279</v>
      </c>
      <c r="B3550" s="151" t="s">
        <v>83</v>
      </c>
      <c r="C3550" s="151" t="s">
        <v>84</v>
      </c>
      <c r="D3550" s="151" t="s">
        <v>72</v>
      </c>
      <c r="E3550" s="152">
        <v>3</v>
      </c>
      <c r="F3550" s="153">
        <v>125000</v>
      </c>
      <c r="G3550" s="153">
        <v>375000</v>
      </c>
      <c r="H3550" s="50"/>
    </row>
    <row r="3551" spans="1:8" ht="29.25">
      <c r="A3551" s="151" t="s">
        <v>1279</v>
      </c>
      <c r="B3551" s="151" t="s">
        <v>79</v>
      </c>
      <c r="C3551" s="151" t="s">
        <v>80</v>
      </c>
      <c r="D3551" s="151" t="s">
        <v>72</v>
      </c>
      <c r="E3551" s="152">
        <v>7</v>
      </c>
      <c r="F3551" s="153">
        <v>129000</v>
      </c>
      <c r="G3551" s="153">
        <v>903000</v>
      </c>
      <c r="H3551" s="50"/>
    </row>
    <row r="3552" spans="1:8" ht="29.25">
      <c r="A3552" s="151" t="s">
        <v>1279</v>
      </c>
      <c r="B3552" s="151" t="s">
        <v>93</v>
      </c>
      <c r="C3552" s="151" t="s">
        <v>94</v>
      </c>
      <c r="D3552" s="151" t="s">
        <v>72</v>
      </c>
      <c r="E3552" s="152">
        <v>5</v>
      </c>
      <c r="F3552" s="153">
        <v>549000</v>
      </c>
      <c r="G3552" s="153">
        <v>2745000</v>
      </c>
      <c r="H3552" s="50"/>
    </row>
    <row r="3553" spans="1:8" ht="29.25">
      <c r="A3553" s="151" t="s">
        <v>1279</v>
      </c>
      <c r="B3553" s="151" t="s">
        <v>101</v>
      </c>
      <c r="C3553" s="151" t="s">
        <v>102</v>
      </c>
      <c r="D3553" s="151" t="s">
        <v>78</v>
      </c>
      <c r="E3553" s="152">
        <v>12</v>
      </c>
      <c r="F3553" s="153">
        <v>139000</v>
      </c>
      <c r="G3553" s="153">
        <v>1668000</v>
      </c>
      <c r="H3553" s="50"/>
    </row>
    <row r="3554" spans="1:8" ht="29.25">
      <c r="A3554" s="151" t="s">
        <v>1279</v>
      </c>
      <c r="B3554" s="151" t="s">
        <v>69</v>
      </c>
      <c r="C3554" s="151" t="s">
        <v>70</v>
      </c>
      <c r="D3554" s="151" t="s">
        <v>72</v>
      </c>
      <c r="E3554" s="152">
        <v>1</v>
      </c>
      <c r="F3554" s="153">
        <v>149000</v>
      </c>
      <c r="G3554" s="153">
        <v>149000</v>
      </c>
      <c r="H3554" s="50"/>
    </row>
    <row r="3555" spans="1:8" ht="29.25">
      <c r="A3555" s="151" t="s">
        <v>1279</v>
      </c>
      <c r="B3555" s="151" t="s">
        <v>88</v>
      </c>
      <c r="C3555" s="151" t="s">
        <v>89</v>
      </c>
      <c r="D3555" s="151" t="s">
        <v>72</v>
      </c>
      <c r="E3555" s="152">
        <v>2</v>
      </c>
      <c r="F3555" s="153">
        <v>299000</v>
      </c>
      <c r="G3555" s="153">
        <v>598000</v>
      </c>
      <c r="H3555" s="50"/>
    </row>
    <row r="3556" spans="1:8" ht="43.5">
      <c r="A3556" s="151" t="s">
        <v>1280</v>
      </c>
      <c r="B3556" s="151" t="s">
        <v>73</v>
      </c>
      <c r="C3556" s="151" t="s">
        <v>74</v>
      </c>
      <c r="D3556" s="151" t="s">
        <v>72</v>
      </c>
      <c r="E3556" s="152">
        <v>12</v>
      </c>
      <c r="F3556" s="153">
        <v>119000</v>
      </c>
      <c r="G3556" s="153">
        <v>1428000</v>
      </c>
      <c r="H3556" s="50"/>
    </row>
    <row r="3557" spans="1:8" ht="43.5">
      <c r="A3557" s="151" t="s">
        <v>1280</v>
      </c>
      <c r="B3557" s="151" t="s">
        <v>98</v>
      </c>
      <c r="C3557" s="151" t="s">
        <v>99</v>
      </c>
      <c r="D3557" s="151" t="s">
        <v>72</v>
      </c>
      <c r="E3557" s="152">
        <v>10</v>
      </c>
      <c r="F3557" s="153">
        <v>99000</v>
      </c>
      <c r="G3557" s="153">
        <v>990000</v>
      </c>
      <c r="H3557" s="50"/>
    </row>
    <row r="3558" spans="1:8" ht="43.5">
      <c r="A3558" s="151" t="s">
        <v>1280</v>
      </c>
      <c r="B3558" s="151" t="s">
        <v>96</v>
      </c>
      <c r="C3558" s="151" t="s">
        <v>97</v>
      </c>
      <c r="D3558" s="151" t="s">
        <v>72</v>
      </c>
      <c r="E3558" s="152">
        <v>4</v>
      </c>
      <c r="F3558" s="153">
        <v>449000</v>
      </c>
      <c r="G3558" s="153">
        <v>1796000</v>
      </c>
      <c r="H3558" s="50"/>
    </row>
    <row r="3559" spans="1:8" ht="43.5">
      <c r="A3559" s="151" t="s">
        <v>1280</v>
      </c>
      <c r="B3559" s="151" t="s">
        <v>101</v>
      </c>
      <c r="C3559" s="151" t="s">
        <v>102</v>
      </c>
      <c r="D3559" s="151" t="s">
        <v>78</v>
      </c>
      <c r="E3559" s="152">
        <v>12</v>
      </c>
      <c r="F3559" s="153">
        <v>139000</v>
      </c>
      <c r="G3559" s="153">
        <v>1668000</v>
      </c>
      <c r="H3559" s="50"/>
    </row>
    <row r="3560" spans="1:8" ht="43.5">
      <c r="A3560" s="151" t="s">
        <v>1280</v>
      </c>
      <c r="B3560" s="151" t="s">
        <v>91</v>
      </c>
      <c r="C3560" s="151" t="s">
        <v>92</v>
      </c>
      <c r="D3560" s="151" t="s">
        <v>72</v>
      </c>
      <c r="E3560" s="152">
        <v>2</v>
      </c>
      <c r="F3560" s="153">
        <v>249000</v>
      </c>
      <c r="G3560" s="153">
        <v>498000</v>
      </c>
      <c r="H3560" s="50"/>
    </row>
    <row r="3561" spans="1:8" ht="43.5">
      <c r="A3561" s="151" t="s">
        <v>1280</v>
      </c>
      <c r="B3561" s="151" t="s">
        <v>86</v>
      </c>
      <c r="C3561" s="151" t="s">
        <v>87</v>
      </c>
      <c r="D3561" s="151" t="s">
        <v>72</v>
      </c>
      <c r="E3561" s="152">
        <v>6</v>
      </c>
      <c r="F3561" s="153">
        <v>169000</v>
      </c>
      <c r="G3561" s="153">
        <v>1014000</v>
      </c>
      <c r="H3561" s="50"/>
    </row>
    <row r="3562" spans="1:8" ht="29.25">
      <c r="A3562" s="151" t="s">
        <v>1281</v>
      </c>
      <c r="B3562" s="151" t="s">
        <v>81</v>
      </c>
      <c r="C3562" s="151" t="s">
        <v>82</v>
      </c>
      <c r="D3562" s="151" t="s">
        <v>72</v>
      </c>
      <c r="E3562" s="152">
        <v>12</v>
      </c>
      <c r="F3562" s="153">
        <v>159000</v>
      </c>
      <c r="G3562" s="153">
        <v>1908000</v>
      </c>
      <c r="H3562" s="50"/>
    </row>
    <row r="3563" spans="1:8" ht="29.25">
      <c r="A3563" s="151" t="s">
        <v>1281</v>
      </c>
      <c r="B3563" s="151" t="s">
        <v>83</v>
      </c>
      <c r="C3563" s="151" t="s">
        <v>84</v>
      </c>
      <c r="D3563" s="151" t="s">
        <v>72</v>
      </c>
      <c r="E3563" s="152">
        <v>10</v>
      </c>
      <c r="F3563" s="153">
        <v>125000</v>
      </c>
      <c r="G3563" s="153">
        <v>1250000</v>
      </c>
      <c r="H3563" s="50"/>
    </row>
    <row r="3564" spans="1:8" ht="29.25">
      <c r="A3564" s="151" t="s">
        <v>1281</v>
      </c>
      <c r="B3564" s="151" t="s">
        <v>73</v>
      </c>
      <c r="C3564" s="151" t="s">
        <v>74</v>
      </c>
      <c r="D3564" s="151" t="s">
        <v>72</v>
      </c>
      <c r="E3564" s="152">
        <v>9</v>
      </c>
      <c r="F3564" s="153">
        <v>119000</v>
      </c>
      <c r="G3564" s="153">
        <v>1071000</v>
      </c>
      <c r="H3564" s="50"/>
    </row>
    <row r="3565" spans="1:8" ht="29.25">
      <c r="A3565" s="151" t="s">
        <v>1281</v>
      </c>
      <c r="B3565" s="151" t="s">
        <v>75</v>
      </c>
      <c r="C3565" s="151" t="s">
        <v>76</v>
      </c>
      <c r="D3565" s="151" t="s">
        <v>78</v>
      </c>
      <c r="E3565" s="152">
        <v>12</v>
      </c>
      <c r="F3565" s="153">
        <v>189000</v>
      </c>
      <c r="G3565" s="153">
        <v>2268000</v>
      </c>
      <c r="H3565" s="50"/>
    </row>
    <row r="3566" spans="1:8" ht="29.25">
      <c r="A3566" s="151" t="s">
        <v>1282</v>
      </c>
      <c r="B3566" s="151" t="s">
        <v>81</v>
      </c>
      <c r="C3566" s="151" t="s">
        <v>82</v>
      </c>
      <c r="D3566" s="151" t="s">
        <v>72</v>
      </c>
      <c r="E3566" s="152">
        <v>2</v>
      </c>
      <c r="F3566" s="153">
        <v>159000</v>
      </c>
      <c r="G3566" s="153">
        <v>318000</v>
      </c>
      <c r="H3566" s="50"/>
    </row>
    <row r="3567" spans="1:8" ht="29.25">
      <c r="A3567" s="151" t="s">
        <v>1282</v>
      </c>
      <c r="B3567" s="151" t="s">
        <v>83</v>
      </c>
      <c r="C3567" s="151" t="s">
        <v>84</v>
      </c>
      <c r="D3567" s="151" t="s">
        <v>72</v>
      </c>
      <c r="E3567" s="152">
        <v>3</v>
      </c>
      <c r="F3567" s="153">
        <v>125000</v>
      </c>
      <c r="G3567" s="153">
        <v>375000</v>
      </c>
      <c r="H3567" s="50"/>
    </row>
    <row r="3568" spans="1:8" ht="29.25">
      <c r="A3568" s="151" t="s">
        <v>1283</v>
      </c>
      <c r="B3568" s="151" t="s">
        <v>79</v>
      </c>
      <c r="C3568" s="151" t="s">
        <v>80</v>
      </c>
      <c r="D3568" s="151" t="s">
        <v>72</v>
      </c>
      <c r="E3568" s="152">
        <v>6</v>
      </c>
      <c r="F3568" s="153">
        <v>129000</v>
      </c>
      <c r="G3568" s="153">
        <v>774000</v>
      </c>
      <c r="H3568" s="50"/>
    </row>
    <row r="3569" spans="1:8" ht="29.25">
      <c r="A3569" s="151" t="s">
        <v>1283</v>
      </c>
      <c r="B3569" s="151" t="s">
        <v>88</v>
      </c>
      <c r="C3569" s="151" t="s">
        <v>89</v>
      </c>
      <c r="D3569" s="151" t="s">
        <v>72</v>
      </c>
      <c r="E3569" s="152">
        <v>1</v>
      </c>
      <c r="F3569" s="153">
        <v>299000</v>
      </c>
      <c r="G3569" s="153">
        <v>299000</v>
      </c>
      <c r="H3569" s="50"/>
    </row>
    <row r="3570" spans="1:8" ht="29.25">
      <c r="A3570" s="151" t="s">
        <v>1283</v>
      </c>
      <c r="B3570" s="151" t="s">
        <v>96</v>
      </c>
      <c r="C3570" s="151" t="s">
        <v>97</v>
      </c>
      <c r="D3570" s="151" t="s">
        <v>72</v>
      </c>
      <c r="E3570" s="152">
        <v>2</v>
      </c>
      <c r="F3570" s="153">
        <v>449000</v>
      </c>
      <c r="G3570" s="153">
        <v>898000</v>
      </c>
      <c r="H3570" s="50"/>
    </row>
    <row r="3571" spans="1:8" ht="29.25">
      <c r="A3571" s="151" t="s">
        <v>1283</v>
      </c>
      <c r="B3571" s="151" t="s">
        <v>73</v>
      </c>
      <c r="C3571" s="151" t="s">
        <v>74</v>
      </c>
      <c r="D3571" s="151" t="s">
        <v>72</v>
      </c>
      <c r="E3571" s="152">
        <v>10</v>
      </c>
      <c r="F3571" s="153">
        <v>119000</v>
      </c>
      <c r="G3571" s="153">
        <v>1190000</v>
      </c>
      <c r="H3571" s="50"/>
    </row>
    <row r="3572" spans="1:8" ht="29.25">
      <c r="A3572" s="151" t="s">
        <v>1283</v>
      </c>
      <c r="B3572" s="151" t="s">
        <v>81</v>
      </c>
      <c r="C3572" s="151" t="s">
        <v>82</v>
      </c>
      <c r="D3572" s="151" t="s">
        <v>72</v>
      </c>
      <c r="E3572" s="152">
        <v>10</v>
      </c>
      <c r="F3572" s="153">
        <v>159000</v>
      </c>
      <c r="G3572" s="153">
        <v>1590000</v>
      </c>
      <c r="H3572" s="50"/>
    </row>
    <row r="3573" spans="1:8" ht="29.25">
      <c r="A3573" s="151" t="s">
        <v>1283</v>
      </c>
      <c r="B3573" s="151" t="s">
        <v>75</v>
      </c>
      <c r="C3573" s="151" t="s">
        <v>76</v>
      </c>
      <c r="D3573" s="151" t="s">
        <v>78</v>
      </c>
      <c r="E3573" s="152">
        <v>1</v>
      </c>
      <c r="F3573" s="153">
        <v>189000</v>
      </c>
      <c r="G3573" s="153">
        <v>189000</v>
      </c>
      <c r="H3573" s="50"/>
    </row>
    <row r="3574" spans="1:8" ht="43.5">
      <c r="A3574" s="151" t="s">
        <v>1284</v>
      </c>
      <c r="B3574" s="151" t="s">
        <v>83</v>
      </c>
      <c r="C3574" s="151" t="s">
        <v>84</v>
      </c>
      <c r="D3574" s="151" t="s">
        <v>72</v>
      </c>
      <c r="E3574" s="152">
        <v>8</v>
      </c>
      <c r="F3574" s="153">
        <v>125000</v>
      </c>
      <c r="G3574" s="153">
        <v>1000000</v>
      </c>
      <c r="H3574" s="50"/>
    </row>
    <row r="3575" spans="1:8" ht="29.25">
      <c r="A3575" s="151" t="s">
        <v>1285</v>
      </c>
      <c r="B3575" s="151" t="s">
        <v>75</v>
      </c>
      <c r="C3575" s="151" t="s">
        <v>76</v>
      </c>
      <c r="D3575" s="151" t="s">
        <v>78</v>
      </c>
      <c r="E3575" s="152">
        <v>3</v>
      </c>
      <c r="F3575" s="153">
        <v>189000</v>
      </c>
      <c r="G3575" s="153">
        <v>567000</v>
      </c>
      <c r="H3575" s="50"/>
    </row>
    <row r="3576" spans="1:8" ht="29.25">
      <c r="A3576" s="151" t="s">
        <v>1285</v>
      </c>
      <c r="B3576" s="151" t="s">
        <v>88</v>
      </c>
      <c r="C3576" s="151" t="s">
        <v>89</v>
      </c>
      <c r="D3576" s="151" t="s">
        <v>72</v>
      </c>
      <c r="E3576" s="152">
        <v>5</v>
      </c>
      <c r="F3576" s="153">
        <v>299000</v>
      </c>
      <c r="G3576" s="153">
        <v>1495000</v>
      </c>
      <c r="H3576" s="50"/>
    </row>
    <row r="3577" spans="1:8" ht="29.25">
      <c r="A3577" s="151" t="s">
        <v>1285</v>
      </c>
      <c r="B3577" s="151" t="s">
        <v>69</v>
      </c>
      <c r="C3577" s="151" t="s">
        <v>70</v>
      </c>
      <c r="D3577" s="151" t="s">
        <v>72</v>
      </c>
      <c r="E3577" s="152">
        <v>3</v>
      </c>
      <c r="F3577" s="153">
        <v>149000</v>
      </c>
      <c r="G3577" s="153">
        <v>447000</v>
      </c>
      <c r="H3577" s="50"/>
    </row>
    <row r="3578" spans="1:8" ht="29.25">
      <c r="A3578" s="151" t="s">
        <v>1285</v>
      </c>
      <c r="B3578" s="151" t="s">
        <v>91</v>
      </c>
      <c r="C3578" s="151" t="s">
        <v>92</v>
      </c>
      <c r="D3578" s="151" t="s">
        <v>72</v>
      </c>
      <c r="E3578" s="152">
        <v>1</v>
      </c>
      <c r="F3578" s="153">
        <v>249000</v>
      </c>
      <c r="G3578" s="153">
        <v>249000</v>
      </c>
      <c r="H3578" s="50"/>
    </row>
    <row r="3579" spans="1:8" ht="43.5">
      <c r="A3579" s="151" t="s">
        <v>1286</v>
      </c>
      <c r="B3579" s="151" t="s">
        <v>75</v>
      </c>
      <c r="C3579" s="151" t="s">
        <v>76</v>
      </c>
      <c r="D3579" s="151" t="s">
        <v>78</v>
      </c>
      <c r="E3579" s="152">
        <v>1</v>
      </c>
      <c r="F3579" s="153">
        <v>189000</v>
      </c>
      <c r="G3579" s="153">
        <v>189000</v>
      </c>
      <c r="H3579" s="50"/>
    </row>
    <row r="3580" spans="1:8" ht="29.25">
      <c r="A3580" s="151" t="s">
        <v>1287</v>
      </c>
      <c r="B3580" s="151" t="s">
        <v>101</v>
      </c>
      <c r="C3580" s="151" t="s">
        <v>102</v>
      </c>
      <c r="D3580" s="151" t="s">
        <v>78</v>
      </c>
      <c r="E3580" s="152">
        <v>3</v>
      </c>
      <c r="F3580" s="153">
        <v>139000</v>
      </c>
      <c r="G3580" s="153">
        <v>417000</v>
      </c>
      <c r="H3580" s="50"/>
    </row>
    <row r="3581" spans="1:8" ht="43.5">
      <c r="A3581" s="151" t="s">
        <v>1288</v>
      </c>
      <c r="B3581" s="151" t="s">
        <v>69</v>
      </c>
      <c r="C3581" s="151" t="s">
        <v>70</v>
      </c>
      <c r="D3581" s="151" t="s">
        <v>72</v>
      </c>
      <c r="E3581" s="152">
        <v>9</v>
      </c>
      <c r="F3581" s="153">
        <v>149000</v>
      </c>
      <c r="G3581" s="153">
        <v>1341000</v>
      </c>
      <c r="H3581" s="50"/>
    </row>
    <row r="3582" spans="1:8" ht="43.5">
      <c r="A3582" s="151" t="s">
        <v>1288</v>
      </c>
      <c r="B3582" s="151" t="s">
        <v>73</v>
      </c>
      <c r="C3582" s="151" t="s">
        <v>74</v>
      </c>
      <c r="D3582" s="151" t="s">
        <v>72</v>
      </c>
      <c r="E3582" s="152">
        <v>2</v>
      </c>
      <c r="F3582" s="153">
        <v>119000</v>
      </c>
      <c r="G3582" s="153">
        <v>238000</v>
      </c>
      <c r="H3582" s="50"/>
    </row>
    <row r="3583" spans="1:8" ht="43.5">
      <c r="A3583" s="151" t="s">
        <v>1288</v>
      </c>
      <c r="B3583" s="151" t="s">
        <v>101</v>
      </c>
      <c r="C3583" s="151" t="s">
        <v>102</v>
      </c>
      <c r="D3583" s="151" t="s">
        <v>78</v>
      </c>
      <c r="E3583" s="152">
        <v>5</v>
      </c>
      <c r="F3583" s="153">
        <v>139000</v>
      </c>
      <c r="G3583" s="153">
        <v>695000</v>
      </c>
      <c r="H3583" s="50"/>
    </row>
    <row r="3584" spans="1:8" ht="43.5">
      <c r="A3584" s="151" t="s">
        <v>1289</v>
      </c>
      <c r="B3584" s="151" t="s">
        <v>75</v>
      </c>
      <c r="C3584" s="151" t="s">
        <v>76</v>
      </c>
      <c r="D3584" s="151" t="s">
        <v>78</v>
      </c>
      <c r="E3584" s="152">
        <v>3</v>
      </c>
      <c r="F3584" s="153">
        <v>189000</v>
      </c>
      <c r="G3584" s="153">
        <v>567000</v>
      </c>
      <c r="H3584" s="50"/>
    </row>
    <row r="3585" spans="1:8" ht="43.5">
      <c r="A3585" s="151" t="s">
        <v>1289</v>
      </c>
      <c r="B3585" s="151" t="s">
        <v>101</v>
      </c>
      <c r="C3585" s="151" t="s">
        <v>102</v>
      </c>
      <c r="D3585" s="151" t="s">
        <v>78</v>
      </c>
      <c r="E3585" s="152">
        <v>10</v>
      </c>
      <c r="F3585" s="153">
        <v>139000</v>
      </c>
      <c r="G3585" s="153">
        <v>1390000</v>
      </c>
      <c r="H3585" s="50"/>
    </row>
    <row r="3586" spans="1:8" ht="43.5">
      <c r="A3586" s="151" t="s">
        <v>1289</v>
      </c>
      <c r="B3586" s="151" t="s">
        <v>69</v>
      </c>
      <c r="C3586" s="151" t="s">
        <v>70</v>
      </c>
      <c r="D3586" s="151" t="s">
        <v>72</v>
      </c>
      <c r="E3586" s="152">
        <v>11</v>
      </c>
      <c r="F3586" s="153">
        <v>149000</v>
      </c>
      <c r="G3586" s="153">
        <v>1639000</v>
      </c>
      <c r="H3586" s="50"/>
    </row>
    <row r="3587" spans="1:8" ht="29.25">
      <c r="A3587" s="151" t="s">
        <v>1290</v>
      </c>
      <c r="B3587" s="151" t="s">
        <v>88</v>
      </c>
      <c r="C3587" s="151" t="s">
        <v>89</v>
      </c>
      <c r="D3587" s="151" t="s">
        <v>72</v>
      </c>
      <c r="E3587" s="152">
        <v>4</v>
      </c>
      <c r="F3587" s="153">
        <v>299000</v>
      </c>
      <c r="G3587" s="153">
        <v>1196000</v>
      </c>
      <c r="H3587" s="50"/>
    </row>
    <row r="3588" spans="1:8" ht="29.25">
      <c r="A3588" s="151" t="s">
        <v>1290</v>
      </c>
      <c r="B3588" s="151" t="s">
        <v>73</v>
      </c>
      <c r="C3588" s="151" t="s">
        <v>74</v>
      </c>
      <c r="D3588" s="151" t="s">
        <v>72</v>
      </c>
      <c r="E3588" s="152">
        <v>9</v>
      </c>
      <c r="F3588" s="153">
        <v>119000</v>
      </c>
      <c r="G3588" s="153">
        <v>1071000</v>
      </c>
      <c r="H3588" s="50"/>
    </row>
    <row r="3589" spans="1:8" ht="29.25">
      <c r="A3589" s="151" t="s">
        <v>1291</v>
      </c>
      <c r="B3589" s="151" t="s">
        <v>91</v>
      </c>
      <c r="C3589" s="151" t="s">
        <v>92</v>
      </c>
      <c r="D3589" s="151" t="s">
        <v>72</v>
      </c>
      <c r="E3589" s="152">
        <v>4</v>
      </c>
      <c r="F3589" s="153">
        <v>249000</v>
      </c>
      <c r="G3589" s="153">
        <v>996000</v>
      </c>
      <c r="H3589" s="50"/>
    </row>
    <row r="3590" spans="1:8" ht="29.25">
      <c r="A3590" s="151" t="s">
        <v>1291</v>
      </c>
      <c r="B3590" s="151" t="s">
        <v>86</v>
      </c>
      <c r="C3590" s="151" t="s">
        <v>87</v>
      </c>
      <c r="D3590" s="151" t="s">
        <v>72</v>
      </c>
      <c r="E3590" s="152">
        <v>1</v>
      </c>
      <c r="F3590" s="153">
        <v>169000</v>
      </c>
      <c r="G3590" s="153">
        <v>169000</v>
      </c>
      <c r="H3590" s="50"/>
    </row>
    <row r="3591" spans="1:8" ht="29.25">
      <c r="A3591" s="151" t="s">
        <v>1292</v>
      </c>
      <c r="B3591" s="151" t="s">
        <v>96</v>
      </c>
      <c r="C3591" s="151" t="s">
        <v>97</v>
      </c>
      <c r="D3591" s="151" t="s">
        <v>72</v>
      </c>
      <c r="E3591" s="152">
        <v>3</v>
      </c>
      <c r="F3591" s="153">
        <v>449000</v>
      </c>
      <c r="G3591" s="153">
        <v>1347000</v>
      </c>
      <c r="H3591" s="50"/>
    </row>
    <row r="3592" spans="1:8" ht="29.25">
      <c r="A3592" s="151" t="s">
        <v>1292</v>
      </c>
      <c r="B3592" s="151" t="s">
        <v>69</v>
      </c>
      <c r="C3592" s="151" t="s">
        <v>70</v>
      </c>
      <c r="D3592" s="151" t="s">
        <v>72</v>
      </c>
      <c r="E3592" s="152">
        <v>3</v>
      </c>
      <c r="F3592" s="153">
        <v>149000</v>
      </c>
      <c r="G3592" s="153">
        <v>447000</v>
      </c>
      <c r="H3592" s="50"/>
    </row>
    <row r="3593" spans="1:8" ht="29.25">
      <c r="A3593" s="151" t="s">
        <v>1292</v>
      </c>
      <c r="B3593" s="151" t="s">
        <v>101</v>
      </c>
      <c r="C3593" s="151" t="s">
        <v>102</v>
      </c>
      <c r="D3593" s="151" t="s">
        <v>78</v>
      </c>
      <c r="E3593" s="152">
        <v>12</v>
      </c>
      <c r="F3593" s="153">
        <v>139000</v>
      </c>
      <c r="G3593" s="153">
        <v>1668000</v>
      </c>
      <c r="H3593" s="50"/>
    </row>
    <row r="3594" spans="1:8" ht="29.25">
      <c r="A3594" s="151" t="s">
        <v>1293</v>
      </c>
      <c r="B3594" s="151" t="s">
        <v>86</v>
      </c>
      <c r="C3594" s="151" t="s">
        <v>87</v>
      </c>
      <c r="D3594" s="151" t="s">
        <v>72</v>
      </c>
      <c r="E3594" s="152">
        <v>3</v>
      </c>
      <c r="F3594" s="153">
        <v>169000</v>
      </c>
      <c r="G3594" s="153">
        <v>507000</v>
      </c>
      <c r="H3594" s="50"/>
    </row>
    <row r="3595" spans="1:8" ht="43.5">
      <c r="A3595" s="151" t="s">
        <v>1294</v>
      </c>
      <c r="B3595" s="151" t="s">
        <v>69</v>
      </c>
      <c r="C3595" s="151" t="s">
        <v>70</v>
      </c>
      <c r="D3595" s="151" t="s">
        <v>72</v>
      </c>
      <c r="E3595" s="152">
        <v>6</v>
      </c>
      <c r="F3595" s="153">
        <v>149000</v>
      </c>
      <c r="G3595" s="153">
        <v>894000</v>
      </c>
      <c r="H3595" s="50"/>
    </row>
    <row r="3596" spans="1:8" ht="43.5">
      <c r="A3596" s="151" t="s">
        <v>1294</v>
      </c>
      <c r="B3596" s="151" t="s">
        <v>96</v>
      </c>
      <c r="C3596" s="151" t="s">
        <v>97</v>
      </c>
      <c r="D3596" s="151" t="s">
        <v>72</v>
      </c>
      <c r="E3596" s="152">
        <v>3</v>
      </c>
      <c r="F3596" s="153">
        <v>449000</v>
      </c>
      <c r="G3596" s="153">
        <v>1347000</v>
      </c>
      <c r="H3596" s="50"/>
    </row>
    <row r="3597" spans="1:8" ht="43.5">
      <c r="A3597" s="151" t="s">
        <v>1294</v>
      </c>
      <c r="B3597" s="151" t="s">
        <v>86</v>
      </c>
      <c r="C3597" s="151" t="s">
        <v>87</v>
      </c>
      <c r="D3597" s="151" t="s">
        <v>72</v>
      </c>
      <c r="E3597" s="152">
        <v>5</v>
      </c>
      <c r="F3597" s="153">
        <v>169000</v>
      </c>
      <c r="G3597" s="153">
        <v>845000</v>
      </c>
      <c r="H3597" s="50"/>
    </row>
    <row r="3598" spans="1:8" ht="43.5">
      <c r="A3598" s="151" t="s">
        <v>1295</v>
      </c>
      <c r="B3598" s="151" t="s">
        <v>83</v>
      </c>
      <c r="C3598" s="151" t="s">
        <v>84</v>
      </c>
      <c r="D3598" s="151" t="s">
        <v>72</v>
      </c>
      <c r="E3598" s="152">
        <v>10</v>
      </c>
      <c r="F3598" s="153">
        <v>125000</v>
      </c>
      <c r="G3598" s="153">
        <v>1250000</v>
      </c>
      <c r="H3598" s="50"/>
    </row>
    <row r="3599" spans="1:8" ht="43.5">
      <c r="A3599" s="151" t="s">
        <v>1295</v>
      </c>
      <c r="B3599" s="151" t="s">
        <v>101</v>
      </c>
      <c r="C3599" s="151" t="s">
        <v>102</v>
      </c>
      <c r="D3599" s="151" t="s">
        <v>78</v>
      </c>
      <c r="E3599" s="152">
        <v>2</v>
      </c>
      <c r="F3599" s="153">
        <v>139000</v>
      </c>
      <c r="G3599" s="153">
        <v>278000</v>
      </c>
      <c r="H3599" s="50"/>
    </row>
    <row r="3600" spans="1:8" ht="43.5">
      <c r="A3600" s="151" t="s">
        <v>1296</v>
      </c>
      <c r="B3600" s="151" t="s">
        <v>79</v>
      </c>
      <c r="C3600" s="151" t="s">
        <v>80</v>
      </c>
      <c r="D3600" s="151" t="s">
        <v>72</v>
      </c>
      <c r="E3600" s="152">
        <v>3</v>
      </c>
      <c r="F3600" s="153">
        <v>129000</v>
      </c>
      <c r="G3600" s="153">
        <v>387000</v>
      </c>
      <c r="H3600" s="50"/>
    </row>
    <row r="3601" spans="1:8" ht="43.5">
      <c r="A3601" s="151" t="s">
        <v>1296</v>
      </c>
      <c r="B3601" s="151" t="s">
        <v>96</v>
      </c>
      <c r="C3601" s="151" t="s">
        <v>97</v>
      </c>
      <c r="D3601" s="151" t="s">
        <v>72</v>
      </c>
      <c r="E3601" s="152">
        <v>5</v>
      </c>
      <c r="F3601" s="153">
        <v>449000</v>
      </c>
      <c r="G3601" s="153">
        <v>2245000</v>
      </c>
      <c r="H3601" s="50"/>
    </row>
    <row r="3602" spans="1:8" ht="43.5">
      <c r="A3602" s="151" t="s">
        <v>1296</v>
      </c>
      <c r="B3602" s="151" t="s">
        <v>81</v>
      </c>
      <c r="C3602" s="151" t="s">
        <v>82</v>
      </c>
      <c r="D3602" s="151" t="s">
        <v>72</v>
      </c>
      <c r="E3602" s="152">
        <v>7</v>
      </c>
      <c r="F3602" s="153">
        <v>159000</v>
      </c>
      <c r="G3602" s="153">
        <v>1113000</v>
      </c>
      <c r="H3602" s="50"/>
    </row>
    <row r="3603" spans="1:8" ht="43.5">
      <c r="A3603" s="151" t="s">
        <v>1297</v>
      </c>
      <c r="B3603" s="151" t="s">
        <v>86</v>
      </c>
      <c r="C3603" s="151" t="s">
        <v>87</v>
      </c>
      <c r="D3603" s="151" t="s">
        <v>72</v>
      </c>
      <c r="E3603" s="152">
        <v>4</v>
      </c>
      <c r="F3603" s="153">
        <v>169000</v>
      </c>
      <c r="G3603" s="153">
        <v>676000</v>
      </c>
      <c r="H3603" s="50"/>
    </row>
    <row r="3604" spans="1:8" ht="43.5">
      <c r="A3604" s="151" t="s">
        <v>1297</v>
      </c>
      <c r="B3604" s="151" t="s">
        <v>73</v>
      </c>
      <c r="C3604" s="151" t="s">
        <v>74</v>
      </c>
      <c r="D3604" s="151" t="s">
        <v>72</v>
      </c>
      <c r="E3604" s="152">
        <v>5</v>
      </c>
      <c r="F3604" s="153">
        <v>119000</v>
      </c>
      <c r="G3604" s="153">
        <v>595000</v>
      </c>
      <c r="H3604" s="50"/>
    </row>
    <row r="3605" spans="1:8" ht="43.5">
      <c r="A3605" s="151" t="s">
        <v>1297</v>
      </c>
      <c r="B3605" s="151" t="s">
        <v>69</v>
      </c>
      <c r="C3605" s="151" t="s">
        <v>70</v>
      </c>
      <c r="D3605" s="151" t="s">
        <v>72</v>
      </c>
      <c r="E3605" s="152">
        <v>12</v>
      </c>
      <c r="F3605" s="153">
        <v>149000</v>
      </c>
      <c r="G3605" s="153">
        <v>1788000</v>
      </c>
      <c r="H3605" s="50"/>
    </row>
    <row r="3606" spans="1:8" ht="43.5">
      <c r="A3606" s="151" t="s">
        <v>1297</v>
      </c>
      <c r="B3606" s="151" t="s">
        <v>83</v>
      </c>
      <c r="C3606" s="151" t="s">
        <v>84</v>
      </c>
      <c r="D3606" s="151" t="s">
        <v>72</v>
      </c>
      <c r="E3606" s="152">
        <v>10</v>
      </c>
      <c r="F3606" s="153">
        <v>125000</v>
      </c>
      <c r="G3606" s="153">
        <v>1250000</v>
      </c>
      <c r="H3606" s="50"/>
    </row>
    <row r="3607" spans="1:8" ht="43.5">
      <c r="A3607" s="151" t="s">
        <v>1297</v>
      </c>
      <c r="B3607" s="151" t="s">
        <v>96</v>
      </c>
      <c r="C3607" s="151" t="s">
        <v>97</v>
      </c>
      <c r="D3607" s="151" t="s">
        <v>72</v>
      </c>
      <c r="E3607" s="152">
        <v>4</v>
      </c>
      <c r="F3607" s="153">
        <v>449000</v>
      </c>
      <c r="G3607" s="153">
        <v>1796000</v>
      </c>
      <c r="H3607" s="50"/>
    </row>
    <row r="3608" spans="1:8" ht="29.25">
      <c r="A3608" s="151" t="s">
        <v>1298</v>
      </c>
      <c r="B3608" s="151" t="s">
        <v>79</v>
      </c>
      <c r="C3608" s="151" t="s">
        <v>80</v>
      </c>
      <c r="D3608" s="151" t="s">
        <v>72</v>
      </c>
      <c r="E3608" s="152">
        <v>4</v>
      </c>
      <c r="F3608" s="153">
        <v>129000</v>
      </c>
      <c r="G3608" s="153">
        <v>516000</v>
      </c>
      <c r="H3608" s="50"/>
    </row>
    <row r="3609" spans="1:8" ht="29.25">
      <c r="A3609" s="151" t="s">
        <v>1298</v>
      </c>
      <c r="B3609" s="151" t="s">
        <v>75</v>
      </c>
      <c r="C3609" s="151" t="s">
        <v>76</v>
      </c>
      <c r="D3609" s="151" t="s">
        <v>78</v>
      </c>
      <c r="E3609" s="152">
        <v>8</v>
      </c>
      <c r="F3609" s="153">
        <v>189000</v>
      </c>
      <c r="G3609" s="153">
        <v>1512000</v>
      </c>
      <c r="H3609" s="50"/>
    </row>
    <row r="3610" spans="1:8" ht="29.25">
      <c r="A3610" s="151" t="s">
        <v>1298</v>
      </c>
      <c r="B3610" s="151" t="s">
        <v>69</v>
      </c>
      <c r="C3610" s="151" t="s">
        <v>70</v>
      </c>
      <c r="D3610" s="151" t="s">
        <v>72</v>
      </c>
      <c r="E3610" s="152">
        <v>2</v>
      </c>
      <c r="F3610" s="153">
        <v>149000</v>
      </c>
      <c r="G3610" s="153">
        <v>298000</v>
      </c>
      <c r="H3610" s="50"/>
    </row>
    <row r="3611" spans="1:8" ht="29.25">
      <c r="A3611" s="151" t="s">
        <v>1299</v>
      </c>
      <c r="B3611" s="151" t="s">
        <v>81</v>
      </c>
      <c r="C3611" s="151" t="s">
        <v>82</v>
      </c>
      <c r="D3611" s="151" t="s">
        <v>72</v>
      </c>
      <c r="E3611" s="152">
        <v>4</v>
      </c>
      <c r="F3611" s="153">
        <v>159000</v>
      </c>
      <c r="G3611" s="153">
        <v>636000</v>
      </c>
      <c r="H3611" s="50"/>
    </row>
    <row r="3612" spans="1:8" ht="29.25">
      <c r="A3612" s="151" t="s">
        <v>1299</v>
      </c>
      <c r="B3612" s="151" t="s">
        <v>91</v>
      </c>
      <c r="C3612" s="151" t="s">
        <v>92</v>
      </c>
      <c r="D3612" s="151" t="s">
        <v>72</v>
      </c>
      <c r="E3612" s="152">
        <v>5</v>
      </c>
      <c r="F3612" s="153">
        <v>249000</v>
      </c>
      <c r="G3612" s="153">
        <v>1245000</v>
      </c>
      <c r="H3612" s="50"/>
    </row>
    <row r="3613" spans="1:8" ht="29.25">
      <c r="A3613" s="151" t="s">
        <v>1299</v>
      </c>
      <c r="B3613" s="151" t="s">
        <v>101</v>
      </c>
      <c r="C3613" s="151" t="s">
        <v>102</v>
      </c>
      <c r="D3613" s="151" t="s">
        <v>78</v>
      </c>
      <c r="E3613" s="152">
        <v>7</v>
      </c>
      <c r="F3613" s="153">
        <v>139000</v>
      </c>
      <c r="G3613" s="153">
        <v>973000</v>
      </c>
      <c r="H3613" s="50"/>
    </row>
    <row r="3614" spans="1:8" ht="29.25">
      <c r="A3614" s="151" t="s">
        <v>1300</v>
      </c>
      <c r="B3614" s="151" t="s">
        <v>91</v>
      </c>
      <c r="C3614" s="151" t="s">
        <v>92</v>
      </c>
      <c r="D3614" s="151" t="s">
        <v>72</v>
      </c>
      <c r="E3614" s="152">
        <v>2</v>
      </c>
      <c r="F3614" s="153">
        <v>249000</v>
      </c>
      <c r="G3614" s="153">
        <v>498000</v>
      </c>
      <c r="H3614" s="50"/>
    </row>
    <row r="3615" spans="1:8" ht="29.25">
      <c r="A3615" s="151" t="s">
        <v>1300</v>
      </c>
      <c r="B3615" s="151" t="s">
        <v>69</v>
      </c>
      <c r="C3615" s="151" t="s">
        <v>70</v>
      </c>
      <c r="D3615" s="151" t="s">
        <v>72</v>
      </c>
      <c r="E3615" s="152">
        <v>4</v>
      </c>
      <c r="F3615" s="153">
        <v>149000</v>
      </c>
      <c r="G3615" s="153">
        <v>596000</v>
      </c>
      <c r="H3615" s="50"/>
    </row>
    <row r="3616" spans="1:8" ht="29.25">
      <c r="A3616" s="151" t="s">
        <v>1300</v>
      </c>
      <c r="B3616" s="151" t="s">
        <v>79</v>
      </c>
      <c r="C3616" s="151" t="s">
        <v>80</v>
      </c>
      <c r="D3616" s="151" t="s">
        <v>72</v>
      </c>
      <c r="E3616" s="152">
        <v>5</v>
      </c>
      <c r="F3616" s="153">
        <v>129000</v>
      </c>
      <c r="G3616" s="153">
        <v>645000</v>
      </c>
      <c r="H3616" s="50"/>
    </row>
    <row r="3617" spans="1:8" ht="29.25">
      <c r="A3617" s="151" t="s">
        <v>1300</v>
      </c>
      <c r="B3617" s="151" t="s">
        <v>75</v>
      </c>
      <c r="C3617" s="151" t="s">
        <v>76</v>
      </c>
      <c r="D3617" s="151" t="s">
        <v>78</v>
      </c>
      <c r="E3617" s="152">
        <v>11</v>
      </c>
      <c r="F3617" s="153">
        <v>189000</v>
      </c>
      <c r="G3617" s="153">
        <v>2079000</v>
      </c>
      <c r="H3617" s="50"/>
    </row>
    <row r="3618" spans="1:8" ht="43.5">
      <c r="A3618" s="151" t="s">
        <v>1301</v>
      </c>
      <c r="B3618" s="151" t="s">
        <v>69</v>
      </c>
      <c r="C3618" s="151" t="s">
        <v>70</v>
      </c>
      <c r="D3618" s="151" t="s">
        <v>72</v>
      </c>
      <c r="E3618" s="152">
        <v>2</v>
      </c>
      <c r="F3618" s="153">
        <v>149000</v>
      </c>
      <c r="G3618" s="153">
        <v>298000</v>
      </c>
      <c r="H3618" s="50"/>
    </row>
    <row r="3619" spans="1:8" ht="43.5">
      <c r="A3619" s="151" t="s">
        <v>1301</v>
      </c>
      <c r="B3619" s="151" t="s">
        <v>83</v>
      </c>
      <c r="C3619" s="151" t="s">
        <v>84</v>
      </c>
      <c r="D3619" s="151" t="s">
        <v>72</v>
      </c>
      <c r="E3619" s="152">
        <v>4</v>
      </c>
      <c r="F3619" s="153">
        <v>125000</v>
      </c>
      <c r="G3619" s="153">
        <v>500000</v>
      </c>
      <c r="H3619" s="50"/>
    </row>
    <row r="3620" spans="1:8" ht="43.5">
      <c r="A3620" s="151" t="s">
        <v>1301</v>
      </c>
      <c r="B3620" s="151" t="s">
        <v>88</v>
      </c>
      <c r="C3620" s="151" t="s">
        <v>89</v>
      </c>
      <c r="D3620" s="151" t="s">
        <v>72</v>
      </c>
      <c r="E3620" s="152">
        <v>4</v>
      </c>
      <c r="F3620" s="153">
        <v>299000</v>
      </c>
      <c r="G3620" s="153">
        <v>1196000</v>
      </c>
      <c r="H3620" s="50"/>
    </row>
    <row r="3621" spans="1:8" ht="43.5">
      <c r="A3621" s="151" t="s">
        <v>1301</v>
      </c>
      <c r="B3621" s="151" t="s">
        <v>91</v>
      </c>
      <c r="C3621" s="151" t="s">
        <v>92</v>
      </c>
      <c r="D3621" s="151" t="s">
        <v>72</v>
      </c>
      <c r="E3621" s="152">
        <v>7</v>
      </c>
      <c r="F3621" s="153">
        <v>249000</v>
      </c>
      <c r="G3621" s="153">
        <v>1743000</v>
      </c>
      <c r="H3621" s="50"/>
    </row>
    <row r="3622" spans="1:8" ht="43.5">
      <c r="A3622" s="151" t="s">
        <v>1302</v>
      </c>
      <c r="B3622" s="151" t="s">
        <v>86</v>
      </c>
      <c r="C3622" s="151" t="s">
        <v>87</v>
      </c>
      <c r="D3622" s="151" t="s">
        <v>72</v>
      </c>
      <c r="E3622" s="152">
        <v>5</v>
      </c>
      <c r="F3622" s="153">
        <v>169000</v>
      </c>
      <c r="G3622" s="153">
        <v>845000</v>
      </c>
      <c r="H3622" s="50"/>
    </row>
    <row r="3623" spans="1:8" ht="43.5">
      <c r="A3623" s="151" t="s">
        <v>1302</v>
      </c>
      <c r="B3623" s="151" t="s">
        <v>79</v>
      </c>
      <c r="C3623" s="151" t="s">
        <v>80</v>
      </c>
      <c r="D3623" s="151" t="s">
        <v>72</v>
      </c>
      <c r="E3623" s="152">
        <v>10</v>
      </c>
      <c r="F3623" s="153">
        <v>129000</v>
      </c>
      <c r="G3623" s="153">
        <v>1290000</v>
      </c>
      <c r="H3623" s="50"/>
    </row>
    <row r="3624" spans="1:8" ht="29.25">
      <c r="A3624" s="151" t="s">
        <v>1303</v>
      </c>
      <c r="B3624" s="151" t="s">
        <v>79</v>
      </c>
      <c r="C3624" s="151" t="s">
        <v>80</v>
      </c>
      <c r="D3624" s="151" t="s">
        <v>72</v>
      </c>
      <c r="E3624" s="152">
        <v>1</v>
      </c>
      <c r="F3624" s="153">
        <v>129000</v>
      </c>
      <c r="G3624" s="153">
        <v>129000</v>
      </c>
      <c r="H3624" s="50"/>
    </row>
    <row r="3625" spans="1:8" ht="29.25">
      <c r="A3625" s="151" t="s">
        <v>1303</v>
      </c>
      <c r="B3625" s="151" t="s">
        <v>101</v>
      </c>
      <c r="C3625" s="151" t="s">
        <v>102</v>
      </c>
      <c r="D3625" s="151" t="s">
        <v>78</v>
      </c>
      <c r="E3625" s="152">
        <v>6</v>
      </c>
      <c r="F3625" s="153">
        <v>139000</v>
      </c>
      <c r="G3625" s="153">
        <v>834000</v>
      </c>
      <c r="H3625" s="50"/>
    </row>
    <row r="3626" spans="1:8" ht="43.5">
      <c r="A3626" s="151" t="s">
        <v>1304</v>
      </c>
      <c r="B3626" s="151" t="s">
        <v>96</v>
      </c>
      <c r="C3626" s="151" t="s">
        <v>97</v>
      </c>
      <c r="D3626" s="151" t="s">
        <v>72</v>
      </c>
      <c r="E3626" s="152">
        <v>2</v>
      </c>
      <c r="F3626" s="153">
        <v>449000</v>
      </c>
      <c r="G3626" s="153">
        <v>898000</v>
      </c>
      <c r="H3626" s="50"/>
    </row>
    <row r="3627" spans="1:8" ht="43.5">
      <c r="A3627" s="151" t="s">
        <v>1304</v>
      </c>
      <c r="B3627" s="151" t="s">
        <v>101</v>
      </c>
      <c r="C3627" s="151" t="s">
        <v>102</v>
      </c>
      <c r="D3627" s="151" t="s">
        <v>78</v>
      </c>
      <c r="E3627" s="152">
        <v>12</v>
      </c>
      <c r="F3627" s="153">
        <v>139000</v>
      </c>
      <c r="G3627" s="153">
        <v>1668000</v>
      </c>
      <c r="H3627" s="50"/>
    </row>
    <row r="3628" spans="1:8" ht="43.5">
      <c r="A3628" s="151" t="s">
        <v>1305</v>
      </c>
      <c r="B3628" s="151" t="s">
        <v>73</v>
      </c>
      <c r="C3628" s="151" t="s">
        <v>74</v>
      </c>
      <c r="D3628" s="151" t="s">
        <v>72</v>
      </c>
      <c r="E3628" s="152">
        <v>3</v>
      </c>
      <c r="F3628" s="153">
        <v>119000</v>
      </c>
      <c r="G3628" s="153">
        <v>357000</v>
      </c>
      <c r="H3628" s="50"/>
    </row>
    <row r="3629" spans="1:8" ht="43.5">
      <c r="A3629" s="151" t="s">
        <v>1305</v>
      </c>
      <c r="B3629" s="151" t="s">
        <v>81</v>
      </c>
      <c r="C3629" s="151" t="s">
        <v>82</v>
      </c>
      <c r="D3629" s="151" t="s">
        <v>72</v>
      </c>
      <c r="E3629" s="152">
        <v>6</v>
      </c>
      <c r="F3629" s="153">
        <v>159000</v>
      </c>
      <c r="G3629" s="153">
        <v>954000</v>
      </c>
      <c r="H3629" s="50"/>
    </row>
    <row r="3630" spans="1:8" ht="43.5">
      <c r="A3630" s="151" t="s">
        <v>1305</v>
      </c>
      <c r="B3630" s="151" t="s">
        <v>69</v>
      </c>
      <c r="C3630" s="151" t="s">
        <v>70</v>
      </c>
      <c r="D3630" s="151" t="s">
        <v>72</v>
      </c>
      <c r="E3630" s="152">
        <v>4</v>
      </c>
      <c r="F3630" s="153">
        <v>149000</v>
      </c>
      <c r="G3630" s="153">
        <v>596000</v>
      </c>
      <c r="H3630" s="50"/>
    </row>
    <row r="3631" spans="1:8" ht="43.5">
      <c r="A3631" s="151" t="s">
        <v>1305</v>
      </c>
      <c r="B3631" s="151" t="s">
        <v>75</v>
      </c>
      <c r="C3631" s="151" t="s">
        <v>76</v>
      </c>
      <c r="D3631" s="151" t="s">
        <v>78</v>
      </c>
      <c r="E3631" s="152">
        <v>7</v>
      </c>
      <c r="F3631" s="153">
        <v>189000</v>
      </c>
      <c r="G3631" s="153">
        <v>1323000</v>
      </c>
      <c r="H3631" s="50"/>
    </row>
    <row r="3632" spans="1:8" ht="43.5">
      <c r="A3632" s="151" t="s">
        <v>1305</v>
      </c>
      <c r="B3632" s="151" t="s">
        <v>98</v>
      </c>
      <c r="C3632" s="151" t="s">
        <v>99</v>
      </c>
      <c r="D3632" s="151" t="s">
        <v>72</v>
      </c>
      <c r="E3632" s="152">
        <v>4</v>
      </c>
      <c r="F3632" s="153">
        <v>99000</v>
      </c>
      <c r="G3632" s="153">
        <v>396000</v>
      </c>
      <c r="H3632" s="50"/>
    </row>
    <row r="3633" spans="1:8" ht="29.25">
      <c r="A3633" s="151" t="s">
        <v>1306</v>
      </c>
      <c r="B3633" s="151" t="s">
        <v>91</v>
      </c>
      <c r="C3633" s="151" t="s">
        <v>92</v>
      </c>
      <c r="D3633" s="151" t="s">
        <v>72</v>
      </c>
      <c r="E3633" s="152">
        <v>3</v>
      </c>
      <c r="F3633" s="153">
        <v>249000</v>
      </c>
      <c r="G3633" s="153">
        <v>747000</v>
      </c>
      <c r="H3633" s="50"/>
    </row>
    <row r="3634" spans="1:8" ht="29.25">
      <c r="A3634" s="151" t="s">
        <v>1306</v>
      </c>
      <c r="B3634" s="151" t="s">
        <v>98</v>
      </c>
      <c r="C3634" s="151" t="s">
        <v>99</v>
      </c>
      <c r="D3634" s="151" t="s">
        <v>72</v>
      </c>
      <c r="E3634" s="152">
        <v>9</v>
      </c>
      <c r="F3634" s="153">
        <v>99000</v>
      </c>
      <c r="G3634" s="153">
        <v>891000</v>
      </c>
      <c r="H3634" s="50"/>
    </row>
    <row r="3635" spans="1:8" ht="29.25">
      <c r="A3635" s="151" t="s">
        <v>1307</v>
      </c>
      <c r="B3635" s="151" t="s">
        <v>88</v>
      </c>
      <c r="C3635" s="151" t="s">
        <v>89</v>
      </c>
      <c r="D3635" s="151" t="s">
        <v>72</v>
      </c>
      <c r="E3635" s="152">
        <v>6</v>
      </c>
      <c r="F3635" s="153">
        <v>299000</v>
      </c>
      <c r="G3635" s="153">
        <v>1794000</v>
      </c>
      <c r="H3635" s="50"/>
    </row>
    <row r="3636" spans="1:8" ht="29.25">
      <c r="A3636" s="151" t="s">
        <v>1307</v>
      </c>
      <c r="B3636" s="151" t="s">
        <v>79</v>
      </c>
      <c r="C3636" s="151" t="s">
        <v>80</v>
      </c>
      <c r="D3636" s="151" t="s">
        <v>72</v>
      </c>
      <c r="E3636" s="152">
        <v>1</v>
      </c>
      <c r="F3636" s="153">
        <v>129000</v>
      </c>
      <c r="G3636" s="153">
        <v>129000</v>
      </c>
      <c r="H3636" s="50"/>
    </row>
    <row r="3637" spans="1:8" ht="29.25">
      <c r="A3637" s="151" t="s">
        <v>1307</v>
      </c>
      <c r="B3637" s="151" t="s">
        <v>75</v>
      </c>
      <c r="C3637" s="151" t="s">
        <v>76</v>
      </c>
      <c r="D3637" s="151" t="s">
        <v>78</v>
      </c>
      <c r="E3637" s="152">
        <v>11</v>
      </c>
      <c r="F3637" s="153">
        <v>189000</v>
      </c>
      <c r="G3637" s="153">
        <v>2079000</v>
      </c>
      <c r="H3637" s="50"/>
    </row>
    <row r="3638" spans="1:8" ht="29.25">
      <c r="A3638" s="151" t="s">
        <v>1307</v>
      </c>
      <c r="B3638" s="151" t="s">
        <v>98</v>
      </c>
      <c r="C3638" s="151" t="s">
        <v>99</v>
      </c>
      <c r="D3638" s="151" t="s">
        <v>72</v>
      </c>
      <c r="E3638" s="152">
        <v>6</v>
      </c>
      <c r="F3638" s="153">
        <v>99000</v>
      </c>
      <c r="G3638" s="153">
        <v>594000</v>
      </c>
      <c r="H3638" s="50"/>
    </row>
    <row r="3639" spans="1:8" ht="29.25">
      <c r="A3639" s="151" t="s">
        <v>1307</v>
      </c>
      <c r="B3639" s="151" t="s">
        <v>86</v>
      </c>
      <c r="C3639" s="151" t="s">
        <v>87</v>
      </c>
      <c r="D3639" s="151" t="s">
        <v>72</v>
      </c>
      <c r="E3639" s="152">
        <v>5</v>
      </c>
      <c r="F3639" s="153">
        <v>169000</v>
      </c>
      <c r="G3639" s="153">
        <v>845000</v>
      </c>
      <c r="H3639" s="50"/>
    </row>
    <row r="3640" spans="1:8" ht="29.25">
      <c r="A3640" s="151" t="s">
        <v>1308</v>
      </c>
      <c r="B3640" s="151" t="s">
        <v>79</v>
      </c>
      <c r="C3640" s="151" t="s">
        <v>80</v>
      </c>
      <c r="D3640" s="151" t="s">
        <v>72</v>
      </c>
      <c r="E3640" s="152">
        <v>8</v>
      </c>
      <c r="F3640" s="153">
        <v>129000</v>
      </c>
      <c r="G3640" s="153">
        <v>1032000</v>
      </c>
      <c r="H3640" s="50"/>
    </row>
    <row r="3641" spans="1:8" ht="29.25">
      <c r="A3641" s="151" t="s">
        <v>1309</v>
      </c>
      <c r="B3641" s="151" t="s">
        <v>91</v>
      </c>
      <c r="C3641" s="151" t="s">
        <v>92</v>
      </c>
      <c r="D3641" s="151" t="s">
        <v>72</v>
      </c>
      <c r="E3641" s="152">
        <v>6</v>
      </c>
      <c r="F3641" s="153">
        <v>249000</v>
      </c>
      <c r="G3641" s="153">
        <v>1494000</v>
      </c>
      <c r="H3641" s="50"/>
    </row>
    <row r="3642" spans="1:8" ht="29.25">
      <c r="A3642" s="151" t="s">
        <v>1309</v>
      </c>
      <c r="B3642" s="151" t="s">
        <v>81</v>
      </c>
      <c r="C3642" s="151" t="s">
        <v>82</v>
      </c>
      <c r="D3642" s="151" t="s">
        <v>72</v>
      </c>
      <c r="E3642" s="152">
        <v>12</v>
      </c>
      <c r="F3642" s="153">
        <v>159000</v>
      </c>
      <c r="G3642" s="153">
        <v>1908000</v>
      </c>
      <c r="H3642" s="50"/>
    </row>
    <row r="3643" spans="1:8" ht="29.25">
      <c r="A3643" s="151" t="s">
        <v>1309</v>
      </c>
      <c r="B3643" s="151" t="s">
        <v>96</v>
      </c>
      <c r="C3643" s="151" t="s">
        <v>97</v>
      </c>
      <c r="D3643" s="151" t="s">
        <v>72</v>
      </c>
      <c r="E3643" s="152">
        <v>5</v>
      </c>
      <c r="F3643" s="153">
        <v>449000</v>
      </c>
      <c r="G3643" s="153">
        <v>2245000</v>
      </c>
      <c r="H3643" s="50"/>
    </row>
    <row r="3644" spans="1:8" ht="43.5">
      <c r="A3644" s="151" t="s">
        <v>1310</v>
      </c>
      <c r="B3644" s="151" t="s">
        <v>69</v>
      </c>
      <c r="C3644" s="151" t="s">
        <v>70</v>
      </c>
      <c r="D3644" s="151" t="s">
        <v>72</v>
      </c>
      <c r="E3644" s="152">
        <v>4</v>
      </c>
      <c r="F3644" s="153">
        <v>149000</v>
      </c>
      <c r="G3644" s="153">
        <v>596000</v>
      </c>
      <c r="H3644" s="50"/>
    </row>
    <row r="3645" spans="1:8" ht="43.5">
      <c r="A3645" s="151" t="s">
        <v>1310</v>
      </c>
      <c r="B3645" s="151" t="s">
        <v>86</v>
      </c>
      <c r="C3645" s="151" t="s">
        <v>87</v>
      </c>
      <c r="D3645" s="151" t="s">
        <v>72</v>
      </c>
      <c r="E3645" s="152">
        <v>12</v>
      </c>
      <c r="F3645" s="153">
        <v>169000</v>
      </c>
      <c r="G3645" s="153">
        <v>2028000</v>
      </c>
      <c r="H3645" s="50"/>
    </row>
    <row r="3646" spans="1:8" ht="43.5">
      <c r="A3646" s="151" t="s">
        <v>1310</v>
      </c>
      <c r="B3646" s="151" t="s">
        <v>88</v>
      </c>
      <c r="C3646" s="151" t="s">
        <v>89</v>
      </c>
      <c r="D3646" s="151" t="s">
        <v>72</v>
      </c>
      <c r="E3646" s="152">
        <v>4</v>
      </c>
      <c r="F3646" s="153">
        <v>299000</v>
      </c>
      <c r="G3646" s="153">
        <v>1196000</v>
      </c>
      <c r="H3646" s="50"/>
    </row>
    <row r="3647" spans="1:8" ht="43.5">
      <c r="A3647" s="151" t="s">
        <v>1311</v>
      </c>
      <c r="B3647" s="151" t="s">
        <v>101</v>
      </c>
      <c r="C3647" s="151" t="s">
        <v>102</v>
      </c>
      <c r="D3647" s="151" t="s">
        <v>78</v>
      </c>
      <c r="E3647" s="152">
        <v>1</v>
      </c>
      <c r="F3647" s="153">
        <v>139000</v>
      </c>
      <c r="G3647" s="153">
        <v>139000</v>
      </c>
      <c r="H3647" s="50"/>
    </row>
    <row r="3648" spans="1:8" ht="43.5">
      <c r="A3648" s="151" t="s">
        <v>1311</v>
      </c>
      <c r="B3648" s="151" t="s">
        <v>83</v>
      </c>
      <c r="C3648" s="151" t="s">
        <v>84</v>
      </c>
      <c r="D3648" s="151" t="s">
        <v>72</v>
      </c>
      <c r="E3648" s="152">
        <v>3</v>
      </c>
      <c r="F3648" s="153">
        <v>125000</v>
      </c>
      <c r="G3648" s="153">
        <v>375000</v>
      </c>
      <c r="H3648" s="50"/>
    </row>
    <row r="3649" spans="1:8" ht="43.5">
      <c r="A3649" s="151" t="s">
        <v>1311</v>
      </c>
      <c r="B3649" s="151" t="s">
        <v>81</v>
      </c>
      <c r="C3649" s="151" t="s">
        <v>82</v>
      </c>
      <c r="D3649" s="151" t="s">
        <v>72</v>
      </c>
      <c r="E3649" s="152">
        <v>4</v>
      </c>
      <c r="F3649" s="153">
        <v>159000</v>
      </c>
      <c r="G3649" s="153">
        <v>636000</v>
      </c>
      <c r="H3649" s="50"/>
    </row>
    <row r="3650" spans="1:8" ht="43.5">
      <c r="A3650" s="151" t="s">
        <v>1311</v>
      </c>
      <c r="B3650" s="151" t="s">
        <v>73</v>
      </c>
      <c r="C3650" s="151" t="s">
        <v>74</v>
      </c>
      <c r="D3650" s="151" t="s">
        <v>72</v>
      </c>
      <c r="E3650" s="152">
        <v>7</v>
      </c>
      <c r="F3650" s="153">
        <v>119000</v>
      </c>
      <c r="G3650" s="153">
        <v>833000</v>
      </c>
      <c r="H3650" s="50"/>
    </row>
    <row r="3651" spans="1:8" ht="43.5">
      <c r="A3651" s="151" t="s">
        <v>1312</v>
      </c>
      <c r="B3651" s="151" t="s">
        <v>93</v>
      </c>
      <c r="C3651" s="151" t="s">
        <v>94</v>
      </c>
      <c r="D3651" s="151" t="s">
        <v>72</v>
      </c>
      <c r="E3651" s="152">
        <v>4</v>
      </c>
      <c r="F3651" s="153">
        <v>549000</v>
      </c>
      <c r="G3651" s="153">
        <v>2196000</v>
      </c>
      <c r="H3651" s="50"/>
    </row>
    <row r="3652" spans="1:8" ht="43.5">
      <c r="A3652" s="151" t="s">
        <v>1312</v>
      </c>
      <c r="B3652" s="151" t="s">
        <v>88</v>
      </c>
      <c r="C3652" s="151" t="s">
        <v>89</v>
      </c>
      <c r="D3652" s="151" t="s">
        <v>72</v>
      </c>
      <c r="E3652" s="152">
        <v>3</v>
      </c>
      <c r="F3652" s="153">
        <v>299000</v>
      </c>
      <c r="G3652" s="153">
        <v>897000</v>
      </c>
      <c r="H3652" s="50"/>
    </row>
    <row r="3653" spans="1:8" ht="43.5">
      <c r="A3653" s="151" t="s">
        <v>1313</v>
      </c>
      <c r="B3653" s="151" t="s">
        <v>98</v>
      </c>
      <c r="C3653" s="151" t="s">
        <v>99</v>
      </c>
      <c r="D3653" s="151" t="s">
        <v>72</v>
      </c>
      <c r="E3653" s="152">
        <v>7</v>
      </c>
      <c r="F3653" s="153">
        <v>99000</v>
      </c>
      <c r="G3653" s="153">
        <v>693000</v>
      </c>
      <c r="H3653" s="50"/>
    </row>
    <row r="3654" spans="1:8" ht="43.5">
      <c r="A3654" s="151" t="s">
        <v>1313</v>
      </c>
      <c r="B3654" s="151" t="s">
        <v>69</v>
      </c>
      <c r="C3654" s="151" t="s">
        <v>70</v>
      </c>
      <c r="D3654" s="151" t="s">
        <v>72</v>
      </c>
      <c r="E3654" s="152">
        <v>7</v>
      </c>
      <c r="F3654" s="153">
        <v>149000</v>
      </c>
      <c r="G3654" s="153">
        <v>1043000</v>
      </c>
      <c r="H3654" s="50"/>
    </row>
    <row r="3655" spans="1:8" ht="43.5">
      <c r="A3655" s="151" t="s">
        <v>1313</v>
      </c>
      <c r="B3655" s="151" t="s">
        <v>83</v>
      </c>
      <c r="C3655" s="151" t="s">
        <v>84</v>
      </c>
      <c r="D3655" s="151" t="s">
        <v>72</v>
      </c>
      <c r="E3655" s="152">
        <v>12</v>
      </c>
      <c r="F3655" s="153">
        <v>125000</v>
      </c>
      <c r="G3655" s="153">
        <v>1500000</v>
      </c>
      <c r="H3655" s="50"/>
    </row>
    <row r="3656" spans="1:8" ht="43.5">
      <c r="A3656" s="151" t="s">
        <v>1314</v>
      </c>
      <c r="B3656" s="151" t="s">
        <v>79</v>
      </c>
      <c r="C3656" s="151" t="s">
        <v>80</v>
      </c>
      <c r="D3656" s="151" t="s">
        <v>72</v>
      </c>
      <c r="E3656" s="152">
        <v>12</v>
      </c>
      <c r="F3656" s="153">
        <v>129000</v>
      </c>
      <c r="G3656" s="153">
        <v>1548000</v>
      </c>
      <c r="H3656" s="50"/>
    </row>
    <row r="3657" spans="1:8" ht="43.5">
      <c r="A3657" s="151" t="s">
        <v>1314</v>
      </c>
      <c r="B3657" s="151" t="s">
        <v>91</v>
      </c>
      <c r="C3657" s="151" t="s">
        <v>92</v>
      </c>
      <c r="D3657" s="151" t="s">
        <v>72</v>
      </c>
      <c r="E3657" s="152">
        <v>3</v>
      </c>
      <c r="F3657" s="153">
        <v>249000</v>
      </c>
      <c r="G3657" s="153">
        <v>747000</v>
      </c>
      <c r="H3657" s="50"/>
    </row>
    <row r="3658" spans="1:8" ht="43.5">
      <c r="A3658" s="151" t="s">
        <v>1314</v>
      </c>
      <c r="B3658" s="151" t="s">
        <v>93</v>
      </c>
      <c r="C3658" s="151" t="s">
        <v>94</v>
      </c>
      <c r="D3658" s="151" t="s">
        <v>72</v>
      </c>
      <c r="E3658" s="152">
        <v>2</v>
      </c>
      <c r="F3658" s="153">
        <v>549000</v>
      </c>
      <c r="G3658" s="153">
        <v>1098000</v>
      </c>
      <c r="H3658" s="50"/>
    </row>
    <row r="3659" spans="1:8" ht="43.5">
      <c r="A3659" s="151" t="s">
        <v>1314</v>
      </c>
      <c r="B3659" s="151" t="s">
        <v>96</v>
      </c>
      <c r="C3659" s="151" t="s">
        <v>97</v>
      </c>
      <c r="D3659" s="151" t="s">
        <v>72</v>
      </c>
      <c r="E3659" s="152">
        <v>3</v>
      </c>
      <c r="F3659" s="153">
        <v>449000</v>
      </c>
      <c r="G3659" s="153">
        <v>1347000</v>
      </c>
      <c r="H3659" s="50"/>
    </row>
    <row r="3660" spans="1:8" ht="43.5">
      <c r="A3660" s="151" t="s">
        <v>1314</v>
      </c>
      <c r="B3660" s="151" t="s">
        <v>86</v>
      </c>
      <c r="C3660" s="151" t="s">
        <v>87</v>
      </c>
      <c r="D3660" s="151" t="s">
        <v>72</v>
      </c>
      <c r="E3660" s="152">
        <v>12</v>
      </c>
      <c r="F3660" s="153">
        <v>169000</v>
      </c>
      <c r="G3660" s="153">
        <v>2028000</v>
      </c>
      <c r="H3660" s="50"/>
    </row>
    <row r="3661" spans="1:8" ht="43.5">
      <c r="A3661" s="151" t="s">
        <v>1314</v>
      </c>
      <c r="B3661" s="151" t="s">
        <v>101</v>
      </c>
      <c r="C3661" s="151" t="s">
        <v>102</v>
      </c>
      <c r="D3661" s="151" t="s">
        <v>78</v>
      </c>
      <c r="E3661" s="152">
        <v>2</v>
      </c>
      <c r="F3661" s="153">
        <v>139000</v>
      </c>
      <c r="G3661" s="153">
        <v>278000</v>
      </c>
      <c r="H3661" s="50"/>
    </row>
    <row r="3662" spans="1:8" ht="43.5">
      <c r="A3662" s="151" t="s">
        <v>1315</v>
      </c>
      <c r="B3662" s="151" t="s">
        <v>69</v>
      </c>
      <c r="C3662" s="151" t="s">
        <v>70</v>
      </c>
      <c r="D3662" s="151" t="s">
        <v>72</v>
      </c>
      <c r="E3662" s="152">
        <v>5</v>
      </c>
      <c r="F3662" s="153">
        <v>149000</v>
      </c>
      <c r="G3662" s="153">
        <v>745000</v>
      </c>
      <c r="H3662" s="50"/>
    </row>
    <row r="3663" spans="1:8" ht="43.5">
      <c r="A3663" s="151" t="s">
        <v>1315</v>
      </c>
      <c r="B3663" s="151" t="s">
        <v>81</v>
      </c>
      <c r="C3663" s="151" t="s">
        <v>82</v>
      </c>
      <c r="D3663" s="151" t="s">
        <v>72</v>
      </c>
      <c r="E3663" s="152">
        <v>1</v>
      </c>
      <c r="F3663" s="153">
        <v>159000</v>
      </c>
      <c r="G3663" s="153">
        <v>159000</v>
      </c>
      <c r="H3663" s="50"/>
    </row>
    <row r="3664" spans="1:8" ht="43.5">
      <c r="A3664" s="151" t="s">
        <v>1316</v>
      </c>
      <c r="B3664" s="151" t="s">
        <v>88</v>
      </c>
      <c r="C3664" s="151" t="s">
        <v>89</v>
      </c>
      <c r="D3664" s="151" t="s">
        <v>72</v>
      </c>
      <c r="E3664" s="152">
        <v>5</v>
      </c>
      <c r="F3664" s="153">
        <v>299000</v>
      </c>
      <c r="G3664" s="153">
        <v>1495000</v>
      </c>
      <c r="H3664" s="50"/>
    </row>
    <row r="3665" spans="1:8" ht="43.5">
      <c r="A3665" s="151" t="s">
        <v>1316</v>
      </c>
      <c r="B3665" s="151" t="s">
        <v>96</v>
      </c>
      <c r="C3665" s="151" t="s">
        <v>97</v>
      </c>
      <c r="D3665" s="151" t="s">
        <v>72</v>
      </c>
      <c r="E3665" s="152">
        <v>4</v>
      </c>
      <c r="F3665" s="153">
        <v>449000</v>
      </c>
      <c r="G3665" s="153">
        <v>1796000</v>
      </c>
      <c r="H3665" s="50"/>
    </row>
    <row r="3666" spans="1:8" ht="43.5">
      <c r="A3666" s="151" t="s">
        <v>1317</v>
      </c>
      <c r="B3666" s="151" t="s">
        <v>81</v>
      </c>
      <c r="C3666" s="151" t="s">
        <v>82</v>
      </c>
      <c r="D3666" s="151" t="s">
        <v>72</v>
      </c>
      <c r="E3666" s="152">
        <v>12</v>
      </c>
      <c r="F3666" s="153">
        <v>159000</v>
      </c>
      <c r="G3666" s="153">
        <v>1908000</v>
      </c>
      <c r="H3666" s="50"/>
    </row>
    <row r="3667" spans="1:8" ht="43.5">
      <c r="A3667" s="151" t="s">
        <v>1317</v>
      </c>
      <c r="B3667" s="151" t="s">
        <v>75</v>
      </c>
      <c r="C3667" s="151" t="s">
        <v>76</v>
      </c>
      <c r="D3667" s="151" t="s">
        <v>78</v>
      </c>
      <c r="E3667" s="152">
        <v>1</v>
      </c>
      <c r="F3667" s="153">
        <v>189000</v>
      </c>
      <c r="G3667" s="153">
        <v>189000</v>
      </c>
      <c r="H3667" s="50"/>
    </row>
    <row r="3668" spans="1:8" ht="43.5">
      <c r="A3668" s="151" t="s">
        <v>1317</v>
      </c>
      <c r="B3668" s="151" t="s">
        <v>101</v>
      </c>
      <c r="C3668" s="151" t="s">
        <v>102</v>
      </c>
      <c r="D3668" s="151" t="s">
        <v>78</v>
      </c>
      <c r="E3668" s="152">
        <v>2</v>
      </c>
      <c r="F3668" s="153">
        <v>139000</v>
      </c>
      <c r="G3668" s="153">
        <v>278000</v>
      </c>
      <c r="H3668" s="50"/>
    </row>
    <row r="3669" spans="1:8" ht="29.25">
      <c r="A3669" s="151" t="s">
        <v>1318</v>
      </c>
      <c r="B3669" s="151" t="s">
        <v>88</v>
      </c>
      <c r="C3669" s="151" t="s">
        <v>89</v>
      </c>
      <c r="D3669" s="151" t="s">
        <v>72</v>
      </c>
      <c r="E3669" s="152">
        <v>3</v>
      </c>
      <c r="F3669" s="153">
        <v>299000</v>
      </c>
      <c r="G3669" s="153">
        <v>897000</v>
      </c>
      <c r="H3669" s="50"/>
    </row>
    <row r="3670" spans="1:8" ht="29.25">
      <c r="A3670" s="151" t="s">
        <v>1318</v>
      </c>
      <c r="B3670" s="151" t="s">
        <v>91</v>
      </c>
      <c r="C3670" s="151" t="s">
        <v>92</v>
      </c>
      <c r="D3670" s="151" t="s">
        <v>72</v>
      </c>
      <c r="E3670" s="152">
        <v>6</v>
      </c>
      <c r="F3670" s="153">
        <v>249000</v>
      </c>
      <c r="G3670" s="153">
        <v>1494000</v>
      </c>
      <c r="H3670" s="50"/>
    </row>
    <row r="3671" spans="1:8" ht="29.25">
      <c r="A3671" s="151" t="s">
        <v>1318</v>
      </c>
      <c r="B3671" s="151" t="s">
        <v>69</v>
      </c>
      <c r="C3671" s="151" t="s">
        <v>70</v>
      </c>
      <c r="D3671" s="151" t="s">
        <v>72</v>
      </c>
      <c r="E3671" s="152">
        <v>4</v>
      </c>
      <c r="F3671" s="153">
        <v>149000</v>
      </c>
      <c r="G3671" s="153">
        <v>596000</v>
      </c>
      <c r="H3671" s="50"/>
    </row>
    <row r="3672" spans="1:8" ht="29.25">
      <c r="A3672" s="151" t="s">
        <v>1318</v>
      </c>
      <c r="B3672" s="151" t="s">
        <v>96</v>
      </c>
      <c r="C3672" s="151" t="s">
        <v>97</v>
      </c>
      <c r="D3672" s="151" t="s">
        <v>72</v>
      </c>
      <c r="E3672" s="152">
        <v>5</v>
      </c>
      <c r="F3672" s="153">
        <v>449000</v>
      </c>
      <c r="G3672" s="153">
        <v>2245000</v>
      </c>
      <c r="H3672" s="50"/>
    </row>
    <row r="3673" spans="1:8" ht="29.25">
      <c r="A3673" s="151" t="s">
        <v>1318</v>
      </c>
      <c r="B3673" s="151" t="s">
        <v>73</v>
      </c>
      <c r="C3673" s="151" t="s">
        <v>74</v>
      </c>
      <c r="D3673" s="151" t="s">
        <v>72</v>
      </c>
      <c r="E3673" s="152">
        <v>6</v>
      </c>
      <c r="F3673" s="153">
        <v>119000</v>
      </c>
      <c r="G3673" s="153">
        <v>714000</v>
      </c>
      <c r="H3673" s="50"/>
    </row>
    <row r="3674" spans="1:8" ht="29.25">
      <c r="A3674" s="151" t="s">
        <v>1318</v>
      </c>
      <c r="B3674" s="151" t="s">
        <v>98</v>
      </c>
      <c r="C3674" s="151" t="s">
        <v>99</v>
      </c>
      <c r="D3674" s="151" t="s">
        <v>72</v>
      </c>
      <c r="E3674" s="152">
        <v>7</v>
      </c>
      <c r="F3674" s="153">
        <v>99000</v>
      </c>
      <c r="G3674" s="153">
        <v>693000</v>
      </c>
      <c r="H3674" s="50"/>
    </row>
    <row r="3675" spans="1:8" ht="43.5">
      <c r="A3675" s="151" t="s">
        <v>1319</v>
      </c>
      <c r="B3675" s="151" t="s">
        <v>93</v>
      </c>
      <c r="C3675" s="151" t="s">
        <v>94</v>
      </c>
      <c r="D3675" s="151" t="s">
        <v>72</v>
      </c>
      <c r="E3675" s="152">
        <v>1</v>
      </c>
      <c r="F3675" s="153">
        <v>549000</v>
      </c>
      <c r="G3675" s="153">
        <v>549000</v>
      </c>
      <c r="H3675" s="50"/>
    </row>
    <row r="3676" spans="1:8" ht="43.5">
      <c r="A3676" s="151" t="s">
        <v>1319</v>
      </c>
      <c r="B3676" s="151" t="s">
        <v>81</v>
      </c>
      <c r="C3676" s="151" t="s">
        <v>82</v>
      </c>
      <c r="D3676" s="151" t="s">
        <v>72</v>
      </c>
      <c r="E3676" s="152">
        <v>5</v>
      </c>
      <c r="F3676" s="153">
        <v>159000</v>
      </c>
      <c r="G3676" s="153">
        <v>795000</v>
      </c>
      <c r="H3676" s="50"/>
    </row>
    <row r="3677" spans="1:8" ht="29.25">
      <c r="A3677" s="151" t="s">
        <v>1320</v>
      </c>
      <c r="B3677" s="151" t="s">
        <v>101</v>
      </c>
      <c r="C3677" s="151" t="s">
        <v>102</v>
      </c>
      <c r="D3677" s="151" t="s">
        <v>78</v>
      </c>
      <c r="E3677" s="152">
        <v>4</v>
      </c>
      <c r="F3677" s="153">
        <v>139000</v>
      </c>
      <c r="G3677" s="153">
        <v>556000</v>
      </c>
      <c r="H3677" s="50"/>
    </row>
    <row r="3678" spans="1:8" ht="29.25">
      <c r="A3678" s="151" t="s">
        <v>1320</v>
      </c>
      <c r="B3678" s="151" t="s">
        <v>96</v>
      </c>
      <c r="C3678" s="151" t="s">
        <v>97</v>
      </c>
      <c r="D3678" s="151" t="s">
        <v>72</v>
      </c>
      <c r="E3678" s="152">
        <v>4</v>
      </c>
      <c r="F3678" s="153">
        <v>449000</v>
      </c>
      <c r="G3678" s="153">
        <v>1796000</v>
      </c>
      <c r="H3678" s="50"/>
    </row>
    <row r="3679" spans="1:8" ht="29.25">
      <c r="A3679" s="151" t="s">
        <v>1320</v>
      </c>
      <c r="B3679" s="151" t="s">
        <v>69</v>
      </c>
      <c r="C3679" s="151" t="s">
        <v>70</v>
      </c>
      <c r="D3679" s="151" t="s">
        <v>72</v>
      </c>
      <c r="E3679" s="152">
        <v>7</v>
      </c>
      <c r="F3679" s="153">
        <v>149000</v>
      </c>
      <c r="G3679" s="153">
        <v>1043000</v>
      </c>
      <c r="H3679" s="50"/>
    </row>
    <row r="3680" spans="1:8" ht="29.25">
      <c r="A3680" s="151" t="s">
        <v>1320</v>
      </c>
      <c r="B3680" s="151" t="s">
        <v>98</v>
      </c>
      <c r="C3680" s="151" t="s">
        <v>99</v>
      </c>
      <c r="D3680" s="151" t="s">
        <v>72</v>
      </c>
      <c r="E3680" s="152">
        <v>8</v>
      </c>
      <c r="F3680" s="153">
        <v>99000</v>
      </c>
      <c r="G3680" s="153">
        <v>792000</v>
      </c>
      <c r="H3680" s="50"/>
    </row>
    <row r="3681" spans="1:8" ht="43.5">
      <c r="A3681" s="151" t="s">
        <v>1321</v>
      </c>
      <c r="B3681" s="151" t="s">
        <v>79</v>
      </c>
      <c r="C3681" s="151" t="s">
        <v>80</v>
      </c>
      <c r="D3681" s="151" t="s">
        <v>72</v>
      </c>
      <c r="E3681" s="152">
        <v>3</v>
      </c>
      <c r="F3681" s="153">
        <v>129000</v>
      </c>
      <c r="G3681" s="153">
        <v>387000</v>
      </c>
      <c r="H3681" s="50"/>
    </row>
    <row r="3682" spans="1:8" ht="43.5">
      <c r="A3682" s="151" t="s">
        <v>1321</v>
      </c>
      <c r="B3682" s="151" t="s">
        <v>88</v>
      </c>
      <c r="C3682" s="151" t="s">
        <v>89</v>
      </c>
      <c r="D3682" s="151" t="s">
        <v>72</v>
      </c>
      <c r="E3682" s="152">
        <v>3</v>
      </c>
      <c r="F3682" s="153">
        <v>299000</v>
      </c>
      <c r="G3682" s="153">
        <v>897000</v>
      </c>
      <c r="H3682" s="50"/>
    </row>
    <row r="3683" spans="1:8" ht="43.5">
      <c r="A3683" s="151" t="s">
        <v>1321</v>
      </c>
      <c r="B3683" s="151" t="s">
        <v>69</v>
      </c>
      <c r="C3683" s="151" t="s">
        <v>70</v>
      </c>
      <c r="D3683" s="151" t="s">
        <v>72</v>
      </c>
      <c r="E3683" s="152">
        <v>12</v>
      </c>
      <c r="F3683" s="153">
        <v>149000</v>
      </c>
      <c r="G3683" s="153">
        <v>1788000</v>
      </c>
      <c r="H3683" s="50"/>
    </row>
    <row r="3684" spans="1:8" ht="43.5">
      <c r="A3684" s="151" t="s">
        <v>1322</v>
      </c>
      <c r="B3684" s="151" t="s">
        <v>73</v>
      </c>
      <c r="C3684" s="151" t="s">
        <v>74</v>
      </c>
      <c r="D3684" s="151" t="s">
        <v>72</v>
      </c>
      <c r="E3684" s="152">
        <v>6</v>
      </c>
      <c r="F3684" s="153">
        <v>119000</v>
      </c>
      <c r="G3684" s="153">
        <v>714000</v>
      </c>
      <c r="H3684" s="50"/>
    </row>
    <row r="3685" spans="1:8" ht="43.5">
      <c r="A3685" s="151" t="s">
        <v>1322</v>
      </c>
      <c r="B3685" s="151" t="s">
        <v>88</v>
      </c>
      <c r="C3685" s="151" t="s">
        <v>89</v>
      </c>
      <c r="D3685" s="151" t="s">
        <v>72</v>
      </c>
      <c r="E3685" s="152">
        <v>6</v>
      </c>
      <c r="F3685" s="153">
        <v>299000</v>
      </c>
      <c r="G3685" s="153">
        <v>1794000</v>
      </c>
      <c r="H3685" s="50"/>
    </row>
    <row r="3686" spans="1:8" ht="43.5">
      <c r="A3686" s="151" t="s">
        <v>1322</v>
      </c>
      <c r="B3686" s="151" t="s">
        <v>81</v>
      </c>
      <c r="C3686" s="151" t="s">
        <v>82</v>
      </c>
      <c r="D3686" s="151" t="s">
        <v>72</v>
      </c>
      <c r="E3686" s="152">
        <v>1</v>
      </c>
      <c r="F3686" s="153">
        <v>159000</v>
      </c>
      <c r="G3686" s="153">
        <v>159000</v>
      </c>
      <c r="H3686" s="50"/>
    </row>
    <row r="3687" spans="1:8" ht="43.5">
      <c r="A3687" s="151" t="s">
        <v>1322</v>
      </c>
      <c r="B3687" s="151" t="s">
        <v>69</v>
      </c>
      <c r="C3687" s="151" t="s">
        <v>70</v>
      </c>
      <c r="D3687" s="151" t="s">
        <v>72</v>
      </c>
      <c r="E3687" s="152">
        <v>10</v>
      </c>
      <c r="F3687" s="153">
        <v>149000</v>
      </c>
      <c r="G3687" s="153">
        <v>1490000</v>
      </c>
      <c r="H3687" s="50"/>
    </row>
    <row r="3688" spans="1:8" ht="29.25">
      <c r="A3688" s="151" t="s">
        <v>1323</v>
      </c>
      <c r="B3688" s="151" t="s">
        <v>96</v>
      </c>
      <c r="C3688" s="151" t="s">
        <v>97</v>
      </c>
      <c r="D3688" s="151" t="s">
        <v>72</v>
      </c>
      <c r="E3688" s="152">
        <v>4</v>
      </c>
      <c r="F3688" s="153">
        <v>449000</v>
      </c>
      <c r="G3688" s="153">
        <v>1796000</v>
      </c>
      <c r="H3688" s="50"/>
    </row>
    <row r="3689" spans="1:8" ht="43.5">
      <c r="A3689" s="151" t="s">
        <v>1324</v>
      </c>
      <c r="B3689" s="151" t="s">
        <v>98</v>
      </c>
      <c r="C3689" s="151" t="s">
        <v>99</v>
      </c>
      <c r="D3689" s="151" t="s">
        <v>72</v>
      </c>
      <c r="E3689" s="152">
        <v>2</v>
      </c>
      <c r="F3689" s="153">
        <v>99000</v>
      </c>
      <c r="G3689" s="153">
        <v>198000</v>
      </c>
      <c r="H3689" s="50"/>
    </row>
    <row r="3690" spans="1:8" ht="43.5">
      <c r="A3690" s="151" t="s">
        <v>1324</v>
      </c>
      <c r="B3690" s="151" t="s">
        <v>69</v>
      </c>
      <c r="C3690" s="151" t="s">
        <v>70</v>
      </c>
      <c r="D3690" s="151" t="s">
        <v>72</v>
      </c>
      <c r="E3690" s="152">
        <v>4</v>
      </c>
      <c r="F3690" s="153">
        <v>149000</v>
      </c>
      <c r="G3690" s="153">
        <v>596000</v>
      </c>
      <c r="H3690" s="50"/>
    </row>
    <row r="3691" spans="1:8" ht="43.5">
      <c r="A3691" s="151" t="s">
        <v>1324</v>
      </c>
      <c r="B3691" s="151" t="s">
        <v>75</v>
      </c>
      <c r="C3691" s="151" t="s">
        <v>76</v>
      </c>
      <c r="D3691" s="151" t="s">
        <v>78</v>
      </c>
      <c r="E3691" s="152">
        <v>6</v>
      </c>
      <c r="F3691" s="153">
        <v>189000</v>
      </c>
      <c r="G3691" s="153">
        <v>1134000</v>
      </c>
      <c r="H3691" s="50"/>
    </row>
    <row r="3692" spans="1:8" ht="43.5">
      <c r="A3692" s="151" t="s">
        <v>1324</v>
      </c>
      <c r="B3692" s="151" t="s">
        <v>96</v>
      </c>
      <c r="C3692" s="151" t="s">
        <v>97</v>
      </c>
      <c r="D3692" s="151" t="s">
        <v>72</v>
      </c>
      <c r="E3692" s="152">
        <v>4</v>
      </c>
      <c r="F3692" s="153">
        <v>449000</v>
      </c>
      <c r="G3692" s="153">
        <v>1796000</v>
      </c>
      <c r="H3692" s="50"/>
    </row>
    <row r="3693" spans="1:8" ht="43.5">
      <c r="A3693" s="151" t="s">
        <v>1324</v>
      </c>
      <c r="B3693" s="151" t="s">
        <v>86</v>
      </c>
      <c r="C3693" s="151" t="s">
        <v>87</v>
      </c>
      <c r="D3693" s="151" t="s">
        <v>72</v>
      </c>
      <c r="E3693" s="152">
        <v>9</v>
      </c>
      <c r="F3693" s="153">
        <v>169000</v>
      </c>
      <c r="G3693" s="153">
        <v>1521000</v>
      </c>
      <c r="H3693" s="50"/>
    </row>
    <row r="3694" spans="1:8" ht="43.5">
      <c r="A3694" s="151" t="s">
        <v>1325</v>
      </c>
      <c r="B3694" s="151" t="s">
        <v>83</v>
      </c>
      <c r="C3694" s="151" t="s">
        <v>84</v>
      </c>
      <c r="D3694" s="151" t="s">
        <v>72</v>
      </c>
      <c r="E3694" s="152">
        <v>10</v>
      </c>
      <c r="F3694" s="153">
        <v>125000</v>
      </c>
      <c r="G3694" s="153">
        <v>1250000</v>
      </c>
      <c r="H3694" s="50"/>
    </row>
    <row r="3695" spans="1:8" ht="29.25">
      <c r="A3695" s="151" t="s">
        <v>1326</v>
      </c>
      <c r="B3695" s="151" t="s">
        <v>98</v>
      </c>
      <c r="C3695" s="151" t="s">
        <v>99</v>
      </c>
      <c r="D3695" s="151" t="s">
        <v>72</v>
      </c>
      <c r="E3695" s="152">
        <v>5</v>
      </c>
      <c r="F3695" s="153">
        <v>99000</v>
      </c>
      <c r="G3695" s="153">
        <v>495000</v>
      </c>
      <c r="H3695" s="50"/>
    </row>
    <row r="3696" spans="1:8" ht="29.25">
      <c r="A3696" s="151" t="s">
        <v>1326</v>
      </c>
      <c r="B3696" s="151" t="s">
        <v>83</v>
      </c>
      <c r="C3696" s="151" t="s">
        <v>84</v>
      </c>
      <c r="D3696" s="151" t="s">
        <v>72</v>
      </c>
      <c r="E3696" s="152">
        <v>3</v>
      </c>
      <c r="F3696" s="153">
        <v>125000</v>
      </c>
      <c r="G3696" s="153">
        <v>375000</v>
      </c>
      <c r="H3696" s="50"/>
    </row>
    <row r="3697" spans="1:8" ht="29.25">
      <c r="A3697" s="151" t="s">
        <v>1326</v>
      </c>
      <c r="B3697" s="151" t="s">
        <v>86</v>
      </c>
      <c r="C3697" s="151" t="s">
        <v>87</v>
      </c>
      <c r="D3697" s="151" t="s">
        <v>72</v>
      </c>
      <c r="E3697" s="152">
        <v>9</v>
      </c>
      <c r="F3697" s="153">
        <v>169000</v>
      </c>
      <c r="G3697" s="153">
        <v>1521000</v>
      </c>
      <c r="H3697" s="50"/>
    </row>
    <row r="3698" spans="1:8" ht="29.25">
      <c r="A3698" s="151" t="s">
        <v>1326</v>
      </c>
      <c r="B3698" s="151" t="s">
        <v>73</v>
      </c>
      <c r="C3698" s="151" t="s">
        <v>74</v>
      </c>
      <c r="D3698" s="151" t="s">
        <v>72</v>
      </c>
      <c r="E3698" s="152">
        <v>5</v>
      </c>
      <c r="F3698" s="153">
        <v>119000</v>
      </c>
      <c r="G3698" s="153">
        <v>595000</v>
      </c>
      <c r="H3698" s="50"/>
    </row>
    <row r="3699" spans="1:8" ht="29.25">
      <c r="A3699" s="151" t="s">
        <v>1326</v>
      </c>
      <c r="B3699" s="151" t="s">
        <v>69</v>
      </c>
      <c r="C3699" s="151" t="s">
        <v>70</v>
      </c>
      <c r="D3699" s="151" t="s">
        <v>72</v>
      </c>
      <c r="E3699" s="152">
        <v>6</v>
      </c>
      <c r="F3699" s="153">
        <v>149000</v>
      </c>
      <c r="G3699" s="153">
        <v>894000</v>
      </c>
      <c r="H3699" s="50"/>
    </row>
    <row r="3700" spans="1:8" ht="29.25">
      <c r="A3700" s="151" t="s">
        <v>1326</v>
      </c>
      <c r="B3700" s="151" t="s">
        <v>79</v>
      </c>
      <c r="C3700" s="151" t="s">
        <v>80</v>
      </c>
      <c r="D3700" s="151" t="s">
        <v>72</v>
      </c>
      <c r="E3700" s="152">
        <v>12</v>
      </c>
      <c r="F3700" s="153">
        <v>129000</v>
      </c>
      <c r="G3700" s="153">
        <v>1548000</v>
      </c>
      <c r="H3700" s="50"/>
    </row>
    <row r="3701" spans="1:8" ht="43.5">
      <c r="A3701" s="151" t="s">
        <v>1327</v>
      </c>
      <c r="B3701" s="151" t="s">
        <v>88</v>
      </c>
      <c r="C3701" s="151" t="s">
        <v>89</v>
      </c>
      <c r="D3701" s="151" t="s">
        <v>72</v>
      </c>
      <c r="E3701" s="152">
        <v>2</v>
      </c>
      <c r="F3701" s="153">
        <v>299000</v>
      </c>
      <c r="G3701" s="153">
        <v>598000</v>
      </c>
      <c r="H3701" s="50"/>
    </row>
    <row r="3702" spans="1:8" ht="43.5">
      <c r="A3702" s="151" t="s">
        <v>1327</v>
      </c>
      <c r="B3702" s="151" t="s">
        <v>98</v>
      </c>
      <c r="C3702" s="151" t="s">
        <v>99</v>
      </c>
      <c r="D3702" s="151" t="s">
        <v>72</v>
      </c>
      <c r="E3702" s="152">
        <v>6</v>
      </c>
      <c r="F3702" s="153">
        <v>99000</v>
      </c>
      <c r="G3702" s="153">
        <v>594000</v>
      </c>
      <c r="H3702" s="50"/>
    </row>
    <row r="3703" spans="1:8" ht="43.5">
      <c r="A3703" s="151" t="s">
        <v>1327</v>
      </c>
      <c r="B3703" s="151" t="s">
        <v>83</v>
      </c>
      <c r="C3703" s="151" t="s">
        <v>84</v>
      </c>
      <c r="D3703" s="151" t="s">
        <v>72</v>
      </c>
      <c r="E3703" s="152">
        <v>9</v>
      </c>
      <c r="F3703" s="153">
        <v>125000</v>
      </c>
      <c r="G3703" s="153">
        <v>1125000</v>
      </c>
      <c r="H3703" s="50"/>
    </row>
    <row r="3704" spans="1:8" ht="43.5">
      <c r="A3704" s="151" t="s">
        <v>1327</v>
      </c>
      <c r="B3704" s="151" t="s">
        <v>75</v>
      </c>
      <c r="C3704" s="151" t="s">
        <v>76</v>
      </c>
      <c r="D3704" s="151" t="s">
        <v>78</v>
      </c>
      <c r="E3704" s="152">
        <v>12</v>
      </c>
      <c r="F3704" s="153">
        <v>189000</v>
      </c>
      <c r="G3704" s="153">
        <v>2268000</v>
      </c>
      <c r="H3704" s="50"/>
    </row>
    <row r="3705" spans="1:8" ht="43.5">
      <c r="A3705" s="151" t="s">
        <v>1327</v>
      </c>
      <c r="B3705" s="151" t="s">
        <v>69</v>
      </c>
      <c r="C3705" s="151" t="s">
        <v>70</v>
      </c>
      <c r="D3705" s="151" t="s">
        <v>72</v>
      </c>
      <c r="E3705" s="152">
        <v>5</v>
      </c>
      <c r="F3705" s="153">
        <v>149000</v>
      </c>
      <c r="G3705" s="153">
        <v>745000</v>
      </c>
      <c r="H3705" s="50"/>
    </row>
    <row r="3706" spans="1:8" ht="43.5">
      <c r="A3706" s="151" t="s">
        <v>1328</v>
      </c>
      <c r="B3706" s="151" t="s">
        <v>83</v>
      </c>
      <c r="C3706" s="151" t="s">
        <v>84</v>
      </c>
      <c r="D3706" s="151" t="s">
        <v>72</v>
      </c>
      <c r="E3706" s="152">
        <v>10</v>
      </c>
      <c r="F3706" s="153">
        <v>125000</v>
      </c>
      <c r="G3706" s="153">
        <v>1250000</v>
      </c>
      <c r="H3706" s="50"/>
    </row>
    <row r="3707" spans="1:8" ht="43.5">
      <c r="A3707" s="151" t="s">
        <v>1328</v>
      </c>
      <c r="B3707" s="151" t="s">
        <v>91</v>
      </c>
      <c r="C3707" s="151" t="s">
        <v>92</v>
      </c>
      <c r="D3707" s="151" t="s">
        <v>72</v>
      </c>
      <c r="E3707" s="152">
        <v>2</v>
      </c>
      <c r="F3707" s="153">
        <v>249000</v>
      </c>
      <c r="G3707" s="153">
        <v>498000</v>
      </c>
      <c r="H3707" s="50"/>
    </row>
    <row r="3708" spans="1:8" ht="43.5">
      <c r="A3708" s="151" t="s">
        <v>1328</v>
      </c>
      <c r="B3708" s="151" t="s">
        <v>101</v>
      </c>
      <c r="C3708" s="151" t="s">
        <v>102</v>
      </c>
      <c r="D3708" s="151" t="s">
        <v>78</v>
      </c>
      <c r="E3708" s="152">
        <v>4</v>
      </c>
      <c r="F3708" s="153">
        <v>139000</v>
      </c>
      <c r="G3708" s="153">
        <v>556000</v>
      </c>
      <c r="H3708" s="50"/>
    </row>
    <row r="3709" spans="1:8" ht="43.5">
      <c r="A3709" s="151" t="s">
        <v>1328</v>
      </c>
      <c r="B3709" s="151" t="s">
        <v>81</v>
      </c>
      <c r="C3709" s="151" t="s">
        <v>82</v>
      </c>
      <c r="D3709" s="151" t="s">
        <v>72</v>
      </c>
      <c r="E3709" s="152">
        <v>11</v>
      </c>
      <c r="F3709" s="153">
        <v>159000</v>
      </c>
      <c r="G3709" s="153">
        <v>1749000</v>
      </c>
      <c r="H3709" s="50"/>
    </row>
    <row r="3710" spans="1:8" ht="43.5">
      <c r="A3710" s="151" t="s">
        <v>1329</v>
      </c>
      <c r="B3710" s="151" t="s">
        <v>96</v>
      </c>
      <c r="C3710" s="151" t="s">
        <v>97</v>
      </c>
      <c r="D3710" s="151" t="s">
        <v>72</v>
      </c>
      <c r="E3710" s="152">
        <v>1</v>
      </c>
      <c r="F3710" s="153">
        <v>449000</v>
      </c>
      <c r="G3710" s="153">
        <v>449000</v>
      </c>
      <c r="H3710" s="50"/>
    </row>
    <row r="3711" spans="1:8" ht="43.5">
      <c r="A3711" s="151" t="s">
        <v>1330</v>
      </c>
      <c r="B3711" s="151" t="s">
        <v>96</v>
      </c>
      <c r="C3711" s="151" t="s">
        <v>97</v>
      </c>
      <c r="D3711" s="151" t="s">
        <v>72</v>
      </c>
      <c r="E3711" s="152">
        <v>4</v>
      </c>
      <c r="F3711" s="153">
        <v>449000</v>
      </c>
      <c r="G3711" s="153">
        <v>1796000</v>
      </c>
      <c r="H3711" s="50"/>
    </row>
    <row r="3712" spans="1:8" ht="43.5">
      <c r="A3712" s="151" t="s">
        <v>1330</v>
      </c>
      <c r="B3712" s="151" t="s">
        <v>75</v>
      </c>
      <c r="C3712" s="151" t="s">
        <v>76</v>
      </c>
      <c r="D3712" s="151" t="s">
        <v>78</v>
      </c>
      <c r="E3712" s="152">
        <v>6</v>
      </c>
      <c r="F3712" s="153">
        <v>189000</v>
      </c>
      <c r="G3712" s="153">
        <v>1134000</v>
      </c>
      <c r="H3712" s="50"/>
    </row>
    <row r="3713" spans="1:8" ht="43.5">
      <c r="A3713" s="151" t="s">
        <v>1330</v>
      </c>
      <c r="B3713" s="151" t="s">
        <v>91</v>
      </c>
      <c r="C3713" s="151" t="s">
        <v>92</v>
      </c>
      <c r="D3713" s="151" t="s">
        <v>72</v>
      </c>
      <c r="E3713" s="152">
        <v>2</v>
      </c>
      <c r="F3713" s="153">
        <v>249000</v>
      </c>
      <c r="G3713" s="153">
        <v>498000</v>
      </c>
      <c r="H3713" s="50"/>
    </row>
    <row r="3714" spans="1:8" ht="43.5">
      <c r="A3714" s="151" t="s">
        <v>1331</v>
      </c>
      <c r="B3714" s="151" t="s">
        <v>75</v>
      </c>
      <c r="C3714" s="151" t="s">
        <v>76</v>
      </c>
      <c r="D3714" s="151" t="s">
        <v>78</v>
      </c>
      <c r="E3714" s="152">
        <v>6</v>
      </c>
      <c r="F3714" s="153">
        <v>189000</v>
      </c>
      <c r="G3714" s="153">
        <v>1134000</v>
      </c>
      <c r="H3714" s="50"/>
    </row>
    <row r="3715" spans="1:8" ht="43.5">
      <c r="A3715" s="151" t="s">
        <v>1331</v>
      </c>
      <c r="B3715" s="151" t="s">
        <v>88</v>
      </c>
      <c r="C3715" s="151" t="s">
        <v>89</v>
      </c>
      <c r="D3715" s="151" t="s">
        <v>72</v>
      </c>
      <c r="E3715" s="152">
        <v>6</v>
      </c>
      <c r="F3715" s="153">
        <v>299000</v>
      </c>
      <c r="G3715" s="153">
        <v>1794000</v>
      </c>
      <c r="H3715" s="50"/>
    </row>
    <row r="3716" spans="1:8" ht="43.5">
      <c r="A3716" s="151" t="s">
        <v>1331</v>
      </c>
      <c r="B3716" s="151" t="s">
        <v>101</v>
      </c>
      <c r="C3716" s="151" t="s">
        <v>102</v>
      </c>
      <c r="D3716" s="151" t="s">
        <v>78</v>
      </c>
      <c r="E3716" s="152">
        <v>11</v>
      </c>
      <c r="F3716" s="153">
        <v>139000</v>
      </c>
      <c r="G3716" s="153">
        <v>1529000</v>
      </c>
      <c r="H3716" s="50"/>
    </row>
    <row r="3717" spans="1:8" ht="43.5">
      <c r="A3717" s="151" t="s">
        <v>1332</v>
      </c>
      <c r="B3717" s="151" t="s">
        <v>96</v>
      </c>
      <c r="C3717" s="151" t="s">
        <v>97</v>
      </c>
      <c r="D3717" s="151" t="s">
        <v>72</v>
      </c>
      <c r="E3717" s="152">
        <v>1</v>
      </c>
      <c r="F3717" s="153">
        <v>449000</v>
      </c>
      <c r="G3717" s="153">
        <v>449000</v>
      </c>
      <c r="H3717" s="50"/>
    </row>
    <row r="3718" spans="1:8" ht="43.5">
      <c r="A3718" s="151" t="s">
        <v>1332</v>
      </c>
      <c r="B3718" s="151" t="s">
        <v>79</v>
      </c>
      <c r="C3718" s="151" t="s">
        <v>80</v>
      </c>
      <c r="D3718" s="151" t="s">
        <v>72</v>
      </c>
      <c r="E3718" s="152">
        <v>5</v>
      </c>
      <c r="F3718" s="153">
        <v>129000</v>
      </c>
      <c r="G3718" s="153">
        <v>645000</v>
      </c>
      <c r="H3718" s="50"/>
    </row>
    <row r="3719" spans="1:8" ht="43.5">
      <c r="A3719" s="151" t="s">
        <v>1332</v>
      </c>
      <c r="B3719" s="151" t="s">
        <v>93</v>
      </c>
      <c r="C3719" s="151" t="s">
        <v>94</v>
      </c>
      <c r="D3719" s="151" t="s">
        <v>72</v>
      </c>
      <c r="E3719" s="152">
        <v>5</v>
      </c>
      <c r="F3719" s="153">
        <v>549000</v>
      </c>
      <c r="G3719" s="153">
        <v>2745000</v>
      </c>
      <c r="H3719" s="50"/>
    </row>
    <row r="3720" spans="1:8" ht="43.5">
      <c r="A3720" s="151" t="s">
        <v>1332</v>
      </c>
      <c r="B3720" s="151" t="s">
        <v>69</v>
      </c>
      <c r="C3720" s="151" t="s">
        <v>70</v>
      </c>
      <c r="D3720" s="151" t="s">
        <v>72</v>
      </c>
      <c r="E3720" s="152">
        <v>4</v>
      </c>
      <c r="F3720" s="153">
        <v>149000</v>
      </c>
      <c r="G3720" s="153">
        <v>596000</v>
      </c>
      <c r="H3720" s="50"/>
    </row>
    <row r="3721" spans="1:8" ht="29.25">
      <c r="A3721" s="151" t="s">
        <v>1333</v>
      </c>
      <c r="B3721" s="151" t="s">
        <v>96</v>
      </c>
      <c r="C3721" s="151" t="s">
        <v>97</v>
      </c>
      <c r="D3721" s="151" t="s">
        <v>72</v>
      </c>
      <c r="E3721" s="152">
        <v>2</v>
      </c>
      <c r="F3721" s="153">
        <v>449000</v>
      </c>
      <c r="G3721" s="153">
        <v>898000</v>
      </c>
      <c r="H3721" s="50"/>
    </row>
    <row r="3722" spans="1:8" ht="29.25">
      <c r="A3722" s="151" t="s">
        <v>1333</v>
      </c>
      <c r="B3722" s="151" t="s">
        <v>93</v>
      </c>
      <c r="C3722" s="151" t="s">
        <v>94</v>
      </c>
      <c r="D3722" s="151" t="s">
        <v>72</v>
      </c>
      <c r="E3722" s="152">
        <v>3</v>
      </c>
      <c r="F3722" s="153">
        <v>549000</v>
      </c>
      <c r="G3722" s="153">
        <v>1647000</v>
      </c>
      <c r="H3722" s="50"/>
    </row>
    <row r="3723" spans="1:8" ht="29.25">
      <c r="A3723" s="151" t="s">
        <v>1333</v>
      </c>
      <c r="B3723" s="151" t="s">
        <v>73</v>
      </c>
      <c r="C3723" s="151" t="s">
        <v>74</v>
      </c>
      <c r="D3723" s="151" t="s">
        <v>72</v>
      </c>
      <c r="E3723" s="152">
        <v>11</v>
      </c>
      <c r="F3723" s="153">
        <v>119000</v>
      </c>
      <c r="G3723" s="153">
        <v>1309000</v>
      </c>
      <c r="H3723" s="50"/>
    </row>
    <row r="3724" spans="1:8" ht="29.25">
      <c r="A3724" s="151" t="s">
        <v>1333</v>
      </c>
      <c r="B3724" s="151" t="s">
        <v>69</v>
      </c>
      <c r="C3724" s="151" t="s">
        <v>70</v>
      </c>
      <c r="D3724" s="151" t="s">
        <v>72</v>
      </c>
      <c r="E3724" s="152">
        <v>10</v>
      </c>
      <c r="F3724" s="153">
        <v>149000</v>
      </c>
      <c r="G3724" s="153">
        <v>1490000</v>
      </c>
      <c r="H3724" s="50"/>
    </row>
    <row r="3725" spans="1:8" ht="29.25">
      <c r="A3725" s="151" t="s">
        <v>1333</v>
      </c>
      <c r="B3725" s="151" t="s">
        <v>75</v>
      </c>
      <c r="C3725" s="151" t="s">
        <v>76</v>
      </c>
      <c r="D3725" s="151" t="s">
        <v>78</v>
      </c>
      <c r="E3725" s="152">
        <v>11</v>
      </c>
      <c r="F3725" s="153">
        <v>189000</v>
      </c>
      <c r="G3725" s="153">
        <v>2079000</v>
      </c>
      <c r="H3725" s="50"/>
    </row>
    <row r="3726" spans="1:8" ht="29.25">
      <c r="A3726" s="151" t="s">
        <v>1333</v>
      </c>
      <c r="B3726" s="151" t="s">
        <v>88</v>
      </c>
      <c r="C3726" s="151" t="s">
        <v>89</v>
      </c>
      <c r="D3726" s="151" t="s">
        <v>72</v>
      </c>
      <c r="E3726" s="152">
        <v>1</v>
      </c>
      <c r="F3726" s="153">
        <v>299000</v>
      </c>
      <c r="G3726" s="153">
        <v>299000</v>
      </c>
      <c r="H3726" s="50"/>
    </row>
    <row r="3727" spans="1:8" ht="43.5">
      <c r="A3727" s="151" t="s">
        <v>1334</v>
      </c>
      <c r="B3727" s="151" t="s">
        <v>91</v>
      </c>
      <c r="C3727" s="151" t="s">
        <v>92</v>
      </c>
      <c r="D3727" s="151" t="s">
        <v>72</v>
      </c>
      <c r="E3727" s="152">
        <v>7</v>
      </c>
      <c r="F3727" s="153">
        <v>249000</v>
      </c>
      <c r="G3727" s="153">
        <v>1743000</v>
      </c>
      <c r="H3727" s="50"/>
    </row>
    <row r="3728" spans="1:8" ht="43.5">
      <c r="A3728" s="151" t="s">
        <v>1334</v>
      </c>
      <c r="B3728" s="151" t="s">
        <v>88</v>
      </c>
      <c r="C3728" s="151" t="s">
        <v>89</v>
      </c>
      <c r="D3728" s="151" t="s">
        <v>72</v>
      </c>
      <c r="E3728" s="152">
        <v>2</v>
      </c>
      <c r="F3728" s="153">
        <v>299000</v>
      </c>
      <c r="G3728" s="153">
        <v>598000</v>
      </c>
      <c r="H3728" s="50"/>
    </row>
    <row r="3729" spans="1:8" ht="43.5">
      <c r="A3729" s="151" t="s">
        <v>1334</v>
      </c>
      <c r="B3729" s="151" t="s">
        <v>86</v>
      </c>
      <c r="C3729" s="151" t="s">
        <v>87</v>
      </c>
      <c r="D3729" s="151" t="s">
        <v>72</v>
      </c>
      <c r="E3729" s="152">
        <v>2</v>
      </c>
      <c r="F3729" s="153">
        <v>169000</v>
      </c>
      <c r="G3729" s="153">
        <v>338000</v>
      </c>
      <c r="H3729" s="50"/>
    </row>
    <row r="3730" spans="1:8" ht="43.5">
      <c r="A3730" s="151" t="s">
        <v>1334</v>
      </c>
      <c r="B3730" s="151" t="s">
        <v>73</v>
      </c>
      <c r="C3730" s="151" t="s">
        <v>74</v>
      </c>
      <c r="D3730" s="151" t="s">
        <v>72</v>
      </c>
      <c r="E3730" s="152">
        <v>12</v>
      </c>
      <c r="F3730" s="153">
        <v>119000</v>
      </c>
      <c r="G3730" s="153">
        <v>1428000</v>
      </c>
      <c r="H3730" s="50"/>
    </row>
    <row r="3731" spans="1:8" ht="43.5">
      <c r="A3731" s="151" t="s">
        <v>1334</v>
      </c>
      <c r="B3731" s="151" t="s">
        <v>69</v>
      </c>
      <c r="C3731" s="151" t="s">
        <v>70</v>
      </c>
      <c r="D3731" s="151" t="s">
        <v>72</v>
      </c>
      <c r="E3731" s="152">
        <v>9</v>
      </c>
      <c r="F3731" s="153">
        <v>149000</v>
      </c>
      <c r="G3731" s="153">
        <v>1341000</v>
      </c>
      <c r="H3731" s="50"/>
    </row>
    <row r="3732" spans="1:8" ht="43.5">
      <c r="A3732" s="151" t="s">
        <v>1335</v>
      </c>
      <c r="B3732" s="151" t="s">
        <v>96</v>
      </c>
      <c r="C3732" s="151" t="s">
        <v>97</v>
      </c>
      <c r="D3732" s="151" t="s">
        <v>72</v>
      </c>
      <c r="E3732" s="152">
        <v>4</v>
      </c>
      <c r="F3732" s="153">
        <v>449000</v>
      </c>
      <c r="G3732" s="153">
        <v>1796000</v>
      </c>
      <c r="H3732" s="50"/>
    </row>
    <row r="3733" spans="1:8" ht="43.5">
      <c r="A3733" s="151" t="s">
        <v>1335</v>
      </c>
      <c r="B3733" s="151" t="s">
        <v>93</v>
      </c>
      <c r="C3733" s="151" t="s">
        <v>94</v>
      </c>
      <c r="D3733" s="151" t="s">
        <v>72</v>
      </c>
      <c r="E3733" s="152">
        <v>5</v>
      </c>
      <c r="F3733" s="153">
        <v>549000</v>
      </c>
      <c r="G3733" s="153">
        <v>2745000</v>
      </c>
      <c r="H3733" s="50"/>
    </row>
    <row r="3734" spans="1:8" ht="43.5">
      <c r="A3734" s="151" t="s">
        <v>1335</v>
      </c>
      <c r="B3734" s="151" t="s">
        <v>86</v>
      </c>
      <c r="C3734" s="151" t="s">
        <v>87</v>
      </c>
      <c r="D3734" s="151" t="s">
        <v>72</v>
      </c>
      <c r="E3734" s="152">
        <v>1</v>
      </c>
      <c r="F3734" s="153">
        <v>169000</v>
      </c>
      <c r="G3734" s="153">
        <v>169000</v>
      </c>
      <c r="H3734" s="50"/>
    </row>
    <row r="3735" spans="1:8" ht="43.5">
      <c r="A3735" s="151" t="s">
        <v>1335</v>
      </c>
      <c r="B3735" s="151" t="s">
        <v>101</v>
      </c>
      <c r="C3735" s="151" t="s">
        <v>102</v>
      </c>
      <c r="D3735" s="151" t="s">
        <v>78</v>
      </c>
      <c r="E3735" s="152">
        <v>9</v>
      </c>
      <c r="F3735" s="153">
        <v>139000</v>
      </c>
      <c r="G3735" s="153">
        <v>1251000</v>
      </c>
      <c r="H3735" s="50"/>
    </row>
    <row r="3736" spans="1:8" ht="43.5">
      <c r="A3736" s="151" t="s">
        <v>1335</v>
      </c>
      <c r="B3736" s="151" t="s">
        <v>81</v>
      </c>
      <c r="C3736" s="151" t="s">
        <v>82</v>
      </c>
      <c r="D3736" s="151" t="s">
        <v>72</v>
      </c>
      <c r="E3736" s="152">
        <v>8</v>
      </c>
      <c r="F3736" s="153">
        <v>159000</v>
      </c>
      <c r="G3736" s="153">
        <v>1272000</v>
      </c>
      <c r="H3736" s="50"/>
    </row>
    <row r="3737" spans="1:8" ht="43.5">
      <c r="A3737" s="151" t="s">
        <v>1335</v>
      </c>
      <c r="B3737" s="151" t="s">
        <v>91</v>
      </c>
      <c r="C3737" s="151" t="s">
        <v>92</v>
      </c>
      <c r="D3737" s="151" t="s">
        <v>72</v>
      </c>
      <c r="E3737" s="152">
        <v>7</v>
      </c>
      <c r="F3737" s="153">
        <v>249000</v>
      </c>
      <c r="G3737" s="153">
        <v>1743000</v>
      </c>
      <c r="H3737" s="50"/>
    </row>
    <row r="3738" spans="1:8" ht="29.25">
      <c r="A3738" s="151" t="s">
        <v>1336</v>
      </c>
      <c r="B3738" s="151" t="s">
        <v>91</v>
      </c>
      <c r="C3738" s="151" t="s">
        <v>92</v>
      </c>
      <c r="D3738" s="151" t="s">
        <v>72</v>
      </c>
      <c r="E3738" s="152">
        <v>5</v>
      </c>
      <c r="F3738" s="153">
        <v>249000</v>
      </c>
      <c r="G3738" s="153">
        <v>1245000</v>
      </c>
      <c r="H3738" s="50"/>
    </row>
    <row r="3739" spans="1:8" ht="29.25">
      <c r="A3739" s="151" t="s">
        <v>1336</v>
      </c>
      <c r="B3739" s="151" t="s">
        <v>81</v>
      </c>
      <c r="C3739" s="151" t="s">
        <v>82</v>
      </c>
      <c r="D3739" s="151" t="s">
        <v>72</v>
      </c>
      <c r="E3739" s="152">
        <v>1</v>
      </c>
      <c r="F3739" s="153">
        <v>159000</v>
      </c>
      <c r="G3739" s="153">
        <v>159000</v>
      </c>
      <c r="H3739" s="50"/>
    </row>
    <row r="3740" spans="1:8" ht="29.25">
      <c r="A3740" s="151" t="s">
        <v>1336</v>
      </c>
      <c r="B3740" s="151" t="s">
        <v>69</v>
      </c>
      <c r="C3740" s="151" t="s">
        <v>70</v>
      </c>
      <c r="D3740" s="151" t="s">
        <v>72</v>
      </c>
      <c r="E3740" s="152">
        <v>3</v>
      </c>
      <c r="F3740" s="153">
        <v>149000</v>
      </c>
      <c r="G3740" s="153">
        <v>447000</v>
      </c>
      <c r="H3740" s="50"/>
    </row>
    <row r="3741" spans="1:8" ht="29.25">
      <c r="A3741" s="151" t="s">
        <v>1336</v>
      </c>
      <c r="B3741" s="151" t="s">
        <v>93</v>
      </c>
      <c r="C3741" s="151" t="s">
        <v>94</v>
      </c>
      <c r="D3741" s="151" t="s">
        <v>72</v>
      </c>
      <c r="E3741" s="152">
        <v>3</v>
      </c>
      <c r="F3741" s="153">
        <v>549000</v>
      </c>
      <c r="G3741" s="153">
        <v>1647000</v>
      </c>
      <c r="H3741" s="50"/>
    </row>
    <row r="3742" spans="1:8" ht="29.25">
      <c r="A3742" s="151" t="s">
        <v>1337</v>
      </c>
      <c r="B3742" s="151" t="s">
        <v>93</v>
      </c>
      <c r="C3742" s="151" t="s">
        <v>94</v>
      </c>
      <c r="D3742" s="151" t="s">
        <v>72</v>
      </c>
      <c r="E3742" s="152">
        <v>4</v>
      </c>
      <c r="F3742" s="153">
        <v>549000</v>
      </c>
      <c r="G3742" s="153">
        <v>2196000</v>
      </c>
      <c r="H3742" s="50"/>
    </row>
    <row r="3743" spans="1:8" ht="29.25">
      <c r="A3743" s="151" t="s">
        <v>1337</v>
      </c>
      <c r="B3743" s="151" t="s">
        <v>81</v>
      </c>
      <c r="C3743" s="151" t="s">
        <v>82</v>
      </c>
      <c r="D3743" s="151" t="s">
        <v>72</v>
      </c>
      <c r="E3743" s="152">
        <v>2</v>
      </c>
      <c r="F3743" s="153">
        <v>159000</v>
      </c>
      <c r="G3743" s="153">
        <v>318000</v>
      </c>
      <c r="H3743" s="50"/>
    </row>
    <row r="3744" spans="1:8" ht="29.25">
      <c r="A3744" s="151" t="s">
        <v>1337</v>
      </c>
      <c r="B3744" s="151" t="s">
        <v>83</v>
      </c>
      <c r="C3744" s="151" t="s">
        <v>84</v>
      </c>
      <c r="D3744" s="151" t="s">
        <v>72</v>
      </c>
      <c r="E3744" s="152">
        <v>12</v>
      </c>
      <c r="F3744" s="153">
        <v>125000</v>
      </c>
      <c r="G3744" s="153">
        <v>1500000</v>
      </c>
      <c r="H3744" s="50"/>
    </row>
    <row r="3745" spans="1:8" ht="29.25">
      <c r="A3745" s="151" t="s">
        <v>1338</v>
      </c>
      <c r="B3745" s="151" t="s">
        <v>96</v>
      </c>
      <c r="C3745" s="151" t="s">
        <v>97</v>
      </c>
      <c r="D3745" s="151" t="s">
        <v>72</v>
      </c>
      <c r="E3745" s="152">
        <v>3</v>
      </c>
      <c r="F3745" s="153">
        <v>449000</v>
      </c>
      <c r="G3745" s="153">
        <v>1347000</v>
      </c>
      <c r="H3745" s="50"/>
    </row>
    <row r="3746" spans="1:8" ht="29.25">
      <c r="A3746" s="151" t="s">
        <v>1338</v>
      </c>
      <c r="B3746" s="151" t="s">
        <v>98</v>
      </c>
      <c r="C3746" s="151" t="s">
        <v>99</v>
      </c>
      <c r="D3746" s="151" t="s">
        <v>72</v>
      </c>
      <c r="E3746" s="152">
        <v>10</v>
      </c>
      <c r="F3746" s="153">
        <v>99000</v>
      </c>
      <c r="G3746" s="153">
        <v>990000</v>
      </c>
      <c r="H3746" s="50"/>
    </row>
    <row r="3747" spans="1:8" ht="29.25">
      <c r="A3747" s="151" t="s">
        <v>1339</v>
      </c>
      <c r="B3747" s="151" t="s">
        <v>91</v>
      </c>
      <c r="C3747" s="151" t="s">
        <v>92</v>
      </c>
      <c r="D3747" s="151" t="s">
        <v>72</v>
      </c>
      <c r="E3747" s="152">
        <v>7</v>
      </c>
      <c r="F3747" s="153">
        <v>249000</v>
      </c>
      <c r="G3747" s="153">
        <v>1743000</v>
      </c>
      <c r="H3747" s="50"/>
    </row>
    <row r="3748" spans="1:8" ht="29.25">
      <c r="A3748" s="151" t="s">
        <v>1339</v>
      </c>
      <c r="B3748" s="151" t="s">
        <v>75</v>
      </c>
      <c r="C3748" s="151" t="s">
        <v>76</v>
      </c>
      <c r="D3748" s="151" t="s">
        <v>78</v>
      </c>
      <c r="E3748" s="152">
        <v>5</v>
      </c>
      <c r="F3748" s="153">
        <v>189000</v>
      </c>
      <c r="G3748" s="153">
        <v>945000</v>
      </c>
      <c r="H3748" s="50"/>
    </row>
    <row r="3749" spans="1:8" ht="29.25">
      <c r="A3749" s="151" t="s">
        <v>1339</v>
      </c>
      <c r="B3749" s="151" t="s">
        <v>101</v>
      </c>
      <c r="C3749" s="151" t="s">
        <v>102</v>
      </c>
      <c r="D3749" s="151" t="s">
        <v>78</v>
      </c>
      <c r="E3749" s="152">
        <v>6</v>
      </c>
      <c r="F3749" s="153">
        <v>139000</v>
      </c>
      <c r="G3749" s="153">
        <v>834000</v>
      </c>
      <c r="H3749" s="50"/>
    </row>
    <row r="3750" spans="1:8" ht="29.25">
      <c r="A3750" s="151" t="s">
        <v>1339</v>
      </c>
      <c r="B3750" s="151" t="s">
        <v>83</v>
      </c>
      <c r="C3750" s="151" t="s">
        <v>84</v>
      </c>
      <c r="D3750" s="151" t="s">
        <v>72</v>
      </c>
      <c r="E3750" s="152">
        <v>4</v>
      </c>
      <c r="F3750" s="153">
        <v>125000</v>
      </c>
      <c r="G3750" s="153">
        <v>500000</v>
      </c>
      <c r="H3750" s="50"/>
    </row>
    <row r="3751" spans="1:8" ht="29.25">
      <c r="A3751" s="151" t="s">
        <v>1340</v>
      </c>
      <c r="B3751" s="151" t="s">
        <v>91</v>
      </c>
      <c r="C3751" s="151" t="s">
        <v>92</v>
      </c>
      <c r="D3751" s="151" t="s">
        <v>72</v>
      </c>
      <c r="E3751" s="152">
        <v>7</v>
      </c>
      <c r="F3751" s="153">
        <v>249000</v>
      </c>
      <c r="G3751" s="153">
        <v>1743000</v>
      </c>
      <c r="H3751" s="50"/>
    </row>
    <row r="3752" spans="1:8" ht="29.25">
      <c r="A3752" s="151" t="s">
        <v>1340</v>
      </c>
      <c r="B3752" s="151" t="s">
        <v>98</v>
      </c>
      <c r="C3752" s="151" t="s">
        <v>99</v>
      </c>
      <c r="D3752" s="151" t="s">
        <v>72</v>
      </c>
      <c r="E3752" s="152">
        <v>1</v>
      </c>
      <c r="F3752" s="153">
        <v>99000</v>
      </c>
      <c r="G3752" s="153">
        <v>99000</v>
      </c>
      <c r="H3752" s="50"/>
    </row>
    <row r="3753" spans="1:8" ht="29.25">
      <c r="A3753" s="151" t="s">
        <v>1340</v>
      </c>
      <c r="B3753" s="151" t="s">
        <v>69</v>
      </c>
      <c r="C3753" s="151" t="s">
        <v>70</v>
      </c>
      <c r="D3753" s="151" t="s">
        <v>72</v>
      </c>
      <c r="E3753" s="152">
        <v>8</v>
      </c>
      <c r="F3753" s="153">
        <v>149000</v>
      </c>
      <c r="G3753" s="153">
        <v>1192000</v>
      </c>
      <c r="H3753" s="50"/>
    </row>
    <row r="3754" spans="1:8" ht="29.25">
      <c r="A3754" s="151" t="s">
        <v>1340</v>
      </c>
      <c r="B3754" s="151" t="s">
        <v>86</v>
      </c>
      <c r="C3754" s="151" t="s">
        <v>87</v>
      </c>
      <c r="D3754" s="151" t="s">
        <v>72</v>
      </c>
      <c r="E3754" s="152">
        <v>7</v>
      </c>
      <c r="F3754" s="153">
        <v>169000</v>
      </c>
      <c r="G3754" s="153">
        <v>1183000</v>
      </c>
      <c r="H3754" s="50"/>
    </row>
    <row r="3755" spans="1:8" ht="29.25">
      <c r="A3755" s="151" t="s">
        <v>1340</v>
      </c>
      <c r="B3755" s="151" t="s">
        <v>73</v>
      </c>
      <c r="C3755" s="151" t="s">
        <v>74</v>
      </c>
      <c r="D3755" s="151" t="s">
        <v>72</v>
      </c>
      <c r="E3755" s="152">
        <v>2</v>
      </c>
      <c r="F3755" s="153">
        <v>119000</v>
      </c>
      <c r="G3755" s="153">
        <v>238000</v>
      </c>
      <c r="H3755" s="50"/>
    </row>
    <row r="3756" spans="1:8" ht="29.25">
      <c r="A3756" s="151" t="s">
        <v>1340</v>
      </c>
      <c r="B3756" s="151" t="s">
        <v>79</v>
      </c>
      <c r="C3756" s="151" t="s">
        <v>80</v>
      </c>
      <c r="D3756" s="151" t="s">
        <v>72</v>
      </c>
      <c r="E3756" s="152">
        <v>11</v>
      </c>
      <c r="F3756" s="153">
        <v>129000</v>
      </c>
      <c r="G3756" s="153">
        <v>1419000</v>
      </c>
      <c r="H3756" s="50"/>
    </row>
    <row r="3757" spans="1:8" ht="29.25">
      <c r="A3757" s="151" t="s">
        <v>1341</v>
      </c>
      <c r="B3757" s="151" t="s">
        <v>69</v>
      </c>
      <c r="C3757" s="151" t="s">
        <v>70</v>
      </c>
      <c r="D3757" s="151" t="s">
        <v>72</v>
      </c>
      <c r="E3757" s="152">
        <v>3</v>
      </c>
      <c r="F3757" s="153">
        <v>149000</v>
      </c>
      <c r="G3757" s="153">
        <v>447000</v>
      </c>
      <c r="H3757" s="50"/>
    </row>
    <row r="3758" spans="1:8" ht="29.25">
      <c r="A3758" s="151" t="s">
        <v>1341</v>
      </c>
      <c r="B3758" s="151" t="s">
        <v>83</v>
      </c>
      <c r="C3758" s="151" t="s">
        <v>84</v>
      </c>
      <c r="D3758" s="151" t="s">
        <v>72</v>
      </c>
      <c r="E3758" s="152">
        <v>7</v>
      </c>
      <c r="F3758" s="153">
        <v>125000</v>
      </c>
      <c r="G3758" s="153">
        <v>875000</v>
      </c>
      <c r="H3758" s="50"/>
    </row>
    <row r="3759" spans="1:8" ht="29.25">
      <c r="A3759" s="151" t="s">
        <v>1341</v>
      </c>
      <c r="B3759" s="151" t="s">
        <v>98</v>
      </c>
      <c r="C3759" s="151" t="s">
        <v>99</v>
      </c>
      <c r="D3759" s="151" t="s">
        <v>72</v>
      </c>
      <c r="E3759" s="152">
        <v>9</v>
      </c>
      <c r="F3759" s="153">
        <v>99000</v>
      </c>
      <c r="G3759" s="153">
        <v>891000</v>
      </c>
      <c r="H3759" s="50"/>
    </row>
    <row r="3760" spans="1:8" ht="29.25">
      <c r="A3760" s="151" t="s">
        <v>1341</v>
      </c>
      <c r="B3760" s="151" t="s">
        <v>96</v>
      </c>
      <c r="C3760" s="151" t="s">
        <v>97</v>
      </c>
      <c r="D3760" s="151" t="s">
        <v>72</v>
      </c>
      <c r="E3760" s="152">
        <v>1</v>
      </c>
      <c r="F3760" s="153">
        <v>449000</v>
      </c>
      <c r="G3760" s="153">
        <v>449000</v>
      </c>
      <c r="H3760" s="50"/>
    </row>
    <row r="3761" spans="1:8" ht="29.25">
      <c r="A3761" s="151" t="s">
        <v>1342</v>
      </c>
      <c r="B3761" s="151" t="s">
        <v>73</v>
      </c>
      <c r="C3761" s="151" t="s">
        <v>74</v>
      </c>
      <c r="D3761" s="151" t="s">
        <v>72</v>
      </c>
      <c r="E3761" s="152">
        <v>4</v>
      </c>
      <c r="F3761" s="153">
        <v>119000</v>
      </c>
      <c r="G3761" s="153">
        <v>476000</v>
      </c>
      <c r="H3761" s="50"/>
    </row>
    <row r="3762" spans="1:8" ht="29.25">
      <c r="A3762" s="151" t="s">
        <v>1342</v>
      </c>
      <c r="B3762" s="151" t="s">
        <v>69</v>
      </c>
      <c r="C3762" s="151" t="s">
        <v>70</v>
      </c>
      <c r="D3762" s="151" t="s">
        <v>72</v>
      </c>
      <c r="E3762" s="152">
        <v>10</v>
      </c>
      <c r="F3762" s="153">
        <v>149000</v>
      </c>
      <c r="G3762" s="153">
        <v>1490000</v>
      </c>
      <c r="H3762" s="50"/>
    </row>
    <row r="3763" spans="1:8" ht="29.25">
      <c r="A3763" s="151" t="s">
        <v>1342</v>
      </c>
      <c r="B3763" s="151" t="s">
        <v>79</v>
      </c>
      <c r="C3763" s="151" t="s">
        <v>80</v>
      </c>
      <c r="D3763" s="151" t="s">
        <v>72</v>
      </c>
      <c r="E3763" s="152">
        <v>8</v>
      </c>
      <c r="F3763" s="153">
        <v>129000</v>
      </c>
      <c r="G3763" s="153">
        <v>1032000</v>
      </c>
      <c r="H3763" s="50"/>
    </row>
    <row r="3764" spans="1:8" ht="29.25">
      <c r="A3764" s="151" t="s">
        <v>1342</v>
      </c>
      <c r="B3764" s="151" t="s">
        <v>96</v>
      </c>
      <c r="C3764" s="151" t="s">
        <v>97</v>
      </c>
      <c r="D3764" s="151" t="s">
        <v>72</v>
      </c>
      <c r="E3764" s="152">
        <v>2</v>
      </c>
      <c r="F3764" s="153">
        <v>449000</v>
      </c>
      <c r="G3764" s="153">
        <v>898000</v>
      </c>
      <c r="H3764" s="50"/>
    </row>
    <row r="3765" spans="1:8" ht="43.5">
      <c r="A3765" s="151" t="s">
        <v>1343</v>
      </c>
      <c r="B3765" s="151" t="s">
        <v>98</v>
      </c>
      <c r="C3765" s="151" t="s">
        <v>99</v>
      </c>
      <c r="D3765" s="151" t="s">
        <v>72</v>
      </c>
      <c r="E3765" s="152">
        <v>10</v>
      </c>
      <c r="F3765" s="153">
        <v>99000</v>
      </c>
      <c r="G3765" s="153">
        <v>990000</v>
      </c>
      <c r="H3765" s="50"/>
    </row>
    <row r="3766" spans="1:8" ht="43.5">
      <c r="A3766" s="151" t="s">
        <v>1343</v>
      </c>
      <c r="B3766" s="151" t="s">
        <v>83</v>
      </c>
      <c r="C3766" s="151" t="s">
        <v>84</v>
      </c>
      <c r="D3766" s="151" t="s">
        <v>72</v>
      </c>
      <c r="E3766" s="152">
        <v>3</v>
      </c>
      <c r="F3766" s="153">
        <v>125000</v>
      </c>
      <c r="G3766" s="153">
        <v>375000</v>
      </c>
      <c r="H3766" s="50"/>
    </row>
    <row r="3767" spans="1:8" ht="43.5">
      <c r="A3767" s="151" t="s">
        <v>1343</v>
      </c>
      <c r="B3767" s="151" t="s">
        <v>69</v>
      </c>
      <c r="C3767" s="151" t="s">
        <v>70</v>
      </c>
      <c r="D3767" s="151" t="s">
        <v>72</v>
      </c>
      <c r="E3767" s="152">
        <v>1</v>
      </c>
      <c r="F3767" s="153">
        <v>149000</v>
      </c>
      <c r="G3767" s="153">
        <v>149000</v>
      </c>
      <c r="H3767" s="50"/>
    </row>
    <row r="3768" spans="1:8" ht="43.5">
      <c r="A3768" s="151" t="s">
        <v>1343</v>
      </c>
      <c r="B3768" s="151" t="s">
        <v>101</v>
      </c>
      <c r="C3768" s="151" t="s">
        <v>102</v>
      </c>
      <c r="D3768" s="151" t="s">
        <v>78</v>
      </c>
      <c r="E3768" s="152">
        <v>11</v>
      </c>
      <c r="F3768" s="153">
        <v>139000</v>
      </c>
      <c r="G3768" s="153">
        <v>1529000</v>
      </c>
      <c r="H3768" s="50"/>
    </row>
    <row r="3769" spans="1:8" ht="43.5">
      <c r="A3769" s="151" t="s">
        <v>1344</v>
      </c>
      <c r="B3769" s="151" t="s">
        <v>91</v>
      </c>
      <c r="C3769" s="151" t="s">
        <v>92</v>
      </c>
      <c r="D3769" s="151" t="s">
        <v>72</v>
      </c>
      <c r="E3769" s="152">
        <v>6</v>
      </c>
      <c r="F3769" s="153">
        <v>249000</v>
      </c>
      <c r="G3769" s="153">
        <v>1494000</v>
      </c>
      <c r="H3769" s="50"/>
    </row>
    <row r="3770" spans="1:8" ht="43.5">
      <c r="A3770" s="151" t="s">
        <v>1344</v>
      </c>
      <c r="B3770" s="151" t="s">
        <v>86</v>
      </c>
      <c r="C3770" s="151" t="s">
        <v>87</v>
      </c>
      <c r="D3770" s="151" t="s">
        <v>72</v>
      </c>
      <c r="E3770" s="152">
        <v>7</v>
      </c>
      <c r="F3770" s="153">
        <v>169000</v>
      </c>
      <c r="G3770" s="153">
        <v>1183000</v>
      </c>
      <c r="H3770" s="50"/>
    </row>
    <row r="3771" spans="1:8" ht="43.5">
      <c r="A3771" s="151" t="s">
        <v>1344</v>
      </c>
      <c r="B3771" s="151" t="s">
        <v>81</v>
      </c>
      <c r="C3771" s="151" t="s">
        <v>82</v>
      </c>
      <c r="D3771" s="151" t="s">
        <v>72</v>
      </c>
      <c r="E3771" s="152">
        <v>11</v>
      </c>
      <c r="F3771" s="153">
        <v>159000</v>
      </c>
      <c r="G3771" s="153">
        <v>1749000</v>
      </c>
      <c r="H3771" s="50"/>
    </row>
    <row r="3772" spans="1:8" ht="43.5">
      <c r="A3772" s="151" t="s">
        <v>1345</v>
      </c>
      <c r="B3772" s="151" t="s">
        <v>83</v>
      </c>
      <c r="C3772" s="151" t="s">
        <v>84</v>
      </c>
      <c r="D3772" s="151" t="s">
        <v>72</v>
      </c>
      <c r="E3772" s="152">
        <v>8</v>
      </c>
      <c r="F3772" s="153">
        <v>125000</v>
      </c>
      <c r="G3772" s="153">
        <v>1000000</v>
      </c>
      <c r="H3772" s="50"/>
    </row>
    <row r="3773" spans="1:8" ht="43.5">
      <c r="A3773" s="151" t="s">
        <v>1345</v>
      </c>
      <c r="B3773" s="151" t="s">
        <v>75</v>
      </c>
      <c r="C3773" s="151" t="s">
        <v>76</v>
      </c>
      <c r="D3773" s="151" t="s">
        <v>78</v>
      </c>
      <c r="E3773" s="152">
        <v>2</v>
      </c>
      <c r="F3773" s="153">
        <v>189000</v>
      </c>
      <c r="G3773" s="153">
        <v>378000</v>
      </c>
      <c r="H3773" s="50"/>
    </row>
    <row r="3774" spans="1:8" ht="43.5">
      <c r="A3774" s="151" t="s">
        <v>1346</v>
      </c>
      <c r="B3774" s="151" t="s">
        <v>98</v>
      </c>
      <c r="C3774" s="151" t="s">
        <v>99</v>
      </c>
      <c r="D3774" s="151" t="s">
        <v>72</v>
      </c>
      <c r="E3774" s="152">
        <v>12</v>
      </c>
      <c r="F3774" s="153">
        <v>99000</v>
      </c>
      <c r="G3774" s="153">
        <v>1188000</v>
      </c>
      <c r="H3774" s="50"/>
    </row>
    <row r="3775" spans="1:8" ht="43.5">
      <c r="A3775" s="151" t="s">
        <v>1346</v>
      </c>
      <c r="B3775" s="151" t="s">
        <v>83</v>
      </c>
      <c r="C3775" s="151" t="s">
        <v>84</v>
      </c>
      <c r="D3775" s="151" t="s">
        <v>72</v>
      </c>
      <c r="E3775" s="152">
        <v>2</v>
      </c>
      <c r="F3775" s="153">
        <v>125000</v>
      </c>
      <c r="G3775" s="153">
        <v>250000</v>
      </c>
      <c r="H3775" s="50"/>
    </row>
    <row r="3776" spans="1:8" ht="43.5">
      <c r="A3776" s="151" t="s">
        <v>1346</v>
      </c>
      <c r="B3776" s="151" t="s">
        <v>101</v>
      </c>
      <c r="C3776" s="151" t="s">
        <v>102</v>
      </c>
      <c r="D3776" s="151" t="s">
        <v>78</v>
      </c>
      <c r="E3776" s="152">
        <v>10</v>
      </c>
      <c r="F3776" s="153">
        <v>139000</v>
      </c>
      <c r="G3776" s="153">
        <v>1390000</v>
      </c>
      <c r="H3776" s="50"/>
    </row>
    <row r="3777" spans="1:8" ht="43.5">
      <c r="A3777" s="151" t="s">
        <v>1346</v>
      </c>
      <c r="B3777" s="151" t="s">
        <v>81</v>
      </c>
      <c r="C3777" s="151" t="s">
        <v>82</v>
      </c>
      <c r="D3777" s="151" t="s">
        <v>72</v>
      </c>
      <c r="E3777" s="152">
        <v>9</v>
      </c>
      <c r="F3777" s="153">
        <v>159000</v>
      </c>
      <c r="G3777" s="153">
        <v>1431000</v>
      </c>
      <c r="H3777" s="50"/>
    </row>
    <row r="3778" spans="1:8" ht="43.5">
      <c r="A3778" s="151" t="s">
        <v>1346</v>
      </c>
      <c r="B3778" s="151" t="s">
        <v>75</v>
      </c>
      <c r="C3778" s="151" t="s">
        <v>76</v>
      </c>
      <c r="D3778" s="151" t="s">
        <v>78</v>
      </c>
      <c r="E3778" s="152">
        <v>8</v>
      </c>
      <c r="F3778" s="153">
        <v>189000</v>
      </c>
      <c r="G3778" s="153">
        <v>1512000</v>
      </c>
      <c r="H3778" s="50"/>
    </row>
    <row r="3779" spans="1:8" ht="43.5">
      <c r="A3779" s="151" t="s">
        <v>1347</v>
      </c>
      <c r="B3779" s="151" t="s">
        <v>83</v>
      </c>
      <c r="C3779" s="151" t="s">
        <v>84</v>
      </c>
      <c r="D3779" s="151" t="s">
        <v>72</v>
      </c>
      <c r="E3779" s="152">
        <v>5</v>
      </c>
      <c r="F3779" s="153">
        <v>125000</v>
      </c>
      <c r="G3779" s="153">
        <v>625000</v>
      </c>
      <c r="H3779" s="50"/>
    </row>
    <row r="3780" spans="1:8" ht="43.5">
      <c r="A3780" s="151" t="s">
        <v>1347</v>
      </c>
      <c r="B3780" s="151" t="s">
        <v>96</v>
      </c>
      <c r="C3780" s="151" t="s">
        <v>97</v>
      </c>
      <c r="D3780" s="151" t="s">
        <v>72</v>
      </c>
      <c r="E3780" s="152">
        <v>3</v>
      </c>
      <c r="F3780" s="153">
        <v>449000</v>
      </c>
      <c r="G3780" s="153">
        <v>1347000</v>
      </c>
      <c r="H3780" s="50"/>
    </row>
    <row r="3781" spans="1:8" ht="29.25">
      <c r="A3781" s="151" t="s">
        <v>1348</v>
      </c>
      <c r="B3781" s="151" t="s">
        <v>83</v>
      </c>
      <c r="C3781" s="151" t="s">
        <v>84</v>
      </c>
      <c r="D3781" s="151" t="s">
        <v>72</v>
      </c>
      <c r="E3781" s="152">
        <v>3</v>
      </c>
      <c r="F3781" s="153">
        <v>125000</v>
      </c>
      <c r="G3781" s="153">
        <v>375000</v>
      </c>
      <c r="H3781" s="50"/>
    </row>
    <row r="3782" spans="1:8" ht="29.25">
      <c r="A3782" s="151" t="s">
        <v>1348</v>
      </c>
      <c r="B3782" s="151" t="s">
        <v>75</v>
      </c>
      <c r="C3782" s="151" t="s">
        <v>76</v>
      </c>
      <c r="D3782" s="151" t="s">
        <v>78</v>
      </c>
      <c r="E3782" s="152">
        <v>1</v>
      </c>
      <c r="F3782" s="153">
        <v>189000</v>
      </c>
      <c r="G3782" s="153">
        <v>189000</v>
      </c>
      <c r="H3782" s="50"/>
    </row>
    <row r="3783" spans="1:8" ht="29.25">
      <c r="A3783" s="151" t="s">
        <v>1348</v>
      </c>
      <c r="B3783" s="151" t="s">
        <v>101</v>
      </c>
      <c r="C3783" s="151" t="s">
        <v>102</v>
      </c>
      <c r="D3783" s="151" t="s">
        <v>78</v>
      </c>
      <c r="E3783" s="152">
        <v>2</v>
      </c>
      <c r="F3783" s="153">
        <v>139000</v>
      </c>
      <c r="G3783" s="153">
        <v>278000</v>
      </c>
      <c r="H3783" s="50"/>
    </row>
    <row r="3784" spans="1:8" ht="29.25">
      <c r="A3784" s="151" t="s">
        <v>1348</v>
      </c>
      <c r="B3784" s="151" t="s">
        <v>88</v>
      </c>
      <c r="C3784" s="151" t="s">
        <v>89</v>
      </c>
      <c r="D3784" s="151" t="s">
        <v>72</v>
      </c>
      <c r="E3784" s="152">
        <v>1</v>
      </c>
      <c r="F3784" s="153">
        <v>299000</v>
      </c>
      <c r="G3784" s="153">
        <v>299000</v>
      </c>
      <c r="H3784" s="50"/>
    </row>
    <row r="3785" spans="1:8" ht="29.25">
      <c r="A3785" s="151" t="s">
        <v>1348</v>
      </c>
      <c r="B3785" s="151" t="s">
        <v>73</v>
      </c>
      <c r="C3785" s="151" t="s">
        <v>74</v>
      </c>
      <c r="D3785" s="151" t="s">
        <v>72</v>
      </c>
      <c r="E3785" s="152">
        <v>7</v>
      </c>
      <c r="F3785" s="153">
        <v>119000</v>
      </c>
      <c r="G3785" s="153">
        <v>833000</v>
      </c>
      <c r="H3785" s="50"/>
    </row>
    <row r="3786" spans="1:8" ht="29.25">
      <c r="A3786" s="151" t="s">
        <v>1348</v>
      </c>
      <c r="B3786" s="151" t="s">
        <v>93</v>
      </c>
      <c r="C3786" s="151" t="s">
        <v>94</v>
      </c>
      <c r="D3786" s="151" t="s">
        <v>72</v>
      </c>
      <c r="E3786" s="152">
        <v>4</v>
      </c>
      <c r="F3786" s="153">
        <v>549000</v>
      </c>
      <c r="G3786" s="153">
        <v>2196000</v>
      </c>
      <c r="H3786" s="50"/>
    </row>
    <row r="3787" spans="1:8" ht="43.5">
      <c r="A3787" s="151" t="s">
        <v>1349</v>
      </c>
      <c r="B3787" s="151" t="s">
        <v>79</v>
      </c>
      <c r="C3787" s="151" t="s">
        <v>80</v>
      </c>
      <c r="D3787" s="151" t="s">
        <v>72</v>
      </c>
      <c r="E3787" s="152">
        <v>1</v>
      </c>
      <c r="F3787" s="153">
        <v>129000</v>
      </c>
      <c r="G3787" s="153">
        <v>129000</v>
      </c>
      <c r="H3787" s="50"/>
    </row>
    <row r="3788" spans="1:8" ht="43.5">
      <c r="A3788" s="151" t="s">
        <v>1349</v>
      </c>
      <c r="B3788" s="151" t="s">
        <v>83</v>
      </c>
      <c r="C3788" s="151" t="s">
        <v>84</v>
      </c>
      <c r="D3788" s="151" t="s">
        <v>72</v>
      </c>
      <c r="E3788" s="152">
        <v>6</v>
      </c>
      <c r="F3788" s="153">
        <v>125000</v>
      </c>
      <c r="G3788" s="153">
        <v>750000</v>
      </c>
      <c r="H3788" s="50"/>
    </row>
    <row r="3789" spans="1:8" ht="43.5">
      <c r="A3789" s="151" t="s">
        <v>1349</v>
      </c>
      <c r="B3789" s="151" t="s">
        <v>91</v>
      </c>
      <c r="C3789" s="151" t="s">
        <v>92</v>
      </c>
      <c r="D3789" s="151" t="s">
        <v>72</v>
      </c>
      <c r="E3789" s="152">
        <v>7</v>
      </c>
      <c r="F3789" s="153">
        <v>249000</v>
      </c>
      <c r="G3789" s="153">
        <v>1743000</v>
      </c>
      <c r="H3789" s="50"/>
    </row>
    <row r="3790" spans="1:8" ht="43.5">
      <c r="A3790" s="151" t="s">
        <v>1349</v>
      </c>
      <c r="B3790" s="151" t="s">
        <v>101</v>
      </c>
      <c r="C3790" s="151" t="s">
        <v>102</v>
      </c>
      <c r="D3790" s="151" t="s">
        <v>78</v>
      </c>
      <c r="E3790" s="152">
        <v>1</v>
      </c>
      <c r="F3790" s="153">
        <v>139000</v>
      </c>
      <c r="G3790" s="153">
        <v>139000</v>
      </c>
      <c r="H3790" s="50"/>
    </row>
    <row r="3791" spans="1:8" ht="43.5">
      <c r="A3791" s="151" t="s">
        <v>1350</v>
      </c>
      <c r="B3791" s="151" t="s">
        <v>93</v>
      </c>
      <c r="C3791" s="151" t="s">
        <v>94</v>
      </c>
      <c r="D3791" s="151" t="s">
        <v>72</v>
      </c>
      <c r="E3791" s="152">
        <v>5</v>
      </c>
      <c r="F3791" s="153">
        <v>549000</v>
      </c>
      <c r="G3791" s="153">
        <v>2745000</v>
      </c>
      <c r="H3791" s="50"/>
    </row>
    <row r="3792" spans="1:8" ht="43.5">
      <c r="A3792" s="151" t="s">
        <v>1350</v>
      </c>
      <c r="B3792" s="151" t="s">
        <v>96</v>
      </c>
      <c r="C3792" s="151" t="s">
        <v>97</v>
      </c>
      <c r="D3792" s="151" t="s">
        <v>72</v>
      </c>
      <c r="E3792" s="152">
        <v>4</v>
      </c>
      <c r="F3792" s="153">
        <v>449000</v>
      </c>
      <c r="G3792" s="153">
        <v>1796000</v>
      </c>
      <c r="H3792" s="50"/>
    </row>
    <row r="3793" spans="1:8" ht="43.5">
      <c r="A3793" s="151" t="s">
        <v>1350</v>
      </c>
      <c r="B3793" s="151" t="s">
        <v>69</v>
      </c>
      <c r="C3793" s="151" t="s">
        <v>70</v>
      </c>
      <c r="D3793" s="151" t="s">
        <v>72</v>
      </c>
      <c r="E3793" s="152">
        <v>8</v>
      </c>
      <c r="F3793" s="153">
        <v>149000</v>
      </c>
      <c r="G3793" s="153">
        <v>1192000</v>
      </c>
      <c r="H3793" s="50"/>
    </row>
    <row r="3794" spans="1:8" ht="43.5">
      <c r="A3794" s="151" t="s">
        <v>1350</v>
      </c>
      <c r="B3794" s="151" t="s">
        <v>83</v>
      </c>
      <c r="C3794" s="151" t="s">
        <v>84</v>
      </c>
      <c r="D3794" s="151" t="s">
        <v>72</v>
      </c>
      <c r="E3794" s="152">
        <v>9</v>
      </c>
      <c r="F3794" s="153">
        <v>125000</v>
      </c>
      <c r="G3794" s="153">
        <v>1125000</v>
      </c>
      <c r="H3794" s="50"/>
    </row>
    <row r="3795" spans="1:8" ht="43.5">
      <c r="A3795" s="151" t="s">
        <v>1351</v>
      </c>
      <c r="B3795" s="151" t="s">
        <v>88</v>
      </c>
      <c r="C3795" s="151" t="s">
        <v>89</v>
      </c>
      <c r="D3795" s="151" t="s">
        <v>72</v>
      </c>
      <c r="E3795" s="152">
        <v>1</v>
      </c>
      <c r="F3795" s="153">
        <v>299000</v>
      </c>
      <c r="G3795" s="153">
        <v>299000</v>
      </c>
      <c r="H3795" s="50"/>
    </row>
    <row r="3796" spans="1:8" ht="43.5">
      <c r="A3796" s="151" t="s">
        <v>1351</v>
      </c>
      <c r="B3796" s="151" t="s">
        <v>101</v>
      </c>
      <c r="C3796" s="151" t="s">
        <v>102</v>
      </c>
      <c r="D3796" s="151" t="s">
        <v>78</v>
      </c>
      <c r="E3796" s="152">
        <v>9</v>
      </c>
      <c r="F3796" s="153">
        <v>139000</v>
      </c>
      <c r="G3796" s="153">
        <v>1251000</v>
      </c>
      <c r="H3796" s="50"/>
    </row>
    <row r="3797" spans="1:8" ht="43.5">
      <c r="A3797" s="151" t="s">
        <v>1351</v>
      </c>
      <c r="B3797" s="151" t="s">
        <v>73</v>
      </c>
      <c r="C3797" s="151" t="s">
        <v>74</v>
      </c>
      <c r="D3797" s="151" t="s">
        <v>72</v>
      </c>
      <c r="E3797" s="152">
        <v>3</v>
      </c>
      <c r="F3797" s="153">
        <v>119000</v>
      </c>
      <c r="G3797" s="153">
        <v>357000</v>
      </c>
      <c r="H3797" s="50"/>
    </row>
    <row r="3798" spans="1:8" ht="43.5">
      <c r="A3798" s="151" t="s">
        <v>1351</v>
      </c>
      <c r="B3798" s="151" t="s">
        <v>75</v>
      </c>
      <c r="C3798" s="151" t="s">
        <v>76</v>
      </c>
      <c r="D3798" s="151" t="s">
        <v>78</v>
      </c>
      <c r="E3798" s="152">
        <v>12</v>
      </c>
      <c r="F3798" s="153">
        <v>189000</v>
      </c>
      <c r="G3798" s="153">
        <v>2268000</v>
      </c>
      <c r="H3798" s="50"/>
    </row>
    <row r="3799" spans="1:8" ht="43.5">
      <c r="A3799" s="151" t="s">
        <v>1351</v>
      </c>
      <c r="B3799" s="151" t="s">
        <v>91</v>
      </c>
      <c r="C3799" s="151" t="s">
        <v>92</v>
      </c>
      <c r="D3799" s="151" t="s">
        <v>72</v>
      </c>
      <c r="E3799" s="152">
        <v>2</v>
      </c>
      <c r="F3799" s="153">
        <v>249000</v>
      </c>
      <c r="G3799" s="153">
        <v>498000</v>
      </c>
      <c r="H3799" s="50"/>
    </row>
    <row r="3800" spans="1:8" ht="43.5">
      <c r="A3800" s="151" t="s">
        <v>1352</v>
      </c>
      <c r="B3800" s="151" t="s">
        <v>88</v>
      </c>
      <c r="C3800" s="151" t="s">
        <v>89</v>
      </c>
      <c r="D3800" s="151" t="s">
        <v>72</v>
      </c>
      <c r="E3800" s="152">
        <v>4</v>
      </c>
      <c r="F3800" s="153">
        <v>299000</v>
      </c>
      <c r="G3800" s="153">
        <v>1196000</v>
      </c>
      <c r="H3800" s="50"/>
    </row>
    <row r="3801" spans="1:8" ht="43.5">
      <c r="A3801" s="151" t="s">
        <v>1352</v>
      </c>
      <c r="B3801" s="151" t="s">
        <v>73</v>
      </c>
      <c r="C3801" s="151" t="s">
        <v>74</v>
      </c>
      <c r="D3801" s="151" t="s">
        <v>72</v>
      </c>
      <c r="E3801" s="152">
        <v>6</v>
      </c>
      <c r="F3801" s="153">
        <v>119000</v>
      </c>
      <c r="G3801" s="153">
        <v>714000</v>
      </c>
      <c r="H3801" s="50"/>
    </row>
    <row r="3802" spans="1:8" ht="43.5">
      <c r="A3802" s="151" t="s">
        <v>1353</v>
      </c>
      <c r="B3802" s="151" t="s">
        <v>69</v>
      </c>
      <c r="C3802" s="151" t="s">
        <v>70</v>
      </c>
      <c r="D3802" s="151" t="s">
        <v>72</v>
      </c>
      <c r="E3802" s="152">
        <v>1</v>
      </c>
      <c r="F3802" s="153">
        <v>149000</v>
      </c>
      <c r="G3802" s="153">
        <v>149000</v>
      </c>
      <c r="H3802" s="50"/>
    </row>
    <row r="3803" spans="1:8" ht="43.5">
      <c r="A3803" s="151" t="s">
        <v>1353</v>
      </c>
      <c r="B3803" s="151" t="s">
        <v>79</v>
      </c>
      <c r="C3803" s="151" t="s">
        <v>80</v>
      </c>
      <c r="D3803" s="151" t="s">
        <v>72</v>
      </c>
      <c r="E3803" s="152">
        <v>7</v>
      </c>
      <c r="F3803" s="153">
        <v>129000</v>
      </c>
      <c r="G3803" s="153">
        <v>903000</v>
      </c>
      <c r="H3803" s="50"/>
    </row>
    <row r="3804" spans="1:8" ht="43.5">
      <c r="A3804" s="151" t="s">
        <v>1353</v>
      </c>
      <c r="B3804" s="151" t="s">
        <v>86</v>
      </c>
      <c r="C3804" s="151" t="s">
        <v>87</v>
      </c>
      <c r="D3804" s="151" t="s">
        <v>72</v>
      </c>
      <c r="E3804" s="152">
        <v>1</v>
      </c>
      <c r="F3804" s="153">
        <v>169000</v>
      </c>
      <c r="G3804" s="153">
        <v>169000</v>
      </c>
      <c r="H3804" s="50"/>
    </row>
    <row r="3805" spans="1:8" ht="43.5">
      <c r="A3805" s="151" t="s">
        <v>1353</v>
      </c>
      <c r="B3805" s="151" t="s">
        <v>96</v>
      </c>
      <c r="C3805" s="151" t="s">
        <v>97</v>
      </c>
      <c r="D3805" s="151" t="s">
        <v>72</v>
      </c>
      <c r="E3805" s="152">
        <v>3</v>
      </c>
      <c r="F3805" s="153">
        <v>449000</v>
      </c>
      <c r="G3805" s="153">
        <v>1347000</v>
      </c>
      <c r="H3805" s="50"/>
    </row>
    <row r="3806" spans="1:8" ht="43.5">
      <c r="A3806" s="151" t="s">
        <v>1353</v>
      </c>
      <c r="B3806" s="151" t="s">
        <v>88</v>
      </c>
      <c r="C3806" s="151" t="s">
        <v>89</v>
      </c>
      <c r="D3806" s="151" t="s">
        <v>72</v>
      </c>
      <c r="E3806" s="152">
        <v>5</v>
      </c>
      <c r="F3806" s="153">
        <v>299000</v>
      </c>
      <c r="G3806" s="153">
        <v>1495000</v>
      </c>
      <c r="H3806" s="50"/>
    </row>
    <row r="3807" spans="1:8" ht="29.25">
      <c r="A3807" s="151" t="s">
        <v>1354</v>
      </c>
      <c r="B3807" s="151" t="s">
        <v>98</v>
      </c>
      <c r="C3807" s="151" t="s">
        <v>99</v>
      </c>
      <c r="D3807" s="151" t="s">
        <v>72</v>
      </c>
      <c r="E3807" s="152">
        <v>1</v>
      </c>
      <c r="F3807" s="153">
        <v>99000</v>
      </c>
      <c r="G3807" s="153">
        <v>99000</v>
      </c>
      <c r="H3807" s="50"/>
    </row>
    <row r="3808" spans="1:8" ht="29.25">
      <c r="A3808" s="151" t="s">
        <v>1354</v>
      </c>
      <c r="B3808" s="151" t="s">
        <v>88</v>
      </c>
      <c r="C3808" s="151" t="s">
        <v>89</v>
      </c>
      <c r="D3808" s="151" t="s">
        <v>72</v>
      </c>
      <c r="E3808" s="152">
        <v>4</v>
      </c>
      <c r="F3808" s="153">
        <v>299000</v>
      </c>
      <c r="G3808" s="153">
        <v>1196000</v>
      </c>
      <c r="H3808" s="50"/>
    </row>
    <row r="3809" spans="1:8" ht="29.25">
      <c r="A3809" s="151" t="s">
        <v>1354</v>
      </c>
      <c r="B3809" s="151" t="s">
        <v>73</v>
      </c>
      <c r="C3809" s="151" t="s">
        <v>74</v>
      </c>
      <c r="D3809" s="151" t="s">
        <v>72</v>
      </c>
      <c r="E3809" s="152">
        <v>9</v>
      </c>
      <c r="F3809" s="153">
        <v>119000</v>
      </c>
      <c r="G3809" s="153">
        <v>1071000</v>
      </c>
      <c r="H3809" s="50"/>
    </row>
    <row r="3810" spans="1:8" ht="29.25">
      <c r="A3810" s="151" t="s">
        <v>1354</v>
      </c>
      <c r="B3810" s="151" t="s">
        <v>96</v>
      </c>
      <c r="C3810" s="151" t="s">
        <v>97</v>
      </c>
      <c r="D3810" s="151" t="s">
        <v>72</v>
      </c>
      <c r="E3810" s="152">
        <v>3</v>
      </c>
      <c r="F3810" s="153">
        <v>449000</v>
      </c>
      <c r="G3810" s="153">
        <v>1347000</v>
      </c>
      <c r="H3810" s="50"/>
    </row>
    <row r="3811" spans="1:8" ht="43.5">
      <c r="A3811" s="151" t="s">
        <v>1355</v>
      </c>
      <c r="B3811" s="151" t="s">
        <v>69</v>
      </c>
      <c r="C3811" s="151" t="s">
        <v>70</v>
      </c>
      <c r="D3811" s="151" t="s">
        <v>72</v>
      </c>
      <c r="E3811" s="152">
        <v>7</v>
      </c>
      <c r="F3811" s="153">
        <v>149000</v>
      </c>
      <c r="G3811" s="153">
        <v>1043000</v>
      </c>
      <c r="H3811" s="50"/>
    </row>
    <row r="3812" spans="1:8" ht="43.5">
      <c r="A3812" s="151" t="s">
        <v>1355</v>
      </c>
      <c r="B3812" s="151" t="s">
        <v>88</v>
      </c>
      <c r="C3812" s="151" t="s">
        <v>89</v>
      </c>
      <c r="D3812" s="151" t="s">
        <v>72</v>
      </c>
      <c r="E3812" s="152">
        <v>4</v>
      </c>
      <c r="F3812" s="153">
        <v>299000</v>
      </c>
      <c r="G3812" s="153">
        <v>1196000</v>
      </c>
      <c r="H3812" s="50"/>
    </row>
    <row r="3813" spans="1:8" ht="43.5">
      <c r="A3813" s="151" t="s">
        <v>1355</v>
      </c>
      <c r="B3813" s="151" t="s">
        <v>93</v>
      </c>
      <c r="C3813" s="151" t="s">
        <v>94</v>
      </c>
      <c r="D3813" s="151" t="s">
        <v>72</v>
      </c>
      <c r="E3813" s="152">
        <v>2</v>
      </c>
      <c r="F3813" s="153">
        <v>549000</v>
      </c>
      <c r="G3813" s="153">
        <v>1098000</v>
      </c>
      <c r="H3813" s="50"/>
    </row>
    <row r="3814" spans="1:8" ht="43.5">
      <c r="A3814" s="151" t="s">
        <v>1355</v>
      </c>
      <c r="B3814" s="151" t="s">
        <v>83</v>
      </c>
      <c r="C3814" s="151" t="s">
        <v>84</v>
      </c>
      <c r="D3814" s="151" t="s">
        <v>72</v>
      </c>
      <c r="E3814" s="152">
        <v>1</v>
      </c>
      <c r="F3814" s="153">
        <v>125000</v>
      </c>
      <c r="G3814" s="153">
        <v>125000</v>
      </c>
      <c r="H3814" s="50"/>
    </row>
    <row r="3815" spans="1:8" ht="43.5">
      <c r="A3815" s="151" t="s">
        <v>1356</v>
      </c>
      <c r="B3815" s="151" t="s">
        <v>88</v>
      </c>
      <c r="C3815" s="151" t="s">
        <v>89</v>
      </c>
      <c r="D3815" s="151" t="s">
        <v>72</v>
      </c>
      <c r="E3815" s="152">
        <v>3</v>
      </c>
      <c r="F3815" s="153">
        <v>299000</v>
      </c>
      <c r="G3815" s="153">
        <v>897000</v>
      </c>
      <c r="H3815" s="50"/>
    </row>
    <row r="3816" spans="1:8" ht="43.5">
      <c r="A3816" s="151" t="s">
        <v>1356</v>
      </c>
      <c r="B3816" s="151" t="s">
        <v>83</v>
      </c>
      <c r="C3816" s="151" t="s">
        <v>84</v>
      </c>
      <c r="D3816" s="151" t="s">
        <v>72</v>
      </c>
      <c r="E3816" s="152">
        <v>6</v>
      </c>
      <c r="F3816" s="153">
        <v>125000</v>
      </c>
      <c r="G3816" s="153">
        <v>750000</v>
      </c>
      <c r="H3816" s="50"/>
    </row>
    <row r="3817" spans="1:8" ht="43.5">
      <c r="A3817" s="151" t="s">
        <v>1356</v>
      </c>
      <c r="B3817" s="151" t="s">
        <v>93</v>
      </c>
      <c r="C3817" s="151" t="s">
        <v>94</v>
      </c>
      <c r="D3817" s="151" t="s">
        <v>72</v>
      </c>
      <c r="E3817" s="152">
        <v>3</v>
      </c>
      <c r="F3817" s="153">
        <v>549000</v>
      </c>
      <c r="G3817" s="153">
        <v>1647000</v>
      </c>
      <c r="H3817" s="50"/>
    </row>
    <row r="3818" spans="1:8" ht="43.5">
      <c r="A3818" s="151" t="s">
        <v>1356</v>
      </c>
      <c r="B3818" s="151" t="s">
        <v>73</v>
      </c>
      <c r="C3818" s="151" t="s">
        <v>74</v>
      </c>
      <c r="D3818" s="151" t="s">
        <v>72</v>
      </c>
      <c r="E3818" s="152">
        <v>11</v>
      </c>
      <c r="F3818" s="153">
        <v>119000</v>
      </c>
      <c r="G3818" s="153">
        <v>1309000</v>
      </c>
      <c r="H3818" s="50"/>
    </row>
    <row r="3819" spans="1:8" ht="43.5">
      <c r="A3819" s="151" t="s">
        <v>1356</v>
      </c>
      <c r="B3819" s="151" t="s">
        <v>75</v>
      </c>
      <c r="C3819" s="151" t="s">
        <v>76</v>
      </c>
      <c r="D3819" s="151" t="s">
        <v>78</v>
      </c>
      <c r="E3819" s="152">
        <v>8</v>
      </c>
      <c r="F3819" s="153">
        <v>189000</v>
      </c>
      <c r="G3819" s="153">
        <v>1512000</v>
      </c>
      <c r="H3819" s="50"/>
    </row>
    <row r="3820" spans="1:8" ht="43.5">
      <c r="A3820" s="151" t="s">
        <v>1356</v>
      </c>
      <c r="B3820" s="151" t="s">
        <v>98</v>
      </c>
      <c r="C3820" s="151" t="s">
        <v>99</v>
      </c>
      <c r="D3820" s="151" t="s">
        <v>72</v>
      </c>
      <c r="E3820" s="152">
        <v>9</v>
      </c>
      <c r="F3820" s="153">
        <v>99000</v>
      </c>
      <c r="G3820" s="153">
        <v>891000</v>
      </c>
      <c r="H3820" s="50"/>
    </row>
    <row r="3821" spans="1:8" ht="43.5">
      <c r="A3821" s="151" t="s">
        <v>1357</v>
      </c>
      <c r="B3821" s="151" t="s">
        <v>73</v>
      </c>
      <c r="C3821" s="151" t="s">
        <v>74</v>
      </c>
      <c r="D3821" s="151" t="s">
        <v>72</v>
      </c>
      <c r="E3821" s="152">
        <v>3</v>
      </c>
      <c r="F3821" s="153">
        <v>119000</v>
      </c>
      <c r="G3821" s="153">
        <v>357000</v>
      </c>
      <c r="H3821" s="50"/>
    </row>
    <row r="3822" spans="1:8" ht="43.5">
      <c r="A3822" s="151" t="s">
        <v>1358</v>
      </c>
      <c r="B3822" s="151" t="s">
        <v>69</v>
      </c>
      <c r="C3822" s="151" t="s">
        <v>70</v>
      </c>
      <c r="D3822" s="151" t="s">
        <v>72</v>
      </c>
      <c r="E3822" s="152">
        <v>10</v>
      </c>
      <c r="F3822" s="153">
        <v>149000</v>
      </c>
      <c r="G3822" s="153">
        <v>1490000</v>
      </c>
      <c r="H3822" s="50"/>
    </row>
    <row r="3823" spans="1:8" ht="43.5">
      <c r="A3823" s="151" t="s">
        <v>1358</v>
      </c>
      <c r="B3823" s="151" t="s">
        <v>83</v>
      </c>
      <c r="C3823" s="151" t="s">
        <v>84</v>
      </c>
      <c r="D3823" s="151" t="s">
        <v>72</v>
      </c>
      <c r="E3823" s="152">
        <v>5</v>
      </c>
      <c r="F3823" s="153">
        <v>125000</v>
      </c>
      <c r="G3823" s="153">
        <v>625000</v>
      </c>
      <c r="H3823" s="50"/>
    </row>
    <row r="3824" spans="1:8" ht="43.5">
      <c r="A3824" s="151" t="s">
        <v>1358</v>
      </c>
      <c r="B3824" s="151" t="s">
        <v>81</v>
      </c>
      <c r="C3824" s="151" t="s">
        <v>82</v>
      </c>
      <c r="D3824" s="151" t="s">
        <v>72</v>
      </c>
      <c r="E3824" s="152">
        <v>6</v>
      </c>
      <c r="F3824" s="153">
        <v>159000</v>
      </c>
      <c r="G3824" s="153">
        <v>954000</v>
      </c>
      <c r="H3824" s="50"/>
    </row>
    <row r="3825" spans="1:8" ht="43.5">
      <c r="A3825" s="151" t="s">
        <v>1358</v>
      </c>
      <c r="B3825" s="151" t="s">
        <v>79</v>
      </c>
      <c r="C3825" s="151" t="s">
        <v>80</v>
      </c>
      <c r="D3825" s="151" t="s">
        <v>72</v>
      </c>
      <c r="E3825" s="152">
        <v>12</v>
      </c>
      <c r="F3825" s="153">
        <v>129000</v>
      </c>
      <c r="G3825" s="153">
        <v>1548000</v>
      </c>
      <c r="H3825" s="50"/>
    </row>
    <row r="3826" spans="1:8" ht="29.25">
      <c r="A3826" s="151" t="s">
        <v>1359</v>
      </c>
      <c r="B3826" s="151" t="s">
        <v>81</v>
      </c>
      <c r="C3826" s="151" t="s">
        <v>82</v>
      </c>
      <c r="D3826" s="151" t="s">
        <v>72</v>
      </c>
      <c r="E3826" s="152">
        <v>8</v>
      </c>
      <c r="F3826" s="153">
        <v>159000</v>
      </c>
      <c r="G3826" s="153">
        <v>1272000</v>
      </c>
      <c r="H3826" s="50"/>
    </row>
    <row r="3827" spans="1:8" ht="29.25">
      <c r="A3827" s="151" t="s">
        <v>1359</v>
      </c>
      <c r="B3827" s="151" t="s">
        <v>79</v>
      </c>
      <c r="C3827" s="151" t="s">
        <v>80</v>
      </c>
      <c r="D3827" s="151" t="s">
        <v>72</v>
      </c>
      <c r="E3827" s="152">
        <v>12</v>
      </c>
      <c r="F3827" s="153">
        <v>129000</v>
      </c>
      <c r="G3827" s="153">
        <v>1548000</v>
      </c>
      <c r="H3827" s="50"/>
    </row>
    <row r="3828" spans="1:8" ht="29.25">
      <c r="A3828" s="151" t="s">
        <v>1360</v>
      </c>
      <c r="B3828" s="151" t="s">
        <v>79</v>
      </c>
      <c r="C3828" s="151" t="s">
        <v>80</v>
      </c>
      <c r="D3828" s="151" t="s">
        <v>72</v>
      </c>
      <c r="E3828" s="152">
        <v>2</v>
      </c>
      <c r="F3828" s="153">
        <v>129000</v>
      </c>
      <c r="G3828" s="153">
        <v>258000</v>
      </c>
      <c r="H3828" s="50"/>
    </row>
    <row r="3829" spans="1:8" ht="29.25">
      <c r="A3829" s="151" t="s">
        <v>1360</v>
      </c>
      <c r="B3829" s="151" t="s">
        <v>88</v>
      </c>
      <c r="C3829" s="151" t="s">
        <v>89</v>
      </c>
      <c r="D3829" s="151" t="s">
        <v>72</v>
      </c>
      <c r="E3829" s="152">
        <v>5</v>
      </c>
      <c r="F3829" s="153">
        <v>299000</v>
      </c>
      <c r="G3829" s="153">
        <v>1495000</v>
      </c>
      <c r="H3829" s="50"/>
    </row>
    <row r="3830" spans="1:8" ht="43.5">
      <c r="A3830" s="151" t="s">
        <v>1361</v>
      </c>
      <c r="B3830" s="151" t="s">
        <v>91</v>
      </c>
      <c r="C3830" s="151" t="s">
        <v>92</v>
      </c>
      <c r="D3830" s="151" t="s">
        <v>72</v>
      </c>
      <c r="E3830" s="152">
        <v>6</v>
      </c>
      <c r="F3830" s="153">
        <v>249000</v>
      </c>
      <c r="G3830" s="153">
        <v>1494000</v>
      </c>
      <c r="H3830" s="50"/>
    </row>
    <row r="3831" spans="1:8" ht="43.5">
      <c r="A3831" s="151" t="s">
        <v>1361</v>
      </c>
      <c r="B3831" s="151" t="s">
        <v>69</v>
      </c>
      <c r="C3831" s="151" t="s">
        <v>70</v>
      </c>
      <c r="D3831" s="151" t="s">
        <v>72</v>
      </c>
      <c r="E3831" s="152">
        <v>3</v>
      </c>
      <c r="F3831" s="153">
        <v>149000</v>
      </c>
      <c r="G3831" s="153">
        <v>447000</v>
      </c>
      <c r="H3831" s="50"/>
    </row>
    <row r="3832" spans="1:8" ht="43.5">
      <c r="A3832" s="151" t="s">
        <v>1361</v>
      </c>
      <c r="B3832" s="151" t="s">
        <v>93</v>
      </c>
      <c r="C3832" s="151" t="s">
        <v>94</v>
      </c>
      <c r="D3832" s="151" t="s">
        <v>72</v>
      </c>
      <c r="E3832" s="152">
        <v>5</v>
      </c>
      <c r="F3832" s="153">
        <v>549000</v>
      </c>
      <c r="G3832" s="153">
        <v>2745000</v>
      </c>
      <c r="H3832" s="50"/>
    </row>
    <row r="3833" spans="1:8" ht="43.5">
      <c r="A3833" s="151" t="s">
        <v>1361</v>
      </c>
      <c r="B3833" s="151" t="s">
        <v>86</v>
      </c>
      <c r="C3833" s="151" t="s">
        <v>87</v>
      </c>
      <c r="D3833" s="151" t="s">
        <v>72</v>
      </c>
      <c r="E3833" s="152">
        <v>12</v>
      </c>
      <c r="F3833" s="153">
        <v>169000</v>
      </c>
      <c r="G3833" s="153">
        <v>2028000</v>
      </c>
      <c r="H3833" s="50"/>
    </row>
    <row r="3834" spans="1:8" ht="43.5">
      <c r="A3834" s="151" t="s">
        <v>1362</v>
      </c>
      <c r="B3834" s="151" t="s">
        <v>101</v>
      </c>
      <c r="C3834" s="151" t="s">
        <v>102</v>
      </c>
      <c r="D3834" s="151" t="s">
        <v>78</v>
      </c>
      <c r="E3834" s="152">
        <v>8</v>
      </c>
      <c r="F3834" s="153">
        <v>139000</v>
      </c>
      <c r="G3834" s="153">
        <v>1112000</v>
      </c>
      <c r="H3834" s="50"/>
    </row>
    <row r="3835" spans="1:8" ht="43.5">
      <c r="A3835" s="151" t="s">
        <v>1362</v>
      </c>
      <c r="B3835" s="151" t="s">
        <v>96</v>
      </c>
      <c r="C3835" s="151" t="s">
        <v>97</v>
      </c>
      <c r="D3835" s="151" t="s">
        <v>72</v>
      </c>
      <c r="E3835" s="152">
        <v>1</v>
      </c>
      <c r="F3835" s="153">
        <v>449000</v>
      </c>
      <c r="G3835" s="153">
        <v>449000</v>
      </c>
      <c r="H3835" s="50"/>
    </row>
    <row r="3836" spans="1:8" ht="43.5">
      <c r="A3836" s="151" t="s">
        <v>1362</v>
      </c>
      <c r="B3836" s="151" t="s">
        <v>69</v>
      </c>
      <c r="C3836" s="151" t="s">
        <v>70</v>
      </c>
      <c r="D3836" s="151" t="s">
        <v>72</v>
      </c>
      <c r="E3836" s="152">
        <v>6</v>
      </c>
      <c r="F3836" s="153">
        <v>149000</v>
      </c>
      <c r="G3836" s="153">
        <v>894000</v>
      </c>
      <c r="H3836" s="50"/>
    </row>
    <row r="3837" spans="1:8" ht="43.5">
      <c r="A3837" s="151" t="s">
        <v>1362</v>
      </c>
      <c r="B3837" s="151" t="s">
        <v>81</v>
      </c>
      <c r="C3837" s="151" t="s">
        <v>82</v>
      </c>
      <c r="D3837" s="151" t="s">
        <v>72</v>
      </c>
      <c r="E3837" s="152">
        <v>4</v>
      </c>
      <c r="F3837" s="153">
        <v>159000</v>
      </c>
      <c r="G3837" s="153">
        <v>636000</v>
      </c>
      <c r="H3837" s="50"/>
    </row>
    <row r="3838" spans="1:8" ht="43.5">
      <c r="A3838" s="151" t="s">
        <v>1362</v>
      </c>
      <c r="B3838" s="151" t="s">
        <v>73</v>
      </c>
      <c r="C3838" s="151" t="s">
        <v>74</v>
      </c>
      <c r="D3838" s="151" t="s">
        <v>72</v>
      </c>
      <c r="E3838" s="152">
        <v>4</v>
      </c>
      <c r="F3838" s="153">
        <v>119000</v>
      </c>
      <c r="G3838" s="153">
        <v>476000</v>
      </c>
      <c r="H3838" s="50"/>
    </row>
    <row r="3839" spans="1:8" ht="43.5">
      <c r="A3839" s="151" t="s">
        <v>1363</v>
      </c>
      <c r="B3839" s="151" t="s">
        <v>81</v>
      </c>
      <c r="C3839" s="151" t="s">
        <v>82</v>
      </c>
      <c r="D3839" s="151" t="s">
        <v>72</v>
      </c>
      <c r="E3839" s="152">
        <v>5</v>
      </c>
      <c r="F3839" s="153">
        <v>159000</v>
      </c>
      <c r="G3839" s="153">
        <v>795000</v>
      </c>
      <c r="H3839" s="50"/>
    </row>
    <row r="3840" spans="1:8" ht="43.5">
      <c r="A3840" s="151" t="s">
        <v>1363</v>
      </c>
      <c r="B3840" s="151" t="s">
        <v>88</v>
      </c>
      <c r="C3840" s="151" t="s">
        <v>89</v>
      </c>
      <c r="D3840" s="151" t="s">
        <v>72</v>
      </c>
      <c r="E3840" s="152">
        <v>1</v>
      </c>
      <c r="F3840" s="153">
        <v>299000</v>
      </c>
      <c r="G3840" s="153">
        <v>299000</v>
      </c>
      <c r="H3840" s="50"/>
    </row>
    <row r="3841" spans="1:8" ht="43.5">
      <c r="A3841" s="151" t="s">
        <v>1363</v>
      </c>
      <c r="B3841" s="151" t="s">
        <v>98</v>
      </c>
      <c r="C3841" s="151" t="s">
        <v>99</v>
      </c>
      <c r="D3841" s="151" t="s">
        <v>72</v>
      </c>
      <c r="E3841" s="152">
        <v>10</v>
      </c>
      <c r="F3841" s="153">
        <v>99000</v>
      </c>
      <c r="G3841" s="153">
        <v>990000</v>
      </c>
      <c r="H3841" s="50"/>
    </row>
    <row r="3842" spans="1:8" ht="43.5">
      <c r="A3842" s="151" t="s">
        <v>1363</v>
      </c>
      <c r="B3842" s="151" t="s">
        <v>101</v>
      </c>
      <c r="C3842" s="151" t="s">
        <v>102</v>
      </c>
      <c r="D3842" s="151" t="s">
        <v>78</v>
      </c>
      <c r="E3842" s="152">
        <v>6</v>
      </c>
      <c r="F3842" s="153">
        <v>139000</v>
      </c>
      <c r="G3842" s="153">
        <v>834000</v>
      </c>
      <c r="H3842" s="50"/>
    </row>
    <row r="3843" spans="1:8" ht="43.5">
      <c r="A3843" s="151" t="s">
        <v>1363</v>
      </c>
      <c r="B3843" s="151" t="s">
        <v>73</v>
      </c>
      <c r="C3843" s="151" t="s">
        <v>74</v>
      </c>
      <c r="D3843" s="151" t="s">
        <v>72</v>
      </c>
      <c r="E3843" s="152">
        <v>11</v>
      </c>
      <c r="F3843" s="153">
        <v>119000</v>
      </c>
      <c r="G3843" s="153">
        <v>1309000</v>
      </c>
      <c r="H3843" s="50"/>
    </row>
    <row r="3844" spans="1:8" ht="43.5">
      <c r="A3844" s="151" t="s">
        <v>1364</v>
      </c>
      <c r="B3844" s="151" t="s">
        <v>79</v>
      </c>
      <c r="C3844" s="151" t="s">
        <v>80</v>
      </c>
      <c r="D3844" s="151" t="s">
        <v>72</v>
      </c>
      <c r="E3844" s="152">
        <v>8</v>
      </c>
      <c r="F3844" s="153">
        <v>129000</v>
      </c>
      <c r="G3844" s="153">
        <v>1032000</v>
      </c>
      <c r="H3844" s="50"/>
    </row>
    <row r="3845" spans="1:8" ht="43.5">
      <c r="A3845" s="151" t="s">
        <v>1364</v>
      </c>
      <c r="B3845" s="151" t="s">
        <v>101</v>
      </c>
      <c r="C3845" s="151" t="s">
        <v>102</v>
      </c>
      <c r="D3845" s="151" t="s">
        <v>78</v>
      </c>
      <c r="E3845" s="152">
        <v>1</v>
      </c>
      <c r="F3845" s="153">
        <v>139000</v>
      </c>
      <c r="G3845" s="153">
        <v>139000</v>
      </c>
      <c r="H3845" s="50"/>
    </row>
    <row r="3846" spans="1:8" ht="43.5">
      <c r="A3846" s="151" t="s">
        <v>1364</v>
      </c>
      <c r="B3846" s="151" t="s">
        <v>83</v>
      </c>
      <c r="C3846" s="151" t="s">
        <v>84</v>
      </c>
      <c r="D3846" s="151" t="s">
        <v>72</v>
      </c>
      <c r="E3846" s="152">
        <v>2</v>
      </c>
      <c r="F3846" s="153">
        <v>125000</v>
      </c>
      <c r="G3846" s="153">
        <v>250000</v>
      </c>
      <c r="H3846" s="50"/>
    </row>
    <row r="3847" spans="1:8" ht="43.5">
      <c r="A3847" s="151" t="s">
        <v>1364</v>
      </c>
      <c r="B3847" s="151" t="s">
        <v>69</v>
      </c>
      <c r="C3847" s="151" t="s">
        <v>70</v>
      </c>
      <c r="D3847" s="151" t="s">
        <v>72</v>
      </c>
      <c r="E3847" s="152">
        <v>11</v>
      </c>
      <c r="F3847" s="153">
        <v>149000</v>
      </c>
      <c r="G3847" s="153">
        <v>1639000</v>
      </c>
      <c r="H3847" s="50"/>
    </row>
    <row r="3848" spans="1:8" ht="29.25">
      <c r="A3848" s="151" t="s">
        <v>1365</v>
      </c>
      <c r="B3848" s="151" t="s">
        <v>98</v>
      </c>
      <c r="C3848" s="151" t="s">
        <v>99</v>
      </c>
      <c r="D3848" s="151" t="s">
        <v>72</v>
      </c>
      <c r="E3848" s="152">
        <v>4</v>
      </c>
      <c r="F3848" s="153">
        <v>99000</v>
      </c>
      <c r="G3848" s="153">
        <v>396000</v>
      </c>
      <c r="H3848" s="50"/>
    </row>
    <row r="3849" spans="1:8" ht="29.25">
      <c r="A3849" s="151" t="s">
        <v>1365</v>
      </c>
      <c r="B3849" s="151" t="s">
        <v>69</v>
      </c>
      <c r="C3849" s="151" t="s">
        <v>70</v>
      </c>
      <c r="D3849" s="151" t="s">
        <v>72</v>
      </c>
      <c r="E3849" s="152">
        <v>11</v>
      </c>
      <c r="F3849" s="153">
        <v>149000</v>
      </c>
      <c r="G3849" s="153">
        <v>1639000</v>
      </c>
      <c r="H3849" s="50"/>
    </row>
    <row r="3850" spans="1:8" ht="29.25">
      <c r="A3850" s="151" t="s">
        <v>1365</v>
      </c>
      <c r="B3850" s="151" t="s">
        <v>73</v>
      </c>
      <c r="C3850" s="151" t="s">
        <v>74</v>
      </c>
      <c r="D3850" s="151" t="s">
        <v>72</v>
      </c>
      <c r="E3850" s="152">
        <v>5</v>
      </c>
      <c r="F3850" s="153">
        <v>119000</v>
      </c>
      <c r="G3850" s="153">
        <v>595000</v>
      </c>
      <c r="H3850" s="50"/>
    </row>
    <row r="3851" spans="1:8" ht="29.25">
      <c r="A3851" s="151" t="s">
        <v>1365</v>
      </c>
      <c r="B3851" s="151" t="s">
        <v>79</v>
      </c>
      <c r="C3851" s="151" t="s">
        <v>80</v>
      </c>
      <c r="D3851" s="151" t="s">
        <v>72</v>
      </c>
      <c r="E3851" s="152">
        <v>11</v>
      </c>
      <c r="F3851" s="153">
        <v>129000</v>
      </c>
      <c r="G3851" s="153">
        <v>1419000</v>
      </c>
      <c r="H3851" s="50"/>
    </row>
    <row r="3852" spans="1:8" ht="29.25">
      <c r="A3852" s="151" t="s">
        <v>1365</v>
      </c>
      <c r="B3852" s="151" t="s">
        <v>88</v>
      </c>
      <c r="C3852" s="151" t="s">
        <v>89</v>
      </c>
      <c r="D3852" s="151" t="s">
        <v>72</v>
      </c>
      <c r="E3852" s="152">
        <v>3</v>
      </c>
      <c r="F3852" s="153">
        <v>299000</v>
      </c>
      <c r="G3852" s="153">
        <v>897000</v>
      </c>
      <c r="H3852" s="50"/>
    </row>
    <row r="3853" spans="1:8" ht="29.25">
      <c r="A3853" s="151" t="s">
        <v>1366</v>
      </c>
      <c r="B3853" s="151" t="s">
        <v>98</v>
      </c>
      <c r="C3853" s="151" t="s">
        <v>99</v>
      </c>
      <c r="D3853" s="151" t="s">
        <v>72</v>
      </c>
      <c r="E3853" s="152">
        <v>3</v>
      </c>
      <c r="F3853" s="153">
        <v>99000</v>
      </c>
      <c r="G3853" s="153">
        <v>297000</v>
      </c>
      <c r="H3853" s="50"/>
    </row>
    <row r="3854" spans="1:8" ht="29.25">
      <c r="A3854" s="151" t="s">
        <v>1366</v>
      </c>
      <c r="B3854" s="151" t="s">
        <v>73</v>
      </c>
      <c r="C3854" s="151" t="s">
        <v>74</v>
      </c>
      <c r="D3854" s="151" t="s">
        <v>72</v>
      </c>
      <c r="E3854" s="152">
        <v>8</v>
      </c>
      <c r="F3854" s="153">
        <v>119000</v>
      </c>
      <c r="G3854" s="153">
        <v>952000</v>
      </c>
      <c r="H3854" s="50"/>
    </row>
    <row r="3855" spans="1:8" ht="29.25">
      <c r="A3855" s="151" t="s">
        <v>1366</v>
      </c>
      <c r="B3855" s="151" t="s">
        <v>81</v>
      </c>
      <c r="C3855" s="151" t="s">
        <v>82</v>
      </c>
      <c r="D3855" s="151" t="s">
        <v>72</v>
      </c>
      <c r="E3855" s="152">
        <v>3</v>
      </c>
      <c r="F3855" s="153">
        <v>159000</v>
      </c>
      <c r="G3855" s="153">
        <v>477000</v>
      </c>
      <c r="H3855" s="50"/>
    </row>
    <row r="3856" spans="1:8" ht="29.25">
      <c r="A3856" s="151" t="s">
        <v>1366</v>
      </c>
      <c r="B3856" s="151" t="s">
        <v>96</v>
      </c>
      <c r="C3856" s="151" t="s">
        <v>97</v>
      </c>
      <c r="D3856" s="151" t="s">
        <v>72</v>
      </c>
      <c r="E3856" s="152">
        <v>2</v>
      </c>
      <c r="F3856" s="153">
        <v>449000</v>
      </c>
      <c r="G3856" s="153">
        <v>898000</v>
      </c>
      <c r="H3856" s="50"/>
    </row>
    <row r="3857" spans="1:8" ht="29.25">
      <c r="A3857" s="151" t="s">
        <v>1366</v>
      </c>
      <c r="B3857" s="151" t="s">
        <v>91</v>
      </c>
      <c r="C3857" s="151" t="s">
        <v>92</v>
      </c>
      <c r="D3857" s="151" t="s">
        <v>72</v>
      </c>
      <c r="E3857" s="152">
        <v>5</v>
      </c>
      <c r="F3857" s="153">
        <v>249000</v>
      </c>
      <c r="G3857" s="153">
        <v>1245000</v>
      </c>
      <c r="H3857" s="50"/>
    </row>
    <row r="3858" spans="1:8" ht="43.5">
      <c r="A3858" s="151" t="s">
        <v>1367</v>
      </c>
      <c r="B3858" s="151" t="s">
        <v>75</v>
      </c>
      <c r="C3858" s="151" t="s">
        <v>76</v>
      </c>
      <c r="D3858" s="151" t="s">
        <v>78</v>
      </c>
      <c r="E3858" s="152">
        <v>10</v>
      </c>
      <c r="F3858" s="153">
        <v>189000</v>
      </c>
      <c r="G3858" s="153">
        <v>1890000</v>
      </c>
      <c r="H3858" s="50"/>
    </row>
    <row r="3859" spans="1:8" ht="43.5">
      <c r="A3859" s="151" t="s">
        <v>1367</v>
      </c>
      <c r="B3859" s="151" t="s">
        <v>101</v>
      </c>
      <c r="C3859" s="151" t="s">
        <v>102</v>
      </c>
      <c r="D3859" s="151" t="s">
        <v>78</v>
      </c>
      <c r="E3859" s="152">
        <v>5</v>
      </c>
      <c r="F3859" s="153">
        <v>139000</v>
      </c>
      <c r="G3859" s="153">
        <v>695000</v>
      </c>
      <c r="H3859" s="50"/>
    </row>
    <row r="3860" spans="1:8" ht="43.5">
      <c r="A3860" s="151" t="s">
        <v>1367</v>
      </c>
      <c r="B3860" s="151" t="s">
        <v>96</v>
      </c>
      <c r="C3860" s="151" t="s">
        <v>97</v>
      </c>
      <c r="D3860" s="151" t="s">
        <v>72</v>
      </c>
      <c r="E3860" s="152">
        <v>2</v>
      </c>
      <c r="F3860" s="153">
        <v>449000</v>
      </c>
      <c r="G3860" s="153">
        <v>898000</v>
      </c>
      <c r="H3860" s="50"/>
    </row>
    <row r="3861" spans="1:8" ht="43.5">
      <c r="A3861" s="151" t="s">
        <v>1368</v>
      </c>
      <c r="B3861" s="151" t="s">
        <v>69</v>
      </c>
      <c r="C3861" s="151" t="s">
        <v>70</v>
      </c>
      <c r="D3861" s="151" t="s">
        <v>72</v>
      </c>
      <c r="E3861" s="152">
        <v>3</v>
      </c>
      <c r="F3861" s="153">
        <v>149000</v>
      </c>
      <c r="G3861" s="153">
        <v>447000</v>
      </c>
      <c r="H3861" s="50"/>
    </row>
    <row r="3862" spans="1:8" ht="43.5">
      <c r="A3862" s="151" t="s">
        <v>1368</v>
      </c>
      <c r="B3862" s="151" t="s">
        <v>75</v>
      </c>
      <c r="C3862" s="151" t="s">
        <v>76</v>
      </c>
      <c r="D3862" s="151" t="s">
        <v>78</v>
      </c>
      <c r="E3862" s="152">
        <v>7</v>
      </c>
      <c r="F3862" s="153">
        <v>189000</v>
      </c>
      <c r="G3862" s="153">
        <v>1323000</v>
      </c>
      <c r="H3862" s="50"/>
    </row>
    <row r="3863" spans="1:8" ht="43.5">
      <c r="A3863" s="151" t="s">
        <v>1368</v>
      </c>
      <c r="B3863" s="151" t="s">
        <v>86</v>
      </c>
      <c r="C3863" s="151" t="s">
        <v>87</v>
      </c>
      <c r="D3863" s="151" t="s">
        <v>72</v>
      </c>
      <c r="E3863" s="152">
        <v>9</v>
      </c>
      <c r="F3863" s="153">
        <v>169000</v>
      </c>
      <c r="G3863" s="153">
        <v>1521000</v>
      </c>
      <c r="H3863" s="50"/>
    </row>
    <row r="3864" spans="1:8" ht="43.5">
      <c r="A3864" s="151" t="s">
        <v>1368</v>
      </c>
      <c r="B3864" s="151" t="s">
        <v>83</v>
      </c>
      <c r="C3864" s="151" t="s">
        <v>84</v>
      </c>
      <c r="D3864" s="151" t="s">
        <v>72</v>
      </c>
      <c r="E3864" s="152">
        <v>7</v>
      </c>
      <c r="F3864" s="153">
        <v>125000</v>
      </c>
      <c r="G3864" s="153">
        <v>875000</v>
      </c>
      <c r="H3864" s="50"/>
    </row>
    <row r="3865" spans="1:8" ht="43.5">
      <c r="A3865" s="151" t="s">
        <v>1368</v>
      </c>
      <c r="B3865" s="151" t="s">
        <v>91</v>
      </c>
      <c r="C3865" s="151" t="s">
        <v>92</v>
      </c>
      <c r="D3865" s="151" t="s">
        <v>72</v>
      </c>
      <c r="E3865" s="152">
        <v>7</v>
      </c>
      <c r="F3865" s="153">
        <v>249000</v>
      </c>
      <c r="G3865" s="153">
        <v>1743000</v>
      </c>
      <c r="H3865" s="50"/>
    </row>
    <row r="3866" spans="1:8" ht="43.5">
      <c r="A3866" s="151" t="s">
        <v>1369</v>
      </c>
      <c r="B3866" s="151" t="s">
        <v>96</v>
      </c>
      <c r="C3866" s="151" t="s">
        <v>97</v>
      </c>
      <c r="D3866" s="151" t="s">
        <v>72</v>
      </c>
      <c r="E3866" s="152">
        <v>3</v>
      </c>
      <c r="F3866" s="153">
        <v>449000</v>
      </c>
      <c r="G3866" s="153">
        <v>1347000</v>
      </c>
      <c r="H3866" s="50"/>
    </row>
    <row r="3867" spans="1:8" ht="43.5">
      <c r="A3867" s="151" t="s">
        <v>1369</v>
      </c>
      <c r="B3867" s="151" t="s">
        <v>75</v>
      </c>
      <c r="C3867" s="151" t="s">
        <v>76</v>
      </c>
      <c r="D3867" s="151" t="s">
        <v>78</v>
      </c>
      <c r="E3867" s="152">
        <v>9</v>
      </c>
      <c r="F3867" s="153">
        <v>189000</v>
      </c>
      <c r="G3867" s="153">
        <v>1701000</v>
      </c>
      <c r="H3867" s="50"/>
    </row>
    <row r="3868" spans="1:8" ht="43.5">
      <c r="A3868" s="151" t="s">
        <v>1369</v>
      </c>
      <c r="B3868" s="151" t="s">
        <v>86</v>
      </c>
      <c r="C3868" s="151" t="s">
        <v>87</v>
      </c>
      <c r="D3868" s="151" t="s">
        <v>72</v>
      </c>
      <c r="E3868" s="152">
        <v>9</v>
      </c>
      <c r="F3868" s="153">
        <v>169000</v>
      </c>
      <c r="G3868" s="153">
        <v>1521000</v>
      </c>
      <c r="H3868" s="50"/>
    </row>
    <row r="3869" spans="1:8" ht="43.5">
      <c r="A3869" s="151" t="s">
        <v>1369</v>
      </c>
      <c r="B3869" s="151" t="s">
        <v>79</v>
      </c>
      <c r="C3869" s="151" t="s">
        <v>80</v>
      </c>
      <c r="D3869" s="151" t="s">
        <v>72</v>
      </c>
      <c r="E3869" s="152">
        <v>3</v>
      </c>
      <c r="F3869" s="153">
        <v>129000</v>
      </c>
      <c r="G3869" s="153">
        <v>387000</v>
      </c>
      <c r="H3869" s="50"/>
    </row>
    <row r="3870" spans="1:8" ht="43.5">
      <c r="A3870" s="151" t="s">
        <v>1370</v>
      </c>
      <c r="B3870" s="151" t="s">
        <v>93</v>
      </c>
      <c r="C3870" s="151" t="s">
        <v>94</v>
      </c>
      <c r="D3870" s="151" t="s">
        <v>72</v>
      </c>
      <c r="E3870" s="152">
        <v>3</v>
      </c>
      <c r="F3870" s="153">
        <v>549000</v>
      </c>
      <c r="G3870" s="153">
        <v>1647000</v>
      </c>
      <c r="H3870" s="50"/>
    </row>
    <row r="3871" spans="1:8" ht="43.5">
      <c r="A3871" s="151" t="s">
        <v>1370</v>
      </c>
      <c r="B3871" s="151" t="s">
        <v>98</v>
      </c>
      <c r="C3871" s="151" t="s">
        <v>99</v>
      </c>
      <c r="D3871" s="151" t="s">
        <v>72</v>
      </c>
      <c r="E3871" s="152">
        <v>10</v>
      </c>
      <c r="F3871" s="153">
        <v>99000</v>
      </c>
      <c r="G3871" s="153">
        <v>990000</v>
      </c>
      <c r="H3871" s="50"/>
    </row>
    <row r="3872" spans="1:8" ht="43.5">
      <c r="A3872" s="151" t="s">
        <v>1370</v>
      </c>
      <c r="B3872" s="151" t="s">
        <v>73</v>
      </c>
      <c r="C3872" s="151" t="s">
        <v>74</v>
      </c>
      <c r="D3872" s="151" t="s">
        <v>72</v>
      </c>
      <c r="E3872" s="152">
        <v>3</v>
      </c>
      <c r="F3872" s="153">
        <v>119000</v>
      </c>
      <c r="G3872" s="153">
        <v>357000</v>
      </c>
      <c r="H3872" s="50"/>
    </row>
    <row r="3873" spans="1:8" ht="43.5">
      <c r="A3873" s="151" t="s">
        <v>1371</v>
      </c>
      <c r="B3873" s="151" t="s">
        <v>88</v>
      </c>
      <c r="C3873" s="151" t="s">
        <v>89</v>
      </c>
      <c r="D3873" s="151" t="s">
        <v>72</v>
      </c>
      <c r="E3873" s="152">
        <v>1</v>
      </c>
      <c r="F3873" s="153">
        <v>299000</v>
      </c>
      <c r="G3873" s="153">
        <v>299000</v>
      </c>
      <c r="H3873" s="50"/>
    </row>
    <row r="3874" spans="1:8" ht="43.5">
      <c r="A3874" s="151" t="s">
        <v>1371</v>
      </c>
      <c r="B3874" s="151" t="s">
        <v>75</v>
      </c>
      <c r="C3874" s="151" t="s">
        <v>76</v>
      </c>
      <c r="D3874" s="151" t="s">
        <v>78</v>
      </c>
      <c r="E3874" s="152">
        <v>11</v>
      </c>
      <c r="F3874" s="153">
        <v>189000</v>
      </c>
      <c r="G3874" s="153">
        <v>2079000</v>
      </c>
      <c r="H3874" s="50"/>
    </row>
    <row r="3875" spans="1:8" ht="43.5">
      <c r="A3875" s="151" t="s">
        <v>1371</v>
      </c>
      <c r="B3875" s="151" t="s">
        <v>98</v>
      </c>
      <c r="C3875" s="151" t="s">
        <v>99</v>
      </c>
      <c r="D3875" s="151" t="s">
        <v>72</v>
      </c>
      <c r="E3875" s="152">
        <v>7</v>
      </c>
      <c r="F3875" s="153">
        <v>99000</v>
      </c>
      <c r="G3875" s="153">
        <v>693000</v>
      </c>
      <c r="H3875" s="50"/>
    </row>
    <row r="3876" spans="1:8" ht="43.5">
      <c r="A3876" s="151" t="s">
        <v>1371</v>
      </c>
      <c r="B3876" s="151" t="s">
        <v>79</v>
      </c>
      <c r="C3876" s="151" t="s">
        <v>80</v>
      </c>
      <c r="D3876" s="151" t="s">
        <v>72</v>
      </c>
      <c r="E3876" s="152">
        <v>6</v>
      </c>
      <c r="F3876" s="153">
        <v>129000</v>
      </c>
      <c r="G3876" s="153">
        <v>774000</v>
      </c>
      <c r="H3876" s="50"/>
    </row>
    <row r="3877" spans="1:8" ht="43.5">
      <c r="A3877" s="151" t="s">
        <v>1372</v>
      </c>
      <c r="B3877" s="151" t="s">
        <v>98</v>
      </c>
      <c r="C3877" s="151" t="s">
        <v>99</v>
      </c>
      <c r="D3877" s="151" t="s">
        <v>72</v>
      </c>
      <c r="E3877" s="152">
        <v>6</v>
      </c>
      <c r="F3877" s="153">
        <v>99000</v>
      </c>
      <c r="G3877" s="153">
        <v>594000</v>
      </c>
      <c r="H3877" s="50"/>
    </row>
    <row r="3878" spans="1:8" ht="43.5">
      <c r="A3878" s="151" t="s">
        <v>1372</v>
      </c>
      <c r="B3878" s="151" t="s">
        <v>73</v>
      </c>
      <c r="C3878" s="151" t="s">
        <v>74</v>
      </c>
      <c r="D3878" s="151" t="s">
        <v>72</v>
      </c>
      <c r="E3878" s="152">
        <v>2</v>
      </c>
      <c r="F3878" s="153">
        <v>119000</v>
      </c>
      <c r="G3878" s="153">
        <v>238000</v>
      </c>
      <c r="H3878" s="50"/>
    </row>
    <row r="3879" spans="1:8" ht="43.5">
      <c r="A3879" s="151" t="s">
        <v>1372</v>
      </c>
      <c r="B3879" s="151" t="s">
        <v>75</v>
      </c>
      <c r="C3879" s="151" t="s">
        <v>76</v>
      </c>
      <c r="D3879" s="151" t="s">
        <v>78</v>
      </c>
      <c r="E3879" s="152">
        <v>1</v>
      </c>
      <c r="F3879" s="153">
        <v>189000</v>
      </c>
      <c r="G3879" s="153">
        <v>189000</v>
      </c>
      <c r="H3879" s="50"/>
    </row>
    <row r="3880" spans="1:8" ht="43.5">
      <c r="A3880" s="151" t="s">
        <v>1372</v>
      </c>
      <c r="B3880" s="151" t="s">
        <v>81</v>
      </c>
      <c r="C3880" s="151" t="s">
        <v>82</v>
      </c>
      <c r="D3880" s="151" t="s">
        <v>72</v>
      </c>
      <c r="E3880" s="152">
        <v>11</v>
      </c>
      <c r="F3880" s="153">
        <v>159000</v>
      </c>
      <c r="G3880" s="153">
        <v>1749000</v>
      </c>
      <c r="H3880" s="50"/>
    </row>
    <row r="3881" spans="1:8" ht="29.25">
      <c r="A3881" s="151" t="s">
        <v>1373</v>
      </c>
      <c r="B3881" s="151" t="s">
        <v>101</v>
      </c>
      <c r="C3881" s="151" t="s">
        <v>102</v>
      </c>
      <c r="D3881" s="151" t="s">
        <v>78</v>
      </c>
      <c r="E3881" s="152">
        <v>3</v>
      </c>
      <c r="F3881" s="153">
        <v>139000</v>
      </c>
      <c r="G3881" s="153">
        <v>417000</v>
      </c>
      <c r="H3881" s="50"/>
    </row>
    <row r="3882" spans="1:8" ht="29.25">
      <c r="A3882" s="151" t="s">
        <v>1374</v>
      </c>
      <c r="B3882" s="151" t="s">
        <v>88</v>
      </c>
      <c r="C3882" s="151" t="s">
        <v>89</v>
      </c>
      <c r="D3882" s="151" t="s">
        <v>72</v>
      </c>
      <c r="E3882" s="152">
        <v>3</v>
      </c>
      <c r="F3882" s="153">
        <v>299000</v>
      </c>
      <c r="G3882" s="153">
        <v>897000</v>
      </c>
      <c r="H3882" s="50"/>
    </row>
    <row r="3883" spans="1:8" ht="29.25">
      <c r="A3883" s="151" t="s">
        <v>1374</v>
      </c>
      <c r="B3883" s="151" t="s">
        <v>93</v>
      </c>
      <c r="C3883" s="151" t="s">
        <v>94</v>
      </c>
      <c r="D3883" s="151" t="s">
        <v>72</v>
      </c>
      <c r="E3883" s="152">
        <v>2</v>
      </c>
      <c r="F3883" s="153">
        <v>549000</v>
      </c>
      <c r="G3883" s="153">
        <v>1098000</v>
      </c>
      <c r="H3883" s="50"/>
    </row>
    <row r="3884" spans="1:8" ht="29.25">
      <c r="A3884" s="151" t="s">
        <v>1374</v>
      </c>
      <c r="B3884" s="151" t="s">
        <v>91</v>
      </c>
      <c r="C3884" s="151" t="s">
        <v>92</v>
      </c>
      <c r="D3884" s="151" t="s">
        <v>72</v>
      </c>
      <c r="E3884" s="152">
        <v>3</v>
      </c>
      <c r="F3884" s="153">
        <v>249000</v>
      </c>
      <c r="G3884" s="153">
        <v>747000</v>
      </c>
      <c r="H3884" s="50"/>
    </row>
    <row r="3885" spans="1:8" ht="43.5">
      <c r="A3885" s="151" t="s">
        <v>1375</v>
      </c>
      <c r="B3885" s="151" t="s">
        <v>69</v>
      </c>
      <c r="C3885" s="151" t="s">
        <v>70</v>
      </c>
      <c r="D3885" s="151" t="s">
        <v>72</v>
      </c>
      <c r="E3885" s="152">
        <v>4</v>
      </c>
      <c r="F3885" s="153">
        <v>149000</v>
      </c>
      <c r="G3885" s="153">
        <v>596000</v>
      </c>
      <c r="H3885" s="50"/>
    </row>
    <row r="3886" spans="1:8" ht="43.5">
      <c r="A3886" s="151" t="s">
        <v>1375</v>
      </c>
      <c r="B3886" s="151" t="s">
        <v>79</v>
      </c>
      <c r="C3886" s="151" t="s">
        <v>80</v>
      </c>
      <c r="D3886" s="151" t="s">
        <v>72</v>
      </c>
      <c r="E3886" s="152">
        <v>12</v>
      </c>
      <c r="F3886" s="153">
        <v>129000</v>
      </c>
      <c r="G3886" s="153">
        <v>1548000</v>
      </c>
      <c r="H3886" s="50"/>
    </row>
    <row r="3887" spans="1:8" ht="43.5">
      <c r="A3887" s="151" t="s">
        <v>1375</v>
      </c>
      <c r="B3887" s="151" t="s">
        <v>88</v>
      </c>
      <c r="C3887" s="151" t="s">
        <v>89</v>
      </c>
      <c r="D3887" s="151" t="s">
        <v>72</v>
      </c>
      <c r="E3887" s="152">
        <v>4</v>
      </c>
      <c r="F3887" s="153">
        <v>299000</v>
      </c>
      <c r="G3887" s="153">
        <v>1196000</v>
      </c>
      <c r="H3887" s="50"/>
    </row>
    <row r="3888" spans="1:8" ht="29.25">
      <c r="A3888" s="151" t="s">
        <v>1376</v>
      </c>
      <c r="B3888" s="151" t="s">
        <v>96</v>
      </c>
      <c r="C3888" s="151" t="s">
        <v>97</v>
      </c>
      <c r="D3888" s="151" t="s">
        <v>72</v>
      </c>
      <c r="E3888" s="152">
        <v>1</v>
      </c>
      <c r="F3888" s="153">
        <v>449000</v>
      </c>
      <c r="G3888" s="153">
        <v>449000</v>
      </c>
      <c r="H3888" s="50"/>
    </row>
    <row r="3889" spans="1:8" ht="29.25">
      <c r="A3889" s="151" t="s">
        <v>1376</v>
      </c>
      <c r="B3889" s="151" t="s">
        <v>88</v>
      </c>
      <c r="C3889" s="151" t="s">
        <v>89</v>
      </c>
      <c r="D3889" s="151" t="s">
        <v>72</v>
      </c>
      <c r="E3889" s="152">
        <v>4</v>
      </c>
      <c r="F3889" s="153">
        <v>299000</v>
      </c>
      <c r="G3889" s="153">
        <v>1196000</v>
      </c>
      <c r="H3889" s="50"/>
    </row>
    <row r="3890" spans="1:8" ht="29.25">
      <c r="A3890" s="151" t="s">
        <v>1376</v>
      </c>
      <c r="B3890" s="151" t="s">
        <v>73</v>
      </c>
      <c r="C3890" s="151" t="s">
        <v>74</v>
      </c>
      <c r="D3890" s="151" t="s">
        <v>72</v>
      </c>
      <c r="E3890" s="152">
        <v>11</v>
      </c>
      <c r="F3890" s="153">
        <v>119000</v>
      </c>
      <c r="G3890" s="153">
        <v>1309000</v>
      </c>
      <c r="H3890" s="50"/>
    </row>
    <row r="3891" spans="1:8" ht="43.5">
      <c r="A3891" s="151" t="s">
        <v>1377</v>
      </c>
      <c r="B3891" s="151" t="s">
        <v>73</v>
      </c>
      <c r="C3891" s="151" t="s">
        <v>74</v>
      </c>
      <c r="D3891" s="151" t="s">
        <v>72</v>
      </c>
      <c r="E3891" s="152">
        <v>5</v>
      </c>
      <c r="F3891" s="153">
        <v>119000</v>
      </c>
      <c r="G3891" s="153">
        <v>595000</v>
      </c>
      <c r="H3891" s="50"/>
    </row>
    <row r="3892" spans="1:8" ht="43.5">
      <c r="A3892" s="151" t="s">
        <v>1377</v>
      </c>
      <c r="B3892" s="151" t="s">
        <v>91</v>
      </c>
      <c r="C3892" s="151" t="s">
        <v>92</v>
      </c>
      <c r="D3892" s="151" t="s">
        <v>72</v>
      </c>
      <c r="E3892" s="152">
        <v>2</v>
      </c>
      <c r="F3892" s="153">
        <v>249000</v>
      </c>
      <c r="G3892" s="153">
        <v>498000</v>
      </c>
      <c r="H3892" s="50"/>
    </row>
    <row r="3893" spans="1:8" ht="43.5">
      <c r="A3893" s="151" t="s">
        <v>1378</v>
      </c>
      <c r="B3893" s="151" t="s">
        <v>91</v>
      </c>
      <c r="C3893" s="151" t="s">
        <v>92</v>
      </c>
      <c r="D3893" s="151" t="s">
        <v>72</v>
      </c>
      <c r="E3893" s="152">
        <v>7</v>
      </c>
      <c r="F3893" s="153">
        <v>249000</v>
      </c>
      <c r="G3893" s="153">
        <v>1743000</v>
      </c>
      <c r="H3893" s="50"/>
    </row>
    <row r="3894" spans="1:8" ht="43.5">
      <c r="A3894" s="151" t="s">
        <v>1378</v>
      </c>
      <c r="B3894" s="151" t="s">
        <v>79</v>
      </c>
      <c r="C3894" s="151" t="s">
        <v>80</v>
      </c>
      <c r="D3894" s="151" t="s">
        <v>72</v>
      </c>
      <c r="E3894" s="152">
        <v>6</v>
      </c>
      <c r="F3894" s="153">
        <v>129000</v>
      </c>
      <c r="G3894" s="153">
        <v>774000</v>
      </c>
      <c r="H3894" s="50"/>
    </row>
    <row r="3895" spans="1:8" ht="29.25">
      <c r="A3895" s="151" t="s">
        <v>1379</v>
      </c>
      <c r="B3895" s="151" t="s">
        <v>91</v>
      </c>
      <c r="C3895" s="151" t="s">
        <v>92</v>
      </c>
      <c r="D3895" s="151" t="s">
        <v>72</v>
      </c>
      <c r="E3895" s="152">
        <v>4</v>
      </c>
      <c r="F3895" s="153">
        <v>249000</v>
      </c>
      <c r="G3895" s="153">
        <v>996000</v>
      </c>
      <c r="H3895" s="50"/>
    </row>
    <row r="3896" spans="1:8" ht="29.25">
      <c r="A3896" s="151" t="s">
        <v>1379</v>
      </c>
      <c r="B3896" s="151" t="s">
        <v>101</v>
      </c>
      <c r="C3896" s="151" t="s">
        <v>102</v>
      </c>
      <c r="D3896" s="151" t="s">
        <v>78</v>
      </c>
      <c r="E3896" s="152">
        <v>5</v>
      </c>
      <c r="F3896" s="153">
        <v>139000</v>
      </c>
      <c r="G3896" s="153">
        <v>695000</v>
      </c>
      <c r="H3896" s="50"/>
    </row>
    <row r="3897" spans="1:8" ht="43.5">
      <c r="A3897" s="151" t="s">
        <v>1380</v>
      </c>
      <c r="B3897" s="151" t="s">
        <v>93</v>
      </c>
      <c r="C3897" s="151" t="s">
        <v>94</v>
      </c>
      <c r="D3897" s="151" t="s">
        <v>72</v>
      </c>
      <c r="E3897" s="152">
        <v>4</v>
      </c>
      <c r="F3897" s="153">
        <v>549000</v>
      </c>
      <c r="G3897" s="153">
        <v>2196000</v>
      </c>
      <c r="H3897" s="50"/>
    </row>
    <row r="3898" spans="1:8" ht="29.25">
      <c r="A3898" s="151" t="s">
        <v>1381</v>
      </c>
      <c r="B3898" s="151" t="s">
        <v>91</v>
      </c>
      <c r="C3898" s="151" t="s">
        <v>92</v>
      </c>
      <c r="D3898" s="151" t="s">
        <v>72</v>
      </c>
      <c r="E3898" s="152">
        <v>1</v>
      </c>
      <c r="F3898" s="153">
        <v>249000</v>
      </c>
      <c r="G3898" s="153">
        <v>249000</v>
      </c>
      <c r="H3898" s="50"/>
    </row>
    <row r="3899" spans="1:8" ht="29.25">
      <c r="A3899" s="151" t="s">
        <v>1381</v>
      </c>
      <c r="B3899" s="151" t="s">
        <v>88</v>
      </c>
      <c r="C3899" s="151" t="s">
        <v>89</v>
      </c>
      <c r="D3899" s="151" t="s">
        <v>72</v>
      </c>
      <c r="E3899" s="152">
        <v>7</v>
      </c>
      <c r="F3899" s="153">
        <v>299000</v>
      </c>
      <c r="G3899" s="153">
        <v>2093000</v>
      </c>
      <c r="H3899" s="50"/>
    </row>
    <row r="3900" spans="1:8" ht="29.25">
      <c r="A3900" s="151" t="s">
        <v>1381</v>
      </c>
      <c r="B3900" s="151" t="s">
        <v>101</v>
      </c>
      <c r="C3900" s="151" t="s">
        <v>102</v>
      </c>
      <c r="D3900" s="151" t="s">
        <v>78</v>
      </c>
      <c r="E3900" s="152">
        <v>9</v>
      </c>
      <c r="F3900" s="153">
        <v>139000</v>
      </c>
      <c r="G3900" s="153">
        <v>1251000</v>
      </c>
      <c r="H3900" s="50"/>
    </row>
    <row r="3901" spans="1:8" ht="29.25">
      <c r="A3901" s="151" t="s">
        <v>1381</v>
      </c>
      <c r="B3901" s="151" t="s">
        <v>96</v>
      </c>
      <c r="C3901" s="151" t="s">
        <v>97</v>
      </c>
      <c r="D3901" s="151" t="s">
        <v>72</v>
      </c>
      <c r="E3901" s="152">
        <v>1</v>
      </c>
      <c r="F3901" s="153">
        <v>449000</v>
      </c>
      <c r="G3901" s="153">
        <v>449000</v>
      </c>
      <c r="H3901" s="50"/>
    </row>
    <row r="3902" spans="1:8" ht="29.25">
      <c r="A3902" s="151" t="s">
        <v>1382</v>
      </c>
      <c r="B3902" s="151" t="s">
        <v>75</v>
      </c>
      <c r="C3902" s="151" t="s">
        <v>76</v>
      </c>
      <c r="D3902" s="151" t="s">
        <v>78</v>
      </c>
      <c r="E3902" s="152">
        <v>10</v>
      </c>
      <c r="F3902" s="153">
        <v>189000</v>
      </c>
      <c r="G3902" s="153">
        <v>1890000</v>
      </c>
      <c r="H3902" s="50"/>
    </row>
    <row r="3903" spans="1:8" ht="29.25">
      <c r="A3903" s="151" t="s">
        <v>1382</v>
      </c>
      <c r="B3903" s="151" t="s">
        <v>73</v>
      </c>
      <c r="C3903" s="151" t="s">
        <v>74</v>
      </c>
      <c r="D3903" s="151" t="s">
        <v>72</v>
      </c>
      <c r="E3903" s="152">
        <v>1</v>
      </c>
      <c r="F3903" s="153">
        <v>119000</v>
      </c>
      <c r="G3903" s="153">
        <v>119000</v>
      </c>
      <c r="H3903" s="50"/>
    </row>
    <row r="3904" spans="1:8" ht="29.25">
      <c r="A3904" s="151" t="s">
        <v>1382</v>
      </c>
      <c r="B3904" s="151" t="s">
        <v>93</v>
      </c>
      <c r="C3904" s="151" t="s">
        <v>94</v>
      </c>
      <c r="D3904" s="151" t="s">
        <v>72</v>
      </c>
      <c r="E3904" s="152">
        <v>4</v>
      </c>
      <c r="F3904" s="153">
        <v>549000</v>
      </c>
      <c r="G3904" s="153">
        <v>2196000</v>
      </c>
      <c r="H3904" s="50"/>
    </row>
    <row r="3905" spans="1:8" ht="29.25">
      <c r="A3905" s="151" t="s">
        <v>1382</v>
      </c>
      <c r="B3905" s="151" t="s">
        <v>81</v>
      </c>
      <c r="C3905" s="151" t="s">
        <v>82</v>
      </c>
      <c r="D3905" s="151" t="s">
        <v>72</v>
      </c>
      <c r="E3905" s="152">
        <v>5</v>
      </c>
      <c r="F3905" s="153">
        <v>159000</v>
      </c>
      <c r="G3905" s="153">
        <v>795000</v>
      </c>
      <c r="H3905" s="50"/>
    </row>
    <row r="3906" spans="1:8" ht="29.25">
      <c r="A3906" s="151" t="s">
        <v>1382</v>
      </c>
      <c r="B3906" s="151" t="s">
        <v>69</v>
      </c>
      <c r="C3906" s="151" t="s">
        <v>70</v>
      </c>
      <c r="D3906" s="151" t="s">
        <v>72</v>
      </c>
      <c r="E3906" s="152">
        <v>11</v>
      </c>
      <c r="F3906" s="153">
        <v>149000</v>
      </c>
      <c r="G3906" s="153">
        <v>1639000</v>
      </c>
      <c r="H3906" s="50"/>
    </row>
    <row r="3907" spans="1:8" ht="43.5">
      <c r="A3907" s="151" t="s">
        <v>1383</v>
      </c>
      <c r="B3907" s="151" t="s">
        <v>91</v>
      </c>
      <c r="C3907" s="151" t="s">
        <v>92</v>
      </c>
      <c r="D3907" s="151" t="s">
        <v>72</v>
      </c>
      <c r="E3907" s="152">
        <v>6</v>
      </c>
      <c r="F3907" s="153">
        <v>249000</v>
      </c>
      <c r="G3907" s="153">
        <v>1494000</v>
      </c>
      <c r="H3907" s="50"/>
    </row>
    <row r="3908" spans="1:8" ht="43.5">
      <c r="A3908" s="151" t="s">
        <v>1383</v>
      </c>
      <c r="B3908" s="151" t="s">
        <v>101</v>
      </c>
      <c r="C3908" s="151" t="s">
        <v>102</v>
      </c>
      <c r="D3908" s="151" t="s">
        <v>78</v>
      </c>
      <c r="E3908" s="152">
        <v>8</v>
      </c>
      <c r="F3908" s="153">
        <v>139000</v>
      </c>
      <c r="G3908" s="153">
        <v>1112000</v>
      </c>
      <c r="H3908" s="50"/>
    </row>
    <row r="3909" spans="1:8" ht="43.5">
      <c r="A3909" s="151" t="s">
        <v>1384</v>
      </c>
      <c r="B3909" s="151" t="s">
        <v>79</v>
      </c>
      <c r="C3909" s="151" t="s">
        <v>80</v>
      </c>
      <c r="D3909" s="151" t="s">
        <v>72</v>
      </c>
      <c r="E3909" s="152">
        <v>8</v>
      </c>
      <c r="F3909" s="153">
        <v>129000</v>
      </c>
      <c r="G3909" s="153">
        <v>1032000</v>
      </c>
      <c r="H3909" s="50"/>
    </row>
    <row r="3910" spans="1:8" ht="43.5">
      <c r="A3910" s="151" t="s">
        <v>1384</v>
      </c>
      <c r="B3910" s="151" t="s">
        <v>96</v>
      </c>
      <c r="C3910" s="151" t="s">
        <v>97</v>
      </c>
      <c r="D3910" s="151" t="s">
        <v>72</v>
      </c>
      <c r="E3910" s="152">
        <v>5</v>
      </c>
      <c r="F3910" s="153">
        <v>449000</v>
      </c>
      <c r="G3910" s="153">
        <v>2245000</v>
      </c>
      <c r="H3910" s="50"/>
    </row>
    <row r="3911" spans="1:8" ht="43.5">
      <c r="A3911" s="151" t="s">
        <v>1384</v>
      </c>
      <c r="B3911" s="151" t="s">
        <v>75</v>
      </c>
      <c r="C3911" s="151" t="s">
        <v>76</v>
      </c>
      <c r="D3911" s="151" t="s">
        <v>78</v>
      </c>
      <c r="E3911" s="152">
        <v>8</v>
      </c>
      <c r="F3911" s="153">
        <v>189000</v>
      </c>
      <c r="G3911" s="153">
        <v>1512000</v>
      </c>
      <c r="H3911" s="50"/>
    </row>
    <row r="3912" spans="1:8" ht="43.5">
      <c r="A3912" s="151" t="s">
        <v>1384</v>
      </c>
      <c r="B3912" s="151" t="s">
        <v>91</v>
      </c>
      <c r="C3912" s="151" t="s">
        <v>92</v>
      </c>
      <c r="D3912" s="151" t="s">
        <v>72</v>
      </c>
      <c r="E3912" s="152">
        <v>4</v>
      </c>
      <c r="F3912" s="153">
        <v>249000</v>
      </c>
      <c r="G3912" s="153">
        <v>996000</v>
      </c>
      <c r="H3912" s="50"/>
    </row>
    <row r="3913" spans="1:8" ht="43.5">
      <c r="A3913" s="151" t="s">
        <v>1384</v>
      </c>
      <c r="B3913" s="151" t="s">
        <v>86</v>
      </c>
      <c r="C3913" s="151" t="s">
        <v>87</v>
      </c>
      <c r="D3913" s="151" t="s">
        <v>72</v>
      </c>
      <c r="E3913" s="152">
        <v>1</v>
      </c>
      <c r="F3913" s="153">
        <v>169000</v>
      </c>
      <c r="G3913" s="153">
        <v>169000</v>
      </c>
      <c r="H3913" s="50"/>
    </row>
    <row r="3914" spans="1:8" ht="29.25">
      <c r="A3914" s="151" t="s">
        <v>1385</v>
      </c>
      <c r="B3914" s="151" t="s">
        <v>79</v>
      </c>
      <c r="C3914" s="151" t="s">
        <v>80</v>
      </c>
      <c r="D3914" s="151" t="s">
        <v>72</v>
      </c>
      <c r="E3914" s="152">
        <v>1</v>
      </c>
      <c r="F3914" s="153">
        <v>129000</v>
      </c>
      <c r="G3914" s="153">
        <v>129000</v>
      </c>
      <c r="H3914" s="50"/>
    </row>
    <row r="3915" spans="1:8" ht="29.25">
      <c r="A3915" s="151" t="s">
        <v>1385</v>
      </c>
      <c r="B3915" s="151" t="s">
        <v>101</v>
      </c>
      <c r="C3915" s="151" t="s">
        <v>102</v>
      </c>
      <c r="D3915" s="151" t="s">
        <v>78</v>
      </c>
      <c r="E3915" s="152">
        <v>3</v>
      </c>
      <c r="F3915" s="153">
        <v>139000</v>
      </c>
      <c r="G3915" s="153">
        <v>417000</v>
      </c>
      <c r="H3915" s="50"/>
    </row>
    <row r="3916" spans="1:8" ht="29.25">
      <c r="A3916" s="151" t="s">
        <v>1385</v>
      </c>
      <c r="B3916" s="151" t="s">
        <v>81</v>
      </c>
      <c r="C3916" s="151" t="s">
        <v>82</v>
      </c>
      <c r="D3916" s="151" t="s">
        <v>72</v>
      </c>
      <c r="E3916" s="152">
        <v>1</v>
      </c>
      <c r="F3916" s="153">
        <v>159000</v>
      </c>
      <c r="G3916" s="153">
        <v>159000</v>
      </c>
      <c r="H3916" s="50"/>
    </row>
    <row r="3917" spans="1:8" ht="29.25">
      <c r="A3917" s="151" t="s">
        <v>1385</v>
      </c>
      <c r="B3917" s="151" t="s">
        <v>96</v>
      </c>
      <c r="C3917" s="151" t="s">
        <v>97</v>
      </c>
      <c r="D3917" s="151" t="s">
        <v>72</v>
      </c>
      <c r="E3917" s="152">
        <v>1</v>
      </c>
      <c r="F3917" s="153">
        <v>449000</v>
      </c>
      <c r="G3917" s="153">
        <v>449000</v>
      </c>
      <c r="H3917" s="50"/>
    </row>
    <row r="3918" spans="1:8" ht="43.5">
      <c r="A3918" s="151" t="s">
        <v>1386</v>
      </c>
      <c r="B3918" s="151" t="s">
        <v>83</v>
      </c>
      <c r="C3918" s="151" t="s">
        <v>84</v>
      </c>
      <c r="D3918" s="151" t="s">
        <v>72</v>
      </c>
      <c r="E3918" s="152">
        <v>4</v>
      </c>
      <c r="F3918" s="153">
        <v>125000</v>
      </c>
      <c r="G3918" s="153">
        <v>500000</v>
      </c>
      <c r="H3918" s="50"/>
    </row>
    <row r="3919" spans="1:8" ht="43.5">
      <c r="A3919" s="151" t="s">
        <v>1386</v>
      </c>
      <c r="B3919" s="151" t="s">
        <v>96</v>
      </c>
      <c r="C3919" s="151" t="s">
        <v>97</v>
      </c>
      <c r="D3919" s="151" t="s">
        <v>72</v>
      </c>
      <c r="E3919" s="152">
        <v>3</v>
      </c>
      <c r="F3919" s="153">
        <v>449000</v>
      </c>
      <c r="G3919" s="153">
        <v>1347000</v>
      </c>
      <c r="H3919" s="50"/>
    </row>
    <row r="3920" spans="1:8" ht="43.5">
      <c r="A3920" s="151" t="s">
        <v>1386</v>
      </c>
      <c r="B3920" s="151" t="s">
        <v>73</v>
      </c>
      <c r="C3920" s="151" t="s">
        <v>74</v>
      </c>
      <c r="D3920" s="151" t="s">
        <v>72</v>
      </c>
      <c r="E3920" s="152">
        <v>2</v>
      </c>
      <c r="F3920" s="153">
        <v>119000</v>
      </c>
      <c r="G3920" s="153">
        <v>238000</v>
      </c>
      <c r="H3920" s="50"/>
    </row>
    <row r="3921" spans="1:8" ht="43.5">
      <c r="A3921" s="151" t="s">
        <v>1386</v>
      </c>
      <c r="B3921" s="151" t="s">
        <v>101</v>
      </c>
      <c r="C3921" s="151" t="s">
        <v>102</v>
      </c>
      <c r="D3921" s="151" t="s">
        <v>78</v>
      </c>
      <c r="E3921" s="152">
        <v>1</v>
      </c>
      <c r="F3921" s="153">
        <v>139000</v>
      </c>
      <c r="G3921" s="153">
        <v>139000</v>
      </c>
      <c r="H3921" s="50"/>
    </row>
    <row r="3922" spans="1:8" ht="29.25">
      <c r="A3922" s="151" t="s">
        <v>1387</v>
      </c>
      <c r="B3922" s="151" t="s">
        <v>75</v>
      </c>
      <c r="C3922" s="151" t="s">
        <v>76</v>
      </c>
      <c r="D3922" s="151" t="s">
        <v>78</v>
      </c>
      <c r="E3922" s="152">
        <v>8</v>
      </c>
      <c r="F3922" s="153">
        <v>189000</v>
      </c>
      <c r="G3922" s="153">
        <v>1512000</v>
      </c>
      <c r="H3922" s="50"/>
    </row>
    <row r="3923" spans="1:8" ht="29.25">
      <c r="A3923" s="151" t="s">
        <v>1387</v>
      </c>
      <c r="B3923" s="151" t="s">
        <v>98</v>
      </c>
      <c r="C3923" s="151" t="s">
        <v>99</v>
      </c>
      <c r="D3923" s="151" t="s">
        <v>72</v>
      </c>
      <c r="E3923" s="152">
        <v>6</v>
      </c>
      <c r="F3923" s="153">
        <v>99000</v>
      </c>
      <c r="G3923" s="153">
        <v>594000</v>
      </c>
      <c r="H3923" s="50"/>
    </row>
    <row r="3924" spans="1:8" ht="43.5">
      <c r="A3924" s="151" t="s">
        <v>1388</v>
      </c>
      <c r="B3924" s="151" t="s">
        <v>81</v>
      </c>
      <c r="C3924" s="151" t="s">
        <v>82</v>
      </c>
      <c r="D3924" s="151" t="s">
        <v>72</v>
      </c>
      <c r="E3924" s="152">
        <v>9</v>
      </c>
      <c r="F3924" s="153">
        <v>159000</v>
      </c>
      <c r="G3924" s="153">
        <v>1431000</v>
      </c>
      <c r="H3924" s="50"/>
    </row>
    <row r="3925" spans="1:8" ht="43.5">
      <c r="A3925" s="151" t="s">
        <v>1388</v>
      </c>
      <c r="B3925" s="151" t="s">
        <v>101</v>
      </c>
      <c r="C3925" s="151" t="s">
        <v>102</v>
      </c>
      <c r="D3925" s="151" t="s">
        <v>78</v>
      </c>
      <c r="E3925" s="152">
        <v>3</v>
      </c>
      <c r="F3925" s="153">
        <v>139000</v>
      </c>
      <c r="G3925" s="153">
        <v>417000</v>
      </c>
      <c r="H3925" s="50"/>
    </row>
    <row r="3926" spans="1:8" ht="43.5">
      <c r="A3926" s="151" t="s">
        <v>1388</v>
      </c>
      <c r="B3926" s="151" t="s">
        <v>86</v>
      </c>
      <c r="C3926" s="151" t="s">
        <v>87</v>
      </c>
      <c r="D3926" s="151" t="s">
        <v>72</v>
      </c>
      <c r="E3926" s="152">
        <v>11</v>
      </c>
      <c r="F3926" s="153">
        <v>169000</v>
      </c>
      <c r="G3926" s="153">
        <v>1859000</v>
      </c>
      <c r="H3926" s="50"/>
    </row>
    <row r="3927" spans="1:8" ht="43.5">
      <c r="A3927" s="151" t="s">
        <v>1389</v>
      </c>
      <c r="B3927" s="151" t="s">
        <v>83</v>
      </c>
      <c r="C3927" s="151" t="s">
        <v>84</v>
      </c>
      <c r="D3927" s="151" t="s">
        <v>72</v>
      </c>
      <c r="E3927" s="152">
        <v>3</v>
      </c>
      <c r="F3927" s="153">
        <v>125000</v>
      </c>
      <c r="G3927" s="153">
        <v>375000</v>
      </c>
      <c r="H3927" s="50"/>
    </row>
    <row r="3928" spans="1:8" ht="43.5">
      <c r="A3928" s="151" t="s">
        <v>1389</v>
      </c>
      <c r="B3928" s="151" t="s">
        <v>88</v>
      </c>
      <c r="C3928" s="151" t="s">
        <v>89</v>
      </c>
      <c r="D3928" s="151" t="s">
        <v>72</v>
      </c>
      <c r="E3928" s="152">
        <v>2</v>
      </c>
      <c r="F3928" s="153">
        <v>299000</v>
      </c>
      <c r="G3928" s="153">
        <v>598000</v>
      </c>
      <c r="H3928" s="50"/>
    </row>
    <row r="3929" spans="1:8" ht="43.5">
      <c r="A3929" s="151" t="s">
        <v>1389</v>
      </c>
      <c r="B3929" s="151" t="s">
        <v>93</v>
      </c>
      <c r="C3929" s="151" t="s">
        <v>94</v>
      </c>
      <c r="D3929" s="151" t="s">
        <v>72</v>
      </c>
      <c r="E3929" s="152">
        <v>4</v>
      </c>
      <c r="F3929" s="153">
        <v>549000</v>
      </c>
      <c r="G3929" s="153">
        <v>2196000</v>
      </c>
      <c r="H3929" s="50"/>
    </row>
    <row r="3930" spans="1:8" ht="29.25">
      <c r="A3930" s="151" t="s">
        <v>1390</v>
      </c>
      <c r="B3930" s="151" t="s">
        <v>96</v>
      </c>
      <c r="C3930" s="151" t="s">
        <v>97</v>
      </c>
      <c r="D3930" s="151" t="s">
        <v>72</v>
      </c>
      <c r="E3930" s="152">
        <v>4</v>
      </c>
      <c r="F3930" s="153">
        <v>449000</v>
      </c>
      <c r="G3930" s="153">
        <v>1796000</v>
      </c>
      <c r="H3930" s="50"/>
    </row>
    <row r="3931" spans="1:8" ht="29.25">
      <c r="A3931" s="151" t="s">
        <v>1390</v>
      </c>
      <c r="B3931" s="151" t="s">
        <v>88</v>
      </c>
      <c r="C3931" s="151" t="s">
        <v>89</v>
      </c>
      <c r="D3931" s="151" t="s">
        <v>72</v>
      </c>
      <c r="E3931" s="152">
        <v>7</v>
      </c>
      <c r="F3931" s="153">
        <v>299000</v>
      </c>
      <c r="G3931" s="153">
        <v>2093000</v>
      </c>
      <c r="H3931" s="50"/>
    </row>
    <row r="3932" spans="1:8" ht="29.25">
      <c r="A3932" s="151" t="s">
        <v>1390</v>
      </c>
      <c r="B3932" s="151" t="s">
        <v>93</v>
      </c>
      <c r="C3932" s="151" t="s">
        <v>94</v>
      </c>
      <c r="D3932" s="151" t="s">
        <v>72</v>
      </c>
      <c r="E3932" s="152">
        <v>1</v>
      </c>
      <c r="F3932" s="153">
        <v>549000</v>
      </c>
      <c r="G3932" s="153">
        <v>549000</v>
      </c>
      <c r="H3932" s="50"/>
    </row>
    <row r="3933" spans="1:8" ht="43.5">
      <c r="A3933" s="151" t="s">
        <v>1391</v>
      </c>
      <c r="B3933" s="151" t="s">
        <v>83</v>
      </c>
      <c r="C3933" s="151" t="s">
        <v>84</v>
      </c>
      <c r="D3933" s="151" t="s">
        <v>72</v>
      </c>
      <c r="E3933" s="152">
        <v>5</v>
      </c>
      <c r="F3933" s="153">
        <v>125000</v>
      </c>
      <c r="G3933" s="153">
        <v>625000</v>
      </c>
      <c r="H3933" s="50"/>
    </row>
    <row r="3934" spans="1:8" ht="43.5">
      <c r="A3934" s="151" t="s">
        <v>1391</v>
      </c>
      <c r="B3934" s="151" t="s">
        <v>91</v>
      </c>
      <c r="C3934" s="151" t="s">
        <v>92</v>
      </c>
      <c r="D3934" s="151" t="s">
        <v>72</v>
      </c>
      <c r="E3934" s="152">
        <v>5</v>
      </c>
      <c r="F3934" s="153">
        <v>249000</v>
      </c>
      <c r="G3934" s="153">
        <v>1245000</v>
      </c>
      <c r="H3934" s="50"/>
    </row>
    <row r="3935" spans="1:8" ht="43.5">
      <c r="A3935" s="151" t="s">
        <v>1391</v>
      </c>
      <c r="B3935" s="151" t="s">
        <v>81</v>
      </c>
      <c r="C3935" s="151" t="s">
        <v>82</v>
      </c>
      <c r="D3935" s="151" t="s">
        <v>72</v>
      </c>
      <c r="E3935" s="152">
        <v>10</v>
      </c>
      <c r="F3935" s="153">
        <v>159000</v>
      </c>
      <c r="G3935" s="153">
        <v>1590000</v>
      </c>
      <c r="H3935" s="50"/>
    </row>
    <row r="3936" spans="1:8" ht="43.5">
      <c r="A3936" s="151" t="s">
        <v>1391</v>
      </c>
      <c r="B3936" s="151" t="s">
        <v>98</v>
      </c>
      <c r="C3936" s="151" t="s">
        <v>99</v>
      </c>
      <c r="D3936" s="151" t="s">
        <v>72</v>
      </c>
      <c r="E3936" s="152">
        <v>10</v>
      </c>
      <c r="F3936" s="153">
        <v>99000</v>
      </c>
      <c r="G3936" s="153">
        <v>990000</v>
      </c>
      <c r="H3936" s="50"/>
    </row>
    <row r="3937" spans="1:8" ht="43.5">
      <c r="A3937" s="151" t="s">
        <v>1391</v>
      </c>
      <c r="B3937" s="151" t="s">
        <v>86</v>
      </c>
      <c r="C3937" s="151" t="s">
        <v>87</v>
      </c>
      <c r="D3937" s="151" t="s">
        <v>72</v>
      </c>
      <c r="E3937" s="152">
        <v>7</v>
      </c>
      <c r="F3937" s="153">
        <v>169000</v>
      </c>
      <c r="G3937" s="153">
        <v>1183000</v>
      </c>
      <c r="H3937" s="50"/>
    </row>
    <row r="3938" spans="1:8" ht="29.25">
      <c r="A3938" s="151" t="s">
        <v>1392</v>
      </c>
      <c r="B3938" s="151" t="s">
        <v>101</v>
      </c>
      <c r="C3938" s="151" t="s">
        <v>102</v>
      </c>
      <c r="D3938" s="151" t="s">
        <v>78</v>
      </c>
      <c r="E3938" s="152">
        <v>8</v>
      </c>
      <c r="F3938" s="153">
        <v>139000</v>
      </c>
      <c r="G3938" s="153">
        <v>1112000</v>
      </c>
      <c r="H3938" s="50"/>
    </row>
    <row r="3939" spans="1:8" ht="29.25">
      <c r="A3939" s="151" t="s">
        <v>1392</v>
      </c>
      <c r="B3939" s="151" t="s">
        <v>96</v>
      </c>
      <c r="C3939" s="151" t="s">
        <v>97</v>
      </c>
      <c r="D3939" s="151" t="s">
        <v>72</v>
      </c>
      <c r="E3939" s="152">
        <v>1</v>
      </c>
      <c r="F3939" s="153">
        <v>449000</v>
      </c>
      <c r="G3939" s="153">
        <v>449000</v>
      </c>
      <c r="H3939" s="50"/>
    </row>
    <row r="3940" spans="1:8" ht="29.25">
      <c r="A3940" s="151" t="s">
        <v>1392</v>
      </c>
      <c r="B3940" s="151" t="s">
        <v>73</v>
      </c>
      <c r="C3940" s="151" t="s">
        <v>74</v>
      </c>
      <c r="D3940" s="151" t="s">
        <v>72</v>
      </c>
      <c r="E3940" s="152">
        <v>1</v>
      </c>
      <c r="F3940" s="153">
        <v>119000</v>
      </c>
      <c r="G3940" s="153">
        <v>119000</v>
      </c>
      <c r="H3940" s="50"/>
    </row>
    <row r="3941" spans="1:8" ht="29.25">
      <c r="A3941" s="151" t="s">
        <v>1392</v>
      </c>
      <c r="B3941" s="151" t="s">
        <v>86</v>
      </c>
      <c r="C3941" s="151" t="s">
        <v>87</v>
      </c>
      <c r="D3941" s="151" t="s">
        <v>72</v>
      </c>
      <c r="E3941" s="152">
        <v>9</v>
      </c>
      <c r="F3941" s="153">
        <v>169000</v>
      </c>
      <c r="G3941" s="153">
        <v>1521000</v>
      </c>
      <c r="H3941" s="50"/>
    </row>
    <row r="3942" spans="1:8" ht="29.25">
      <c r="A3942" s="151" t="s">
        <v>1392</v>
      </c>
      <c r="B3942" s="151" t="s">
        <v>75</v>
      </c>
      <c r="C3942" s="151" t="s">
        <v>76</v>
      </c>
      <c r="D3942" s="151" t="s">
        <v>78</v>
      </c>
      <c r="E3942" s="152">
        <v>2</v>
      </c>
      <c r="F3942" s="153">
        <v>189000</v>
      </c>
      <c r="G3942" s="153">
        <v>378000</v>
      </c>
      <c r="H3942" s="50"/>
    </row>
    <row r="3943" spans="1:8" ht="29.25">
      <c r="A3943" s="151" t="s">
        <v>1392</v>
      </c>
      <c r="B3943" s="151" t="s">
        <v>93</v>
      </c>
      <c r="C3943" s="151" t="s">
        <v>94</v>
      </c>
      <c r="D3943" s="151" t="s">
        <v>72</v>
      </c>
      <c r="E3943" s="152">
        <v>4</v>
      </c>
      <c r="F3943" s="153">
        <v>549000</v>
      </c>
      <c r="G3943" s="153">
        <v>2196000</v>
      </c>
      <c r="H3943" s="50"/>
    </row>
    <row r="3944" spans="1:8" ht="43.5">
      <c r="A3944" s="151" t="s">
        <v>1393</v>
      </c>
      <c r="B3944" s="151" t="s">
        <v>81</v>
      </c>
      <c r="C3944" s="151" t="s">
        <v>82</v>
      </c>
      <c r="D3944" s="151" t="s">
        <v>72</v>
      </c>
      <c r="E3944" s="152">
        <v>8</v>
      </c>
      <c r="F3944" s="153">
        <v>159000</v>
      </c>
      <c r="G3944" s="153">
        <v>1272000</v>
      </c>
      <c r="H3944" s="50"/>
    </row>
    <row r="3945" spans="1:8" ht="43.5">
      <c r="A3945" s="151" t="s">
        <v>1393</v>
      </c>
      <c r="B3945" s="151" t="s">
        <v>73</v>
      </c>
      <c r="C3945" s="151" t="s">
        <v>74</v>
      </c>
      <c r="D3945" s="151" t="s">
        <v>72</v>
      </c>
      <c r="E3945" s="152">
        <v>2</v>
      </c>
      <c r="F3945" s="153">
        <v>119000</v>
      </c>
      <c r="G3945" s="153">
        <v>238000</v>
      </c>
      <c r="H3945" s="50"/>
    </row>
    <row r="3946" spans="1:8" ht="43.5">
      <c r="A3946" s="151" t="s">
        <v>1393</v>
      </c>
      <c r="B3946" s="151" t="s">
        <v>79</v>
      </c>
      <c r="C3946" s="151" t="s">
        <v>80</v>
      </c>
      <c r="D3946" s="151" t="s">
        <v>72</v>
      </c>
      <c r="E3946" s="152">
        <v>8</v>
      </c>
      <c r="F3946" s="153">
        <v>129000</v>
      </c>
      <c r="G3946" s="153">
        <v>1032000</v>
      </c>
      <c r="H3946" s="50"/>
    </row>
    <row r="3947" spans="1:8" ht="43.5">
      <c r="A3947" s="151" t="s">
        <v>1394</v>
      </c>
      <c r="B3947" s="151" t="s">
        <v>101</v>
      </c>
      <c r="C3947" s="151" t="s">
        <v>102</v>
      </c>
      <c r="D3947" s="151" t="s">
        <v>78</v>
      </c>
      <c r="E3947" s="152">
        <v>10</v>
      </c>
      <c r="F3947" s="153">
        <v>139000</v>
      </c>
      <c r="G3947" s="153">
        <v>1390000</v>
      </c>
      <c r="H3947" s="50"/>
    </row>
    <row r="3948" spans="1:8" ht="43.5">
      <c r="A3948" s="151" t="s">
        <v>1394</v>
      </c>
      <c r="B3948" s="151" t="s">
        <v>88</v>
      </c>
      <c r="C3948" s="151" t="s">
        <v>89</v>
      </c>
      <c r="D3948" s="151" t="s">
        <v>72</v>
      </c>
      <c r="E3948" s="152">
        <v>7</v>
      </c>
      <c r="F3948" s="153">
        <v>299000</v>
      </c>
      <c r="G3948" s="153">
        <v>2093000</v>
      </c>
      <c r="H3948" s="50"/>
    </row>
    <row r="3949" spans="1:8" ht="43.5">
      <c r="A3949" s="151" t="s">
        <v>1394</v>
      </c>
      <c r="B3949" s="151" t="s">
        <v>73</v>
      </c>
      <c r="C3949" s="151" t="s">
        <v>74</v>
      </c>
      <c r="D3949" s="151" t="s">
        <v>72</v>
      </c>
      <c r="E3949" s="152">
        <v>4</v>
      </c>
      <c r="F3949" s="153">
        <v>119000</v>
      </c>
      <c r="G3949" s="153">
        <v>476000</v>
      </c>
      <c r="H3949" s="50"/>
    </row>
    <row r="3950" spans="1:8" ht="43.5">
      <c r="A3950" s="151" t="s">
        <v>1395</v>
      </c>
      <c r="B3950" s="151" t="s">
        <v>81</v>
      </c>
      <c r="C3950" s="151" t="s">
        <v>82</v>
      </c>
      <c r="D3950" s="151" t="s">
        <v>72</v>
      </c>
      <c r="E3950" s="152">
        <v>2</v>
      </c>
      <c r="F3950" s="153">
        <v>159000</v>
      </c>
      <c r="G3950" s="153">
        <v>318000</v>
      </c>
      <c r="H3950" s="50"/>
    </row>
    <row r="3951" spans="1:8" ht="43.5">
      <c r="A3951" s="151" t="s">
        <v>1395</v>
      </c>
      <c r="B3951" s="151" t="s">
        <v>98</v>
      </c>
      <c r="C3951" s="151" t="s">
        <v>99</v>
      </c>
      <c r="D3951" s="151" t="s">
        <v>72</v>
      </c>
      <c r="E3951" s="152">
        <v>9</v>
      </c>
      <c r="F3951" s="153">
        <v>99000</v>
      </c>
      <c r="G3951" s="153">
        <v>891000</v>
      </c>
      <c r="H3951" s="50"/>
    </row>
    <row r="3952" spans="1:8" ht="43.5">
      <c r="A3952" s="151" t="s">
        <v>1395</v>
      </c>
      <c r="B3952" s="151" t="s">
        <v>69</v>
      </c>
      <c r="C3952" s="151" t="s">
        <v>70</v>
      </c>
      <c r="D3952" s="151" t="s">
        <v>72</v>
      </c>
      <c r="E3952" s="152">
        <v>1</v>
      </c>
      <c r="F3952" s="153">
        <v>149000</v>
      </c>
      <c r="G3952" s="153">
        <v>149000</v>
      </c>
      <c r="H3952" s="50"/>
    </row>
    <row r="3953" spans="1:8" ht="43.5">
      <c r="A3953" s="151" t="s">
        <v>1395</v>
      </c>
      <c r="B3953" s="151" t="s">
        <v>73</v>
      </c>
      <c r="C3953" s="151" t="s">
        <v>74</v>
      </c>
      <c r="D3953" s="151" t="s">
        <v>72</v>
      </c>
      <c r="E3953" s="152">
        <v>10</v>
      </c>
      <c r="F3953" s="153">
        <v>119000</v>
      </c>
      <c r="G3953" s="153">
        <v>1190000</v>
      </c>
      <c r="H3953" s="50"/>
    </row>
    <row r="3954" spans="1:8" ht="43.5">
      <c r="A3954" s="151" t="s">
        <v>1395</v>
      </c>
      <c r="B3954" s="151" t="s">
        <v>93</v>
      </c>
      <c r="C3954" s="151" t="s">
        <v>94</v>
      </c>
      <c r="D3954" s="151" t="s">
        <v>72</v>
      </c>
      <c r="E3954" s="152">
        <v>5</v>
      </c>
      <c r="F3954" s="153">
        <v>549000</v>
      </c>
      <c r="G3954" s="153">
        <v>2745000</v>
      </c>
      <c r="H3954" s="50"/>
    </row>
    <row r="3955" spans="1:8" ht="43.5">
      <c r="A3955" s="151" t="s">
        <v>1396</v>
      </c>
      <c r="B3955" s="151" t="s">
        <v>98</v>
      </c>
      <c r="C3955" s="151" t="s">
        <v>99</v>
      </c>
      <c r="D3955" s="151" t="s">
        <v>72</v>
      </c>
      <c r="E3955" s="152">
        <v>1</v>
      </c>
      <c r="F3955" s="153">
        <v>99000</v>
      </c>
      <c r="G3955" s="153">
        <v>99000</v>
      </c>
      <c r="H3955" s="50"/>
    </row>
    <row r="3956" spans="1:8" ht="43.5">
      <c r="A3956" s="151" t="s">
        <v>1396</v>
      </c>
      <c r="B3956" s="151" t="s">
        <v>73</v>
      </c>
      <c r="C3956" s="151" t="s">
        <v>74</v>
      </c>
      <c r="D3956" s="151" t="s">
        <v>72</v>
      </c>
      <c r="E3956" s="152">
        <v>2</v>
      </c>
      <c r="F3956" s="153">
        <v>119000</v>
      </c>
      <c r="G3956" s="153">
        <v>238000</v>
      </c>
      <c r="H3956" s="50"/>
    </row>
    <row r="3957" spans="1:8" ht="43.5">
      <c r="A3957" s="151" t="s">
        <v>1396</v>
      </c>
      <c r="B3957" s="151" t="s">
        <v>93</v>
      </c>
      <c r="C3957" s="151" t="s">
        <v>94</v>
      </c>
      <c r="D3957" s="151" t="s">
        <v>72</v>
      </c>
      <c r="E3957" s="152">
        <v>3</v>
      </c>
      <c r="F3957" s="153">
        <v>549000</v>
      </c>
      <c r="G3957" s="153">
        <v>1647000</v>
      </c>
      <c r="H3957" s="50"/>
    </row>
    <row r="3958" spans="1:8" ht="43.5">
      <c r="A3958" s="151" t="s">
        <v>1396</v>
      </c>
      <c r="B3958" s="151" t="s">
        <v>81</v>
      </c>
      <c r="C3958" s="151" t="s">
        <v>82</v>
      </c>
      <c r="D3958" s="151" t="s">
        <v>72</v>
      </c>
      <c r="E3958" s="152">
        <v>5</v>
      </c>
      <c r="F3958" s="153">
        <v>159000</v>
      </c>
      <c r="G3958" s="153">
        <v>795000</v>
      </c>
      <c r="H3958" s="50"/>
    </row>
    <row r="3959" spans="1:8" ht="43.5">
      <c r="A3959" s="151" t="s">
        <v>1397</v>
      </c>
      <c r="B3959" s="151" t="s">
        <v>69</v>
      </c>
      <c r="C3959" s="151" t="s">
        <v>70</v>
      </c>
      <c r="D3959" s="151" t="s">
        <v>72</v>
      </c>
      <c r="E3959" s="152">
        <v>6</v>
      </c>
      <c r="F3959" s="153">
        <v>149000</v>
      </c>
      <c r="G3959" s="153">
        <v>894000</v>
      </c>
      <c r="H3959" s="50"/>
    </row>
    <row r="3960" spans="1:8" ht="43.5">
      <c r="A3960" s="151" t="s">
        <v>1397</v>
      </c>
      <c r="B3960" s="151" t="s">
        <v>83</v>
      </c>
      <c r="C3960" s="151" t="s">
        <v>84</v>
      </c>
      <c r="D3960" s="151" t="s">
        <v>72</v>
      </c>
      <c r="E3960" s="152">
        <v>6</v>
      </c>
      <c r="F3960" s="153">
        <v>125000</v>
      </c>
      <c r="G3960" s="153">
        <v>750000</v>
      </c>
      <c r="H3960" s="50"/>
    </row>
    <row r="3961" spans="1:8" ht="43.5">
      <c r="A3961" s="151" t="s">
        <v>1397</v>
      </c>
      <c r="B3961" s="151" t="s">
        <v>93</v>
      </c>
      <c r="C3961" s="151" t="s">
        <v>94</v>
      </c>
      <c r="D3961" s="151" t="s">
        <v>72</v>
      </c>
      <c r="E3961" s="152">
        <v>2</v>
      </c>
      <c r="F3961" s="153">
        <v>549000</v>
      </c>
      <c r="G3961" s="153">
        <v>1098000</v>
      </c>
      <c r="H3961" s="50"/>
    </row>
    <row r="3962" spans="1:8" ht="29.25">
      <c r="A3962" s="151" t="s">
        <v>1398</v>
      </c>
      <c r="B3962" s="151" t="s">
        <v>73</v>
      </c>
      <c r="C3962" s="151" t="s">
        <v>74</v>
      </c>
      <c r="D3962" s="151" t="s">
        <v>72</v>
      </c>
      <c r="E3962" s="152">
        <v>3</v>
      </c>
      <c r="F3962" s="153">
        <v>119000</v>
      </c>
      <c r="G3962" s="153">
        <v>357000</v>
      </c>
      <c r="H3962" s="50"/>
    </row>
    <row r="3963" spans="1:8" ht="29.25">
      <c r="A3963" s="151" t="s">
        <v>1398</v>
      </c>
      <c r="B3963" s="151" t="s">
        <v>98</v>
      </c>
      <c r="C3963" s="151" t="s">
        <v>99</v>
      </c>
      <c r="D3963" s="151" t="s">
        <v>72</v>
      </c>
      <c r="E3963" s="152">
        <v>11</v>
      </c>
      <c r="F3963" s="153">
        <v>99000</v>
      </c>
      <c r="G3963" s="153">
        <v>1089000</v>
      </c>
      <c r="H3963" s="50"/>
    </row>
    <row r="3964" spans="1:8" ht="29.25">
      <c r="A3964" s="151" t="s">
        <v>1398</v>
      </c>
      <c r="B3964" s="151" t="s">
        <v>83</v>
      </c>
      <c r="C3964" s="151" t="s">
        <v>84</v>
      </c>
      <c r="D3964" s="151" t="s">
        <v>72</v>
      </c>
      <c r="E3964" s="152">
        <v>11</v>
      </c>
      <c r="F3964" s="153">
        <v>125000</v>
      </c>
      <c r="G3964" s="153">
        <v>1375000</v>
      </c>
      <c r="H3964" s="50"/>
    </row>
    <row r="3965" spans="1:8" ht="29.25">
      <c r="A3965" s="151" t="s">
        <v>1399</v>
      </c>
      <c r="B3965" s="151" t="s">
        <v>93</v>
      </c>
      <c r="C3965" s="151" t="s">
        <v>94</v>
      </c>
      <c r="D3965" s="151" t="s">
        <v>72</v>
      </c>
      <c r="E3965" s="152">
        <v>2</v>
      </c>
      <c r="F3965" s="153">
        <v>549000</v>
      </c>
      <c r="G3965" s="153">
        <v>1098000</v>
      </c>
      <c r="H3965" s="50"/>
    </row>
    <row r="3966" spans="1:8" ht="29.25">
      <c r="A3966" s="151" t="s">
        <v>1399</v>
      </c>
      <c r="B3966" s="151" t="s">
        <v>81</v>
      </c>
      <c r="C3966" s="151" t="s">
        <v>82</v>
      </c>
      <c r="D3966" s="151" t="s">
        <v>72</v>
      </c>
      <c r="E3966" s="152">
        <v>1</v>
      </c>
      <c r="F3966" s="153">
        <v>159000</v>
      </c>
      <c r="G3966" s="153">
        <v>159000</v>
      </c>
      <c r="H3966" s="50"/>
    </row>
    <row r="3967" spans="1:8" ht="29.25">
      <c r="A3967" s="151" t="s">
        <v>1399</v>
      </c>
      <c r="B3967" s="151" t="s">
        <v>86</v>
      </c>
      <c r="C3967" s="151" t="s">
        <v>87</v>
      </c>
      <c r="D3967" s="151" t="s">
        <v>72</v>
      </c>
      <c r="E3967" s="152">
        <v>7</v>
      </c>
      <c r="F3967" s="153">
        <v>169000</v>
      </c>
      <c r="G3967" s="153">
        <v>1183000</v>
      </c>
      <c r="H3967" s="50"/>
    </row>
    <row r="3968" spans="1:8" ht="29.25">
      <c r="A3968" s="151" t="s">
        <v>1399</v>
      </c>
      <c r="B3968" s="151" t="s">
        <v>98</v>
      </c>
      <c r="C3968" s="151" t="s">
        <v>99</v>
      </c>
      <c r="D3968" s="151" t="s">
        <v>72</v>
      </c>
      <c r="E3968" s="152">
        <v>6</v>
      </c>
      <c r="F3968" s="153">
        <v>99000</v>
      </c>
      <c r="G3968" s="153">
        <v>594000</v>
      </c>
      <c r="H3968" s="50"/>
    </row>
    <row r="3969" spans="1:8" ht="43.5">
      <c r="A3969" s="151" t="s">
        <v>1400</v>
      </c>
      <c r="B3969" s="151" t="s">
        <v>69</v>
      </c>
      <c r="C3969" s="151" t="s">
        <v>70</v>
      </c>
      <c r="D3969" s="151" t="s">
        <v>72</v>
      </c>
      <c r="E3969" s="152">
        <v>2</v>
      </c>
      <c r="F3969" s="153">
        <v>149000</v>
      </c>
      <c r="G3969" s="153">
        <v>298000</v>
      </c>
      <c r="H3969" s="50"/>
    </row>
    <row r="3970" spans="1:8" ht="43.5">
      <c r="A3970" s="151" t="s">
        <v>1400</v>
      </c>
      <c r="B3970" s="151" t="s">
        <v>101</v>
      </c>
      <c r="C3970" s="151" t="s">
        <v>102</v>
      </c>
      <c r="D3970" s="151" t="s">
        <v>78</v>
      </c>
      <c r="E3970" s="152">
        <v>4</v>
      </c>
      <c r="F3970" s="153">
        <v>139000</v>
      </c>
      <c r="G3970" s="153">
        <v>556000</v>
      </c>
      <c r="H3970" s="50"/>
    </row>
    <row r="3971" spans="1:8" ht="43.5">
      <c r="A3971" s="151" t="s">
        <v>1400</v>
      </c>
      <c r="B3971" s="151" t="s">
        <v>83</v>
      </c>
      <c r="C3971" s="151" t="s">
        <v>84</v>
      </c>
      <c r="D3971" s="151" t="s">
        <v>72</v>
      </c>
      <c r="E3971" s="152">
        <v>2</v>
      </c>
      <c r="F3971" s="153">
        <v>125000</v>
      </c>
      <c r="G3971" s="153">
        <v>250000</v>
      </c>
      <c r="H3971" s="50"/>
    </row>
    <row r="3972" spans="1:8" ht="43.5">
      <c r="A3972" s="151" t="s">
        <v>1400</v>
      </c>
      <c r="B3972" s="151" t="s">
        <v>86</v>
      </c>
      <c r="C3972" s="151" t="s">
        <v>87</v>
      </c>
      <c r="D3972" s="151" t="s">
        <v>72</v>
      </c>
      <c r="E3972" s="152">
        <v>3</v>
      </c>
      <c r="F3972" s="153">
        <v>169000</v>
      </c>
      <c r="G3972" s="153">
        <v>507000</v>
      </c>
      <c r="H3972" s="50"/>
    </row>
    <row r="3973" spans="1:8" ht="43.5">
      <c r="A3973" s="151" t="s">
        <v>1400</v>
      </c>
      <c r="B3973" s="151" t="s">
        <v>88</v>
      </c>
      <c r="C3973" s="151" t="s">
        <v>89</v>
      </c>
      <c r="D3973" s="151" t="s">
        <v>72</v>
      </c>
      <c r="E3973" s="152">
        <v>4</v>
      </c>
      <c r="F3973" s="153">
        <v>299000</v>
      </c>
      <c r="G3973" s="153">
        <v>1196000</v>
      </c>
      <c r="H3973" s="50"/>
    </row>
    <row r="3974" spans="1:8" ht="29.25">
      <c r="A3974" s="151" t="s">
        <v>1401</v>
      </c>
      <c r="B3974" s="151" t="s">
        <v>101</v>
      </c>
      <c r="C3974" s="151" t="s">
        <v>102</v>
      </c>
      <c r="D3974" s="151" t="s">
        <v>78</v>
      </c>
      <c r="E3974" s="152">
        <v>8</v>
      </c>
      <c r="F3974" s="153">
        <v>139000</v>
      </c>
      <c r="G3974" s="153">
        <v>1112000</v>
      </c>
      <c r="H3974" s="50"/>
    </row>
    <row r="3975" spans="1:8" ht="29.25">
      <c r="A3975" s="151" t="s">
        <v>1401</v>
      </c>
      <c r="B3975" s="151" t="s">
        <v>88</v>
      </c>
      <c r="C3975" s="151" t="s">
        <v>89</v>
      </c>
      <c r="D3975" s="151" t="s">
        <v>72</v>
      </c>
      <c r="E3975" s="152">
        <v>1</v>
      </c>
      <c r="F3975" s="153">
        <v>299000</v>
      </c>
      <c r="G3975" s="153">
        <v>299000</v>
      </c>
      <c r="H3975" s="50"/>
    </row>
    <row r="3976" spans="1:8" ht="29.25">
      <c r="A3976" s="151" t="s">
        <v>1401</v>
      </c>
      <c r="B3976" s="151" t="s">
        <v>79</v>
      </c>
      <c r="C3976" s="151" t="s">
        <v>80</v>
      </c>
      <c r="D3976" s="151" t="s">
        <v>72</v>
      </c>
      <c r="E3976" s="152">
        <v>6</v>
      </c>
      <c r="F3976" s="153">
        <v>129000</v>
      </c>
      <c r="G3976" s="153">
        <v>774000</v>
      </c>
      <c r="H3976" s="50"/>
    </row>
    <row r="3977" spans="1:8" ht="29.25">
      <c r="A3977" s="151" t="s">
        <v>1401</v>
      </c>
      <c r="B3977" s="151" t="s">
        <v>86</v>
      </c>
      <c r="C3977" s="151" t="s">
        <v>87</v>
      </c>
      <c r="D3977" s="151" t="s">
        <v>72</v>
      </c>
      <c r="E3977" s="152">
        <v>7</v>
      </c>
      <c r="F3977" s="153">
        <v>169000</v>
      </c>
      <c r="G3977" s="153">
        <v>1183000</v>
      </c>
      <c r="H3977" s="50"/>
    </row>
    <row r="3978" spans="1:8" ht="43.5">
      <c r="A3978" s="151" t="s">
        <v>1402</v>
      </c>
      <c r="B3978" s="151" t="s">
        <v>88</v>
      </c>
      <c r="C3978" s="151" t="s">
        <v>89</v>
      </c>
      <c r="D3978" s="151" t="s">
        <v>72</v>
      </c>
      <c r="E3978" s="152">
        <v>6</v>
      </c>
      <c r="F3978" s="153">
        <v>299000</v>
      </c>
      <c r="G3978" s="153">
        <v>1794000</v>
      </c>
      <c r="H3978" s="50"/>
    </row>
    <row r="3979" spans="1:8" ht="43.5">
      <c r="A3979" s="151" t="s">
        <v>1402</v>
      </c>
      <c r="B3979" s="151" t="s">
        <v>73</v>
      </c>
      <c r="C3979" s="151" t="s">
        <v>74</v>
      </c>
      <c r="D3979" s="151" t="s">
        <v>72</v>
      </c>
      <c r="E3979" s="152">
        <v>8</v>
      </c>
      <c r="F3979" s="153">
        <v>119000</v>
      </c>
      <c r="G3979" s="153">
        <v>952000</v>
      </c>
      <c r="H3979" s="50"/>
    </row>
    <row r="3980" spans="1:8" ht="43.5">
      <c r="A3980" s="151" t="s">
        <v>1402</v>
      </c>
      <c r="B3980" s="151" t="s">
        <v>101</v>
      </c>
      <c r="C3980" s="151" t="s">
        <v>102</v>
      </c>
      <c r="D3980" s="151" t="s">
        <v>78</v>
      </c>
      <c r="E3980" s="152">
        <v>4</v>
      </c>
      <c r="F3980" s="153">
        <v>139000</v>
      </c>
      <c r="G3980" s="153">
        <v>556000</v>
      </c>
      <c r="H3980" s="50"/>
    </row>
    <row r="3981" spans="1:8" ht="29.25">
      <c r="A3981" s="151" t="s">
        <v>1403</v>
      </c>
      <c r="B3981" s="151" t="s">
        <v>75</v>
      </c>
      <c r="C3981" s="151" t="s">
        <v>76</v>
      </c>
      <c r="D3981" s="151" t="s">
        <v>78</v>
      </c>
      <c r="E3981" s="152">
        <v>6</v>
      </c>
      <c r="F3981" s="153">
        <v>189000</v>
      </c>
      <c r="G3981" s="153">
        <v>1134000</v>
      </c>
      <c r="H3981" s="50"/>
    </row>
    <row r="3982" spans="1:8" ht="29.25">
      <c r="A3982" s="151" t="s">
        <v>1403</v>
      </c>
      <c r="B3982" s="151" t="s">
        <v>88</v>
      </c>
      <c r="C3982" s="151" t="s">
        <v>89</v>
      </c>
      <c r="D3982" s="151" t="s">
        <v>72</v>
      </c>
      <c r="E3982" s="152">
        <v>1</v>
      </c>
      <c r="F3982" s="153">
        <v>299000</v>
      </c>
      <c r="G3982" s="153">
        <v>299000</v>
      </c>
      <c r="H3982" s="50"/>
    </row>
    <row r="3983" spans="1:8" ht="29.25">
      <c r="A3983" s="151" t="s">
        <v>1403</v>
      </c>
      <c r="B3983" s="151" t="s">
        <v>73</v>
      </c>
      <c r="C3983" s="151" t="s">
        <v>74</v>
      </c>
      <c r="D3983" s="151" t="s">
        <v>72</v>
      </c>
      <c r="E3983" s="152">
        <v>11</v>
      </c>
      <c r="F3983" s="153">
        <v>119000</v>
      </c>
      <c r="G3983" s="153">
        <v>1309000</v>
      </c>
      <c r="H3983" s="50"/>
    </row>
    <row r="3984" spans="1:8" ht="29.25">
      <c r="A3984" s="151" t="s">
        <v>1403</v>
      </c>
      <c r="B3984" s="151" t="s">
        <v>83</v>
      </c>
      <c r="C3984" s="151" t="s">
        <v>84</v>
      </c>
      <c r="D3984" s="151" t="s">
        <v>72</v>
      </c>
      <c r="E3984" s="152">
        <v>3</v>
      </c>
      <c r="F3984" s="153">
        <v>125000</v>
      </c>
      <c r="G3984" s="153">
        <v>375000</v>
      </c>
      <c r="H3984" s="50"/>
    </row>
    <row r="3985" spans="1:8" ht="43.5">
      <c r="A3985" s="151" t="s">
        <v>1404</v>
      </c>
      <c r="B3985" s="151" t="s">
        <v>79</v>
      </c>
      <c r="C3985" s="151" t="s">
        <v>80</v>
      </c>
      <c r="D3985" s="151" t="s">
        <v>72</v>
      </c>
      <c r="E3985" s="152">
        <v>6</v>
      </c>
      <c r="F3985" s="153">
        <v>129000</v>
      </c>
      <c r="G3985" s="153">
        <v>774000</v>
      </c>
      <c r="H3985" s="50"/>
    </row>
    <row r="3986" spans="1:8" ht="43.5">
      <c r="A3986" s="151" t="s">
        <v>1404</v>
      </c>
      <c r="B3986" s="151" t="s">
        <v>73</v>
      </c>
      <c r="C3986" s="151" t="s">
        <v>74</v>
      </c>
      <c r="D3986" s="151" t="s">
        <v>72</v>
      </c>
      <c r="E3986" s="152">
        <v>6</v>
      </c>
      <c r="F3986" s="153">
        <v>119000</v>
      </c>
      <c r="G3986" s="153">
        <v>714000</v>
      </c>
      <c r="H3986" s="50"/>
    </row>
    <row r="3987" spans="1:8" ht="43.5">
      <c r="A3987" s="151" t="s">
        <v>1404</v>
      </c>
      <c r="B3987" s="151" t="s">
        <v>83</v>
      </c>
      <c r="C3987" s="151" t="s">
        <v>84</v>
      </c>
      <c r="D3987" s="151" t="s">
        <v>72</v>
      </c>
      <c r="E3987" s="152">
        <v>3</v>
      </c>
      <c r="F3987" s="153">
        <v>125000</v>
      </c>
      <c r="G3987" s="153">
        <v>375000</v>
      </c>
      <c r="H3987" s="50"/>
    </row>
    <row r="3988" spans="1:8" ht="43.5">
      <c r="A3988" s="151" t="s">
        <v>1404</v>
      </c>
      <c r="B3988" s="151" t="s">
        <v>96</v>
      </c>
      <c r="C3988" s="151" t="s">
        <v>97</v>
      </c>
      <c r="D3988" s="151" t="s">
        <v>72</v>
      </c>
      <c r="E3988" s="152">
        <v>1</v>
      </c>
      <c r="F3988" s="153">
        <v>449000</v>
      </c>
      <c r="G3988" s="153">
        <v>449000</v>
      </c>
      <c r="H3988" s="50"/>
    </row>
    <row r="3989" spans="1:8" ht="43.5">
      <c r="A3989" s="151" t="s">
        <v>1405</v>
      </c>
      <c r="B3989" s="151" t="s">
        <v>81</v>
      </c>
      <c r="C3989" s="151" t="s">
        <v>82</v>
      </c>
      <c r="D3989" s="151" t="s">
        <v>72</v>
      </c>
      <c r="E3989" s="152">
        <v>6</v>
      </c>
      <c r="F3989" s="153">
        <v>159000</v>
      </c>
      <c r="G3989" s="153">
        <v>954000</v>
      </c>
      <c r="H3989" s="50"/>
    </row>
    <row r="3990" spans="1:8" ht="43.5">
      <c r="A3990" s="151" t="s">
        <v>1405</v>
      </c>
      <c r="B3990" s="151" t="s">
        <v>96</v>
      </c>
      <c r="C3990" s="151" t="s">
        <v>97</v>
      </c>
      <c r="D3990" s="151" t="s">
        <v>72</v>
      </c>
      <c r="E3990" s="152">
        <v>3</v>
      </c>
      <c r="F3990" s="153">
        <v>449000</v>
      </c>
      <c r="G3990" s="153">
        <v>1347000</v>
      </c>
      <c r="H3990" s="50"/>
    </row>
    <row r="3991" spans="1:8" ht="43.5">
      <c r="A3991" s="151" t="s">
        <v>1405</v>
      </c>
      <c r="B3991" s="151" t="s">
        <v>101</v>
      </c>
      <c r="C3991" s="151" t="s">
        <v>102</v>
      </c>
      <c r="D3991" s="151" t="s">
        <v>78</v>
      </c>
      <c r="E3991" s="152">
        <v>11</v>
      </c>
      <c r="F3991" s="153">
        <v>139000</v>
      </c>
      <c r="G3991" s="153">
        <v>1529000</v>
      </c>
      <c r="H3991" s="50"/>
    </row>
    <row r="3992" spans="1:8" ht="43.5">
      <c r="A3992" s="151" t="s">
        <v>1405</v>
      </c>
      <c r="B3992" s="151" t="s">
        <v>79</v>
      </c>
      <c r="C3992" s="151" t="s">
        <v>80</v>
      </c>
      <c r="D3992" s="151" t="s">
        <v>72</v>
      </c>
      <c r="E3992" s="152">
        <v>3</v>
      </c>
      <c r="F3992" s="153">
        <v>129000</v>
      </c>
      <c r="G3992" s="153">
        <v>387000</v>
      </c>
      <c r="H3992" s="50"/>
    </row>
    <row r="3993" spans="1:8" ht="43.5">
      <c r="A3993" s="151" t="s">
        <v>1405</v>
      </c>
      <c r="B3993" s="151" t="s">
        <v>75</v>
      </c>
      <c r="C3993" s="151" t="s">
        <v>76</v>
      </c>
      <c r="D3993" s="151" t="s">
        <v>78</v>
      </c>
      <c r="E3993" s="152">
        <v>6</v>
      </c>
      <c r="F3993" s="153">
        <v>189000</v>
      </c>
      <c r="G3993" s="153">
        <v>1134000</v>
      </c>
      <c r="H3993" s="50"/>
    </row>
    <row r="3994" spans="1:8" ht="43.5">
      <c r="A3994" s="151" t="s">
        <v>1405</v>
      </c>
      <c r="B3994" s="151" t="s">
        <v>93</v>
      </c>
      <c r="C3994" s="151" t="s">
        <v>94</v>
      </c>
      <c r="D3994" s="151" t="s">
        <v>72</v>
      </c>
      <c r="E3994" s="152">
        <v>4</v>
      </c>
      <c r="F3994" s="153">
        <v>549000</v>
      </c>
      <c r="G3994" s="153">
        <v>2196000</v>
      </c>
      <c r="H3994" s="50"/>
    </row>
    <row r="3995" spans="1:8" ht="43.5">
      <c r="A3995" s="151" t="s">
        <v>1406</v>
      </c>
      <c r="B3995" s="151" t="s">
        <v>93</v>
      </c>
      <c r="C3995" s="151" t="s">
        <v>94</v>
      </c>
      <c r="D3995" s="151" t="s">
        <v>72</v>
      </c>
      <c r="E3995" s="152">
        <v>4</v>
      </c>
      <c r="F3995" s="153">
        <v>549000</v>
      </c>
      <c r="G3995" s="153">
        <v>2196000</v>
      </c>
      <c r="H3995" s="50"/>
    </row>
    <row r="3996" spans="1:8" ht="43.5">
      <c r="A3996" s="151" t="s">
        <v>1406</v>
      </c>
      <c r="B3996" s="151" t="s">
        <v>79</v>
      </c>
      <c r="C3996" s="151" t="s">
        <v>80</v>
      </c>
      <c r="D3996" s="151" t="s">
        <v>72</v>
      </c>
      <c r="E3996" s="152">
        <v>4</v>
      </c>
      <c r="F3996" s="153">
        <v>129000</v>
      </c>
      <c r="G3996" s="153">
        <v>516000</v>
      </c>
      <c r="H3996" s="50"/>
    </row>
    <row r="3997" spans="1:8" ht="29.25">
      <c r="A3997" s="151" t="s">
        <v>1407</v>
      </c>
      <c r="B3997" s="151" t="s">
        <v>88</v>
      </c>
      <c r="C3997" s="151" t="s">
        <v>89</v>
      </c>
      <c r="D3997" s="151" t="s">
        <v>72</v>
      </c>
      <c r="E3997" s="152">
        <v>7</v>
      </c>
      <c r="F3997" s="153">
        <v>299000</v>
      </c>
      <c r="G3997" s="153">
        <v>2093000</v>
      </c>
      <c r="H3997" s="50"/>
    </row>
    <row r="3998" spans="1:8" ht="29.25">
      <c r="A3998" s="151" t="s">
        <v>1407</v>
      </c>
      <c r="B3998" s="151" t="s">
        <v>83</v>
      </c>
      <c r="C3998" s="151" t="s">
        <v>84</v>
      </c>
      <c r="D3998" s="151" t="s">
        <v>72</v>
      </c>
      <c r="E3998" s="152">
        <v>6</v>
      </c>
      <c r="F3998" s="153">
        <v>125000</v>
      </c>
      <c r="G3998" s="153">
        <v>750000</v>
      </c>
      <c r="H3998" s="50"/>
    </row>
    <row r="3999" spans="1:8" ht="29.25">
      <c r="A3999" s="151" t="s">
        <v>1407</v>
      </c>
      <c r="B3999" s="151" t="s">
        <v>69</v>
      </c>
      <c r="C3999" s="151" t="s">
        <v>70</v>
      </c>
      <c r="D3999" s="151" t="s">
        <v>72</v>
      </c>
      <c r="E3999" s="152">
        <v>2</v>
      </c>
      <c r="F3999" s="153">
        <v>149000</v>
      </c>
      <c r="G3999" s="153">
        <v>298000</v>
      </c>
      <c r="H3999" s="50"/>
    </row>
    <row r="4000" spans="1:8" ht="29.25">
      <c r="A4000" s="151" t="s">
        <v>1407</v>
      </c>
      <c r="B4000" s="151" t="s">
        <v>86</v>
      </c>
      <c r="C4000" s="151" t="s">
        <v>87</v>
      </c>
      <c r="D4000" s="151" t="s">
        <v>72</v>
      </c>
      <c r="E4000" s="152">
        <v>7</v>
      </c>
      <c r="F4000" s="153">
        <v>169000</v>
      </c>
      <c r="G4000" s="153">
        <v>1183000</v>
      </c>
      <c r="H4000" s="50"/>
    </row>
    <row r="4001" spans="1:8" ht="29.25">
      <c r="A4001" s="151" t="s">
        <v>1408</v>
      </c>
      <c r="B4001" s="151" t="s">
        <v>69</v>
      </c>
      <c r="C4001" s="151" t="s">
        <v>70</v>
      </c>
      <c r="D4001" s="151" t="s">
        <v>72</v>
      </c>
      <c r="E4001" s="152">
        <v>3</v>
      </c>
      <c r="F4001" s="153">
        <v>149000</v>
      </c>
      <c r="G4001" s="153">
        <v>447000</v>
      </c>
      <c r="H4001" s="50"/>
    </row>
    <row r="4002" spans="1:8" ht="29.25">
      <c r="A4002" s="151" t="s">
        <v>1408</v>
      </c>
      <c r="B4002" s="151" t="s">
        <v>86</v>
      </c>
      <c r="C4002" s="151" t="s">
        <v>87</v>
      </c>
      <c r="D4002" s="151" t="s">
        <v>72</v>
      </c>
      <c r="E4002" s="152">
        <v>12</v>
      </c>
      <c r="F4002" s="153">
        <v>169000</v>
      </c>
      <c r="G4002" s="153">
        <v>2028000</v>
      </c>
      <c r="H4002" s="50"/>
    </row>
    <row r="4003" spans="1:8" ht="29.25">
      <c r="A4003" s="151" t="s">
        <v>1408</v>
      </c>
      <c r="B4003" s="151" t="s">
        <v>79</v>
      </c>
      <c r="C4003" s="151" t="s">
        <v>80</v>
      </c>
      <c r="D4003" s="151" t="s">
        <v>72</v>
      </c>
      <c r="E4003" s="152">
        <v>10</v>
      </c>
      <c r="F4003" s="153">
        <v>129000</v>
      </c>
      <c r="G4003" s="153">
        <v>1290000</v>
      </c>
      <c r="H4003" s="50"/>
    </row>
    <row r="4004" spans="1:8" ht="29.25">
      <c r="A4004" s="151" t="s">
        <v>1408</v>
      </c>
      <c r="B4004" s="151" t="s">
        <v>93</v>
      </c>
      <c r="C4004" s="151" t="s">
        <v>94</v>
      </c>
      <c r="D4004" s="151" t="s">
        <v>72</v>
      </c>
      <c r="E4004" s="152">
        <v>1</v>
      </c>
      <c r="F4004" s="153">
        <v>549000</v>
      </c>
      <c r="G4004" s="153">
        <v>549000</v>
      </c>
      <c r="H4004" s="50"/>
    </row>
    <row r="4005" spans="1:8" ht="29.25">
      <c r="A4005" s="151" t="s">
        <v>1408</v>
      </c>
      <c r="B4005" s="151" t="s">
        <v>88</v>
      </c>
      <c r="C4005" s="151" t="s">
        <v>89</v>
      </c>
      <c r="D4005" s="151" t="s">
        <v>72</v>
      </c>
      <c r="E4005" s="152">
        <v>4</v>
      </c>
      <c r="F4005" s="153">
        <v>299000</v>
      </c>
      <c r="G4005" s="153">
        <v>1196000</v>
      </c>
      <c r="H4005" s="50"/>
    </row>
    <row r="4006" spans="1:8" ht="29.25">
      <c r="A4006" s="151" t="s">
        <v>1409</v>
      </c>
      <c r="B4006" s="151" t="s">
        <v>69</v>
      </c>
      <c r="C4006" s="151" t="s">
        <v>70</v>
      </c>
      <c r="D4006" s="151" t="s">
        <v>72</v>
      </c>
      <c r="E4006" s="152">
        <v>10</v>
      </c>
      <c r="F4006" s="153">
        <v>149000</v>
      </c>
      <c r="G4006" s="153">
        <v>1490000</v>
      </c>
      <c r="H4006" s="50"/>
    </row>
    <row r="4007" spans="1:8" ht="43.5">
      <c r="A4007" s="151" t="s">
        <v>1410</v>
      </c>
      <c r="B4007" s="151" t="s">
        <v>75</v>
      </c>
      <c r="C4007" s="151" t="s">
        <v>76</v>
      </c>
      <c r="D4007" s="151" t="s">
        <v>78</v>
      </c>
      <c r="E4007" s="152">
        <v>11</v>
      </c>
      <c r="F4007" s="153">
        <v>189000</v>
      </c>
      <c r="G4007" s="153">
        <v>2079000</v>
      </c>
      <c r="H4007" s="50"/>
    </row>
    <row r="4008" spans="1:8" ht="43.5">
      <c r="A4008" s="151" t="s">
        <v>1410</v>
      </c>
      <c r="B4008" s="151" t="s">
        <v>91</v>
      </c>
      <c r="C4008" s="151" t="s">
        <v>92</v>
      </c>
      <c r="D4008" s="151" t="s">
        <v>72</v>
      </c>
      <c r="E4008" s="152">
        <v>2</v>
      </c>
      <c r="F4008" s="153">
        <v>249000</v>
      </c>
      <c r="G4008" s="153">
        <v>498000</v>
      </c>
      <c r="H4008" s="50"/>
    </row>
    <row r="4009" spans="1:8" ht="43.5">
      <c r="A4009" s="151" t="s">
        <v>1410</v>
      </c>
      <c r="B4009" s="151" t="s">
        <v>81</v>
      </c>
      <c r="C4009" s="151" t="s">
        <v>82</v>
      </c>
      <c r="D4009" s="151" t="s">
        <v>72</v>
      </c>
      <c r="E4009" s="152">
        <v>5</v>
      </c>
      <c r="F4009" s="153">
        <v>159000</v>
      </c>
      <c r="G4009" s="153">
        <v>795000</v>
      </c>
      <c r="H4009" s="50"/>
    </row>
    <row r="4010" spans="1:8" ht="43.5">
      <c r="A4010" s="151" t="s">
        <v>1410</v>
      </c>
      <c r="B4010" s="151" t="s">
        <v>101</v>
      </c>
      <c r="C4010" s="151" t="s">
        <v>102</v>
      </c>
      <c r="D4010" s="151" t="s">
        <v>78</v>
      </c>
      <c r="E4010" s="152">
        <v>11</v>
      </c>
      <c r="F4010" s="153">
        <v>139000</v>
      </c>
      <c r="G4010" s="153">
        <v>1529000</v>
      </c>
      <c r="H4010" s="50"/>
    </row>
    <row r="4011" spans="1:8" ht="29.25">
      <c r="A4011" s="151" t="s">
        <v>1411</v>
      </c>
      <c r="B4011" s="151" t="s">
        <v>101</v>
      </c>
      <c r="C4011" s="151" t="s">
        <v>102</v>
      </c>
      <c r="D4011" s="151" t="s">
        <v>78</v>
      </c>
      <c r="E4011" s="152">
        <v>10</v>
      </c>
      <c r="F4011" s="153">
        <v>139000</v>
      </c>
      <c r="G4011" s="153">
        <v>1390000</v>
      </c>
      <c r="H4011" s="50"/>
    </row>
    <row r="4012" spans="1:8" ht="29.25">
      <c r="A4012" s="151" t="s">
        <v>1411</v>
      </c>
      <c r="B4012" s="151" t="s">
        <v>88</v>
      </c>
      <c r="C4012" s="151" t="s">
        <v>89</v>
      </c>
      <c r="D4012" s="151" t="s">
        <v>72</v>
      </c>
      <c r="E4012" s="152">
        <v>6</v>
      </c>
      <c r="F4012" s="153">
        <v>299000</v>
      </c>
      <c r="G4012" s="153">
        <v>1794000</v>
      </c>
      <c r="H4012" s="50"/>
    </row>
    <row r="4013" spans="1:8" ht="29.25">
      <c r="A4013" s="151" t="s">
        <v>1411</v>
      </c>
      <c r="B4013" s="151" t="s">
        <v>75</v>
      </c>
      <c r="C4013" s="151" t="s">
        <v>76</v>
      </c>
      <c r="D4013" s="151" t="s">
        <v>78</v>
      </c>
      <c r="E4013" s="152">
        <v>7</v>
      </c>
      <c r="F4013" s="153">
        <v>189000</v>
      </c>
      <c r="G4013" s="153">
        <v>1323000</v>
      </c>
      <c r="H4013" s="50"/>
    </row>
    <row r="4014" spans="1:8" ht="43.5">
      <c r="A4014" s="151" t="s">
        <v>1412</v>
      </c>
      <c r="B4014" s="151" t="s">
        <v>96</v>
      </c>
      <c r="C4014" s="151" t="s">
        <v>97</v>
      </c>
      <c r="D4014" s="151" t="s">
        <v>72</v>
      </c>
      <c r="E4014" s="152">
        <v>5</v>
      </c>
      <c r="F4014" s="153">
        <v>449000</v>
      </c>
      <c r="G4014" s="153">
        <v>2245000</v>
      </c>
      <c r="H4014" s="50"/>
    </row>
    <row r="4015" spans="1:8" ht="43.5">
      <c r="A4015" s="151" t="s">
        <v>1412</v>
      </c>
      <c r="B4015" s="151" t="s">
        <v>73</v>
      </c>
      <c r="C4015" s="151" t="s">
        <v>74</v>
      </c>
      <c r="D4015" s="151" t="s">
        <v>72</v>
      </c>
      <c r="E4015" s="152">
        <v>1</v>
      </c>
      <c r="F4015" s="153">
        <v>119000</v>
      </c>
      <c r="G4015" s="153">
        <v>119000</v>
      </c>
      <c r="H4015" s="50"/>
    </row>
    <row r="4016" spans="1:8" ht="43.5">
      <c r="A4016" s="151" t="s">
        <v>1412</v>
      </c>
      <c r="B4016" s="151" t="s">
        <v>69</v>
      </c>
      <c r="C4016" s="151" t="s">
        <v>70</v>
      </c>
      <c r="D4016" s="151" t="s">
        <v>72</v>
      </c>
      <c r="E4016" s="152">
        <v>2</v>
      </c>
      <c r="F4016" s="153">
        <v>149000</v>
      </c>
      <c r="G4016" s="153">
        <v>298000</v>
      </c>
      <c r="H4016" s="50"/>
    </row>
    <row r="4017" spans="1:8" ht="43.5">
      <c r="A4017" s="151" t="s">
        <v>1412</v>
      </c>
      <c r="B4017" s="151" t="s">
        <v>88</v>
      </c>
      <c r="C4017" s="151" t="s">
        <v>89</v>
      </c>
      <c r="D4017" s="151" t="s">
        <v>72</v>
      </c>
      <c r="E4017" s="152">
        <v>3</v>
      </c>
      <c r="F4017" s="153">
        <v>299000</v>
      </c>
      <c r="G4017" s="153">
        <v>897000</v>
      </c>
      <c r="H4017" s="50"/>
    </row>
    <row r="4018" spans="1:8" ht="29.25">
      <c r="A4018" s="151" t="s">
        <v>1413</v>
      </c>
      <c r="B4018" s="151" t="s">
        <v>96</v>
      </c>
      <c r="C4018" s="151" t="s">
        <v>97</v>
      </c>
      <c r="D4018" s="151" t="s">
        <v>72</v>
      </c>
      <c r="E4018" s="152">
        <v>3</v>
      </c>
      <c r="F4018" s="153">
        <v>449000</v>
      </c>
      <c r="G4018" s="153">
        <v>1347000</v>
      </c>
      <c r="H4018" s="50"/>
    </row>
    <row r="4019" spans="1:8" ht="29.25">
      <c r="A4019" s="151" t="s">
        <v>1413</v>
      </c>
      <c r="B4019" s="151" t="s">
        <v>98</v>
      </c>
      <c r="C4019" s="151" t="s">
        <v>99</v>
      </c>
      <c r="D4019" s="151" t="s">
        <v>72</v>
      </c>
      <c r="E4019" s="152">
        <v>4</v>
      </c>
      <c r="F4019" s="153">
        <v>99000</v>
      </c>
      <c r="G4019" s="153">
        <v>396000</v>
      </c>
      <c r="H4019" s="50"/>
    </row>
    <row r="4020" spans="1:8" ht="29.25">
      <c r="A4020" s="151" t="s">
        <v>1413</v>
      </c>
      <c r="B4020" s="151" t="s">
        <v>73</v>
      </c>
      <c r="C4020" s="151" t="s">
        <v>74</v>
      </c>
      <c r="D4020" s="151" t="s">
        <v>72</v>
      </c>
      <c r="E4020" s="152">
        <v>8</v>
      </c>
      <c r="F4020" s="153">
        <v>119000</v>
      </c>
      <c r="G4020" s="153">
        <v>952000</v>
      </c>
      <c r="H4020" s="50"/>
    </row>
    <row r="4021" spans="1:8" ht="29.25">
      <c r="A4021" s="151" t="s">
        <v>1413</v>
      </c>
      <c r="B4021" s="151" t="s">
        <v>75</v>
      </c>
      <c r="C4021" s="151" t="s">
        <v>76</v>
      </c>
      <c r="D4021" s="151" t="s">
        <v>78</v>
      </c>
      <c r="E4021" s="152">
        <v>12</v>
      </c>
      <c r="F4021" s="153">
        <v>189000</v>
      </c>
      <c r="G4021" s="153">
        <v>2268000</v>
      </c>
      <c r="H4021" s="50"/>
    </row>
    <row r="4022" spans="1:8" ht="29.25">
      <c r="A4022" s="151" t="s">
        <v>1413</v>
      </c>
      <c r="B4022" s="151" t="s">
        <v>91</v>
      </c>
      <c r="C4022" s="151" t="s">
        <v>92</v>
      </c>
      <c r="D4022" s="151" t="s">
        <v>72</v>
      </c>
      <c r="E4022" s="152">
        <v>2</v>
      </c>
      <c r="F4022" s="153">
        <v>249000</v>
      </c>
      <c r="G4022" s="153">
        <v>498000</v>
      </c>
      <c r="H4022" s="50"/>
    </row>
    <row r="4023" spans="1:8" ht="43.5">
      <c r="A4023" s="151" t="s">
        <v>1414</v>
      </c>
      <c r="B4023" s="151" t="s">
        <v>75</v>
      </c>
      <c r="C4023" s="151" t="s">
        <v>76</v>
      </c>
      <c r="D4023" s="151" t="s">
        <v>78</v>
      </c>
      <c r="E4023" s="152">
        <v>9</v>
      </c>
      <c r="F4023" s="153">
        <v>189000</v>
      </c>
      <c r="G4023" s="153">
        <v>1701000</v>
      </c>
      <c r="H4023" s="50"/>
    </row>
    <row r="4024" spans="1:8" ht="43.5">
      <c r="A4024" s="151" t="s">
        <v>1414</v>
      </c>
      <c r="B4024" s="151" t="s">
        <v>93</v>
      </c>
      <c r="C4024" s="151" t="s">
        <v>94</v>
      </c>
      <c r="D4024" s="151" t="s">
        <v>72</v>
      </c>
      <c r="E4024" s="152">
        <v>3</v>
      </c>
      <c r="F4024" s="153">
        <v>549000</v>
      </c>
      <c r="G4024" s="153">
        <v>1647000</v>
      </c>
      <c r="H4024" s="50"/>
    </row>
    <row r="4025" spans="1:8" ht="29.25">
      <c r="A4025" s="151" t="s">
        <v>1415</v>
      </c>
      <c r="B4025" s="151" t="s">
        <v>81</v>
      </c>
      <c r="C4025" s="151" t="s">
        <v>82</v>
      </c>
      <c r="D4025" s="151" t="s">
        <v>72</v>
      </c>
      <c r="E4025" s="152">
        <v>12</v>
      </c>
      <c r="F4025" s="153">
        <v>159000</v>
      </c>
      <c r="G4025" s="153">
        <v>1908000</v>
      </c>
      <c r="H4025" s="50"/>
    </row>
    <row r="4026" spans="1:8" ht="29.25">
      <c r="A4026" s="151" t="s">
        <v>1415</v>
      </c>
      <c r="B4026" s="151" t="s">
        <v>69</v>
      </c>
      <c r="C4026" s="151" t="s">
        <v>70</v>
      </c>
      <c r="D4026" s="151" t="s">
        <v>72</v>
      </c>
      <c r="E4026" s="152">
        <v>8</v>
      </c>
      <c r="F4026" s="153">
        <v>149000</v>
      </c>
      <c r="G4026" s="153">
        <v>1192000</v>
      </c>
      <c r="H4026" s="50"/>
    </row>
    <row r="4027" spans="1:8" ht="29.25">
      <c r="A4027" s="151" t="s">
        <v>1415</v>
      </c>
      <c r="B4027" s="151" t="s">
        <v>86</v>
      </c>
      <c r="C4027" s="151" t="s">
        <v>87</v>
      </c>
      <c r="D4027" s="151" t="s">
        <v>72</v>
      </c>
      <c r="E4027" s="152">
        <v>3</v>
      </c>
      <c r="F4027" s="153">
        <v>169000</v>
      </c>
      <c r="G4027" s="153">
        <v>507000</v>
      </c>
      <c r="H4027" s="50"/>
    </row>
    <row r="4028" spans="1:8" ht="29.25">
      <c r="A4028" s="151" t="s">
        <v>1415</v>
      </c>
      <c r="B4028" s="151" t="s">
        <v>88</v>
      </c>
      <c r="C4028" s="151" t="s">
        <v>89</v>
      </c>
      <c r="D4028" s="151" t="s">
        <v>72</v>
      </c>
      <c r="E4028" s="152">
        <v>2</v>
      </c>
      <c r="F4028" s="153">
        <v>299000</v>
      </c>
      <c r="G4028" s="153">
        <v>598000</v>
      </c>
      <c r="H4028" s="50"/>
    </row>
    <row r="4029" spans="1:8" ht="29.25">
      <c r="A4029" s="151" t="s">
        <v>1416</v>
      </c>
      <c r="B4029" s="151" t="s">
        <v>93</v>
      </c>
      <c r="C4029" s="151" t="s">
        <v>94</v>
      </c>
      <c r="D4029" s="151" t="s">
        <v>72</v>
      </c>
      <c r="E4029" s="152">
        <v>5</v>
      </c>
      <c r="F4029" s="153">
        <v>549000</v>
      </c>
      <c r="G4029" s="153">
        <v>2745000</v>
      </c>
      <c r="H4029" s="50"/>
    </row>
    <row r="4030" spans="1:8" ht="29.25">
      <c r="A4030" s="151" t="s">
        <v>1416</v>
      </c>
      <c r="B4030" s="151" t="s">
        <v>86</v>
      </c>
      <c r="C4030" s="151" t="s">
        <v>87</v>
      </c>
      <c r="D4030" s="151" t="s">
        <v>72</v>
      </c>
      <c r="E4030" s="152">
        <v>1</v>
      </c>
      <c r="F4030" s="153">
        <v>169000</v>
      </c>
      <c r="G4030" s="153">
        <v>169000</v>
      </c>
      <c r="H4030" s="50"/>
    </row>
    <row r="4031" spans="1:8" ht="29.25">
      <c r="A4031" s="151" t="s">
        <v>1416</v>
      </c>
      <c r="B4031" s="151" t="s">
        <v>79</v>
      </c>
      <c r="C4031" s="151" t="s">
        <v>80</v>
      </c>
      <c r="D4031" s="151" t="s">
        <v>72</v>
      </c>
      <c r="E4031" s="152">
        <v>8</v>
      </c>
      <c r="F4031" s="153">
        <v>129000</v>
      </c>
      <c r="G4031" s="153">
        <v>1032000</v>
      </c>
      <c r="H4031" s="50"/>
    </row>
    <row r="4032" spans="1:8" ht="43.5">
      <c r="A4032" s="151" t="s">
        <v>1417</v>
      </c>
      <c r="B4032" s="151" t="s">
        <v>79</v>
      </c>
      <c r="C4032" s="151" t="s">
        <v>80</v>
      </c>
      <c r="D4032" s="151" t="s">
        <v>72</v>
      </c>
      <c r="E4032" s="152">
        <v>11</v>
      </c>
      <c r="F4032" s="153">
        <v>129000</v>
      </c>
      <c r="G4032" s="153">
        <v>1419000</v>
      </c>
      <c r="H4032" s="50"/>
    </row>
    <row r="4033" spans="1:8" ht="43.5">
      <c r="A4033" s="151" t="s">
        <v>1417</v>
      </c>
      <c r="B4033" s="151" t="s">
        <v>86</v>
      </c>
      <c r="C4033" s="151" t="s">
        <v>87</v>
      </c>
      <c r="D4033" s="151" t="s">
        <v>72</v>
      </c>
      <c r="E4033" s="152">
        <v>11</v>
      </c>
      <c r="F4033" s="153">
        <v>169000</v>
      </c>
      <c r="G4033" s="153">
        <v>1859000</v>
      </c>
      <c r="H4033" s="50"/>
    </row>
    <row r="4034" spans="1:8" ht="43.5">
      <c r="A4034" s="151" t="s">
        <v>1417</v>
      </c>
      <c r="B4034" s="151" t="s">
        <v>101</v>
      </c>
      <c r="C4034" s="151" t="s">
        <v>102</v>
      </c>
      <c r="D4034" s="151" t="s">
        <v>78</v>
      </c>
      <c r="E4034" s="152">
        <v>4</v>
      </c>
      <c r="F4034" s="153">
        <v>139000</v>
      </c>
      <c r="G4034" s="153">
        <v>556000</v>
      </c>
      <c r="H4034" s="50"/>
    </row>
    <row r="4035" spans="1:8" ht="43.5">
      <c r="A4035" s="151" t="s">
        <v>1417</v>
      </c>
      <c r="B4035" s="151" t="s">
        <v>69</v>
      </c>
      <c r="C4035" s="151" t="s">
        <v>70</v>
      </c>
      <c r="D4035" s="151" t="s">
        <v>72</v>
      </c>
      <c r="E4035" s="152">
        <v>7</v>
      </c>
      <c r="F4035" s="153">
        <v>149000</v>
      </c>
      <c r="G4035" s="153">
        <v>1043000</v>
      </c>
      <c r="H4035" s="50"/>
    </row>
    <row r="4036" spans="1:8" ht="43.5">
      <c r="A4036" s="151" t="s">
        <v>1417</v>
      </c>
      <c r="B4036" s="151" t="s">
        <v>73</v>
      </c>
      <c r="C4036" s="151" t="s">
        <v>74</v>
      </c>
      <c r="D4036" s="151" t="s">
        <v>72</v>
      </c>
      <c r="E4036" s="152">
        <v>10</v>
      </c>
      <c r="F4036" s="153">
        <v>119000</v>
      </c>
      <c r="G4036" s="153">
        <v>1190000</v>
      </c>
      <c r="H4036" s="50"/>
    </row>
    <row r="4037" spans="1:8" ht="29.25">
      <c r="A4037" s="151" t="s">
        <v>1418</v>
      </c>
      <c r="B4037" s="151" t="s">
        <v>79</v>
      </c>
      <c r="C4037" s="151" t="s">
        <v>80</v>
      </c>
      <c r="D4037" s="151" t="s">
        <v>72</v>
      </c>
      <c r="E4037" s="152">
        <v>6</v>
      </c>
      <c r="F4037" s="153">
        <v>129000</v>
      </c>
      <c r="G4037" s="153">
        <v>774000</v>
      </c>
      <c r="H4037" s="50"/>
    </row>
    <row r="4038" spans="1:8" ht="29.25">
      <c r="A4038" s="151" t="s">
        <v>1418</v>
      </c>
      <c r="B4038" s="151" t="s">
        <v>93</v>
      </c>
      <c r="C4038" s="151" t="s">
        <v>94</v>
      </c>
      <c r="D4038" s="151" t="s">
        <v>72</v>
      </c>
      <c r="E4038" s="152">
        <v>4</v>
      </c>
      <c r="F4038" s="153">
        <v>549000</v>
      </c>
      <c r="G4038" s="153">
        <v>2196000</v>
      </c>
      <c r="H4038" s="50"/>
    </row>
    <row r="4039" spans="1:8" ht="29.25">
      <c r="A4039" s="151" t="s">
        <v>1418</v>
      </c>
      <c r="B4039" s="151" t="s">
        <v>75</v>
      </c>
      <c r="C4039" s="151" t="s">
        <v>76</v>
      </c>
      <c r="D4039" s="151" t="s">
        <v>78</v>
      </c>
      <c r="E4039" s="152">
        <v>5</v>
      </c>
      <c r="F4039" s="153">
        <v>189000</v>
      </c>
      <c r="G4039" s="153">
        <v>945000</v>
      </c>
      <c r="H4039" s="50"/>
    </row>
    <row r="4040" spans="1:8" ht="43.5">
      <c r="A4040" s="151" t="s">
        <v>1419</v>
      </c>
      <c r="B4040" s="151" t="s">
        <v>91</v>
      </c>
      <c r="C4040" s="151" t="s">
        <v>92</v>
      </c>
      <c r="D4040" s="151" t="s">
        <v>72</v>
      </c>
      <c r="E4040" s="152">
        <v>6</v>
      </c>
      <c r="F4040" s="153">
        <v>249000</v>
      </c>
      <c r="G4040" s="153">
        <v>1494000</v>
      </c>
      <c r="H4040" s="50"/>
    </row>
    <row r="4041" spans="1:8" ht="43.5">
      <c r="A4041" s="151" t="s">
        <v>1420</v>
      </c>
      <c r="B4041" s="151" t="s">
        <v>86</v>
      </c>
      <c r="C4041" s="151" t="s">
        <v>87</v>
      </c>
      <c r="D4041" s="151" t="s">
        <v>72</v>
      </c>
      <c r="E4041" s="152">
        <v>3</v>
      </c>
      <c r="F4041" s="153">
        <v>169000</v>
      </c>
      <c r="G4041" s="153">
        <v>507000</v>
      </c>
      <c r="H4041" s="50"/>
    </row>
    <row r="4042" spans="1:8" ht="43.5">
      <c r="A4042" s="151" t="s">
        <v>1420</v>
      </c>
      <c r="B4042" s="151" t="s">
        <v>69</v>
      </c>
      <c r="C4042" s="151" t="s">
        <v>70</v>
      </c>
      <c r="D4042" s="151" t="s">
        <v>72</v>
      </c>
      <c r="E4042" s="152">
        <v>4</v>
      </c>
      <c r="F4042" s="153">
        <v>149000</v>
      </c>
      <c r="G4042" s="153">
        <v>596000</v>
      </c>
      <c r="H4042" s="50"/>
    </row>
    <row r="4043" spans="1:8" ht="43.5">
      <c r="A4043" s="151" t="s">
        <v>1420</v>
      </c>
      <c r="B4043" s="151" t="s">
        <v>73</v>
      </c>
      <c r="C4043" s="151" t="s">
        <v>74</v>
      </c>
      <c r="D4043" s="151" t="s">
        <v>72</v>
      </c>
      <c r="E4043" s="152">
        <v>4</v>
      </c>
      <c r="F4043" s="153">
        <v>119000</v>
      </c>
      <c r="G4043" s="153">
        <v>476000</v>
      </c>
      <c r="H4043" s="50"/>
    </row>
    <row r="4044" spans="1:8" ht="43.5">
      <c r="A4044" s="151" t="s">
        <v>1420</v>
      </c>
      <c r="B4044" s="151" t="s">
        <v>96</v>
      </c>
      <c r="C4044" s="151" t="s">
        <v>97</v>
      </c>
      <c r="D4044" s="151" t="s">
        <v>72</v>
      </c>
      <c r="E4044" s="152">
        <v>3</v>
      </c>
      <c r="F4044" s="153">
        <v>449000</v>
      </c>
      <c r="G4044" s="153">
        <v>1347000</v>
      </c>
      <c r="H4044" s="50"/>
    </row>
    <row r="4045" spans="1:8" ht="43.5">
      <c r="A4045" s="151" t="s">
        <v>1420</v>
      </c>
      <c r="B4045" s="151" t="s">
        <v>75</v>
      </c>
      <c r="C4045" s="151" t="s">
        <v>76</v>
      </c>
      <c r="D4045" s="151" t="s">
        <v>78</v>
      </c>
      <c r="E4045" s="152">
        <v>5</v>
      </c>
      <c r="F4045" s="153">
        <v>189000</v>
      </c>
      <c r="G4045" s="153">
        <v>945000</v>
      </c>
      <c r="H4045" s="50"/>
    </row>
    <row r="4046" spans="1:8" ht="43.5">
      <c r="A4046" s="151" t="s">
        <v>1420</v>
      </c>
      <c r="B4046" s="151" t="s">
        <v>81</v>
      </c>
      <c r="C4046" s="151" t="s">
        <v>82</v>
      </c>
      <c r="D4046" s="151" t="s">
        <v>72</v>
      </c>
      <c r="E4046" s="152">
        <v>11</v>
      </c>
      <c r="F4046" s="153">
        <v>159000</v>
      </c>
      <c r="G4046" s="153">
        <v>1749000</v>
      </c>
      <c r="H4046" s="50"/>
    </row>
    <row r="4047" spans="1:8" ht="43.5">
      <c r="A4047" s="151" t="s">
        <v>1421</v>
      </c>
      <c r="B4047" s="151" t="s">
        <v>75</v>
      </c>
      <c r="C4047" s="151" t="s">
        <v>76</v>
      </c>
      <c r="D4047" s="151" t="s">
        <v>78</v>
      </c>
      <c r="E4047" s="152">
        <v>7</v>
      </c>
      <c r="F4047" s="153">
        <v>189000</v>
      </c>
      <c r="G4047" s="153">
        <v>1323000</v>
      </c>
      <c r="H4047" s="50"/>
    </row>
    <row r="4048" spans="1:8" ht="43.5">
      <c r="A4048" s="151" t="s">
        <v>1421</v>
      </c>
      <c r="B4048" s="151" t="s">
        <v>96</v>
      </c>
      <c r="C4048" s="151" t="s">
        <v>97</v>
      </c>
      <c r="D4048" s="151" t="s">
        <v>72</v>
      </c>
      <c r="E4048" s="152">
        <v>3</v>
      </c>
      <c r="F4048" s="153">
        <v>449000</v>
      </c>
      <c r="G4048" s="153">
        <v>1347000</v>
      </c>
      <c r="H4048" s="50"/>
    </row>
    <row r="4049" spans="1:8" ht="43.5">
      <c r="A4049" s="151" t="s">
        <v>1421</v>
      </c>
      <c r="B4049" s="151" t="s">
        <v>79</v>
      </c>
      <c r="C4049" s="151" t="s">
        <v>80</v>
      </c>
      <c r="D4049" s="151" t="s">
        <v>72</v>
      </c>
      <c r="E4049" s="152">
        <v>12</v>
      </c>
      <c r="F4049" s="153">
        <v>129000</v>
      </c>
      <c r="G4049" s="153">
        <v>1548000</v>
      </c>
      <c r="H4049" s="50"/>
    </row>
    <row r="4050" spans="1:8" ht="43.5">
      <c r="A4050" s="151" t="s">
        <v>1422</v>
      </c>
      <c r="B4050" s="151" t="s">
        <v>83</v>
      </c>
      <c r="C4050" s="151" t="s">
        <v>84</v>
      </c>
      <c r="D4050" s="151" t="s">
        <v>72</v>
      </c>
      <c r="E4050" s="152">
        <v>12</v>
      </c>
      <c r="F4050" s="153">
        <v>125000</v>
      </c>
      <c r="G4050" s="153">
        <v>1500000</v>
      </c>
      <c r="H4050" s="50"/>
    </row>
    <row r="4051" spans="1:8" ht="43.5">
      <c r="A4051" s="151" t="s">
        <v>1422</v>
      </c>
      <c r="B4051" s="151" t="s">
        <v>79</v>
      </c>
      <c r="C4051" s="151" t="s">
        <v>80</v>
      </c>
      <c r="D4051" s="151" t="s">
        <v>72</v>
      </c>
      <c r="E4051" s="152">
        <v>10</v>
      </c>
      <c r="F4051" s="153">
        <v>129000</v>
      </c>
      <c r="G4051" s="153">
        <v>1290000</v>
      </c>
      <c r="H4051" s="50"/>
    </row>
    <row r="4052" spans="1:8" ht="43.5">
      <c r="A4052" s="151" t="s">
        <v>1422</v>
      </c>
      <c r="B4052" s="151" t="s">
        <v>91</v>
      </c>
      <c r="C4052" s="151" t="s">
        <v>92</v>
      </c>
      <c r="D4052" s="151" t="s">
        <v>72</v>
      </c>
      <c r="E4052" s="152">
        <v>5</v>
      </c>
      <c r="F4052" s="153">
        <v>249000</v>
      </c>
      <c r="G4052" s="153">
        <v>1245000</v>
      </c>
      <c r="H4052" s="50"/>
    </row>
    <row r="4053" spans="1:8" ht="43.5">
      <c r="A4053" s="151" t="s">
        <v>1422</v>
      </c>
      <c r="B4053" s="151" t="s">
        <v>81</v>
      </c>
      <c r="C4053" s="151" t="s">
        <v>82</v>
      </c>
      <c r="D4053" s="151" t="s">
        <v>72</v>
      </c>
      <c r="E4053" s="152">
        <v>3</v>
      </c>
      <c r="F4053" s="153">
        <v>159000</v>
      </c>
      <c r="G4053" s="153">
        <v>477000</v>
      </c>
      <c r="H4053" s="50"/>
    </row>
    <row r="4054" spans="1:8" ht="43.5">
      <c r="A4054" s="151" t="s">
        <v>1422</v>
      </c>
      <c r="B4054" s="151" t="s">
        <v>101</v>
      </c>
      <c r="C4054" s="151" t="s">
        <v>102</v>
      </c>
      <c r="D4054" s="151" t="s">
        <v>78</v>
      </c>
      <c r="E4054" s="152">
        <v>2</v>
      </c>
      <c r="F4054" s="153">
        <v>139000</v>
      </c>
      <c r="G4054" s="153">
        <v>278000</v>
      </c>
      <c r="H4054" s="50"/>
    </row>
    <row r="4055" spans="1:8" ht="43.5">
      <c r="A4055" s="151" t="s">
        <v>1422</v>
      </c>
      <c r="B4055" s="151" t="s">
        <v>86</v>
      </c>
      <c r="C4055" s="151" t="s">
        <v>87</v>
      </c>
      <c r="D4055" s="151" t="s">
        <v>72</v>
      </c>
      <c r="E4055" s="152">
        <v>3</v>
      </c>
      <c r="F4055" s="153">
        <v>169000</v>
      </c>
      <c r="G4055" s="153">
        <v>507000</v>
      </c>
      <c r="H4055" s="50"/>
    </row>
    <row r="4056" spans="1:8" ht="29.25">
      <c r="A4056" s="151" t="s">
        <v>1423</v>
      </c>
      <c r="B4056" s="151" t="s">
        <v>88</v>
      </c>
      <c r="C4056" s="151" t="s">
        <v>89</v>
      </c>
      <c r="D4056" s="151" t="s">
        <v>72</v>
      </c>
      <c r="E4056" s="152">
        <v>2</v>
      </c>
      <c r="F4056" s="153">
        <v>299000</v>
      </c>
      <c r="G4056" s="153">
        <v>598000</v>
      </c>
      <c r="H4056" s="50"/>
    </row>
    <row r="4057" spans="1:8" ht="29.25">
      <c r="A4057" s="151" t="s">
        <v>1423</v>
      </c>
      <c r="B4057" s="151" t="s">
        <v>73</v>
      </c>
      <c r="C4057" s="151" t="s">
        <v>74</v>
      </c>
      <c r="D4057" s="151" t="s">
        <v>72</v>
      </c>
      <c r="E4057" s="152">
        <v>10</v>
      </c>
      <c r="F4057" s="153">
        <v>119000</v>
      </c>
      <c r="G4057" s="153">
        <v>1190000</v>
      </c>
      <c r="H4057" s="50"/>
    </row>
    <row r="4058" spans="1:8" ht="29.25">
      <c r="A4058" s="151" t="s">
        <v>1423</v>
      </c>
      <c r="B4058" s="151" t="s">
        <v>91</v>
      </c>
      <c r="C4058" s="151" t="s">
        <v>92</v>
      </c>
      <c r="D4058" s="151" t="s">
        <v>72</v>
      </c>
      <c r="E4058" s="152">
        <v>7</v>
      </c>
      <c r="F4058" s="153">
        <v>249000</v>
      </c>
      <c r="G4058" s="153">
        <v>1743000</v>
      </c>
      <c r="H4058" s="50"/>
    </row>
    <row r="4059" spans="1:8" ht="43.5">
      <c r="A4059" s="151" t="s">
        <v>1424</v>
      </c>
      <c r="B4059" s="151" t="s">
        <v>98</v>
      </c>
      <c r="C4059" s="151" t="s">
        <v>99</v>
      </c>
      <c r="D4059" s="151" t="s">
        <v>72</v>
      </c>
      <c r="E4059" s="152">
        <v>11</v>
      </c>
      <c r="F4059" s="153">
        <v>99000</v>
      </c>
      <c r="G4059" s="153">
        <v>1089000</v>
      </c>
      <c r="H4059" s="50"/>
    </row>
    <row r="4060" spans="1:8" ht="43.5">
      <c r="A4060" s="151" t="s">
        <v>1424</v>
      </c>
      <c r="B4060" s="151" t="s">
        <v>101</v>
      </c>
      <c r="C4060" s="151" t="s">
        <v>102</v>
      </c>
      <c r="D4060" s="151" t="s">
        <v>78</v>
      </c>
      <c r="E4060" s="152">
        <v>9</v>
      </c>
      <c r="F4060" s="153">
        <v>139000</v>
      </c>
      <c r="G4060" s="153">
        <v>1251000</v>
      </c>
      <c r="H4060" s="50"/>
    </row>
    <row r="4061" spans="1:8" ht="43.5">
      <c r="A4061" s="151" t="s">
        <v>1424</v>
      </c>
      <c r="B4061" s="151" t="s">
        <v>83</v>
      </c>
      <c r="C4061" s="151" t="s">
        <v>84</v>
      </c>
      <c r="D4061" s="151" t="s">
        <v>72</v>
      </c>
      <c r="E4061" s="152">
        <v>4</v>
      </c>
      <c r="F4061" s="153">
        <v>125000</v>
      </c>
      <c r="G4061" s="153">
        <v>500000</v>
      </c>
      <c r="H4061" s="50"/>
    </row>
    <row r="4062" spans="1:8" ht="43.5">
      <c r="A4062" s="151" t="s">
        <v>1424</v>
      </c>
      <c r="B4062" s="151" t="s">
        <v>69</v>
      </c>
      <c r="C4062" s="151" t="s">
        <v>70</v>
      </c>
      <c r="D4062" s="151" t="s">
        <v>72</v>
      </c>
      <c r="E4062" s="152">
        <v>4</v>
      </c>
      <c r="F4062" s="153">
        <v>149000</v>
      </c>
      <c r="G4062" s="153">
        <v>596000</v>
      </c>
      <c r="H4062" s="50"/>
    </row>
    <row r="4063" spans="1:8" ht="43.5">
      <c r="A4063" s="151" t="s">
        <v>1425</v>
      </c>
      <c r="B4063" s="151" t="s">
        <v>93</v>
      </c>
      <c r="C4063" s="151" t="s">
        <v>94</v>
      </c>
      <c r="D4063" s="151" t="s">
        <v>72</v>
      </c>
      <c r="E4063" s="152">
        <v>1</v>
      </c>
      <c r="F4063" s="153">
        <v>549000</v>
      </c>
      <c r="G4063" s="153">
        <v>549000</v>
      </c>
      <c r="H4063" s="50"/>
    </row>
    <row r="4064" spans="1:8" ht="43.5">
      <c r="A4064" s="151" t="s">
        <v>1425</v>
      </c>
      <c r="B4064" s="151" t="s">
        <v>73</v>
      </c>
      <c r="C4064" s="151" t="s">
        <v>74</v>
      </c>
      <c r="D4064" s="151" t="s">
        <v>72</v>
      </c>
      <c r="E4064" s="152">
        <v>12</v>
      </c>
      <c r="F4064" s="153">
        <v>119000</v>
      </c>
      <c r="G4064" s="153">
        <v>1428000</v>
      </c>
      <c r="H4064" s="50"/>
    </row>
    <row r="4065" spans="1:8" ht="43.5">
      <c r="A4065" s="151" t="s">
        <v>1426</v>
      </c>
      <c r="B4065" s="151" t="s">
        <v>98</v>
      </c>
      <c r="C4065" s="151" t="s">
        <v>99</v>
      </c>
      <c r="D4065" s="151" t="s">
        <v>72</v>
      </c>
      <c r="E4065" s="152">
        <v>11</v>
      </c>
      <c r="F4065" s="153">
        <v>99000</v>
      </c>
      <c r="G4065" s="153">
        <v>1089000</v>
      </c>
      <c r="H4065" s="50"/>
    </row>
    <row r="4066" spans="1:8" ht="43.5">
      <c r="A4066" s="151" t="s">
        <v>1426</v>
      </c>
      <c r="B4066" s="151" t="s">
        <v>73</v>
      </c>
      <c r="C4066" s="151" t="s">
        <v>74</v>
      </c>
      <c r="D4066" s="151" t="s">
        <v>72</v>
      </c>
      <c r="E4066" s="152">
        <v>10</v>
      </c>
      <c r="F4066" s="153">
        <v>119000</v>
      </c>
      <c r="G4066" s="153">
        <v>1190000</v>
      </c>
      <c r="H4066" s="50"/>
    </row>
    <row r="4067" spans="1:8" ht="43.5">
      <c r="A4067" s="151" t="s">
        <v>1426</v>
      </c>
      <c r="B4067" s="151" t="s">
        <v>88</v>
      </c>
      <c r="C4067" s="151" t="s">
        <v>89</v>
      </c>
      <c r="D4067" s="151" t="s">
        <v>72</v>
      </c>
      <c r="E4067" s="152">
        <v>7</v>
      </c>
      <c r="F4067" s="153">
        <v>299000</v>
      </c>
      <c r="G4067" s="153">
        <v>2093000</v>
      </c>
      <c r="H4067" s="50"/>
    </row>
    <row r="4068" spans="1:8" ht="29.25">
      <c r="A4068" s="151" t="s">
        <v>1427</v>
      </c>
      <c r="B4068" s="151" t="s">
        <v>96</v>
      </c>
      <c r="C4068" s="151" t="s">
        <v>97</v>
      </c>
      <c r="D4068" s="151" t="s">
        <v>72</v>
      </c>
      <c r="E4068" s="152">
        <v>5</v>
      </c>
      <c r="F4068" s="153">
        <v>449000</v>
      </c>
      <c r="G4068" s="153">
        <v>2245000</v>
      </c>
      <c r="H4068" s="50"/>
    </row>
    <row r="4069" spans="1:8" ht="29.25">
      <c r="A4069" s="151" t="s">
        <v>1427</v>
      </c>
      <c r="B4069" s="151" t="s">
        <v>79</v>
      </c>
      <c r="C4069" s="151" t="s">
        <v>80</v>
      </c>
      <c r="D4069" s="151" t="s">
        <v>72</v>
      </c>
      <c r="E4069" s="152">
        <v>11</v>
      </c>
      <c r="F4069" s="153">
        <v>129000</v>
      </c>
      <c r="G4069" s="153">
        <v>1419000</v>
      </c>
      <c r="H4069" s="50"/>
    </row>
    <row r="4070" spans="1:8" ht="43.5">
      <c r="A4070" s="151" t="s">
        <v>1428</v>
      </c>
      <c r="B4070" s="151" t="s">
        <v>93</v>
      </c>
      <c r="C4070" s="151" t="s">
        <v>94</v>
      </c>
      <c r="D4070" s="151" t="s">
        <v>72</v>
      </c>
      <c r="E4070" s="152">
        <v>1</v>
      </c>
      <c r="F4070" s="153">
        <v>549000</v>
      </c>
      <c r="G4070" s="153">
        <v>549000</v>
      </c>
      <c r="H4070" s="50"/>
    </row>
    <row r="4071" spans="1:8" ht="43.5">
      <c r="A4071" s="151" t="s">
        <v>1428</v>
      </c>
      <c r="B4071" s="151" t="s">
        <v>96</v>
      </c>
      <c r="C4071" s="151" t="s">
        <v>97</v>
      </c>
      <c r="D4071" s="151" t="s">
        <v>72</v>
      </c>
      <c r="E4071" s="152">
        <v>1</v>
      </c>
      <c r="F4071" s="153">
        <v>449000</v>
      </c>
      <c r="G4071" s="153">
        <v>449000</v>
      </c>
      <c r="H4071" s="50"/>
    </row>
    <row r="4072" spans="1:8" ht="43.5">
      <c r="A4072" s="151" t="s">
        <v>1428</v>
      </c>
      <c r="B4072" s="151" t="s">
        <v>101</v>
      </c>
      <c r="C4072" s="151" t="s">
        <v>102</v>
      </c>
      <c r="D4072" s="151" t="s">
        <v>78</v>
      </c>
      <c r="E4072" s="152">
        <v>9</v>
      </c>
      <c r="F4072" s="153">
        <v>139000</v>
      </c>
      <c r="G4072" s="153">
        <v>1251000</v>
      </c>
      <c r="H4072" s="50"/>
    </row>
    <row r="4073" spans="1:8" ht="43.5">
      <c r="A4073" s="151" t="s">
        <v>1428</v>
      </c>
      <c r="B4073" s="151" t="s">
        <v>69</v>
      </c>
      <c r="C4073" s="151" t="s">
        <v>70</v>
      </c>
      <c r="D4073" s="151" t="s">
        <v>72</v>
      </c>
      <c r="E4073" s="152">
        <v>4</v>
      </c>
      <c r="F4073" s="153">
        <v>149000</v>
      </c>
      <c r="G4073" s="153">
        <v>596000</v>
      </c>
      <c r="H4073" s="50"/>
    </row>
    <row r="4074" spans="1:8" ht="43.5">
      <c r="A4074" s="151" t="s">
        <v>1428</v>
      </c>
      <c r="B4074" s="151" t="s">
        <v>73</v>
      </c>
      <c r="C4074" s="151" t="s">
        <v>74</v>
      </c>
      <c r="D4074" s="151" t="s">
        <v>72</v>
      </c>
      <c r="E4074" s="152">
        <v>1</v>
      </c>
      <c r="F4074" s="153">
        <v>119000</v>
      </c>
      <c r="G4074" s="153">
        <v>119000</v>
      </c>
      <c r="H4074" s="50"/>
    </row>
    <row r="4075" spans="1:8" ht="43.5">
      <c r="A4075" s="151" t="s">
        <v>1429</v>
      </c>
      <c r="B4075" s="151" t="s">
        <v>93</v>
      </c>
      <c r="C4075" s="151" t="s">
        <v>94</v>
      </c>
      <c r="D4075" s="151" t="s">
        <v>72</v>
      </c>
      <c r="E4075" s="152">
        <v>1</v>
      </c>
      <c r="F4075" s="153">
        <v>549000</v>
      </c>
      <c r="G4075" s="153">
        <v>549000</v>
      </c>
      <c r="H4075" s="50"/>
    </row>
    <row r="4076" spans="1:8" ht="43.5">
      <c r="A4076" s="151" t="s">
        <v>1429</v>
      </c>
      <c r="B4076" s="151" t="s">
        <v>88</v>
      </c>
      <c r="C4076" s="151" t="s">
        <v>89</v>
      </c>
      <c r="D4076" s="151" t="s">
        <v>72</v>
      </c>
      <c r="E4076" s="152">
        <v>7</v>
      </c>
      <c r="F4076" s="153">
        <v>299000</v>
      </c>
      <c r="G4076" s="153">
        <v>2093000</v>
      </c>
      <c r="H4076" s="50"/>
    </row>
    <row r="4077" spans="1:8" ht="43.5">
      <c r="A4077" s="151" t="s">
        <v>1429</v>
      </c>
      <c r="B4077" s="151" t="s">
        <v>86</v>
      </c>
      <c r="C4077" s="151" t="s">
        <v>87</v>
      </c>
      <c r="D4077" s="151" t="s">
        <v>72</v>
      </c>
      <c r="E4077" s="152">
        <v>11</v>
      </c>
      <c r="F4077" s="153">
        <v>169000</v>
      </c>
      <c r="G4077" s="153">
        <v>1859000</v>
      </c>
      <c r="H4077" s="50"/>
    </row>
    <row r="4078" spans="1:8" ht="43.5">
      <c r="A4078" s="151" t="s">
        <v>1430</v>
      </c>
      <c r="B4078" s="151" t="s">
        <v>88</v>
      </c>
      <c r="C4078" s="151" t="s">
        <v>89</v>
      </c>
      <c r="D4078" s="151" t="s">
        <v>72</v>
      </c>
      <c r="E4078" s="152">
        <v>2</v>
      </c>
      <c r="F4078" s="153">
        <v>299000</v>
      </c>
      <c r="G4078" s="153">
        <v>598000</v>
      </c>
      <c r="H4078" s="50"/>
    </row>
    <row r="4079" spans="1:8" ht="43.5">
      <c r="A4079" s="151" t="s">
        <v>1430</v>
      </c>
      <c r="B4079" s="151" t="s">
        <v>96</v>
      </c>
      <c r="C4079" s="151" t="s">
        <v>97</v>
      </c>
      <c r="D4079" s="151" t="s">
        <v>72</v>
      </c>
      <c r="E4079" s="152">
        <v>1</v>
      </c>
      <c r="F4079" s="153">
        <v>449000</v>
      </c>
      <c r="G4079" s="153">
        <v>449000</v>
      </c>
      <c r="H4079" s="50"/>
    </row>
    <row r="4080" spans="1:8" ht="43.5">
      <c r="A4080" s="151" t="s">
        <v>1430</v>
      </c>
      <c r="B4080" s="151" t="s">
        <v>98</v>
      </c>
      <c r="C4080" s="151" t="s">
        <v>99</v>
      </c>
      <c r="D4080" s="151" t="s">
        <v>72</v>
      </c>
      <c r="E4080" s="152">
        <v>3</v>
      </c>
      <c r="F4080" s="153">
        <v>99000</v>
      </c>
      <c r="G4080" s="153">
        <v>297000</v>
      </c>
      <c r="H4080" s="50"/>
    </row>
    <row r="4081" spans="1:8" ht="43.5">
      <c r="A4081" s="151" t="s">
        <v>1430</v>
      </c>
      <c r="B4081" s="151" t="s">
        <v>91</v>
      </c>
      <c r="C4081" s="151" t="s">
        <v>92</v>
      </c>
      <c r="D4081" s="151" t="s">
        <v>72</v>
      </c>
      <c r="E4081" s="152">
        <v>4</v>
      </c>
      <c r="F4081" s="153">
        <v>249000</v>
      </c>
      <c r="G4081" s="153">
        <v>996000</v>
      </c>
      <c r="H4081" s="50"/>
    </row>
    <row r="4082" spans="1:8" ht="29.25">
      <c r="A4082" s="151" t="s">
        <v>1431</v>
      </c>
      <c r="B4082" s="151" t="s">
        <v>88</v>
      </c>
      <c r="C4082" s="151" t="s">
        <v>89</v>
      </c>
      <c r="D4082" s="151" t="s">
        <v>72</v>
      </c>
      <c r="E4082" s="152">
        <v>2</v>
      </c>
      <c r="F4082" s="153">
        <v>299000</v>
      </c>
      <c r="G4082" s="153">
        <v>598000</v>
      </c>
      <c r="H4082" s="50"/>
    </row>
    <row r="4083" spans="1:8" ht="29.25">
      <c r="A4083" s="151" t="s">
        <v>1431</v>
      </c>
      <c r="B4083" s="151" t="s">
        <v>96</v>
      </c>
      <c r="C4083" s="151" t="s">
        <v>97</v>
      </c>
      <c r="D4083" s="151" t="s">
        <v>72</v>
      </c>
      <c r="E4083" s="152">
        <v>3</v>
      </c>
      <c r="F4083" s="153">
        <v>449000</v>
      </c>
      <c r="G4083" s="153">
        <v>1347000</v>
      </c>
      <c r="H4083" s="50"/>
    </row>
    <row r="4084" spans="1:8" ht="29.25">
      <c r="A4084" s="151" t="s">
        <v>1431</v>
      </c>
      <c r="B4084" s="151" t="s">
        <v>86</v>
      </c>
      <c r="C4084" s="151" t="s">
        <v>87</v>
      </c>
      <c r="D4084" s="151" t="s">
        <v>72</v>
      </c>
      <c r="E4084" s="152">
        <v>1</v>
      </c>
      <c r="F4084" s="153">
        <v>169000</v>
      </c>
      <c r="G4084" s="153">
        <v>169000</v>
      </c>
      <c r="H4084" s="50"/>
    </row>
    <row r="4085" spans="1:8" ht="43.5">
      <c r="A4085" s="151" t="s">
        <v>1432</v>
      </c>
      <c r="B4085" s="151" t="s">
        <v>86</v>
      </c>
      <c r="C4085" s="151" t="s">
        <v>87</v>
      </c>
      <c r="D4085" s="151" t="s">
        <v>72</v>
      </c>
      <c r="E4085" s="152">
        <v>2</v>
      </c>
      <c r="F4085" s="153">
        <v>169000</v>
      </c>
      <c r="G4085" s="153">
        <v>338000</v>
      </c>
      <c r="H4085" s="50"/>
    </row>
    <row r="4086" spans="1:8" ht="43.5">
      <c r="A4086" s="151" t="s">
        <v>1432</v>
      </c>
      <c r="B4086" s="151" t="s">
        <v>91</v>
      </c>
      <c r="C4086" s="151" t="s">
        <v>92</v>
      </c>
      <c r="D4086" s="151" t="s">
        <v>72</v>
      </c>
      <c r="E4086" s="152">
        <v>2</v>
      </c>
      <c r="F4086" s="153">
        <v>249000</v>
      </c>
      <c r="G4086" s="153">
        <v>498000</v>
      </c>
      <c r="H4086" s="50"/>
    </row>
    <row r="4087" spans="1:8" ht="43.5">
      <c r="A4087" s="151" t="s">
        <v>1432</v>
      </c>
      <c r="B4087" s="151" t="s">
        <v>73</v>
      </c>
      <c r="C4087" s="151" t="s">
        <v>74</v>
      </c>
      <c r="D4087" s="151" t="s">
        <v>72</v>
      </c>
      <c r="E4087" s="152">
        <v>9</v>
      </c>
      <c r="F4087" s="153">
        <v>119000</v>
      </c>
      <c r="G4087" s="153">
        <v>1071000</v>
      </c>
      <c r="H4087" s="50"/>
    </row>
    <row r="4088" spans="1:8" ht="43.5">
      <c r="A4088" s="151" t="s">
        <v>1432</v>
      </c>
      <c r="B4088" s="151" t="s">
        <v>101</v>
      </c>
      <c r="C4088" s="151" t="s">
        <v>102</v>
      </c>
      <c r="D4088" s="151" t="s">
        <v>78</v>
      </c>
      <c r="E4088" s="152">
        <v>2</v>
      </c>
      <c r="F4088" s="153">
        <v>139000</v>
      </c>
      <c r="G4088" s="153">
        <v>278000</v>
      </c>
      <c r="H4088" s="50"/>
    </row>
    <row r="4089" spans="1:8" ht="43.5">
      <c r="A4089" s="151" t="s">
        <v>1432</v>
      </c>
      <c r="B4089" s="151" t="s">
        <v>81</v>
      </c>
      <c r="C4089" s="151" t="s">
        <v>82</v>
      </c>
      <c r="D4089" s="151" t="s">
        <v>72</v>
      </c>
      <c r="E4089" s="152">
        <v>2</v>
      </c>
      <c r="F4089" s="153">
        <v>159000</v>
      </c>
      <c r="G4089" s="153">
        <v>318000</v>
      </c>
      <c r="H4089" s="50"/>
    </row>
    <row r="4090" spans="1:8" ht="43.5">
      <c r="A4090" s="151" t="s">
        <v>1433</v>
      </c>
      <c r="B4090" s="151" t="s">
        <v>88</v>
      </c>
      <c r="C4090" s="151" t="s">
        <v>89</v>
      </c>
      <c r="D4090" s="151" t="s">
        <v>72</v>
      </c>
      <c r="E4090" s="152">
        <v>3</v>
      </c>
      <c r="F4090" s="153">
        <v>299000</v>
      </c>
      <c r="G4090" s="153">
        <v>897000</v>
      </c>
      <c r="H4090" s="50"/>
    </row>
    <row r="4091" spans="1:8" ht="43.5">
      <c r="A4091" s="151" t="s">
        <v>1433</v>
      </c>
      <c r="B4091" s="151" t="s">
        <v>73</v>
      </c>
      <c r="C4091" s="151" t="s">
        <v>74</v>
      </c>
      <c r="D4091" s="151" t="s">
        <v>72</v>
      </c>
      <c r="E4091" s="152">
        <v>11</v>
      </c>
      <c r="F4091" s="153">
        <v>119000</v>
      </c>
      <c r="G4091" s="153">
        <v>1309000</v>
      </c>
      <c r="H4091" s="50"/>
    </row>
    <row r="4092" spans="1:8" ht="29.25">
      <c r="A4092" s="151" t="s">
        <v>1434</v>
      </c>
      <c r="B4092" s="151" t="s">
        <v>86</v>
      </c>
      <c r="C4092" s="151" t="s">
        <v>87</v>
      </c>
      <c r="D4092" s="151" t="s">
        <v>72</v>
      </c>
      <c r="E4092" s="152">
        <v>7</v>
      </c>
      <c r="F4092" s="153">
        <v>169000</v>
      </c>
      <c r="G4092" s="153">
        <v>1183000</v>
      </c>
      <c r="H4092" s="50"/>
    </row>
    <row r="4093" spans="1:8" ht="29.25">
      <c r="A4093" s="151" t="s">
        <v>1434</v>
      </c>
      <c r="B4093" s="151" t="s">
        <v>91</v>
      </c>
      <c r="C4093" s="151" t="s">
        <v>92</v>
      </c>
      <c r="D4093" s="151" t="s">
        <v>72</v>
      </c>
      <c r="E4093" s="152">
        <v>4</v>
      </c>
      <c r="F4093" s="153">
        <v>249000</v>
      </c>
      <c r="G4093" s="153">
        <v>996000</v>
      </c>
      <c r="H4093" s="50"/>
    </row>
    <row r="4094" spans="1:8" ht="43.5">
      <c r="A4094" s="151" t="s">
        <v>1435</v>
      </c>
      <c r="B4094" s="151" t="s">
        <v>98</v>
      </c>
      <c r="C4094" s="151" t="s">
        <v>99</v>
      </c>
      <c r="D4094" s="151" t="s">
        <v>72</v>
      </c>
      <c r="E4094" s="152">
        <v>1</v>
      </c>
      <c r="F4094" s="153">
        <v>99000</v>
      </c>
      <c r="G4094" s="153">
        <v>99000</v>
      </c>
      <c r="H4094" s="50"/>
    </row>
    <row r="4095" spans="1:8" ht="43.5">
      <c r="A4095" s="151" t="s">
        <v>1436</v>
      </c>
      <c r="B4095" s="151" t="s">
        <v>98</v>
      </c>
      <c r="C4095" s="151" t="s">
        <v>99</v>
      </c>
      <c r="D4095" s="151" t="s">
        <v>72</v>
      </c>
      <c r="E4095" s="152">
        <v>5</v>
      </c>
      <c r="F4095" s="153">
        <v>99000</v>
      </c>
      <c r="G4095" s="153">
        <v>495000</v>
      </c>
      <c r="H4095" s="50"/>
    </row>
    <row r="4096" spans="1:8" ht="43.5">
      <c r="A4096" s="151" t="s">
        <v>1436</v>
      </c>
      <c r="B4096" s="151" t="s">
        <v>86</v>
      </c>
      <c r="C4096" s="151" t="s">
        <v>87</v>
      </c>
      <c r="D4096" s="151" t="s">
        <v>72</v>
      </c>
      <c r="E4096" s="152">
        <v>3</v>
      </c>
      <c r="F4096" s="153">
        <v>169000</v>
      </c>
      <c r="G4096" s="153">
        <v>507000</v>
      </c>
      <c r="H4096" s="50"/>
    </row>
    <row r="4097" spans="1:8" ht="43.5">
      <c r="A4097" s="151" t="s">
        <v>1436</v>
      </c>
      <c r="B4097" s="151" t="s">
        <v>101</v>
      </c>
      <c r="C4097" s="151" t="s">
        <v>102</v>
      </c>
      <c r="D4097" s="151" t="s">
        <v>78</v>
      </c>
      <c r="E4097" s="152">
        <v>12</v>
      </c>
      <c r="F4097" s="153">
        <v>139000</v>
      </c>
      <c r="G4097" s="153">
        <v>1668000</v>
      </c>
      <c r="H4097" s="50"/>
    </row>
    <row r="4098" spans="1:8" ht="43.5">
      <c r="A4098" s="151" t="s">
        <v>1436</v>
      </c>
      <c r="B4098" s="151" t="s">
        <v>93</v>
      </c>
      <c r="C4098" s="151" t="s">
        <v>94</v>
      </c>
      <c r="D4098" s="151" t="s">
        <v>72</v>
      </c>
      <c r="E4098" s="152">
        <v>1</v>
      </c>
      <c r="F4098" s="153">
        <v>549000</v>
      </c>
      <c r="G4098" s="153">
        <v>549000</v>
      </c>
      <c r="H4098" s="50"/>
    </row>
    <row r="4099" spans="1:8" ht="29.25">
      <c r="A4099" s="151" t="s">
        <v>1437</v>
      </c>
      <c r="B4099" s="151" t="s">
        <v>83</v>
      </c>
      <c r="C4099" s="151" t="s">
        <v>84</v>
      </c>
      <c r="D4099" s="151" t="s">
        <v>72</v>
      </c>
      <c r="E4099" s="152">
        <v>4</v>
      </c>
      <c r="F4099" s="153">
        <v>125000</v>
      </c>
      <c r="G4099" s="153">
        <v>500000</v>
      </c>
      <c r="H4099" s="50"/>
    </row>
    <row r="4100" spans="1:8" ht="29.25">
      <c r="A4100" s="151" t="s">
        <v>1437</v>
      </c>
      <c r="B4100" s="151" t="s">
        <v>69</v>
      </c>
      <c r="C4100" s="151" t="s">
        <v>70</v>
      </c>
      <c r="D4100" s="151" t="s">
        <v>72</v>
      </c>
      <c r="E4100" s="152">
        <v>10</v>
      </c>
      <c r="F4100" s="153">
        <v>149000</v>
      </c>
      <c r="G4100" s="153">
        <v>1490000</v>
      </c>
      <c r="H4100" s="50"/>
    </row>
    <row r="4101" spans="1:8" ht="29.25">
      <c r="A4101" s="151" t="s">
        <v>1437</v>
      </c>
      <c r="B4101" s="151" t="s">
        <v>79</v>
      </c>
      <c r="C4101" s="151" t="s">
        <v>80</v>
      </c>
      <c r="D4101" s="151" t="s">
        <v>72</v>
      </c>
      <c r="E4101" s="152">
        <v>6</v>
      </c>
      <c r="F4101" s="153">
        <v>129000</v>
      </c>
      <c r="G4101" s="153">
        <v>774000</v>
      </c>
      <c r="H4101" s="50"/>
    </row>
    <row r="4102" spans="1:8" ht="29.25">
      <c r="A4102" s="151" t="s">
        <v>1438</v>
      </c>
      <c r="B4102" s="151" t="s">
        <v>93</v>
      </c>
      <c r="C4102" s="151" t="s">
        <v>94</v>
      </c>
      <c r="D4102" s="151" t="s">
        <v>72</v>
      </c>
      <c r="E4102" s="152">
        <v>4</v>
      </c>
      <c r="F4102" s="153">
        <v>549000</v>
      </c>
      <c r="G4102" s="153">
        <v>2196000</v>
      </c>
      <c r="H4102" s="50"/>
    </row>
    <row r="4103" spans="1:8" ht="29.25">
      <c r="A4103" s="151" t="s">
        <v>1438</v>
      </c>
      <c r="B4103" s="151" t="s">
        <v>81</v>
      </c>
      <c r="C4103" s="151" t="s">
        <v>82</v>
      </c>
      <c r="D4103" s="151" t="s">
        <v>72</v>
      </c>
      <c r="E4103" s="152">
        <v>6</v>
      </c>
      <c r="F4103" s="153">
        <v>159000</v>
      </c>
      <c r="G4103" s="153">
        <v>954000</v>
      </c>
      <c r="H4103" s="50"/>
    </row>
    <row r="4104" spans="1:8" ht="29.25">
      <c r="A4104" s="151" t="s">
        <v>1438</v>
      </c>
      <c r="B4104" s="151" t="s">
        <v>73</v>
      </c>
      <c r="C4104" s="151" t="s">
        <v>74</v>
      </c>
      <c r="D4104" s="151" t="s">
        <v>72</v>
      </c>
      <c r="E4104" s="152">
        <v>5</v>
      </c>
      <c r="F4104" s="153">
        <v>119000</v>
      </c>
      <c r="G4104" s="153">
        <v>595000</v>
      </c>
      <c r="H4104" s="50"/>
    </row>
    <row r="4105" spans="1:8" ht="29.25">
      <c r="A4105" s="151" t="s">
        <v>1438</v>
      </c>
      <c r="B4105" s="151" t="s">
        <v>69</v>
      </c>
      <c r="C4105" s="151" t="s">
        <v>70</v>
      </c>
      <c r="D4105" s="151" t="s">
        <v>72</v>
      </c>
      <c r="E4105" s="152">
        <v>5</v>
      </c>
      <c r="F4105" s="153">
        <v>149000</v>
      </c>
      <c r="G4105" s="153">
        <v>745000</v>
      </c>
      <c r="H4105" s="50"/>
    </row>
    <row r="4106" spans="1:8" ht="29.25">
      <c r="A4106" s="151" t="s">
        <v>1438</v>
      </c>
      <c r="B4106" s="151" t="s">
        <v>91</v>
      </c>
      <c r="C4106" s="151" t="s">
        <v>92</v>
      </c>
      <c r="D4106" s="151" t="s">
        <v>72</v>
      </c>
      <c r="E4106" s="152">
        <v>4</v>
      </c>
      <c r="F4106" s="153">
        <v>249000</v>
      </c>
      <c r="G4106" s="153">
        <v>996000</v>
      </c>
      <c r="H4106" s="50"/>
    </row>
    <row r="4107" spans="1:8" ht="43.5">
      <c r="A4107" s="151" t="s">
        <v>1439</v>
      </c>
      <c r="B4107" s="151" t="s">
        <v>93</v>
      </c>
      <c r="C4107" s="151" t="s">
        <v>94</v>
      </c>
      <c r="D4107" s="151" t="s">
        <v>72</v>
      </c>
      <c r="E4107" s="152">
        <v>5</v>
      </c>
      <c r="F4107" s="153">
        <v>549000</v>
      </c>
      <c r="G4107" s="153">
        <v>2745000</v>
      </c>
      <c r="H4107" s="50"/>
    </row>
    <row r="4108" spans="1:8" ht="43.5">
      <c r="A4108" s="151" t="s">
        <v>1439</v>
      </c>
      <c r="B4108" s="151" t="s">
        <v>86</v>
      </c>
      <c r="C4108" s="151" t="s">
        <v>87</v>
      </c>
      <c r="D4108" s="151" t="s">
        <v>72</v>
      </c>
      <c r="E4108" s="152">
        <v>9</v>
      </c>
      <c r="F4108" s="153">
        <v>169000</v>
      </c>
      <c r="G4108" s="153">
        <v>1521000</v>
      </c>
      <c r="H4108" s="50"/>
    </row>
    <row r="4109" spans="1:8" ht="43.5">
      <c r="A4109" s="151" t="s">
        <v>1439</v>
      </c>
      <c r="B4109" s="151" t="s">
        <v>75</v>
      </c>
      <c r="C4109" s="151" t="s">
        <v>76</v>
      </c>
      <c r="D4109" s="151" t="s">
        <v>78</v>
      </c>
      <c r="E4109" s="152">
        <v>8</v>
      </c>
      <c r="F4109" s="153">
        <v>189000</v>
      </c>
      <c r="G4109" s="153">
        <v>1512000</v>
      </c>
      <c r="H4109" s="50"/>
    </row>
    <row r="4110" spans="1:8" ht="43.5">
      <c r="A4110" s="151" t="s">
        <v>1439</v>
      </c>
      <c r="B4110" s="151" t="s">
        <v>81</v>
      </c>
      <c r="C4110" s="151" t="s">
        <v>82</v>
      </c>
      <c r="D4110" s="151" t="s">
        <v>72</v>
      </c>
      <c r="E4110" s="152">
        <v>9</v>
      </c>
      <c r="F4110" s="153">
        <v>159000</v>
      </c>
      <c r="G4110" s="153">
        <v>1431000</v>
      </c>
      <c r="H4110" s="50"/>
    </row>
    <row r="4111" spans="1:8" ht="43.5">
      <c r="A4111" s="151" t="s">
        <v>1439</v>
      </c>
      <c r="B4111" s="151" t="s">
        <v>101</v>
      </c>
      <c r="C4111" s="151" t="s">
        <v>102</v>
      </c>
      <c r="D4111" s="151" t="s">
        <v>78</v>
      </c>
      <c r="E4111" s="152">
        <v>12</v>
      </c>
      <c r="F4111" s="153">
        <v>139000</v>
      </c>
      <c r="G4111" s="153">
        <v>1668000</v>
      </c>
      <c r="H4111" s="50"/>
    </row>
    <row r="4112" spans="1:8" ht="43.5">
      <c r="A4112" s="151" t="s">
        <v>1439</v>
      </c>
      <c r="B4112" s="151" t="s">
        <v>91</v>
      </c>
      <c r="C4112" s="151" t="s">
        <v>92</v>
      </c>
      <c r="D4112" s="151" t="s">
        <v>72</v>
      </c>
      <c r="E4112" s="152">
        <v>3</v>
      </c>
      <c r="F4112" s="153">
        <v>249000</v>
      </c>
      <c r="G4112" s="153">
        <v>747000</v>
      </c>
      <c r="H4112" s="50"/>
    </row>
    <row r="4113" spans="1:8" ht="43.5">
      <c r="A4113" s="151" t="s">
        <v>1440</v>
      </c>
      <c r="B4113" s="151" t="s">
        <v>75</v>
      </c>
      <c r="C4113" s="151" t="s">
        <v>76</v>
      </c>
      <c r="D4113" s="151" t="s">
        <v>78</v>
      </c>
      <c r="E4113" s="152">
        <v>7</v>
      </c>
      <c r="F4113" s="153">
        <v>189000</v>
      </c>
      <c r="G4113" s="153">
        <v>1323000</v>
      </c>
      <c r="H4113" s="50"/>
    </row>
    <row r="4114" spans="1:8" ht="43.5">
      <c r="A4114" s="151" t="s">
        <v>1440</v>
      </c>
      <c r="B4114" s="151" t="s">
        <v>93</v>
      </c>
      <c r="C4114" s="151" t="s">
        <v>94</v>
      </c>
      <c r="D4114" s="151" t="s">
        <v>72</v>
      </c>
      <c r="E4114" s="152">
        <v>2</v>
      </c>
      <c r="F4114" s="153">
        <v>549000</v>
      </c>
      <c r="G4114" s="153">
        <v>1098000</v>
      </c>
      <c r="H4114" s="50"/>
    </row>
    <row r="4115" spans="1:8" ht="43.5">
      <c r="A4115" s="151" t="s">
        <v>1440</v>
      </c>
      <c r="B4115" s="151" t="s">
        <v>73</v>
      </c>
      <c r="C4115" s="151" t="s">
        <v>74</v>
      </c>
      <c r="D4115" s="151" t="s">
        <v>72</v>
      </c>
      <c r="E4115" s="152">
        <v>12</v>
      </c>
      <c r="F4115" s="153">
        <v>119000</v>
      </c>
      <c r="G4115" s="153">
        <v>1428000</v>
      </c>
      <c r="H4115" s="50"/>
    </row>
    <row r="4116" spans="1:8" ht="43.5">
      <c r="A4116" s="151" t="s">
        <v>1440</v>
      </c>
      <c r="B4116" s="151" t="s">
        <v>69</v>
      </c>
      <c r="C4116" s="151" t="s">
        <v>70</v>
      </c>
      <c r="D4116" s="151" t="s">
        <v>72</v>
      </c>
      <c r="E4116" s="152">
        <v>12</v>
      </c>
      <c r="F4116" s="153">
        <v>149000</v>
      </c>
      <c r="G4116" s="153">
        <v>1788000</v>
      </c>
      <c r="H4116" s="50"/>
    </row>
    <row r="4117" spans="1:8" ht="43.5">
      <c r="A4117" s="151" t="s">
        <v>1440</v>
      </c>
      <c r="B4117" s="151" t="s">
        <v>88</v>
      </c>
      <c r="C4117" s="151" t="s">
        <v>89</v>
      </c>
      <c r="D4117" s="151" t="s">
        <v>72</v>
      </c>
      <c r="E4117" s="152">
        <v>5</v>
      </c>
      <c r="F4117" s="153">
        <v>299000</v>
      </c>
      <c r="G4117" s="153">
        <v>1495000</v>
      </c>
      <c r="H4117" s="50"/>
    </row>
    <row r="4118" spans="1:8" ht="43.5">
      <c r="A4118" s="151" t="s">
        <v>1440</v>
      </c>
      <c r="B4118" s="151" t="s">
        <v>83</v>
      </c>
      <c r="C4118" s="151" t="s">
        <v>84</v>
      </c>
      <c r="D4118" s="151" t="s">
        <v>72</v>
      </c>
      <c r="E4118" s="152">
        <v>1</v>
      </c>
      <c r="F4118" s="153">
        <v>125000</v>
      </c>
      <c r="G4118" s="153">
        <v>125000</v>
      </c>
      <c r="H4118" s="50"/>
    </row>
    <row r="4119" spans="1:8" ht="43.5">
      <c r="A4119" s="151" t="s">
        <v>1441</v>
      </c>
      <c r="B4119" s="151" t="s">
        <v>73</v>
      </c>
      <c r="C4119" s="151" t="s">
        <v>74</v>
      </c>
      <c r="D4119" s="151" t="s">
        <v>72</v>
      </c>
      <c r="E4119" s="152">
        <v>7</v>
      </c>
      <c r="F4119" s="153">
        <v>119000</v>
      </c>
      <c r="G4119" s="153">
        <v>833000</v>
      </c>
      <c r="H4119" s="50"/>
    </row>
    <row r="4120" spans="1:8" ht="43.5">
      <c r="A4120" s="151" t="s">
        <v>1441</v>
      </c>
      <c r="B4120" s="151" t="s">
        <v>88</v>
      </c>
      <c r="C4120" s="151" t="s">
        <v>89</v>
      </c>
      <c r="D4120" s="151" t="s">
        <v>72</v>
      </c>
      <c r="E4120" s="152">
        <v>2</v>
      </c>
      <c r="F4120" s="153">
        <v>299000</v>
      </c>
      <c r="G4120" s="153">
        <v>598000</v>
      </c>
      <c r="H4120" s="50"/>
    </row>
    <row r="4121" spans="1:8" ht="43.5">
      <c r="A4121" s="151" t="s">
        <v>1442</v>
      </c>
      <c r="B4121" s="151" t="s">
        <v>91</v>
      </c>
      <c r="C4121" s="151" t="s">
        <v>92</v>
      </c>
      <c r="D4121" s="151" t="s">
        <v>72</v>
      </c>
      <c r="E4121" s="152">
        <v>2</v>
      </c>
      <c r="F4121" s="153">
        <v>249000</v>
      </c>
      <c r="G4121" s="153">
        <v>498000</v>
      </c>
      <c r="H4121" s="50"/>
    </row>
    <row r="4122" spans="1:8" ht="43.5">
      <c r="A4122" s="151" t="s">
        <v>1442</v>
      </c>
      <c r="B4122" s="151" t="s">
        <v>93</v>
      </c>
      <c r="C4122" s="151" t="s">
        <v>94</v>
      </c>
      <c r="D4122" s="151" t="s">
        <v>72</v>
      </c>
      <c r="E4122" s="152">
        <v>3</v>
      </c>
      <c r="F4122" s="153">
        <v>549000</v>
      </c>
      <c r="G4122" s="153">
        <v>1647000</v>
      </c>
      <c r="H4122" s="50"/>
    </row>
    <row r="4123" spans="1:8" ht="43.5">
      <c r="A4123" s="151" t="s">
        <v>1442</v>
      </c>
      <c r="B4123" s="151" t="s">
        <v>79</v>
      </c>
      <c r="C4123" s="151" t="s">
        <v>80</v>
      </c>
      <c r="D4123" s="151" t="s">
        <v>72</v>
      </c>
      <c r="E4123" s="152">
        <v>8</v>
      </c>
      <c r="F4123" s="153">
        <v>129000</v>
      </c>
      <c r="G4123" s="153">
        <v>1032000</v>
      </c>
      <c r="H4123" s="50"/>
    </row>
    <row r="4124" spans="1:8" ht="43.5">
      <c r="A4124" s="151" t="s">
        <v>1442</v>
      </c>
      <c r="B4124" s="151" t="s">
        <v>75</v>
      </c>
      <c r="C4124" s="151" t="s">
        <v>76</v>
      </c>
      <c r="D4124" s="151" t="s">
        <v>78</v>
      </c>
      <c r="E4124" s="152">
        <v>11</v>
      </c>
      <c r="F4124" s="153">
        <v>189000</v>
      </c>
      <c r="G4124" s="153">
        <v>2079000</v>
      </c>
      <c r="H4124" s="50"/>
    </row>
    <row r="4125" spans="1:8" ht="43.5">
      <c r="A4125" s="151" t="s">
        <v>1443</v>
      </c>
      <c r="B4125" s="151" t="s">
        <v>81</v>
      </c>
      <c r="C4125" s="151" t="s">
        <v>82</v>
      </c>
      <c r="D4125" s="151" t="s">
        <v>72</v>
      </c>
      <c r="E4125" s="152">
        <v>5</v>
      </c>
      <c r="F4125" s="153">
        <v>159000</v>
      </c>
      <c r="G4125" s="153">
        <v>795000</v>
      </c>
      <c r="H4125" s="50"/>
    </row>
    <row r="4126" spans="1:8" ht="43.5">
      <c r="A4126" s="151" t="s">
        <v>1443</v>
      </c>
      <c r="B4126" s="151" t="s">
        <v>101</v>
      </c>
      <c r="C4126" s="151" t="s">
        <v>102</v>
      </c>
      <c r="D4126" s="151" t="s">
        <v>78</v>
      </c>
      <c r="E4126" s="152">
        <v>5</v>
      </c>
      <c r="F4126" s="153">
        <v>139000</v>
      </c>
      <c r="G4126" s="153">
        <v>695000</v>
      </c>
      <c r="H4126" s="50"/>
    </row>
    <row r="4127" spans="1:8" ht="43.5">
      <c r="A4127" s="151" t="s">
        <v>1443</v>
      </c>
      <c r="B4127" s="151" t="s">
        <v>86</v>
      </c>
      <c r="C4127" s="151" t="s">
        <v>87</v>
      </c>
      <c r="D4127" s="151" t="s">
        <v>72</v>
      </c>
      <c r="E4127" s="152">
        <v>3</v>
      </c>
      <c r="F4127" s="153">
        <v>169000</v>
      </c>
      <c r="G4127" s="153">
        <v>507000</v>
      </c>
      <c r="H4127" s="50"/>
    </row>
    <row r="4128" spans="1:8" ht="43.5">
      <c r="A4128" s="151" t="s">
        <v>1443</v>
      </c>
      <c r="B4128" s="151" t="s">
        <v>96</v>
      </c>
      <c r="C4128" s="151" t="s">
        <v>97</v>
      </c>
      <c r="D4128" s="151" t="s">
        <v>72</v>
      </c>
      <c r="E4128" s="152">
        <v>2</v>
      </c>
      <c r="F4128" s="153">
        <v>449000</v>
      </c>
      <c r="G4128" s="153">
        <v>898000</v>
      </c>
      <c r="H4128" s="50"/>
    </row>
    <row r="4129" spans="1:8" ht="43.5">
      <c r="A4129" s="151" t="s">
        <v>1443</v>
      </c>
      <c r="B4129" s="151" t="s">
        <v>83</v>
      </c>
      <c r="C4129" s="151" t="s">
        <v>84</v>
      </c>
      <c r="D4129" s="151" t="s">
        <v>72</v>
      </c>
      <c r="E4129" s="152">
        <v>6</v>
      </c>
      <c r="F4129" s="153">
        <v>125000</v>
      </c>
      <c r="G4129" s="153">
        <v>750000</v>
      </c>
      <c r="H4129" s="50"/>
    </row>
    <row r="4130" spans="1:8" ht="43.5">
      <c r="A4130" s="151" t="s">
        <v>1443</v>
      </c>
      <c r="B4130" s="151" t="s">
        <v>75</v>
      </c>
      <c r="C4130" s="151" t="s">
        <v>76</v>
      </c>
      <c r="D4130" s="151" t="s">
        <v>78</v>
      </c>
      <c r="E4130" s="152">
        <v>6</v>
      </c>
      <c r="F4130" s="153">
        <v>189000</v>
      </c>
      <c r="G4130" s="153">
        <v>1134000</v>
      </c>
      <c r="H4130" s="50"/>
    </row>
    <row r="4131" spans="1:8" ht="43.5">
      <c r="A4131" s="151" t="s">
        <v>1444</v>
      </c>
      <c r="B4131" s="151" t="s">
        <v>81</v>
      </c>
      <c r="C4131" s="151" t="s">
        <v>82</v>
      </c>
      <c r="D4131" s="151" t="s">
        <v>72</v>
      </c>
      <c r="E4131" s="152">
        <v>3</v>
      </c>
      <c r="F4131" s="153">
        <v>159000</v>
      </c>
      <c r="G4131" s="153">
        <v>477000</v>
      </c>
      <c r="H4131" s="50"/>
    </row>
    <row r="4132" spans="1:8" ht="29.25">
      <c r="A4132" s="151" t="s">
        <v>1445</v>
      </c>
      <c r="B4132" s="151" t="s">
        <v>93</v>
      </c>
      <c r="C4132" s="151" t="s">
        <v>94</v>
      </c>
      <c r="D4132" s="151" t="s">
        <v>72</v>
      </c>
      <c r="E4132" s="152">
        <v>1</v>
      </c>
      <c r="F4132" s="153">
        <v>549000</v>
      </c>
      <c r="G4132" s="153">
        <v>549000</v>
      </c>
      <c r="H4132" s="50"/>
    </row>
    <row r="4133" spans="1:8" ht="29.25">
      <c r="A4133" s="151" t="s">
        <v>1445</v>
      </c>
      <c r="B4133" s="151" t="s">
        <v>88</v>
      </c>
      <c r="C4133" s="151" t="s">
        <v>89</v>
      </c>
      <c r="D4133" s="151" t="s">
        <v>72</v>
      </c>
      <c r="E4133" s="152">
        <v>1</v>
      </c>
      <c r="F4133" s="153">
        <v>299000</v>
      </c>
      <c r="G4133" s="153">
        <v>299000</v>
      </c>
      <c r="H4133" s="50"/>
    </row>
    <row r="4134" spans="1:8" ht="29.25">
      <c r="A4134" s="151" t="s">
        <v>1445</v>
      </c>
      <c r="B4134" s="151" t="s">
        <v>69</v>
      </c>
      <c r="C4134" s="151" t="s">
        <v>70</v>
      </c>
      <c r="D4134" s="151" t="s">
        <v>72</v>
      </c>
      <c r="E4134" s="152">
        <v>7</v>
      </c>
      <c r="F4134" s="153">
        <v>149000</v>
      </c>
      <c r="G4134" s="153">
        <v>1043000</v>
      </c>
      <c r="H4134" s="50"/>
    </row>
    <row r="4135" spans="1:8" ht="43.5">
      <c r="A4135" s="151" t="s">
        <v>1446</v>
      </c>
      <c r="B4135" s="151" t="s">
        <v>96</v>
      </c>
      <c r="C4135" s="151" t="s">
        <v>97</v>
      </c>
      <c r="D4135" s="151" t="s">
        <v>72</v>
      </c>
      <c r="E4135" s="152">
        <v>5</v>
      </c>
      <c r="F4135" s="153">
        <v>449000</v>
      </c>
      <c r="G4135" s="153">
        <v>2245000</v>
      </c>
      <c r="H4135" s="50"/>
    </row>
    <row r="4136" spans="1:8" ht="43.5">
      <c r="A4136" s="151" t="s">
        <v>1446</v>
      </c>
      <c r="B4136" s="151" t="s">
        <v>81</v>
      </c>
      <c r="C4136" s="151" t="s">
        <v>82</v>
      </c>
      <c r="D4136" s="151" t="s">
        <v>72</v>
      </c>
      <c r="E4136" s="152">
        <v>11</v>
      </c>
      <c r="F4136" s="153">
        <v>159000</v>
      </c>
      <c r="G4136" s="153">
        <v>1749000</v>
      </c>
      <c r="H4136" s="50"/>
    </row>
    <row r="4137" spans="1:8" ht="43.5">
      <c r="A4137" s="151" t="s">
        <v>1446</v>
      </c>
      <c r="B4137" s="151" t="s">
        <v>88</v>
      </c>
      <c r="C4137" s="151" t="s">
        <v>89</v>
      </c>
      <c r="D4137" s="151" t="s">
        <v>72</v>
      </c>
      <c r="E4137" s="152">
        <v>1</v>
      </c>
      <c r="F4137" s="153">
        <v>299000</v>
      </c>
      <c r="G4137" s="153">
        <v>299000</v>
      </c>
      <c r="H4137" s="50"/>
    </row>
    <row r="4138" spans="1:8" ht="43.5">
      <c r="A4138" s="151" t="s">
        <v>1446</v>
      </c>
      <c r="B4138" s="151" t="s">
        <v>73</v>
      </c>
      <c r="C4138" s="151" t="s">
        <v>74</v>
      </c>
      <c r="D4138" s="151" t="s">
        <v>72</v>
      </c>
      <c r="E4138" s="152">
        <v>4</v>
      </c>
      <c r="F4138" s="153">
        <v>119000</v>
      </c>
      <c r="G4138" s="153">
        <v>476000</v>
      </c>
      <c r="H4138" s="50"/>
    </row>
    <row r="4139" spans="1:8" ht="43.5">
      <c r="A4139" s="151" t="s">
        <v>1446</v>
      </c>
      <c r="B4139" s="151" t="s">
        <v>91</v>
      </c>
      <c r="C4139" s="151" t="s">
        <v>92</v>
      </c>
      <c r="D4139" s="151" t="s">
        <v>72</v>
      </c>
      <c r="E4139" s="152">
        <v>6</v>
      </c>
      <c r="F4139" s="153">
        <v>249000</v>
      </c>
      <c r="G4139" s="153">
        <v>1494000</v>
      </c>
      <c r="H4139" s="50"/>
    </row>
    <row r="4140" spans="1:8" ht="43.5">
      <c r="A4140" s="151" t="s">
        <v>1446</v>
      </c>
      <c r="B4140" s="151" t="s">
        <v>98</v>
      </c>
      <c r="C4140" s="151" t="s">
        <v>99</v>
      </c>
      <c r="D4140" s="151" t="s">
        <v>72</v>
      </c>
      <c r="E4140" s="152">
        <v>1</v>
      </c>
      <c r="F4140" s="153">
        <v>99000</v>
      </c>
      <c r="G4140" s="153">
        <v>99000</v>
      </c>
      <c r="H4140" s="50"/>
    </row>
    <row r="4141" spans="1:8" ht="43.5">
      <c r="A4141" s="151" t="s">
        <v>1447</v>
      </c>
      <c r="B4141" s="151" t="s">
        <v>98</v>
      </c>
      <c r="C4141" s="151" t="s">
        <v>99</v>
      </c>
      <c r="D4141" s="151" t="s">
        <v>72</v>
      </c>
      <c r="E4141" s="152">
        <v>1</v>
      </c>
      <c r="F4141" s="153">
        <v>99000</v>
      </c>
      <c r="G4141" s="153">
        <v>99000</v>
      </c>
      <c r="H4141" s="50"/>
    </row>
    <row r="4142" spans="1:8" ht="43.5">
      <c r="A4142" s="151" t="s">
        <v>1447</v>
      </c>
      <c r="B4142" s="151" t="s">
        <v>93</v>
      </c>
      <c r="C4142" s="151" t="s">
        <v>94</v>
      </c>
      <c r="D4142" s="151" t="s">
        <v>72</v>
      </c>
      <c r="E4142" s="152">
        <v>3</v>
      </c>
      <c r="F4142" s="153">
        <v>549000</v>
      </c>
      <c r="G4142" s="153">
        <v>1647000</v>
      </c>
      <c r="H4142" s="50"/>
    </row>
    <row r="4143" spans="1:8" ht="43.5">
      <c r="A4143" s="151" t="s">
        <v>1447</v>
      </c>
      <c r="B4143" s="151" t="s">
        <v>91</v>
      </c>
      <c r="C4143" s="151" t="s">
        <v>92</v>
      </c>
      <c r="D4143" s="151" t="s">
        <v>72</v>
      </c>
      <c r="E4143" s="152">
        <v>6</v>
      </c>
      <c r="F4143" s="153">
        <v>249000</v>
      </c>
      <c r="G4143" s="153">
        <v>1494000</v>
      </c>
      <c r="H4143" s="50"/>
    </row>
    <row r="4144" spans="1:8" ht="43.5">
      <c r="A4144" s="151" t="s">
        <v>1447</v>
      </c>
      <c r="B4144" s="151" t="s">
        <v>83</v>
      </c>
      <c r="C4144" s="151" t="s">
        <v>84</v>
      </c>
      <c r="D4144" s="151" t="s">
        <v>72</v>
      </c>
      <c r="E4144" s="152">
        <v>10</v>
      </c>
      <c r="F4144" s="153">
        <v>125000</v>
      </c>
      <c r="G4144" s="153">
        <v>1250000</v>
      </c>
      <c r="H4144" s="50"/>
    </row>
    <row r="4145" spans="1:8" ht="43.5">
      <c r="A4145" s="151" t="s">
        <v>1448</v>
      </c>
      <c r="B4145" s="151" t="s">
        <v>98</v>
      </c>
      <c r="C4145" s="151" t="s">
        <v>99</v>
      </c>
      <c r="D4145" s="151" t="s">
        <v>72</v>
      </c>
      <c r="E4145" s="152">
        <v>9</v>
      </c>
      <c r="F4145" s="153">
        <v>99000</v>
      </c>
      <c r="G4145" s="153">
        <v>891000</v>
      </c>
      <c r="H4145" s="50"/>
    </row>
    <row r="4146" spans="1:8" ht="43.5">
      <c r="A4146" s="151" t="s">
        <v>1448</v>
      </c>
      <c r="B4146" s="151" t="s">
        <v>69</v>
      </c>
      <c r="C4146" s="151" t="s">
        <v>70</v>
      </c>
      <c r="D4146" s="151" t="s">
        <v>72</v>
      </c>
      <c r="E4146" s="152">
        <v>7</v>
      </c>
      <c r="F4146" s="153">
        <v>149000</v>
      </c>
      <c r="G4146" s="153">
        <v>1043000</v>
      </c>
      <c r="H4146" s="50"/>
    </row>
    <row r="4147" spans="1:8" ht="43.5">
      <c r="A4147" s="151" t="s">
        <v>1448</v>
      </c>
      <c r="B4147" s="151" t="s">
        <v>83</v>
      </c>
      <c r="C4147" s="151" t="s">
        <v>84</v>
      </c>
      <c r="D4147" s="151" t="s">
        <v>72</v>
      </c>
      <c r="E4147" s="152">
        <v>1</v>
      </c>
      <c r="F4147" s="153">
        <v>125000</v>
      </c>
      <c r="G4147" s="153">
        <v>125000</v>
      </c>
      <c r="H4147" s="50"/>
    </row>
    <row r="4148" spans="1:8" ht="43.5">
      <c r="A4148" s="151" t="s">
        <v>1449</v>
      </c>
      <c r="B4148" s="151" t="s">
        <v>88</v>
      </c>
      <c r="C4148" s="151" t="s">
        <v>89</v>
      </c>
      <c r="D4148" s="151" t="s">
        <v>72</v>
      </c>
      <c r="E4148" s="152">
        <v>7</v>
      </c>
      <c r="F4148" s="153">
        <v>299000</v>
      </c>
      <c r="G4148" s="153">
        <v>2093000</v>
      </c>
      <c r="H4148" s="50"/>
    </row>
    <row r="4149" spans="1:8" ht="43.5">
      <c r="A4149" s="151" t="s">
        <v>1449</v>
      </c>
      <c r="B4149" s="151" t="s">
        <v>75</v>
      </c>
      <c r="C4149" s="151" t="s">
        <v>76</v>
      </c>
      <c r="D4149" s="151" t="s">
        <v>78</v>
      </c>
      <c r="E4149" s="152">
        <v>8</v>
      </c>
      <c r="F4149" s="153">
        <v>189000</v>
      </c>
      <c r="G4149" s="153">
        <v>1512000</v>
      </c>
      <c r="H4149" s="50"/>
    </row>
    <row r="4150" spans="1:8" ht="43.5">
      <c r="A4150" s="151" t="s">
        <v>1449</v>
      </c>
      <c r="B4150" s="151" t="s">
        <v>93</v>
      </c>
      <c r="C4150" s="151" t="s">
        <v>94</v>
      </c>
      <c r="D4150" s="151" t="s">
        <v>72</v>
      </c>
      <c r="E4150" s="152">
        <v>5</v>
      </c>
      <c r="F4150" s="153">
        <v>549000</v>
      </c>
      <c r="G4150" s="153">
        <v>2745000</v>
      </c>
      <c r="H4150" s="50"/>
    </row>
    <row r="4151" spans="1:8" ht="43.5">
      <c r="A4151" s="151" t="s">
        <v>1449</v>
      </c>
      <c r="B4151" s="151" t="s">
        <v>96</v>
      </c>
      <c r="C4151" s="151" t="s">
        <v>97</v>
      </c>
      <c r="D4151" s="151" t="s">
        <v>72</v>
      </c>
      <c r="E4151" s="152">
        <v>2</v>
      </c>
      <c r="F4151" s="153">
        <v>449000</v>
      </c>
      <c r="G4151" s="153">
        <v>898000</v>
      </c>
      <c r="H4151" s="50"/>
    </row>
    <row r="4152" spans="1:8" ht="29.25">
      <c r="A4152" s="151" t="s">
        <v>1450</v>
      </c>
      <c r="B4152" s="151" t="s">
        <v>101</v>
      </c>
      <c r="C4152" s="151" t="s">
        <v>102</v>
      </c>
      <c r="D4152" s="151" t="s">
        <v>78</v>
      </c>
      <c r="E4152" s="152">
        <v>7</v>
      </c>
      <c r="F4152" s="153">
        <v>139000</v>
      </c>
      <c r="G4152" s="153">
        <v>973000</v>
      </c>
      <c r="H4152" s="50"/>
    </row>
    <row r="4153" spans="1:8" ht="29.25">
      <c r="A4153" s="151" t="s">
        <v>1450</v>
      </c>
      <c r="B4153" s="151" t="s">
        <v>86</v>
      </c>
      <c r="C4153" s="151" t="s">
        <v>87</v>
      </c>
      <c r="D4153" s="151" t="s">
        <v>72</v>
      </c>
      <c r="E4153" s="152">
        <v>7</v>
      </c>
      <c r="F4153" s="153">
        <v>169000</v>
      </c>
      <c r="G4153" s="153">
        <v>1183000</v>
      </c>
      <c r="H4153" s="50"/>
    </row>
    <row r="4154" spans="1:8" ht="29.25">
      <c r="A4154" s="151" t="s">
        <v>1450</v>
      </c>
      <c r="B4154" s="151" t="s">
        <v>91</v>
      </c>
      <c r="C4154" s="151" t="s">
        <v>92</v>
      </c>
      <c r="D4154" s="151" t="s">
        <v>72</v>
      </c>
      <c r="E4154" s="152">
        <v>1</v>
      </c>
      <c r="F4154" s="153">
        <v>249000</v>
      </c>
      <c r="G4154" s="153">
        <v>249000</v>
      </c>
      <c r="H4154" s="50"/>
    </row>
    <row r="4155" spans="1:8" ht="43.5">
      <c r="A4155" s="151" t="s">
        <v>1451</v>
      </c>
      <c r="B4155" s="151" t="s">
        <v>86</v>
      </c>
      <c r="C4155" s="151" t="s">
        <v>87</v>
      </c>
      <c r="D4155" s="151" t="s">
        <v>72</v>
      </c>
      <c r="E4155" s="152">
        <v>4</v>
      </c>
      <c r="F4155" s="153">
        <v>169000</v>
      </c>
      <c r="G4155" s="153">
        <v>676000</v>
      </c>
      <c r="H4155" s="50"/>
    </row>
    <row r="4156" spans="1:8" ht="43.5">
      <c r="A4156" s="151" t="s">
        <v>1451</v>
      </c>
      <c r="B4156" s="151" t="s">
        <v>75</v>
      </c>
      <c r="C4156" s="151" t="s">
        <v>76</v>
      </c>
      <c r="D4156" s="151" t="s">
        <v>78</v>
      </c>
      <c r="E4156" s="152">
        <v>4</v>
      </c>
      <c r="F4156" s="153">
        <v>189000</v>
      </c>
      <c r="G4156" s="153">
        <v>756000</v>
      </c>
      <c r="H4156" s="50"/>
    </row>
    <row r="4157" spans="1:8" ht="43.5">
      <c r="A4157" s="151" t="s">
        <v>1451</v>
      </c>
      <c r="B4157" s="151" t="s">
        <v>73</v>
      </c>
      <c r="C4157" s="151" t="s">
        <v>74</v>
      </c>
      <c r="D4157" s="151" t="s">
        <v>72</v>
      </c>
      <c r="E4157" s="152">
        <v>9</v>
      </c>
      <c r="F4157" s="153">
        <v>119000</v>
      </c>
      <c r="G4157" s="153">
        <v>1071000</v>
      </c>
      <c r="H4157" s="50"/>
    </row>
    <row r="4158" spans="1:8" ht="43.5">
      <c r="A4158" s="151" t="s">
        <v>1451</v>
      </c>
      <c r="B4158" s="151" t="s">
        <v>91</v>
      </c>
      <c r="C4158" s="151" t="s">
        <v>92</v>
      </c>
      <c r="D4158" s="151" t="s">
        <v>72</v>
      </c>
      <c r="E4158" s="152">
        <v>7</v>
      </c>
      <c r="F4158" s="153">
        <v>249000</v>
      </c>
      <c r="G4158" s="153">
        <v>1743000</v>
      </c>
      <c r="H4158" s="50"/>
    </row>
    <row r="4159" spans="1:8" ht="43.5">
      <c r="A4159" s="151" t="s">
        <v>1452</v>
      </c>
      <c r="B4159" s="151" t="s">
        <v>75</v>
      </c>
      <c r="C4159" s="151" t="s">
        <v>76</v>
      </c>
      <c r="D4159" s="151" t="s">
        <v>78</v>
      </c>
      <c r="E4159" s="152">
        <v>5</v>
      </c>
      <c r="F4159" s="153">
        <v>189000</v>
      </c>
      <c r="G4159" s="153">
        <v>945000</v>
      </c>
      <c r="H4159" s="50"/>
    </row>
    <row r="4160" spans="1:8" ht="43.5">
      <c r="A4160" s="151" t="s">
        <v>1452</v>
      </c>
      <c r="B4160" s="151" t="s">
        <v>83</v>
      </c>
      <c r="C4160" s="151" t="s">
        <v>84</v>
      </c>
      <c r="D4160" s="151" t="s">
        <v>72</v>
      </c>
      <c r="E4160" s="152">
        <v>7</v>
      </c>
      <c r="F4160" s="153">
        <v>125000</v>
      </c>
      <c r="G4160" s="153">
        <v>875000</v>
      </c>
      <c r="H4160" s="50"/>
    </row>
    <row r="4161" spans="1:8" ht="43.5">
      <c r="A4161" s="151" t="s">
        <v>1452</v>
      </c>
      <c r="B4161" s="151" t="s">
        <v>69</v>
      </c>
      <c r="C4161" s="151" t="s">
        <v>70</v>
      </c>
      <c r="D4161" s="151" t="s">
        <v>72</v>
      </c>
      <c r="E4161" s="152">
        <v>12</v>
      </c>
      <c r="F4161" s="153">
        <v>149000</v>
      </c>
      <c r="G4161" s="153">
        <v>1788000</v>
      </c>
      <c r="H4161" s="50"/>
    </row>
    <row r="4162" spans="1:8" ht="43.5">
      <c r="A4162" s="151" t="s">
        <v>1452</v>
      </c>
      <c r="B4162" s="151" t="s">
        <v>73</v>
      </c>
      <c r="C4162" s="151" t="s">
        <v>74</v>
      </c>
      <c r="D4162" s="151" t="s">
        <v>72</v>
      </c>
      <c r="E4162" s="152">
        <v>6</v>
      </c>
      <c r="F4162" s="153">
        <v>119000</v>
      </c>
      <c r="G4162" s="153">
        <v>714000</v>
      </c>
      <c r="H4162" s="50"/>
    </row>
    <row r="4163" spans="1:8" ht="43.5">
      <c r="A4163" s="151" t="s">
        <v>1453</v>
      </c>
      <c r="B4163" s="151" t="s">
        <v>101</v>
      </c>
      <c r="C4163" s="151" t="s">
        <v>102</v>
      </c>
      <c r="D4163" s="151" t="s">
        <v>78</v>
      </c>
      <c r="E4163" s="152">
        <v>8</v>
      </c>
      <c r="F4163" s="153">
        <v>139000</v>
      </c>
      <c r="G4163" s="153">
        <v>1112000</v>
      </c>
      <c r="H4163" s="50"/>
    </row>
    <row r="4164" spans="1:8" ht="43.5">
      <c r="A4164" s="151" t="s">
        <v>1453</v>
      </c>
      <c r="B4164" s="151" t="s">
        <v>75</v>
      </c>
      <c r="C4164" s="151" t="s">
        <v>76</v>
      </c>
      <c r="D4164" s="151" t="s">
        <v>78</v>
      </c>
      <c r="E4164" s="152">
        <v>1</v>
      </c>
      <c r="F4164" s="153">
        <v>189000</v>
      </c>
      <c r="G4164" s="153">
        <v>189000</v>
      </c>
      <c r="H4164" s="50"/>
    </row>
    <row r="4165" spans="1:8" ht="43.5">
      <c r="A4165" s="151" t="s">
        <v>1453</v>
      </c>
      <c r="B4165" s="151" t="s">
        <v>98</v>
      </c>
      <c r="C4165" s="151" t="s">
        <v>99</v>
      </c>
      <c r="D4165" s="151" t="s">
        <v>72</v>
      </c>
      <c r="E4165" s="152">
        <v>4</v>
      </c>
      <c r="F4165" s="153">
        <v>99000</v>
      </c>
      <c r="G4165" s="153">
        <v>396000</v>
      </c>
      <c r="H4165" s="50"/>
    </row>
    <row r="4166" spans="1:8" ht="43.5">
      <c r="A4166" s="151" t="s">
        <v>1454</v>
      </c>
      <c r="B4166" s="151" t="s">
        <v>73</v>
      </c>
      <c r="C4166" s="151" t="s">
        <v>74</v>
      </c>
      <c r="D4166" s="151" t="s">
        <v>72</v>
      </c>
      <c r="E4166" s="152">
        <v>5</v>
      </c>
      <c r="F4166" s="153">
        <v>119000</v>
      </c>
      <c r="G4166" s="153">
        <v>595000</v>
      </c>
      <c r="H4166" s="50"/>
    </row>
    <row r="4167" spans="1:8" ht="43.5">
      <c r="A4167" s="151" t="s">
        <v>1454</v>
      </c>
      <c r="B4167" s="151" t="s">
        <v>98</v>
      </c>
      <c r="C4167" s="151" t="s">
        <v>99</v>
      </c>
      <c r="D4167" s="151" t="s">
        <v>72</v>
      </c>
      <c r="E4167" s="152">
        <v>6</v>
      </c>
      <c r="F4167" s="153">
        <v>99000</v>
      </c>
      <c r="G4167" s="153">
        <v>594000</v>
      </c>
      <c r="H4167" s="50"/>
    </row>
    <row r="4168" spans="1:8" ht="43.5">
      <c r="A4168" s="151" t="s">
        <v>1454</v>
      </c>
      <c r="B4168" s="151" t="s">
        <v>83</v>
      </c>
      <c r="C4168" s="151" t="s">
        <v>84</v>
      </c>
      <c r="D4168" s="151" t="s">
        <v>72</v>
      </c>
      <c r="E4168" s="152">
        <v>6</v>
      </c>
      <c r="F4168" s="153">
        <v>125000</v>
      </c>
      <c r="G4168" s="153">
        <v>750000</v>
      </c>
      <c r="H4168" s="50"/>
    </row>
    <row r="4169" spans="1:8" ht="43.5">
      <c r="A4169" s="151" t="s">
        <v>1454</v>
      </c>
      <c r="B4169" s="151" t="s">
        <v>91</v>
      </c>
      <c r="C4169" s="151" t="s">
        <v>92</v>
      </c>
      <c r="D4169" s="151" t="s">
        <v>72</v>
      </c>
      <c r="E4169" s="152">
        <v>6</v>
      </c>
      <c r="F4169" s="153">
        <v>249000</v>
      </c>
      <c r="G4169" s="153">
        <v>1494000</v>
      </c>
      <c r="H4169" s="50"/>
    </row>
    <row r="4170" spans="1:8" ht="29.25">
      <c r="A4170" s="151" t="s">
        <v>1455</v>
      </c>
      <c r="B4170" s="151" t="s">
        <v>79</v>
      </c>
      <c r="C4170" s="151" t="s">
        <v>80</v>
      </c>
      <c r="D4170" s="151" t="s">
        <v>72</v>
      </c>
      <c r="E4170" s="152">
        <v>10</v>
      </c>
      <c r="F4170" s="153">
        <v>129000</v>
      </c>
      <c r="G4170" s="153">
        <v>1290000</v>
      </c>
      <c r="H4170" s="50"/>
    </row>
    <row r="4171" spans="1:8" ht="43.5">
      <c r="A4171" s="151" t="s">
        <v>1456</v>
      </c>
      <c r="B4171" s="151" t="s">
        <v>79</v>
      </c>
      <c r="C4171" s="151" t="s">
        <v>80</v>
      </c>
      <c r="D4171" s="151" t="s">
        <v>72</v>
      </c>
      <c r="E4171" s="152">
        <v>9</v>
      </c>
      <c r="F4171" s="153">
        <v>129000</v>
      </c>
      <c r="G4171" s="153">
        <v>1161000</v>
      </c>
      <c r="H4171" s="50"/>
    </row>
    <row r="4172" spans="1:8" ht="43.5">
      <c r="A4172" s="151" t="s">
        <v>1456</v>
      </c>
      <c r="B4172" s="151" t="s">
        <v>81</v>
      </c>
      <c r="C4172" s="151" t="s">
        <v>82</v>
      </c>
      <c r="D4172" s="151" t="s">
        <v>72</v>
      </c>
      <c r="E4172" s="152">
        <v>5</v>
      </c>
      <c r="F4172" s="153">
        <v>159000</v>
      </c>
      <c r="G4172" s="153">
        <v>795000</v>
      </c>
      <c r="H4172" s="50"/>
    </row>
    <row r="4173" spans="1:8" ht="29.25">
      <c r="A4173" s="151" t="s">
        <v>1457</v>
      </c>
      <c r="B4173" s="151" t="s">
        <v>88</v>
      </c>
      <c r="C4173" s="151" t="s">
        <v>89</v>
      </c>
      <c r="D4173" s="151" t="s">
        <v>72</v>
      </c>
      <c r="E4173" s="152">
        <v>7</v>
      </c>
      <c r="F4173" s="153">
        <v>299000</v>
      </c>
      <c r="G4173" s="153">
        <v>2093000</v>
      </c>
      <c r="H4173" s="50"/>
    </row>
    <row r="4174" spans="1:8" ht="29.25">
      <c r="A4174" s="151" t="s">
        <v>1457</v>
      </c>
      <c r="B4174" s="151" t="s">
        <v>96</v>
      </c>
      <c r="C4174" s="151" t="s">
        <v>97</v>
      </c>
      <c r="D4174" s="151" t="s">
        <v>72</v>
      </c>
      <c r="E4174" s="152">
        <v>5</v>
      </c>
      <c r="F4174" s="153">
        <v>449000</v>
      </c>
      <c r="G4174" s="153">
        <v>2245000</v>
      </c>
      <c r="H4174" s="50"/>
    </row>
    <row r="4175" spans="1:8" ht="29.25">
      <c r="A4175" s="151" t="s">
        <v>1457</v>
      </c>
      <c r="B4175" s="151" t="s">
        <v>86</v>
      </c>
      <c r="C4175" s="151" t="s">
        <v>87</v>
      </c>
      <c r="D4175" s="151" t="s">
        <v>72</v>
      </c>
      <c r="E4175" s="152">
        <v>5</v>
      </c>
      <c r="F4175" s="153">
        <v>169000</v>
      </c>
      <c r="G4175" s="153">
        <v>845000</v>
      </c>
      <c r="H4175" s="50"/>
    </row>
    <row r="4176" spans="1:8" ht="29.25">
      <c r="A4176" s="151" t="s">
        <v>1457</v>
      </c>
      <c r="B4176" s="151" t="s">
        <v>101</v>
      </c>
      <c r="C4176" s="151" t="s">
        <v>102</v>
      </c>
      <c r="D4176" s="151" t="s">
        <v>78</v>
      </c>
      <c r="E4176" s="152">
        <v>1</v>
      </c>
      <c r="F4176" s="153">
        <v>139000</v>
      </c>
      <c r="G4176" s="153">
        <v>139000</v>
      </c>
      <c r="H4176" s="50"/>
    </row>
    <row r="4177" spans="1:8" ht="43.5">
      <c r="A4177" s="151" t="s">
        <v>1458</v>
      </c>
      <c r="B4177" s="151" t="s">
        <v>81</v>
      </c>
      <c r="C4177" s="151" t="s">
        <v>82</v>
      </c>
      <c r="D4177" s="151" t="s">
        <v>72</v>
      </c>
      <c r="E4177" s="152">
        <v>3</v>
      </c>
      <c r="F4177" s="153">
        <v>159000</v>
      </c>
      <c r="G4177" s="153">
        <v>477000</v>
      </c>
      <c r="H4177" s="50"/>
    </row>
    <row r="4178" spans="1:8" ht="43.5">
      <c r="A4178" s="151" t="s">
        <v>1458</v>
      </c>
      <c r="B4178" s="151" t="s">
        <v>79</v>
      </c>
      <c r="C4178" s="151" t="s">
        <v>80</v>
      </c>
      <c r="D4178" s="151" t="s">
        <v>72</v>
      </c>
      <c r="E4178" s="152">
        <v>10</v>
      </c>
      <c r="F4178" s="153">
        <v>129000</v>
      </c>
      <c r="G4178" s="153">
        <v>1290000</v>
      </c>
      <c r="H4178" s="50"/>
    </row>
    <row r="4179" spans="1:8" ht="43.5">
      <c r="A4179" s="151" t="s">
        <v>1458</v>
      </c>
      <c r="B4179" s="151" t="s">
        <v>98</v>
      </c>
      <c r="C4179" s="151" t="s">
        <v>99</v>
      </c>
      <c r="D4179" s="151" t="s">
        <v>72</v>
      </c>
      <c r="E4179" s="152">
        <v>2</v>
      </c>
      <c r="F4179" s="153">
        <v>99000</v>
      </c>
      <c r="G4179" s="153">
        <v>198000</v>
      </c>
      <c r="H4179" s="50"/>
    </row>
    <row r="4180" spans="1:8" ht="43.5">
      <c r="A4180" s="151" t="s">
        <v>1458</v>
      </c>
      <c r="B4180" s="151" t="s">
        <v>93</v>
      </c>
      <c r="C4180" s="151" t="s">
        <v>94</v>
      </c>
      <c r="D4180" s="151" t="s">
        <v>72</v>
      </c>
      <c r="E4180" s="152">
        <v>5</v>
      </c>
      <c r="F4180" s="153">
        <v>549000</v>
      </c>
      <c r="G4180" s="153">
        <v>2745000</v>
      </c>
      <c r="H4180" s="50"/>
    </row>
    <row r="4181" spans="1:8" ht="43.5">
      <c r="A4181" s="151" t="s">
        <v>1458</v>
      </c>
      <c r="B4181" s="151" t="s">
        <v>69</v>
      </c>
      <c r="C4181" s="151" t="s">
        <v>70</v>
      </c>
      <c r="D4181" s="151" t="s">
        <v>72</v>
      </c>
      <c r="E4181" s="152">
        <v>7</v>
      </c>
      <c r="F4181" s="153">
        <v>149000</v>
      </c>
      <c r="G4181" s="153">
        <v>1043000</v>
      </c>
      <c r="H4181" s="50"/>
    </row>
    <row r="4182" spans="1:8" ht="43.5">
      <c r="A4182" s="151" t="s">
        <v>1458</v>
      </c>
      <c r="B4182" s="151" t="s">
        <v>83</v>
      </c>
      <c r="C4182" s="151" t="s">
        <v>84</v>
      </c>
      <c r="D4182" s="151" t="s">
        <v>72</v>
      </c>
      <c r="E4182" s="152">
        <v>2</v>
      </c>
      <c r="F4182" s="153">
        <v>125000</v>
      </c>
      <c r="G4182" s="153">
        <v>250000</v>
      </c>
      <c r="H4182" s="50"/>
    </row>
    <row r="4183" spans="1:8" ht="43.5">
      <c r="A4183" s="151" t="s">
        <v>1459</v>
      </c>
      <c r="B4183" s="151" t="s">
        <v>86</v>
      </c>
      <c r="C4183" s="151" t="s">
        <v>87</v>
      </c>
      <c r="D4183" s="151" t="s">
        <v>72</v>
      </c>
      <c r="E4183" s="152">
        <v>3</v>
      </c>
      <c r="F4183" s="153">
        <v>169000</v>
      </c>
      <c r="G4183" s="153">
        <v>507000</v>
      </c>
      <c r="H4183" s="50"/>
    </row>
    <row r="4184" spans="1:8" ht="43.5">
      <c r="A4184" s="151" t="s">
        <v>1459</v>
      </c>
      <c r="B4184" s="151" t="s">
        <v>73</v>
      </c>
      <c r="C4184" s="151" t="s">
        <v>74</v>
      </c>
      <c r="D4184" s="151" t="s">
        <v>72</v>
      </c>
      <c r="E4184" s="152">
        <v>7</v>
      </c>
      <c r="F4184" s="153">
        <v>119000</v>
      </c>
      <c r="G4184" s="153">
        <v>833000</v>
      </c>
      <c r="H4184" s="50"/>
    </row>
    <row r="4185" spans="1:8" ht="43.5">
      <c r="A4185" s="151" t="s">
        <v>1459</v>
      </c>
      <c r="B4185" s="151" t="s">
        <v>79</v>
      </c>
      <c r="C4185" s="151" t="s">
        <v>80</v>
      </c>
      <c r="D4185" s="151" t="s">
        <v>72</v>
      </c>
      <c r="E4185" s="152">
        <v>1</v>
      </c>
      <c r="F4185" s="153">
        <v>129000</v>
      </c>
      <c r="G4185" s="153">
        <v>129000</v>
      </c>
      <c r="H4185" s="50"/>
    </row>
    <row r="4186" spans="1:8" ht="29.25">
      <c r="A4186" s="151" t="s">
        <v>1460</v>
      </c>
      <c r="B4186" s="151" t="s">
        <v>79</v>
      </c>
      <c r="C4186" s="151" t="s">
        <v>80</v>
      </c>
      <c r="D4186" s="151" t="s">
        <v>72</v>
      </c>
      <c r="E4186" s="152">
        <v>3</v>
      </c>
      <c r="F4186" s="153">
        <v>129000</v>
      </c>
      <c r="G4186" s="153">
        <v>387000</v>
      </c>
      <c r="H4186" s="50"/>
    </row>
    <row r="4187" spans="1:8" ht="29.25">
      <c r="A4187" s="151" t="s">
        <v>1460</v>
      </c>
      <c r="B4187" s="151" t="s">
        <v>91</v>
      </c>
      <c r="C4187" s="151" t="s">
        <v>92</v>
      </c>
      <c r="D4187" s="151" t="s">
        <v>72</v>
      </c>
      <c r="E4187" s="152">
        <v>6</v>
      </c>
      <c r="F4187" s="153">
        <v>249000</v>
      </c>
      <c r="G4187" s="153">
        <v>1494000</v>
      </c>
      <c r="H4187" s="50"/>
    </row>
    <row r="4188" spans="1:8" ht="29.25">
      <c r="A4188" s="151" t="s">
        <v>1460</v>
      </c>
      <c r="B4188" s="151" t="s">
        <v>86</v>
      </c>
      <c r="C4188" s="151" t="s">
        <v>87</v>
      </c>
      <c r="D4188" s="151" t="s">
        <v>72</v>
      </c>
      <c r="E4188" s="152">
        <v>4</v>
      </c>
      <c r="F4188" s="153">
        <v>169000</v>
      </c>
      <c r="G4188" s="153">
        <v>676000</v>
      </c>
      <c r="H4188" s="50"/>
    </row>
    <row r="4189" spans="1:8" ht="29.25">
      <c r="A4189" s="151" t="s">
        <v>1460</v>
      </c>
      <c r="B4189" s="151" t="s">
        <v>69</v>
      </c>
      <c r="C4189" s="151" t="s">
        <v>70</v>
      </c>
      <c r="D4189" s="151" t="s">
        <v>72</v>
      </c>
      <c r="E4189" s="152">
        <v>8</v>
      </c>
      <c r="F4189" s="153">
        <v>149000</v>
      </c>
      <c r="G4189" s="153">
        <v>1192000</v>
      </c>
      <c r="H4189" s="50"/>
    </row>
    <row r="4190" spans="1:8" ht="29.25">
      <c r="A4190" s="151" t="s">
        <v>1460</v>
      </c>
      <c r="B4190" s="151" t="s">
        <v>93</v>
      </c>
      <c r="C4190" s="151" t="s">
        <v>94</v>
      </c>
      <c r="D4190" s="151" t="s">
        <v>72</v>
      </c>
      <c r="E4190" s="152">
        <v>3</v>
      </c>
      <c r="F4190" s="153">
        <v>549000</v>
      </c>
      <c r="G4190" s="153">
        <v>1647000</v>
      </c>
      <c r="H4190" s="50"/>
    </row>
    <row r="4191" spans="1:8" ht="43.5">
      <c r="A4191" s="151" t="s">
        <v>1461</v>
      </c>
      <c r="B4191" s="151" t="s">
        <v>101</v>
      </c>
      <c r="C4191" s="151" t="s">
        <v>102</v>
      </c>
      <c r="D4191" s="151" t="s">
        <v>78</v>
      </c>
      <c r="E4191" s="152">
        <v>3</v>
      </c>
      <c r="F4191" s="153">
        <v>139000</v>
      </c>
      <c r="G4191" s="153">
        <v>417000</v>
      </c>
      <c r="H4191" s="50"/>
    </row>
    <row r="4192" spans="1:8" ht="43.5">
      <c r="A4192" s="151" t="s">
        <v>1461</v>
      </c>
      <c r="B4192" s="151" t="s">
        <v>79</v>
      </c>
      <c r="C4192" s="151" t="s">
        <v>80</v>
      </c>
      <c r="D4192" s="151" t="s">
        <v>72</v>
      </c>
      <c r="E4192" s="152">
        <v>2</v>
      </c>
      <c r="F4192" s="153">
        <v>129000</v>
      </c>
      <c r="G4192" s="153">
        <v>258000</v>
      </c>
      <c r="H4192" s="50"/>
    </row>
    <row r="4193" spans="1:8" ht="43.5">
      <c r="A4193" s="151" t="s">
        <v>1461</v>
      </c>
      <c r="B4193" s="151" t="s">
        <v>86</v>
      </c>
      <c r="C4193" s="151" t="s">
        <v>87</v>
      </c>
      <c r="D4193" s="151" t="s">
        <v>72</v>
      </c>
      <c r="E4193" s="152">
        <v>11</v>
      </c>
      <c r="F4193" s="153">
        <v>169000</v>
      </c>
      <c r="G4193" s="153">
        <v>1859000</v>
      </c>
      <c r="H4193" s="50"/>
    </row>
    <row r="4194" spans="1:8" ht="43.5">
      <c r="A4194" s="151" t="s">
        <v>1461</v>
      </c>
      <c r="B4194" s="151" t="s">
        <v>91</v>
      </c>
      <c r="C4194" s="151" t="s">
        <v>92</v>
      </c>
      <c r="D4194" s="151" t="s">
        <v>72</v>
      </c>
      <c r="E4194" s="152">
        <v>7</v>
      </c>
      <c r="F4194" s="153">
        <v>249000</v>
      </c>
      <c r="G4194" s="153">
        <v>1743000</v>
      </c>
      <c r="H4194" s="50"/>
    </row>
    <row r="4195" spans="1:8" ht="43.5">
      <c r="A4195" s="151" t="s">
        <v>1462</v>
      </c>
      <c r="B4195" s="151" t="s">
        <v>73</v>
      </c>
      <c r="C4195" s="151" t="s">
        <v>74</v>
      </c>
      <c r="D4195" s="151" t="s">
        <v>72</v>
      </c>
      <c r="E4195" s="152">
        <v>3</v>
      </c>
      <c r="F4195" s="153">
        <v>119000</v>
      </c>
      <c r="G4195" s="153">
        <v>357000</v>
      </c>
      <c r="H4195" s="50"/>
    </row>
    <row r="4196" spans="1:8" ht="43.5">
      <c r="A4196" s="151" t="s">
        <v>1462</v>
      </c>
      <c r="B4196" s="151" t="s">
        <v>86</v>
      </c>
      <c r="C4196" s="151" t="s">
        <v>87</v>
      </c>
      <c r="D4196" s="151" t="s">
        <v>72</v>
      </c>
      <c r="E4196" s="152">
        <v>4</v>
      </c>
      <c r="F4196" s="153">
        <v>169000</v>
      </c>
      <c r="G4196" s="153">
        <v>676000</v>
      </c>
      <c r="H4196" s="50"/>
    </row>
    <row r="4197" spans="1:8" ht="29.25">
      <c r="A4197" s="151" t="s">
        <v>1463</v>
      </c>
      <c r="B4197" s="151" t="s">
        <v>101</v>
      </c>
      <c r="C4197" s="151" t="s">
        <v>102</v>
      </c>
      <c r="D4197" s="151" t="s">
        <v>78</v>
      </c>
      <c r="E4197" s="152">
        <v>12</v>
      </c>
      <c r="F4197" s="153">
        <v>139000</v>
      </c>
      <c r="G4197" s="153">
        <v>1668000</v>
      </c>
      <c r="H4197" s="50"/>
    </row>
    <row r="4198" spans="1:8" ht="29.25">
      <c r="A4198" s="151" t="s">
        <v>1463</v>
      </c>
      <c r="B4198" s="151" t="s">
        <v>88</v>
      </c>
      <c r="C4198" s="151" t="s">
        <v>89</v>
      </c>
      <c r="D4198" s="151" t="s">
        <v>72</v>
      </c>
      <c r="E4198" s="152">
        <v>1</v>
      </c>
      <c r="F4198" s="153">
        <v>299000</v>
      </c>
      <c r="G4198" s="153">
        <v>299000</v>
      </c>
      <c r="H4198" s="50"/>
    </row>
    <row r="4199" spans="1:8" ht="29.25">
      <c r="A4199" s="151" t="s">
        <v>1463</v>
      </c>
      <c r="B4199" s="151" t="s">
        <v>73</v>
      </c>
      <c r="C4199" s="151" t="s">
        <v>74</v>
      </c>
      <c r="D4199" s="151" t="s">
        <v>72</v>
      </c>
      <c r="E4199" s="152">
        <v>10</v>
      </c>
      <c r="F4199" s="153">
        <v>119000</v>
      </c>
      <c r="G4199" s="153">
        <v>1190000</v>
      </c>
      <c r="H4199" s="50"/>
    </row>
    <row r="4200" spans="1:8" ht="29.25">
      <c r="A4200" s="151" t="s">
        <v>1463</v>
      </c>
      <c r="B4200" s="151" t="s">
        <v>81</v>
      </c>
      <c r="C4200" s="151" t="s">
        <v>82</v>
      </c>
      <c r="D4200" s="151" t="s">
        <v>72</v>
      </c>
      <c r="E4200" s="152">
        <v>3</v>
      </c>
      <c r="F4200" s="153">
        <v>159000</v>
      </c>
      <c r="G4200" s="153">
        <v>477000</v>
      </c>
      <c r="H4200" s="50"/>
    </row>
    <row r="4201" spans="1:8" ht="29.25">
      <c r="A4201" s="151" t="s">
        <v>1463</v>
      </c>
      <c r="B4201" s="151" t="s">
        <v>91</v>
      </c>
      <c r="C4201" s="151" t="s">
        <v>92</v>
      </c>
      <c r="D4201" s="151" t="s">
        <v>72</v>
      </c>
      <c r="E4201" s="152">
        <v>5</v>
      </c>
      <c r="F4201" s="153">
        <v>249000</v>
      </c>
      <c r="G4201" s="153">
        <v>1245000</v>
      </c>
      <c r="H4201" s="50"/>
    </row>
    <row r="4202" spans="1:8" ht="43.5">
      <c r="A4202" s="151" t="s">
        <v>1464</v>
      </c>
      <c r="B4202" s="151" t="s">
        <v>83</v>
      </c>
      <c r="C4202" s="151" t="s">
        <v>84</v>
      </c>
      <c r="D4202" s="151" t="s">
        <v>72</v>
      </c>
      <c r="E4202" s="152">
        <v>8</v>
      </c>
      <c r="F4202" s="153">
        <v>125000</v>
      </c>
      <c r="G4202" s="153">
        <v>1000000</v>
      </c>
      <c r="H4202" s="50"/>
    </row>
    <row r="4203" spans="1:8" ht="43.5">
      <c r="A4203" s="151" t="s">
        <v>1464</v>
      </c>
      <c r="B4203" s="151" t="s">
        <v>96</v>
      </c>
      <c r="C4203" s="151" t="s">
        <v>97</v>
      </c>
      <c r="D4203" s="151" t="s">
        <v>72</v>
      </c>
      <c r="E4203" s="152">
        <v>1</v>
      </c>
      <c r="F4203" s="153">
        <v>449000</v>
      </c>
      <c r="G4203" s="153">
        <v>449000</v>
      </c>
      <c r="H4203" s="50"/>
    </row>
    <row r="4204" spans="1:8" ht="43.5">
      <c r="A4204" s="151" t="s">
        <v>1464</v>
      </c>
      <c r="B4204" s="151" t="s">
        <v>73</v>
      </c>
      <c r="C4204" s="151" t="s">
        <v>74</v>
      </c>
      <c r="D4204" s="151" t="s">
        <v>72</v>
      </c>
      <c r="E4204" s="152">
        <v>1</v>
      </c>
      <c r="F4204" s="153">
        <v>119000</v>
      </c>
      <c r="G4204" s="153">
        <v>119000</v>
      </c>
      <c r="H4204" s="50"/>
    </row>
    <row r="4205" spans="1:8" ht="43.5">
      <c r="A4205" s="151" t="s">
        <v>1464</v>
      </c>
      <c r="B4205" s="151" t="s">
        <v>91</v>
      </c>
      <c r="C4205" s="151" t="s">
        <v>92</v>
      </c>
      <c r="D4205" s="151" t="s">
        <v>72</v>
      </c>
      <c r="E4205" s="152">
        <v>6</v>
      </c>
      <c r="F4205" s="153">
        <v>249000</v>
      </c>
      <c r="G4205" s="153">
        <v>1494000</v>
      </c>
      <c r="H4205" s="50"/>
    </row>
    <row r="4206" spans="1:8" ht="43.5">
      <c r="A4206" s="151" t="s">
        <v>1465</v>
      </c>
      <c r="B4206" s="151" t="s">
        <v>86</v>
      </c>
      <c r="C4206" s="151" t="s">
        <v>87</v>
      </c>
      <c r="D4206" s="151" t="s">
        <v>72</v>
      </c>
      <c r="E4206" s="152">
        <v>1</v>
      </c>
      <c r="F4206" s="153">
        <v>169000</v>
      </c>
      <c r="G4206" s="153">
        <v>169000</v>
      </c>
      <c r="H4206" s="50"/>
    </row>
    <row r="4207" spans="1:8" ht="43.5">
      <c r="A4207" s="151" t="s">
        <v>1465</v>
      </c>
      <c r="B4207" s="151" t="s">
        <v>69</v>
      </c>
      <c r="C4207" s="151" t="s">
        <v>70</v>
      </c>
      <c r="D4207" s="151" t="s">
        <v>72</v>
      </c>
      <c r="E4207" s="152">
        <v>8</v>
      </c>
      <c r="F4207" s="153">
        <v>149000</v>
      </c>
      <c r="G4207" s="153">
        <v>1192000</v>
      </c>
      <c r="H4207" s="50"/>
    </row>
    <row r="4208" spans="1:8" ht="43.5">
      <c r="A4208" s="151" t="s">
        <v>1465</v>
      </c>
      <c r="B4208" s="151" t="s">
        <v>101</v>
      </c>
      <c r="C4208" s="151" t="s">
        <v>102</v>
      </c>
      <c r="D4208" s="151" t="s">
        <v>78</v>
      </c>
      <c r="E4208" s="152">
        <v>9</v>
      </c>
      <c r="F4208" s="153">
        <v>139000</v>
      </c>
      <c r="G4208" s="153">
        <v>1251000</v>
      </c>
      <c r="H4208" s="50"/>
    </row>
    <row r="4209" spans="1:8" ht="43.5">
      <c r="A4209" s="151" t="s">
        <v>1466</v>
      </c>
      <c r="B4209" s="151" t="s">
        <v>69</v>
      </c>
      <c r="C4209" s="151" t="s">
        <v>70</v>
      </c>
      <c r="D4209" s="151" t="s">
        <v>72</v>
      </c>
      <c r="E4209" s="152">
        <v>2</v>
      </c>
      <c r="F4209" s="153">
        <v>149000</v>
      </c>
      <c r="G4209" s="153">
        <v>298000</v>
      </c>
      <c r="H4209" s="50"/>
    </row>
    <row r="4210" spans="1:8" ht="43.5">
      <c r="A4210" s="151" t="s">
        <v>1466</v>
      </c>
      <c r="B4210" s="151" t="s">
        <v>88</v>
      </c>
      <c r="C4210" s="151" t="s">
        <v>89</v>
      </c>
      <c r="D4210" s="151" t="s">
        <v>72</v>
      </c>
      <c r="E4210" s="152">
        <v>2</v>
      </c>
      <c r="F4210" s="153">
        <v>299000</v>
      </c>
      <c r="G4210" s="153">
        <v>598000</v>
      </c>
      <c r="H4210" s="50"/>
    </row>
    <row r="4211" spans="1:8" ht="43.5">
      <c r="A4211" s="151" t="s">
        <v>1466</v>
      </c>
      <c r="B4211" s="151" t="s">
        <v>86</v>
      </c>
      <c r="C4211" s="151" t="s">
        <v>87</v>
      </c>
      <c r="D4211" s="151" t="s">
        <v>72</v>
      </c>
      <c r="E4211" s="152">
        <v>3</v>
      </c>
      <c r="F4211" s="153">
        <v>169000</v>
      </c>
      <c r="G4211" s="153">
        <v>507000</v>
      </c>
      <c r="H4211" s="50"/>
    </row>
    <row r="4212" spans="1:8" ht="43.5">
      <c r="A4212" s="151" t="s">
        <v>1466</v>
      </c>
      <c r="B4212" s="151" t="s">
        <v>73</v>
      </c>
      <c r="C4212" s="151" t="s">
        <v>74</v>
      </c>
      <c r="D4212" s="151" t="s">
        <v>72</v>
      </c>
      <c r="E4212" s="152">
        <v>7</v>
      </c>
      <c r="F4212" s="153">
        <v>119000</v>
      </c>
      <c r="G4212" s="153">
        <v>833000</v>
      </c>
      <c r="H4212" s="50"/>
    </row>
    <row r="4213" spans="1:8" ht="43.5">
      <c r="A4213" s="151" t="s">
        <v>1467</v>
      </c>
      <c r="B4213" s="151" t="s">
        <v>96</v>
      </c>
      <c r="C4213" s="151" t="s">
        <v>97</v>
      </c>
      <c r="D4213" s="151" t="s">
        <v>72</v>
      </c>
      <c r="E4213" s="152">
        <v>1</v>
      </c>
      <c r="F4213" s="153">
        <v>449000</v>
      </c>
      <c r="G4213" s="153">
        <v>449000</v>
      </c>
      <c r="H4213" s="50"/>
    </row>
    <row r="4214" spans="1:8" ht="43.5">
      <c r="A4214" s="151" t="s">
        <v>1467</v>
      </c>
      <c r="B4214" s="151" t="s">
        <v>86</v>
      </c>
      <c r="C4214" s="151" t="s">
        <v>87</v>
      </c>
      <c r="D4214" s="151" t="s">
        <v>72</v>
      </c>
      <c r="E4214" s="152">
        <v>3</v>
      </c>
      <c r="F4214" s="153">
        <v>169000</v>
      </c>
      <c r="G4214" s="153">
        <v>507000</v>
      </c>
      <c r="H4214" s="50"/>
    </row>
    <row r="4215" spans="1:8" ht="43.5">
      <c r="A4215" s="151" t="s">
        <v>1467</v>
      </c>
      <c r="B4215" s="151" t="s">
        <v>81</v>
      </c>
      <c r="C4215" s="151" t="s">
        <v>82</v>
      </c>
      <c r="D4215" s="151" t="s">
        <v>72</v>
      </c>
      <c r="E4215" s="152">
        <v>9</v>
      </c>
      <c r="F4215" s="153">
        <v>159000</v>
      </c>
      <c r="G4215" s="153">
        <v>1431000</v>
      </c>
      <c r="H4215" s="50"/>
    </row>
    <row r="4216" spans="1:8" ht="43.5">
      <c r="A4216" s="151" t="s">
        <v>1467</v>
      </c>
      <c r="B4216" s="151" t="s">
        <v>93</v>
      </c>
      <c r="C4216" s="151" t="s">
        <v>94</v>
      </c>
      <c r="D4216" s="151" t="s">
        <v>72</v>
      </c>
      <c r="E4216" s="152">
        <v>3</v>
      </c>
      <c r="F4216" s="153">
        <v>549000</v>
      </c>
      <c r="G4216" s="153">
        <v>1647000</v>
      </c>
      <c r="H4216" s="50"/>
    </row>
    <row r="4217" spans="1:8" ht="43.5">
      <c r="A4217" s="151" t="s">
        <v>1468</v>
      </c>
      <c r="B4217" s="151" t="s">
        <v>101</v>
      </c>
      <c r="C4217" s="151" t="s">
        <v>102</v>
      </c>
      <c r="D4217" s="151" t="s">
        <v>78</v>
      </c>
      <c r="E4217" s="152">
        <v>7</v>
      </c>
      <c r="F4217" s="153">
        <v>139000</v>
      </c>
      <c r="G4217" s="153">
        <v>973000</v>
      </c>
      <c r="H4217" s="50"/>
    </row>
    <row r="4218" spans="1:8" ht="43.5">
      <c r="A4218" s="151" t="s">
        <v>1468</v>
      </c>
      <c r="B4218" s="151" t="s">
        <v>86</v>
      </c>
      <c r="C4218" s="151" t="s">
        <v>87</v>
      </c>
      <c r="D4218" s="151" t="s">
        <v>72</v>
      </c>
      <c r="E4218" s="152">
        <v>6</v>
      </c>
      <c r="F4218" s="153">
        <v>169000</v>
      </c>
      <c r="G4218" s="153">
        <v>1014000</v>
      </c>
      <c r="H4218" s="50"/>
    </row>
    <row r="4219" spans="1:8" ht="43.5">
      <c r="A4219" s="151" t="s">
        <v>1469</v>
      </c>
      <c r="B4219" s="151" t="s">
        <v>88</v>
      </c>
      <c r="C4219" s="151" t="s">
        <v>89</v>
      </c>
      <c r="D4219" s="151" t="s">
        <v>72</v>
      </c>
      <c r="E4219" s="152">
        <v>6</v>
      </c>
      <c r="F4219" s="153">
        <v>299000</v>
      </c>
      <c r="G4219" s="153">
        <v>1794000</v>
      </c>
      <c r="H4219" s="50"/>
    </row>
    <row r="4220" spans="1:8" ht="43.5">
      <c r="A4220" s="151" t="s">
        <v>1469</v>
      </c>
      <c r="B4220" s="151" t="s">
        <v>98</v>
      </c>
      <c r="C4220" s="151" t="s">
        <v>99</v>
      </c>
      <c r="D4220" s="151" t="s">
        <v>72</v>
      </c>
      <c r="E4220" s="152">
        <v>6</v>
      </c>
      <c r="F4220" s="153">
        <v>99000</v>
      </c>
      <c r="G4220" s="153">
        <v>594000</v>
      </c>
      <c r="H4220" s="50"/>
    </row>
    <row r="4221" spans="1:8" ht="43.5">
      <c r="A4221" s="151" t="s">
        <v>1469</v>
      </c>
      <c r="B4221" s="151" t="s">
        <v>83</v>
      </c>
      <c r="C4221" s="151" t="s">
        <v>84</v>
      </c>
      <c r="D4221" s="151" t="s">
        <v>72</v>
      </c>
      <c r="E4221" s="152">
        <v>9</v>
      </c>
      <c r="F4221" s="153">
        <v>125000</v>
      </c>
      <c r="G4221" s="153">
        <v>1125000</v>
      </c>
      <c r="H4221" s="50"/>
    </row>
    <row r="4222" spans="1:8" ht="43.5">
      <c r="A4222" s="151" t="s">
        <v>1469</v>
      </c>
      <c r="B4222" s="151" t="s">
        <v>96</v>
      </c>
      <c r="C4222" s="151" t="s">
        <v>97</v>
      </c>
      <c r="D4222" s="151" t="s">
        <v>72</v>
      </c>
      <c r="E4222" s="152">
        <v>3</v>
      </c>
      <c r="F4222" s="153">
        <v>449000</v>
      </c>
      <c r="G4222" s="153">
        <v>1347000</v>
      </c>
      <c r="H4222" s="50"/>
    </row>
    <row r="4223" spans="1:8" ht="43.5">
      <c r="A4223" s="151" t="s">
        <v>1470</v>
      </c>
      <c r="B4223" s="151" t="s">
        <v>88</v>
      </c>
      <c r="C4223" s="151" t="s">
        <v>89</v>
      </c>
      <c r="D4223" s="151" t="s">
        <v>72</v>
      </c>
      <c r="E4223" s="152">
        <v>3</v>
      </c>
      <c r="F4223" s="153">
        <v>299000</v>
      </c>
      <c r="G4223" s="153">
        <v>897000</v>
      </c>
      <c r="H4223" s="50"/>
    </row>
    <row r="4224" spans="1:8" ht="43.5">
      <c r="A4224" s="151" t="s">
        <v>1470</v>
      </c>
      <c r="B4224" s="151" t="s">
        <v>86</v>
      </c>
      <c r="C4224" s="151" t="s">
        <v>87</v>
      </c>
      <c r="D4224" s="151" t="s">
        <v>72</v>
      </c>
      <c r="E4224" s="152">
        <v>2</v>
      </c>
      <c r="F4224" s="153">
        <v>169000</v>
      </c>
      <c r="G4224" s="153">
        <v>338000</v>
      </c>
      <c r="H4224" s="50"/>
    </row>
    <row r="4225" spans="1:8" ht="43.5">
      <c r="A4225" s="151" t="s">
        <v>1471</v>
      </c>
      <c r="B4225" s="151" t="s">
        <v>96</v>
      </c>
      <c r="C4225" s="151" t="s">
        <v>97</v>
      </c>
      <c r="D4225" s="151" t="s">
        <v>72</v>
      </c>
      <c r="E4225" s="152">
        <v>2</v>
      </c>
      <c r="F4225" s="153">
        <v>449000</v>
      </c>
      <c r="G4225" s="153">
        <v>898000</v>
      </c>
      <c r="H4225" s="50"/>
    </row>
    <row r="4226" spans="1:8" ht="43.5">
      <c r="A4226" s="151" t="s">
        <v>1471</v>
      </c>
      <c r="B4226" s="151" t="s">
        <v>88</v>
      </c>
      <c r="C4226" s="151" t="s">
        <v>89</v>
      </c>
      <c r="D4226" s="151" t="s">
        <v>72</v>
      </c>
      <c r="E4226" s="152">
        <v>1</v>
      </c>
      <c r="F4226" s="153">
        <v>299000</v>
      </c>
      <c r="G4226" s="153">
        <v>299000</v>
      </c>
      <c r="H4226" s="50"/>
    </row>
    <row r="4227" spans="1:8" ht="43.5">
      <c r="A4227" s="151" t="s">
        <v>1472</v>
      </c>
      <c r="B4227" s="151" t="s">
        <v>75</v>
      </c>
      <c r="C4227" s="151" t="s">
        <v>76</v>
      </c>
      <c r="D4227" s="151" t="s">
        <v>78</v>
      </c>
      <c r="E4227" s="152">
        <v>12</v>
      </c>
      <c r="F4227" s="153">
        <v>189000</v>
      </c>
      <c r="G4227" s="153">
        <v>2268000</v>
      </c>
      <c r="H4227" s="50"/>
    </row>
    <row r="4228" spans="1:8" ht="43.5">
      <c r="A4228" s="151" t="s">
        <v>1472</v>
      </c>
      <c r="B4228" s="151" t="s">
        <v>91</v>
      </c>
      <c r="C4228" s="151" t="s">
        <v>92</v>
      </c>
      <c r="D4228" s="151" t="s">
        <v>72</v>
      </c>
      <c r="E4228" s="152">
        <v>7</v>
      </c>
      <c r="F4228" s="153">
        <v>249000</v>
      </c>
      <c r="G4228" s="153">
        <v>1743000</v>
      </c>
      <c r="H4228" s="50"/>
    </row>
    <row r="4229" spans="1:8" ht="43.5">
      <c r="A4229" s="151" t="s">
        <v>1472</v>
      </c>
      <c r="B4229" s="151" t="s">
        <v>83</v>
      </c>
      <c r="C4229" s="151" t="s">
        <v>84</v>
      </c>
      <c r="D4229" s="151" t="s">
        <v>72</v>
      </c>
      <c r="E4229" s="152">
        <v>6</v>
      </c>
      <c r="F4229" s="153">
        <v>125000</v>
      </c>
      <c r="G4229" s="153">
        <v>750000</v>
      </c>
      <c r="H4229" s="50"/>
    </row>
    <row r="4230" spans="1:8" ht="43.5">
      <c r="A4230" s="151" t="s">
        <v>1472</v>
      </c>
      <c r="B4230" s="151" t="s">
        <v>101</v>
      </c>
      <c r="C4230" s="151" t="s">
        <v>102</v>
      </c>
      <c r="D4230" s="151" t="s">
        <v>78</v>
      </c>
      <c r="E4230" s="152">
        <v>6</v>
      </c>
      <c r="F4230" s="153">
        <v>139000</v>
      </c>
      <c r="G4230" s="153">
        <v>834000</v>
      </c>
      <c r="H4230" s="50"/>
    </row>
    <row r="4231" spans="1:8" ht="43.5">
      <c r="A4231" s="151" t="s">
        <v>1472</v>
      </c>
      <c r="B4231" s="151" t="s">
        <v>96</v>
      </c>
      <c r="C4231" s="151" t="s">
        <v>97</v>
      </c>
      <c r="D4231" s="151" t="s">
        <v>72</v>
      </c>
      <c r="E4231" s="152">
        <v>1</v>
      </c>
      <c r="F4231" s="153">
        <v>449000</v>
      </c>
      <c r="G4231" s="153">
        <v>449000</v>
      </c>
      <c r="H4231" s="50"/>
    </row>
    <row r="4232" spans="1:8" ht="29.25">
      <c r="A4232" s="151" t="s">
        <v>1473</v>
      </c>
      <c r="B4232" s="151" t="s">
        <v>91</v>
      </c>
      <c r="C4232" s="151" t="s">
        <v>92</v>
      </c>
      <c r="D4232" s="151" t="s">
        <v>72</v>
      </c>
      <c r="E4232" s="152">
        <v>6</v>
      </c>
      <c r="F4232" s="153">
        <v>249000</v>
      </c>
      <c r="G4232" s="153">
        <v>1494000</v>
      </c>
      <c r="H4232" s="50"/>
    </row>
    <row r="4233" spans="1:8" ht="29.25">
      <c r="A4233" s="151" t="s">
        <v>1473</v>
      </c>
      <c r="B4233" s="151" t="s">
        <v>81</v>
      </c>
      <c r="C4233" s="151" t="s">
        <v>82</v>
      </c>
      <c r="D4233" s="151" t="s">
        <v>72</v>
      </c>
      <c r="E4233" s="152">
        <v>10</v>
      </c>
      <c r="F4233" s="153">
        <v>159000</v>
      </c>
      <c r="G4233" s="153">
        <v>1590000</v>
      </c>
      <c r="H4233" s="50"/>
    </row>
    <row r="4234" spans="1:8" ht="29.25">
      <c r="A4234" s="151" t="s">
        <v>1474</v>
      </c>
      <c r="B4234" s="151" t="s">
        <v>101</v>
      </c>
      <c r="C4234" s="151" t="s">
        <v>102</v>
      </c>
      <c r="D4234" s="151" t="s">
        <v>78</v>
      </c>
      <c r="E4234" s="152">
        <v>9</v>
      </c>
      <c r="F4234" s="153">
        <v>139000</v>
      </c>
      <c r="G4234" s="153">
        <v>1251000</v>
      </c>
      <c r="H4234" s="50"/>
    </row>
    <row r="4235" spans="1:8" ht="29.25">
      <c r="A4235" s="151" t="s">
        <v>1474</v>
      </c>
      <c r="B4235" s="151" t="s">
        <v>81</v>
      </c>
      <c r="C4235" s="151" t="s">
        <v>82</v>
      </c>
      <c r="D4235" s="151" t="s">
        <v>72</v>
      </c>
      <c r="E4235" s="152">
        <v>2</v>
      </c>
      <c r="F4235" s="153">
        <v>159000</v>
      </c>
      <c r="G4235" s="153">
        <v>318000</v>
      </c>
      <c r="H4235" s="50"/>
    </row>
    <row r="4236" spans="1:8" ht="29.25">
      <c r="A4236" s="151" t="s">
        <v>1474</v>
      </c>
      <c r="B4236" s="151" t="s">
        <v>98</v>
      </c>
      <c r="C4236" s="151" t="s">
        <v>99</v>
      </c>
      <c r="D4236" s="151" t="s">
        <v>72</v>
      </c>
      <c r="E4236" s="152">
        <v>5</v>
      </c>
      <c r="F4236" s="153">
        <v>99000</v>
      </c>
      <c r="G4236" s="153">
        <v>495000</v>
      </c>
      <c r="H4236" s="50"/>
    </row>
    <row r="4237" spans="1:8" ht="29.25">
      <c r="A4237" s="151" t="s">
        <v>1474</v>
      </c>
      <c r="B4237" s="151" t="s">
        <v>73</v>
      </c>
      <c r="C4237" s="151" t="s">
        <v>74</v>
      </c>
      <c r="D4237" s="151" t="s">
        <v>72</v>
      </c>
      <c r="E4237" s="152">
        <v>6</v>
      </c>
      <c r="F4237" s="153">
        <v>119000</v>
      </c>
      <c r="G4237" s="153">
        <v>714000</v>
      </c>
      <c r="H4237" s="50"/>
    </row>
    <row r="4238" spans="1:8" ht="43.5">
      <c r="A4238" s="151" t="s">
        <v>1475</v>
      </c>
      <c r="B4238" s="151" t="s">
        <v>98</v>
      </c>
      <c r="C4238" s="151" t="s">
        <v>99</v>
      </c>
      <c r="D4238" s="151" t="s">
        <v>72</v>
      </c>
      <c r="E4238" s="152">
        <v>1</v>
      </c>
      <c r="F4238" s="153">
        <v>99000</v>
      </c>
      <c r="G4238" s="153">
        <v>99000</v>
      </c>
      <c r="H4238" s="50"/>
    </row>
    <row r="4239" spans="1:8" ht="43.5">
      <c r="A4239" s="151" t="s">
        <v>1475</v>
      </c>
      <c r="B4239" s="151" t="s">
        <v>86</v>
      </c>
      <c r="C4239" s="151" t="s">
        <v>87</v>
      </c>
      <c r="D4239" s="151" t="s">
        <v>72</v>
      </c>
      <c r="E4239" s="152">
        <v>10</v>
      </c>
      <c r="F4239" s="153">
        <v>169000</v>
      </c>
      <c r="G4239" s="153">
        <v>1690000</v>
      </c>
      <c r="H4239" s="50"/>
    </row>
    <row r="4240" spans="1:8" ht="43.5">
      <c r="A4240" s="151" t="s">
        <v>1475</v>
      </c>
      <c r="B4240" s="151" t="s">
        <v>75</v>
      </c>
      <c r="C4240" s="151" t="s">
        <v>76</v>
      </c>
      <c r="D4240" s="151" t="s">
        <v>78</v>
      </c>
      <c r="E4240" s="152">
        <v>12</v>
      </c>
      <c r="F4240" s="153">
        <v>189000</v>
      </c>
      <c r="G4240" s="153">
        <v>2268000</v>
      </c>
      <c r="H4240" s="50"/>
    </row>
    <row r="4241" spans="1:8" ht="43.5">
      <c r="A4241" s="151" t="s">
        <v>1475</v>
      </c>
      <c r="B4241" s="151" t="s">
        <v>96</v>
      </c>
      <c r="C4241" s="151" t="s">
        <v>97</v>
      </c>
      <c r="D4241" s="151" t="s">
        <v>72</v>
      </c>
      <c r="E4241" s="152">
        <v>3</v>
      </c>
      <c r="F4241" s="153">
        <v>449000</v>
      </c>
      <c r="G4241" s="153">
        <v>1347000</v>
      </c>
      <c r="H4241" s="50"/>
    </row>
    <row r="4242" spans="1:8" ht="43.5">
      <c r="A4242" s="151" t="s">
        <v>1476</v>
      </c>
      <c r="B4242" s="151" t="s">
        <v>73</v>
      </c>
      <c r="C4242" s="151" t="s">
        <v>74</v>
      </c>
      <c r="D4242" s="151" t="s">
        <v>72</v>
      </c>
      <c r="E4242" s="152">
        <v>7</v>
      </c>
      <c r="F4242" s="153">
        <v>119000</v>
      </c>
      <c r="G4242" s="153">
        <v>833000</v>
      </c>
      <c r="H4242" s="50"/>
    </row>
    <row r="4243" spans="1:8" ht="43.5">
      <c r="A4243" s="151" t="s">
        <v>1476</v>
      </c>
      <c r="B4243" s="151" t="s">
        <v>88</v>
      </c>
      <c r="C4243" s="151" t="s">
        <v>89</v>
      </c>
      <c r="D4243" s="151" t="s">
        <v>72</v>
      </c>
      <c r="E4243" s="152">
        <v>6</v>
      </c>
      <c r="F4243" s="153">
        <v>299000</v>
      </c>
      <c r="G4243" s="153">
        <v>1794000</v>
      </c>
      <c r="H4243" s="50"/>
    </row>
    <row r="4244" spans="1:8" ht="29.25">
      <c r="A4244" s="151" t="s">
        <v>1477</v>
      </c>
      <c r="B4244" s="151" t="s">
        <v>69</v>
      </c>
      <c r="C4244" s="151" t="s">
        <v>70</v>
      </c>
      <c r="D4244" s="151" t="s">
        <v>72</v>
      </c>
      <c r="E4244" s="152">
        <v>11</v>
      </c>
      <c r="F4244" s="153">
        <v>149000</v>
      </c>
      <c r="G4244" s="153">
        <v>1639000</v>
      </c>
      <c r="H4244" s="50"/>
    </row>
    <row r="4245" spans="1:8" ht="29.25">
      <c r="A4245" s="151" t="s">
        <v>1477</v>
      </c>
      <c r="B4245" s="151" t="s">
        <v>101</v>
      </c>
      <c r="C4245" s="151" t="s">
        <v>102</v>
      </c>
      <c r="D4245" s="151" t="s">
        <v>78</v>
      </c>
      <c r="E4245" s="152">
        <v>4</v>
      </c>
      <c r="F4245" s="153">
        <v>139000</v>
      </c>
      <c r="G4245" s="153">
        <v>556000</v>
      </c>
      <c r="H4245" s="50"/>
    </row>
    <row r="4246" spans="1:8" ht="29.25">
      <c r="A4246" s="151" t="s">
        <v>1477</v>
      </c>
      <c r="B4246" s="151" t="s">
        <v>96</v>
      </c>
      <c r="C4246" s="151" t="s">
        <v>97</v>
      </c>
      <c r="D4246" s="151" t="s">
        <v>72</v>
      </c>
      <c r="E4246" s="152">
        <v>1</v>
      </c>
      <c r="F4246" s="153">
        <v>449000</v>
      </c>
      <c r="G4246" s="153">
        <v>449000</v>
      </c>
      <c r="H4246" s="50"/>
    </row>
    <row r="4247" spans="1:8" ht="29.25">
      <c r="A4247" s="151" t="s">
        <v>1477</v>
      </c>
      <c r="B4247" s="151" t="s">
        <v>73</v>
      </c>
      <c r="C4247" s="151" t="s">
        <v>74</v>
      </c>
      <c r="D4247" s="151" t="s">
        <v>72</v>
      </c>
      <c r="E4247" s="152">
        <v>5</v>
      </c>
      <c r="F4247" s="153">
        <v>119000</v>
      </c>
      <c r="G4247" s="153">
        <v>595000</v>
      </c>
      <c r="H4247" s="50"/>
    </row>
    <row r="4248" spans="1:8" ht="29.25">
      <c r="A4248" s="151" t="s">
        <v>1477</v>
      </c>
      <c r="B4248" s="151" t="s">
        <v>98</v>
      </c>
      <c r="C4248" s="151" t="s">
        <v>99</v>
      </c>
      <c r="D4248" s="151" t="s">
        <v>72</v>
      </c>
      <c r="E4248" s="152">
        <v>5</v>
      </c>
      <c r="F4248" s="153">
        <v>99000</v>
      </c>
      <c r="G4248" s="153">
        <v>495000</v>
      </c>
      <c r="H4248" s="50"/>
    </row>
    <row r="4249" spans="1:8" ht="43.5">
      <c r="A4249" s="151" t="s">
        <v>1478</v>
      </c>
      <c r="B4249" s="151" t="s">
        <v>73</v>
      </c>
      <c r="C4249" s="151" t="s">
        <v>74</v>
      </c>
      <c r="D4249" s="151" t="s">
        <v>72</v>
      </c>
      <c r="E4249" s="152">
        <v>3</v>
      </c>
      <c r="F4249" s="153">
        <v>119000</v>
      </c>
      <c r="G4249" s="153">
        <v>357000</v>
      </c>
      <c r="H4249" s="50"/>
    </row>
    <row r="4250" spans="1:8" ht="43.5">
      <c r="A4250" s="151" t="s">
        <v>1478</v>
      </c>
      <c r="B4250" s="151" t="s">
        <v>93</v>
      </c>
      <c r="C4250" s="151" t="s">
        <v>94</v>
      </c>
      <c r="D4250" s="151" t="s">
        <v>72</v>
      </c>
      <c r="E4250" s="152">
        <v>5</v>
      </c>
      <c r="F4250" s="153">
        <v>549000</v>
      </c>
      <c r="G4250" s="153">
        <v>2745000</v>
      </c>
      <c r="H4250" s="50"/>
    </row>
    <row r="4251" spans="1:8" ht="43.5">
      <c r="A4251" s="151" t="s">
        <v>1478</v>
      </c>
      <c r="B4251" s="151" t="s">
        <v>101</v>
      </c>
      <c r="C4251" s="151" t="s">
        <v>102</v>
      </c>
      <c r="D4251" s="151" t="s">
        <v>78</v>
      </c>
      <c r="E4251" s="152">
        <v>6</v>
      </c>
      <c r="F4251" s="153">
        <v>139000</v>
      </c>
      <c r="G4251" s="153">
        <v>834000</v>
      </c>
      <c r="H4251" s="50"/>
    </row>
    <row r="4252" spans="1:8" ht="43.5">
      <c r="A4252" s="151" t="s">
        <v>1478</v>
      </c>
      <c r="B4252" s="151" t="s">
        <v>86</v>
      </c>
      <c r="C4252" s="151" t="s">
        <v>87</v>
      </c>
      <c r="D4252" s="151" t="s">
        <v>72</v>
      </c>
      <c r="E4252" s="152">
        <v>1</v>
      </c>
      <c r="F4252" s="153">
        <v>169000</v>
      </c>
      <c r="G4252" s="153">
        <v>169000</v>
      </c>
      <c r="H4252" s="50"/>
    </row>
    <row r="4253" spans="1:8" ht="43.5">
      <c r="A4253" s="151" t="s">
        <v>1478</v>
      </c>
      <c r="B4253" s="151" t="s">
        <v>96</v>
      </c>
      <c r="C4253" s="151" t="s">
        <v>97</v>
      </c>
      <c r="D4253" s="151" t="s">
        <v>72</v>
      </c>
      <c r="E4253" s="152">
        <v>1</v>
      </c>
      <c r="F4253" s="153">
        <v>449000</v>
      </c>
      <c r="G4253" s="153">
        <v>449000</v>
      </c>
      <c r="H4253" s="50"/>
    </row>
    <row r="4254" spans="1:8" ht="43.5">
      <c r="A4254" s="151" t="s">
        <v>1478</v>
      </c>
      <c r="B4254" s="151" t="s">
        <v>88</v>
      </c>
      <c r="C4254" s="151" t="s">
        <v>89</v>
      </c>
      <c r="D4254" s="151" t="s">
        <v>72</v>
      </c>
      <c r="E4254" s="152">
        <v>6</v>
      </c>
      <c r="F4254" s="153">
        <v>299000</v>
      </c>
      <c r="G4254" s="153">
        <v>1794000</v>
      </c>
      <c r="H4254" s="50"/>
    </row>
    <row r="4255" spans="1:8" ht="43.5">
      <c r="A4255" s="151" t="s">
        <v>1479</v>
      </c>
      <c r="B4255" s="151" t="s">
        <v>79</v>
      </c>
      <c r="C4255" s="151" t="s">
        <v>80</v>
      </c>
      <c r="D4255" s="151" t="s">
        <v>72</v>
      </c>
      <c r="E4255" s="152">
        <v>4</v>
      </c>
      <c r="F4255" s="153">
        <v>129000</v>
      </c>
      <c r="G4255" s="153">
        <v>516000</v>
      </c>
      <c r="H4255" s="50"/>
    </row>
    <row r="4256" spans="1:8" ht="43.5">
      <c r="A4256" s="151" t="s">
        <v>1479</v>
      </c>
      <c r="B4256" s="151" t="s">
        <v>91</v>
      </c>
      <c r="C4256" s="151" t="s">
        <v>92</v>
      </c>
      <c r="D4256" s="151" t="s">
        <v>72</v>
      </c>
      <c r="E4256" s="152">
        <v>7</v>
      </c>
      <c r="F4256" s="153">
        <v>249000</v>
      </c>
      <c r="G4256" s="153">
        <v>1743000</v>
      </c>
      <c r="H4256" s="50"/>
    </row>
    <row r="4257" spans="1:8" ht="43.5">
      <c r="A4257" s="151" t="s">
        <v>1479</v>
      </c>
      <c r="B4257" s="151" t="s">
        <v>86</v>
      </c>
      <c r="C4257" s="151" t="s">
        <v>87</v>
      </c>
      <c r="D4257" s="151" t="s">
        <v>72</v>
      </c>
      <c r="E4257" s="152">
        <v>8</v>
      </c>
      <c r="F4257" s="153">
        <v>169000</v>
      </c>
      <c r="G4257" s="153">
        <v>1352000</v>
      </c>
      <c r="H4257" s="50"/>
    </row>
    <row r="4258" spans="1:8" ht="43.5">
      <c r="A4258" s="151" t="s">
        <v>1479</v>
      </c>
      <c r="B4258" s="151" t="s">
        <v>96</v>
      </c>
      <c r="C4258" s="151" t="s">
        <v>97</v>
      </c>
      <c r="D4258" s="151" t="s">
        <v>72</v>
      </c>
      <c r="E4258" s="152">
        <v>2</v>
      </c>
      <c r="F4258" s="153">
        <v>449000</v>
      </c>
      <c r="G4258" s="153">
        <v>898000</v>
      </c>
      <c r="H4258" s="50"/>
    </row>
    <row r="4259" spans="1:8" ht="43.5">
      <c r="A4259" s="151" t="s">
        <v>1479</v>
      </c>
      <c r="B4259" s="151" t="s">
        <v>81</v>
      </c>
      <c r="C4259" s="151" t="s">
        <v>82</v>
      </c>
      <c r="D4259" s="151" t="s">
        <v>72</v>
      </c>
      <c r="E4259" s="152">
        <v>4</v>
      </c>
      <c r="F4259" s="153">
        <v>159000</v>
      </c>
      <c r="G4259" s="153">
        <v>636000</v>
      </c>
      <c r="H4259" s="50"/>
    </row>
    <row r="4260" spans="1:8" ht="29.25">
      <c r="A4260" s="151" t="s">
        <v>1480</v>
      </c>
      <c r="B4260" s="151" t="s">
        <v>93</v>
      </c>
      <c r="C4260" s="151" t="s">
        <v>94</v>
      </c>
      <c r="D4260" s="151" t="s">
        <v>72</v>
      </c>
      <c r="E4260" s="152">
        <v>2</v>
      </c>
      <c r="F4260" s="153">
        <v>549000</v>
      </c>
      <c r="G4260" s="153">
        <v>1098000</v>
      </c>
      <c r="H4260" s="50"/>
    </row>
    <row r="4261" spans="1:8" ht="29.25">
      <c r="A4261" s="151" t="s">
        <v>1480</v>
      </c>
      <c r="B4261" s="151" t="s">
        <v>79</v>
      </c>
      <c r="C4261" s="151" t="s">
        <v>80</v>
      </c>
      <c r="D4261" s="151" t="s">
        <v>72</v>
      </c>
      <c r="E4261" s="152">
        <v>12</v>
      </c>
      <c r="F4261" s="153">
        <v>129000</v>
      </c>
      <c r="G4261" s="153">
        <v>1548000</v>
      </c>
      <c r="H4261" s="50"/>
    </row>
    <row r="4262" spans="1:8" ht="43.5">
      <c r="A4262" s="151" t="s">
        <v>1481</v>
      </c>
      <c r="B4262" s="151" t="s">
        <v>101</v>
      </c>
      <c r="C4262" s="151" t="s">
        <v>102</v>
      </c>
      <c r="D4262" s="151" t="s">
        <v>78</v>
      </c>
      <c r="E4262" s="152">
        <v>6</v>
      </c>
      <c r="F4262" s="153">
        <v>139000</v>
      </c>
      <c r="G4262" s="153">
        <v>834000</v>
      </c>
      <c r="H4262" s="50"/>
    </row>
    <row r="4263" spans="1:8" ht="43.5">
      <c r="A4263" s="151" t="s">
        <v>1481</v>
      </c>
      <c r="B4263" s="151" t="s">
        <v>86</v>
      </c>
      <c r="C4263" s="151" t="s">
        <v>87</v>
      </c>
      <c r="D4263" s="151" t="s">
        <v>72</v>
      </c>
      <c r="E4263" s="152">
        <v>2</v>
      </c>
      <c r="F4263" s="153">
        <v>169000</v>
      </c>
      <c r="G4263" s="153">
        <v>338000</v>
      </c>
      <c r="H4263" s="50"/>
    </row>
    <row r="4264" spans="1:8" ht="43.5">
      <c r="A4264" s="151" t="s">
        <v>1481</v>
      </c>
      <c r="B4264" s="151" t="s">
        <v>73</v>
      </c>
      <c r="C4264" s="151" t="s">
        <v>74</v>
      </c>
      <c r="D4264" s="151" t="s">
        <v>72</v>
      </c>
      <c r="E4264" s="152">
        <v>12</v>
      </c>
      <c r="F4264" s="153">
        <v>119000</v>
      </c>
      <c r="G4264" s="153">
        <v>1428000</v>
      </c>
      <c r="H4264" s="50"/>
    </row>
    <row r="4265" spans="1:8" ht="43.5">
      <c r="A4265" s="151" t="s">
        <v>1481</v>
      </c>
      <c r="B4265" s="151" t="s">
        <v>83</v>
      </c>
      <c r="C4265" s="151" t="s">
        <v>84</v>
      </c>
      <c r="D4265" s="151" t="s">
        <v>72</v>
      </c>
      <c r="E4265" s="152">
        <v>1</v>
      </c>
      <c r="F4265" s="153">
        <v>125000</v>
      </c>
      <c r="G4265" s="153">
        <v>125000</v>
      </c>
      <c r="H4265" s="50"/>
    </row>
    <row r="4266" spans="1:8" ht="43.5">
      <c r="A4266" s="151" t="s">
        <v>1481</v>
      </c>
      <c r="B4266" s="151" t="s">
        <v>75</v>
      </c>
      <c r="C4266" s="151" t="s">
        <v>76</v>
      </c>
      <c r="D4266" s="151" t="s">
        <v>78</v>
      </c>
      <c r="E4266" s="152">
        <v>6</v>
      </c>
      <c r="F4266" s="153">
        <v>189000</v>
      </c>
      <c r="G4266" s="153">
        <v>1134000</v>
      </c>
      <c r="H4266" s="50"/>
    </row>
    <row r="4267" spans="1:8" ht="43.5">
      <c r="A4267" s="151" t="s">
        <v>1482</v>
      </c>
      <c r="B4267" s="151" t="s">
        <v>101</v>
      </c>
      <c r="C4267" s="151" t="s">
        <v>102</v>
      </c>
      <c r="D4267" s="151" t="s">
        <v>78</v>
      </c>
      <c r="E4267" s="152">
        <v>7</v>
      </c>
      <c r="F4267" s="153">
        <v>139000</v>
      </c>
      <c r="G4267" s="153">
        <v>973000</v>
      </c>
      <c r="H4267" s="50"/>
    </row>
    <row r="4268" spans="1:8" ht="43.5">
      <c r="A4268" s="151" t="s">
        <v>1482</v>
      </c>
      <c r="B4268" s="151" t="s">
        <v>69</v>
      </c>
      <c r="C4268" s="151" t="s">
        <v>70</v>
      </c>
      <c r="D4268" s="151" t="s">
        <v>72</v>
      </c>
      <c r="E4268" s="152">
        <v>6</v>
      </c>
      <c r="F4268" s="153">
        <v>149000</v>
      </c>
      <c r="G4268" s="153">
        <v>894000</v>
      </c>
      <c r="H4268" s="50"/>
    </row>
    <row r="4269" spans="1:8" ht="43.5">
      <c r="A4269" s="151" t="s">
        <v>1482</v>
      </c>
      <c r="B4269" s="151" t="s">
        <v>96</v>
      </c>
      <c r="C4269" s="151" t="s">
        <v>97</v>
      </c>
      <c r="D4269" s="151" t="s">
        <v>72</v>
      </c>
      <c r="E4269" s="152">
        <v>5</v>
      </c>
      <c r="F4269" s="153">
        <v>449000</v>
      </c>
      <c r="G4269" s="153">
        <v>2245000</v>
      </c>
      <c r="H4269" s="50"/>
    </row>
    <row r="4270" spans="1:8" ht="43.5">
      <c r="A4270" s="151" t="s">
        <v>1482</v>
      </c>
      <c r="B4270" s="151" t="s">
        <v>73</v>
      </c>
      <c r="C4270" s="151" t="s">
        <v>74</v>
      </c>
      <c r="D4270" s="151" t="s">
        <v>72</v>
      </c>
      <c r="E4270" s="152">
        <v>8</v>
      </c>
      <c r="F4270" s="153">
        <v>119000</v>
      </c>
      <c r="G4270" s="153">
        <v>952000</v>
      </c>
      <c r="H4270" s="50"/>
    </row>
    <row r="4271" spans="1:8" ht="43.5">
      <c r="A4271" s="151" t="s">
        <v>1483</v>
      </c>
      <c r="B4271" s="151" t="s">
        <v>96</v>
      </c>
      <c r="C4271" s="151" t="s">
        <v>97</v>
      </c>
      <c r="D4271" s="151" t="s">
        <v>72</v>
      </c>
      <c r="E4271" s="152">
        <v>3</v>
      </c>
      <c r="F4271" s="153">
        <v>449000</v>
      </c>
      <c r="G4271" s="153">
        <v>1347000</v>
      </c>
      <c r="H4271" s="50"/>
    </row>
    <row r="4272" spans="1:8" ht="43.5">
      <c r="A4272" s="151" t="s">
        <v>1483</v>
      </c>
      <c r="B4272" s="151" t="s">
        <v>81</v>
      </c>
      <c r="C4272" s="151" t="s">
        <v>82</v>
      </c>
      <c r="D4272" s="151" t="s">
        <v>72</v>
      </c>
      <c r="E4272" s="152">
        <v>10</v>
      </c>
      <c r="F4272" s="153">
        <v>159000</v>
      </c>
      <c r="G4272" s="153">
        <v>1590000</v>
      </c>
      <c r="H4272" s="50"/>
    </row>
    <row r="4273" spans="1:8" ht="43.5">
      <c r="A4273" s="151" t="s">
        <v>1483</v>
      </c>
      <c r="B4273" s="151" t="s">
        <v>98</v>
      </c>
      <c r="C4273" s="151" t="s">
        <v>99</v>
      </c>
      <c r="D4273" s="151" t="s">
        <v>72</v>
      </c>
      <c r="E4273" s="152">
        <v>2</v>
      </c>
      <c r="F4273" s="153">
        <v>99000</v>
      </c>
      <c r="G4273" s="153">
        <v>198000</v>
      </c>
      <c r="H4273" s="50"/>
    </row>
    <row r="4274" spans="1:8" ht="43.5">
      <c r="A4274" s="151" t="s">
        <v>1483</v>
      </c>
      <c r="B4274" s="151" t="s">
        <v>79</v>
      </c>
      <c r="C4274" s="151" t="s">
        <v>80</v>
      </c>
      <c r="D4274" s="151" t="s">
        <v>72</v>
      </c>
      <c r="E4274" s="152">
        <v>4</v>
      </c>
      <c r="F4274" s="153">
        <v>129000</v>
      </c>
      <c r="G4274" s="153">
        <v>516000</v>
      </c>
      <c r="H4274" s="50"/>
    </row>
    <row r="4275" spans="1:8" ht="43.5">
      <c r="A4275" s="151" t="s">
        <v>1484</v>
      </c>
      <c r="B4275" s="151" t="s">
        <v>69</v>
      </c>
      <c r="C4275" s="151" t="s">
        <v>70</v>
      </c>
      <c r="D4275" s="151" t="s">
        <v>72</v>
      </c>
      <c r="E4275" s="152">
        <v>11</v>
      </c>
      <c r="F4275" s="153">
        <v>149000</v>
      </c>
      <c r="G4275" s="153">
        <v>1639000</v>
      </c>
      <c r="H4275" s="50"/>
    </row>
    <row r="4276" spans="1:8" ht="43.5">
      <c r="A4276" s="151" t="s">
        <v>1484</v>
      </c>
      <c r="B4276" s="151" t="s">
        <v>83</v>
      </c>
      <c r="C4276" s="151" t="s">
        <v>84</v>
      </c>
      <c r="D4276" s="151" t="s">
        <v>72</v>
      </c>
      <c r="E4276" s="152">
        <v>8</v>
      </c>
      <c r="F4276" s="153">
        <v>125000</v>
      </c>
      <c r="G4276" s="153">
        <v>1000000</v>
      </c>
      <c r="H4276" s="50"/>
    </row>
    <row r="4277" spans="1:8" ht="43.5">
      <c r="A4277" s="151" t="s">
        <v>1484</v>
      </c>
      <c r="B4277" s="151" t="s">
        <v>96</v>
      </c>
      <c r="C4277" s="151" t="s">
        <v>97</v>
      </c>
      <c r="D4277" s="151" t="s">
        <v>72</v>
      </c>
      <c r="E4277" s="152">
        <v>5</v>
      </c>
      <c r="F4277" s="153">
        <v>449000</v>
      </c>
      <c r="G4277" s="153">
        <v>2245000</v>
      </c>
      <c r="H4277" s="50"/>
    </row>
    <row r="4278" spans="1:8" ht="29.25">
      <c r="A4278" s="151" t="s">
        <v>1485</v>
      </c>
      <c r="B4278" s="151" t="s">
        <v>91</v>
      </c>
      <c r="C4278" s="151" t="s">
        <v>92</v>
      </c>
      <c r="D4278" s="151" t="s">
        <v>72</v>
      </c>
      <c r="E4278" s="152">
        <v>4</v>
      </c>
      <c r="F4278" s="153">
        <v>249000</v>
      </c>
      <c r="G4278" s="153">
        <v>996000</v>
      </c>
      <c r="H4278" s="50"/>
    </row>
    <row r="4279" spans="1:8" ht="29.25">
      <c r="A4279" s="151" t="s">
        <v>1485</v>
      </c>
      <c r="B4279" s="151" t="s">
        <v>96</v>
      </c>
      <c r="C4279" s="151" t="s">
        <v>97</v>
      </c>
      <c r="D4279" s="151" t="s">
        <v>72</v>
      </c>
      <c r="E4279" s="152">
        <v>4</v>
      </c>
      <c r="F4279" s="153">
        <v>449000</v>
      </c>
      <c r="G4279" s="153">
        <v>1796000</v>
      </c>
      <c r="H4279" s="50"/>
    </row>
    <row r="4280" spans="1:8" ht="29.25">
      <c r="A4280" s="151" t="s">
        <v>1485</v>
      </c>
      <c r="B4280" s="151" t="s">
        <v>83</v>
      </c>
      <c r="C4280" s="151" t="s">
        <v>84</v>
      </c>
      <c r="D4280" s="151" t="s">
        <v>72</v>
      </c>
      <c r="E4280" s="152">
        <v>12</v>
      </c>
      <c r="F4280" s="153">
        <v>125000</v>
      </c>
      <c r="G4280" s="153">
        <v>1500000</v>
      </c>
      <c r="H4280" s="50"/>
    </row>
    <row r="4281" spans="1:8" ht="29.25">
      <c r="A4281" s="151" t="s">
        <v>1485</v>
      </c>
      <c r="B4281" s="151" t="s">
        <v>75</v>
      </c>
      <c r="C4281" s="151" t="s">
        <v>76</v>
      </c>
      <c r="D4281" s="151" t="s">
        <v>78</v>
      </c>
      <c r="E4281" s="152">
        <v>5</v>
      </c>
      <c r="F4281" s="153">
        <v>189000</v>
      </c>
      <c r="G4281" s="153">
        <v>945000</v>
      </c>
      <c r="H4281" s="50"/>
    </row>
    <row r="4282" spans="1:8" ht="29.25">
      <c r="A4282" s="151" t="s">
        <v>1485</v>
      </c>
      <c r="B4282" s="151" t="s">
        <v>86</v>
      </c>
      <c r="C4282" s="151" t="s">
        <v>87</v>
      </c>
      <c r="D4282" s="151" t="s">
        <v>72</v>
      </c>
      <c r="E4282" s="152">
        <v>4</v>
      </c>
      <c r="F4282" s="153">
        <v>169000</v>
      </c>
      <c r="G4282" s="153">
        <v>676000</v>
      </c>
      <c r="H4282" s="50"/>
    </row>
    <row r="4283" spans="1:8" ht="29.25">
      <c r="A4283" s="151" t="s">
        <v>1485</v>
      </c>
      <c r="B4283" s="151" t="s">
        <v>88</v>
      </c>
      <c r="C4283" s="151" t="s">
        <v>89</v>
      </c>
      <c r="D4283" s="151" t="s">
        <v>72</v>
      </c>
      <c r="E4283" s="152">
        <v>2</v>
      </c>
      <c r="F4283" s="153">
        <v>299000</v>
      </c>
      <c r="G4283" s="153">
        <v>598000</v>
      </c>
      <c r="H4283" s="50"/>
    </row>
    <row r="4284" spans="1:8" ht="29.25">
      <c r="A4284" s="151" t="s">
        <v>1486</v>
      </c>
      <c r="B4284" s="151" t="s">
        <v>91</v>
      </c>
      <c r="C4284" s="151" t="s">
        <v>92</v>
      </c>
      <c r="D4284" s="151" t="s">
        <v>72</v>
      </c>
      <c r="E4284" s="152">
        <v>5</v>
      </c>
      <c r="F4284" s="153">
        <v>249000</v>
      </c>
      <c r="G4284" s="153">
        <v>1245000</v>
      </c>
      <c r="H4284" s="50"/>
    </row>
    <row r="4285" spans="1:8" ht="29.25">
      <c r="A4285" s="151" t="s">
        <v>1486</v>
      </c>
      <c r="B4285" s="151" t="s">
        <v>88</v>
      </c>
      <c r="C4285" s="151" t="s">
        <v>89</v>
      </c>
      <c r="D4285" s="151" t="s">
        <v>72</v>
      </c>
      <c r="E4285" s="152">
        <v>5</v>
      </c>
      <c r="F4285" s="153">
        <v>299000</v>
      </c>
      <c r="G4285" s="153">
        <v>1495000</v>
      </c>
      <c r="H4285" s="50"/>
    </row>
    <row r="4286" spans="1:8" ht="29.25">
      <c r="A4286" s="151" t="s">
        <v>1486</v>
      </c>
      <c r="B4286" s="151" t="s">
        <v>79</v>
      </c>
      <c r="C4286" s="151" t="s">
        <v>80</v>
      </c>
      <c r="D4286" s="151" t="s">
        <v>72</v>
      </c>
      <c r="E4286" s="152">
        <v>5</v>
      </c>
      <c r="F4286" s="153">
        <v>129000</v>
      </c>
      <c r="G4286" s="153">
        <v>645000</v>
      </c>
      <c r="H4286" s="50"/>
    </row>
    <row r="4287" spans="1:8" ht="43.5">
      <c r="A4287" s="151" t="s">
        <v>1487</v>
      </c>
      <c r="B4287" s="151" t="s">
        <v>88</v>
      </c>
      <c r="C4287" s="151" t="s">
        <v>89</v>
      </c>
      <c r="D4287" s="151" t="s">
        <v>72</v>
      </c>
      <c r="E4287" s="152">
        <v>7</v>
      </c>
      <c r="F4287" s="153">
        <v>299000</v>
      </c>
      <c r="G4287" s="153">
        <v>2093000</v>
      </c>
      <c r="H4287" s="50"/>
    </row>
    <row r="4288" spans="1:8" ht="43.5">
      <c r="A4288" s="151" t="s">
        <v>1487</v>
      </c>
      <c r="B4288" s="151" t="s">
        <v>73</v>
      </c>
      <c r="C4288" s="151" t="s">
        <v>74</v>
      </c>
      <c r="D4288" s="151" t="s">
        <v>72</v>
      </c>
      <c r="E4288" s="152">
        <v>8</v>
      </c>
      <c r="F4288" s="153">
        <v>119000</v>
      </c>
      <c r="G4288" s="153">
        <v>952000</v>
      </c>
      <c r="H4288" s="50"/>
    </row>
    <row r="4289" spans="1:8" ht="43.5">
      <c r="A4289" s="151" t="s">
        <v>1487</v>
      </c>
      <c r="B4289" s="151" t="s">
        <v>81</v>
      </c>
      <c r="C4289" s="151" t="s">
        <v>82</v>
      </c>
      <c r="D4289" s="151" t="s">
        <v>72</v>
      </c>
      <c r="E4289" s="152">
        <v>10</v>
      </c>
      <c r="F4289" s="153">
        <v>159000</v>
      </c>
      <c r="G4289" s="153">
        <v>1590000</v>
      </c>
      <c r="H4289" s="50"/>
    </row>
    <row r="4290" spans="1:8" ht="29.25">
      <c r="A4290" s="151" t="s">
        <v>1488</v>
      </c>
      <c r="B4290" s="151" t="s">
        <v>101</v>
      </c>
      <c r="C4290" s="151" t="s">
        <v>102</v>
      </c>
      <c r="D4290" s="151" t="s">
        <v>78</v>
      </c>
      <c r="E4290" s="152">
        <v>7</v>
      </c>
      <c r="F4290" s="153">
        <v>139000</v>
      </c>
      <c r="G4290" s="153">
        <v>973000</v>
      </c>
      <c r="H4290" s="50"/>
    </row>
    <row r="4291" spans="1:8" ht="29.25">
      <c r="A4291" s="151" t="s">
        <v>1488</v>
      </c>
      <c r="B4291" s="151" t="s">
        <v>96</v>
      </c>
      <c r="C4291" s="151" t="s">
        <v>97</v>
      </c>
      <c r="D4291" s="151" t="s">
        <v>72</v>
      </c>
      <c r="E4291" s="152">
        <v>1</v>
      </c>
      <c r="F4291" s="153">
        <v>449000</v>
      </c>
      <c r="G4291" s="153">
        <v>449000</v>
      </c>
      <c r="H4291" s="50"/>
    </row>
    <row r="4292" spans="1:8" ht="29.25">
      <c r="A4292" s="151" t="s">
        <v>1488</v>
      </c>
      <c r="B4292" s="151" t="s">
        <v>98</v>
      </c>
      <c r="C4292" s="151" t="s">
        <v>99</v>
      </c>
      <c r="D4292" s="151" t="s">
        <v>72</v>
      </c>
      <c r="E4292" s="152">
        <v>7</v>
      </c>
      <c r="F4292" s="153">
        <v>99000</v>
      </c>
      <c r="G4292" s="153">
        <v>693000</v>
      </c>
      <c r="H4292" s="50"/>
    </row>
    <row r="4293" spans="1:8" ht="29.25">
      <c r="A4293" s="151" t="s">
        <v>1488</v>
      </c>
      <c r="B4293" s="151" t="s">
        <v>75</v>
      </c>
      <c r="C4293" s="151" t="s">
        <v>76</v>
      </c>
      <c r="D4293" s="151" t="s">
        <v>78</v>
      </c>
      <c r="E4293" s="152">
        <v>12</v>
      </c>
      <c r="F4293" s="153">
        <v>189000</v>
      </c>
      <c r="G4293" s="153">
        <v>2268000</v>
      </c>
      <c r="H4293" s="50"/>
    </row>
    <row r="4294" spans="1:8" ht="29.25">
      <c r="A4294" s="151" t="s">
        <v>1488</v>
      </c>
      <c r="B4294" s="151" t="s">
        <v>91</v>
      </c>
      <c r="C4294" s="151" t="s">
        <v>92</v>
      </c>
      <c r="D4294" s="151" t="s">
        <v>72</v>
      </c>
      <c r="E4294" s="152">
        <v>3</v>
      </c>
      <c r="F4294" s="153">
        <v>249000</v>
      </c>
      <c r="G4294" s="153">
        <v>747000</v>
      </c>
      <c r="H4294" s="50"/>
    </row>
    <row r="4295" spans="1:8" ht="43.5">
      <c r="A4295" s="151" t="s">
        <v>1489</v>
      </c>
      <c r="B4295" s="151" t="s">
        <v>98</v>
      </c>
      <c r="C4295" s="151" t="s">
        <v>99</v>
      </c>
      <c r="D4295" s="151" t="s">
        <v>72</v>
      </c>
      <c r="E4295" s="152">
        <v>2</v>
      </c>
      <c r="F4295" s="153">
        <v>99000</v>
      </c>
      <c r="G4295" s="153">
        <v>198000</v>
      </c>
      <c r="H4295" s="50"/>
    </row>
    <row r="4296" spans="1:8" ht="43.5">
      <c r="A4296" s="151" t="s">
        <v>1489</v>
      </c>
      <c r="B4296" s="151" t="s">
        <v>83</v>
      </c>
      <c r="C4296" s="151" t="s">
        <v>84</v>
      </c>
      <c r="D4296" s="151" t="s">
        <v>72</v>
      </c>
      <c r="E4296" s="152">
        <v>3</v>
      </c>
      <c r="F4296" s="153">
        <v>125000</v>
      </c>
      <c r="G4296" s="153">
        <v>375000</v>
      </c>
      <c r="H4296" s="50"/>
    </row>
    <row r="4297" spans="1:8" ht="43.5">
      <c r="A4297" s="151" t="s">
        <v>1489</v>
      </c>
      <c r="B4297" s="151" t="s">
        <v>79</v>
      </c>
      <c r="C4297" s="151" t="s">
        <v>80</v>
      </c>
      <c r="D4297" s="151" t="s">
        <v>72</v>
      </c>
      <c r="E4297" s="152">
        <v>2</v>
      </c>
      <c r="F4297" s="153">
        <v>129000</v>
      </c>
      <c r="G4297" s="153">
        <v>258000</v>
      </c>
      <c r="H4297" s="50"/>
    </row>
    <row r="4298" spans="1:8" ht="43.5">
      <c r="A4298" s="151" t="s">
        <v>1490</v>
      </c>
      <c r="B4298" s="151" t="s">
        <v>98</v>
      </c>
      <c r="C4298" s="151" t="s">
        <v>99</v>
      </c>
      <c r="D4298" s="151" t="s">
        <v>72</v>
      </c>
      <c r="E4298" s="152">
        <v>9</v>
      </c>
      <c r="F4298" s="153">
        <v>99000</v>
      </c>
      <c r="G4298" s="153">
        <v>891000</v>
      </c>
      <c r="H4298" s="50"/>
    </row>
    <row r="4299" spans="1:8" ht="43.5">
      <c r="A4299" s="151" t="s">
        <v>1490</v>
      </c>
      <c r="B4299" s="151" t="s">
        <v>69</v>
      </c>
      <c r="C4299" s="151" t="s">
        <v>70</v>
      </c>
      <c r="D4299" s="151" t="s">
        <v>72</v>
      </c>
      <c r="E4299" s="152">
        <v>2</v>
      </c>
      <c r="F4299" s="153">
        <v>149000</v>
      </c>
      <c r="G4299" s="153">
        <v>298000</v>
      </c>
      <c r="H4299" s="50"/>
    </row>
    <row r="4300" spans="1:8" ht="43.5">
      <c r="A4300" s="151" t="s">
        <v>1491</v>
      </c>
      <c r="B4300" s="151" t="s">
        <v>91</v>
      </c>
      <c r="C4300" s="151" t="s">
        <v>92</v>
      </c>
      <c r="D4300" s="151" t="s">
        <v>72</v>
      </c>
      <c r="E4300" s="152">
        <v>3</v>
      </c>
      <c r="F4300" s="153">
        <v>249000</v>
      </c>
      <c r="G4300" s="153">
        <v>747000</v>
      </c>
      <c r="H4300" s="50"/>
    </row>
    <row r="4301" spans="1:8" ht="43.5">
      <c r="A4301" s="151" t="s">
        <v>1491</v>
      </c>
      <c r="B4301" s="151" t="s">
        <v>79</v>
      </c>
      <c r="C4301" s="151" t="s">
        <v>80</v>
      </c>
      <c r="D4301" s="151" t="s">
        <v>72</v>
      </c>
      <c r="E4301" s="152">
        <v>4</v>
      </c>
      <c r="F4301" s="153">
        <v>129000</v>
      </c>
      <c r="G4301" s="153">
        <v>516000</v>
      </c>
      <c r="H4301" s="50"/>
    </row>
    <row r="4302" spans="1:8" ht="43.5">
      <c r="A4302" s="151" t="s">
        <v>1491</v>
      </c>
      <c r="B4302" s="151" t="s">
        <v>93</v>
      </c>
      <c r="C4302" s="151" t="s">
        <v>94</v>
      </c>
      <c r="D4302" s="151" t="s">
        <v>72</v>
      </c>
      <c r="E4302" s="152">
        <v>3</v>
      </c>
      <c r="F4302" s="153">
        <v>549000</v>
      </c>
      <c r="G4302" s="153">
        <v>1647000</v>
      </c>
      <c r="H4302" s="50"/>
    </row>
    <row r="4303" spans="1:8" ht="43.5">
      <c r="A4303" s="151" t="s">
        <v>1491</v>
      </c>
      <c r="B4303" s="151" t="s">
        <v>88</v>
      </c>
      <c r="C4303" s="151" t="s">
        <v>89</v>
      </c>
      <c r="D4303" s="151" t="s">
        <v>72</v>
      </c>
      <c r="E4303" s="152">
        <v>6</v>
      </c>
      <c r="F4303" s="153">
        <v>299000</v>
      </c>
      <c r="G4303" s="153">
        <v>1794000</v>
      </c>
      <c r="H4303" s="50"/>
    </row>
    <row r="4304" spans="1:8" ht="43.5">
      <c r="A4304" s="151" t="s">
        <v>1491</v>
      </c>
      <c r="B4304" s="151" t="s">
        <v>83</v>
      </c>
      <c r="C4304" s="151" t="s">
        <v>84</v>
      </c>
      <c r="D4304" s="151" t="s">
        <v>72</v>
      </c>
      <c r="E4304" s="152">
        <v>1</v>
      </c>
      <c r="F4304" s="153">
        <v>125000</v>
      </c>
      <c r="G4304" s="153">
        <v>125000</v>
      </c>
      <c r="H4304" s="50"/>
    </row>
    <row r="4305" spans="1:8" ht="43.5">
      <c r="A4305" s="151" t="s">
        <v>1492</v>
      </c>
      <c r="B4305" s="151" t="s">
        <v>81</v>
      </c>
      <c r="C4305" s="151" t="s">
        <v>82</v>
      </c>
      <c r="D4305" s="151" t="s">
        <v>72</v>
      </c>
      <c r="E4305" s="152">
        <v>12</v>
      </c>
      <c r="F4305" s="153">
        <v>159000</v>
      </c>
      <c r="G4305" s="153">
        <v>1908000</v>
      </c>
      <c r="H4305" s="50"/>
    </row>
    <row r="4306" spans="1:8" ht="43.5">
      <c r="A4306" s="151" t="s">
        <v>1492</v>
      </c>
      <c r="B4306" s="151" t="s">
        <v>83</v>
      </c>
      <c r="C4306" s="151" t="s">
        <v>84</v>
      </c>
      <c r="D4306" s="151" t="s">
        <v>72</v>
      </c>
      <c r="E4306" s="152">
        <v>1</v>
      </c>
      <c r="F4306" s="153">
        <v>125000</v>
      </c>
      <c r="G4306" s="153">
        <v>125000</v>
      </c>
      <c r="H4306" s="50"/>
    </row>
    <row r="4307" spans="1:8" ht="43.5">
      <c r="A4307" s="151" t="s">
        <v>1492</v>
      </c>
      <c r="B4307" s="151" t="s">
        <v>91</v>
      </c>
      <c r="C4307" s="151" t="s">
        <v>92</v>
      </c>
      <c r="D4307" s="151" t="s">
        <v>72</v>
      </c>
      <c r="E4307" s="152">
        <v>3</v>
      </c>
      <c r="F4307" s="153">
        <v>249000</v>
      </c>
      <c r="G4307" s="153">
        <v>747000</v>
      </c>
      <c r="H4307" s="50"/>
    </row>
    <row r="4308" spans="1:8" ht="43.5">
      <c r="A4308" s="151" t="s">
        <v>1492</v>
      </c>
      <c r="B4308" s="151" t="s">
        <v>93</v>
      </c>
      <c r="C4308" s="151" t="s">
        <v>94</v>
      </c>
      <c r="D4308" s="151" t="s">
        <v>72</v>
      </c>
      <c r="E4308" s="152">
        <v>3</v>
      </c>
      <c r="F4308" s="153">
        <v>549000</v>
      </c>
      <c r="G4308" s="153">
        <v>1647000</v>
      </c>
      <c r="H4308" s="50"/>
    </row>
    <row r="4309" spans="1:8" ht="43.5">
      <c r="A4309" s="151" t="s">
        <v>1493</v>
      </c>
      <c r="B4309" s="151" t="s">
        <v>91</v>
      </c>
      <c r="C4309" s="151" t="s">
        <v>92</v>
      </c>
      <c r="D4309" s="151" t="s">
        <v>72</v>
      </c>
      <c r="E4309" s="152">
        <v>5</v>
      </c>
      <c r="F4309" s="153">
        <v>249000</v>
      </c>
      <c r="G4309" s="153">
        <v>1245000</v>
      </c>
      <c r="H4309" s="50"/>
    </row>
    <row r="4310" spans="1:8" ht="43.5">
      <c r="A4310" s="151" t="s">
        <v>1493</v>
      </c>
      <c r="B4310" s="151" t="s">
        <v>101</v>
      </c>
      <c r="C4310" s="151" t="s">
        <v>102</v>
      </c>
      <c r="D4310" s="151" t="s">
        <v>78</v>
      </c>
      <c r="E4310" s="152">
        <v>10</v>
      </c>
      <c r="F4310" s="153">
        <v>139000</v>
      </c>
      <c r="G4310" s="153">
        <v>1390000</v>
      </c>
      <c r="H4310" s="50"/>
    </row>
    <row r="4311" spans="1:8" ht="43.5">
      <c r="A4311" s="151" t="s">
        <v>1493</v>
      </c>
      <c r="B4311" s="151" t="s">
        <v>98</v>
      </c>
      <c r="C4311" s="151" t="s">
        <v>99</v>
      </c>
      <c r="D4311" s="151" t="s">
        <v>72</v>
      </c>
      <c r="E4311" s="152">
        <v>9</v>
      </c>
      <c r="F4311" s="153">
        <v>99000</v>
      </c>
      <c r="G4311" s="153">
        <v>891000</v>
      </c>
      <c r="H4311" s="50"/>
    </row>
    <row r="4312" spans="1:8" ht="43.5">
      <c r="A4312" s="151" t="s">
        <v>1493</v>
      </c>
      <c r="B4312" s="151" t="s">
        <v>88</v>
      </c>
      <c r="C4312" s="151" t="s">
        <v>89</v>
      </c>
      <c r="D4312" s="151" t="s">
        <v>72</v>
      </c>
      <c r="E4312" s="152">
        <v>3</v>
      </c>
      <c r="F4312" s="153">
        <v>299000</v>
      </c>
      <c r="G4312" s="153">
        <v>897000</v>
      </c>
      <c r="H4312" s="50"/>
    </row>
    <row r="4313" spans="1:8" ht="43.5">
      <c r="A4313" s="151" t="s">
        <v>1493</v>
      </c>
      <c r="B4313" s="151" t="s">
        <v>93</v>
      </c>
      <c r="C4313" s="151" t="s">
        <v>94</v>
      </c>
      <c r="D4313" s="151" t="s">
        <v>72</v>
      </c>
      <c r="E4313" s="152">
        <v>2</v>
      </c>
      <c r="F4313" s="153">
        <v>549000</v>
      </c>
      <c r="G4313" s="153">
        <v>1098000</v>
      </c>
      <c r="H4313" s="50"/>
    </row>
    <row r="4314" spans="1:8" ht="43.5">
      <c r="A4314" s="151" t="s">
        <v>1493</v>
      </c>
      <c r="B4314" s="151" t="s">
        <v>86</v>
      </c>
      <c r="C4314" s="151" t="s">
        <v>87</v>
      </c>
      <c r="D4314" s="151" t="s">
        <v>72</v>
      </c>
      <c r="E4314" s="152">
        <v>11</v>
      </c>
      <c r="F4314" s="153">
        <v>169000</v>
      </c>
      <c r="G4314" s="153">
        <v>1859000</v>
      </c>
      <c r="H4314" s="50"/>
    </row>
    <row r="4315" spans="1:8" ht="43.5">
      <c r="A4315" s="151" t="s">
        <v>1494</v>
      </c>
      <c r="B4315" s="151" t="s">
        <v>83</v>
      </c>
      <c r="C4315" s="151" t="s">
        <v>84</v>
      </c>
      <c r="D4315" s="151" t="s">
        <v>72</v>
      </c>
      <c r="E4315" s="152">
        <v>5</v>
      </c>
      <c r="F4315" s="153">
        <v>125000</v>
      </c>
      <c r="G4315" s="153">
        <v>625000</v>
      </c>
      <c r="H4315" s="50"/>
    </row>
    <row r="4316" spans="1:8" ht="43.5">
      <c r="A4316" s="151" t="s">
        <v>1494</v>
      </c>
      <c r="B4316" s="151" t="s">
        <v>93</v>
      </c>
      <c r="C4316" s="151" t="s">
        <v>94</v>
      </c>
      <c r="D4316" s="151" t="s">
        <v>72</v>
      </c>
      <c r="E4316" s="152">
        <v>1</v>
      </c>
      <c r="F4316" s="153">
        <v>549000</v>
      </c>
      <c r="G4316" s="153">
        <v>549000</v>
      </c>
      <c r="H4316" s="50"/>
    </row>
    <row r="4317" spans="1:8" ht="43.5">
      <c r="A4317" s="151" t="s">
        <v>1494</v>
      </c>
      <c r="B4317" s="151" t="s">
        <v>75</v>
      </c>
      <c r="C4317" s="151" t="s">
        <v>76</v>
      </c>
      <c r="D4317" s="151" t="s">
        <v>78</v>
      </c>
      <c r="E4317" s="152">
        <v>8</v>
      </c>
      <c r="F4317" s="153">
        <v>189000</v>
      </c>
      <c r="G4317" s="153">
        <v>1512000</v>
      </c>
      <c r="H4317" s="50"/>
    </row>
    <row r="4318" spans="1:8" ht="43.5">
      <c r="A4318" s="151" t="s">
        <v>1495</v>
      </c>
      <c r="B4318" s="151" t="s">
        <v>98</v>
      </c>
      <c r="C4318" s="151" t="s">
        <v>99</v>
      </c>
      <c r="D4318" s="151" t="s">
        <v>72</v>
      </c>
      <c r="E4318" s="152">
        <v>8</v>
      </c>
      <c r="F4318" s="153">
        <v>99000</v>
      </c>
      <c r="G4318" s="153">
        <v>792000</v>
      </c>
      <c r="H4318" s="50"/>
    </row>
    <row r="4319" spans="1:8" ht="43.5">
      <c r="A4319" s="151" t="s">
        <v>1495</v>
      </c>
      <c r="B4319" s="151" t="s">
        <v>88</v>
      </c>
      <c r="C4319" s="151" t="s">
        <v>89</v>
      </c>
      <c r="D4319" s="151" t="s">
        <v>72</v>
      </c>
      <c r="E4319" s="152">
        <v>7</v>
      </c>
      <c r="F4319" s="153">
        <v>299000</v>
      </c>
      <c r="G4319" s="153">
        <v>2093000</v>
      </c>
      <c r="H4319" s="50"/>
    </row>
    <row r="4320" spans="1:8" ht="43.5">
      <c r="A4320" s="151" t="s">
        <v>1495</v>
      </c>
      <c r="B4320" s="151" t="s">
        <v>69</v>
      </c>
      <c r="C4320" s="151" t="s">
        <v>70</v>
      </c>
      <c r="D4320" s="151" t="s">
        <v>72</v>
      </c>
      <c r="E4320" s="152">
        <v>7</v>
      </c>
      <c r="F4320" s="153">
        <v>149000</v>
      </c>
      <c r="G4320" s="153">
        <v>1043000</v>
      </c>
      <c r="H4320" s="50"/>
    </row>
    <row r="4321" spans="1:8" ht="43.5">
      <c r="A4321" s="151" t="s">
        <v>1495</v>
      </c>
      <c r="B4321" s="151" t="s">
        <v>93</v>
      </c>
      <c r="C4321" s="151" t="s">
        <v>94</v>
      </c>
      <c r="D4321" s="151" t="s">
        <v>72</v>
      </c>
      <c r="E4321" s="152">
        <v>1</v>
      </c>
      <c r="F4321" s="153">
        <v>549000</v>
      </c>
      <c r="G4321" s="153">
        <v>549000</v>
      </c>
      <c r="H4321" s="50"/>
    </row>
    <row r="4322" spans="1:8" ht="43.5">
      <c r="A4322" s="151" t="s">
        <v>1495</v>
      </c>
      <c r="B4322" s="151" t="s">
        <v>91</v>
      </c>
      <c r="C4322" s="151" t="s">
        <v>92</v>
      </c>
      <c r="D4322" s="151" t="s">
        <v>72</v>
      </c>
      <c r="E4322" s="152">
        <v>6</v>
      </c>
      <c r="F4322" s="153">
        <v>249000</v>
      </c>
      <c r="G4322" s="153">
        <v>1494000</v>
      </c>
      <c r="H4322" s="50"/>
    </row>
    <row r="4323" spans="1:8" ht="43.5">
      <c r="A4323" s="151" t="s">
        <v>1496</v>
      </c>
      <c r="B4323" s="151" t="s">
        <v>86</v>
      </c>
      <c r="C4323" s="151" t="s">
        <v>87</v>
      </c>
      <c r="D4323" s="151" t="s">
        <v>72</v>
      </c>
      <c r="E4323" s="152">
        <v>2</v>
      </c>
      <c r="F4323" s="153">
        <v>169000</v>
      </c>
      <c r="G4323" s="153">
        <v>338000</v>
      </c>
      <c r="H4323" s="50"/>
    </row>
    <row r="4324" spans="1:8" ht="43.5">
      <c r="A4324" s="151" t="s">
        <v>1496</v>
      </c>
      <c r="B4324" s="151" t="s">
        <v>91</v>
      </c>
      <c r="C4324" s="151" t="s">
        <v>92</v>
      </c>
      <c r="D4324" s="151" t="s">
        <v>72</v>
      </c>
      <c r="E4324" s="152">
        <v>4</v>
      </c>
      <c r="F4324" s="153">
        <v>249000</v>
      </c>
      <c r="G4324" s="153">
        <v>996000</v>
      </c>
      <c r="H4324" s="50"/>
    </row>
    <row r="4325" spans="1:8" ht="43.5">
      <c r="A4325" s="151" t="s">
        <v>1496</v>
      </c>
      <c r="B4325" s="151" t="s">
        <v>79</v>
      </c>
      <c r="C4325" s="151" t="s">
        <v>80</v>
      </c>
      <c r="D4325" s="151" t="s">
        <v>72</v>
      </c>
      <c r="E4325" s="152">
        <v>4</v>
      </c>
      <c r="F4325" s="153">
        <v>129000</v>
      </c>
      <c r="G4325" s="153">
        <v>516000</v>
      </c>
      <c r="H4325" s="50"/>
    </row>
    <row r="4326" spans="1:8" ht="43.5">
      <c r="A4326" s="151" t="s">
        <v>1496</v>
      </c>
      <c r="B4326" s="151" t="s">
        <v>69</v>
      </c>
      <c r="C4326" s="151" t="s">
        <v>70</v>
      </c>
      <c r="D4326" s="151" t="s">
        <v>72</v>
      </c>
      <c r="E4326" s="152">
        <v>5</v>
      </c>
      <c r="F4326" s="153">
        <v>149000</v>
      </c>
      <c r="G4326" s="153">
        <v>745000</v>
      </c>
      <c r="H4326" s="50"/>
    </row>
    <row r="4327" spans="1:8" ht="43.5">
      <c r="A4327" s="151" t="s">
        <v>1496</v>
      </c>
      <c r="B4327" s="151" t="s">
        <v>73</v>
      </c>
      <c r="C4327" s="151" t="s">
        <v>74</v>
      </c>
      <c r="D4327" s="151" t="s">
        <v>72</v>
      </c>
      <c r="E4327" s="152">
        <v>1</v>
      </c>
      <c r="F4327" s="153">
        <v>119000</v>
      </c>
      <c r="G4327" s="153">
        <v>119000</v>
      </c>
      <c r="H4327" s="50"/>
    </row>
    <row r="4328" spans="1:8" ht="43.5">
      <c r="A4328" s="151" t="s">
        <v>1497</v>
      </c>
      <c r="B4328" s="151" t="s">
        <v>91</v>
      </c>
      <c r="C4328" s="151" t="s">
        <v>92</v>
      </c>
      <c r="D4328" s="151" t="s">
        <v>72</v>
      </c>
      <c r="E4328" s="152">
        <v>6</v>
      </c>
      <c r="F4328" s="153">
        <v>249000</v>
      </c>
      <c r="G4328" s="153">
        <v>1494000</v>
      </c>
      <c r="H4328" s="50"/>
    </row>
    <row r="4329" spans="1:8" ht="43.5">
      <c r="A4329" s="151" t="s">
        <v>1497</v>
      </c>
      <c r="B4329" s="151" t="s">
        <v>101</v>
      </c>
      <c r="C4329" s="151" t="s">
        <v>102</v>
      </c>
      <c r="D4329" s="151" t="s">
        <v>78</v>
      </c>
      <c r="E4329" s="152">
        <v>6</v>
      </c>
      <c r="F4329" s="153">
        <v>139000</v>
      </c>
      <c r="G4329" s="153">
        <v>834000</v>
      </c>
      <c r="H4329" s="50"/>
    </row>
    <row r="4330" spans="1:8" ht="43.5">
      <c r="A4330" s="151" t="s">
        <v>1497</v>
      </c>
      <c r="B4330" s="151" t="s">
        <v>93</v>
      </c>
      <c r="C4330" s="151" t="s">
        <v>94</v>
      </c>
      <c r="D4330" s="151" t="s">
        <v>72</v>
      </c>
      <c r="E4330" s="152">
        <v>1</v>
      </c>
      <c r="F4330" s="153">
        <v>549000</v>
      </c>
      <c r="G4330" s="153">
        <v>549000</v>
      </c>
      <c r="H4330" s="50"/>
    </row>
    <row r="4331" spans="1:8" ht="43.5">
      <c r="A4331" s="151" t="s">
        <v>1497</v>
      </c>
      <c r="B4331" s="151" t="s">
        <v>73</v>
      </c>
      <c r="C4331" s="151" t="s">
        <v>74</v>
      </c>
      <c r="D4331" s="151" t="s">
        <v>72</v>
      </c>
      <c r="E4331" s="152">
        <v>5</v>
      </c>
      <c r="F4331" s="153">
        <v>119000</v>
      </c>
      <c r="G4331" s="153">
        <v>595000</v>
      </c>
      <c r="H4331" s="50"/>
    </row>
    <row r="4332" spans="1:8" ht="43.5">
      <c r="A4332" s="151" t="s">
        <v>1497</v>
      </c>
      <c r="B4332" s="151" t="s">
        <v>86</v>
      </c>
      <c r="C4332" s="151" t="s">
        <v>87</v>
      </c>
      <c r="D4332" s="151" t="s">
        <v>72</v>
      </c>
      <c r="E4332" s="152">
        <v>6</v>
      </c>
      <c r="F4332" s="153">
        <v>169000</v>
      </c>
      <c r="G4332" s="153">
        <v>1014000</v>
      </c>
      <c r="H4332" s="50"/>
    </row>
    <row r="4333" spans="1:8" ht="43.5">
      <c r="A4333" s="151" t="s">
        <v>1498</v>
      </c>
      <c r="B4333" s="151" t="s">
        <v>83</v>
      </c>
      <c r="C4333" s="151" t="s">
        <v>84</v>
      </c>
      <c r="D4333" s="151" t="s">
        <v>72</v>
      </c>
      <c r="E4333" s="152">
        <v>3</v>
      </c>
      <c r="F4333" s="153">
        <v>125000</v>
      </c>
      <c r="G4333" s="153">
        <v>375000</v>
      </c>
      <c r="H4333" s="50"/>
    </row>
    <row r="4334" spans="1:8" ht="43.5">
      <c r="A4334" s="151" t="s">
        <v>1498</v>
      </c>
      <c r="B4334" s="151" t="s">
        <v>93</v>
      </c>
      <c r="C4334" s="151" t="s">
        <v>94</v>
      </c>
      <c r="D4334" s="151" t="s">
        <v>72</v>
      </c>
      <c r="E4334" s="152">
        <v>5</v>
      </c>
      <c r="F4334" s="153">
        <v>549000</v>
      </c>
      <c r="G4334" s="153">
        <v>2745000</v>
      </c>
      <c r="H4334" s="50"/>
    </row>
    <row r="4335" spans="1:8" ht="43.5">
      <c r="A4335" s="151" t="s">
        <v>1498</v>
      </c>
      <c r="B4335" s="151" t="s">
        <v>98</v>
      </c>
      <c r="C4335" s="151" t="s">
        <v>99</v>
      </c>
      <c r="D4335" s="151" t="s">
        <v>72</v>
      </c>
      <c r="E4335" s="152">
        <v>6</v>
      </c>
      <c r="F4335" s="153">
        <v>99000</v>
      </c>
      <c r="G4335" s="153">
        <v>594000</v>
      </c>
      <c r="H4335" s="50"/>
    </row>
    <row r="4336" spans="1:8" ht="43.5">
      <c r="A4336" s="151" t="s">
        <v>1498</v>
      </c>
      <c r="B4336" s="151" t="s">
        <v>81</v>
      </c>
      <c r="C4336" s="151" t="s">
        <v>82</v>
      </c>
      <c r="D4336" s="151" t="s">
        <v>72</v>
      </c>
      <c r="E4336" s="152">
        <v>7</v>
      </c>
      <c r="F4336" s="153">
        <v>159000</v>
      </c>
      <c r="G4336" s="153">
        <v>1113000</v>
      </c>
      <c r="H4336" s="50"/>
    </row>
    <row r="4337" spans="1:8" ht="43.5">
      <c r="A4337" s="151" t="s">
        <v>1498</v>
      </c>
      <c r="B4337" s="151" t="s">
        <v>101</v>
      </c>
      <c r="C4337" s="151" t="s">
        <v>102</v>
      </c>
      <c r="D4337" s="151" t="s">
        <v>78</v>
      </c>
      <c r="E4337" s="152">
        <v>5</v>
      </c>
      <c r="F4337" s="153">
        <v>139000</v>
      </c>
      <c r="G4337" s="153">
        <v>695000</v>
      </c>
      <c r="H4337" s="50"/>
    </row>
    <row r="4338" spans="1:8" ht="43.5">
      <c r="A4338" s="151" t="s">
        <v>1498</v>
      </c>
      <c r="B4338" s="151" t="s">
        <v>96</v>
      </c>
      <c r="C4338" s="151" t="s">
        <v>97</v>
      </c>
      <c r="D4338" s="151" t="s">
        <v>72</v>
      </c>
      <c r="E4338" s="152">
        <v>3</v>
      </c>
      <c r="F4338" s="153">
        <v>449000</v>
      </c>
      <c r="G4338" s="153">
        <v>1347000</v>
      </c>
      <c r="H4338" s="50"/>
    </row>
    <row r="4339" spans="1:8" ht="29.25">
      <c r="A4339" s="151" t="s">
        <v>1499</v>
      </c>
      <c r="B4339" s="151" t="s">
        <v>91</v>
      </c>
      <c r="C4339" s="151" t="s">
        <v>92</v>
      </c>
      <c r="D4339" s="151" t="s">
        <v>72</v>
      </c>
      <c r="E4339" s="152">
        <v>5</v>
      </c>
      <c r="F4339" s="153">
        <v>249000</v>
      </c>
      <c r="G4339" s="153">
        <v>1245000</v>
      </c>
      <c r="H4339" s="50"/>
    </row>
    <row r="4340" spans="1:8" ht="29.25">
      <c r="A4340" s="151" t="s">
        <v>1499</v>
      </c>
      <c r="B4340" s="151" t="s">
        <v>98</v>
      </c>
      <c r="C4340" s="151" t="s">
        <v>99</v>
      </c>
      <c r="D4340" s="151" t="s">
        <v>72</v>
      </c>
      <c r="E4340" s="152">
        <v>6</v>
      </c>
      <c r="F4340" s="153">
        <v>99000</v>
      </c>
      <c r="G4340" s="153">
        <v>594000</v>
      </c>
      <c r="H4340" s="50"/>
    </row>
    <row r="4341" spans="1:8" ht="29.25">
      <c r="A4341" s="151" t="s">
        <v>1499</v>
      </c>
      <c r="B4341" s="151" t="s">
        <v>93</v>
      </c>
      <c r="C4341" s="151" t="s">
        <v>94</v>
      </c>
      <c r="D4341" s="151" t="s">
        <v>72</v>
      </c>
      <c r="E4341" s="152">
        <v>3</v>
      </c>
      <c r="F4341" s="153">
        <v>549000</v>
      </c>
      <c r="G4341" s="153">
        <v>1647000</v>
      </c>
      <c r="H4341" s="50"/>
    </row>
    <row r="4342" spans="1:8" ht="43.5">
      <c r="A4342" s="151" t="s">
        <v>1500</v>
      </c>
      <c r="B4342" s="151" t="s">
        <v>88</v>
      </c>
      <c r="C4342" s="151" t="s">
        <v>89</v>
      </c>
      <c r="D4342" s="151" t="s">
        <v>72</v>
      </c>
      <c r="E4342" s="152">
        <v>6</v>
      </c>
      <c r="F4342" s="153">
        <v>299000</v>
      </c>
      <c r="G4342" s="153">
        <v>1794000</v>
      </c>
      <c r="H4342" s="50"/>
    </row>
    <row r="4343" spans="1:8" ht="43.5">
      <c r="A4343" s="151" t="s">
        <v>1500</v>
      </c>
      <c r="B4343" s="151" t="s">
        <v>75</v>
      </c>
      <c r="C4343" s="151" t="s">
        <v>76</v>
      </c>
      <c r="D4343" s="151" t="s">
        <v>78</v>
      </c>
      <c r="E4343" s="152">
        <v>8</v>
      </c>
      <c r="F4343" s="153">
        <v>189000</v>
      </c>
      <c r="G4343" s="153">
        <v>1512000</v>
      </c>
      <c r="H4343" s="50"/>
    </row>
    <row r="4344" spans="1:8" ht="43.5">
      <c r="A4344" s="151" t="s">
        <v>1500</v>
      </c>
      <c r="B4344" s="151" t="s">
        <v>91</v>
      </c>
      <c r="C4344" s="151" t="s">
        <v>92</v>
      </c>
      <c r="D4344" s="151" t="s">
        <v>72</v>
      </c>
      <c r="E4344" s="152">
        <v>5</v>
      </c>
      <c r="F4344" s="153">
        <v>249000</v>
      </c>
      <c r="G4344" s="153">
        <v>1245000</v>
      </c>
      <c r="H4344" s="50"/>
    </row>
    <row r="4345" spans="1:8" ht="43.5">
      <c r="A4345" s="151" t="s">
        <v>1500</v>
      </c>
      <c r="B4345" s="151" t="s">
        <v>93</v>
      </c>
      <c r="C4345" s="151" t="s">
        <v>94</v>
      </c>
      <c r="D4345" s="151" t="s">
        <v>72</v>
      </c>
      <c r="E4345" s="152">
        <v>4</v>
      </c>
      <c r="F4345" s="153">
        <v>549000</v>
      </c>
      <c r="G4345" s="153">
        <v>2196000</v>
      </c>
      <c r="H4345" s="50"/>
    </row>
    <row r="4346" spans="1:8" ht="43.5">
      <c r="A4346" s="151" t="s">
        <v>1500</v>
      </c>
      <c r="B4346" s="151" t="s">
        <v>69</v>
      </c>
      <c r="C4346" s="151" t="s">
        <v>70</v>
      </c>
      <c r="D4346" s="151" t="s">
        <v>72</v>
      </c>
      <c r="E4346" s="152">
        <v>5</v>
      </c>
      <c r="F4346" s="153">
        <v>149000</v>
      </c>
      <c r="G4346" s="153">
        <v>745000</v>
      </c>
      <c r="H4346" s="50"/>
    </row>
    <row r="4347" spans="1:8" ht="43.5">
      <c r="A4347" s="151" t="s">
        <v>1500</v>
      </c>
      <c r="B4347" s="151" t="s">
        <v>86</v>
      </c>
      <c r="C4347" s="151" t="s">
        <v>87</v>
      </c>
      <c r="D4347" s="151" t="s">
        <v>72</v>
      </c>
      <c r="E4347" s="152">
        <v>12</v>
      </c>
      <c r="F4347" s="153">
        <v>169000</v>
      </c>
      <c r="G4347" s="153">
        <v>2028000</v>
      </c>
      <c r="H4347" s="50"/>
    </row>
    <row r="4348" spans="1:8" ht="29.25">
      <c r="A4348" s="151" t="s">
        <v>1501</v>
      </c>
      <c r="B4348" s="151" t="s">
        <v>81</v>
      </c>
      <c r="C4348" s="151" t="s">
        <v>82</v>
      </c>
      <c r="D4348" s="151" t="s">
        <v>72</v>
      </c>
      <c r="E4348" s="152">
        <v>5</v>
      </c>
      <c r="F4348" s="153">
        <v>159000</v>
      </c>
      <c r="G4348" s="153">
        <v>795000</v>
      </c>
      <c r="H4348" s="50"/>
    </row>
    <row r="4349" spans="1:8" ht="29.25">
      <c r="A4349" s="151" t="s">
        <v>1501</v>
      </c>
      <c r="B4349" s="151" t="s">
        <v>83</v>
      </c>
      <c r="C4349" s="151" t="s">
        <v>84</v>
      </c>
      <c r="D4349" s="151" t="s">
        <v>72</v>
      </c>
      <c r="E4349" s="152">
        <v>5</v>
      </c>
      <c r="F4349" s="153">
        <v>125000</v>
      </c>
      <c r="G4349" s="153">
        <v>625000</v>
      </c>
      <c r="H4349" s="50"/>
    </row>
    <row r="4350" spans="1:8" ht="43.5">
      <c r="A4350" s="151" t="s">
        <v>1502</v>
      </c>
      <c r="B4350" s="151" t="s">
        <v>86</v>
      </c>
      <c r="C4350" s="151" t="s">
        <v>87</v>
      </c>
      <c r="D4350" s="151" t="s">
        <v>72</v>
      </c>
      <c r="E4350" s="152">
        <v>6</v>
      </c>
      <c r="F4350" s="153">
        <v>169000</v>
      </c>
      <c r="G4350" s="153">
        <v>1014000</v>
      </c>
      <c r="H4350" s="50"/>
    </row>
    <row r="4351" spans="1:8" ht="43.5">
      <c r="A4351" s="151" t="s">
        <v>1502</v>
      </c>
      <c r="B4351" s="151" t="s">
        <v>79</v>
      </c>
      <c r="C4351" s="151" t="s">
        <v>80</v>
      </c>
      <c r="D4351" s="151" t="s">
        <v>72</v>
      </c>
      <c r="E4351" s="152">
        <v>2</v>
      </c>
      <c r="F4351" s="153">
        <v>129000</v>
      </c>
      <c r="G4351" s="153">
        <v>258000</v>
      </c>
      <c r="H4351" s="50"/>
    </row>
    <row r="4352" spans="1:8" ht="43.5">
      <c r="A4352" s="151" t="s">
        <v>1502</v>
      </c>
      <c r="B4352" s="151" t="s">
        <v>81</v>
      </c>
      <c r="C4352" s="151" t="s">
        <v>82</v>
      </c>
      <c r="D4352" s="151" t="s">
        <v>72</v>
      </c>
      <c r="E4352" s="152">
        <v>10</v>
      </c>
      <c r="F4352" s="153">
        <v>159000</v>
      </c>
      <c r="G4352" s="153">
        <v>1590000</v>
      </c>
      <c r="H4352" s="50"/>
    </row>
    <row r="4353" spans="1:8" ht="43.5">
      <c r="A4353" s="151" t="s">
        <v>1502</v>
      </c>
      <c r="B4353" s="151" t="s">
        <v>73</v>
      </c>
      <c r="C4353" s="151" t="s">
        <v>74</v>
      </c>
      <c r="D4353" s="151" t="s">
        <v>72</v>
      </c>
      <c r="E4353" s="152">
        <v>3</v>
      </c>
      <c r="F4353" s="153">
        <v>119000</v>
      </c>
      <c r="G4353" s="153">
        <v>357000</v>
      </c>
      <c r="H4353" s="50"/>
    </row>
    <row r="4354" spans="1:8" ht="29.25">
      <c r="A4354" s="151" t="s">
        <v>1503</v>
      </c>
      <c r="B4354" s="151" t="s">
        <v>69</v>
      </c>
      <c r="C4354" s="151" t="s">
        <v>70</v>
      </c>
      <c r="D4354" s="151" t="s">
        <v>72</v>
      </c>
      <c r="E4354" s="152">
        <v>12</v>
      </c>
      <c r="F4354" s="153">
        <v>149000</v>
      </c>
      <c r="G4354" s="153">
        <v>1788000</v>
      </c>
      <c r="H4354" s="50"/>
    </row>
    <row r="4355" spans="1:8" ht="29.25">
      <c r="A4355" s="151" t="s">
        <v>1503</v>
      </c>
      <c r="B4355" s="151" t="s">
        <v>88</v>
      </c>
      <c r="C4355" s="151" t="s">
        <v>89</v>
      </c>
      <c r="D4355" s="151" t="s">
        <v>72</v>
      </c>
      <c r="E4355" s="152">
        <v>4</v>
      </c>
      <c r="F4355" s="153">
        <v>299000</v>
      </c>
      <c r="G4355" s="153">
        <v>1196000</v>
      </c>
      <c r="H4355" s="50"/>
    </row>
    <row r="4356" spans="1:8" ht="29.25">
      <c r="A4356" s="151" t="s">
        <v>1503</v>
      </c>
      <c r="B4356" s="151" t="s">
        <v>73</v>
      </c>
      <c r="C4356" s="151" t="s">
        <v>74</v>
      </c>
      <c r="D4356" s="151" t="s">
        <v>72</v>
      </c>
      <c r="E4356" s="152">
        <v>1</v>
      </c>
      <c r="F4356" s="153">
        <v>119000</v>
      </c>
      <c r="G4356" s="153">
        <v>119000</v>
      </c>
      <c r="H4356" s="50"/>
    </row>
    <row r="4357" spans="1:8" ht="29.25">
      <c r="A4357" s="151" t="s">
        <v>1503</v>
      </c>
      <c r="B4357" s="151" t="s">
        <v>79</v>
      </c>
      <c r="C4357" s="151" t="s">
        <v>80</v>
      </c>
      <c r="D4357" s="151" t="s">
        <v>72</v>
      </c>
      <c r="E4357" s="152">
        <v>7</v>
      </c>
      <c r="F4357" s="153">
        <v>129000</v>
      </c>
      <c r="G4357" s="153">
        <v>903000</v>
      </c>
      <c r="H4357" s="50"/>
    </row>
    <row r="4358" spans="1:8" ht="29.25">
      <c r="A4358" s="151" t="s">
        <v>1504</v>
      </c>
      <c r="B4358" s="151" t="s">
        <v>98</v>
      </c>
      <c r="C4358" s="151" t="s">
        <v>99</v>
      </c>
      <c r="D4358" s="151" t="s">
        <v>72</v>
      </c>
      <c r="E4358" s="152">
        <v>12</v>
      </c>
      <c r="F4358" s="153">
        <v>99000</v>
      </c>
      <c r="G4358" s="153">
        <v>1188000</v>
      </c>
      <c r="H4358" s="50"/>
    </row>
    <row r="4359" spans="1:8" ht="29.25">
      <c r="A4359" s="151" t="s">
        <v>1504</v>
      </c>
      <c r="B4359" s="151" t="s">
        <v>101</v>
      </c>
      <c r="C4359" s="151" t="s">
        <v>102</v>
      </c>
      <c r="D4359" s="151" t="s">
        <v>78</v>
      </c>
      <c r="E4359" s="152">
        <v>12</v>
      </c>
      <c r="F4359" s="153">
        <v>139000</v>
      </c>
      <c r="G4359" s="153">
        <v>1668000</v>
      </c>
      <c r="H4359" s="50"/>
    </row>
    <row r="4360" spans="1:8" ht="29.25">
      <c r="A4360" s="151" t="s">
        <v>1504</v>
      </c>
      <c r="B4360" s="151" t="s">
        <v>86</v>
      </c>
      <c r="C4360" s="151" t="s">
        <v>87</v>
      </c>
      <c r="D4360" s="151" t="s">
        <v>72</v>
      </c>
      <c r="E4360" s="152">
        <v>2</v>
      </c>
      <c r="F4360" s="153">
        <v>169000</v>
      </c>
      <c r="G4360" s="153">
        <v>338000</v>
      </c>
      <c r="H4360" s="50"/>
    </row>
    <row r="4361" spans="1:8" ht="29.25">
      <c r="A4361" s="151" t="s">
        <v>1504</v>
      </c>
      <c r="B4361" s="151" t="s">
        <v>69</v>
      </c>
      <c r="C4361" s="151" t="s">
        <v>70</v>
      </c>
      <c r="D4361" s="151" t="s">
        <v>72</v>
      </c>
      <c r="E4361" s="152">
        <v>12</v>
      </c>
      <c r="F4361" s="153">
        <v>149000</v>
      </c>
      <c r="G4361" s="153">
        <v>1788000</v>
      </c>
      <c r="H4361" s="50"/>
    </row>
    <row r="4362" spans="1:8" ht="29.25">
      <c r="A4362" s="151" t="s">
        <v>1504</v>
      </c>
      <c r="B4362" s="151" t="s">
        <v>88</v>
      </c>
      <c r="C4362" s="151" t="s">
        <v>89</v>
      </c>
      <c r="D4362" s="151" t="s">
        <v>72</v>
      </c>
      <c r="E4362" s="152">
        <v>4</v>
      </c>
      <c r="F4362" s="153">
        <v>299000</v>
      </c>
      <c r="G4362" s="153">
        <v>1196000</v>
      </c>
      <c r="H4362" s="50"/>
    </row>
    <row r="4363" spans="1:8" ht="29.25">
      <c r="A4363" s="151" t="s">
        <v>1505</v>
      </c>
      <c r="B4363" s="151" t="s">
        <v>75</v>
      </c>
      <c r="C4363" s="151" t="s">
        <v>76</v>
      </c>
      <c r="D4363" s="151" t="s">
        <v>78</v>
      </c>
      <c r="E4363" s="152">
        <v>7</v>
      </c>
      <c r="F4363" s="153">
        <v>189000</v>
      </c>
      <c r="G4363" s="153">
        <v>1323000</v>
      </c>
      <c r="H4363" s="50"/>
    </row>
    <row r="4364" spans="1:8" ht="29.25">
      <c r="A4364" s="151" t="s">
        <v>1505</v>
      </c>
      <c r="B4364" s="151" t="s">
        <v>93</v>
      </c>
      <c r="C4364" s="151" t="s">
        <v>94</v>
      </c>
      <c r="D4364" s="151" t="s">
        <v>72</v>
      </c>
      <c r="E4364" s="152">
        <v>3</v>
      </c>
      <c r="F4364" s="153">
        <v>549000</v>
      </c>
      <c r="G4364" s="153">
        <v>1647000</v>
      </c>
      <c r="H4364" s="50"/>
    </row>
    <row r="4365" spans="1:8" ht="29.25">
      <c r="A4365" s="151" t="s">
        <v>1505</v>
      </c>
      <c r="B4365" s="151" t="s">
        <v>83</v>
      </c>
      <c r="C4365" s="151" t="s">
        <v>84</v>
      </c>
      <c r="D4365" s="151" t="s">
        <v>72</v>
      </c>
      <c r="E4365" s="152">
        <v>11</v>
      </c>
      <c r="F4365" s="153">
        <v>125000</v>
      </c>
      <c r="G4365" s="153">
        <v>1375000</v>
      </c>
      <c r="H4365" s="50"/>
    </row>
    <row r="4366" spans="1:8" ht="29.25">
      <c r="A4366" s="151" t="s">
        <v>1505</v>
      </c>
      <c r="B4366" s="151" t="s">
        <v>81</v>
      </c>
      <c r="C4366" s="151" t="s">
        <v>82</v>
      </c>
      <c r="D4366" s="151" t="s">
        <v>72</v>
      </c>
      <c r="E4366" s="152">
        <v>6</v>
      </c>
      <c r="F4366" s="153">
        <v>159000</v>
      </c>
      <c r="G4366" s="153">
        <v>954000</v>
      </c>
      <c r="H4366" s="50"/>
    </row>
    <row r="4367" spans="1:8" ht="43.5">
      <c r="A4367" s="151" t="s">
        <v>1506</v>
      </c>
      <c r="B4367" s="151" t="s">
        <v>91</v>
      </c>
      <c r="C4367" s="151" t="s">
        <v>92</v>
      </c>
      <c r="D4367" s="151" t="s">
        <v>72</v>
      </c>
      <c r="E4367" s="152">
        <v>5</v>
      </c>
      <c r="F4367" s="153">
        <v>249000</v>
      </c>
      <c r="G4367" s="153">
        <v>1245000</v>
      </c>
      <c r="H4367" s="50"/>
    </row>
    <row r="4368" spans="1:8" ht="43.5">
      <c r="A4368" s="151" t="s">
        <v>1506</v>
      </c>
      <c r="B4368" s="151" t="s">
        <v>88</v>
      </c>
      <c r="C4368" s="151" t="s">
        <v>89</v>
      </c>
      <c r="D4368" s="151" t="s">
        <v>72</v>
      </c>
      <c r="E4368" s="152">
        <v>6</v>
      </c>
      <c r="F4368" s="153">
        <v>299000</v>
      </c>
      <c r="G4368" s="153">
        <v>1794000</v>
      </c>
      <c r="H4368" s="50"/>
    </row>
    <row r="4369" spans="1:8" ht="43.5">
      <c r="A4369" s="151" t="s">
        <v>1506</v>
      </c>
      <c r="B4369" s="151" t="s">
        <v>75</v>
      </c>
      <c r="C4369" s="151" t="s">
        <v>76</v>
      </c>
      <c r="D4369" s="151" t="s">
        <v>78</v>
      </c>
      <c r="E4369" s="152">
        <v>12</v>
      </c>
      <c r="F4369" s="153">
        <v>189000</v>
      </c>
      <c r="G4369" s="153">
        <v>2268000</v>
      </c>
      <c r="H4369" s="50"/>
    </row>
    <row r="4370" spans="1:8" ht="43.5">
      <c r="A4370" s="151" t="s">
        <v>1507</v>
      </c>
      <c r="B4370" s="151" t="s">
        <v>101</v>
      </c>
      <c r="C4370" s="151" t="s">
        <v>102</v>
      </c>
      <c r="D4370" s="151" t="s">
        <v>78</v>
      </c>
      <c r="E4370" s="152">
        <v>6</v>
      </c>
      <c r="F4370" s="153">
        <v>139000</v>
      </c>
      <c r="G4370" s="153">
        <v>834000</v>
      </c>
      <c r="H4370" s="50"/>
    </row>
    <row r="4371" spans="1:8" ht="43.5">
      <c r="A4371" s="151" t="s">
        <v>1507</v>
      </c>
      <c r="B4371" s="151" t="s">
        <v>79</v>
      </c>
      <c r="C4371" s="151" t="s">
        <v>80</v>
      </c>
      <c r="D4371" s="151" t="s">
        <v>72</v>
      </c>
      <c r="E4371" s="152">
        <v>12</v>
      </c>
      <c r="F4371" s="153">
        <v>129000</v>
      </c>
      <c r="G4371" s="153">
        <v>1548000</v>
      </c>
      <c r="H4371" s="50"/>
    </row>
    <row r="4372" spans="1:8" ht="43.5">
      <c r="A4372" s="151" t="s">
        <v>1507</v>
      </c>
      <c r="B4372" s="151" t="s">
        <v>96</v>
      </c>
      <c r="C4372" s="151" t="s">
        <v>97</v>
      </c>
      <c r="D4372" s="151" t="s">
        <v>72</v>
      </c>
      <c r="E4372" s="152">
        <v>1</v>
      </c>
      <c r="F4372" s="153">
        <v>449000</v>
      </c>
      <c r="G4372" s="153">
        <v>449000</v>
      </c>
      <c r="H4372" s="50"/>
    </row>
    <row r="4373" spans="1:8" ht="43.5">
      <c r="A4373" s="151" t="s">
        <v>1508</v>
      </c>
      <c r="B4373" s="151" t="s">
        <v>83</v>
      </c>
      <c r="C4373" s="151" t="s">
        <v>84</v>
      </c>
      <c r="D4373" s="151" t="s">
        <v>72</v>
      </c>
      <c r="E4373" s="152">
        <v>10</v>
      </c>
      <c r="F4373" s="153">
        <v>125000</v>
      </c>
      <c r="G4373" s="153">
        <v>1250000</v>
      </c>
      <c r="H4373" s="50"/>
    </row>
    <row r="4374" spans="1:8" ht="43.5">
      <c r="A4374" s="151" t="s">
        <v>1508</v>
      </c>
      <c r="B4374" s="151" t="s">
        <v>73</v>
      </c>
      <c r="C4374" s="151" t="s">
        <v>74</v>
      </c>
      <c r="D4374" s="151" t="s">
        <v>72</v>
      </c>
      <c r="E4374" s="152">
        <v>4</v>
      </c>
      <c r="F4374" s="153">
        <v>119000</v>
      </c>
      <c r="G4374" s="153">
        <v>476000</v>
      </c>
      <c r="H4374" s="50"/>
    </row>
    <row r="4375" spans="1:8" ht="43.5">
      <c r="A4375" s="151" t="s">
        <v>1508</v>
      </c>
      <c r="B4375" s="151" t="s">
        <v>98</v>
      </c>
      <c r="C4375" s="151" t="s">
        <v>99</v>
      </c>
      <c r="D4375" s="151" t="s">
        <v>72</v>
      </c>
      <c r="E4375" s="152">
        <v>9</v>
      </c>
      <c r="F4375" s="153">
        <v>99000</v>
      </c>
      <c r="G4375" s="153">
        <v>891000</v>
      </c>
      <c r="H4375" s="50"/>
    </row>
    <row r="4376" spans="1:8" ht="29.25">
      <c r="A4376" s="151" t="s">
        <v>1509</v>
      </c>
      <c r="B4376" s="151" t="s">
        <v>93</v>
      </c>
      <c r="C4376" s="151" t="s">
        <v>94</v>
      </c>
      <c r="D4376" s="151" t="s">
        <v>72</v>
      </c>
      <c r="E4376" s="152">
        <v>5</v>
      </c>
      <c r="F4376" s="153">
        <v>549000</v>
      </c>
      <c r="G4376" s="153">
        <v>2745000</v>
      </c>
      <c r="H4376" s="50"/>
    </row>
    <row r="4377" spans="1:8" ht="29.25">
      <c r="A4377" s="151" t="s">
        <v>1509</v>
      </c>
      <c r="B4377" s="151" t="s">
        <v>81</v>
      </c>
      <c r="C4377" s="151" t="s">
        <v>82</v>
      </c>
      <c r="D4377" s="151" t="s">
        <v>72</v>
      </c>
      <c r="E4377" s="152">
        <v>9</v>
      </c>
      <c r="F4377" s="153">
        <v>159000</v>
      </c>
      <c r="G4377" s="153">
        <v>1431000</v>
      </c>
      <c r="H4377" s="50"/>
    </row>
    <row r="4378" spans="1:8" ht="29.25">
      <c r="A4378" s="151" t="s">
        <v>1509</v>
      </c>
      <c r="B4378" s="151" t="s">
        <v>75</v>
      </c>
      <c r="C4378" s="151" t="s">
        <v>76</v>
      </c>
      <c r="D4378" s="151" t="s">
        <v>78</v>
      </c>
      <c r="E4378" s="152">
        <v>6</v>
      </c>
      <c r="F4378" s="153">
        <v>189000</v>
      </c>
      <c r="G4378" s="153">
        <v>1134000</v>
      </c>
      <c r="H4378" s="50"/>
    </row>
    <row r="4379" spans="1:8" ht="29.25">
      <c r="A4379" s="151" t="s">
        <v>1509</v>
      </c>
      <c r="B4379" s="151" t="s">
        <v>79</v>
      </c>
      <c r="C4379" s="151" t="s">
        <v>80</v>
      </c>
      <c r="D4379" s="151" t="s">
        <v>72</v>
      </c>
      <c r="E4379" s="152">
        <v>3</v>
      </c>
      <c r="F4379" s="153">
        <v>129000</v>
      </c>
      <c r="G4379" s="153">
        <v>387000</v>
      </c>
      <c r="H4379" s="50"/>
    </row>
    <row r="4380" spans="1:8" ht="43.5">
      <c r="A4380" s="151" t="s">
        <v>1510</v>
      </c>
      <c r="B4380" s="151" t="s">
        <v>93</v>
      </c>
      <c r="C4380" s="151" t="s">
        <v>94</v>
      </c>
      <c r="D4380" s="151" t="s">
        <v>72</v>
      </c>
      <c r="E4380" s="152">
        <v>3</v>
      </c>
      <c r="F4380" s="153">
        <v>549000</v>
      </c>
      <c r="G4380" s="153">
        <v>1647000</v>
      </c>
      <c r="H4380" s="50"/>
    </row>
    <row r="4381" spans="1:8" ht="43.5">
      <c r="A4381" s="151" t="s">
        <v>1510</v>
      </c>
      <c r="B4381" s="151" t="s">
        <v>83</v>
      </c>
      <c r="C4381" s="151" t="s">
        <v>84</v>
      </c>
      <c r="D4381" s="151" t="s">
        <v>72</v>
      </c>
      <c r="E4381" s="152">
        <v>8</v>
      </c>
      <c r="F4381" s="153">
        <v>125000</v>
      </c>
      <c r="G4381" s="153">
        <v>1000000</v>
      </c>
      <c r="H4381" s="50"/>
    </row>
    <row r="4382" spans="1:8" ht="29.25">
      <c r="A4382" s="151" t="s">
        <v>1511</v>
      </c>
      <c r="B4382" s="151" t="s">
        <v>81</v>
      </c>
      <c r="C4382" s="151" t="s">
        <v>82</v>
      </c>
      <c r="D4382" s="151" t="s">
        <v>72</v>
      </c>
      <c r="E4382" s="152">
        <v>3</v>
      </c>
      <c r="F4382" s="153">
        <v>159000</v>
      </c>
      <c r="G4382" s="153">
        <v>477000</v>
      </c>
      <c r="H4382" s="50"/>
    </row>
    <row r="4383" spans="1:8" ht="29.25">
      <c r="A4383" s="151" t="s">
        <v>1511</v>
      </c>
      <c r="B4383" s="151" t="s">
        <v>79</v>
      </c>
      <c r="C4383" s="151" t="s">
        <v>80</v>
      </c>
      <c r="D4383" s="151" t="s">
        <v>72</v>
      </c>
      <c r="E4383" s="152">
        <v>12</v>
      </c>
      <c r="F4383" s="153">
        <v>129000</v>
      </c>
      <c r="G4383" s="153">
        <v>1548000</v>
      </c>
      <c r="H4383" s="50"/>
    </row>
    <row r="4384" spans="1:8" ht="29.25">
      <c r="A4384" s="151" t="s">
        <v>1511</v>
      </c>
      <c r="B4384" s="151" t="s">
        <v>96</v>
      </c>
      <c r="C4384" s="151" t="s">
        <v>97</v>
      </c>
      <c r="D4384" s="151" t="s">
        <v>72</v>
      </c>
      <c r="E4384" s="152">
        <v>2</v>
      </c>
      <c r="F4384" s="153">
        <v>449000</v>
      </c>
      <c r="G4384" s="153">
        <v>898000</v>
      </c>
      <c r="H4384" s="50"/>
    </row>
    <row r="4385" spans="1:8" ht="29.25">
      <c r="A4385" s="151" t="s">
        <v>1511</v>
      </c>
      <c r="B4385" s="151" t="s">
        <v>83</v>
      </c>
      <c r="C4385" s="151" t="s">
        <v>84</v>
      </c>
      <c r="D4385" s="151" t="s">
        <v>72</v>
      </c>
      <c r="E4385" s="152">
        <v>3</v>
      </c>
      <c r="F4385" s="153">
        <v>125000</v>
      </c>
      <c r="G4385" s="153">
        <v>375000</v>
      </c>
      <c r="H4385" s="50"/>
    </row>
    <row r="4386" spans="1:8" ht="43.5">
      <c r="A4386" s="151" t="s">
        <v>1512</v>
      </c>
      <c r="B4386" s="151" t="s">
        <v>75</v>
      </c>
      <c r="C4386" s="151" t="s">
        <v>76</v>
      </c>
      <c r="D4386" s="151" t="s">
        <v>78</v>
      </c>
      <c r="E4386" s="152">
        <v>12</v>
      </c>
      <c r="F4386" s="153">
        <v>189000</v>
      </c>
      <c r="G4386" s="153">
        <v>2268000</v>
      </c>
      <c r="H4386" s="50"/>
    </row>
    <row r="4387" spans="1:8" ht="43.5">
      <c r="A4387" s="151" t="s">
        <v>1512</v>
      </c>
      <c r="B4387" s="151" t="s">
        <v>98</v>
      </c>
      <c r="C4387" s="151" t="s">
        <v>99</v>
      </c>
      <c r="D4387" s="151" t="s">
        <v>72</v>
      </c>
      <c r="E4387" s="152">
        <v>3</v>
      </c>
      <c r="F4387" s="153">
        <v>99000</v>
      </c>
      <c r="G4387" s="153">
        <v>297000</v>
      </c>
      <c r="H4387" s="50"/>
    </row>
    <row r="4388" spans="1:8" ht="43.5">
      <c r="A4388" s="151" t="s">
        <v>1512</v>
      </c>
      <c r="B4388" s="151" t="s">
        <v>83</v>
      </c>
      <c r="C4388" s="151" t="s">
        <v>84</v>
      </c>
      <c r="D4388" s="151" t="s">
        <v>72</v>
      </c>
      <c r="E4388" s="152">
        <v>2</v>
      </c>
      <c r="F4388" s="153">
        <v>125000</v>
      </c>
      <c r="G4388" s="153">
        <v>250000</v>
      </c>
      <c r="H4388" s="50"/>
    </row>
    <row r="4389" spans="1:8" ht="43.5">
      <c r="A4389" s="151" t="s">
        <v>1512</v>
      </c>
      <c r="B4389" s="151" t="s">
        <v>81</v>
      </c>
      <c r="C4389" s="151" t="s">
        <v>82</v>
      </c>
      <c r="D4389" s="151" t="s">
        <v>72</v>
      </c>
      <c r="E4389" s="152">
        <v>11</v>
      </c>
      <c r="F4389" s="153">
        <v>159000</v>
      </c>
      <c r="G4389" s="153">
        <v>1749000</v>
      </c>
      <c r="H4389" s="50"/>
    </row>
    <row r="4390" spans="1:8" ht="29.25">
      <c r="A4390" s="151" t="s">
        <v>1513</v>
      </c>
      <c r="B4390" s="151" t="s">
        <v>79</v>
      </c>
      <c r="C4390" s="151" t="s">
        <v>80</v>
      </c>
      <c r="D4390" s="151" t="s">
        <v>72</v>
      </c>
      <c r="E4390" s="152">
        <v>1</v>
      </c>
      <c r="F4390" s="153">
        <v>129000</v>
      </c>
      <c r="G4390" s="153">
        <v>129000</v>
      </c>
      <c r="H4390" s="50"/>
    </row>
    <row r="4391" spans="1:8" ht="43.5">
      <c r="A4391" s="151" t="s">
        <v>1514</v>
      </c>
      <c r="B4391" s="151" t="s">
        <v>79</v>
      </c>
      <c r="C4391" s="151" t="s">
        <v>80</v>
      </c>
      <c r="D4391" s="151" t="s">
        <v>72</v>
      </c>
      <c r="E4391" s="152">
        <v>4</v>
      </c>
      <c r="F4391" s="153">
        <v>129000</v>
      </c>
      <c r="G4391" s="153">
        <v>516000</v>
      </c>
      <c r="H4391" s="50"/>
    </row>
    <row r="4392" spans="1:8" ht="43.5">
      <c r="A4392" s="151" t="s">
        <v>1514</v>
      </c>
      <c r="B4392" s="151" t="s">
        <v>73</v>
      </c>
      <c r="C4392" s="151" t="s">
        <v>74</v>
      </c>
      <c r="D4392" s="151" t="s">
        <v>72</v>
      </c>
      <c r="E4392" s="152">
        <v>6</v>
      </c>
      <c r="F4392" s="153">
        <v>119000</v>
      </c>
      <c r="G4392" s="153">
        <v>714000</v>
      </c>
      <c r="H4392" s="50"/>
    </row>
    <row r="4393" spans="1:8" ht="43.5">
      <c r="A4393" s="151" t="s">
        <v>1514</v>
      </c>
      <c r="B4393" s="151" t="s">
        <v>83</v>
      </c>
      <c r="C4393" s="151" t="s">
        <v>84</v>
      </c>
      <c r="D4393" s="151" t="s">
        <v>72</v>
      </c>
      <c r="E4393" s="152">
        <v>10</v>
      </c>
      <c r="F4393" s="153">
        <v>125000</v>
      </c>
      <c r="G4393" s="153">
        <v>1250000</v>
      </c>
      <c r="H4393" s="50"/>
    </row>
    <row r="4394" spans="1:8" ht="43.5">
      <c r="A4394" s="151" t="s">
        <v>1514</v>
      </c>
      <c r="B4394" s="151" t="s">
        <v>86</v>
      </c>
      <c r="C4394" s="151" t="s">
        <v>87</v>
      </c>
      <c r="D4394" s="151" t="s">
        <v>72</v>
      </c>
      <c r="E4394" s="152">
        <v>7</v>
      </c>
      <c r="F4394" s="153">
        <v>169000</v>
      </c>
      <c r="G4394" s="153">
        <v>1183000</v>
      </c>
      <c r="H4394" s="50"/>
    </row>
    <row r="4395" spans="1:8" ht="43.5">
      <c r="A4395" s="151" t="s">
        <v>1515</v>
      </c>
      <c r="B4395" s="151" t="s">
        <v>88</v>
      </c>
      <c r="C4395" s="151" t="s">
        <v>89</v>
      </c>
      <c r="D4395" s="151" t="s">
        <v>72</v>
      </c>
      <c r="E4395" s="152">
        <v>1</v>
      </c>
      <c r="F4395" s="153">
        <v>299000</v>
      </c>
      <c r="G4395" s="153">
        <v>299000</v>
      </c>
      <c r="H4395" s="50"/>
    </row>
    <row r="4396" spans="1:8" ht="43.5">
      <c r="A4396" s="151" t="s">
        <v>1515</v>
      </c>
      <c r="B4396" s="151" t="s">
        <v>93</v>
      </c>
      <c r="C4396" s="151" t="s">
        <v>94</v>
      </c>
      <c r="D4396" s="151" t="s">
        <v>72</v>
      </c>
      <c r="E4396" s="152">
        <v>1</v>
      </c>
      <c r="F4396" s="153">
        <v>549000</v>
      </c>
      <c r="G4396" s="153">
        <v>549000</v>
      </c>
      <c r="H4396" s="50"/>
    </row>
    <row r="4397" spans="1:8" ht="43.5">
      <c r="A4397" s="151" t="s">
        <v>1515</v>
      </c>
      <c r="B4397" s="151" t="s">
        <v>98</v>
      </c>
      <c r="C4397" s="151" t="s">
        <v>99</v>
      </c>
      <c r="D4397" s="151" t="s">
        <v>72</v>
      </c>
      <c r="E4397" s="152">
        <v>2</v>
      </c>
      <c r="F4397" s="153">
        <v>99000</v>
      </c>
      <c r="G4397" s="153">
        <v>198000</v>
      </c>
      <c r="H4397" s="50"/>
    </row>
    <row r="4398" spans="1:8" ht="43.5">
      <c r="A4398" s="151" t="s">
        <v>1515</v>
      </c>
      <c r="B4398" s="151" t="s">
        <v>79</v>
      </c>
      <c r="C4398" s="151" t="s">
        <v>80</v>
      </c>
      <c r="D4398" s="151" t="s">
        <v>72</v>
      </c>
      <c r="E4398" s="152">
        <v>12</v>
      </c>
      <c r="F4398" s="153">
        <v>129000</v>
      </c>
      <c r="G4398" s="153">
        <v>1548000</v>
      </c>
      <c r="H4398" s="50"/>
    </row>
    <row r="4399" spans="1:8" ht="43.5">
      <c r="A4399" s="151" t="s">
        <v>1515</v>
      </c>
      <c r="B4399" s="151" t="s">
        <v>69</v>
      </c>
      <c r="C4399" s="151" t="s">
        <v>70</v>
      </c>
      <c r="D4399" s="151" t="s">
        <v>72</v>
      </c>
      <c r="E4399" s="152">
        <v>7</v>
      </c>
      <c r="F4399" s="153">
        <v>149000</v>
      </c>
      <c r="G4399" s="153">
        <v>1043000</v>
      </c>
      <c r="H4399" s="50"/>
    </row>
    <row r="4400" spans="1:8" ht="43.5">
      <c r="A4400" s="151" t="s">
        <v>1515</v>
      </c>
      <c r="B4400" s="151" t="s">
        <v>96</v>
      </c>
      <c r="C4400" s="151" t="s">
        <v>97</v>
      </c>
      <c r="D4400" s="151" t="s">
        <v>72</v>
      </c>
      <c r="E4400" s="152">
        <v>3</v>
      </c>
      <c r="F4400" s="153">
        <v>449000</v>
      </c>
      <c r="G4400" s="153">
        <v>1347000</v>
      </c>
      <c r="H4400" s="50"/>
    </row>
    <row r="4401" spans="1:8" ht="43.5">
      <c r="A4401" s="151" t="s">
        <v>1516</v>
      </c>
      <c r="B4401" s="151" t="s">
        <v>88</v>
      </c>
      <c r="C4401" s="151" t="s">
        <v>89</v>
      </c>
      <c r="D4401" s="151" t="s">
        <v>72</v>
      </c>
      <c r="E4401" s="152">
        <v>5</v>
      </c>
      <c r="F4401" s="153">
        <v>299000</v>
      </c>
      <c r="G4401" s="153">
        <v>1495000</v>
      </c>
      <c r="H4401" s="50"/>
    </row>
    <row r="4402" spans="1:8" ht="43.5">
      <c r="A4402" s="151" t="s">
        <v>1516</v>
      </c>
      <c r="B4402" s="151" t="s">
        <v>81</v>
      </c>
      <c r="C4402" s="151" t="s">
        <v>82</v>
      </c>
      <c r="D4402" s="151" t="s">
        <v>72</v>
      </c>
      <c r="E4402" s="152">
        <v>10</v>
      </c>
      <c r="F4402" s="153">
        <v>159000</v>
      </c>
      <c r="G4402" s="153">
        <v>1590000</v>
      </c>
      <c r="H4402" s="50"/>
    </row>
    <row r="4403" spans="1:8" ht="43.5">
      <c r="A4403" s="151" t="s">
        <v>1516</v>
      </c>
      <c r="B4403" s="151" t="s">
        <v>75</v>
      </c>
      <c r="C4403" s="151" t="s">
        <v>76</v>
      </c>
      <c r="D4403" s="151" t="s">
        <v>78</v>
      </c>
      <c r="E4403" s="152">
        <v>8</v>
      </c>
      <c r="F4403" s="153">
        <v>189000</v>
      </c>
      <c r="G4403" s="153">
        <v>1512000</v>
      </c>
      <c r="H4403" s="50"/>
    </row>
    <row r="4404" spans="1:8" ht="43.5">
      <c r="A4404" s="151" t="s">
        <v>1516</v>
      </c>
      <c r="B4404" s="151" t="s">
        <v>73</v>
      </c>
      <c r="C4404" s="151" t="s">
        <v>74</v>
      </c>
      <c r="D4404" s="151" t="s">
        <v>72</v>
      </c>
      <c r="E4404" s="152">
        <v>12</v>
      </c>
      <c r="F4404" s="153">
        <v>119000</v>
      </c>
      <c r="G4404" s="153">
        <v>1428000</v>
      </c>
      <c r="H4404" s="50"/>
    </row>
    <row r="4405" spans="1:8" ht="43.5">
      <c r="A4405" s="151" t="s">
        <v>1517</v>
      </c>
      <c r="B4405" s="151" t="s">
        <v>93</v>
      </c>
      <c r="C4405" s="151" t="s">
        <v>94</v>
      </c>
      <c r="D4405" s="151" t="s">
        <v>72</v>
      </c>
      <c r="E4405" s="152">
        <v>5</v>
      </c>
      <c r="F4405" s="153">
        <v>549000</v>
      </c>
      <c r="G4405" s="153">
        <v>2745000</v>
      </c>
      <c r="H4405" s="50"/>
    </row>
    <row r="4406" spans="1:8" ht="43.5">
      <c r="A4406" s="151" t="s">
        <v>1517</v>
      </c>
      <c r="B4406" s="151" t="s">
        <v>69</v>
      </c>
      <c r="C4406" s="151" t="s">
        <v>70</v>
      </c>
      <c r="D4406" s="151" t="s">
        <v>72</v>
      </c>
      <c r="E4406" s="152">
        <v>4</v>
      </c>
      <c r="F4406" s="153">
        <v>149000</v>
      </c>
      <c r="G4406" s="153">
        <v>596000</v>
      </c>
      <c r="H4406" s="50"/>
    </row>
    <row r="4407" spans="1:8" ht="43.5">
      <c r="A4407" s="151" t="s">
        <v>1517</v>
      </c>
      <c r="B4407" s="151" t="s">
        <v>96</v>
      </c>
      <c r="C4407" s="151" t="s">
        <v>97</v>
      </c>
      <c r="D4407" s="151" t="s">
        <v>72</v>
      </c>
      <c r="E4407" s="152">
        <v>2</v>
      </c>
      <c r="F4407" s="153">
        <v>449000</v>
      </c>
      <c r="G4407" s="153">
        <v>898000</v>
      </c>
      <c r="H4407" s="50"/>
    </row>
    <row r="4408" spans="1:8" ht="43.5">
      <c r="A4408" s="151" t="s">
        <v>1517</v>
      </c>
      <c r="B4408" s="151" t="s">
        <v>88</v>
      </c>
      <c r="C4408" s="151" t="s">
        <v>89</v>
      </c>
      <c r="D4408" s="151" t="s">
        <v>72</v>
      </c>
      <c r="E4408" s="152">
        <v>2</v>
      </c>
      <c r="F4408" s="153">
        <v>299000</v>
      </c>
      <c r="G4408" s="153">
        <v>598000</v>
      </c>
      <c r="H4408" s="50"/>
    </row>
    <row r="4409" spans="1:8" ht="43.5">
      <c r="A4409" s="151" t="s">
        <v>1518</v>
      </c>
      <c r="B4409" s="151" t="s">
        <v>69</v>
      </c>
      <c r="C4409" s="151" t="s">
        <v>70</v>
      </c>
      <c r="D4409" s="151" t="s">
        <v>72</v>
      </c>
      <c r="E4409" s="152">
        <v>9</v>
      </c>
      <c r="F4409" s="153">
        <v>149000</v>
      </c>
      <c r="G4409" s="153">
        <v>1341000</v>
      </c>
      <c r="H4409" s="50"/>
    </row>
    <row r="4410" spans="1:8" ht="43.5">
      <c r="A4410" s="151" t="s">
        <v>1518</v>
      </c>
      <c r="B4410" s="151" t="s">
        <v>91</v>
      </c>
      <c r="C4410" s="151" t="s">
        <v>92</v>
      </c>
      <c r="D4410" s="151" t="s">
        <v>72</v>
      </c>
      <c r="E4410" s="152">
        <v>1</v>
      </c>
      <c r="F4410" s="153">
        <v>249000</v>
      </c>
      <c r="G4410" s="153">
        <v>249000</v>
      </c>
      <c r="H4410" s="50"/>
    </row>
    <row r="4411" spans="1:8" ht="43.5">
      <c r="A4411" s="151" t="s">
        <v>1518</v>
      </c>
      <c r="B4411" s="151" t="s">
        <v>86</v>
      </c>
      <c r="C4411" s="151" t="s">
        <v>87</v>
      </c>
      <c r="D4411" s="151" t="s">
        <v>72</v>
      </c>
      <c r="E4411" s="152">
        <v>5</v>
      </c>
      <c r="F4411" s="153">
        <v>169000</v>
      </c>
      <c r="G4411" s="153">
        <v>845000</v>
      </c>
      <c r="H4411" s="50"/>
    </row>
    <row r="4412" spans="1:8" ht="43.5">
      <c r="A4412" s="151" t="s">
        <v>1518</v>
      </c>
      <c r="B4412" s="151" t="s">
        <v>101</v>
      </c>
      <c r="C4412" s="151" t="s">
        <v>102</v>
      </c>
      <c r="D4412" s="151" t="s">
        <v>78</v>
      </c>
      <c r="E4412" s="152">
        <v>7</v>
      </c>
      <c r="F4412" s="153">
        <v>139000</v>
      </c>
      <c r="G4412" s="153">
        <v>973000</v>
      </c>
      <c r="H4412" s="50"/>
    </row>
    <row r="4413" spans="1:8" ht="43.5">
      <c r="A4413" s="151" t="s">
        <v>1518</v>
      </c>
      <c r="B4413" s="151" t="s">
        <v>75</v>
      </c>
      <c r="C4413" s="151" t="s">
        <v>76</v>
      </c>
      <c r="D4413" s="151" t="s">
        <v>78</v>
      </c>
      <c r="E4413" s="152">
        <v>4</v>
      </c>
      <c r="F4413" s="153">
        <v>189000</v>
      </c>
      <c r="G4413" s="153">
        <v>756000</v>
      </c>
      <c r="H4413" s="50"/>
    </row>
    <row r="4414" spans="1:8" ht="43.5">
      <c r="A4414" s="151" t="s">
        <v>1518</v>
      </c>
      <c r="B4414" s="151" t="s">
        <v>96</v>
      </c>
      <c r="C4414" s="151" t="s">
        <v>97</v>
      </c>
      <c r="D4414" s="151" t="s">
        <v>72</v>
      </c>
      <c r="E4414" s="152">
        <v>2</v>
      </c>
      <c r="F4414" s="153">
        <v>449000</v>
      </c>
      <c r="G4414" s="153">
        <v>898000</v>
      </c>
      <c r="H4414" s="50"/>
    </row>
    <row r="4415" spans="1:8" ht="43.5">
      <c r="A4415" s="151" t="s">
        <v>1519</v>
      </c>
      <c r="B4415" s="151" t="s">
        <v>75</v>
      </c>
      <c r="C4415" s="151" t="s">
        <v>76</v>
      </c>
      <c r="D4415" s="151" t="s">
        <v>78</v>
      </c>
      <c r="E4415" s="152">
        <v>2</v>
      </c>
      <c r="F4415" s="153">
        <v>189000</v>
      </c>
      <c r="G4415" s="153">
        <v>378000</v>
      </c>
      <c r="H4415" s="50"/>
    </row>
    <row r="4416" spans="1:8" ht="43.5">
      <c r="A4416" s="151" t="s">
        <v>1519</v>
      </c>
      <c r="B4416" s="151" t="s">
        <v>73</v>
      </c>
      <c r="C4416" s="151" t="s">
        <v>74</v>
      </c>
      <c r="D4416" s="151" t="s">
        <v>72</v>
      </c>
      <c r="E4416" s="152">
        <v>4</v>
      </c>
      <c r="F4416" s="153">
        <v>119000</v>
      </c>
      <c r="G4416" s="153">
        <v>476000</v>
      </c>
      <c r="H4416" s="50"/>
    </row>
    <row r="4417" spans="1:8" ht="43.5">
      <c r="A4417" s="151" t="s">
        <v>1519</v>
      </c>
      <c r="B4417" s="151" t="s">
        <v>96</v>
      </c>
      <c r="C4417" s="151" t="s">
        <v>97</v>
      </c>
      <c r="D4417" s="151" t="s">
        <v>72</v>
      </c>
      <c r="E4417" s="152">
        <v>3</v>
      </c>
      <c r="F4417" s="153">
        <v>449000</v>
      </c>
      <c r="G4417" s="153">
        <v>1347000</v>
      </c>
      <c r="H4417" s="50"/>
    </row>
    <row r="4418" spans="1:8" ht="43.5">
      <c r="A4418" s="151" t="s">
        <v>1519</v>
      </c>
      <c r="B4418" s="151" t="s">
        <v>81</v>
      </c>
      <c r="C4418" s="151" t="s">
        <v>82</v>
      </c>
      <c r="D4418" s="151" t="s">
        <v>72</v>
      </c>
      <c r="E4418" s="152">
        <v>7</v>
      </c>
      <c r="F4418" s="153">
        <v>159000</v>
      </c>
      <c r="G4418" s="153">
        <v>1113000</v>
      </c>
      <c r="H4418" s="50"/>
    </row>
    <row r="4419" spans="1:8" ht="43.5">
      <c r="A4419" s="151" t="s">
        <v>1519</v>
      </c>
      <c r="B4419" s="151" t="s">
        <v>98</v>
      </c>
      <c r="C4419" s="151" t="s">
        <v>99</v>
      </c>
      <c r="D4419" s="151" t="s">
        <v>72</v>
      </c>
      <c r="E4419" s="152">
        <v>8</v>
      </c>
      <c r="F4419" s="153">
        <v>99000</v>
      </c>
      <c r="G4419" s="153">
        <v>792000</v>
      </c>
      <c r="H4419" s="50"/>
    </row>
    <row r="4420" spans="1:8" ht="29.25">
      <c r="A4420" s="151" t="s">
        <v>1520</v>
      </c>
      <c r="B4420" s="151" t="s">
        <v>86</v>
      </c>
      <c r="C4420" s="151" t="s">
        <v>87</v>
      </c>
      <c r="D4420" s="151" t="s">
        <v>72</v>
      </c>
      <c r="E4420" s="152">
        <v>7</v>
      </c>
      <c r="F4420" s="153">
        <v>169000</v>
      </c>
      <c r="G4420" s="153">
        <v>1183000</v>
      </c>
      <c r="H4420" s="50"/>
    </row>
    <row r="4421" spans="1:8" ht="29.25">
      <c r="A4421" s="151" t="s">
        <v>1520</v>
      </c>
      <c r="B4421" s="151" t="s">
        <v>75</v>
      </c>
      <c r="C4421" s="151" t="s">
        <v>76</v>
      </c>
      <c r="D4421" s="151" t="s">
        <v>78</v>
      </c>
      <c r="E4421" s="152">
        <v>1</v>
      </c>
      <c r="F4421" s="153">
        <v>189000</v>
      </c>
      <c r="G4421" s="153">
        <v>189000</v>
      </c>
      <c r="H4421" s="50"/>
    </row>
    <row r="4422" spans="1:8" ht="29.25">
      <c r="A4422" s="151" t="s">
        <v>1520</v>
      </c>
      <c r="B4422" s="151" t="s">
        <v>101</v>
      </c>
      <c r="C4422" s="151" t="s">
        <v>102</v>
      </c>
      <c r="D4422" s="151" t="s">
        <v>78</v>
      </c>
      <c r="E4422" s="152">
        <v>1</v>
      </c>
      <c r="F4422" s="153">
        <v>139000</v>
      </c>
      <c r="G4422" s="153">
        <v>139000</v>
      </c>
      <c r="H4422" s="50"/>
    </row>
    <row r="4423" spans="1:8" ht="43.5">
      <c r="A4423" s="151" t="s">
        <v>1521</v>
      </c>
      <c r="B4423" s="151" t="s">
        <v>83</v>
      </c>
      <c r="C4423" s="151" t="s">
        <v>84</v>
      </c>
      <c r="D4423" s="151" t="s">
        <v>72</v>
      </c>
      <c r="E4423" s="152">
        <v>4</v>
      </c>
      <c r="F4423" s="153">
        <v>125000</v>
      </c>
      <c r="G4423" s="153">
        <v>500000</v>
      </c>
      <c r="H4423" s="50"/>
    </row>
    <row r="4424" spans="1:8" ht="43.5">
      <c r="A4424" s="151" t="s">
        <v>1521</v>
      </c>
      <c r="B4424" s="151" t="s">
        <v>93</v>
      </c>
      <c r="C4424" s="151" t="s">
        <v>94</v>
      </c>
      <c r="D4424" s="151" t="s">
        <v>72</v>
      </c>
      <c r="E4424" s="152">
        <v>2</v>
      </c>
      <c r="F4424" s="153">
        <v>549000</v>
      </c>
      <c r="G4424" s="153">
        <v>1098000</v>
      </c>
      <c r="H4424" s="50"/>
    </row>
    <row r="4425" spans="1:8" ht="43.5">
      <c r="A4425" s="151" t="s">
        <v>1521</v>
      </c>
      <c r="B4425" s="151" t="s">
        <v>73</v>
      </c>
      <c r="C4425" s="151" t="s">
        <v>74</v>
      </c>
      <c r="D4425" s="151" t="s">
        <v>72</v>
      </c>
      <c r="E4425" s="152">
        <v>6</v>
      </c>
      <c r="F4425" s="153">
        <v>119000</v>
      </c>
      <c r="G4425" s="153">
        <v>714000</v>
      </c>
      <c r="H4425" s="50"/>
    </row>
    <row r="4426" spans="1:8" ht="43.5">
      <c r="A4426" s="151" t="s">
        <v>1522</v>
      </c>
      <c r="B4426" s="151" t="s">
        <v>98</v>
      </c>
      <c r="C4426" s="151" t="s">
        <v>99</v>
      </c>
      <c r="D4426" s="151" t="s">
        <v>72</v>
      </c>
      <c r="E4426" s="152">
        <v>11</v>
      </c>
      <c r="F4426" s="153">
        <v>99000</v>
      </c>
      <c r="G4426" s="153">
        <v>1089000</v>
      </c>
      <c r="H4426" s="50"/>
    </row>
    <row r="4427" spans="1:8" ht="43.5">
      <c r="A4427" s="151" t="s">
        <v>1522</v>
      </c>
      <c r="B4427" s="151" t="s">
        <v>91</v>
      </c>
      <c r="C4427" s="151" t="s">
        <v>92</v>
      </c>
      <c r="D4427" s="151" t="s">
        <v>72</v>
      </c>
      <c r="E4427" s="152">
        <v>6</v>
      </c>
      <c r="F4427" s="153">
        <v>249000</v>
      </c>
      <c r="G4427" s="153">
        <v>1494000</v>
      </c>
      <c r="H4427" s="50"/>
    </row>
    <row r="4428" spans="1:8" ht="43.5">
      <c r="A4428" s="151" t="s">
        <v>1522</v>
      </c>
      <c r="B4428" s="151" t="s">
        <v>93</v>
      </c>
      <c r="C4428" s="151" t="s">
        <v>94</v>
      </c>
      <c r="D4428" s="151" t="s">
        <v>72</v>
      </c>
      <c r="E4428" s="152">
        <v>4</v>
      </c>
      <c r="F4428" s="153">
        <v>549000</v>
      </c>
      <c r="G4428" s="153">
        <v>2196000</v>
      </c>
      <c r="H4428" s="50"/>
    </row>
    <row r="4429" spans="1:8" ht="43.5">
      <c r="A4429" s="151" t="s">
        <v>1522</v>
      </c>
      <c r="B4429" s="151" t="s">
        <v>73</v>
      </c>
      <c r="C4429" s="151" t="s">
        <v>74</v>
      </c>
      <c r="D4429" s="151" t="s">
        <v>72</v>
      </c>
      <c r="E4429" s="152">
        <v>7</v>
      </c>
      <c r="F4429" s="153">
        <v>119000</v>
      </c>
      <c r="G4429" s="153">
        <v>833000</v>
      </c>
      <c r="H4429" s="50"/>
    </row>
    <row r="4430" spans="1:8" ht="43.5">
      <c r="A4430" s="151" t="s">
        <v>1523</v>
      </c>
      <c r="B4430" s="151" t="s">
        <v>75</v>
      </c>
      <c r="C4430" s="151" t="s">
        <v>76</v>
      </c>
      <c r="D4430" s="151" t="s">
        <v>78</v>
      </c>
      <c r="E4430" s="152">
        <v>9</v>
      </c>
      <c r="F4430" s="153">
        <v>189000</v>
      </c>
      <c r="G4430" s="153">
        <v>1701000</v>
      </c>
      <c r="H4430" s="50"/>
    </row>
    <row r="4431" spans="1:8" ht="43.5">
      <c r="A4431" s="151" t="s">
        <v>1523</v>
      </c>
      <c r="B4431" s="151" t="s">
        <v>73</v>
      </c>
      <c r="C4431" s="151" t="s">
        <v>74</v>
      </c>
      <c r="D4431" s="151" t="s">
        <v>72</v>
      </c>
      <c r="E4431" s="152">
        <v>7</v>
      </c>
      <c r="F4431" s="153">
        <v>119000</v>
      </c>
      <c r="G4431" s="153">
        <v>833000</v>
      </c>
      <c r="H4431" s="50"/>
    </row>
    <row r="4432" spans="1:8" ht="43.5">
      <c r="A4432" s="151" t="s">
        <v>1523</v>
      </c>
      <c r="B4432" s="151" t="s">
        <v>101</v>
      </c>
      <c r="C4432" s="151" t="s">
        <v>102</v>
      </c>
      <c r="D4432" s="151" t="s">
        <v>78</v>
      </c>
      <c r="E4432" s="152">
        <v>4</v>
      </c>
      <c r="F4432" s="153">
        <v>139000</v>
      </c>
      <c r="G4432" s="153">
        <v>556000</v>
      </c>
      <c r="H4432" s="50"/>
    </row>
    <row r="4433" spans="1:8" ht="43.5">
      <c r="A4433" s="151" t="s">
        <v>1523</v>
      </c>
      <c r="B4433" s="151" t="s">
        <v>91</v>
      </c>
      <c r="C4433" s="151" t="s">
        <v>92</v>
      </c>
      <c r="D4433" s="151" t="s">
        <v>72</v>
      </c>
      <c r="E4433" s="152">
        <v>6</v>
      </c>
      <c r="F4433" s="153">
        <v>249000</v>
      </c>
      <c r="G4433" s="153">
        <v>1494000</v>
      </c>
      <c r="H4433" s="50"/>
    </row>
    <row r="4434" spans="1:8" ht="43.5">
      <c r="A4434" s="151" t="s">
        <v>1524</v>
      </c>
      <c r="B4434" s="151" t="s">
        <v>98</v>
      </c>
      <c r="C4434" s="151" t="s">
        <v>99</v>
      </c>
      <c r="D4434" s="151" t="s">
        <v>72</v>
      </c>
      <c r="E4434" s="152">
        <v>6</v>
      </c>
      <c r="F4434" s="153">
        <v>99000</v>
      </c>
      <c r="G4434" s="153">
        <v>594000</v>
      </c>
      <c r="H4434" s="50"/>
    </row>
    <row r="4435" spans="1:8" ht="43.5">
      <c r="A4435" s="151" t="s">
        <v>1524</v>
      </c>
      <c r="B4435" s="151" t="s">
        <v>86</v>
      </c>
      <c r="C4435" s="151" t="s">
        <v>87</v>
      </c>
      <c r="D4435" s="151" t="s">
        <v>72</v>
      </c>
      <c r="E4435" s="152">
        <v>11</v>
      </c>
      <c r="F4435" s="153">
        <v>169000</v>
      </c>
      <c r="G4435" s="153">
        <v>1859000</v>
      </c>
      <c r="H4435" s="50"/>
    </row>
    <row r="4436" spans="1:8" ht="29.25">
      <c r="A4436" s="151" t="s">
        <v>1525</v>
      </c>
      <c r="B4436" s="151" t="s">
        <v>83</v>
      </c>
      <c r="C4436" s="151" t="s">
        <v>84</v>
      </c>
      <c r="D4436" s="151" t="s">
        <v>72</v>
      </c>
      <c r="E4436" s="152">
        <v>6</v>
      </c>
      <c r="F4436" s="153">
        <v>125000</v>
      </c>
      <c r="G4436" s="153">
        <v>750000</v>
      </c>
      <c r="H4436" s="50"/>
    </row>
    <row r="4437" spans="1:8" ht="29.25">
      <c r="A4437" s="151" t="s">
        <v>1525</v>
      </c>
      <c r="B4437" s="151" t="s">
        <v>75</v>
      </c>
      <c r="C4437" s="151" t="s">
        <v>76</v>
      </c>
      <c r="D4437" s="151" t="s">
        <v>78</v>
      </c>
      <c r="E4437" s="152">
        <v>8</v>
      </c>
      <c r="F4437" s="153">
        <v>189000</v>
      </c>
      <c r="G4437" s="153">
        <v>1512000</v>
      </c>
      <c r="H4437" s="50"/>
    </row>
    <row r="4438" spans="1:8" ht="29.25">
      <c r="A4438" s="151" t="s">
        <v>1525</v>
      </c>
      <c r="B4438" s="151" t="s">
        <v>98</v>
      </c>
      <c r="C4438" s="151" t="s">
        <v>99</v>
      </c>
      <c r="D4438" s="151" t="s">
        <v>72</v>
      </c>
      <c r="E4438" s="152">
        <v>10</v>
      </c>
      <c r="F4438" s="153">
        <v>99000</v>
      </c>
      <c r="G4438" s="153">
        <v>990000</v>
      </c>
      <c r="H4438" s="50"/>
    </row>
    <row r="4439" spans="1:8" ht="29.25">
      <c r="A4439" s="151" t="s">
        <v>1525</v>
      </c>
      <c r="B4439" s="151" t="s">
        <v>88</v>
      </c>
      <c r="C4439" s="151" t="s">
        <v>89</v>
      </c>
      <c r="D4439" s="151" t="s">
        <v>72</v>
      </c>
      <c r="E4439" s="152">
        <v>3</v>
      </c>
      <c r="F4439" s="153">
        <v>299000</v>
      </c>
      <c r="G4439" s="153">
        <v>897000</v>
      </c>
      <c r="H4439" s="50"/>
    </row>
    <row r="4440" spans="1:8" ht="29.25">
      <c r="A4440" s="151" t="s">
        <v>1525</v>
      </c>
      <c r="B4440" s="151" t="s">
        <v>69</v>
      </c>
      <c r="C4440" s="151" t="s">
        <v>70</v>
      </c>
      <c r="D4440" s="151" t="s">
        <v>72</v>
      </c>
      <c r="E4440" s="152">
        <v>1</v>
      </c>
      <c r="F4440" s="153">
        <v>149000</v>
      </c>
      <c r="G4440" s="153">
        <v>149000</v>
      </c>
      <c r="H4440" s="50"/>
    </row>
    <row r="4441" spans="1:8" ht="43.5">
      <c r="A4441" s="151" t="s">
        <v>1526</v>
      </c>
      <c r="B4441" s="151" t="s">
        <v>79</v>
      </c>
      <c r="C4441" s="151" t="s">
        <v>80</v>
      </c>
      <c r="D4441" s="151" t="s">
        <v>72</v>
      </c>
      <c r="E4441" s="152">
        <v>11</v>
      </c>
      <c r="F4441" s="153">
        <v>129000</v>
      </c>
      <c r="G4441" s="153">
        <v>1419000</v>
      </c>
      <c r="H4441" s="50"/>
    </row>
    <row r="4442" spans="1:8" ht="43.5">
      <c r="A4442" s="151" t="s">
        <v>1526</v>
      </c>
      <c r="B4442" s="151" t="s">
        <v>75</v>
      </c>
      <c r="C4442" s="151" t="s">
        <v>76</v>
      </c>
      <c r="D4442" s="151" t="s">
        <v>78</v>
      </c>
      <c r="E4442" s="152">
        <v>11</v>
      </c>
      <c r="F4442" s="153">
        <v>189000</v>
      </c>
      <c r="G4442" s="153">
        <v>2079000</v>
      </c>
      <c r="H4442" s="50"/>
    </row>
    <row r="4443" spans="1:8" ht="43.5">
      <c r="A4443" s="151" t="s">
        <v>1526</v>
      </c>
      <c r="B4443" s="151" t="s">
        <v>73</v>
      </c>
      <c r="C4443" s="151" t="s">
        <v>74</v>
      </c>
      <c r="D4443" s="151" t="s">
        <v>72</v>
      </c>
      <c r="E4443" s="152">
        <v>12</v>
      </c>
      <c r="F4443" s="153">
        <v>119000</v>
      </c>
      <c r="G4443" s="153">
        <v>1428000</v>
      </c>
      <c r="H4443" s="50"/>
    </row>
    <row r="4444" spans="1:8" ht="43.5">
      <c r="A4444" s="151" t="s">
        <v>1526</v>
      </c>
      <c r="B4444" s="151" t="s">
        <v>93</v>
      </c>
      <c r="C4444" s="151" t="s">
        <v>94</v>
      </c>
      <c r="D4444" s="151" t="s">
        <v>72</v>
      </c>
      <c r="E4444" s="152">
        <v>1</v>
      </c>
      <c r="F4444" s="153">
        <v>549000</v>
      </c>
      <c r="G4444" s="153">
        <v>549000</v>
      </c>
      <c r="H4444" s="50"/>
    </row>
    <row r="4445" spans="1:8" ht="43.5">
      <c r="A4445" s="151" t="s">
        <v>1527</v>
      </c>
      <c r="B4445" s="151" t="s">
        <v>81</v>
      </c>
      <c r="C4445" s="151" t="s">
        <v>82</v>
      </c>
      <c r="D4445" s="151" t="s">
        <v>72</v>
      </c>
      <c r="E4445" s="152">
        <v>7</v>
      </c>
      <c r="F4445" s="153">
        <v>159000</v>
      </c>
      <c r="G4445" s="153">
        <v>1113000</v>
      </c>
      <c r="H4445" s="50"/>
    </row>
    <row r="4446" spans="1:8" ht="43.5">
      <c r="A4446" s="151" t="s">
        <v>1527</v>
      </c>
      <c r="B4446" s="151" t="s">
        <v>96</v>
      </c>
      <c r="C4446" s="151" t="s">
        <v>97</v>
      </c>
      <c r="D4446" s="151" t="s">
        <v>72</v>
      </c>
      <c r="E4446" s="152">
        <v>4</v>
      </c>
      <c r="F4446" s="153">
        <v>449000</v>
      </c>
      <c r="G4446" s="153">
        <v>1796000</v>
      </c>
      <c r="H4446" s="50"/>
    </row>
    <row r="4447" spans="1:8" ht="29.25">
      <c r="A4447" s="151" t="s">
        <v>1528</v>
      </c>
      <c r="B4447" s="151" t="s">
        <v>73</v>
      </c>
      <c r="C4447" s="151" t="s">
        <v>74</v>
      </c>
      <c r="D4447" s="151" t="s">
        <v>72</v>
      </c>
      <c r="E4447" s="152">
        <v>8</v>
      </c>
      <c r="F4447" s="153">
        <v>119000</v>
      </c>
      <c r="G4447" s="153">
        <v>952000</v>
      </c>
      <c r="H4447" s="50"/>
    </row>
    <row r="4448" spans="1:8" ht="29.25">
      <c r="A4448" s="151" t="s">
        <v>1528</v>
      </c>
      <c r="B4448" s="151" t="s">
        <v>75</v>
      </c>
      <c r="C4448" s="151" t="s">
        <v>76</v>
      </c>
      <c r="D4448" s="151" t="s">
        <v>78</v>
      </c>
      <c r="E4448" s="152">
        <v>5</v>
      </c>
      <c r="F4448" s="153">
        <v>189000</v>
      </c>
      <c r="G4448" s="153">
        <v>945000</v>
      </c>
      <c r="H4448" s="50"/>
    </row>
    <row r="4449" spans="1:8" ht="29.25">
      <c r="A4449" s="151" t="s">
        <v>1528</v>
      </c>
      <c r="B4449" s="151" t="s">
        <v>79</v>
      </c>
      <c r="C4449" s="151" t="s">
        <v>80</v>
      </c>
      <c r="D4449" s="151" t="s">
        <v>72</v>
      </c>
      <c r="E4449" s="152">
        <v>4</v>
      </c>
      <c r="F4449" s="153">
        <v>129000</v>
      </c>
      <c r="G4449" s="153">
        <v>516000</v>
      </c>
      <c r="H4449" s="50"/>
    </row>
    <row r="4450" spans="1:8" ht="29.25">
      <c r="A4450" s="151" t="s">
        <v>1528</v>
      </c>
      <c r="B4450" s="151" t="s">
        <v>88</v>
      </c>
      <c r="C4450" s="151" t="s">
        <v>89</v>
      </c>
      <c r="D4450" s="151" t="s">
        <v>72</v>
      </c>
      <c r="E4450" s="152">
        <v>5</v>
      </c>
      <c r="F4450" s="153">
        <v>299000</v>
      </c>
      <c r="G4450" s="153">
        <v>1495000</v>
      </c>
      <c r="H4450" s="50"/>
    </row>
    <row r="4451" spans="1:8" ht="43.5">
      <c r="A4451" s="151" t="s">
        <v>1529</v>
      </c>
      <c r="B4451" s="151" t="s">
        <v>73</v>
      </c>
      <c r="C4451" s="151" t="s">
        <v>74</v>
      </c>
      <c r="D4451" s="151" t="s">
        <v>72</v>
      </c>
      <c r="E4451" s="152">
        <v>3</v>
      </c>
      <c r="F4451" s="153">
        <v>119000</v>
      </c>
      <c r="G4451" s="153">
        <v>357000</v>
      </c>
      <c r="H4451" s="50"/>
    </row>
    <row r="4452" spans="1:8" ht="43.5">
      <c r="A4452" s="151" t="s">
        <v>1529</v>
      </c>
      <c r="B4452" s="151" t="s">
        <v>98</v>
      </c>
      <c r="C4452" s="151" t="s">
        <v>99</v>
      </c>
      <c r="D4452" s="151" t="s">
        <v>72</v>
      </c>
      <c r="E4452" s="152">
        <v>10</v>
      </c>
      <c r="F4452" s="153">
        <v>99000</v>
      </c>
      <c r="G4452" s="153">
        <v>990000</v>
      </c>
      <c r="H4452" s="50"/>
    </row>
    <row r="4453" spans="1:8" ht="43.5">
      <c r="A4453" s="151" t="s">
        <v>1529</v>
      </c>
      <c r="B4453" s="151" t="s">
        <v>93</v>
      </c>
      <c r="C4453" s="151" t="s">
        <v>94</v>
      </c>
      <c r="D4453" s="151" t="s">
        <v>72</v>
      </c>
      <c r="E4453" s="152">
        <v>3</v>
      </c>
      <c r="F4453" s="153">
        <v>549000</v>
      </c>
      <c r="G4453" s="153">
        <v>1647000</v>
      </c>
      <c r="H4453" s="50"/>
    </row>
    <row r="4454" spans="1:8" ht="43.5">
      <c r="A4454" s="151" t="s">
        <v>1529</v>
      </c>
      <c r="B4454" s="151" t="s">
        <v>79</v>
      </c>
      <c r="C4454" s="151" t="s">
        <v>80</v>
      </c>
      <c r="D4454" s="151" t="s">
        <v>72</v>
      </c>
      <c r="E4454" s="152">
        <v>12</v>
      </c>
      <c r="F4454" s="153">
        <v>129000</v>
      </c>
      <c r="G4454" s="153">
        <v>1548000</v>
      </c>
      <c r="H4454" s="50"/>
    </row>
    <row r="4455" spans="1:8" ht="43.5">
      <c r="A4455" s="151" t="s">
        <v>1529</v>
      </c>
      <c r="B4455" s="151" t="s">
        <v>69</v>
      </c>
      <c r="C4455" s="151" t="s">
        <v>70</v>
      </c>
      <c r="D4455" s="151" t="s">
        <v>72</v>
      </c>
      <c r="E4455" s="152">
        <v>6</v>
      </c>
      <c r="F4455" s="153">
        <v>149000</v>
      </c>
      <c r="G4455" s="153">
        <v>894000</v>
      </c>
      <c r="H4455" s="50"/>
    </row>
    <row r="4456" spans="1:8" ht="43.5">
      <c r="A4456" s="151" t="s">
        <v>1529</v>
      </c>
      <c r="B4456" s="151" t="s">
        <v>75</v>
      </c>
      <c r="C4456" s="151" t="s">
        <v>76</v>
      </c>
      <c r="D4456" s="151" t="s">
        <v>78</v>
      </c>
      <c r="E4456" s="152">
        <v>9</v>
      </c>
      <c r="F4456" s="153">
        <v>189000</v>
      </c>
      <c r="G4456" s="153">
        <v>1701000</v>
      </c>
      <c r="H4456" s="50"/>
    </row>
    <row r="4457" spans="1:8" ht="43.5">
      <c r="A4457" s="151" t="s">
        <v>1530</v>
      </c>
      <c r="B4457" s="151" t="s">
        <v>98</v>
      </c>
      <c r="C4457" s="151" t="s">
        <v>99</v>
      </c>
      <c r="D4457" s="151" t="s">
        <v>72</v>
      </c>
      <c r="E4457" s="152">
        <v>7</v>
      </c>
      <c r="F4457" s="153">
        <v>99000</v>
      </c>
      <c r="G4457" s="153">
        <v>693000</v>
      </c>
      <c r="H4457" s="50"/>
    </row>
    <row r="4458" spans="1:8" ht="43.5">
      <c r="A4458" s="151" t="s">
        <v>1530</v>
      </c>
      <c r="B4458" s="151" t="s">
        <v>69</v>
      </c>
      <c r="C4458" s="151" t="s">
        <v>70</v>
      </c>
      <c r="D4458" s="151" t="s">
        <v>72</v>
      </c>
      <c r="E4458" s="152">
        <v>7</v>
      </c>
      <c r="F4458" s="153">
        <v>149000</v>
      </c>
      <c r="G4458" s="153">
        <v>1043000</v>
      </c>
      <c r="H4458" s="50"/>
    </row>
    <row r="4459" spans="1:8" ht="43.5">
      <c r="A4459" s="151" t="s">
        <v>1530</v>
      </c>
      <c r="B4459" s="151" t="s">
        <v>81</v>
      </c>
      <c r="C4459" s="151" t="s">
        <v>82</v>
      </c>
      <c r="D4459" s="151" t="s">
        <v>72</v>
      </c>
      <c r="E4459" s="152">
        <v>12</v>
      </c>
      <c r="F4459" s="153">
        <v>159000</v>
      </c>
      <c r="G4459" s="153">
        <v>1908000</v>
      </c>
      <c r="H4459" s="50"/>
    </row>
    <row r="4460" spans="1:8" ht="43.5">
      <c r="A4460" s="151" t="s">
        <v>1531</v>
      </c>
      <c r="B4460" s="151" t="s">
        <v>83</v>
      </c>
      <c r="C4460" s="151" t="s">
        <v>84</v>
      </c>
      <c r="D4460" s="151" t="s">
        <v>72</v>
      </c>
      <c r="E4460" s="152">
        <v>5</v>
      </c>
      <c r="F4460" s="153">
        <v>125000</v>
      </c>
      <c r="G4460" s="153">
        <v>625000</v>
      </c>
      <c r="H4460" s="50"/>
    </row>
    <row r="4461" spans="1:8" ht="43.5">
      <c r="A4461" s="151" t="s">
        <v>1531</v>
      </c>
      <c r="B4461" s="151" t="s">
        <v>69</v>
      </c>
      <c r="C4461" s="151" t="s">
        <v>70</v>
      </c>
      <c r="D4461" s="151" t="s">
        <v>72</v>
      </c>
      <c r="E4461" s="152">
        <v>7</v>
      </c>
      <c r="F4461" s="153">
        <v>149000</v>
      </c>
      <c r="G4461" s="153">
        <v>1043000</v>
      </c>
      <c r="H4461" s="50"/>
    </row>
    <row r="4462" spans="1:8" ht="43.5">
      <c r="A4462" s="151" t="s">
        <v>1532</v>
      </c>
      <c r="B4462" s="151" t="s">
        <v>93</v>
      </c>
      <c r="C4462" s="151" t="s">
        <v>94</v>
      </c>
      <c r="D4462" s="151" t="s">
        <v>72</v>
      </c>
      <c r="E4462" s="152">
        <v>5</v>
      </c>
      <c r="F4462" s="153">
        <v>549000</v>
      </c>
      <c r="G4462" s="153">
        <v>2745000</v>
      </c>
      <c r="H4462" s="50"/>
    </row>
    <row r="4463" spans="1:8" ht="43.5">
      <c r="A4463" s="151" t="s">
        <v>1532</v>
      </c>
      <c r="B4463" s="151" t="s">
        <v>91</v>
      </c>
      <c r="C4463" s="151" t="s">
        <v>92</v>
      </c>
      <c r="D4463" s="151" t="s">
        <v>72</v>
      </c>
      <c r="E4463" s="152">
        <v>3</v>
      </c>
      <c r="F4463" s="153">
        <v>249000</v>
      </c>
      <c r="G4463" s="153">
        <v>747000</v>
      </c>
      <c r="H4463" s="50"/>
    </row>
    <row r="4464" spans="1:8" ht="43.5">
      <c r="A4464" s="151" t="s">
        <v>1532</v>
      </c>
      <c r="B4464" s="151" t="s">
        <v>73</v>
      </c>
      <c r="C4464" s="151" t="s">
        <v>74</v>
      </c>
      <c r="D4464" s="151" t="s">
        <v>72</v>
      </c>
      <c r="E4464" s="152">
        <v>12</v>
      </c>
      <c r="F4464" s="153">
        <v>119000</v>
      </c>
      <c r="G4464" s="153">
        <v>1428000</v>
      </c>
      <c r="H4464" s="50"/>
    </row>
    <row r="4465" spans="1:8" ht="43.5">
      <c r="A4465" s="151" t="s">
        <v>1532</v>
      </c>
      <c r="B4465" s="151" t="s">
        <v>86</v>
      </c>
      <c r="C4465" s="151" t="s">
        <v>87</v>
      </c>
      <c r="D4465" s="151" t="s">
        <v>72</v>
      </c>
      <c r="E4465" s="152">
        <v>5</v>
      </c>
      <c r="F4465" s="153">
        <v>169000</v>
      </c>
      <c r="G4465" s="153">
        <v>845000</v>
      </c>
      <c r="H4465" s="50"/>
    </row>
    <row r="4466" spans="1:8" ht="43.5">
      <c r="A4466" s="151" t="s">
        <v>1532</v>
      </c>
      <c r="B4466" s="151" t="s">
        <v>81</v>
      </c>
      <c r="C4466" s="151" t="s">
        <v>82</v>
      </c>
      <c r="D4466" s="151" t="s">
        <v>72</v>
      </c>
      <c r="E4466" s="152">
        <v>4</v>
      </c>
      <c r="F4466" s="153">
        <v>159000</v>
      </c>
      <c r="G4466" s="153">
        <v>636000</v>
      </c>
      <c r="H4466" s="50"/>
    </row>
    <row r="4467" spans="1:8" ht="29.25">
      <c r="A4467" s="151" t="s">
        <v>1533</v>
      </c>
      <c r="B4467" s="151" t="s">
        <v>83</v>
      </c>
      <c r="C4467" s="151" t="s">
        <v>84</v>
      </c>
      <c r="D4467" s="151" t="s">
        <v>72</v>
      </c>
      <c r="E4467" s="152">
        <v>9</v>
      </c>
      <c r="F4467" s="153">
        <v>125000</v>
      </c>
      <c r="G4467" s="153">
        <v>1125000</v>
      </c>
      <c r="H4467" s="50"/>
    </row>
    <row r="4468" spans="1:8" ht="29.25">
      <c r="A4468" s="151" t="s">
        <v>1533</v>
      </c>
      <c r="B4468" s="151" t="s">
        <v>88</v>
      </c>
      <c r="C4468" s="151" t="s">
        <v>89</v>
      </c>
      <c r="D4468" s="151" t="s">
        <v>72</v>
      </c>
      <c r="E4468" s="152">
        <v>4</v>
      </c>
      <c r="F4468" s="153">
        <v>299000</v>
      </c>
      <c r="G4468" s="153">
        <v>1196000</v>
      </c>
      <c r="H4468" s="50"/>
    </row>
    <row r="4469" spans="1:8" ht="29.25">
      <c r="A4469" s="151" t="s">
        <v>1533</v>
      </c>
      <c r="B4469" s="151" t="s">
        <v>75</v>
      </c>
      <c r="C4469" s="151" t="s">
        <v>76</v>
      </c>
      <c r="D4469" s="151" t="s">
        <v>78</v>
      </c>
      <c r="E4469" s="152">
        <v>10</v>
      </c>
      <c r="F4469" s="153">
        <v>189000</v>
      </c>
      <c r="G4469" s="153">
        <v>1890000</v>
      </c>
      <c r="H4469" s="50"/>
    </row>
    <row r="4470" spans="1:8" ht="29.25">
      <c r="A4470" s="151" t="s">
        <v>1534</v>
      </c>
      <c r="B4470" s="151" t="s">
        <v>81</v>
      </c>
      <c r="C4470" s="151" t="s">
        <v>82</v>
      </c>
      <c r="D4470" s="151" t="s">
        <v>72</v>
      </c>
      <c r="E4470" s="152">
        <v>2</v>
      </c>
      <c r="F4470" s="153">
        <v>159000</v>
      </c>
      <c r="G4470" s="153">
        <v>318000</v>
      </c>
      <c r="H4470" s="50"/>
    </row>
    <row r="4471" spans="1:8" ht="29.25">
      <c r="A4471" s="151" t="s">
        <v>1534</v>
      </c>
      <c r="B4471" s="151" t="s">
        <v>98</v>
      </c>
      <c r="C4471" s="151" t="s">
        <v>99</v>
      </c>
      <c r="D4471" s="151" t="s">
        <v>72</v>
      </c>
      <c r="E4471" s="152">
        <v>8</v>
      </c>
      <c r="F4471" s="153">
        <v>99000</v>
      </c>
      <c r="G4471" s="153">
        <v>792000</v>
      </c>
      <c r="H4471" s="50"/>
    </row>
    <row r="4472" spans="1:8" ht="29.25">
      <c r="A4472" s="151" t="s">
        <v>1535</v>
      </c>
      <c r="B4472" s="151" t="s">
        <v>101</v>
      </c>
      <c r="C4472" s="151" t="s">
        <v>102</v>
      </c>
      <c r="D4472" s="151" t="s">
        <v>78</v>
      </c>
      <c r="E4472" s="152">
        <v>7</v>
      </c>
      <c r="F4472" s="153">
        <v>139000</v>
      </c>
      <c r="G4472" s="153">
        <v>973000</v>
      </c>
      <c r="H4472" s="50"/>
    </row>
    <row r="4473" spans="1:8" ht="29.25">
      <c r="A4473" s="151" t="s">
        <v>1535</v>
      </c>
      <c r="B4473" s="151" t="s">
        <v>88</v>
      </c>
      <c r="C4473" s="151" t="s">
        <v>89</v>
      </c>
      <c r="D4473" s="151" t="s">
        <v>72</v>
      </c>
      <c r="E4473" s="152">
        <v>5</v>
      </c>
      <c r="F4473" s="153">
        <v>299000</v>
      </c>
      <c r="G4473" s="153">
        <v>1495000</v>
      </c>
      <c r="H4473" s="50"/>
    </row>
    <row r="4474" spans="1:8" ht="29.25">
      <c r="A4474" s="151" t="s">
        <v>1535</v>
      </c>
      <c r="B4474" s="151" t="s">
        <v>96</v>
      </c>
      <c r="C4474" s="151" t="s">
        <v>97</v>
      </c>
      <c r="D4474" s="151" t="s">
        <v>72</v>
      </c>
      <c r="E4474" s="152">
        <v>3</v>
      </c>
      <c r="F4474" s="153">
        <v>449000</v>
      </c>
      <c r="G4474" s="153">
        <v>1347000</v>
      </c>
      <c r="H4474" s="50"/>
    </row>
    <row r="4475" spans="1:8" ht="29.25">
      <c r="A4475" s="151" t="s">
        <v>1535</v>
      </c>
      <c r="B4475" s="151" t="s">
        <v>69</v>
      </c>
      <c r="C4475" s="151" t="s">
        <v>70</v>
      </c>
      <c r="D4475" s="151" t="s">
        <v>72</v>
      </c>
      <c r="E4475" s="152">
        <v>7</v>
      </c>
      <c r="F4475" s="153">
        <v>149000</v>
      </c>
      <c r="G4475" s="153">
        <v>1043000</v>
      </c>
      <c r="H4475" s="50"/>
    </row>
    <row r="4476" spans="1:8" ht="29.25">
      <c r="A4476" s="151" t="s">
        <v>1535</v>
      </c>
      <c r="B4476" s="151" t="s">
        <v>75</v>
      </c>
      <c r="C4476" s="151" t="s">
        <v>76</v>
      </c>
      <c r="D4476" s="151" t="s">
        <v>78</v>
      </c>
      <c r="E4476" s="152">
        <v>10</v>
      </c>
      <c r="F4476" s="153">
        <v>189000</v>
      </c>
      <c r="G4476" s="153">
        <v>1890000</v>
      </c>
      <c r="H4476" s="50"/>
    </row>
    <row r="4477" spans="1:8" ht="29.25">
      <c r="A4477" s="151" t="s">
        <v>1535</v>
      </c>
      <c r="B4477" s="151" t="s">
        <v>91</v>
      </c>
      <c r="C4477" s="151" t="s">
        <v>92</v>
      </c>
      <c r="D4477" s="151" t="s">
        <v>72</v>
      </c>
      <c r="E4477" s="152">
        <v>5</v>
      </c>
      <c r="F4477" s="153">
        <v>249000</v>
      </c>
      <c r="G4477" s="153">
        <v>1245000</v>
      </c>
      <c r="H4477" s="50"/>
    </row>
    <row r="4478" spans="1:8" ht="29.25">
      <c r="A4478" s="151" t="s">
        <v>1536</v>
      </c>
      <c r="B4478" s="151" t="s">
        <v>69</v>
      </c>
      <c r="C4478" s="151" t="s">
        <v>70</v>
      </c>
      <c r="D4478" s="151" t="s">
        <v>72</v>
      </c>
      <c r="E4478" s="152">
        <v>11</v>
      </c>
      <c r="F4478" s="153">
        <v>149000</v>
      </c>
      <c r="G4478" s="153">
        <v>1639000</v>
      </c>
      <c r="H4478" s="50"/>
    </row>
    <row r="4479" spans="1:8" ht="29.25">
      <c r="A4479" s="151" t="s">
        <v>1536</v>
      </c>
      <c r="B4479" s="151" t="s">
        <v>93</v>
      </c>
      <c r="C4479" s="151" t="s">
        <v>94</v>
      </c>
      <c r="D4479" s="151" t="s">
        <v>72</v>
      </c>
      <c r="E4479" s="152">
        <v>1</v>
      </c>
      <c r="F4479" s="153">
        <v>549000</v>
      </c>
      <c r="G4479" s="153">
        <v>549000</v>
      </c>
      <c r="H4479" s="50"/>
    </row>
    <row r="4480" spans="1:8" ht="29.25">
      <c r="A4480" s="151" t="s">
        <v>1536</v>
      </c>
      <c r="B4480" s="151" t="s">
        <v>101</v>
      </c>
      <c r="C4480" s="151" t="s">
        <v>102</v>
      </c>
      <c r="D4480" s="151" t="s">
        <v>78</v>
      </c>
      <c r="E4480" s="152">
        <v>8</v>
      </c>
      <c r="F4480" s="153">
        <v>139000</v>
      </c>
      <c r="G4480" s="153">
        <v>1112000</v>
      </c>
      <c r="H4480" s="50"/>
    </row>
    <row r="4481" spans="1:8" ht="29.25">
      <c r="A4481" s="151" t="s">
        <v>1536</v>
      </c>
      <c r="B4481" s="151" t="s">
        <v>83</v>
      </c>
      <c r="C4481" s="151" t="s">
        <v>84</v>
      </c>
      <c r="D4481" s="151" t="s">
        <v>72</v>
      </c>
      <c r="E4481" s="152">
        <v>1</v>
      </c>
      <c r="F4481" s="153">
        <v>125000</v>
      </c>
      <c r="G4481" s="153">
        <v>125000</v>
      </c>
      <c r="H4481" s="50"/>
    </row>
    <row r="4482" spans="1:8" ht="43.5">
      <c r="A4482" s="151" t="s">
        <v>1537</v>
      </c>
      <c r="B4482" s="151" t="s">
        <v>98</v>
      </c>
      <c r="C4482" s="151" t="s">
        <v>99</v>
      </c>
      <c r="D4482" s="151" t="s">
        <v>72</v>
      </c>
      <c r="E4482" s="152">
        <v>2</v>
      </c>
      <c r="F4482" s="153">
        <v>99000</v>
      </c>
      <c r="G4482" s="153">
        <v>198000</v>
      </c>
      <c r="H4482" s="50"/>
    </row>
    <row r="4483" spans="1:8" ht="43.5">
      <c r="A4483" s="151" t="s">
        <v>1537</v>
      </c>
      <c r="B4483" s="151" t="s">
        <v>75</v>
      </c>
      <c r="C4483" s="151" t="s">
        <v>76</v>
      </c>
      <c r="D4483" s="151" t="s">
        <v>78</v>
      </c>
      <c r="E4483" s="152">
        <v>8</v>
      </c>
      <c r="F4483" s="153">
        <v>189000</v>
      </c>
      <c r="G4483" s="153">
        <v>1512000</v>
      </c>
      <c r="H4483" s="50"/>
    </row>
    <row r="4484" spans="1:8" ht="43.5">
      <c r="A4484" s="151" t="s">
        <v>1537</v>
      </c>
      <c r="B4484" s="151" t="s">
        <v>101</v>
      </c>
      <c r="C4484" s="151" t="s">
        <v>102</v>
      </c>
      <c r="D4484" s="151" t="s">
        <v>78</v>
      </c>
      <c r="E4484" s="152">
        <v>6</v>
      </c>
      <c r="F4484" s="153">
        <v>139000</v>
      </c>
      <c r="G4484" s="153">
        <v>834000</v>
      </c>
      <c r="H4484" s="50"/>
    </row>
    <row r="4485" spans="1:8" ht="43.5">
      <c r="A4485" s="151" t="s">
        <v>1537</v>
      </c>
      <c r="B4485" s="151" t="s">
        <v>83</v>
      </c>
      <c r="C4485" s="151" t="s">
        <v>84</v>
      </c>
      <c r="D4485" s="151" t="s">
        <v>72</v>
      </c>
      <c r="E4485" s="152">
        <v>10</v>
      </c>
      <c r="F4485" s="153">
        <v>125000</v>
      </c>
      <c r="G4485" s="153">
        <v>1250000</v>
      </c>
      <c r="H4485" s="50"/>
    </row>
    <row r="4486" spans="1:8" ht="43.5">
      <c r="A4486" s="151" t="s">
        <v>1537</v>
      </c>
      <c r="B4486" s="151" t="s">
        <v>93</v>
      </c>
      <c r="C4486" s="151" t="s">
        <v>94</v>
      </c>
      <c r="D4486" s="151" t="s">
        <v>72</v>
      </c>
      <c r="E4486" s="152">
        <v>1</v>
      </c>
      <c r="F4486" s="153">
        <v>549000</v>
      </c>
      <c r="G4486" s="153">
        <v>549000</v>
      </c>
      <c r="H4486" s="50"/>
    </row>
    <row r="4487" spans="1:8" ht="29.25">
      <c r="A4487" s="151" t="s">
        <v>1538</v>
      </c>
      <c r="B4487" s="151" t="s">
        <v>86</v>
      </c>
      <c r="C4487" s="151" t="s">
        <v>87</v>
      </c>
      <c r="D4487" s="151" t="s">
        <v>72</v>
      </c>
      <c r="E4487" s="152">
        <v>6</v>
      </c>
      <c r="F4487" s="153">
        <v>169000</v>
      </c>
      <c r="G4487" s="153">
        <v>1014000</v>
      </c>
      <c r="H4487" s="50"/>
    </row>
    <row r="4488" spans="1:8" ht="29.25">
      <c r="A4488" s="151" t="s">
        <v>1538</v>
      </c>
      <c r="B4488" s="151" t="s">
        <v>96</v>
      </c>
      <c r="C4488" s="151" t="s">
        <v>97</v>
      </c>
      <c r="D4488" s="151" t="s">
        <v>72</v>
      </c>
      <c r="E4488" s="152">
        <v>3</v>
      </c>
      <c r="F4488" s="153">
        <v>449000</v>
      </c>
      <c r="G4488" s="153">
        <v>1347000</v>
      </c>
      <c r="H4488" s="50"/>
    </row>
    <row r="4489" spans="1:8" ht="29.25">
      <c r="A4489" s="151" t="s">
        <v>1538</v>
      </c>
      <c r="B4489" s="151" t="s">
        <v>98</v>
      </c>
      <c r="C4489" s="151" t="s">
        <v>99</v>
      </c>
      <c r="D4489" s="151" t="s">
        <v>72</v>
      </c>
      <c r="E4489" s="152">
        <v>3</v>
      </c>
      <c r="F4489" s="153">
        <v>99000</v>
      </c>
      <c r="G4489" s="153">
        <v>297000</v>
      </c>
      <c r="H4489" s="50"/>
    </row>
    <row r="4490" spans="1:8" ht="43.5">
      <c r="A4490" s="151" t="s">
        <v>1539</v>
      </c>
      <c r="B4490" s="151" t="s">
        <v>81</v>
      </c>
      <c r="C4490" s="151" t="s">
        <v>82</v>
      </c>
      <c r="D4490" s="151" t="s">
        <v>72</v>
      </c>
      <c r="E4490" s="152">
        <v>7</v>
      </c>
      <c r="F4490" s="153">
        <v>159000</v>
      </c>
      <c r="G4490" s="153">
        <v>1113000</v>
      </c>
      <c r="H4490" s="50"/>
    </row>
    <row r="4491" spans="1:8" ht="43.5">
      <c r="A4491" s="151" t="s">
        <v>1539</v>
      </c>
      <c r="B4491" s="151" t="s">
        <v>75</v>
      </c>
      <c r="C4491" s="151" t="s">
        <v>76</v>
      </c>
      <c r="D4491" s="151" t="s">
        <v>78</v>
      </c>
      <c r="E4491" s="152">
        <v>9</v>
      </c>
      <c r="F4491" s="153">
        <v>189000</v>
      </c>
      <c r="G4491" s="153">
        <v>1701000</v>
      </c>
      <c r="H4491" s="50"/>
    </row>
    <row r="4492" spans="1:8" ht="43.5">
      <c r="A4492" s="151" t="s">
        <v>1539</v>
      </c>
      <c r="B4492" s="151" t="s">
        <v>79</v>
      </c>
      <c r="C4492" s="151" t="s">
        <v>80</v>
      </c>
      <c r="D4492" s="151" t="s">
        <v>72</v>
      </c>
      <c r="E4492" s="152">
        <v>5</v>
      </c>
      <c r="F4492" s="153">
        <v>129000</v>
      </c>
      <c r="G4492" s="153">
        <v>645000</v>
      </c>
      <c r="H4492" s="50"/>
    </row>
    <row r="4493" spans="1:8" ht="43.5">
      <c r="A4493" s="151" t="s">
        <v>1539</v>
      </c>
      <c r="B4493" s="151" t="s">
        <v>86</v>
      </c>
      <c r="C4493" s="151" t="s">
        <v>87</v>
      </c>
      <c r="D4493" s="151" t="s">
        <v>72</v>
      </c>
      <c r="E4493" s="152">
        <v>1</v>
      </c>
      <c r="F4493" s="153">
        <v>169000</v>
      </c>
      <c r="G4493" s="153">
        <v>169000</v>
      </c>
      <c r="H4493" s="50"/>
    </row>
    <row r="4494" spans="1:8" ht="29.25">
      <c r="A4494" s="151" t="s">
        <v>1540</v>
      </c>
      <c r="B4494" s="151" t="s">
        <v>98</v>
      </c>
      <c r="C4494" s="151" t="s">
        <v>99</v>
      </c>
      <c r="D4494" s="151" t="s">
        <v>72</v>
      </c>
      <c r="E4494" s="152">
        <v>4</v>
      </c>
      <c r="F4494" s="153">
        <v>99000</v>
      </c>
      <c r="G4494" s="153">
        <v>396000</v>
      </c>
      <c r="H4494" s="50"/>
    </row>
    <row r="4495" spans="1:8" ht="29.25">
      <c r="A4495" s="151" t="s">
        <v>1540</v>
      </c>
      <c r="B4495" s="151" t="s">
        <v>88</v>
      </c>
      <c r="C4495" s="151" t="s">
        <v>89</v>
      </c>
      <c r="D4495" s="151" t="s">
        <v>72</v>
      </c>
      <c r="E4495" s="152">
        <v>5</v>
      </c>
      <c r="F4495" s="153">
        <v>299000</v>
      </c>
      <c r="G4495" s="153">
        <v>1495000</v>
      </c>
      <c r="H4495" s="50"/>
    </row>
    <row r="4496" spans="1:8" ht="29.25">
      <c r="A4496" s="151" t="s">
        <v>1540</v>
      </c>
      <c r="B4496" s="151" t="s">
        <v>69</v>
      </c>
      <c r="C4496" s="151" t="s">
        <v>70</v>
      </c>
      <c r="D4496" s="151" t="s">
        <v>72</v>
      </c>
      <c r="E4496" s="152">
        <v>2</v>
      </c>
      <c r="F4496" s="153">
        <v>149000</v>
      </c>
      <c r="G4496" s="153">
        <v>298000</v>
      </c>
      <c r="H4496" s="50"/>
    </row>
    <row r="4497" spans="1:8" ht="43.5">
      <c r="A4497" s="151" t="s">
        <v>1541</v>
      </c>
      <c r="B4497" s="151" t="s">
        <v>93</v>
      </c>
      <c r="C4497" s="151" t="s">
        <v>94</v>
      </c>
      <c r="D4497" s="151" t="s">
        <v>72</v>
      </c>
      <c r="E4497" s="152">
        <v>1</v>
      </c>
      <c r="F4497" s="153">
        <v>549000</v>
      </c>
      <c r="G4497" s="153">
        <v>549000</v>
      </c>
      <c r="H4497" s="50"/>
    </row>
    <row r="4498" spans="1:8" ht="43.5">
      <c r="A4498" s="151" t="s">
        <v>1541</v>
      </c>
      <c r="B4498" s="151" t="s">
        <v>96</v>
      </c>
      <c r="C4498" s="151" t="s">
        <v>97</v>
      </c>
      <c r="D4498" s="151" t="s">
        <v>72</v>
      </c>
      <c r="E4498" s="152">
        <v>2</v>
      </c>
      <c r="F4498" s="153">
        <v>449000</v>
      </c>
      <c r="G4498" s="153">
        <v>898000</v>
      </c>
      <c r="H4498" s="50"/>
    </row>
    <row r="4499" spans="1:8" ht="43.5">
      <c r="A4499" s="151" t="s">
        <v>1541</v>
      </c>
      <c r="B4499" s="151" t="s">
        <v>73</v>
      </c>
      <c r="C4499" s="151" t="s">
        <v>74</v>
      </c>
      <c r="D4499" s="151" t="s">
        <v>72</v>
      </c>
      <c r="E4499" s="152">
        <v>5</v>
      </c>
      <c r="F4499" s="153">
        <v>119000</v>
      </c>
      <c r="G4499" s="153">
        <v>595000</v>
      </c>
      <c r="H4499" s="50"/>
    </row>
    <row r="4500" spans="1:8" ht="29.25">
      <c r="A4500" s="151" t="s">
        <v>1542</v>
      </c>
      <c r="B4500" s="151" t="s">
        <v>96</v>
      </c>
      <c r="C4500" s="151" t="s">
        <v>97</v>
      </c>
      <c r="D4500" s="151" t="s">
        <v>72</v>
      </c>
      <c r="E4500" s="152">
        <v>2</v>
      </c>
      <c r="F4500" s="153">
        <v>449000</v>
      </c>
      <c r="G4500" s="153">
        <v>898000</v>
      </c>
      <c r="H4500" s="50"/>
    </row>
    <row r="4501" spans="1:8" ht="29.25">
      <c r="A4501" s="151" t="s">
        <v>1542</v>
      </c>
      <c r="B4501" s="151" t="s">
        <v>93</v>
      </c>
      <c r="C4501" s="151" t="s">
        <v>94</v>
      </c>
      <c r="D4501" s="151" t="s">
        <v>72</v>
      </c>
      <c r="E4501" s="152">
        <v>3</v>
      </c>
      <c r="F4501" s="153">
        <v>549000</v>
      </c>
      <c r="G4501" s="153">
        <v>1647000</v>
      </c>
      <c r="H4501" s="50"/>
    </row>
    <row r="4502" spans="1:8" ht="43.5">
      <c r="A4502" s="151" t="s">
        <v>1543</v>
      </c>
      <c r="B4502" s="151" t="s">
        <v>83</v>
      </c>
      <c r="C4502" s="151" t="s">
        <v>84</v>
      </c>
      <c r="D4502" s="151" t="s">
        <v>72</v>
      </c>
      <c r="E4502" s="152">
        <v>5</v>
      </c>
      <c r="F4502" s="153">
        <v>125000</v>
      </c>
      <c r="G4502" s="153">
        <v>625000</v>
      </c>
      <c r="H4502" s="50"/>
    </row>
    <row r="4503" spans="1:8" ht="43.5">
      <c r="A4503" s="151" t="s">
        <v>1543</v>
      </c>
      <c r="B4503" s="151" t="s">
        <v>98</v>
      </c>
      <c r="C4503" s="151" t="s">
        <v>99</v>
      </c>
      <c r="D4503" s="151" t="s">
        <v>72</v>
      </c>
      <c r="E4503" s="152">
        <v>9</v>
      </c>
      <c r="F4503" s="153">
        <v>99000</v>
      </c>
      <c r="G4503" s="153">
        <v>891000</v>
      </c>
      <c r="H4503" s="50"/>
    </row>
    <row r="4504" spans="1:8" ht="43.5">
      <c r="A4504" s="151" t="s">
        <v>1543</v>
      </c>
      <c r="B4504" s="151" t="s">
        <v>101</v>
      </c>
      <c r="C4504" s="151" t="s">
        <v>102</v>
      </c>
      <c r="D4504" s="151" t="s">
        <v>78</v>
      </c>
      <c r="E4504" s="152">
        <v>10</v>
      </c>
      <c r="F4504" s="153">
        <v>139000</v>
      </c>
      <c r="G4504" s="153">
        <v>1390000</v>
      </c>
      <c r="H4504" s="50"/>
    </row>
    <row r="4505" spans="1:8" ht="43.5">
      <c r="A4505" s="151" t="s">
        <v>1543</v>
      </c>
      <c r="B4505" s="151" t="s">
        <v>79</v>
      </c>
      <c r="C4505" s="151" t="s">
        <v>80</v>
      </c>
      <c r="D4505" s="151" t="s">
        <v>72</v>
      </c>
      <c r="E4505" s="152">
        <v>4</v>
      </c>
      <c r="F4505" s="153">
        <v>129000</v>
      </c>
      <c r="G4505" s="153">
        <v>516000</v>
      </c>
      <c r="H4505" s="50"/>
    </row>
    <row r="4506" spans="1:8" ht="29.25">
      <c r="A4506" s="151" t="s">
        <v>1544</v>
      </c>
      <c r="B4506" s="151" t="s">
        <v>98</v>
      </c>
      <c r="C4506" s="151" t="s">
        <v>99</v>
      </c>
      <c r="D4506" s="151" t="s">
        <v>72</v>
      </c>
      <c r="E4506" s="152">
        <v>6</v>
      </c>
      <c r="F4506" s="153">
        <v>99000</v>
      </c>
      <c r="G4506" s="153">
        <v>594000</v>
      </c>
      <c r="H4506" s="50"/>
    </row>
    <row r="4507" spans="1:8" ht="29.25">
      <c r="A4507" s="151" t="s">
        <v>1544</v>
      </c>
      <c r="B4507" s="151" t="s">
        <v>75</v>
      </c>
      <c r="C4507" s="151" t="s">
        <v>76</v>
      </c>
      <c r="D4507" s="151" t="s">
        <v>78</v>
      </c>
      <c r="E4507" s="152">
        <v>8</v>
      </c>
      <c r="F4507" s="153">
        <v>189000</v>
      </c>
      <c r="G4507" s="153">
        <v>1512000</v>
      </c>
      <c r="H4507" s="50"/>
    </row>
    <row r="4508" spans="1:8" ht="29.25">
      <c r="A4508" s="151" t="s">
        <v>1544</v>
      </c>
      <c r="B4508" s="151" t="s">
        <v>79</v>
      </c>
      <c r="C4508" s="151" t="s">
        <v>80</v>
      </c>
      <c r="D4508" s="151" t="s">
        <v>72</v>
      </c>
      <c r="E4508" s="152">
        <v>5</v>
      </c>
      <c r="F4508" s="153">
        <v>129000</v>
      </c>
      <c r="G4508" s="153">
        <v>645000</v>
      </c>
      <c r="H4508" s="50"/>
    </row>
    <row r="4509" spans="1:8" ht="43.5">
      <c r="A4509" s="151" t="s">
        <v>1545</v>
      </c>
      <c r="B4509" s="151" t="s">
        <v>83</v>
      </c>
      <c r="C4509" s="151" t="s">
        <v>84</v>
      </c>
      <c r="D4509" s="151" t="s">
        <v>72</v>
      </c>
      <c r="E4509" s="152">
        <v>1</v>
      </c>
      <c r="F4509" s="153">
        <v>125000</v>
      </c>
      <c r="G4509" s="153">
        <v>125000</v>
      </c>
      <c r="H4509" s="50"/>
    </row>
    <row r="4510" spans="1:8" ht="43.5">
      <c r="A4510" s="151" t="s">
        <v>1545</v>
      </c>
      <c r="B4510" s="151" t="s">
        <v>88</v>
      </c>
      <c r="C4510" s="151" t="s">
        <v>89</v>
      </c>
      <c r="D4510" s="151" t="s">
        <v>72</v>
      </c>
      <c r="E4510" s="152">
        <v>7</v>
      </c>
      <c r="F4510" s="153">
        <v>299000</v>
      </c>
      <c r="G4510" s="153">
        <v>2093000</v>
      </c>
      <c r="H4510" s="50"/>
    </row>
    <row r="4511" spans="1:8" ht="43.5">
      <c r="A4511" s="151" t="s">
        <v>1545</v>
      </c>
      <c r="B4511" s="151" t="s">
        <v>98</v>
      </c>
      <c r="C4511" s="151" t="s">
        <v>99</v>
      </c>
      <c r="D4511" s="151" t="s">
        <v>72</v>
      </c>
      <c r="E4511" s="152">
        <v>1</v>
      </c>
      <c r="F4511" s="153">
        <v>99000</v>
      </c>
      <c r="G4511" s="153">
        <v>99000</v>
      </c>
      <c r="H4511" s="50"/>
    </row>
    <row r="4512" spans="1:8" ht="43.5">
      <c r="A4512" s="151" t="s">
        <v>1545</v>
      </c>
      <c r="B4512" s="151" t="s">
        <v>81</v>
      </c>
      <c r="C4512" s="151" t="s">
        <v>82</v>
      </c>
      <c r="D4512" s="151" t="s">
        <v>72</v>
      </c>
      <c r="E4512" s="152">
        <v>9</v>
      </c>
      <c r="F4512" s="153">
        <v>159000</v>
      </c>
      <c r="G4512" s="153">
        <v>1431000</v>
      </c>
      <c r="H4512" s="50"/>
    </row>
    <row r="4513" spans="1:8" ht="43.5">
      <c r="A4513" s="151" t="s">
        <v>1545</v>
      </c>
      <c r="B4513" s="151" t="s">
        <v>73</v>
      </c>
      <c r="C4513" s="151" t="s">
        <v>74</v>
      </c>
      <c r="D4513" s="151" t="s">
        <v>72</v>
      </c>
      <c r="E4513" s="152">
        <v>4</v>
      </c>
      <c r="F4513" s="153">
        <v>119000</v>
      </c>
      <c r="G4513" s="153">
        <v>476000</v>
      </c>
      <c r="H4513" s="50"/>
    </row>
    <row r="4514" spans="1:8" ht="29.25">
      <c r="A4514" s="151" t="s">
        <v>1546</v>
      </c>
      <c r="B4514" s="151" t="s">
        <v>88</v>
      </c>
      <c r="C4514" s="151" t="s">
        <v>89</v>
      </c>
      <c r="D4514" s="151" t="s">
        <v>72</v>
      </c>
      <c r="E4514" s="152">
        <v>1</v>
      </c>
      <c r="F4514" s="153">
        <v>299000</v>
      </c>
      <c r="G4514" s="153">
        <v>299000</v>
      </c>
      <c r="H4514" s="50"/>
    </row>
    <row r="4515" spans="1:8" ht="43.5">
      <c r="A4515" s="151" t="s">
        <v>1547</v>
      </c>
      <c r="B4515" s="151" t="s">
        <v>73</v>
      </c>
      <c r="C4515" s="151" t="s">
        <v>74</v>
      </c>
      <c r="D4515" s="151" t="s">
        <v>72</v>
      </c>
      <c r="E4515" s="152">
        <v>1</v>
      </c>
      <c r="F4515" s="153">
        <v>119000</v>
      </c>
      <c r="G4515" s="153">
        <v>119000</v>
      </c>
      <c r="H4515" s="50"/>
    </row>
    <row r="4516" spans="1:8" ht="43.5">
      <c r="A4516" s="151" t="s">
        <v>1547</v>
      </c>
      <c r="B4516" s="151" t="s">
        <v>81</v>
      </c>
      <c r="C4516" s="151" t="s">
        <v>82</v>
      </c>
      <c r="D4516" s="151" t="s">
        <v>72</v>
      </c>
      <c r="E4516" s="152">
        <v>11</v>
      </c>
      <c r="F4516" s="153">
        <v>159000</v>
      </c>
      <c r="G4516" s="153">
        <v>1749000</v>
      </c>
      <c r="H4516" s="50"/>
    </row>
    <row r="4517" spans="1:8" ht="43.5">
      <c r="A4517" s="151" t="s">
        <v>1547</v>
      </c>
      <c r="B4517" s="151" t="s">
        <v>69</v>
      </c>
      <c r="C4517" s="151" t="s">
        <v>70</v>
      </c>
      <c r="D4517" s="151" t="s">
        <v>72</v>
      </c>
      <c r="E4517" s="152">
        <v>12</v>
      </c>
      <c r="F4517" s="153">
        <v>149000</v>
      </c>
      <c r="G4517" s="153">
        <v>1788000</v>
      </c>
      <c r="H4517" s="50"/>
    </row>
    <row r="4518" spans="1:8" ht="43.5">
      <c r="A4518" s="151" t="s">
        <v>1547</v>
      </c>
      <c r="B4518" s="151" t="s">
        <v>96</v>
      </c>
      <c r="C4518" s="151" t="s">
        <v>97</v>
      </c>
      <c r="D4518" s="151" t="s">
        <v>72</v>
      </c>
      <c r="E4518" s="152">
        <v>2</v>
      </c>
      <c r="F4518" s="153">
        <v>449000</v>
      </c>
      <c r="G4518" s="153">
        <v>898000</v>
      </c>
      <c r="H4518" s="50"/>
    </row>
    <row r="4519" spans="1:8" ht="43.5">
      <c r="A4519" s="151" t="s">
        <v>1547</v>
      </c>
      <c r="B4519" s="151" t="s">
        <v>88</v>
      </c>
      <c r="C4519" s="151" t="s">
        <v>89</v>
      </c>
      <c r="D4519" s="151" t="s">
        <v>72</v>
      </c>
      <c r="E4519" s="152">
        <v>4</v>
      </c>
      <c r="F4519" s="153">
        <v>299000</v>
      </c>
      <c r="G4519" s="153">
        <v>1196000</v>
      </c>
      <c r="H4519" s="50"/>
    </row>
    <row r="4520" spans="1:8" ht="43.5">
      <c r="A4520" s="151" t="s">
        <v>1547</v>
      </c>
      <c r="B4520" s="151" t="s">
        <v>79</v>
      </c>
      <c r="C4520" s="151" t="s">
        <v>80</v>
      </c>
      <c r="D4520" s="151" t="s">
        <v>72</v>
      </c>
      <c r="E4520" s="152">
        <v>6</v>
      </c>
      <c r="F4520" s="153">
        <v>129000</v>
      </c>
      <c r="G4520" s="153">
        <v>774000</v>
      </c>
      <c r="H4520" s="50"/>
    </row>
    <row r="4521" spans="1:8" ht="43.5">
      <c r="A4521" s="151" t="s">
        <v>1548</v>
      </c>
      <c r="B4521" s="151" t="s">
        <v>83</v>
      </c>
      <c r="C4521" s="151" t="s">
        <v>84</v>
      </c>
      <c r="D4521" s="151" t="s">
        <v>72</v>
      </c>
      <c r="E4521" s="152">
        <v>6</v>
      </c>
      <c r="F4521" s="153">
        <v>125000</v>
      </c>
      <c r="G4521" s="153">
        <v>750000</v>
      </c>
      <c r="H4521" s="50"/>
    </row>
    <row r="4522" spans="1:8" ht="43.5">
      <c r="A4522" s="151" t="s">
        <v>1548</v>
      </c>
      <c r="B4522" s="151" t="s">
        <v>88</v>
      </c>
      <c r="C4522" s="151" t="s">
        <v>89</v>
      </c>
      <c r="D4522" s="151" t="s">
        <v>72</v>
      </c>
      <c r="E4522" s="152">
        <v>5</v>
      </c>
      <c r="F4522" s="153">
        <v>299000</v>
      </c>
      <c r="G4522" s="153">
        <v>1495000</v>
      </c>
      <c r="H4522" s="50"/>
    </row>
    <row r="4523" spans="1:8" ht="43.5">
      <c r="A4523" s="151" t="s">
        <v>1548</v>
      </c>
      <c r="B4523" s="151" t="s">
        <v>91</v>
      </c>
      <c r="C4523" s="151" t="s">
        <v>92</v>
      </c>
      <c r="D4523" s="151" t="s">
        <v>72</v>
      </c>
      <c r="E4523" s="152">
        <v>3</v>
      </c>
      <c r="F4523" s="153">
        <v>249000</v>
      </c>
      <c r="G4523" s="153">
        <v>747000</v>
      </c>
      <c r="H4523" s="50"/>
    </row>
    <row r="4524" spans="1:8" ht="29.25">
      <c r="A4524" s="151" t="s">
        <v>1549</v>
      </c>
      <c r="B4524" s="151" t="s">
        <v>98</v>
      </c>
      <c r="C4524" s="151" t="s">
        <v>99</v>
      </c>
      <c r="D4524" s="151" t="s">
        <v>72</v>
      </c>
      <c r="E4524" s="152">
        <v>4</v>
      </c>
      <c r="F4524" s="153">
        <v>99000</v>
      </c>
      <c r="G4524" s="153">
        <v>396000</v>
      </c>
      <c r="H4524" s="50"/>
    </row>
    <row r="4525" spans="1:8" ht="29.25">
      <c r="A4525" s="151" t="s">
        <v>1549</v>
      </c>
      <c r="B4525" s="151" t="s">
        <v>75</v>
      </c>
      <c r="C4525" s="151" t="s">
        <v>76</v>
      </c>
      <c r="D4525" s="151" t="s">
        <v>78</v>
      </c>
      <c r="E4525" s="152">
        <v>6</v>
      </c>
      <c r="F4525" s="153">
        <v>189000</v>
      </c>
      <c r="G4525" s="153">
        <v>1134000</v>
      </c>
      <c r="H4525" s="50"/>
    </row>
    <row r="4526" spans="1:8" ht="29.25">
      <c r="A4526" s="151" t="s">
        <v>1549</v>
      </c>
      <c r="B4526" s="151" t="s">
        <v>88</v>
      </c>
      <c r="C4526" s="151" t="s">
        <v>89</v>
      </c>
      <c r="D4526" s="151" t="s">
        <v>72</v>
      </c>
      <c r="E4526" s="152">
        <v>4</v>
      </c>
      <c r="F4526" s="153">
        <v>299000</v>
      </c>
      <c r="G4526" s="153">
        <v>1196000</v>
      </c>
      <c r="H4526" s="50"/>
    </row>
    <row r="4527" spans="1:8" ht="29.25">
      <c r="A4527" s="151" t="s">
        <v>1549</v>
      </c>
      <c r="B4527" s="151" t="s">
        <v>96</v>
      </c>
      <c r="C4527" s="151" t="s">
        <v>97</v>
      </c>
      <c r="D4527" s="151" t="s">
        <v>72</v>
      </c>
      <c r="E4527" s="152">
        <v>3</v>
      </c>
      <c r="F4527" s="153">
        <v>449000</v>
      </c>
      <c r="G4527" s="153">
        <v>1347000</v>
      </c>
      <c r="H4527" s="50"/>
    </row>
    <row r="4528" spans="1:8" ht="29.25">
      <c r="A4528" s="151" t="s">
        <v>1550</v>
      </c>
      <c r="B4528" s="151" t="s">
        <v>73</v>
      </c>
      <c r="C4528" s="151" t="s">
        <v>74</v>
      </c>
      <c r="D4528" s="151" t="s">
        <v>72</v>
      </c>
      <c r="E4528" s="152">
        <v>1</v>
      </c>
      <c r="F4528" s="153">
        <v>119000</v>
      </c>
      <c r="G4528" s="153">
        <v>119000</v>
      </c>
      <c r="H4528" s="50"/>
    </row>
    <row r="4529" spans="1:8" ht="29.25">
      <c r="A4529" s="151" t="s">
        <v>1550</v>
      </c>
      <c r="B4529" s="151" t="s">
        <v>69</v>
      </c>
      <c r="C4529" s="151" t="s">
        <v>70</v>
      </c>
      <c r="D4529" s="151" t="s">
        <v>72</v>
      </c>
      <c r="E4529" s="152">
        <v>12</v>
      </c>
      <c r="F4529" s="153">
        <v>149000</v>
      </c>
      <c r="G4529" s="153">
        <v>1788000</v>
      </c>
      <c r="H4529" s="50"/>
    </row>
    <row r="4530" spans="1:8" ht="29.25">
      <c r="A4530" s="151" t="s">
        <v>1550</v>
      </c>
      <c r="B4530" s="151" t="s">
        <v>79</v>
      </c>
      <c r="C4530" s="151" t="s">
        <v>80</v>
      </c>
      <c r="D4530" s="151" t="s">
        <v>72</v>
      </c>
      <c r="E4530" s="152">
        <v>9</v>
      </c>
      <c r="F4530" s="153">
        <v>129000</v>
      </c>
      <c r="G4530" s="153">
        <v>1161000</v>
      </c>
      <c r="H4530" s="50"/>
    </row>
    <row r="4531" spans="1:8" ht="29.25">
      <c r="A4531" s="151" t="s">
        <v>1550</v>
      </c>
      <c r="B4531" s="151" t="s">
        <v>86</v>
      </c>
      <c r="C4531" s="151" t="s">
        <v>87</v>
      </c>
      <c r="D4531" s="151" t="s">
        <v>72</v>
      </c>
      <c r="E4531" s="152">
        <v>2</v>
      </c>
      <c r="F4531" s="153">
        <v>169000</v>
      </c>
      <c r="G4531" s="153">
        <v>338000</v>
      </c>
      <c r="H4531" s="50"/>
    </row>
    <row r="4532" spans="1:8" ht="43.5">
      <c r="A4532" s="151" t="s">
        <v>1551</v>
      </c>
      <c r="B4532" s="151" t="s">
        <v>96</v>
      </c>
      <c r="C4532" s="151" t="s">
        <v>97</v>
      </c>
      <c r="D4532" s="151" t="s">
        <v>72</v>
      </c>
      <c r="E4532" s="152">
        <v>3</v>
      </c>
      <c r="F4532" s="153">
        <v>449000</v>
      </c>
      <c r="G4532" s="153">
        <v>1347000</v>
      </c>
      <c r="H4532" s="50"/>
    </row>
    <row r="4533" spans="1:8" ht="43.5">
      <c r="A4533" s="151" t="s">
        <v>1551</v>
      </c>
      <c r="B4533" s="151" t="s">
        <v>69</v>
      </c>
      <c r="C4533" s="151" t="s">
        <v>70</v>
      </c>
      <c r="D4533" s="151" t="s">
        <v>72</v>
      </c>
      <c r="E4533" s="152">
        <v>6</v>
      </c>
      <c r="F4533" s="153">
        <v>149000</v>
      </c>
      <c r="G4533" s="153">
        <v>894000</v>
      </c>
      <c r="H4533" s="50"/>
    </row>
    <row r="4534" spans="1:8" ht="43.5">
      <c r="A4534" s="151" t="s">
        <v>1551</v>
      </c>
      <c r="B4534" s="151" t="s">
        <v>83</v>
      </c>
      <c r="C4534" s="151" t="s">
        <v>84</v>
      </c>
      <c r="D4534" s="151" t="s">
        <v>72</v>
      </c>
      <c r="E4534" s="152">
        <v>6</v>
      </c>
      <c r="F4534" s="153">
        <v>125000</v>
      </c>
      <c r="G4534" s="153">
        <v>750000</v>
      </c>
      <c r="H4534" s="50"/>
    </row>
    <row r="4535" spans="1:8" ht="43.5">
      <c r="A4535" s="151" t="s">
        <v>1552</v>
      </c>
      <c r="B4535" s="151" t="s">
        <v>79</v>
      </c>
      <c r="C4535" s="151" t="s">
        <v>80</v>
      </c>
      <c r="D4535" s="151" t="s">
        <v>72</v>
      </c>
      <c r="E4535" s="152">
        <v>10</v>
      </c>
      <c r="F4535" s="153">
        <v>129000</v>
      </c>
      <c r="G4535" s="153">
        <v>1290000</v>
      </c>
      <c r="H4535" s="50"/>
    </row>
    <row r="4536" spans="1:8" ht="43.5">
      <c r="A4536" s="151" t="s">
        <v>1552</v>
      </c>
      <c r="B4536" s="151" t="s">
        <v>91</v>
      </c>
      <c r="C4536" s="151" t="s">
        <v>92</v>
      </c>
      <c r="D4536" s="151" t="s">
        <v>72</v>
      </c>
      <c r="E4536" s="152">
        <v>5</v>
      </c>
      <c r="F4536" s="153">
        <v>249000</v>
      </c>
      <c r="G4536" s="153">
        <v>1245000</v>
      </c>
      <c r="H4536" s="50"/>
    </row>
    <row r="4537" spans="1:8" ht="43.5">
      <c r="A4537" s="151" t="s">
        <v>1552</v>
      </c>
      <c r="B4537" s="151" t="s">
        <v>101</v>
      </c>
      <c r="C4537" s="151" t="s">
        <v>102</v>
      </c>
      <c r="D4537" s="151" t="s">
        <v>78</v>
      </c>
      <c r="E4537" s="152">
        <v>6</v>
      </c>
      <c r="F4537" s="153">
        <v>139000</v>
      </c>
      <c r="G4537" s="153">
        <v>834000</v>
      </c>
      <c r="H4537" s="50"/>
    </row>
    <row r="4538" spans="1:8" ht="43.5">
      <c r="A4538" s="151" t="s">
        <v>1552</v>
      </c>
      <c r="B4538" s="151" t="s">
        <v>73</v>
      </c>
      <c r="C4538" s="151" t="s">
        <v>74</v>
      </c>
      <c r="D4538" s="151" t="s">
        <v>72</v>
      </c>
      <c r="E4538" s="152">
        <v>5</v>
      </c>
      <c r="F4538" s="153">
        <v>119000</v>
      </c>
      <c r="G4538" s="153">
        <v>595000</v>
      </c>
      <c r="H4538" s="50"/>
    </row>
    <row r="4539" spans="1:8" ht="43.5">
      <c r="A4539" s="151" t="s">
        <v>1552</v>
      </c>
      <c r="B4539" s="151" t="s">
        <v>75</v>
      </c>
      <c r="C4539" s="151" t="s">
        <v>76</v>
      </c>
      <c r="D4539" s="151" t="s">
        <v>78</v>
      </c>
      <c r="E4539" s="152">
        <v>10</v>
      </c>
      <c r="F4539" s="153">
        <v>189000</v>
      </c>
      <c r="G4539" s="153">
        <v>1890000</v>
      </c>
      <c r="H4539" s="50"/>
    </row>
    <row r="4540" spans="1:8" ht="43.5">
      <c r="A4540" s="151" t="s">
        <v>1553</v>
      </c>
      <c r="B4540" s="151" t="s">
        <v>93</v>
      </c>
      <c r="C4540" s="151" t="s">
        <v>94</v>
      </c>
      <c r="D4540" s="151" t="s">
        <v>72</v>
      </c>
      <c r="E4540" s="152">
        <v>5</v>
      </c>
      <c r="F4540" s="153">
        <v>549000</v>
      </c>
      <c r="G4540" s="153">
        <v>2745000</v>
      </c>
      <c r="H4540" s="50"/>
    </row>
    <row r="4541" spans="1:8" ht="43.5">
      <c r="A4541" s="151" t="s">
        <v>1554</v>
      </c>
      <c r="B4541" s="151" t="s">
        <v>83</v>
      </c>
      <c r="C4541" s="151" t="s">
        <v>84</v>
      </c>
      <c r="D4541" s="151" t="s">
        <v>72</v>
      </c>
      <c r="E4541" s="152">
        <v>1</v>
      </c>
      <c r="F4541" s="153">
        <v>125000</v>
      </c>
      <c r="G4541" s="153">
        <v>125000</v>
      </c>
      <c r="H4541" s="50"/>
    </row>
    <row r="4542" spans="1:8" ht="43.5">
      <c r="A4542" s="151" t="s">
        <v>1554</v>
      </c>
      <c r="B4542" s="151" t="s">
        <v>75</v>
      </c>
      <c r="C4542" s="151" t="s">
        <v>76</v>
      </c>
      <c r="D4542" s="151" t="s">
        <v>78</v>
      </c>
      <c r="E4542" s="152">
        <v>11</v>
      </c>
      <c r="F4542" s="153">
        <v>189000</v>
      </c>
      <c r="G4542" s="153">
        <v>2079000</v>
      </c>
      <c r="H4542" s="50"/>
    </row>
    <row r="4543" spans="1:8" ht="43.5">
      <c r="A4543" s="151" t="s">
        <v>1554</v>
      </c>
      <c r="B4543" s="151" t="s">
        <v>96</v>
      </c>
      <c r="C4543" s="151" t="s">
        <v>97</v>
      </c>
      <c r="D4543" s="151" t="s">
        <v>72</v>
      </c>
      <c r="E4543" s="152">
        <v>5</v>
      </c>
      <c r="F4543" s="153">
        <v>449000</v>
      </c>
      <c r="G4543" s="153">
        <v>2245000</v>
      </c>
      <c r="H4543" s="50"/>
    </row>
    <row r="4544" spans="1:8" ht="43.5">
      <c r="A4544" s="151" t="s">
        <v>1555</v>
      </c>
      <c r="B4544" s="151" t="s">
        <v>83</v>
      </c>
      <c r="C4544" s="151" t="s">
        <v>84</v>
      </c>
      <c r="D4544" s="151" t="s">
        <v>72</v>
      </c>
      <c r="E4544" s="152">
        <v>3</v>
      </c>
      <c r="F4544" s="153">
        <v>125000</v>
      </c>
      <c r="G4544" s="153">
        <v>375000</v>
      </c>
      <c r="H4544" s="50"/>
    </row>
    <row r="4545" spans="1:8" ht="43.5">
      <c r="A4545" s="151" t="s">
        <v>1555</v>
      </c>
      <c r="B4545" s="151" t="s">
        <v>101</v>
      </c>
      <c r="C4545" s="151" t="s">
        <v>102</v>
      </c>
      <c r="D4545" s="151" t="s">
        <v>78</v>
      </c>
      <c r="E4545" s="152">
        <v>3</v>
      </c>
      <c r="F4545" s="153">
        <v>139000</v>
      </c>
      <c r="G4545" s="153">
        <v>417000</v>
      </c>
      <c r="H4545" s="50"/>
    </row>
    <row r="4546" spans="1:8" ht="43.5">
      <c r="A4546" s="151" t="s">
        <v>1555</v>
      </c>
      <c r="B4546" s="151" t="s">
        <v>75</v>
      </c>
      <c r="C4546" s="151" t="s">
        <v>76</v>
      </c>
      <c r="D4546" s="151" t="s">
        <v>78</v>
      </c>
      <c r="E4546" s="152">
        <v>12</v>
      </c>
      <c r="F4546" s="153">
        <v>189000</v>
      </c>
      <c r="G4546" s="153">
        <v>2268000</v>
      </c>
      <c r="H4546" s="50"/>
    </row>
    <row r="4547" spans="1:8" ht="43.5">
      <c r="A4547" s="151" t="s">
        <v>1555</v>
      </c>
      <c r="B4547" s="151" t="s">
        <v>69</v>
      </c>
      <c r="C4547" s="151" t="s">
        <v>70</v>
      </c>
      <c r="D4547" s="151" t="s">
        <v>72</v>
      </c>
      <c r="E4547" s="152">
        <v>10</v>
      </c>
      <c r="F4547" s="153">
        <v>149000</v>
      </c>
      <c r="G4547" s="153">
        <v>1490000</v>
      </c>
      <c r="H4547" s="50"/>
    </row>
    <row r="4548" spans="1:8" ht="43.5">
      <c r="A4548" s="151" t="s">
        <v>1556</v>
      </c>
      <c r="B4548" s="151" t="s">
        <v>83</v>
      </c>
      <c r="C4548" s="151" t="s">
        <v>84</v>
      </c>
      <c r="D4548" s="151" t="s">
        <v>72</v>
      </c>
      <c r="E4548" s="152">
        <v>3</v>
      </c>
      <c r="F4548" s="153">
        <v>125000</v>
      </c>
      <c r="G4548" s="153">
        <v>375000</v>
      </c>
      <c r="H4548" s="50"/>
    </row>
    <row r="4549" spans="1:8" ht="43.5">
      <c r="A4549" s="151" t="s">
        <v>1556</v>
      </c>
      <c r="B4549" s="151" t="s">
        <v>96</v>
      </c>
      <c r="C4549" s="151" t="s">
        <v>97</v>
      </c>
      <c r="D4549" s="151" t="s">
        <v>72</v>
      </c>
      <c r="E4549" s="152">
        <v>2</v>
      </c>
      <c r="F4549" s="153">
        <v>449000</v>
      </c>
      <c r="G4549" s="153">
        <v>898000</v>
      </c>
      <c r="H4549" s="50"/>
    </row>
    <row r="4550" spans="1:8" ht="43.5">
      <c r="A4550" s="151" t="s">
        <v>1556</v>
      </c>
      <c r="B4550" s="151" t="s">
        <v>73</v>
      </c>
      <c r="C4550" s="151" t="s">
        <v>74</v>
      </c>
      <c r="D4550" s="151" t="s">
        <v>72</v>
      </c>
      <c r="E4550" s="152">
        <v>6</v>
      </c>
      <c r="F4550" s="153">
        <v>119000</v>
      </c>
      <c r="G4550" s="153">
        <v>714000</v>
      </c>
      <c r="H4550" s="50"/>
    </row>
    <row r="4551" spans="1:8" ht="43.5">
      <c r="A4551" s="151" t="s">
        <v>1556</v>
      </c>
      <c r="B4551" s="151" t="s">
        <v>75</v>
      </c>
      <c r="C4551" s="151" t="s">
        <v>76</v>
      </c>
      <c r="D4551" s="151" t="s">
        <v>78</v>
      </c>
      <c r="E4551" s="152">
        <v>10</v>
      </c>
      <c r="F4551" s="153">
        <v>189000</v>
      </c>
      <c r="G4551" s="153">
        <v>1890000</v>
      </c>
      <c r="H4551" s="50"/>
    </row>
    <row r="4552" spans="1:8" ht="43.5">
      <c r="A4552" s="151" t="s">
        <v>1557</v>
      </c>
      <c r="B4552" s="151" t="s">
        <v>96</v>
      </c>
      <c r="C4552" s="151" t="s">
        <v>97</v>
      </c>
      <c r="D4552" s="151" t="s">
        <v>72</v>
      </c>
      <c r="E4552" s="152">
        <v>4</v>
      </c>
      <c r="F4552" s="153">
        <v>449000</v>
      </c>
      <c r="G4552" s="153">
        <v>1796000</v>
      </c>
      <c r="H4552" s="50"/>
    </row>
    <row r="4553" spans="1:8" ht="43.5">
      <c r="A4553" s="151" t="s">
        <v>1557</v>
      </c>
      <c r="B4553" s="151" t="s">
        <v>93</v>
      </c>
      <c r="C4553" s="151" t="s">
        <v>94</v>
      </c>
      <c r="D4553" s="151" t="s">
        <v>72</v>
      </c>
      <c r="E4553" s="152">
        <v>4</v>
      </c>
      <c r="F4553" s="153">
        <v>549000</v>
      </c>
      <c r="G4553" s="153">
        <v>2196000</v>
      </c>
      <c r="H4553" s="50"/>
    </row>
    <row r="4554" spans="1:8" ht="43.5">
      <c r="A4554" s="151" t="s">
        <v>1557</v>
      </c>
      <c r="B4554" s="151" t="s">
        <v>86</v>
      </c>
      <c r="C4554" s="151" t="s">
        <v>87</v>
      </c>
      <c r="D4554" s="151" t="s">
        <v>72</v>
      </c>
      <c r="E4554" s="152">
        <v>5</v>
      </c>
      <c r="F4554" s="153">
        <v>169000</v>
      </c>
      <c r="G4554" s="153">
        <v>845000</v>
      </c>
      <c r="H4554" s="50"/>
    </row>
    <row r="4555" spans="1:8" ht="43.5">
      <c r="A4555" s="151" t="s">
        <v>1557</v>
      </c>
      <c r="B4555" s="151" t="s">
        <v>73</v>
      </c>
      <c r="C4555" s="151" t="s">
        <v>74</v>
      </c>
      <c r="D4555" s="151" t="s">
        <v>72</v>
      </c>
      <c r="E4555" s="152">
        <v>12</v>
      </c>
      <c r="F4555" s="153">
        <v>119000</v>
      </c>
      <c r="G4555" s="153">
        <v>1428000</v>
      </c>
      <c r="H4555" s="50"/>
    </row>
    <row r="4556" spans="1:8" ht="43.5">
      <c r="A4556" s="151" t="s">
        <v>1558</v>
      </c>
      <c r="B4556" s="151" t="s">
        <v>81</v>
      </c>
      <c r="C4556" s="151" t="s">
        <v>82</v>
      </c>
      <c r="D4556" s="151" t="s">
        <v>72</v>
      </c>
      <c r="E4556" s="152">
        <v>8</v>
      </c>
      <c r="F4556" s="153">
        <v>159000</v>
      </c>
      <c r="G4556" s="153">
        <v>1272000</v>
      </c>
      <c r="H4556" s="50"/>
    </row>
    <row r="4557" spans="1:8" ht="43.5">
      <c r="A4557" s="151" t="s">
        <v>1558</v>
      </c>
      <c r="B4557" s="151" t="s">
        <v>88</v>
      </c>
      <c r="C4557" s="151" t="s">
        <v>89</v>
      </c>
      <c r="D4557" s="151" t="s">
        <v>72</v>
      </c>
      <c r="E4557" s="152">
        <v>5</v>
      </c>
      <c r="F4557" s="153">
        <v>299000</v>
      </c>
      <c r="G4557" s="153">
        <v>1495000</v>
      </c>
      <c r="H4557" s="50"/>
    </row>
    <row r="4558" spans="1:8" ht="43.5">
      <c r="A4558" s="151" t="s">
        <v>1558</v>
      </c>
      <c r="B4558" s="151" t="s">
        <v>73</v>
      </c>
      <c r="C4558" s="151" t="s">
        <v>74</v>
      </c>
      <c r="D4558" s="151" t="s">
        <v>72</v>
      </c>
      <c r="E4558" s="152">
        <v>1</v>
      </c>
      <c r="F4558" s="153">
        <v>119000</v>
      </c>
      <c r="G4558" s="153">
        <v>119000</v>
      </c>
      <c r="H4558" s="50"/>
    </row>
    <row r="4559" spans="1:8" ht="43.5">
      <c r="A4559" s="151" t="s">
        <v>1558</v>
      </c>
      <c r="B4559" s="151" t="s">
        <v>86</v>
      </c>
      <c r="C4559" s="151" t="s">
        <v>87</v>
      </c>
      <c r="D4559" s="151" t="s">
        <v>72</v>
      </c>
      <c r="E4559" s="152">
        <v>3</v>
      </c>
      <c r="F4559" s="153">
        <v>169000</v>
      </c>
      <c r="G4559" s="153">
        <v>507000</v>
      </c>
      <c r="H4559" s="50"/>
    </row>
    <row r="4560" spans="1:8" ht="43.5">
      <c r="A4560" s="151" t="s">
        <v>1558</v>
      </c>
      <c r="B4560" s="151" t="s">
        <v>91</v>
      </c>
      <c r="C4560" s="151" t="s">
        <v>92</v>
      </c>
      <c r="D4560" s="151" t="s">
        <v>72</v>
      </c>
      <c r="E4560" s="152">
        <v>5</v>
      </c>
      <c r="F4560" s="153">
        <v>249000</v>
      </c>
      <c r="G4560" s="153">
        <v>1245000</v>
      </c>
      <c r="H4560" s="50"/>
    </row>
    <row r="4561" spans="1:8" ht="43.5">
      <c r="A4561" s="151" t="s">
        <v>1558</v>
      </c>
      <c r="B4561" s="151" t="s">
        <v>83</v>
      </c>
      <c r="C4561" s="151" t="s">
        <v>84</v>
      </c>
      <c r="D4561" s="151" t="s">
        <v>72</v>
      </c>
      <c r="E4561" s="152">
        <v>5</v>
      </c>
      <c r="F4561" s="153">
        <v>125000</v>
      </c>
      <c r="G4561" s="153">
        <v>625000</v>
      </c>
      <c r="H4561" s="50"/>
    </row>
    <row r="4562" spans="1:8" ht="43.5">
      <c r="A4562" s="151" t="s">
        <v>1559</v>
      </c>
      <c r="B4562" s="151" t="s">
        <v>86</v>
      </c>
      <c r="C4562" s="151" t="s">
        <v>87</v>
      </c>
      <c r="D4562" s="151" t="s">
        <v>72</v>
      </c>
      <c r="E4562" s="152">
        <v>6</v>
      </c>
      <c r="F4562" s="153">
        <v>169000</v>
      </c>
      <c r="G4562" s="153">
        <v>1014000</v>
      </c>
      <c r="H4562" s="50"/>
    </row>
    <row r="4563" spans="1:8" ht="43.5">
      <c r="A4563" s="151" t="s">
        <v>1559</v>
      </c>
      <c r="B4563" s="151" t="s">
        <v>96</v>
      </c>
      <c r="C4563" s="151" t="s">
        <v>97</v>
      </c>
      <c r="D4563" s="151" t="s">
        <v>72</v>
      </c>
      <c r="E4563" s="152">
        <v>1</v>
      </c>
      <c r="F4563" s="153">
        <v>449000</v>
      </c>
      <c r="G4563" s="153">
        <v>449000</v>
      </c>
      <c r="H4563" s="50"/>
    </row>
    <row r="4564" spans="1:8" ht="43.5">
      <c r="A4564" s="151" t="s">
        <v>1560</v>
      </c>
      <c r="B4564" s="151" t="s">
        <v>75</v>
      </c>
      <c r="C4564" s="151" t="s">
        <v>76</v>
      </c>
      <c r="D4564" s="151" t="s">
        <v>78</v>
      </c>
      <c r="E4564" s="152">
        <v>11</v>
      </c>
      <c r="F4564" s="153">
        <v>189000</v>
      </c>
      <c r="G4564" s="153">
        <v>2079000</v>
      </c>
      <c r="H4564" s="50"/>
    </row>
    <row r="4565" spans="1:8" ht="43.5">
      <c r="A4565" s="151" t="s">
        <v>1560</v>
      </c>
      <c r="B4565" s="151" t="s">
        <v>79</v>
      </c>
      <c r="C4565" s="151" t="s">
        <v>80</v>
      </c>
      <c r="D4565" s="151" t="s">
        <v>72</v>
      </c>
      <c r="E4565" s="152">
        <v>2</v>
      </c>
      <c r="F4565" s="153">
        <v>129000</v>
      </c>
      <c r="G4565" s="153">
        <v>258000</v>
      </c>
      <c r="H4565" s="50"/>
    </row>
    <row r="4566" spans="1:8" ht="43.5">
      <c r="A4566" s="151" t="s">
        <v>1560</v>
      </c>
      <c r="B4566" s="151" t="s">
        <v>69</v>
      </c>
      <c r="C4566" s="151" t="s">
        <v>70</v>
      </c>
      <c r="D4566" s="151" t="s">
        <v>72</v>
      </c>
      <c r="E4566" s="152">
        <v>6</v>
      </c>
      <c r="F4566" s="153">
        <v>149000</v>
      </c>
      <c r="G4566" s="153">
        <v>894000</v>
      </c>
      <c r="H4566" s="50"/>
    </row>
    <row r="4567" spans="1:8" ht="43.5">
      <c r="A4567" s="151" t="s">
        <v>1560</v>
      </c>
      <c r="B4567" s="151" t="s">
        <v>91</v>
      </c>
      <c r="C4567" s="151" t="s">
        <v>92</v>
      </c>
      <c r="D4567" s="151" t="s">
        <v>72</v>
      </c>
      <c r="E4567" s="152">
        <v>5</v>
      </c>
      <c r="F4567" s="153">
        <v>249000</v>
      </c>
      <c r="G4567" s="153">
        <v>1245000</v>
      </c>
      <c r="H4567" s="50"/>
    </row>
    <row r="4568" spans="1:8" ht="43.5">
      <c r="A4568" s="151" t="s">
        <v>1560</v>
      </c>
      <c r="B4568" s="151" t="s">
        <v>96</v>
      </c>
      <c r="C4568" s="151" t="s">
        <v>97</v>
      </c>
      <c r="D4568" s="151" t="s">
        <v>72</v>
      </c>
      <c r="E4568" s="152">
        <v>4</v>
      </c>
      <c r="F4568" s="153">
        <v>449000</v>
      </c>
      <c r="G4568" s="153">
        <v>1796000</v>
      </c>
      <c r="H4568" s="50"/>
    </row>
    <row r="4569" spans="1:8" ht="29.25">
      <c r="A4569" s="151" t="s">
        <v>1561</v>
      </c>
      <c r="B4569" s="151" t="s">
        <v>81</v>
      </c>
      <c r="C4569" s="151" t="s">
        <v>82</v>
      </c>
      <c r="D4569" s="151" t="s">
        <v>72</v>
      </c>
      <c r="E4569" s="152">
        <v>9</v>
      </c>
      <c r="F4569" s="153">
        <v>159000</v>
      </c>
      <c r="G4569" s="153">
        <v>1431000</v>
      </c>
      <c r="H4569" s="50"/>
    </row>
    <row r="4570" spans="1:8" ht="29.25">
      <c r="A4570" s="151" t="s">
        <v>1561</v>
      </c>
      <c r="B4570" s="151" t="s">
        <v>73</v>
      </c>
      <c r="C4570" s="151" t="s">
        <v>74</v>
      </c>
      <c r="D4570" s="151" t="s">
        <v>72</v>
      </c>
      <c r="E4570" s="152">
        <v>1</v>
      </c>
      <c r="F4570" s="153">
        <v>119000</v>
      </c>
      <c r="G4570" s="153">
        <v>119000</v>
      </c>
      <c r="H4570" s="50"/>
    </row>
    <row r="4571" spans="1:8" ht="29.25">
      <c r="A4571" s="151" t="s">
        <v>1561</v>
      </c>
      <c r="B4571" s="151" t="s">
        <v>101</v>
      </c>
      <c r="C4571" s="151" t="s">
        <v>102</v>
      </c>
      <c r="D4571" s="151" t="s">
        <v>78</v>
      </c>
      <c r="E4571" s="152">
        <v>8</v>
      </c>
      <c r="F4571" s="153">
        <v>139000</v>
      </c>
      <c r="G4571" s="153">
        <v>1112000</v>
      </c>
      <c r="H4571" s="50"/>
    </row>
    <row r="4572" spans="1:8" ht="29.25">
      <c r="A4572" s="151" t="s">
        <v>1561</v>
      </c>
      <c r="B4572" s="151" t="s">
        <v>93</v>
      </c>
      <c r="C4572" s="151" t="s">
        <v>94</v>
      </c>
      <c r="D4572" s="151" t="s">
        <v>72</v>
      </c>
      <c r="E4572" s="152">
        <v>2</v>
      </c>
      <c r="F4572" s="153">
        <v>549000</v>
      </c>
      <c r="G4572" s="153">
        <v>1098000</v>
      </c>
      <c r="H4572" s="50"/>
    </row>
    <row r="4573" spans="1:8" ht="43.5">
      <c r="A4573" s="151" t="s">
        <v>1562</v>
      </c>
      <c r="B4573" s="151" t="s">
        <v>75</v>
      </c>
      <c r="C4573" s="151" t="s">
        <v>76</v>
      </c>
      <c r="D4573" s="151" t="s">
        <v>78</v>
      </c>
      <c r="E4573" s="152">
        <v>11</v>
      </c>
      <c r="F4573" s="153">
        <v>189000</v>
      </c>
      <c r="G4573" s="153">
        <v>2079000</v>
      </c>
      <c r="H4573" s="50"/>
    </row>
    <row r="4574" spans="1:8" ht="43.5">
      <c r="A4574" s="151" t="s">
        <v>1562</v>
      </c>
      <c r="B4574" s="151" t="s">
        <v>81</v>
      </c>
      <c r="C4574" s="151" t="s">
        <v>82</v>
      </c>
      <c r="D4574" s="151" t="s">
        <v>72</v>
      </c>
      <c r="E4574" s="152">
        <v>8</v>
      </c>
      <c r="F4574" s="153">
        <v>159000</v>
      </c>
      <c r="G4574" s="153">
        <v>1272000</v>
      </c>
      <c r="H4574" s="50"/>
    </row>
    <row r="4575" spans="1:8" ht="43.5">
      <c r="A4575" s="151" t="s">
        <v>1562</v>
      </c>
      <c r="B4575" s="151" t="s">
        <v>79</v>
      </c>
      <c r="C4575" s="151" t="s">
        <v>80</v>
      </c>
      <c r="D4575" s="151" t="s">
        <v>72</v>
      </c>
      <c r="E4575" s="152">
        <v>10</v>
      </c>
      <c r="F4575" s="153">
        <v>129000</v>
      </c>
      <c r="G4575" s="153">
        <v>1290000</v>
      </c>
      <c r="H4575" s="50"/>
    </row>
    <row r="4576" spans="1:8" ht="43.5">
      <c r="A4576" s="151" t="s">
        <v>1562</v>
      </c>
      <c r="B4576" s="151" t="s">
        <v>69</v>
      </c>
      <c r="C4576" s="151" t="s">
        <v>70</v>
      </c>
      <c r="D4576" s="151" t="s">
        <v>72</v>
      </c>
      <c r="E4576" s="152">
        <v>8</v>
      </c>
      <c r="F4576" s="153">
        <v>149000</v>
      </c>
      <c r="G4576" s="153">
        <v>1192000</v>
      </c>
      <c r="H4576" s="50"/>
    </row>
    <row r="4577" spans="1:8" ht="43.5">
      <c r="A4577" s="151" t="s">
        <v>1563</v>
      </c>
      <c r="B4577" s="151" t="s">
        <v>91</v>
      </c>
      <c r="C4577" s="151" t="s">
        <v>92</v>
      </c>
      <c r="D4577" s="151" t="s">
        <v>72</v>
      </c>
      <c r="E4577" s="152">
        <v>1</v>
      </c>
      <c r="F4577" s="153">
        <v>249000</v>
      </c>
      <c r="G4577" s="153">
        <v>249000</v>
      </c>
      <c r="H4577" s="50"/>
    </row>
    <row r="4578" spans="1:8" ht="43.5">
      <c r="A4578" s="151" t="s">
        <v>1563</v>
      </c>
      <c r="B4578" s="151" t="s">
        <v>88</v>
      </c>
      <c r="C4578" s="151" t="s">
        <v>89</v>
      </c>
      <c r="D4578" s="151" t="s">
        <v>72</v>
      </c>
      <c r="E4578" s="152">
        <v>2</v>
      </c>
      <c r="F4578" s="153">
        <v>299000</v>
      </c>
      <c r="G4578" s="153">
        <v>598000</v>
      </c>
      <c r="H4578" s="50"/>
    </row>
    <row r="4579" spans="1:8" ht="29.25">
      <c r="A4579" s="151" t="s">
        <v>1564</v>
      </c>
      <c r="B4579" s="151" t="s">
        <v>81</v>
      </c>
      <c r="C4579" s="151" t="s">
        <v>82</v>
      </c>
      <c r="D4579" s="151" t="s">
        <v>72</v>
      </c>
      <c r="E4579" s="152">
        <v>4</v>
      </c>
      <c r="F4579" s="153">
        <v>159000</v>
      </c>
      <c r="G4579" s="153">
        <v>636000</v>
      </c>
      <c r="H4579" s="50"/>
    </row>
    <row r="4580" spans="1:8" ht="29.25">
      <c r="A4580" s="151" t="s">
        <v>1564</v>
      </c>
      <c r="B4580" s="151" t="s">
        <v>96</v>
      </c>
      <c r="C4580" s="151" t="s">
        <v>97</v>
      </c>
      <c r="D4580" s="151" t="s">
        <v>72</v>
      </c>
      <c r="E4580" s="152">
        <v>2</v>
      </c>
      <c r="F4580" s="153">
        <v>449000</v>
      </c>
      <c r="G4580" s="153">
        <v>898000</v>
      </c>
      <c r="H4580" s="50"/>
    </row>
    <row r="4581" spans="1:8" ht="29.25">
      <c r="A4581" s="151" t="s">
        <v>1564</v>
      </c>
      <c r="B4581" s="151" t="s">
        <v>86</v>
      </c>
      <c r="C4581" s="151" t="s">
        <v>87</v>
      </c>
      <c r="D4581" s="151" t="s">
        <v>72</v>
      </c>
      <c r="E4581" s="152">
        <v>12</v>
      </c>
      <c r="F4581" s="153">
        <v>169000</v>
      </c>
      <c r="G4581" s="153">
        <v>2028000</v>
      </c>
      <c r="H4581" s="50"/>
    </row>
    <row r="4582" spans="1:8" ht="29.25">
      <c r="A4582" s="151" t="s">
        <v>1564</v>
      </c>
      <c r="B4582" s="151" t="s">
        <v>73</v>
      </c>
      <c r="C4582" s="151" t="s">
        <v>74</v>
      </c>
      <c r="D4582" s="151" t="s">
        <v>72</v>
      </c>
      <c r="E4582" s="152">
        <v>7</v>
      </c>
      <c r="F4582" s="153">
        <v>119000</v>
      </c>
      <c r="G4582" s="153">
        <v>833000</v>
      </c>
      <c r="H4582" s="50"/>
    </row>
    <row r="4583" spans="1:8" ht="29.25">
      <c r="A4583" s="151" t="s">
        <v>1564</v>
      </c>
      <c r="B4583" s="151" t="s">
        <v>101</v>
      </c>
      <c r="C4583" s="151" t="s">
        <v>102</v>
      </c>
      <c r="D4583" s="151" t="s">
        <v>78</v>
      </c>
      <c r="E4583" s="152">
        <v>11</v>
      </c>
      <c r="F4583" s="153">
        <v>139000</v>
      </c>
      <c r="G4583" s="153">
        <v>1529000</v>
      </c>
      <c r="H4583" s="50"/>
    </row>
    <row r="4584" spans="1:8" ht="29.25">
      <c r="A4584" s="151" t="s">
        <v>1565</v>
      </c>
      <c r="B4584" s="151" t="s">
        <v>83</v>
      </c>
      <c r="C4584" s="151" t="s">
        <v>84</v>
      </c>
      <c r="D4584" s="151" t="s">
        <v>72</v>
      </c>
      <c r="E4584" s="152">
        <v>4</v>
      </c>
      <c r="F4584" s="153">
        <v>125000</v>
      </c>
      <c r="G4584" s="153">
        <v>500000</v>
      </c>
      <c r="H4584" s="50"/>
    </row>
    <row r="4585" spans="1:8" ht="29.25">
      <c r="A4585" s="151" t="s">
        <v>1565</v>
      </c>
      <c r="B4585" s="151" t="s">
        <v>96</v>
      </c>
      <c r="C4585" s="151" t="s">
        <v>97</v>
      </c>
      <c r="D4585" s="151" t="s">
        <v>72</v>
      </c>
      <c r="E4585" s="152">
        <v>5</v>
      </c>
      <c r="F4585" s="153">
        <v>449000</v>
      </c>
      <c r="G4585" s="153">
        <v>2245000</v>
      </c>
      <c r="H4585" s="50"/>
    </row>
    <row r="4586" spans="1:8" ht="43.5">
      <c r="A4586" s="151" t="s">
        <v>1566</v>
      </c>
      <c r="B4586" s="151" t="s">
        <v>73</v>
      </c>
      <c r="C4586" s="151" t="s">
        <v>74</v>
      </c>
      <c r="D4586" s="151" t="s">
        <v>72</v>
      </c>
      <c r="E4586" s="152">
        <v>10</v>
      </c>
      <c r="F4586" s="153">
        <v>119000</v>
      </c>
      <c r="G4586" s="153">
        <v>1190000</v>
      </c>
      <c r="H4586" s="50"/>
    </row>
    <row r="4587" spans="1:8" ht="43.5">
      <c r="A4587" s="151" t="s">
        <v>1566</v>
      </c>
      <c r="B4587" s="151" t="s">
        <v>101</v>
      </c>
      <c r="C4587" s="151" t="s">
        <v>102</v>
      </c>
      <c r="D4587" s="151" t="s">
        <v>78</v>
      </c>
      <c r="E4587" s="152">
        <v>10</v>
      </c>
      <c r="F4587" s="153">
        <v>139000</v>
      </c>
      <c r="G4587" s="153">
        <v>1390000</v>
      </c>
      <c r="H4587" s="50"/>
    </row>
    <row r="4588" spans="1:8" ht="43.5">
      <c r="A4588" s="151" t="s">
        <v>1566</v>
      </c>
      <c r="B4588" s="151" t="s">
        <v>86</v>
      </c>
      <c r="C4588" s="151" t="s">
        <v>87</v>
      </c>
      <c r="D4588" s="151" t="s">
        <v>72</v>
      </c>
      <c r="E4588" s="152">
        <v>3</v>
      </c>
      <c r="F4588" s="153">
        <v>169000</v>
      </c>
      <c r="G4588" s="153">
        <v>507000</v>
      </c>
      <c r="H4588" s="50"/>
    </row>
    <row r="4589" spans="1:8" ht="43.5">
      <c r="A4589" s="151" t="s">
        <v>1566</v>
      </c>
      <c r="B4589" s="151" t="s">
        <v>79</v>
      </c>
      <c r="C4589" s="151" t="s">
        <v>80</v>
      </c>
      <c r="D4589" s="151" t="s">
        <v>72</v>
      </c>
      <c r="E4589" s="152">
        <v>9</v>
      </c>
      <c r="F4589" s="153">
        <v>129000</v>
      </c>
      <c r="G4589" s="153">
        <v>1161000</v>
      </c>
      <c r="H4589" s="50"/>
    </row>
    <row r="4590" spans="1:8" ht="43.5">
      <c r="A4590" s="151" t="s">
        <v>1567</v>
      </c>
      <c r="B4590" s="151" t="s">
        <v>86</v>
      </c>
      <c r="C4590" s="151" t="s">
        <v>87</v>
      </c>
      <c r="D4590" s="151" t="s">
        <v>72</v>
      </c>
      <c r="E4590" s="152">
        <v>7</v>
      </c>
      <c r="F4590" s="153">
        <v>169000</v>
      </c>
      <c r="G4590" s="153">
        <v>1183000</v>
      </c>
      <c r="H4590" s="50"/>
    </row>
    <row r="4591" spans="1:8" ht="43.5">
      <c r="A4591" s="151" t="s">
        <v>1567</v>
      </c>
      <c r="B4591" s="151" t="s">
        <v>88</v>
      </c>
      <c r="C4591" s="151" t="s">
        <v>89</v>
      </c>
      <c r="D4591" s="151" t="s">
        <v>72</v>
      </c>
      <c r="E4591" s="152">
        <v>3</v>
      </c>
      <c r="F4591" s="153">
        <v>299000</v>
      </c>
      <c r="G4591" s="153">
        <v>897000</v>
      </c>
      <c r="H4591" s="50"/>
    </row>
    <row r="4592" spans="1:8" ht="43.5">
      <c r="A4592" s="151" t="s">
        <v>1567</v>
      </c>
      <c r="B4592" s="151" t="s">
        <v>73</v>
      </c>
      <c r="C4592" s="151" t="s">
        <v>74</v>
      </c>
      <c r="D4592" s="151" t="s">
        <v>72</v>
      </c>
      <c r="E4592" s="152">
        <v>3</v>
      </c>
      <c r="F4592" s="153">
        <v>119000</v>
      </c>
      <c r="G4592" s="153">
        <v>357000</v>
      </c>
      <c r="H4592" s="50"/>
    </row>
    <row r="4593" spans="1:8" ht="29.25">
      <c r="A4593" s="151" t="s">
        <v>1568</v>
      </c>
      <c r="B4593" s="151" t="s">
        <v>73</v>
      </c>
      <c r="C4593" s="151" t="s">
        <v>74</v>
      </c>
      <c r="D4593" s="151" t="s">
        <v>72</v>
      </c>
      <c r="E4593" s="152">
        <v>2</v>
      </c>
      <c r="F4593" s="153">
        <v>119000</v>
      </c>
      <c r="G4593" s="153">
        <v>238000</v>
      </c>
      <c r="H4593" s="50"/>
    </row>
    <row r="4594" spans="1:8" ht="29.25">
      <c r="A4594" s="151" t="s">
        <v>1569</v>
      </c>
      <c r="B4594" s="151" t="s">
        <v>75</v>
      </c>
      <c r="C4594" s="151" t="s">
        <v>76</v>
      </c>
      <c r="D4594" s="151" t="s">
        <v>78</v>
      </c>
      <c r="E4594" s="152">
        <v>10</v>
      </c>
      <c r="F4594" s="153">
        <v>189000</v>
      </c>
      <c r="G4594" s="153">
        <v>1890000</v>
      </c>
      <c r="H4594" s="50"/>
    </row>
    <row r="4595" spans="1:8" ht="29.25">
      <c r="A4595" s="151" t="s">
        <v>1569</v>
      </c>
      <c r="B4595" s="151" t="s">
        <v>73</v>
      </c>
      <c r="C4595" s="151" t="s">
        <v>74</v>
      </c>
      <c r="D4595" s="151" t="s">
        <v>72</v>
      </c>
      <c r="E4595" s="152">
        <v>5</v>
      </c>
      <c r="F4595" s="153">
        <v>119000</v>
      </c>
      <c r="G4595" s="153">
        <v>595000</v>
      </c>
      <c r="H4595" s="50"/>
    </row>
    <row r="4596" spans="1:8" ht="29.25">
      <c r="A4596" s="151" t="s">
        <v>1569</v>
      </c>
      <c r="B4596" s="151" t="s">
        <v>91</v>
      </c>
      <c r="C4596" s="151" t="s">
        <v>92</v>
      </c>
      <c r="D4596" s="151" t="s">
        <v>72</v>
      </c>
      <c r="E4596" s="152">
        <v>5</v>
      </c>
      <c r="F4596" s="153">
        <v>249000</v>
      </c>
      <c r="G4596" s="153">
        <v>1245000</v>
      </c>
      <c r="H4596" s="50"/>
    </row>
    <row r="4597" spans="1:8" ht="29.25">
      <c r="A4597" s="151" t="s">
        <v>1569</v>
      </c>
      <c r="B4597" s="151" t="s">
        <v>79</v>
      </c>
      <c r="C4597" s="151" t="s">
        <v>80</v>
      </c>
      <c r="D4597" s="151" t="s">
        <v>72</v>
      </c>
      <c r="E4597" s="152">
        <v>4</v>
      </c>
      <c r="F4597" s="153">
        <v>129000</v>
      </c>
      <c r="G4597" s="153">
        <v>516000</v>
      </c>
      <c r="H4597" s="50"/>
    </row>
    <row r="4598" spans="1:8" ht="29.25">
      <c r="A4598" s="151" t="s">
        <v>1569</v>
      </c>
      <c r="B4598" s="151" t="s">
        <v>81</v>
      </c>
      <c r="C4598" s="151" t="s">
        <v>82</v>
      </c>
      <c r="D4598" s="151" t="s">
        <v>72</v>
      </c>
      <c r="E4598" s="152">
        <v>10</v>
      </c>
      <c r="F4598" s="153">
        <v>159000</v>
      </c>
      <c r="G4598" s="153">
        <v>1590000</v>
      </c>
      <c r="H4598" s="50"/>
    </row>
    <row r="4599" spans="1:8" ht="43.5">
      <c r="A4599" s="151" t="s">
        <v>1570</v>
      </c>
      <c r="B4599" s="151" t="s">
        <v>73</v>
      </c>
      <c r="C4599" s="151" t="s">
        <v>74</v>
      </c>
      <c r="D4599" s="151" t="s">
        <v>72</v>
      </c>
      <c r="E4599" s="152">
        <v>11</v>
      </c>
      <c r="F4599" s="153">
        <v>119000</v>
      </c>
      <c r="G4599" s="153">
        <v>1309000</v>
      </c>
      <c r="H4599" s="50"/>
    </row>
    <row r="4600" spans="1:8" ht="43.5">
      <c r="A4600" s="151" t="s">
        <v>1570</v>
      </c>
      <c r="B4600" s="151" t="s">
        <v>88</v>
      </c>
      <c r="C4600" s="151" t="s">
        <v>89</v>
      </c>
      <c r="D4600" s="151" t="s">
        <v>72</v>
      </c>
      <c r="E4600" s="152">
        <v>3</v>
      </c>
      <c r="F4600" s="153">
        <v>299000</v>
      </c>
      <c r="G4600" s="153">
        <v>897000</v>
      </c>
      <c r="H4600" s="50"/>
    </row>
    <row r="4601" spans="1:8" ht="43.5">
      <c r="A4601" s="151" t="s">
        <v>1570</v>
      </c>
      <c r="B4601" s="151" t="s">
        <v>81</v>
      </c>
      <c r="C4601" s="151" t="s">
        <v>82</v>
      </c>
      <c r="D4601" s="151" t="s">
        <v>72</v>
      </c>
      <c r="E4601" s="152">
        <v>7</v>
      </c>
      <c r="F4601" s="153">
        <v>159000</v>
      </c>
      <c r="G4601" s="153">
        <v>1113000</v>
      </c>
      <c r="H4601" s="50"/>
    </row>
    <row r="4602" spans="1:8" ht="43.5">
      <c r="A4602" s="151" t="s">
        <v>1570</v>
      </c>
      <c r="B4602" s="151" t="s">
        <v>69</v>
      </c>
      <c r="C4602" s="151" t="s">
        <v>70</v>
      </c>
      <c r="D4602" s="151" t="s">
        <v>72</v>
      </c>
      <c r="E4602" s="152">
        <v>9</v>
      </c>
      <c r="F4602" s="153">
        <v>149000</v>
      </c>
      <c r="G4602" s="153">
        <v>1341000</v>
      </c>
      <c r="H4602" s="50"/>
    </row>
    <row r="4603" spans="1:8" ht="43.5">
      <c r="A4603" s="151" t="s">
        <v>1570</v>
      </c>
      <c r="B4603" s="151" t="s">
        <v>101</v>
      </c>
      <c r="C4603" s="151" t="s">
        <v>102</v>
      </c>
      <c r="D4603" s="151" t="s">
        <v>78</v>
      </c>
      <c r="E4603" s="152">
        <v>1</v>
      </c>
      <c r="F4603" s="153">
        <v>139000</v>
      </c>
      <c r="G4603" s="153">
        <v>139000</v>
      </c>
      <c r="H4603" s="50"/>
    </row>
    <row r="4604" spans="1:8" ht="43.5">
      <c r="A4604" s="151" t="s">
        <v>1571</v>
      </c>
      <c r="B4604" s="151" t="s">
        <v>73</v>
      </c>
      <c r="C4604" s="151" t="s">
        <v>74</v>
      </c>
      <c r="D4604" s="151" t="s">
        <v>72</v>
      </c>
      <c r="E4604" s="152">
        <v>9</v>
      </c>
      <c r="F4604" s="153">
        <v>119000</v>
      </c>
      <c r="G4604" s="153">
        <v>1071000</v>
      </c>
      <c r="H4604" s="50"/>
    </row>
    <row r="4605" spans="1:8" ht="43.5">
      <c r="A4605" s="151" t="s">
        <v>1572</v>
      </c>
      <c r="B4605" s="151" t="s">
        <v>79</v>
      </c>
      <c r="C4605" s="151" t="s">
        <v>80</v>
      </c>
      <c r="D4605" s="151" t="s">
        <v>72</v>
      </c>
      <c r="E4605" s="152">
        <v>5</v>
      </c>
      <c r="F4605" s="153">
        <v>129000</v>
      </c>
      <c r="G4605" s="153">
        <v>645000</v>
      </c>
      <c r="H4605" s="50"/>
    </row>
    <row r="4606" spans="1:8" ht="43.5">
      <c r="A4606" s="151" t="s">
        <v>1572</v>
      </c>
      <c r="B4606" s="151" t="s">
        <v>83</v>
      </c>
      <c r="C4606" s="151" t="s">
        <v>84</v>
      </c>
      <c r="D4606" s="151" t="s">
        <v>72</v>
      </c>
      <c r="E4606" s="152">
        <v>12</v>
      </c>
      <c r="F4606" s="153">
        <v>125000</v>
      </c>
      <c r="G4606" s="153">
        <v>1500000</v>
      </c>
      <c r="H4606" s="50"/>
    </row>
    <row r="4607" spans="1:8" ht="43.5">
      <c r="A4607" s="151" t="s">
        <v>1573</v>
      </c>
      <c r="B4607" s="151" t="s">
        <v>73</v>
      </c>
      <c r="C4607" s="151" t="s">
        <v>74</v>
      </c>
      <c r="D4607" s="151" t="s">
        <v>72</v>
      </c>
      <c r="E4607" s="152">
        <v>7</v>
      </c>
      <c r="F4607" s="153">
        <v>119000</v>
      </c>
      <c r="G4607" s="153">
        <v>833000</v>
      </c>
      <c r="H4607" s="50"/>
    </row>
    <row r="4608" spans="1:8" ht="43.5">
      <c r="A4608" s="151" t="s">
        <v>1573</v>
      </c>
      <c r="B4608" s="151" t="s">
        <v>86</v>
      </c>
      <c r="C4608" s="151" t="s">
        <v>87</v>
      </c>
      <c r="D4608" s="151" t="s">
        <v>72</v>
      </c>
      <c r="E4608" s="152">
        <v>12</v>
      </c>
      <c r="F4608" s="153">
        <v>169000</v>
      </c>
      <c r="G4608" s="153">
        <v>2028000</v>
      </c>
      <c r="H4608" s="50"/>
    </row>
    <row r="4609" spans="1:8" ht="43.5">
      <c r="A4609" s="151" t="s">
        <v>1574</v>
      </c>
      <c r="B4609" s="151" t="s">
        <v>91</v>
      </c>
      <c r="C4609" s="151" t="s">
        <v>92</v>
      </c>
      <c r="D4609" s="151" t="s">
        <v>72</v>
      </c>
      <c r="E4609" s="152">
        <v>2</v>
      </c>
      <c r="F4609" s="153">
        <v>249000</v>
      </c>
      <c r="G4609" s="153">
        <v>498000</v>
      </c>
      <c r="H4609" s="50"/>
    </row>
    <row r="4610" spans="1:8" ht="43.5">
      <c r="A4610" s="151" t="s">
        <v>1574</v>
      </c>
      <c r="B4610" s="151" t="s">
        <v>96</v>
      </c>
      <c r="C4610" s="151" t="s">
        <v>97</v>
      </c>
      <c r="D4610" s="151" t="s">
        <v>72</v>
      </c>
      <c r="E4610" s="152">
        <v>5</v>
      </c>
      <c r="F4610" s="153">
        <v>449000</v>
      </c>
      <c r="G4610" s="153">
        <v>2245000</v>
      </c>
      <c r="H4610" s="50"/>
    </row>
    <row r="4611" spans="1:8" ht="43.5">
      <c r="A4611" s="151" t="s">
        <v>1574</v>
      </c>
      <c r="B4611" s="151" t="s">
        <v>86</v>
      </c>
      <c r="C4611" s="151" t="s">
        <v>87</v>
      </c>
      <c r="D4611" s="151" t="s">
        <v>72</v>
      </c>
      <c r="E4611" s="152">
        <v>9</v>
      </c>
      <c r="F4611" s="153">
        <v>169000</v>
      </c>
      <c r="G4611" s="153">
        <v>1521000</v>
      </c>
      <c r="H4611" s="50"/>
    </row>
    <row r="4612" spans="1:8" ht="43.5">
      <c r="A4612" s="151" t="s">
        <v>1574</v>
      </c>
      <c r="B4612" s="151" t="s">
        <v>79</v>
      </c>
      <c r="C4612" s="151" t="s">
        <v>80</v>
      </c>
      <c r="D4612" s="151" t="s">
        <v>72</v>
      </c>
      <c r="E4612" s="152">
        <v>1</v>
      </c>
      <c r="F4612" s="153">
        <v>129000</v>
      </c>
      <c r="G4612" s="153">
        <v>129000</v>
      </c>
      <c r="H4612" s="50"/>
    </row>
    <row r="4613" spans="1:8" ht="43.5">
      <c r="A4613" s="151" t="s">
        <v>1574</v>
      </c>
      <c r="B4613" s="151" t="s">
        <v>93</v>
      </c>
      <c r="C4613" s="151" t="s">
        <v>94</v>
      </c>
      <c r="D4613" s="151" t="s">
        <v>72</v>
      </c>
      <c r="E4613" s="152">
        <v>2</v>
      </c>
      <c r="F4613" s="153">
        <v>549000</v>
      </c>
      <c r="G4613" s="153">
        <v>1098000</v>
      </c>
      <c r="H4613" s="50"/>
    </row>
    <row r="4614" spans="1:8" ht="43.5">
      <c r="A4614" s="151" t="s">
        <v>1574</v>
      </c>
      <c r="B4614" s="151" t="s">
        <v>88</v>
      </c>
      <c r="C4614" s="151" t="s">
        <v>89</v>
      </c>
      <c r="D4614" s="151" t="s">
        <v>72</v>
      </c>
      <c r="E4614" s="152">
        <v>2</v>
      </c>
      <c r="F4614" s="153">
        <v>299000</v>
      </c>
      <c r="G4614" s="153">
        <v>598000</v>
      </c>
      <c r="H4614" s="50"/>
    </row>
    <row r="4615" spans="1:8" ht="43.5">
      <c r="A4615" s="151" t="s">
        <v>1575</v>
      </c>
      <c r="B4615" s="151" t="s">
        <v>81</v>
      </c>
      <c r="C4615" s="151" t="s">
        <v>82</v>
      </c>
      <c r="D4615" s="151" t="s">
        <v>72</v>
      </c>
      <c r="E4615" s="152">
        <v>2</v>
      </c>
      <c r="F4615" s="153">
        <v>159000</v>
      </c>
      <c r="G4615" s="153">
        <v>318000</v>
      </c>
      <c r="H4615" s="50"/>
    </row>
    <row r="4616" spans="1:8" ht="43.5">
      <c r="A4616" s="151" t="s">
        <v>1575</v>
      </c>
      <c r="B4616" s="151" t="s">
        <v>96</v>
      </c>
      <c r="C4616" s="151" t="s">
        <v>97</v>
      </c>
      <c r="D4616" s="151" t="s">
        <v>72</v>
      </c>
      <c r="E4616" s="152">
        <v>5</v>
      </c>
      <c r="F4616" s="153">
        <v>449000</v>
      </c>
      <c r="G4616" s="153">
        <v>2245000</v>
      </c>
      <c r="H4616" s="50"/>
    </row>
    <row r="4617" spans="1:8" ht="43.5">
      <c r="A4617" s="151" t="s">
        <v>1575</v>
      </c>
      <c r="B4617" s="151" t="s">
        <v>88</v>
      </c>
      <c r="C4617" s="151" t="s">
        <v>89</v>
      </c>
      <c r="D4617" s="151" t="s">
        <v>72</v>
      </c>
      <c r="E4617" s="152">
        <v>2</v>
      </c>
      <c r="F4617" s="153">
        <v>299000</v>
      </c>
      <c r="G4617" s="153">
        <v>598000</v>
      </c>
      <c r="H4617" s="50"/>
    </row>
    <row r="4618" spans="1:8" ht="43.5">
      <c r="A4618" s="151" t="s">
        <v>1575</v>
      </c>
      <c r="B4618" s="151" t="s">
        <v>93</v>
      </c>
      <c r="C4618" s="151" t="s">
        <v>94</v>
      </c>
      <c r="D4618" s="151" t="s">
        <v>72</v>
      </c>
      <c r="E4618" s="152">
        <v>3</v>
      </c>
      <c r="F4618" s="153">
        <v>549000</v>
      </c>
      <c r="G4618" s="153">
        <v>1647000</v>
      </c>
      <c r="H4618" s="50"/>
    </row>
    <row r="4619" spans="1:8" ht="43.5">
      <c r="A4619" s="151" t="s">
        <v>1575</v>
      </c>
      <c r="B4619" s="151" t="s">
        <v>98</v>
      </c>
      <c r="C4619" s="151" t="s">
        <v>99</v>
      </c>
      <c r="D4619" s="151" t="s">
        <v>72</v>
      </c>
      <c r="E4619" s="152">
        <v>12</v>
      </c>
      <c r="F4619" s="153">
        <v>99000</v>
      </c>
      <c r="G4619" s="153">
        <v>1188000</v>
      </c>
      <c r="H4619" s="50"/>
    </row>
    <row r="4620" spans="1:8" ht="43.5">
      <c r="A4620" s="151" t="s">
        <v>1575</v>
      </c>
      <c r="B4620" s="151" t="s">
        <v>75</v>
      </c>
      <c r="C4620" s="151" t="s">
        <v>76</v>
      </c>
      <c r="D4620" s="151" t="s">
        <v>78</v>
      </c>
      <c r="E4620" s="152">
        <v>12</v>
      </c>
      <c r="F4620" s="153">
        <v>189000</v>
      </c>
      <c r="G4620" s="153">
        <v>2268000</v>
      </c>
      <c r="H4620" s="50"/>
    </row>
    <row r="4621" spans="1:8" ht="43.5">
      <c r="A4621" s="151" t="s">
        <v>1576</v>
      </c>
      <c r="B4621" s="151" t="s">
        <v>79</v>
      </c>
      <c r="C4621" s="151" t="s">
        <v>80</v>
      </c>
      <c r="D4621" s="151" t="s">
        <v>72</v>
      </c>
      <c r="E4621" s="152">
        <v>11</v>
      </c>
      <c r="F4621" s="153">
        <v>129000</v>
      </c>
      <c r="G4621" s="153">
        <v>1419000</v>
      </c>
      <c r="H4621" s="50"/>
    </row>
    <row r="4622" spans="1:8" ht="43.5">
      <c r="A4622" s="151" t="s">
        <v>1576</v>
      </c>
      <c r="B4622" s="151" t="s">
        <v>93</v>
      </c>
      <c r="C4622" s="151" t="s">
        <v>94</v>
      </c>
      <c r="D4622" s="151" t="s">
        <v>72</v>
      </c>
      <c r="E4622" s="152">
        <v>1</v>
      </c>
      <c r="F4622" s="153">
        <v>549000</v>
      </c>
      <c r="G4622" s="153">
        <v>549000</v>
      </c>
      <c r="H4622" s="50"/>
    </row>
    <row r="4623" spans="1:8" ht="43.5">
      <c r="A4623" s="151" t="s">
        <v>1576</v>
      </c>
      <c r="B4623" s="151" t="s">
        <v>73</v>
      </c>
      <c r="C4623" s="151" t="s">
        <v>74</v>
      </c>
      <c r="D4623" s="151" t="s">
        <v>72</v>
      </c>
      <c r="E4623" s="152">
        <v>12</v>
      </c>
      <c r="F4623" s="153">
        <v>119000</v>
      </c>
      <c r="G4623" s="153">
        <v>1428000</v>
      </c>
      <c r="H4623" s="50"/>
    </row>
    <row r="4624" spans="1:8" ht="43.5">
      <c r="A4624" s="151" t="s">
        <v>1576</v>
      </c>
      <c r="B4624" s="151" t="s">
        <v>96</v>
      </c>
      <c r="C4624" s="151" t="s">
        <v>97</v>
      </c>
      <c r="D4624" s="151" t="s">
        <v>72</v>
      </c>
      <c r="E4624" s="152">
        <v>5</v>
      </c>
      <c r="F4624" s="153">
        <v>449000</v>
      </c>
      <c r="G4624" s="153">
        <v>2245000</v>
      </c>
      <c r="H4624" s="50"/>
    </row>
    <row r="4625" spans="1:8" ht="43.5">
      <c r="A4625" s="151" t="s">
        <v>1576</v>
      </c>
      <c r="B4625" s="151" t="s">
        <v>86</v>
      </c>
      <c r="C4625" s="151" t="s">
        <v>87</v>
      </c>
      <c r="D4625" s="151" t="s">
        <v>72</v>
      </c>
      <c r="E4625" s="152">
        <v>2</v>
      </c>
      <c r="F4625" s="153">
        <v>169000</v>
      </c>
      <c r="G4625" s="153">
        <v>338000</v>
      </c>
      <c r="H4625" s="50"/>
    </row>
    <row r="4626" spans="1:8" ht="29.25">
      <c r="A4626" s="151" t="s">
        <v>1577</v>
      </c>
      <c r="B4626" s="151" t="s">
        <v>93</v>
      </c>
      <c r="C4626" s="151" t="s">
        <v>94</v>
      </c>
      <c r="D4626" s="151" t="s">
        <v>72</v>
      </c>
      <c r="E4626" s="152">
        <v>1</v>
      </c>
      <c r="F4626" s="153">
        <v>549000</v>
      </c>
      <c r="G4626" s="153">
        <v>549000</v>
      </c>
      <c r="H4626" s="50"/>
    </row>
    <row r="4627" spans="1:8" ht="29.25">
      <c r="A4627" s="151" t="s">
        <v>1577</v>
      </c>
      <c r="B4627" s="151" t="s">
        <v>83</v>
      </c>
      <c r="C4627" s="151" t="s">
        <v>84</v>
      </c>
      <c r="D4627" s="151" t="s">
        <v>72</v>
      </c>
      <c r="E4627" s="152">
        <v>3</v>
      </c>
      <c r="F4627" s="153">
        <v>125000</v>
      </c>
      <c r="G4627" s="153">
        <v>375000</v>
      </c>
      <c r="H4627" s="50"/>
    </row>
    <row r="4628" spans="1:8" ht="29.25">
      <c r="A4628" s="151" t="s">
        <v>1577</v>
      </c>
      <c r="B4628" s="151" t="s">
        <v>75</v>
      </c>
      <c r="C4628" s="151" t="s">
        <v>76</v>
      </c>
      <c r="D4628" s="151" t="s">
        <v>78</v>
      </c>
      <c r="E4628" s="152">
        <v>1</v>
      </c>
      <c r="F4628" s="153">
        <v>189000</v>
      </c>
      <c r="G4628" s="153">
        <v>189000</v>
      </c>
      <c r="H4628" s="50"/>
    </row>
    <row r="4629" spans="1:8" ht="43.5">
      <c r="A4629" s="151" t="s">
        <v>1578</v>
      </c>
      <c r="B4629" s="151" t="s">
        <v>86</v>
      </c>
      <c r="C4629" s="151" t="s">
        <v>87</v>
      </c>
      <c r="D4629" s="151" t="s">
        <v>72</v>
      </c>
      <c r="E4629" s="152">
        <v>10</v>
      </c>
      <c r="F4629" s="153">
        <v>169000</v>
      </c>
      <c r="G4629" s="153">
        <v>1690000</v>
      </c>
      <c r="H4629" s="50"/>
    </row>
    <row r="4630" spans="1:8" ht="43.5">
      <c r="A4630" s="151" t="s">
        <v>1578</v>
      </c>
      <c r="B4630" s="151" t="s">
        <v>91</v>
      </c>
      <c r="C4630" s="151" t="s">
        <v>92</v>
      </c>
      <c r="D4630" s="151" t="s">
        <v>72</v>
      </c>
      <c r="E4630" s="152">
        <v>4</v>
      </c>
      <c r="F4630" s="153">
        <v>249000</v>
      </c>
      <c r="G4630" s="153">
        <v>996000</v>
      </c>
      <c r="H4630" s="50"/>
    </row>
    <row r="4631" spans="1:8" ht="43.5">
      <c r="A4631" s="151" t="s">
        <v>1578</v>
      </c>
      <c r="B4631" s="151" t="s">
        <v>88</v>
      </c>
      <c r="C4631" s="151" t="s">
        <v>89</v>
      </c>
      <c r="D4631" s="151" t="s">
        <v>72</v>
      </c>
      <c r="E4631" s="152">
        <v>1</v>
      </c>
      <c r="F4631" s="153">
        <v>299000</v>
      </c>
      <c r="G4631" s="153">
        <v>299000</v>
      </c>
      <c r="H4631" s="50"/>
    </row>
    <row r="4632" spans="1:8" ht="43.5">
      <c r="A4632" s="151" t="s">
        <v>1579</v>
      </c>
      <c r="B4632" s="151" t="s">
        <v>69</v>
      </c>
      <c r="C4632" s="151" t="s">
        <v>70</v>
      </c>
      <c r="D4632" s="151" t="s">
        <v>72</v>
      </c>
      <c r="E4632" s="152">
        <v>5</v>
      </c>
      <c r="F4632" s="153">
        <v>149000</v>
      </c>
      <c r="G4632" s="153">
        <v>745000</v>
      </c>
      <c r="H4632" s="50"/>
    </row>
    <row r="4633" spans="1:8" ht="43.5">
      <c r="A4633" s="151" t="s">
        <v>1579</v>
      </c>
      <c r="B4633" s="151" t="s">
        <v>81</v>
      </c>
      <c r="C4633" s="151" t="s">
        <v>82</v>
      </c>
      <c r="D4633" s="151" t="s">
        <v>72</v>
      </c>
      <c r="E4633" s="152">
        <v>9</v>
      </c>
      <c r="F4633" s="153">
        <v>159000</v>
      </c>
      <c r="G4633" s="153">
        <v>1431000</v>
      </c>
      <c r="H4633" s="50"/>
    </row>
    <row r="4634" spans="1:8" ht="43.5">
      <c r="A4634" s="151" t="s">
        <v>1579</v>
      </c>
      <c r="B4634" s="151" t="s">
        <v>73</v>
      </c>
      <c r="C4634" s="151" t="s">
        <v>74</v>
      </c>
      <c r="D4634" s="151" t="s">
        <v>72</v>
      </c>
      <c r="E4634" s="152">
        <v>7</v>
      </c>
      <c r="F4634" s="153">
        <v>119000</v>
      </c>
      <c r="G4634" s="153">
        <v>833000</v>
      </c>
      <c r="H4634" s="50"/>
    </row>
    <row r="4635" spans="1:8" ht="43.5">
      <c r="A4635" s="151" t="s">
        <v>1579</v>
      </c>
      <c r="B4635" s="151" t="s">
        <v>88</v>
      </c>
      <c r="C4635" s="151" t="s">
        <v>89</v>
      </c>
      <c r="D4635" s="151" t="s">
        <v>72</v>
      </c>
      <c r="E4635" s="152">
        <v>6</v>
      </c>
      <c r="F4635" s="153">
        <v>299000</v>
      </c>
      <c r="G4635" s="153">
        <v>1794000</v>
      </c>
      <c r="H4635" s="50"/>
    </row>
    <row r="4636" spans="1:8" ht="43.5">
      <c r="A4636" s="151" t="s">
        <v>1580</v>
      </c>
      <c r="B4636" s="151" t="s">
        <v>81</v>
      </c>
      <c r="C4636" s="151" t="s">
        <v>82</v>
      </c>
      <c r="D4636" s="151" t="s">
        <v>72</v>
      </c>
      <c r="E4636" s="152">
        <v>12</v>
      </c>
      <c r="F4636" s="153">
        <v>159000</v>
      </c>
      <c r="G4636" s="153">
        <v>1908000</v>
      </c>
      <c r="H4636" s="50"/>
    </row>
    <row r="4637" spans="1:8" ht="43.5">
      <c r="A4637" s="151" t="s">
        <v>1580</v>
      </c>
      <c r="B4637" s="151" t="s">
        <v>69</v>
      </c>
      <c r="C4637" s="151" t="s">
        <v>70</v>
      </c>
      <c r="D4637" s="151" t="s">
        <v>72</v>
      </c>
      <c r="E4637" s="152">
        <v>1</v>
      </c>
      <c r="F4637" s="153">
        <v>149000</v>
      </c>
      <c r="G4637" s="153">
        <v>149000</v>
      </c>
      <c r="H4637" s="50"/>
    </row>
    <row r="4638" spans="1:8" ht="43.5">
      <c r="A4638" s="151" t="s">
        <v>1580</v>
      </c>
      <c r="B4638" s="151" t="s">
        <v>101</v>
      </c>
      <c r="C4638" s="151" t="s">
        <v>102</v>
      </c>
      <c r="D4638" s="151" t="s">
        <v>78</v>
      </c>
      <c r="E4638" s="152">
        <v>2</v>
      </c>
      <c r="F4638" s="153">
        <v>139000</v>
      </c>
      <c r="G4638" s="153">
        <v>278000</v>
      </c>
      <c r="H4638" s="50"/>
    </row>
    <row r="4639" spans="1:8" ht="43.5">
      <c r="A4639" s="151" t="s">
        <v>1580</v>
      </c>
      <c r="B4639" s="151" t="s">
        <v>73</v>
      </c>
      <c r="C4639" s="151" t="s">
        <v>74</v>
      </c>
      <c r="D4639" s="151" t="s">
        <v>72</v>
      </c>
      <c r="E4639" s="152">
        <v>9</v>
      </c>
      <c r="F4639" s="153">
        <v>119000</v>
      </c>
      <c r="G4639" s="153">
        <v>1071000</v>
      </c>
      <c r="H4639" s="50"/>
    </row>
    <row r="4640" spans="1:8" ht="43.5">
      <c r="A4640" s="151" t="s">
        <v>1580</v>
      </c>
      <c r="B4640" s="151" t="s">
        <v>86</v>
      </c>
      <c r="C4640" s="151" t="s">
        <v>87</v>
      </c>
      <c r="D4640" s="151" t="s">
        <v>72</v>
      </c>
      <c r="E4640" s="152">
        <v>9</v>
      </c>
      <c r="F4640" s="153">
        <v>169000</v>
      </c>
      <c r="G4640" s="153">
        <v>1521000</v>
      </c>
      <c r="H4640" s="50"/>
    </row>
    <row r="4641" spans="1:8" ht="43.5">
      <c r="A4641" s="151" t="s">
        <v>1580</v>
      </c>
      <c r="B4641" s="151" t="s">
        <v>79</v>
      </c>
      <c r="C4641" s="151" t="s">
        <v>80</v>
      </c>
      <c r="D4641" s="151" t="s">
        <v>72</v>
      </c>
      <c r="E4641" s="152">
        <v>12</v>
      </c>
      <c r="F4641" s="153">
        <v>129000</v>
      </c>
      <c r="G4641" s="153">
        <v>1548000</v>
      </c>
      <c r="H4641" s="50"/>
    </row>
    <row r="4642" spans="1:8" ht="29.25">
      <c r="A4642" s="151" t="s">
        <v>1581</v>
      </c>
      <c r="B4642" s="151" t="s">
        <v>93</v>
      </c>
      <c r="C4642" s="151" t="s">
        <v>94</v>
      </c>
      <c r="D4642" s="151" t="s">
        <v>72</v>
      </c>
      <c r="E4642" s="152">
        <v>4</v>
      </c>
      <c r="F4642" s="153">
        <v>549000</v>
      </c>
      <c r="G4642" s="153">
        <v>2196000</v>
      </c>
      <c r="H4642" s="50"/>
    </row>
    <row r="4643" spans="1:8" ht="29.25">
      <c r="A4643" s="151" t="s">
        <v>1581</v>
      </c>
      <c r="B4643" s="151" t="s">
        <v>69</v>
      </c>
      <c r="C4643" s="151" t="s">
        <v>70</v>
      </c>
      <c r="D4643" s="151" t="s">
        <v>72</v>
      </c>
      <c r="E4643" s="152">
        <v>4</v>
      </c>
      <c r="F4643" s="153">
        <v>149000</v>
      </c>
      <c r="G4643" s="153">
        <v>596000</v>
      </c>
      <c r="H4643" s="50"/>
    </row>
    <row r="4644" spans="1:8" ht="29.25">
      <c r="A4644" s="151" t="s">
        <v>1581</v>
      </c>
      <c r="B4644" s="151" t="s">
        <v>88</v>
      </c>
      <c r="C4644" s="151" t="s">
        <v>89</v>
      </c>
      <c r="D4644" s="151" t="s">
        <v>72</v>
      </c>
      <c r="E4644" s="152">
        <v>6</v>
      </c>
      <c r="F4644" s="153">
        <v>299000</v>
      </c>
      <c r="G4644" s="153">
        <v>1794000</v>
      </c>
      <c r="H4644" s="50"/>
    </row>
    <row r="4645" spans="1:8" ht="29.25">
      <c r="A4645" s="151" t="s">
        <v>1582</v>
      </c>
      <c r="B4645" s="151" t="s">
        <v>79</v>
      </c>
      <c r="C4645" s="151" t="s">
        <v>80</v>
      </c>
      <c r="D4645" s="151" t="s">
        <v>72</v>
      </c>
      <c r="E4645" s="152">
        <v>10</v>
      </c>
      <c r="F4645" s="153">
        <v>129000</v>
      </c>
      <c r="G4645" s="153">
        <v>1290000</v>
      </c>
      <c r="H4645" s="50"/>
    </row>
    <row r="4646" spans="1:8" ht="29.25">
      <c r="A4646" s="151" t="s">
        <v>1582</v>
      </c>
      <c r="B4646" s="151" t="s">
        <v>69</v>
      </c>
      <c r="C4646" s="151" t="s">
        <v>70</v>
      </c>
      <c r="D4646" s="151" t="s">
        <v>72</v>
      </c>
      <c r="E4646" s="152">
        <v>2</v>
      </c>
      <c r="F4646" s="153">
        <v>149000</v>
      </c>
      <c r="G4646" s="153">
        <v>298000</v>
      </c>
      <c r="H4646" s="50"/>
    </row>
    <row r="4647" spans="1:8" ht="29.25">
      <c r="A4647" s="151" t="s">
        <v>1582</v>
      </c>
      <c r="B4647" s="151" t="s">
        <v>83</v>
      </c>
      <c r="C4647" s="151" t="s">
        <v>84</v>
      </c>
      <c r="D4647" s="151" t="s">
        <v>72</v>
      </c>
      <c r="E4647" s="152">
        <v>10</v>
      </c>
      <c r="F4647" s="153">
        <v>125000</v>
      </c>
      <c r="G4647" s="153">
        <v>1250000</v>
      </c>
      <c r="H4647" s="50"/>
    </row>
    <row r="4648" spans="1:8" ht="29.25">
      <c r="A4648" s="151" t="s">
        <v>1582</v>
      </c>
      <c r="B4648" s="151" t="s">
        <v>86</v>
      </c>
      <c r="C4648" s="151" t="s">
        <v>87</v>
      </c>
      <c r="D4648" s="151" t="s">
        <v>72</v>
      </c>
      <c r="E4648" s="152">
        <v>1</v>
      </c>
      <c r="F4648" s="153">
        <v>169000</v>
      </c>
      <c r="G4648" s="153">
        <v>169000</v>
      </c>
      <c r="H4648" s="50"/>
    </row>
    <row r="4649" spans="1:8" ht="29.25">
      <c r="A4649" s="151" t="s">
        <v>1583</v>
      </c>
      <c r="B4649" s="151" t="s">
        <v>91</v>
      </c>
      <c r="C4649" s="151" t="s">
        <v>92</v>
      </c>
      <c r="D4649" s="151" t="s">
        <v>72</v>
      </c>
      <c r="E4649" s="152">
        <v>5</v>
      </c>
      <c r="F4649" s="153">
        <v>249000</v>
      </c>
      <c r="G4649" s="153">
        <v>1245000</v>
      </c>
      <c r="H4649" s="50"/>
    </row>
    <row r="4650" spans="1:8" ht="29.25">
      <c r="A4650" s="151" t="s">
        <v>1583</v>
      </c>
      <c r="B4650" s="151" t="s">
        <v>75</v>
      </c>
      <c r="C4650" s="151" t="s">
        <v>76</v>
      </c>
      <c r="D4650" s="151" t="s">
        <v>78</v>
      </c>
      <c r="E4650" s="152">
        <v>7</v>
      </c>
      <c r="F4650" s="153">
        <v>189000</v>
      </c>
      <c r="G4650" s="153">
        <v>1323000</v>
      </c>
      <c r="H4650" s="50"/>
    </row>
    <row r="4651" spans="1:8" ht="29.25">
      <c r="A4651" s="151" t="s">
        <v>1583</v>
      </c>
      <c r="B4651" s="151" t="s">
        <v>101</v>
      </c>
      <c r="C4651" s="151" t="s">
        <v>102</v>
      </c>
      <c r="D4651" s="151" t="s">
        <v>78</v>
      </c>
      <c r="E4651" s="152">
        <v>8</v>
      </c>
      <c r="F4651" s="153">
        <v>139000</v>
      </c>
      <c r="G4651" s="153">
        <v>1112000</v>
      </c>
      <c r="H4651" s="50"/>
    </row>
    <row r="4652" spans="1:8" ht="29.25">
      <c r="A4652" s="151" t="s">
        <v>1583</v>
      </c>
      <c r="B4652" s="151" t="s">
        <v>73</v>
      </c>
      <c r="C4652" s="151" t="s">
        <v>74</v>
      </c>
      <c r="D4652" s="151" t="s">
        <v>72</v>
      </c>
      <c r="E4652" s="152">
        <v>12</v>
      </c>
      <c r="F4652" s="153">
        <v>119000</v>
      </c>
      <c r="G4652" s="153">
        <v>1428000</v>
      </c>
      <c r="H4652" s="50"/>
    </row>
    <row r="4653" spans="1:8" ht="29.25">
      <c r="A4653" s="151" t="s">
        <v>1584</v>
      </c>
      <c r="B4653" s="151" t="s">
        <v>98</v>
      </c>
      <c r="C4653" s="151" t="s">
        <v>99</v>
      </c>
      <c r="D4653" s="151" t="s">
        <v>72</v>
      </c>
      <c r="E4653" s="152">
        <v>9</v>
      </c>
      <c r="F4653" s="153">
        <v>99000</v>
      </c>
      <c r="G4653" s="153">
        <v>891000</v>
      </c>
      <c r="H4653" s="50"/>
    </row>
    <row r="4654" spans="1:8" ht="29.25">
      <c r="A4654" s="151" t="s">
        <v>1584</v>
      </c>
      <c r="B4654" s="151" t="s">
        <v>69</v>
      </c>
      <c r="C4654" s="151" t="s">
        <v>70</v>
      </c>
      <c r="D4654" s="151" t="s">
        <v>72</v>
      </c>
      <c r="E4654" s="152">
        <v>11</v>
      </c>
      <c r="F4654" s="153">
        <v>149000</v>
      </c>
      <c r="G4654" s="153">
        <v>1639000</v>
      </c>
      <c r="H4654" s="50"/>
    </row>
    <row r="4655" spans="1:8" ht="29.25">
      <c r="A4655" s="151" t="s">
        <v>1584</v>
      </c>
      <c r="B4655" s="151" t="s">
        <v>93</v>
      </c>
      <c r="C4655" s="151" t="s">
        <v>94</v>
      </c>
      <c r="D4655" s="151" t="s">
        <v>72</v>
      </c>
      <c r="E4655" s="152">
        <v>3</v>
      </c>
      <c r="F4655" s="153">
        <v>549000</v>
      </c>
      <c r="G4655" s="153">
        <v>1647000</v>
      </c>
      <c r="H4655" s="50"/>
    </row>
    <row r="4656" spans="1:8" ht="29.25">
      <c r="A4656" s="151" t="s">
        <v>1585</v>
      </c>
      <c r="B4656" s="151" t="s">
        <v>81</v>
      </c>
      <c r="C4656" s="151" t="s">
        <v>82</v>
      </c>
      <c r="D4656" s="151" t="s">
        <v>72</v>
      </c>
      <c r="E4656" s="152">
        <v>8</v>
      </c>
      <c r="F4656" s="153">
        <v>159000</v>
      </c>
      <c r="G4656" s="153">
        <v>1272000</v>
      </c>
      <c r="H4656" s="50"/>
    </row>
    <row r="4657" spans="1:8" ht="29.25">
      <c r="A4657" s="151" t="s">
        <v>1585</v>
      </c>
      <c r="B4657" s="151" t="s">
        <v>88</v>
      </c>
      <c r="C4657" s="151" t="s">
        <v>89</v>
      </c>
      <c r="D4657" s="151" t="s">
        <v>72</v>
      </c>
      <c r="E4657" s="152">
        <v>6</v>
      </c>
      <c r="F4657" s="153">
        <v>299000</v>
      </c>
      <c r="G4657" s="153">
        <v>1794000</v>
      </c>
      <c r="H4657" s="50"/>
    </row>
    <row r="4658" spans="1:8" ht="29.25">
      <c r="A4658" s="151" t="s">
        <v>1585</v>
      </c>
      <c r="B4658" s="151" t="s">
        <v>79</v>
      </c>
      <c r="C4658" s="151" t="s">
        <v>80</v>
      </c>
      <c r="D4658" s="151" t="s">
        <v>72</v>
      </c>
      <c r="E4658" s="152">
        <v>8</v>
      </c>
      <c r="F4658" s="153">
        <v>129000</v>
      </c>
      <c r="G4658" s="153">
        <v>1032000</v>
      </c>
      <c r="H4658" s="50"/>
    </row>
    <row r="4659" spans="1:8" ht="43.5">
      <c r="A4659" s="151" t="s">
        <v>1586</v>
      </c>
      <c r="B4659" s="151" t="s">
        <v>88</v>
      </c>
      <c r="C4659" s="151" t="s">
        <v>89</v>
      </c>
      <c r="D4659" s="151" t="s">
        <v>72</v>
      </c>
      <c r="E4659" s="152">
        <v>3</v>
      </c>
      <c r="F4659" s="153">
        <v>299000</v>
      </c>
      <c r="G4659" s="153">
        <v>897000</v>
      </c>
      <c r="H4659" s="50"/>
    </row>
    <row r="4660" spans="1:8" ht="43.5">
      <c r="A4660" s="151" t="s">
        <v>1586</v>
      </c>
      <c r="B4660" s="151" t="s">
        <v>93</v>
      </c>
      <c r="C4660" s="151" t="s">
        <v>94</v>
      </c>
      <c r="D4660" s="151" t="s">
        <v>72</v>
      </c>
      <c r="E4660" s="152">
        <v>5</v>
      </c>
      <c r="F4660" s="153">
        <v>549000</v>
      </c>
      <c r="G4660" s="153">
        <v>2745000</v>
      </c>
      <c r="H4660" s="50"/>
    </row>
    <row r="4661" spans="1:8" ht="43.5">
      <c r="A4661" s="151" t="s">
        <v>1586</v>
      </c>
      <c r="B4661" s="151" t="s">
        <v>96</v>
      </c>
      <c r="C4661" s="151" t="s">
        <v>97</v>
      </c>
      <c r="D4661" s="151" t="s">
        <v>72</v>
      </c>
      <c r="E4661" s="152">
        <v>2</v>
      </c>
      <c r="F4661" s="153">
        <v>449000</v>
      </c>
      <c r="G4661" s="153">
        <v>898000</v>
      </c>
      <c r="H4661" s="50"/>
    </row>
    <row r="4662" spans="1:8" ht="43.5">
      <c r="A4662" s="151" t="s">
        <v>1586</v>
      </c>
      <c r="B4662" s="151" t="s">
        <v>101</v>
      </c>
      <c r="C4662" s="151" t="s">
        <v>102</v>
      </c>
      <c r="D4662" s="151" t="s">
        <v>78</v>
      </c>
      <c r="E4662" s="152">
        <v>9</v>
      </c>
      <c r="F4662" s="153">
        <v>139000</v>
      </c>
      <c r="G4662" s="153">
        <v>1251000</v>
      </c>
      <c r="H4662" s="50"/>
    </row>
    <row r="4663" spans="1:8" ht="43.5">
      <c r="A4663" s="151" t="s">
        <v>1586</v>
      </c>
      <c r="B4663" s="151" t="s">
        <v>81</v>
      </c>
      <c r="C4663" s="151" t="s">
        <v>82</v>
      </c>
      <c r="D4663" s="151" t="s">
        <v>72</v>
      </c>
      <c r="E4663" s="152">
        <v>3</v>
      </c>
      <c r="F4663" s="153">
        <v>159000</v>
      </c>
      <c r="G4663" s="153">
        <v>477000</v>
      </c>
      <c r="H4663" s="50"/>
    </row>
    <row r="4664" spans="1:8" ht="43.5">
      <c r="A4664" s="151" t="s">
        <v>1587</v>
      </c>
      <c r="B4664" s="151" t="s">
        <v>101</v>
      </c>
      <c r="C4664" s="151" t="s">
        <v>102</v>
      </c>
      <c r="D4664" s="151" t="s">
        <v>78</v>
      </c>
      <c r="E4664" s="152">
        <v>11</v>
      </c>
      <c r="F4664" s="153">
        <v>139000</v>
      </c>
      <c r="G4664" s="153">
        <v>1529000</v>
      </c>
      <c r="H4664" s="50"/>
    </row>
    <row r="4665" spans="1:8" ht="43.5">
      <c r="A4665" s="151" t="s">
        <v>1587</v>
      </c>
      <c r="B4665" s="151" t="s">
        <v>81</v>
      </c>
      <c r="C4665" s="151" t="s">
        <v>82</v>
      </c>
      <c r="D4665" s="151" t="s">
        <v>72</v>
      </c>
      <c r="E4665" s="152">
        <v>9</v>
      </c>
      <c r="F4665" s="153">
        <v>159000</v>
      </c>
      <c r="G4665" s="153">
        <v>1431000</v>
      </c>
      <c r="H4665" s="50"/>
    </row>
    <row r="4666" spans="1:8" ht="43.5">
      <c r="A4666" s="151" t="s">
        <v>1587</v>
      </c>
      <c r="B4666" s="151" t="s">
        <v>83</v>
      </c>
      <c r="C4666" s="151" t="s">
        <v>84</v>
      </c>
      <c r="D4666" s="151" t="s">
        <v>72</v>
      </c>
      <c r="E4666" s="152">
        <v>3</v>
      </c>
      <c r="F4666" s="153">
        <v>125000</v>
      </c>
      <c r="G4666" s="153">
        <v>375000</v>
      </c>
      <c r="H4666" s="50"/>
    </row>
    <row r="4667" spans="1:8" ht="43.5">
      <c r="A4667" s="151" t="s">
        <v>1587</v>
      </c>
      <c r="B4667" s="151" t="s">
        <v>96</v>
      </c>
      <c r="C4667" s="151" t="s">
        <v>97</v>
      </c>
      <c r="D4667" s="151" t="s">
        <v>72</v>
      </c>
      <c r="E4667" s="152">
        <v>4</v>
      </c>
      <c r="F4667" s="153">
        <v>449000</v>
      </c>
      <c r="G4667" s="153">
        <v>1796000</v>
      </c>
      <c r="H4667" s="50"/>
    </row>
    <row r="4668" spans="1:8" ht="43.5">
      <c r="A4668" s="151" t="s">
        <v>1588</v>
      </c>
      <c r="B4668" s="151" t="s">
        <v>96</v>
      </c>
      <c r="C4668" s="151" t="s">
        <v>97</v>
      </c>
      <c r="D4668" s="151" t="s">
        <v>72</v>
      </c>
      <c r="E4668" s="152">
        <v>5</v>
      </c>
      <c r="F4668" s="153">
        <v>449000</v>
      </c>
      <c r="G4668" s="153">
        <v>2245000</v>
      </c>
      <c r="H4668" s="50"/>
    </row>
    <row r="4669" spans="1:8" ht="43.5">
      <c r="A4669" s="151" t="s">
        <v>1589</v>
      </c>
      <c r="B4669" s="151" t="s">
        <v>69</v>
      </c>
      <c r="C4669" s="151" t="s">
        <v>70</v>
      </c>
      <c r="D4669" s="151" t="s">
        <v>72</v>
      </c>
      <c r="E4669" s="152">
        <v>1</v>
      </c>
      <c r="F4669" s="153">
        <v>149000</v>
      </c>
      <c r="G4669" s="153">
        <v>149000</v>
      </c>
      <c r="H4669" s="50"/>
    </row>
    <row r="4670" spans="1:8" ht="43.5">
      <c r="A4670" s="151" t="s">
        <v>1589</v>
      </c>
      <c r="B4670" s="151" t="s">
        <v>75</v>
      </c>
      <c r="C4670" s="151" t="s">
        <v>76</v>
      </c>
      <c r="D4670" s="151" t="s">
        <v>78</v>
      </c>
      <c r="E4670" s="152">
        <v>9</v>
      </c>
      <c r="F4670" s="153">
        <v>189000</v>
      </c>
      <c r="G4670" s="153">
        <v>1701000</v>
      </c>
      <c r="H4670" s="50"/>
    </row>
    <row r="4671" spans="1:8" ht="29.25">
      <c r="A4671" s="151" t="s">
        <v>1590</v>
      </c>
      <c r="B4671" s="151" t="s">
        <v>93</v>
      </c>
      <c r="C4671" s="151" t="s">
        <v>94</v>
      </c>
      <c r="D4671" s="151" t="s">
        <v>72</v>
      </c>
      <c r="E4671" s="152">
        <v>3</v>
      </c>
      <c r="F4671" s="153">
        <v>549000</v>
      </c>
      <c r="G4671" s="153">
        <v>1647000</v>
      </c>
      <c r="H4671" s="50"/>
    </row>
    <row r="4672" spans="1:8" ht="29.25">
      <c r="A4672" s="151" t="s">
        <v>1590</v>
      </c>
      <c r="B4672" s="151" t="s">
        <v>73</v>
      </c>
      <c r="C4672" s="151" t="s">
        <v>74</v>
      </c>
      <c r="D4672" s="151" t="s">
        <v>72</v>
      </c>
      <c r="E4672" s="152">
        <v>5</v>
      </c>
      <c r="F4672" s="153">
        <v>119000</v>
      </c>
      <c r="G4672" s="153">
        <v>595000</v>
      </c>
      <c r="H4672" s="50"/>
    </row>
    <row r="4673" spans="1:8" ht="29.25">
      <c r="A4673" s="151" t="s">
        <v>1590</v>
      </c>
      <c r="B4673" s="151" t="s">
        <v>81</v>
      </c>
      <c r="C4673" s="151" t="s">
        <v>82</v>
      </c>
      <c r="D4673" s="151" t="s">
        <v>72</v>
      </c>
      <c r="E4673" s="152">
        <v>6</v>
      </c>
      <c r="F4673" s="153">
        <v>159000</v>
      </c>
      <c r="G4673" s="153">
        <v>954000</v>
      </c>
      <c r="H4673" s="50"/>
    </row>
    <row r="4674" spans="1:8" ht="29.25">
      <c r="A4674" s="151" t="s">
        <v>1590</v>
      </c>
      <c r="B4674" s="151" t="s">
        <v>98</v>
      </c>
      <c r="C4674" s="151" t="s">
        <v>99</v>
      </c>
      <c r="D4674" s="151" t="s">
        <v>72</v>
      </c>
      <c r="E4674" s="152">
        <v>5</v>
      </c>
      <c r="F4674" s="153">
        <v>99000</v>
      </c>
      <c r="G4674" s="153">
        <v>495000</v>
      </c>
      <c r="H4674" s="50"/>
    </row>
    <row r="4675" spans="1:8" ht="43.5">
      <c r="A4675" s="151" t="s">
        <v>1591</v>
      </c>
      <c r="B4675" s="151" t="s">
        <v>88</v>
      </c>
      <c r="C4675" s="151" t="s">
        <v>89</v>
      </c>
      <c r="D4675" s="151" t="s">
        <v>72</v>
      </c>
      <c r="E4675" s="152">
        <v>7</v>
      </c>
      <c r="F4675" s="153">
        <v>299000</v>
      </c>
      <c r="G4675" s="153">
        <v>2093000</v>
      </c>
      <c r="H4675" s="50"/>
    </row>
    <row r="4676" spans="1:8" ht="43.5">
      <c r="A4676" s="151" t="s">
        <v>1591</v>
      </c>
      <c r="B4676" s="151" t="s">
        <v>91</v>
      </c>
      <c r="C4676" s="151" t="s">
        <v>92</v>
      </c>
      <c r="D4676" s="151" t="s">
        <v>72</v>
      </c>
      <c r="E4676" s="152">
        <v>7</v>
      </c>
      <c r="F4676" s="153">
        <v>249000</v>
      </c>
      <c r="G4676" s="153">
        <v>1743000</v>
      </c>
      <c r="H4676" s="50"/>
    </row>
    <row r="4677" spans="1:8" ht="43.5">
      <c r="A4677" s="151" t="s">
        <v>1591</v>
      </c>
      <c r="B4677" s="151" t="s">
        <v>93</v>
      </c>
      <c r="C4677" s="151" t="s">
        <v>94</v>
      </c>
      <c r="D4677" s="151" t="s">
        <v>72</v>
      </c>
      <c r="E4677" s="152">
        <v>1</v>
      </c>
      <c r="F4677" s="153">
        <v>549000</v>
      </c>
      <c r="G4677" s="153">
        <v>549000</v>
      </c>
      <c r="H4677" s="50"/>
    </row>
    <row r="4678" spans="1:8" ht="43.5">
      <c r="A4678" s="151" t="s">
        <v>1591</v>
      </c>
      <c r="B4678" s="151" t="s">
        <v>101</v>
      </c>
      <c r="C4678" s="151" t="s">
        <v>102</v>
      </c>
      <c r="D4678" s="151" t="s">
        <v>78</v>
      </c>
      <c r="E4678" s="152">
        <v>11</v>
      </c>
      <c r="F4678" s="153">
        <v>139000</v>
      </c>
      <c r="G4678" s="153">
        <v>1529000</v>
      </c>
      <c r="H4678" s="50"/>
    </row>
    <row r="4679" spans="1:8" ht="43.5">
      <c r="A4679" s="151" t="s">
        <v>1591</v>
      </c>
      <c r="B4679" s="151" t="s">
        <v>69</v>
      </c>
      <c r="C4679" s="151" t="s">
        <v>70</v>
      </c>
      <c r="D4679" s="151" t="s">
        <v>72</v>
      </c>
      <c r="E4679" s="152">
        <v>2</v>
      </c>
      <c r="F4679" s="153">
        <v>149000</v>
      </c>
      <c r="G4679" s="153">
        <v>298000</v>
      </c>
      <c r="H4679" s="50"/>
    </row>
    <row r="4680" spans="1:8" ht="43.5">
      <c r="A4680" s="151" t="s">
        <v>1591</v>
      </c>
      <c r="B4680" s="151" t="s">
        <v>75</v>
      </c>
      <c r="C4680" s="151" t="s">
        <v>76</v>
      </c>
      <c r="D4680" s="151" t="s">
        <v>78</v>
      </c>
      <c r="E4680" s="152">
        <v>5</v>
      </c>
      <c r="F4680" s="153">
        <v>189000</v>
      </c>
      <c r="G4680" s="153">
        <v>945000</v>
      </c>
      <c r="H4680" s="50"/>
    </row>
    <row r="4681" spans="1:8" ht="43.5">
      <c r="A4681" s="151" t="s">
        <v>1592</v>
      </c>
      <c r="B4681" s="151" t="s">
        <v>75</v>
      </c>
      <c r="C4681" s="151" t="s">
        <v>76</v>
      </c>
      <c r="D4681" s="151" t="s">
        <v>78</v>
      </c>
      <c r="E4681" s="152">
        <v>5</v>
      </c>
      <c r="F4681" s="153">
        <v>189000</v>
      </c>
      <c r="G4681" s="153">
        <v>945000</v>
      </c>
      <c r="H4681" s="50"/>
    </row>
    <row r="4682" spans="1:8" ht="43.5">
      <c r="A4682" s="151" t="s">
        <v>1592</v>
      </c>
      <c r="B4682" s="151" t="s">
        <v>81</v>
      </c>
      <c r="C4682" s="151" t="s">
        <v>82</v>
      </c>
      <c r="D4682" s="151" t="s">
        <v>72</v>
      </c>
      <c r="E4682" s="152">
        <v>2</v>
      </c>
      <c r="F4682" s="153">
        <v>159000</v>
      </c>
      <c r="G4682" s="153">
        <v>318000</v>
      </c>
      <c r="H4682" s="50"/>
    </row>
    <row r="4683" spans="1:8" ht="43.5">
      <c r="A4683" s="151" t="s">
        <v>1593</v>
      </c>
      <c r="B4683" s="151" t="s">
        <v>98</v>
      </c>
      <c r="C4683" s="151" t="s">
        <v>99</v>
      </c>
      <c r="D4683" s="151" t="s">
        <v>72</v>
      </c>
      <c r="E4683" s="152">
        <v>2</v>
      </c>
      <c r="F4683" s="153">
        <v>99000</v>
      </c>
      <c r="G4683" s="153">
        <v>198000</v>
      </c>
      <c r="H4683" s="50"/>
    </row>
    <row r="4684" spans="1:8" ht="43.5">
      <c r="A4684" s="151" t="s">
        <v>1593</v>
      </c>
      <c r="B4684" s="151" t="s">
        <v>91</v>
      </c>
      <c r="C4684" s="151" t="s">
        <v>92</v>
      </c>
      <c r="D4684" s="151" t="s">
        <v>72</v>
      </c>
      <c r="E4684" s="152">
        <v>5</v>
      </c>
      <c r="F4684" s="153">
        <v>249000</v>
      </c>
      <c r="G4684" s="153">
        <v>1245000</v>
      </c>
      <c r="H4684" s="50"/>
    </row>
    <row r="4685" spans="1:8" ht="43.5">
      <c r="A4685" s="151" t="s">
        <v>1593</v>
      </c>
      <c r="B4685" s="151" t="s">
        <v>81</v>
      </c>
      <c r="C4685" s="151" t="s">
        <v>82</v>
      </c>
      <c r="D4685" s="151" t="s">
        <v>72</v>
      </c>
      <c r="E4685" s="152">
        <v>9</v>
      </c>
      <c r="F4685" s="153">
        <v>159000</v>
      </c>
      <c r="G4685" s="153">
        <v>1431000</v>
      </c>
      <c r="H4685" s="50"/>
    </row>
    <row r="4686" spans="1:8" ht="29.25">
      <c r="A4686" s="151" t="s">
        <v>1594</v>
      </c>
      <c r="B4686" s="151" t="s">
        <v>91</v>
      </c>
      <c r="C4686" s="151" t="s">
        <v>92</v>
      </c>
      <c r="D4686" s="151" t="s">
        <v>72</v>
      </c>
      <c r="E4686" s="152">
        <v>3</v>
      </c>
      <c r="F4686" s="153">
        <v>249000</v>
      </c>
      <c r="G4686" s="153">
        <v>747000</v>
      </c>
      <c r="H4686" s="50"/>
    </row>
    <row r="4687" spans="1:8" ht="29.25">
      <c r="A4687" s="151" t="s">
        <v>1594</v>
      </c>
      <c r="B4687" s="151" t="s">
        <v>83</v>
      </c>
      <c r="C4687" s="151" t="s">
        <v>84</v>
      </c>
      <c r="D4687" s="151" t="s">
        <v>72</v>
      </c>
      <c r="E4687" s="152">
        <v>7</v>
      </c>
      <c r="F4687" s="153">
        <v>125000</v>
      </c>
      <c r="G4687" s="153">
        <v>875000</v>
      </c>
      <c r="H4687" s="50"/>
    </row>
    <row r="4688" spans="1:8" ht="29.25">
      <c r="A4688" s="151" t="s">
        <v>1595</v>
      </c>
      <c r="B4688" s="151" t="s">
        <v>101</v>
      </c>
      <c r="C4688" s="151" t="s">
        <v>102</v>
      </c>
      <c r="D4688" s="151" t="s">
        <v>78</v>
      </c>
      <c r="E4688" s="152">
        <v>4</v>
      </c>
      <c r="F4688" s="153">
        <v>139000</v>
      </c>
      <c r="G4688" s="153">
        <v>556000</v>
      </c>
      <c r="H4688" s="50"/>
    </row>
    <row r="4689" spans="1:8" ht="29.25">
      <c r="A4689" s="151" t="s">
        <v>1595</v>
      </c>
      <c r="B4689" s="151" t="s">
        <v>88</v>
      </c>
      <c r="C4689" s="151" t="s">
        <v>89</v>
      </c>
      <c r="D4689" s="151" t="s">
        <v>72</v>
      </c>
      <c r="E4689" s="152">
        <v>7</v>
      </c>
      <c r="F4689" s="153">
        <v>299000</v>
      </c>
      <c r="G4689" s="153">
        <v>2093000</v>
      </c>
      <c r="H4689" s="50"/>
    </row>
    <row r="4690" spans="1:8" ht="29.25">
      <c r="A4690" s="151" t="s">
        <v>1595</v>
      </c>
      <c r="B4690" s="151" t="s">
        <v>96</v>
      </c>
      <c r="C4690" s="151" t="s">
        <v>97</v>
      </c>
      <c r="D4690" s="151" t="s">
        <v>72</v>
      </c>
      <c r="E4690" s="152">
        <v>4</v>
      </c>
      <c r="F4690" s="153">
        <v>449000</v>
      </c>
      <c r="G4690" s="153">
        <v>1796000</v>
      </c>
      <c r="H4690" s="50"/>
    </row>
    <row r="4691" spans="1:8" ht="29.25">
      <c r="A4691" s="151" t="s">
        <v>1596</v>
      </c>
      <c r="B4691" s="151" t="s">
        <v>88</v>
      </c>
      <c r="C4691" s="151" t="s">
        <v>89</v>
      </c>
      <c r="D4691" s="151" t="s">
        <v>72</v>
      </c>
      <c r="E4691" s="152">
        <v>6</v>
      </c>
      <c r="F4691" s="153">
        <v>299000</v>
      </c>
      <c r="G4691" s="153">
        <v>1794000</v>
      </c>
      <c r="H4691" s="50"/>
    </row>
    <row r="4692" spans="1:8" ht="29.25">
      <c r="A4692" s="151" t="s">
        <v>1596</v>
      </c>
      <c r="B4692" s="151" t="s">
        <v>91</v>
      </c>
      <c r="C4692" s="151" t="s">
        <v>92</v>
      </c>
      <c r="D4692" s="151" t="s">
        <v>72</v>
      </c>
      <c r="E4692" s="152">
        <v>2</v>
      </c>
      <c r="F4692" s="153">
        <v>249000</v>
      </c>
      <c r="G4692" s="153">
        <v>498000</v>
      </c>
      <c r="H4692" s="50"/>
    </row>
    <row r="4693" spans="1:8" ht="29.25">
      <c r="A4693" s="151" t="s">
        <v>1596</v>
      </c>
      <c r="B4693" s="151" t="s">
        <v>98</v>
      </c>
      <c r="C4693" s="151" t="s">
        <v>99</v>
      </c>
      <c r="D4693" s="151" t="s">
        <v>72</v>
      </c>
      <c r="E4693" s="152">
        <v>10</v>
      </c>
      <c r="F4693" s="153">
        <v>99000</v>
      </c>
      <c r="G4693" s="153">
        <v>990000</v>
      </c>
      <c r="H4693" s="50"/>
    </row>
    <row r="4694" spans="1:8" ht="43.5">
      <c r="A4694" s="151" t="s">
        <v>1597</v>
      </c>
      <c r="B4694" s="151" t="s">
        <v>93</v>
      </c>
      <c r="C4694" s="151" t="s">
        <v>94</v>
      </c>
      <c r="D4694" s="151" t="s">
        <v>72</v>
      </c>
      <c r="E4694" s="152">
        <v>3</v>
      </c>
      <c r="F4694" s="153">
        <v>549000</v>
      </c>
      <c r="G4694" s="153">
        <v>1647000</v>
      </c>
      <c r="H4694" s="50"/>
    </row>
    <row r="4695" spans="1:8" ht="43.5">
      <c r="A4695" s="151" t="s">
        <v>1597</v>
      </c>
      <c r="B4695" s="151" t="s">
        <v>69</v>
      </c>
      <c r="C4695" s="151" t="s">
        <v>70</v>
      </c>
      <c r="D4695" s="151" t="s">
        <v>72</v>
      </c>
      <c r="E4695" s="152">
        <v>4</v>
      </c>
      <c r="F4695" s="153">
        <v>149000</v>
      </c>
      <c r="G4695" s="153">
        <v>596000</v>
      </c>
      <c r="H4695" s="50"/>
    </row>
    <row r="4696" spans="1:8" ht="43.5">
      <c r="A4696" s="151" t="s">
        <v>1597</v>
      </c>
      <c r="B4696" s="151" t="s">
        <v>91</v>
      </c>
      <c r="C4696" s="151" t="s">
        <v>92</v>
      </c>
      <c r="D4696" s="151" t="s">
        <v>72</v>
      </c>
      <c r="E4696" s="152">
        <v>1</v>
      </c>
      <c r="F4696" s="153">
        <v>249000</v>
      </c>
      <c r="G4696" s="153">
        <v>249000</v>
      </c>
      <c r="H4696" s="50"/>
    </row>
    <row r="4697" spans="1:8" ht="43.5">
      <c r="A4697" s="151" t="s">
        <v>1597</v>
      </c>
      <c r="B4697" s="151" t="s">
        <v>96</v>
      </c>
      <c r="C4697" s="151" t="s">
        <v>97</v>
      </c>
      <c r="D4697" s="151" t="s">
        <v>72</v>
      </c>
      <c r="E4697" s="152">
        <v>4</v>
      </c>
      <c r="F4697" s="153">
        <v>449000</v>
      </c>
      <c r="G4697" s="153">
        <v>1796000</v>
      </c>
      <c r="H4697" s="50"/>
    </row>
    <row r="4698" spans="1:8" ht="43.5">
      <c r="A4698" s="151" t="s">
        <v>1597</v>
      </c>
      <c r="B4698" s="151" t="s">
        <v>86</v>
      </c>
      <c r="C4698" s="151" t="s">
        <v>87</v>
      </c>
      <c r="D4698" s="151" t="s">
        <v>72</v>
      </c>
      <c r="E4698" s="152">
        <v>8</v>
      </c>
      <c r="F4698" s="153">
        <v>169000</v>
      </c>
      <c r="G4698" s="153">
        <v>1352000</v>
      </c>
      <c r="H4698" s="50"/>
    </row>
    <row r="4699" spans="1:8" ht="43.5">
      <c r="A4699" s="151" t="s">
        <v>1597</v>
      </c>
      <c r="B4699" s="151" t="s">
        <v>83</v>
      </c>
      <c r="C4699" s="151" t="s">
        <v>84</v>
      </c>
      <c r="D4699" s="151" t="s">
        <v>72</v>
      </c>
      <c r="E4699" s="152">
        <v>4</v>
      </c>
      <c r="F4699" s="153">
        <v>125000</v>
      </c>
      <c r="G4699" s="153">
        <v>500000</v>
      </c>
      <c r="H4699" s="50"/>
    </row>
    <row r="4700" spans="1:8" ht="29.25">
      <c r="A4700" s="151" t="s">
        <v>1598</v>
      </c>
      <c r="B4700" s="151" t="s">
        <v>81</v>
      </c>
      <c r="C4700" s="151" t="s">
        <v>82</v>
      </c>
      <c r="D4700" s="151" t="s">
        <v>72</v>
      </c>
      <c r="E4700" s="152">
        <v>6</v>
      </c>
      <c r="F4700" s="153">
        <v>159000</v>
      </c>
      <c r="G4700" s="153">
        <v>954000</v>
      </c>
      <c r="H4700" s="50"/>
    </row>
    <row r="4701" spans="1:8" ht="29.25">
      <c r="A4701" s="151" t="s">
        <v>1598</v>
      </c>
      <c r="B4701" s="151" t="s">
        <v>96</v>
      </c>
      <c r="C4701" s="151" t="s">
        <v>97</v>
      </c>
      <c r="D4701" s="151" t="s">
        <v>72</v>
      </c>
      <c r="E4701" s="152">
        <v>3</v>
      </c>
      <c r="F4701" s="153">
        <v>449000</v>
      </c>
      <c r="G4701" s="153">
        <v>1347000</v>
      </c>
      <c r="H4701" s="50"/>
    </row>
    <row r="4702" spans="1:8" ht="29.25">
      <c r="A4702" s="151" t="s">
        <v>1598</v>
      </c>
      <c r="B4702" s="151" t="s">
        <v>75</v>
      </c>
      <c r="C4702" s="151" t="s">
        <v>76</v>
      </c>
      <c r="D4702" s="151" t="s">
        <v>78</v>
      </c>
      <c r="E4702" s="152">
        <v>7</v>
      </c>
      <c r="F4702" s="153">
        <v>189000</v>
      </c>
      <c r="G4702" s="153">
        <v>1323000</v>
      </c>
      <c r="H4702" s="50"/>
    </row>
    <row r="4703" spans="1:8" ht="29.25">
      <c r="A4703" s="151" t="s">
        <v>1599</v>
      </c>
      <c r="B4703" s="151" t="s">
        <v>101</v>
      </c>
      <c r="C4703" s="151" t="s">
        <v>102</v>
      </c>
      <c r="D4703" s="151" t="s">
        <v>78</v>
      </c>
      <c r="E4703" s="152">
        <v>12</v>
      </c>
      <c r="F4703" s="153">
        <v>139000</v>
      </c>
      <c r="G4703" s="153">
        <v>1668000</v>
      </c>
      <c r="H4703" s="50"/>
    </row>
    <row r="4704" spans="1:8" ht="29.25">
      <c r="A4704" s="151" t="s">
        <v>1599</v>
      </c>
      <c r="B4704" s="151" t="s">
        <v>86</v>
      </c>
      <c r="C4704" s="151" t="s">
        <v>87</v>
      </c>
      <c r="D4704" s="151" t="s">
        <v>72</v>
      </c>
      <c r="E4704" s="152">
        <v>10</v>
      </c>
      <c r="F4704" s="153">
        <v>169000</v>
      </c>
      <c r="G4704" s="153">
        <v>1690000</v>
      </c>
      <c r="H4704" s="50"/>
    </row>
    <row r="4705" spans="1:8" ht="29.25">
      <c r="A4705" s="151" t="s">
        <v>1599</v>
      </c>
      <c r="B4705" s="151" t="s">
        <v>96</v>
      </c>
      <c r="C4705" s="151" t="s">
        <v>97</v>
      </c>
      <c r="D4705" s="151" t="s">
        <v>72</v>
      </c>
      <c r="E4705" s="152">
        <v>3</v>
      </c>
      <c r="F4705" s="153">
        <v>449000</v>
      </c>
      <c r="G4705" s="153">
        <v>1347000</v>
      </c>
      <c r="H4705" s="50"/>
    </row>
    <row r="4706" spans="1:8" ht="29.25">
      <c r="A4706" s="151" t="s">
        <v>1600</v>
      </c>
      <c r="B4706" s="151" t="s">
        <v>98</v>
      </c>
      <c r="C4706" s="151" t="s">
        <v>99</v>
      </c>
      <c r="D4706" s="151" t="s">
        <v>72</v>
      </c>
      <c r="E4706" s="152">
        <v>7</v>
      </c>
      <c r="F4706" s="153">
        <v>99000</v>
      </c>
      <c r="G4706" s="153">
        <v>693000</v>
      </c>
      <c r="H4706" s="50"/>
    </row>
    <row r="4707" spans="1:8" ht="29.25">
      <c r="A4707" s="151" t="s">
        <v>1600</v>
      </c>
      <c r="B4707" s="151" t="s">
        <v>91</v>
      </c>
      <c r="C4707" s="151" t="s">
        <v>92</v>
      </c>
      <c r="D4707" s="151" t="s">
        <v>72</v>
      </c>
      <c r="E4707" s="152">
        <v>4</v>
      </c>
      <c r="F4707" s="153">
        <v>249000</v>
      </c>
      <c r="G4707" s="153">
        <v>996000</v>
      </c>
      <c r="H4707" s="50"/>
    </row>
    <row r="4708" spans="1:8" ht="29.25">
      <c r="A4708" s="151" t="s">
        <v>1600</v>
      </c>
      <c r="B4708" s="151" t="s">
        <v>69</v>
      </c>
      <c r="C4708" s="151" t="s">
        <v>70</v>
      </c>
      <c r="D4708" s="151" t="s">
        <v>72</v>
      </c>
      <c r="E4708" s="152">
        <v>6</v>
      </c>
      <c r="F4708" s="153">
        <v>149000</v>
      </c>
      <c r="G4708" s="153">
        <v>894000</v>
      </c>
      <c r="H4708" s="50"/>
    </row>
    <row r="4709" spans="1:8" ht="29.25">
      <c r="A4709" s="151" t="s">
        <v>1600</v>
      </c>
      <c r="B4709" s="151" t="s">
        <v>96</v>
      </c>
      <c r="C4709" s="151" t="s">
        <v>97</v>
      </c>
      <c r="D4709" s="151" t="s">
        <v>72</v>
      </c>
      <c r="E4709" s="152">
        <v>3</v>
      </c>
      <c r="F4709" s="153">
        <v>449000</v>
      </c>
      <c r="G4709" s="153">
        <v>1347000</v>
      </c>
      <c r="H4709" s="50"/>
    </row>
    <row r="4710" spans="1:8" ht="29.25">
      <c r="A4710" s="151" t="s">
        <v>1600</v>
      </c>
      <c r="B4710" s="151" t="s">
        <v>101</v>
      </c>
      <c r="C4710" s="151" t="s">
        <v>102</v>
      </c>
      <c r="D4710" s="151" t="s">
        <v>78</v>
      </c>
      <c r="E4710" s="152">
        <v>10</v>
      </c>
      <c r="F4710" s="153">
        <v>139000</v>
      </c>
      <c r="G4710" s="153">
        <v>1390000</v>
      </c>
      <c r="H4710" s="50"/>
    </row>
    <row r="4711" spans="1:8" ht="43.5">
      <c r="A4711" s="151" t="s">
        <v>1601</v>
      </c>
      <c r="B4711" s="151" t="s">
        <v>86</v>
      </c>
      <c r="C4711" s="151" t="s">
        <v>87</v>
      </c>
      <c r="D4711" s="151" t="s">
        <v>72</v>
      </c>
      <c r="E4711" s="152">
        <v>8</v>
      </c>
      <c r="F4711" s="153">
        <v>169000</v>
      </c>
      <c r="G4711" s="153">
        <v>1352000</v>
      </c>
      <c r="H4711" s="50"/>
    </row>
    <row r="4712" spans="1:8" ht="43.5">
      <c r="A4712" s="151" t="s">
        <v>1601</v>
      </c>
      <c r="B4712" s="151" t="s">
        <v>83</v>
      </c>
      <c r="C4712" s="151" t="s">
        <v>84</v>
      </c>
      <c r="D4712" s="151" t="s">
        <v>72</v>
      </c>
      <c r="E4712" s="152">
        <v>9</v>
      </c>
      <c r="F4712" s="153">
        <v>125000</v>
      </c>
      <c r="G4712" s="153">
        <v>1125000</v>
      </c>
      <c r="H4712" s="50"/>
    </row>
    <row r="4713" spans="1:8" ht="43.5">
      <c r="A4713" s="151" t="s">
        <v>1601</v>
      </c>
      <c r="B4713" s="151" t="s">
        <v>98</v>
      </c>
      <c r="C4713" s="151" t="s">
        <v>99</v>
      </c>
      <c r="D4713" s="151" t="s">
        <v>72</v>
      </c>
      <c r="E4713" s="152">
        <v>11</v>
      </c>
      <c r="F4713" s="153">
        <v>99000</v>
      </c>
      <c r="G4713" s="153">
        <v>1089000</v>
      </c>
      <c r="H4713" s="50"/>
    </row>
    <row r="4714" spans="1:8" ht="43.5">
      <c r="A4714" s="151" t="s">
        <v>1601</v>
      </c>
      <c r="B4714" s="151" t="s">
        <v>91</v>
      </c>
      <c r="C4714" s="151" t="s">
        <v>92</v>
      </c>
      <c r="D4714" s="151" t="s">
        <v>72</v>
      </c>
      <c r="E4714" s="152">
        <v>7</v>
      </c>
      <c r="F4714" s="153">
        <v>249000</v>
      </c>
      <c r="G4714" s="153">
        <v>1743000</v>
      </c>
      <c r="H4714" s="50"/>
    </row>
    <row r="4715" spans="1:8" ht="43.5">
      <c r="A4715" s="151" t="s">
        <v>1601</v>
      </c>
      <c r="B4715" s="151" t="s">
        <v>79</v>
      </c>
      <c r="C4715" s="151" t="s">
        <v>80</v>
      </c>
      <c r="D4715" s="151" t="s">
        <v>72</v>
      </c>
      <c r="E4715" s="152">
        <v>9</v>
      </c>
      <c r="F4715" s="153">
        <v>129000</v>
      </c>
      <c r="G4715" s="153">
        <v>1161000</v>
      </c>
      <c r="H4715" s="50"/>
    </row>
    <row r="4716" spans="1:8" ht="29.25">
      <c r="A4716" s="151" t="s">
        <v>1602</v>
      </c>
      <c r="B4716" s="151" t="s">
        <v>79</v>
      </c>
      <c r="C4716" s="151" t="s">
        <v>80</v>
      </c>
      <c r="D4716" s="151" t="s">
        <v>72</v>
      </c>
      <c r="E4716" s="152">
        <v>2</v>
      </c>
      <c r="F4716" s="153">
        <v>129000</v>
      </c>
      <c r="G4716" s="153">
        <v>258000</v>
      </c>
      <c r="H4716" s="50"/>
    </row>
    <row r="4717" spans="1:8" ht="29.25">
      <c r="A4717" s="151" t="s">
        <v>1602</v>
      </c>
      <c r="B4717" s="151" t="s">
        <v>96</v>
      </c>
      <c r="C4717" s="151" t="s">
        <v>97</v>
      </c>
      <c r="D4717" s="151" t="s">
        <v>72</v>
      </c>
      <c r="E4717" s="152">
        <v>4</v>
      </c>
      <c r="F4717" s="153">
        <v>449000</v>
      </c>
      <c r="G4717" s="153">
        <v>1796000</v>
      </c>
      <c r="H4717" s="50"/>
    </row>
    <row r="4718" spans="1:8" ht="43.5">
      <c r="A4718" s="151" t="s">
        <v>1603</v>
      </c>
      <c r="B4718" s="151" t="s">
        <v>86</v>
      </c>
      <c r="C4718" s="151" t="s">
        <v>87</v>
      </c>
      <c r="D4718" s="151" t="s">
        <v>72</v>
      </c>
      <c r="E4718" s="152">
        <v>9</v>
      </c>
      <c r="F4718" s="153">
        <v>169000</v>
      </c>
      <c r="G4718" s="153">
        <v>1521000</v>
      </c>
      <c r="H4718" s="50"/>
    </row>
    <row r="4719" spans="1:8" ht="43.5">
      <c r="A4719" s="151" t="s">
        <v>1603</v>
      </c>
      <c r="B4719" s="151" t="s">
        <v>69</v>
      </c>
      <c r="C4719" s="151" t="s">
        <v>70</v>
      </c>
      <c r="D4719" s="151" t="s">
        <v>72</v>
      </c>
      <c r="E4719" s="152">
        <v>5</v>
      </c>
      <c r="F4719" s="153">
        <v>149000</v>
      </c>
      <c r="G4719" s="153">
        <v>745000</v>
      </c>
      <c r="H4719" s="50"/>
    </row>
    <row r="4720" spans="1:8" ht="43.5">
      <c r="A4720" s="151" t="s">
        <v>1603</v>
      </c>
      <c r="B4720" s="151" t="s">
        <v>75</v>
      </c>
      <c r="C4720" s="151" t="s">
        <v>76</v>
      </c>
      <c r="D4720" s="151" t="s">
        <v>78</v>
      </c>
      <c r="E4720" s="152">
        <v>11</v>
      </c>
      <c r="F4720" s="153">
        <v>189000</v>
      </c>
      <c r="G4720" s="153">
        <v>2079000</v>
      </c>
      <c r="H4720" s="50"/>
    </row>
    <row r="4721" spans="1:8" ht="43.5">
      <c r="A4721" s="151" t="s">
        <v>1604</v>
      </c>
      <c r="B4721" s="151" t="s">
        <v>96</v>
      </c>
      <c r="C4721" s="151" t="s">
        <v>97</v>
      </c>
      <c r="D4721" s="151" t="s">
        <v>72</v>
      </c>
      <c r="E4721" s="152">
        <v>3</v>
      </c>
      <c r="F4721" s="153">
        <v>449000</v>
      </c>
      <c r="G4721" s="153">
        <v>1347000</v>
      </c>
      <c r="H4721" s="50"/>
    </row>
    <row r="4722" spans="1:8" ht="43.5">
      <c r="A4722" s="151" t="s">
        <v>1604</v>
      </c>
      <c r="B4722" s="151" t="s">
        <v>83</v>
      </c>
      <c r="C4722" s="151" t="s">
        <v>84</v>
      </c>
      <c r="D4722" s="151" t="s">
        <v>72</v>
      </c>
      <c r="E4722" s="152">
        <v>10</v>
      </c>
      <c r="F4722" s="153">
        <v>125000</v>
      </c>
      <c r="G4722" s="153">
        <v>1250000</v>
      </c>
      <c r="H4722" s="50"/>
    </row>
    <row r="4723" spans="1:8" ht="43.5">
      <c r="A4723" s="151" t="s">
        <v>1604</v>
      </c>
      <c r="B4723" s="151" t="s">
        <v>98</v>
      </c>
      <c r="C4723" s="151" t="s">
        <v>99</v>
      </c>
      <c r="D4723" s="151" t="s">
        <v>72</v>
      </c>
      <c r="E4723" s="152">
        <v>3</v>
      </c>
      <c r="F4723" s="153">
        <v>99000</v>
      </c>
      <c r="G4723" s="153">
        <v>297000</v>
      </c>
      <c r="H4723" s="50"/>
    </row>
    <row r="4724" spans="1:8" ht="43.5">
      <c r="A4724" s="151" t="s">
        <v>1605</v>
      </c>
      <c r="B4724" s="151" t="s">
        <v>86</v>
      </c>
      <c r="C4724" s="151" t="s">
        <v>87</v>
      </c>
      <c r="D4724" s="151" t="s">
        <v>72</v>
      </c>
      <c r="E4724" s="152">
        <v>9</v>
      </c>
      <c r="F4724" s="153">
        <v>169000</v>
      </c>
      <c r="G4724" s="153">
        <v>1521000</v>
      </c>
      <c r="H4724" s="50"/>
    </row>
    <row r="4725" spans="1:8" ht="43.5">
      <c r="A4725" s="151" t="s">
        <v>1605</v>
      </c>
      <c r="B4725" s="151" t="s">
        <v>73</v>
      </c>
      <c r="C4725" s="151" t="s">
        <v>74</v>
      </c>
      <c r="D4725" s="151" t="s">
        <v>72</v>
      </c>
      <c r="E4725" s="152">
        <v>12</v>
      </c>
      <c r="F4725" s="153">
        <v>119000</v>
      </c>
      <c r="G4725" s="153">
        <v>1428000</v>
      </c>
      <c r="H4725" s="50"/>
    </row>
    <row r="4726" spans="1:8" ht="43.5">
      <c r="A4726" s="151" t="s">
        <v>1606</v>
      </c>
      <c r="B4726" s="151" t="s">
        <v>73</v>
      </c>
      <c r="C4726" s="151" t="s">
        <v>74</v>
      </c>
      <c r="D4726" s="151" t="s">
        <v>72</v>
      </c>
      <c r="E4726" s="152">
        <v>8</v>
      </c>
      <c r="F4726" s="153">
        <v>119000</v>
      </c>
      <c r="G4726" s="153">
        <v>952000</v>
      </c>
      <c r="H4726" s="50"/>
    </row>
    <row r="4727" spans="1:8" ht="43.5">
      <c r="A4727" s="151" t="s">
        <v>1606</v>
      </c>
      <c r="B4727" s="151" t="s">
        <v>98</v>
      </c>
      <c r="C4727" s="151" t="s">
        <v>99</v>
      </c>
      <c r="D4727" s="151" t="s">
        <v>72</v>
      </c>
      <c r="E4727" s="152">
        <v>10</v>
      </c>
      <c r="F4727" s="153">
        <v>99000</v>
      </c>
      <c r="G4727" s="153">
        <v>990000</v>
      </c>
      <c r="H4727" s="50"/>
    </row>
    <row r="4728" spans="1:8" ht="43.5">
      <c r="A4728" s="151" t="s">
        <v>1606</v>
      </c>
      <c r="B4728" s="151" t="s">
        <v>93</v>
      </c>
      <c r="C4728" s="151" t="s">
        <v>94</v>
      </c>
      <c r="D4728" s="151" t="s">
        <v>72</v>
      </c>
      <c r="E4728" s="152">
        <v>2</v>
      </c>
      <c r="F4728" s="153">
        <v>549000</v>
      </c>
      <c r="G4728" s="153">
        <v>1098000</v>
      </c>
      <c r="H4728" s="50"/>
    </row>
    <row r="4729" spans="1:8" ht="43.5">
      <c r="A4729" s="151" t="s">
        <v>1606</v>
      </c>
      <c r="B4729" s="151" t="s">
        <v>81</v>
      </c>
      <c r="C4729" s="151" t="s">
        <v>82</v>
      </c>
      <c r="D4729" s="151" t="s">
        <v>72</v>
      </c>
      <c r="E4729" s="152">
        <v>11</v>
      </c>
      <c r="F4729" s="153">
        <v>159000</v>
      </c>
      <c r="G4729" s="153">
        <v>1749000</v>
      </c>
      <c r="H4729" s="50"/>
    </row>
    <row r="4730" spans="1:8" ht="43.5">
      <c r="A4730" s="151" t="s">
        <v>1606</v>
      </c>
      <c r="B4730" s="151" t="s">
        <v>79</v>
      </c>
      <c r="C4730" s="151" t="s">
        <v>80</v>
      </c>
      <c r="D4730" s="151" t="s">
        <v>72</v>
      </c>
      <c r="E4730" s="152">
        <v>3</v>
      </c>
      <c r="F4730" s="153">
        <v>129000</v>
      </c>
      <c r="G4730" s="153">
        <v>387000</v>
      </c>
      <c r="H4730" s="50"/>
    </row>
    <row r="4731" spans="1:8" ht="29.25">
      <c r="A4731" s="151" t="s">
        <v>1607</v>
      </c>
      <c r="B4731" s="151" t="s">
        <v>69</v>
      </c>
      <c r="C4731" s="151" t="s">
        <v>70</v>
      </c>
      <c r="D4731" s="151" t="s">
        <v>72</v>
      </c>
      <c r="E4731" s="152">
        <v>6</v>
      </c>
      <c r="F4731" s="153">
        <v>149000</v>
      </c>
      <c r="G4731" s="153">
        <v>894000</v>
      </c>
      <c r="H4731" s="50"/>
    </row>
    <row r="4732" spans="1:8" ht="29.25">
      <c r="A4732" s="151" t="s">
        <v>1607</v>
      </c>
      <c r="B4732" s="151" t="s">
        <v>83</v>
      </c>
      <c r="C4732" s="151" t="s">
        <v>84</v>
      </c>
      <c r="D4732" s="151" t="s">
        <v>72</v>
      </c>
      <c r="E4732" s="152">
        <v>10</v>
      </c>
      <c r="F4732" s="153">
        <v>125000</v>
      </c>
      <c r="G4732" s="153">
        <v>1250000</v>
      </c>
      <c r="H4732" s="50"/>
    </row>
    <row r="4733" spans="1:8" ht="29.25">
      <c r="A4733" s="151" t="s">
        <v>1607</v>
      </c>
      <c r="B4733" s="151" t="s">
        <v>88</v>
      </c>
      <c r="C4733" s="151" t="s">
        <v>89</v>
      </c>
      <c r="D4733" s="151" t="s">
        <v>72</v>
      </c>
      <c r="E4733" s="152">
        <v>7</v>
      </c>
      <c r="F4733" s="153">
        <v>299000</v>
      </c>
      <c r="G4733" s="153">
        <v>2093000</v>
      </c>
      <c r="H4733" s="50"/>
    </row>
    <row r="4734" spans="1:8" ht="29.25">
      <c r="A4734" s="151" t="s">
        <v>1607</v>
      </c>
      <c r="B4734" s="151" t="s">
        <v>91</v>
      </c>
      <c r="C4734" s="151" t="s">
        <v>92</v>
      </c>
      <c r="D4734" s="151" t="s">
        <v>72</v>
      </c>
      <c r="E4734" s="152">
        <v>4</v>
      </c>
      <c r="F4734" s="153">
        <v>249000</v>
      </c>
      <c r="G4734" s="153">
        <v>996000</v>
      </c>
      <c r="H4734" s="50"/>
    </row>
    <row r="4735" spans="1:8" ht="29.25">
      <c r="A4735" s="151" t="s">
        <v>1607</v>
      </c>
      <c r="B4735" s="151" t="s">
        <v>93</v>
      </c>
      <c r="C4735" s="151" t="s">
        <v>94</v>
      </c>
      <c r="D4735" s="151" t="s">
        <v>72</v>
      </c>
      <c r="E4735" s="152">
        <v>5</v>
      </c>
      <c r="F4735" s="153">
        <v>549000</v>
      </c>
      <c r="G4735" s="153">
        <v>2745000</v>
      </c>
      <c r="H4735" s="50"/>
    </row>
    <row r="4736" spans="1:8" ht="29.25">
      <c r="A4736" s="151" t="s">
        <v>1607</v>
      </c>
      <c r="B4736" s="151" t="s">
        <v>81</v>
      </c>
      <c r="C4736" s="151" t="s">
        <v>82</v>
      </c>
      <c r="D4736" s="151" t="s">
        <v>72</v>
      </c>
      <c r="E4736" s="152">
        <v>9</v>
      </c>
      <c r="F4736" s="153">
        <v>159000</v>
      </c>
      <c r="G4736" s="153">
        <v>1431000</v>
      </c>
      <c r="H4736" s="50"/>
    </row>
    <row r="4737" spans="1:8" ht="43.5">
      <c r="A4737" s="151" t="s">
        <v>1608</v>
      </c>
      <c r="B4737" s="151" t="s">
        <v>75</v>
      </c>
      <c r="C4737" s="151" t="s">
        <v>76</v>
      </c>
      <c r="D4737" s="151" t="s">
        <v>78</v>
      </c>
      <c r="E4737" s="152">
        <v>1</v>
      </c>
      <c r="F4737" s="153">
        <v>189000</v>
      </c>
      <c r="G4737" s="153">
        <v>189000</v>
      </c>
      <c r="H4737" s="50"/>
    </row>
    <row r="4738" spans="1:8" ht="43.5">
      <c r="A4738" s="151" t="s">
        <v>1608</v>
      </c>
      <c r="B4738" s="151" t="s">
        <v>101</v>
      </c>
      <c r="C4738" s="151" t="s">
        <v>102</v>
      </c>
      <c r="D4738" s="151" t="s">
        <v>78</v>
      </c>
      <c r="E4738" s="152">
        <v>7</v>
      </c>
      <c r="F4738" s="153">
        <v>139000</v>
      </c>
      <c r="G4738" s="153">
        <v>973000</v>
      </c>
      <c r="H4738" s="50"/>
    </row>
    <row r="4739" spans="1:8" ht="43.5">
      <c r="A4739" s="151" t="s">
        <v>1608</v>
      </c>
      <c r="B4739" s="151" t="s">
        <v>88</v>
      </c>
      <c r="C4739" s="151" t="s">
        <v>89</v>
      </c>
      <c r="D4739" s="151" t="s">
        <v>72</v>
      </c>
      <c r="E4739" s="152">
        <v>2</v>
      </c>
      <c r="F4739" s="153">
        <v>299000</v>
      </c>
      <c r="G4739" s="153">
        <v>598000</v>
      </c>
      <c r="H4739" s="50"/>
    </row>
    <row r="4740" spans="1:8" ht="29.25">
      <c r="A4740" s="151" t="s">
        <v>1609</v>
      </c>
      <c r="B4740" s="151" t="s">
        <v>69</v>
      </c>
      <c r="C4740" s="151" t="s">
        <v>70</v>
      </c>
      <c r="D4740" s="151" t="s">
        <v>72</v>
      </c>
      <c r="E4740" s="152">
        <v>2</v>
      </c>
      <c r="F4740" s="153">
        <v>149000</v>
      </c>
      <c r="G4740" s="153">
        <v>298000</v>
      </c>
      <c r="H4740" s="50"/>
    </row>
    <row r="4741" spans="1:8" ht="29.25">
      <c r="A4741" s="151" t="s">
        <v>1609</v>
      </c>
      <c r="B4741" s="151" t="s">
        <v>91</v>
      </c>
      <c r="C4741" s="151" t="s">
        <v>92</v>
      </c>
      <c r="D4741" s="151" t="s">
        <v>72</v>
      </c>
      <c r="E4741" s="152">
        <v>7</v>
      </c>
      <c r="F4741" s="153">
        <v>249000</v>
      </c>
      <c r="G4741" s="153">
        <v>1743000</v>
      </c>
      <c r="H4741" s="50"/>
    </row>
    <row r="4742" spans="1:8" ht="29.25">
      <c r="A4742" s="151" t="s">
        <v>1609</v>
      </c>
      <c r="B4742" s="151" t="s">
        <v>93</v>
      </c>
      <c r="C4742" s="151" t="s">
        <v>94</v>
      </c>
      <c r="D4742" s="151" t="s">
        <v>72</v>
      </c>
      <c r="E4742" s="152">
        <v>3</v>
      </c>
      <c r="F4742" s="153">
        <v>549000</v>
      </c>
      <c r="G4742" s="153">
        <v>1647000</v>
      </c>
      <c r="H4742" s="50"/>
    </row>
    <row r="4743" spans="1:8" ht="29.25">
      <c r="A4743" s="151" t="s">
        <v>1609</v>
      </c>
      <c r="B4743" s="151" t="s">
        <v>98</v>
      </c>
      <c r="C4743" s="151" t="s">
        <v>99</v>
      </c>
      <c r="D4743" s="151" t="s">
        <v>72</v>
      </c>
      <c r="E4743" s="152">
        <v>10</v>
      </c>
      <c r="F4743" s="153">
        <v>99000</v>
      </c>
      <c r="G4743" s="153">
        <v>990000</v>
      </c>
      <c r="H4743" s="50"/>
    </row>
    <row r="4744" spans="1:8" ht="29.25">
      <c r="A4744" s="151" t="s">
        <v>1609</v>
      </c>
      <c r="B4744" s="151" t="s">
        <v>73</v>
      </c>
      <c r="C4744" s="151" t="s">
        <v>74</v>
      </c>
      <c r="D4744" s="151" t="s">
        <v>72</v>
      </c>
      <c r="E4744" s="152">
        <v>2</v>
      </c>
      <c r="F4744" s="153">
        <v>119000</v>
      </c>
      <c r="G4744" s="153">
        <v>238000</v>
      </c>
      <c r="H4744" s="50"/>
    </row>
    <row r="4745" spans="1:8" ht="43.5">
      <c r="A4745" s="151" t="s">
        <v>1610</v>
      </c>
      <c r="B4745" s="151" t="s">
        <v>101</v>
      </c>
      <c r="C4745" s="151" t="s">
        <v>102</v>
      </c>
      <c r="D4745" s="151" t="s">
        <v>78</v>
      </c>
      <c r="E4745" s="152">
        <v>7</v>
      </c>
      <c r="F4745" s="153">
        <v>139000</v>
      </c>
      <c r="G4745" s="153">
        <v>973000</v>
      </c>
      <c r="H4745" s="50"/>
    </row>
    <row r="4746" spans="1:8" ht="43.5">
      <c r="A4746" s="151" t="s">
        <v>1610</v>
      </c>
      <c r="B4746" s="151" t="s">
        <v>69</v>
      </c>
      <c r="C4746" s="151" t="s">
        <v>70</v>
      </c>
      <c r="D4746" s="151" t="s">
        <v>72</v>
      </c>
      <c r="E4746" s="152">
        <v>4</v>
      </c>
      <c r="F4746" s="153">
        <v>149000</v>
      </c>
      <c r="G4746" s="153">
        <v>596000</v>
      </c>
      <c r="H4746" s="50"/>
    </row>
    <row r="4747" spans="1:8" ht="43.5">
      <c r="A4747" s="151" t="s">
        <v>1610</v>
      </c>
      <c r="B4747" s="151" t="s">
        <v>79</v>
      </c>
      <c r="C4747" s="151" t="s">
        <v>80</v>
      </c>
      <c r="D4747" s="151" t="s">
        <v>72</v>
      </c>
      <c r="E4747" s="152">
        <v>8</v>
      </c>
      <c r="F4747" s="153">
        <v>129000</v>
      </c>
      <c r="G4747" s="153">
        <v>1032000</v>
      </c>
      <c r="H4747" s="50"/>
    </row>
    <row r="4748" spans="1:8" ht="43.5">
      <c r="A4748" s="151" t="s">
        <v>1610</v>
      </c>
      <c r="B4748" s="151" t="s">
        <v>86</v>
      </c>
      <c r="C4748" s="151" t="s">
        <v>87</v>
      </c>
      <c r="D4748" s="151" t="s">
        <v>72</v>
      </c>
      <c r="E4748" s="152">
        <v>2</v>
      </c>
      <c r="F4748" s="153">
        <v>169000</v>
      </c>
      <c r="G4748" s="153">
        <v>338000</v>
      </c>
      <c r="H4748" s="50"/>
    </row>
    <row r="4749" spans="1:8" ht="43.5">
      <c r="A4749" s="151" t="s">
        <v>1610</v>
      </c>
      <c r="B4749" s="151" t="s">
        <v>73</v>
      </c>
      <c r="C4749" s="151" t="s">
        <v>74</v>
      </c>
      <c r="D4749" s="151" t="s">
        <v>72</v>
      </c>
      <c r="E4749" s="152">
        <v>4</v>
      </c>
      <c r="F4749" s="153">
        <v>119000</v>
      </c>
      <c r="G4749" s="153">
        <v>476000</v>
      </c>
      <c r="H4749" s="50"/>
    </row>
    <row r="4750" spans="1:8" ht="43.5">
      <c r="A4750" s="151" t="s">
        <v>1611</v>
      </c>
      <c r="B4750" s="151" t="s">
        <v>98</v>
      </c>
      <c r="C4750" s="151" t="s">
        <v>99</v>
      </c>
      <c r="D4750" s="151" t="s">
        <v>72</v>
      </c>
      <c r="E4750" s="152">
        <v>3</v>
      </c>
      <c r="F4750" s="153">
        <v>99000</v>
      </c>
      <c r="G4750" s="153">
        <v>297000</v>
      </c>
      <c r="H4750" s="50"/>
    </row>
    <row r="4751" spans="1:8" ht="43.5">
      <c r="A4751" s="151" t="s">
        <v>1611</v>
      </c>
      <c r="B4751" s="151" t="s">
        <v>79</v>
      </c>
      <c r="C4751" s="151" t="s">
        <v>80</v>
      </c>
      <c r="D4751" s="151" t="s">
        <v>72</v>
      </c>
      <c r="E4751" s="152">
        <v>3</v>
      </c>
      <c r="F4751" s="153">
        <v>129000</v>
      </c>
      <c r="G4751" s="153">
        <v>387000</v>
      </c>
      <c r="H4751" s="50"/>
    </row>
    <row r="4752" spans="1:8" ht="43.5">
      <c r="A4752" s="151" t="s">
        <v>1611</v>
      </c>
      <c r="B4752" s="151" t="s">
        <v>88</v>
      </c>
      <c r="C4752" s="151" t="s">
        <v>89</v>
      </c>
      <c r="D4752" s="151" t="s">
        <v>72</v>
      </c>
      <c r="E4752" s="152">
        <v>1</v>
      </c>
      <c r="F4752" s="153">
        <v>299000</v>
      </c>
      <c r="G4752" s="153">
        <v>299000</v>
      </c>
      <c r="H4752" s="50"/>
    </row>
    <row r="4753" spans="1:8" ht="43.5">
      <c r="A4753" s="151" t="s">
        <v>1611</v>
      </c>
      <c r="B4753" s="151" t="s">
        <v>69</v>
      </c>
      <c r="C4753" s="151" t="s">
        <v>70</v>
      </c>
      <c r="D4753" s="151" t="s">
        <v>72</v>
      </c>
      <c r="E4753" s="152">
        <v>5</v>
      </c>
      <c r="F4753" s="153">
        <v>149000</v>
      </c>
      <c r="G4753" s="153">
        <v>745000</v>
      </c>
      <c r="H4753" s="50"/>
    </row>
    <row r="4754" spans="1:8" ht="43.5">
      <c r="A4754" s="151" t="s">
        <v>1611</v>
      </c>
      <c r="B4754" s="151" t="s">
        <v>96</v>
      </c>
      <c r="C4754" s="151" t="s">
        <v>97</v>
      </c>
      <c r="D4754" s="151" t="s">
        <v>72</v>
      </c>
      <c r="E4754" s="152">
        <v>4</v>
      </c>
      <c r="F4754" s="153">
        <v>449000</v>
      </c>
      <c r="G4754" s="153">
        <v>1796000</v>
      </c>
      <c r="H4754" s="50"/>
    </row>
    <row r="4755" spans="1:8" ht="43.5">
      <c r="A4755" s="151" t="s">
        <v>1611</v>
      </c>
      <c r="B4755" s="151" t="s">
        <v>86</v>
      </c>
      <c r="C4755" s="151" t="s">
        <v>87</v>
      </c>
      <c r="D4755" s="151" t="s">
        <v>72</v>
      </c>
      <c r="E4755" s="152">
        <v>4</v>
      </c>
      <c r="F4755" s="153">
        <v>169000</v>
      </c>
      <c r="G4755" s="153">
        <v>676000</v>
      </c>
      <c r="H4755" s="50"/>
    </row>
    <row r="4756" spans="1:8" ht="43.5">
      <c r="A4756" s="151" t="s">
        <v>1612</v>
      </c>
      <c r="B4756" s="151" t="s">
        <v>96</v>
      </c>
      <c r="C4756" s="151" t="s">
        <v>97</v>
      </c>
      <c r="D4756" s="151" t="s">
        <v>72</v>
      </c>
      <c r="E4756" s="152">
        <v>4</v>
      </c>
      <c r="F4756" s="153">
        <v>449000</v>
      </c>
      <c r="G4756" s="153">
        <v>1796000</v>
      </c>
      <c r="H4756" s="50"/>
    </row>
    <row r="4757" spans="1:8" ht="43.5">
      <c r="A4757" s="151" t="s">
        <v>1612</v>
      </c>
      <c r="B4757" s="151" t="s">
        <v>88</v>
      </c>
      <c r="C4757" s="151" t="s">
        <v>89</v>
      </c>
      <c r="D4757" s="151" t="s">
        <v>72</v>
      </c>
      <c r="E4757" s="152">
        <v>2</v>
      </c>
      <c r="F4757" s="153">
        <v>299000</v>
      </c>
      <c r="G4757" s="153">
        <v>598000</v>
      </c>
      <c r="H4757" s="50"/>
    </row>
    <row r="4758" spans="1:8" ht="43.5">
      <c r="A4758" s="151" t="s">
        <v>1612</v>
      </c>
      <c r="B4758" s="151" t="s">
        <v>91</v>
      </c>
      <c r="C4758" s="151" t="s">
        <v>92</v>
      </c>
      <c r="D4758" s="151" t="s">
        <v>72</v>
      </c>
      <c r="E4758" s="152">
        <v>4</v>
      </c>
      <c r="F4758" s="153">
        <v>249000</v>
      </c>
      <c r="G4758" s="153">
        <v>996000</v>
      </c>
      <c r="H4758" s="50"/>
    </row>
    <row r="4759" spans="1:8" ht="43.5">
      <c r="A4759" s="151" t="s">
        <v>1613</v>
      </c>
      <c r="B4759" s="151" t="s">
        <v>75</v>
      </c>
      <c r="C4759" s="151" t="s">
        <v>76</v>
      </c>
      <c r="D4759" s="151" t="s">
        <v>78</v>
      </c>
      <c r="E4759" s="152">
        <v>12</v>
      </c>
      <c r="F4759" s="153">
        <v>189000</v>
      </c>
      <c r="G4759" s="153">
        <v>2268000</v>
      </c>
      <c r="H4759" s="50"/>
    </row>
    <row r="4760" spans="1:8" ht="43.5">
      <c r="A4760" s="151" t="s">
        <v>1613</v>
      </c>
      <c r="B4760" s="151" t="s">
        <v>98</v>
      </c>
      <c r="C4760" s="151" t="s">
        <v>99</v>
      </c>
      <c r="D4760" s="151" t="s">
        <v>72</v>
      </c>
      <c r="E4760" s="152">
        <v>5</v>
      </c>
      <c r="F4760" s="153">
        <v>99000</v>
      </c>
      <c r="G4760" s="153">
        <v>495000</v>
      </c>
      <c r="H4760" s="50"/>
    </row>
    <row r="4761" spans="1:8" ht="43.5">
      <c r="A4761" s="151" t="s">
        <v>1613</v>
      </c>
      <c r="B4761" s="151" t="s">
        <v>93</v>
      </c>
      <c r="C4761" s="151" t="s">
        <v>94</v>
      </c>
      <c r="D4761" s="151" t="s">
        <v>72</v>
      </c>
      <c r="E4761" s="152">
        <v>5</v>
      </c>
      <c r="F4761" s="153">
        <v>549000</v>
      </c>
      <c r="G4761" s="153">
        <v>2745000</v>
      </c>
      <c r="H4761" s="50"/>
    </row>
    <row r="4762" spans="1:8" ht="43.5">
      <c r="A4762" s="151" t="s">
        <v>1613</v>
      </c>
      <c r="B4762" s="151" t="s">
        <v>83</v>
      </c>
      <c r="C4762" s="151" t="s">
        <v>84</v>
      </c>
      <c r="D4762" s="151" t="s">
        <v>72</v>
      </c>
      <c r="E4762" s="152">
        <v>6</v>
      </c>
      <c r="F4762" s="153">
        <v>125000</v>
      </c>
      <c r="G4762" s="153">
        <v>750000</v>
      </c>
      <c r="H4762" s="50"/>
    </row>
    <row r="4763" spans="1:8" ht="43.5">
      <c r="A4763" s="151" t="s">
        <v>1614</v>
      </c>
      <c r="B4763" s="151" t="s">
        <v>79</v>
      </c>
      <c r="C4763" s="151" t="s">
        <v>80</v>
      </c>
      <c r="D4763" s="151" t="s">
        <v>72</v>
      </c>
      <c r="E4763" s="152">
        <v>7</v>
      </c>
      <c r="F4763" s="153">
        <v>129000</v>
      </c>
      <c r="G4763" s="153">
        <v>903000</v>
      </c>
      <c r="H4763" s="50"/>
    </row>
    <row r="4764" spans="1:8" ht="43.5">
      <c r="A4764" s="151" t="s">
        <v>1614</v>
      </c>
      <c r="B4764" s="151" t="s">
        <v>101</v>
      </c>
      <c r="C4764" s="151" t="s">
        <v>102</v>
      </c>
      <c r="D4764" s="151" t="s">
        <v>78</v>
      </c>
      <c r="E4764" s="152">
        <v>3</v>
      </c>
      <c r="F4764" s="153">
        <v>139000</v>
      </c>
      <c r="G4764" s="153">
        <v>417000</v>
      </c>
      <c r="H4764" s="50"/>
    </row>
    <row r="4765" spans="1:8" ht="43.5">
      <c r="A4765" s="151" t="s">
        <v>1614</v>
      </c>
      <c r="B4765" s="151" t="s">
        <v>69</v>
      </c>
      <c r="C4765" s="151" t="s">
        <v>70</v>
      </c>
      <c r="D4765" s="151" t="s">
        <v>72</v>
      </c>
      <c r="E4765" s="152">
        <v>1</v>
      </c>
      <c r="F4765" s="153">
        <v>149000</v>
      </c>
      <c r="G4765" s="153">
        <v>149000</v>
      </c>
      <c r="H4765" s="50"/>
    </row>
    <row r="4766" spans="1:8" ht="43.5">
      <c r="A4766" s="151" t="s">
        <v>1614</v>
      </c>
      <c r="B4766" s="151" t="s">
        <v>83</v>
      </c>
      <c r="C4766" s="151" t="s">
        <v>84</v>
      </c>
      <c r="D4766" s="151" t="s">
        <v>72</v>
      </c>
      <c r="E4766" s="152">
        <v>11</v>
      </c>
      <c r="F4766" s="153">
        <v>125000</v>
      </c>
      <c r="G4766" s="153">
        <v>1375000</v>
      </c>
      <c r="H4766" s="50"/>
    </row>
    <row r="4767" spans="1:8" ht="43.5">
      <c r="A4767" s="151" t="s">
        <v>1614</v>
      </c>
      <c r="B4767" s="151" t="s">
        <v>93</v>
      </c>
      <c r="C4767" s="151" t="s">
        <v>94</v>
      </c>
      <c r="D4767" s="151" t="s">
        <v>72</v>
      </c>
      <c r="E4767" s="152">
        <v>2</v>
      </c>
      <c r="F4767" s="153">
        <v>549000</v>
      </c>
      <c r="G4767" s="153">
        <v>1098000</v>
      </c>
      <c r="H4767" s="50"/>
    </row>
    <row r="4768" spans="1:8" ht="29.25">
      <c r="A4768" s="151" t="s">
        <v>1615</v>
      </c>
      <c r="B4768" s="151" t="s">
        <v>79</v>
      </c>
      <c r="C4768" s="151" t="s">
        <v>80</v>
      </c>
      <c r="D4768" s="151" t="s">
        <v>72</v>
      </c>
      <c r="E4768" s="152">
        <v>3</v>
      </c>
      <c r="F4768" s="153">
        <v>129000</v>
      </c>
      <c r="G4768" s="153">
        <v>387000</v>
      </c>
      <c r="H4768" s="50"/>
    </row>
    <row r="4769" spans="1:8" ht="29.25">
      <c r="A4769" s="151" t="s">
        <v>1615</v>
      </c>
      <c r="B4769" s="151" t="s">
        <v>88</v>
      </c>
      <c r="C4769" s="151" t="s">
        <v>89</v>
      </c>
      <c r="D4769" s="151" t="s">
        <v>72</v>
      </c>
      <c r="E4769" s="152">
        <v>5</v>
      </c>
      <c r="F4769" s="153">
        <v>299000</v>
      </c>
      <c r="G4769" s="153">
        <v>1495000</v>
      </c>
      <c r="H4769" s="50"/>
    </row>
    <row r="4770" spans="1:8" ht="43.5">
      <c r="A4770" s="151" t="s">
        <v>1616</v>
      </c>
      <c r="B4770" s="151" t="s">
        <v>75</v>
      </c>
      <c r="C4770" s="151" t="s">
        <v>76</v>
      </c>
      <c r="D4770" s="151" t="s">
        <v>78</v>
      </c>
      <c r="E4770" s="152">
        <v>6</v>
      </c>
      <c r="F4770" s="153">
        <v>189000</v>
      </c>
      <c r="G4770" s="153">
        <v>1134000</v>
      </c>
      <c r="H4770" s="50"/>
    </row>
    <row r="4771" spans="1:8" ht="43.5">
      <c r="A4771" s="151" t="s">
        <v>1617</v>
      </c>
      <c r="B4771" s="151" t="s">
        <v>83</v>
      </c>
      <c r="C4771" s="151" t="s">
        <v>84</v>
      </c>
      <c r="D4771" s="151" t="s">
        <v>72</v>
      </c>
      <c r="E4771" s="152">
        <v>9</v>
      </c>
      <c r="F4771" s="153">
        <v>125000</v>
      </c>
      <c r="G4771" s="153">
        <v>1125000</v>
      </c>
      <c r="H4771" s="50"/>
    </row>
    <row r="4772" spans="1:8" ht="43.5">
      <c r="A4772" s="151" t="s">
        <v>1617</v>
      </c>
      <c r="B4772" s="151" t="s">
        <v>101</v>
      </c>
      <c r="C4772" s="151" t="s">
        <v>102</v>
      </c>
      <c r="D4772" s="151" t="s">
        <v>78</v>
      </c>
      <c r="E4772" s="152">
        <v>5</v>
      </c>
      <c r="F4772" s="153">
        <v>139000</v>
      </c>
      <c r="G4772" s="153">
        <v>695000</v>
      </c>
      <c r="H4772" s="50"/>
    </row>
    <row r="4773" spans="1:8" ht="43.5">
      <c r="A4773" s="151" t="s">
        <v>1617</v>
      </c>
      <c r="B4773" s="151" t="s">
        <v>73</v>
      </c>
      <c r="C4773" s="151" t="s">
        <v>74</v>
      </c>
      <c r="D4773" s="151" t="s">
        <v>72</v>
      </c>
      <c r="E4773" s="152">
        <v>3</v>
      </c>
      <c r="F4773" s="153">
        <v>119000</v>
      </c>
      <c r="G4773" s="153">
        <v>357000</v>
      </c>
      <c r="H4773" s="50"/>
    </row>
    <row r="4774" spans="1:8" ht="29.25">
      <c r="A4774" s="151" t="s">
        <v>1618</v>
      </c>
      <c r="B4774" s="151" t="s">
        <v>96</v>
      </c>
      <c r="C4774" s="151" t="s">
        <v>97</v>
      </c>
      <c r="D4774" s="151" t="s">
        <v>72</v>
      </c>
      <c r="E4774" s="152">
        <v>1</v>
      </c>
      <c r="F4774" s="153">
        <v>449000</v>
      </c>
      <c r="G4774" s="153">
        <v>449000</v>
      </c>
      <c r="H4774" s="50"/>
    </row>
    <row r="4775" spans="1:8" ht="29.25">
      <c r="A4775" s="151" t="s">
        <v>1618</v>
      </c>
      <c r="B4775" s="151" t="s">
        <v>91</v>
      </c>
      <c r="C4775" s="151" t="s">
        <v>92</v>
      </c>
      <c r="D4775" s="151" t="s">
        <v>72</v>
      </c>
      <c r="E4775" s="152">
        <v>4</v>
      </c>
      <c r="F4775" s="153">
        <v>249000</v>
      </c>
      <c r="G4775" s="153">
        <v>996000</v>
      </c>
      <c r="H4775" s="50"/>
    </row>
    <row r="4776" spans="1:8" ht="29.25">
      <c r="A4776" s="151" t="s">
        <v>1618</v>
      </c>
      <c r="B4776" s="151" t="s">
        <v>79</v>
      </c>
      <c r="C4776" s="151" t="s">
        <v>80</v>
      </c>
      <c r="D4776" s="151" t="s">
        <v>72</v>
      </c>
      <c r="E4776" s="152">
        <v>11</v>
      </c>
      <c r="F4776" s="153">
        <v>129000</v>
      </c>
      <c r="G4776" s="153">
        <v>1419000</v>
      </c>
      <c r="H4776" s="50"/>
    </row>
    <row r="4777" spans="1:8" ht="29.25">
      <c r="A4777" s="151" t="s">
        <v>1618</v>
      </c>
      <c r="B4777" s="151" t="s">
        <v>69</v>
      </c>
      <c r="C4777" s="151" t="s">
        <v>70</v>
      </c>
      <c r="D4777" s="151" t="s">
        <v>72</v>
      </c>
      <c r="E4777" s="152">
        <v>2</v>
      </c>
      <c r="F4777" s="153">
        <v>149000</v>
      </c>
      <c r="G4777" s="153">
        <v>298000</v>
      </c>
      <c r="H4777" s="50"/>
    </row>
    <row r="4778" spans="1:8" ht="29.25">
      <c r="A4778" s="151" t="s">
        <v>1618</v>
      </c>
      <c r="B4778" s="151" t="s">
        <v>88</v>
      </c>
      <c r="C4778" s="151" t="s">
        <v>89</v>
      </c>
      <c r="D4778" s="151" t="s">
        <v>72</v>
      </c>
      <c r="E4778" s="152">
        <v>6</v>
      </c>
      <c r="F4778" s="153">
        <v>299000</v>
      </c>
      <c r="G4778" s="153">
        <v>1794000</v>
      </c>
      <c r="H4778" s="50"/>
    </row>
    <row r="4779" spans="1:8" ht="29.25">
      <c r="A4779" s="151" t="s">
        <v>1618</v>
      </c>
      <c r="B4779" s="151" t="s">
        <v>86</v>
      </c>
      <c r="C4779" s="151" t="s">
        <v>87</v>
      </c>
      <c r="D4779" s="151" t="s">
        <v>72</v>
      </c>
      <c r="E4779" s="152">
        <v>2</v>
      </c>
      <c r="F4779" s="153">
        <v>169000</v>
      </c>
      <c r="G4779" s="153">
        <v>338000</v>
      </c>
      <c r="H4779" s="50"/>
    </row>
    <row r="4780" spans="1:8" ht="29.25">
      <c r="A4780" s="151" t="s">
        <v>1619</v>
      </c>
      <c r="B4780" s="151" t="s">
        <v>98</v>
      </c>
      <c r="C4780" s="151" t="s">
        <v>99</v>
      </c>
      <c r="D4780" s="151" t="s">
        <v>72</v>
      </c>
      <c r="E4780" s="152">
        <v>8</v>
      </c>
      <c r="F4780" s="153">
        <v>99000</v>
      </c>
      <c r="G4780" s="153">
        <v>792000</v>
      </c>
      <c r="H4780" s="50"/>
    </row>
    <row r="4781" spans="1:8" ht="29.25">
      <c r="A4781" s="151" t="s">
        <v>1619</v>
      </c>
      <c r="B4781" s="151" t="s">
        <v>96</v>
      </c>
      <c r="C4781" s="151" t="s">
        <v>97</v>
      </c>
      <c r="D4781" s="151" t="s">
        <v>72</v>
      </c>
      <c r="E4781" s="152">
        <v>1</v>
      </c>
      <c r="F4781" s="153">
        <v>449000</v>
      </c>
      <c r="G4781" s="153">
        <v>449000</v>
      </c>
      <c r="H4781" s="50"/>
    </row>
    <row r="4782" spans="1:8" ht="29.25">
      <c r="A4782" s="151" t="s">
        <v>1619</v>
      </c>
      <c r="B4782" s="151" t="s">
        <v>79</v>
      </c>
      <c r="C4782" s="151" t="s">
        <v>80</v>
      </c>
      <c r="D4782" s="151" t="s">
        <v>72</v>
      </c>
      <c r="E4782" s="152">
        <v>11</v>
      </c>
      <c r="F4782" s="153">
        <v>129000</v>
      </c>
      <c r="G4782" s="153">
        <v>1419000</v>
      </c>
      <c r="H4782" s="50"/>
    </row>
    <row r="4783" spans="1:8" ht="29.25">
      <c r="A4783" s="151" t="s">
        <v>1620</v>
      </c>
      <c r="B4783" s="151" t="s">
        <v>98</v>
      </c>
      <c r="C4783" s="151" t="s">
        <v>99</v>
      </c>
      <c r="D4783" s="151" t="s">
        <v>72</v>
      </c>
      <c r="E4783" s="152">
        <v>8</v>
      </c>
      <c r="F4783" s="153">
        <v>99000</v>
      </c>
      <c r="G4783" s="153">
        <v>792000</v>
      </c>
      <c r="H4783" s="50"/>
    </row>
    <row r="4784" spans="1:8" ht="29.25">
      <c r="A4784" s="151" t="s">
        <v>1620</v>
      </c>
      <c r="B4784" s="151" t="s">
        <v>93</v>
      </c>
      <c r="C4784" s="151" t="s">
        <v>94</v>
      </c>
      <c r="D4784" s="151" t="s">
        <v>72</v>
      </c>
      <c r="E4784" s="152">
        <v>3</v>
      </c>
      <c r="F4784" s="153">
        <v>549000</v>
      </c>
      <c r="G4784" s="153">
        <v>1647000</v>
      </c>
      <c r="H4784" s="50"/>
    </row>
    <row r="4785" spans="1:8" ht="29.25">
      <c r="A4785" s="151" t="s">
        <v>1620</v>
      </c>
      <c r="B4785" s="151" t="s">
        <v>73</v>
      </c>
      <c r="C4785" s="151" t="s">
        <v>74</v>
      </c>
      <c r="D4785" s="151" t="s">
        <v>72</v>
      </c>
      <c r="E4785" s="152">
        <v>12</v>
      </c>
      <c r="F4785" s="153">
        <v>119000</v>
      </c>
      <c r="G4785" s="153">
        <v>1428000</v>
      </c>
      <c r="H4785" s="50"/>
    </row>
    <row r="4786" spans="1:8" ht="43.5">
      <c r="A4786" s="151" t="s">
        <v>1621</v>
      </c>
      <c r="B4786" s="151" t="s">
        <v>69</v>
      </c>
      <c r="C4786" s="151" t="s">
        <v>70</v>
      </c>
      <c r="D4786" s="151" t="s">
        <v>72</v>
      </c>
      <c r="E4786" s="152">
        <v>7</v>
      </c>
      <c r="F4786" s="153">
        <v>149000</v>
      </c>
      <c r="G4786" s="153">
        <v>1043000</v>
      </c>
      <c r="H4786" s="50"/>
    </row>
    <row r="4787" spans="1:8" ht="43.5">
      <c r="A4787" s="151" t="s">
        <v>1621</v>
      </c>
      <c r="B4787" s="151" t="s">
        <v>86</v>
      </c>
      <c r="C4787" s="151" t="s">
        <v>87</v>
      </c>
      <c r="D4787" s="151" t="s">
        <v>72</v>
      </c>
      <c r="E4787" s="152">
        <v>6</v>
      </c>
      <c r="F4787" s="153">
        <v>169000</v>
      </c>
      <c r="G4787" s="153">
        <v>1014000</v>
      </c>
      <c r="H4787" s="50"/>
    </row>
    <row r="4788" spans="1:8" ht="43.5">
      <c r="A4788" s="151" t="s">
        <v>1621</v>
      </c>
      <c r="B4788" s="151" t="s">
        <v>98</v>
      </c>
      <c r="C4788" s="151" t="s">
        <v>99</v>
      </c>
      <c r="D4788" s="151" t="s">
        <v>72</v>
      </c>
      <c r="E4788" s="152">
        <v>5</v>
      </c>
      <c r="F4788" s="153">
        <v>99000</v>
      </c>
      <c r="G4788" s="153">
        <v>495000</v>
      </c>
      <c r="H4788" s="50"/>
    </row>
    <row r="4789" spans="1:8" ht="43.5">
      <c r="A4789" s="151" t="s">
        <v>1621</v>
      </c>
      <c r="B4789" s="151" t="s">
        <v>91</v>
      </c>
      <c r="C4789" s="151" t="s">
        <v>92</v>
      </c>
      <c r="D4789" s="151" t="s">
        <v>72</v>
      </c>
      <c r="E4789" s="152">
        <v>2</v>
      </c>
      <c r="F4789" s="153">
        <v>249000</v>
      </c>
      <c r="G4789" s="153">
        <v>498000</v>
      </c>
      <c r="H4789" s="50"/>
    </row>
    <row r="4790" spans="1:8" ht="43.5">
      <c r="A4790" s="151" t="s">
        <v>1621</v>
      </c>
      <c r="B4790" s="151" t="s">
        <v>88</v>
      </c>
      <c r="C4790" s="151" t="s">
        <v>89</v>
      </c>
      <c r="D4790" s="151" t="s">
        <v>72</v>
      </c>
      <c r="E4790" s="152">
        <v>7</v>
      </c>
      <c r="F4790" s="153">
        <v>299000</v>
      </c>
      <c r="G4790" s="153">
        <v>2093000</v>
      </c>
      <c r="H4790" s="50"/>
    </row>
    <row r="4791" spans="1:8" ht="29.25">
      <c r="A4791" s="151" t="s">
        <v>1622</v>
      </c>
      <c r="B4791" s="151" t="s">
        <v>69</v>
      </c>
      <c r="C4791" s="151" t="s">
        <v>70</v>
      </c>
      <c r="D4791" s="151" t="s">
        <v>72</v>
      </c>
      <c r="E4791" s="152">
        <v>3</v>
      </c>
      <c r="F4791" s="153">
        <v>149000</v>
      </c>
      <c r="G4791" s="153">
        <v>447000</v>
      </c>
      <c r="H4791" s="50"/>
    </row>
    <row r="4792" spans="1:8" ht="29.25">
      <c r="A4792" s="151" t="s">
        <v>1622</v>
      </c>
      <c r="B4792" s="151" t="s">
        <v>86</v>
      </c>
      <c r="C4792" s="151" t="s">
        <v>87</v>
      </c>
      <c r="D4792" s="151" t="s">
        <v>72</v>
      </c>
      <c r="E4792" s="152">
        <v>9</v>
      </c>
      <c r="F4792" s="153">
        <v>169000</v>
      </c>
      <c r="G4792" s="153">
        <v>1521000</v>
      </c>
      <c r="H4792" s="50"/>
    </row>
    <row r="4793" spans="1:8" ht="43.5">
      <c r="A4793" s="151" t="s">
        <v>1623</v>
      </c>
      <c r="B4793" s="151" t="s">
        <v>81</v>
      </c>
      <c r="C4793" s="151" t="s">
        <v>82</v>
      </c>
      <c r="D4793" s="151" t="s">
        <v>72</v>
      </c>
      <c r="E4793" s="152">
        <v>4</v>
      </c>
      <c r="F4793" s="153">
        <v>159000</v>
      </c>
      <c r="G4793" s="153">
        <v>636000</v>
      </c>
      <c r="H4793" s="50"/>
    </row>
    <row r="4794" spans="1:8" ht="43.5">
      <c r="A4794" s="151" t="s">
        <v>1623</v>
      </c>
      <c r="B4794" s="151" t="s">
        <v>73</v>
      </c>
      <c r="C4794" s="151" t="s">
        <v>74</v>
      </c>
      <c r="D4794" s="151" t="s">
        <v>72</v>
      </c>
      <c r="E4794" s="152">
        <v>3</v>
      </c>
      <c r="F4794" s="153">
        <v>119000</v>
      </c>
      <c r="G4794" s="153">
        <v>357000</v>
      </c>
      <c r="H4794" s="50"/>
    </row>
    <row r="4795" spans="1:8" ht="43.5">
      <c r="A4795" s="151" t="s">
        <v>1623</v>
      </c>
      <c r="B4795" s="151" t="s">
        <v>93</v>
      </c>
      <c r="C4795" s="151" t="s">
        <v>94</v>
      </c>
      <c r="D4795" s="151" t="s">
        <v>72</v>
      </c>
      <c r="E4795" s="152">
        <v>5</v>
      </c>
      <c r="F4795" s="153">
        <v>549000</v>
      </c>
      <c r="G4795" s="153">
        <v>2745000</v>
      </c>
      <c r="H4795" s="50"/>
    </row>
    <row r="4796" spans="1:8" ht="43.5">
      <c r="A4796" s="151" t="s">
        <v>1623</v>
      </c>
      <c r="B4796" s="151" t="s">
        <v>86</v>
      </c>
      <c r="C4796" s="151" t="s">
        <v>87</v>
      </c>
      <c r="D4796" s="151" t="s">
        <v>72</v>
      </c>
      <c r="E4796" s="152">
        <v>5</v>
      </c>
      <c r="F4796" s="153">
        <v>169000</v>
      </c>
      <c r="G4796" s="153">
        <v>845000</v>
      </c>
      <c r="H4796" s="50"/>
    </row>
    <row r="4797" spans="1:8" ht="29.25">
      <c r="A4797" s="151" t="s">
        <v>1624</v>
      </c>
      <c r="B4797" s="151" t="s">
        <v>81</v>
      </c>
      <c r="C4797" s="151" t="s">
        <v>82</v>
      </c>
      <c r="D4797" s="151" t="s">
        <v>72</v>
      </c>
      <c r="E4797" s="152">
        <v>9</v>
      </c>
      <c r="F4797" s="153">
        <v>159000</v>
      </c>
      <c r="G4797" s="153">
        <v>1431000</v>
      </c>
      <c r="H4797" s="50"/>
    </row>
    <row r="4798" spans="1:8" ht="29.25">
      <c r="A4798" s="151" t="s">
        <v>1624</v>
      </c>
      <c r="B4798" s="151" t="s">
        <v>101</v>
      </c>
      <c r="C4798" s="151" t="s">
        <v>102</v>
      </c>
      <c r="D4798" s="151" t="s">
        <v>78</v>
      </c>
      <c r="E4798" s="152">
        <v>1</v>
      </c>
      <c r="F4798" s="153">
        <v>139000</v>
      </c>
      <c r="G4798" s="153">
        <v>139000</v>
      </c>
      <c r="H4798" s="50"/>
    </row>
    <row r="4799" spans="1:8" ht="29.25">
      <c r="A4799" s="151" t="s">
        <v>1624</v>
      </c>
      <c r="B4799" s="151" t="s">
        <v>75</v>
      </c>
      <c r="C4799" s="151" t="s">
        <v>76</v>
      </c>
      <c r="D4799" s="151" t="s">
        <v>78</v>
      </c>
      <c r="E4799" s="152">
        <v>4</v>
      </c>
      <c r="F4799" s="153">
        <v>189000</v>
      </c>
      <c r="G4799" s="153">
        <v>756000</v>
      </c>
      <c r="H4799" s="50"/>
    </row>
    <row r="4800" spans="1:8" ht="29.25">
      <c r="A4800" s="151" t="s">
        <v>1624</v>
      </c>
      <c r="B4800" s="151" t="s">
        <v>69</v>
      </c>
      <c r="C4800" s="151" t="s">
        <v>70</v>
      </c>
      <c r="D4800" s="151" t="s">
        <v>72</v>
      </c>
      <c r="E4800" s="152">
        <v>5</v>
      </c>
      <c r="F4800" s="153">
        <v>149000</v>
      </c>
      <c r="G4800" s="153">
        <v>745000</v>
      </c>
      <c r="H4800" s="50"/>
    </row>
    <row r="4801" spans="1:8" ht="29.25">
      <c r="A4801" s="151" t="s">
        <v>1624</v>
      </c>
      <c r="B4801" s="151" t="s">
        <v>93</v>
      </c>
      <c r="C4801" s="151" t="s">
        <v>94</v>
      </c>
      <c r="D4801" s="151" t="s">
        <v>72</v>
      </c>
      <c r="E4801" s="152">
        <v>1</v>
      </c>
      <c r="F4801" s="153">
        <v>549000</v>
      </c>
      <c r="G4801" s="153">
        <v>549000</v>
      </c>
      <c r="H4801" s="50"/>
    </row>
    <row r="4802" spans="1:8" ht="43.5">
      <c r="A4802" s="151" t="s">
        <v>1625</v>
      </c>
      <c r="B4802" s="151" t="s">
        <v>75</v>
      </c>
      <c r="C4802" s="151" t="s">
        <v>76</v>
      </c>
      <c r="D4802" s="151" t="s">
        <v>78</v>
      </c>
      <c r="E4802" s="152">
        <v>6</v>
      </c>
      <c r="F4802" s="153">
        <v>189000</v>
      </c>
      <c r="G4802" s="153">
        <v>1134000</v>
      </c>
      <c r="H4802" s="50"/>
    </row>
    <row r="4803" spans="1:8" ht="43.5">
      <c r="A4803" s="151" t="s">
        <v>1625</v>
      </c>
      <c r="B4803" s="151" t="s">
        <v>98</v>
      </c>
      <c r="C4803" s="151" t="s">
        <v>99</v>
      </c>
      <c r="D4803" s="151" t="s">
        <v>72</v>
      </c>
      <c r="E4803" s="152">
        <v>4</v>
      </c>
      <c r="F4803" s="153">
        <v>99000</v>
      </c>
      <c r="G4803" s="153">
        <v>396000</v>
      </c>
      <c r="H4803" s="50"/>
    </row>
    <row r="4804" spans="1:8" ht="43.5">
      <c r="A4804" s="151" t="s">
        <v>1625</v>
      </c>
      <c r="B4804" s="151" t="s">
        <v>86</v>
      </c>
      <c r="C4804" s="151" t="s">
        <v>87</v>
      </c>
      <c r="D4804" s="151" t="s">
        <v>72</v>
      </c>
      <c r="E4804" s="152">
        <v>5</v>
      </c>
      <c r="F4804" s="153">
        <v>169000</v>
      </c>
      <c r="G4804" s="153">
        <v>845000</v>
      </c>
      <c r="H4804" s="50"/>
    </row>
    <row r="4805" spans="1:8" ht="43.5">
      <c r="A4805" s="151" t="s">
        <v>1626</v>
      </c>
      <c r="B4805" s="151" t="s">
        <v>83</v>
      </c>
      <c r="C4805" s="151" t="s">
        <v>84</v>
      </c>
      <c r="D4805" s="151" t="s">
        <v>72</v>
      </c>
      <c r="E4805" s="152">
        <v>9</v>
      </c>
      <c r="F4805" s="153">
        <v>125000</v>
      </c>
      <c r="G4805" s="153">
        <v>1125000</v>
      </c>
      <c r="H4805" s="50"/>
    </row>
    <row r="4806" spans="1:8" ht="43.5">
      <c r="A4806" s="151" t="s">
        <v>1627</v>
      </c>
      <c r="B4806" s="151" t="s">
        <v>83</v>
      </c>
      <c r="C4806" s="151" t="s">
        <v>84</v>
      </c>
      <c r="D4806" s="151" t="s">
        <v>72</v>
      </c>
      <c r="E4806" s="152">
        <v>11</v>
      </c>
      <c r="F4806" s="153">
        <v>125000</v>
      </c>
      <c r="G4806" s="153">
        <v>1375000</v>
      </c>
      <c r="H4806" s="50"/>
    </row>
    <row r="4807" spans="1:8" ht="43.5">
      <c r="A4807" s="151" t="s">
        <v>1627</v>
      </c>
      <c r="B4807" s="151" t="s">
        <v>98</v>
      </c>
      <c r="C4807" s="151" t="s">
        <v>99</v>
      </c>
      <c r="D4807" s="151" t="s">
        <v>72</v>
      </c>
      <c r="E4807" s="152">
        <v>4</v>
      </c>
      <c r="F4807" s="153">
        <v>99000</v>
      </c>
      <c r="G4807" s="153">
        <v>396000</v>
      </c>
      <c r="H4807" s="50"/>
    </row>
    <row r="4808" spans="1:8" ht="43.5">
      <c r="A4808" s="151" t="s">
        <v>1627</v>
      </c>
      <c r="B4808" s="151" t="s">
        <v>79</v>
      </c>
      <c r="C4808" s="151" t="s">
        <v>80</v>
      </c>
      <c r="D4808" s="151" t="s">
        <v>72</v>
      </c>
      <c r="E4808" s="152">
        <v>10</v>
      </c>
      <c r="F4808" s="153">
        <v>129000</v>
      </c>
      <c r="G4808" s="153">
        <v>1290000</v>
      </c>
      <c r="H4808" s="50"/>
    </row>
    <row r="4809" spans="1:8" ht="43.5">
      <c r="A4809" s="151" t="s">
        <v>1627</v>
      </c>
      <c r="B4809" s="151" t="s">
        <v>69</v>
      </c>
      <c r="C4809" s="151" t="s">
        <v>70</v>
      </c>
      <c r="D4809" s="151" t="s">
        <v>72</v>
      </c>
      <c r="E4809" s="152">
        <v>11</v>
      </c>
      <c r="F4809" s="153">
        <v>149000</v>
      </c>
      <c r="G4809" s="153">
        <v>1639000</v>
      </c>
      <c r="H4809" s="50"/>
    </row>
    <row r="4810" spans="1:8" ht="43.5">
      <c r="A4810" s="151" t="s">
        <v>1627</v>
      </c>
      <c r="B4810" s="151" t="s">
        <v>75</v>
      </c>
      <c r="C4810" s="151" t="s">
        <v>76</v>
      </c>
      <c r="D4810" s="151" t="s">
        <v>78</v>
      </c>
      <c r="E4810" s="152">
        <v>6</v>
      </c>
      <c r="F4810" s="153">
        <v>189000</v>
      </c>
      <c r="G4810" s="153">
        <v>1134000</v>
      </c>
      <c r="H4810" s="50"/>
    </row>
    <row r="4811" spans="1:8" ht="43.5">
      <c r="A4811" s="151" t="s">
        <v>1627</v>
      </c>
      <c r="B4811" s="151" t="s">
        <v>81</v>
      </c>
      <c r="C4811" s="151" t="s">
        <v>82</v>
      </c>
      <c r="D4811" s="151" t="s">
        <v>72</v>
      </c>
      <c r="E4811" s="152">
        <v>3</v>
      </c>
      <c r="F4811" s="153">
        <v>159000</v>
      </c>
      <c r="G4811" s="153">
        <v>477000</v>
      </c>
      <c r="H4811" s="50"/>
    </row>
    <row r="4812" spans="1:8" ht="43.5">
      <c r="A4812" s="151" t="s">
        <v>1628</v>
      </c>
      <c r="B4812" s="151" t="s">
        <v>91</v>
      </c>
      <c r="C4812" s="151" t="s">
        <v>92</v>
      </c>
      <c r="D4812" s="151" t="s">
        <v>72</v>
      </c>
      <c r="E4812" s="152">
        <v>4</v>
      </c>
      <c r="F4812" s="153">
        <v>249000</v>
      </c>
      <c r="G4812" s="153">
        <v>996000</v>
      </c>
      <c r="H4812" s="50"/>
    </row>
    <row r="4813" spans="1:8" ht="43.5">
      <c r="A4813" s="151" t="s">
        <v>1628</v>
      </c>
      <c r="B4813" s="151" t="s">
        <v>81</v>
      </c>
      <c r="C4813" s="151" t="s">
        <v>82</v>
      </c>
      <c r="D4813" s="151" t="s">
        <v>72</v>
      </c>
      <c r="E4813" s="152">
        <v>2</v>
      </c>
      <c r="F4813" s="153">
        <v>159000</v>
      </c>
      <c r="G4813" s="153">
        <v>318000</v>
      </c>
      <c r="H4813" s="50"/>
    </row>
    <row r="4814" spans="1:8" ht="43.5">
      <c r="A4814" s="151" t="s">
        <v>1628</v>
      </c>
      <c r="B4814" s="151" t="s">
        <v>75</v>
      </c>
      <c r="C4814" s="151" t="s">
        <v>76</v>
      </c>
      <c r="D4814" s="151" t="s">
        <v>78</v>
      </c>
      <c r="E4814" s="152">
        <v>8</v>
      </c>
      <c r="F4814" s="153">
        <v>189000</v>
      </c>
      <c r="G4814" s="153">
        <v>1512000</v>
      </c>
      <c r="H4814" s="50"/>
    </row>
    <row r="4815" spans="1:8" ht="43.5">
      <c r="A4815" s="151" t="s">
        <v>1629</v>
      </c>
      <c r="B4815" s="151" t="s">
        <v>101</v>
      </c>
      <c r="C4815" s="151" t="s">
        <v>102</v>
      </c>
      <c r="D4815" s="151" t="s">
        <v>78</v>
      </c>
      <c r="E4815" s="152">
        <v>12</v>
      </c>
      <c r="F4815" s="153">
        <v>139000</v>
      </c>
      <c r="G4815" s="153">
        <v>1668000</v>
      </c>
      <c r="H4815" s="50"/>
    </row>
    <row r="4816" spans="1:8" ht="43.5">
      <c r="A4816" s="151" t="s">
        <v>1629</v>
      </c>
      <c r="B4816" s="151" t="s">
        <v>75</v>
      </c>
      <c r="C4816" s="151" t="s">
        <v>76</v>
      </c>
      <c r="D4816" s="151" t="s">
        <v>78</v>
      </c>
      <c r="E4816" s="152">
        <v>5</v>
      </c>
      <c r="F4816" s="153">
        <v>189000</v>
      </c>
      <c r="G4816" s="153">
        <v>945000</v>
      </c>
      <c r="H4816" s="50"/>
    </row>
    <row r="4817" spans="1:8" ht="43.5">
      <c r="A4817" s="151" t="s">
        <v>1629</v>
      </c>
      <c r="B4817" s="151" t="s">
        <v>91</v>
      </c>
      <c r="C4817" s="151" t="s">
        <v>92</v>
      </c>
      <c r="D4817" s="151" t="s">
        <v>72</v>
      </c>
      <c r="E4817" s="152">
        <v>1</v>
      </c>
      <c r="F4817" s="153">
        <v>249000</v>
      </c>
      <c r="G4817" s="153">
        <v>249000</v>
      </c>
      <c r="H4817" s="50"/>
    </row>
    <row r="4818" spans="1:8" ht="43.5">
      <c r="A4818" s="151" t="s">
        <v>1629</v>
      </c>
      <c r="B4818" s="151" t="s">
        <v>83</v>
      </c>
      <c r="C4818" s="151" t="s">
        <v>84</v>
      </c>
      <c r="D4818" s="151" t="s">
        <v>72</v>
      </c>
      <c r="E4818" s="152">
        <v>2</v>
      </c>
      <c r="F4818" s="153">
        <v>125000</v>
      </c>
      <c r="G4818" s="153">
        <v>250000</v>
      </c>
      <c r="H4818" s="50"/>
    </row>
    <row r="4819" spans="1:8" ht="43.5">
      <c r="A4819" s="151" t="s">
        <v>1629</v>
      </c>
      <c r="B4819" s="151" t="s">
        <v>69</v>
      </c>
      <c r="C4819" s="151" t="s">
        <v>70</v>
      </c>
      <c r="D4819" s="151" t="s">
        <v>72</v>
      </c>
      <c r="E4819" s="152">
        <v>2</v>
      </c>
      <c r="F4819" s="153">
        <v>149000</v>
      </c>
      <c r="G4819" s="153">
        <v>298000</v>
      </c>
      <c r="H4819" s="50"/>
    </row>
    <row r="4820" spans="1:8" ht="43.5">
      <c r="A4820" s="151" t="s">
        <v>1629</v>
      </c>
      <c r="B4820" s="151" t="s">
        <v>81</v>
      </c>
      <c r="C4820" s="151" t="s">
        <v>82</v>
      </c>
      <c r="D4820" s="151" t="s">
        <v>72</v>
      </c>
      <c r="E4820" s="152">
        <v>7</v>
      </c>
      <c r="F4820" s="153">
        <v>159000</v>
      </c>
      <c r="G4820" s="153">
        <v>1113000</v>
      </c>
      <c r="H4820" s="50"/>
    </row>
    <row r="4821" spans="1:8" ht="43.5">
      <c r="A4821" s="151" t="s">
        <v>1630</v>
      </c>
      <c r="B4821" s="151" t="s">
        <v>81</v>
      </c>
      <c r="C4821" s="151" t="s">
        <v>82</v>
      </c>
      <c r="D4821" s="151" t="s">
        <v>72</v>
      </c>
      <c r="E4821" s="152">
        <v>2</v>
      </c>
      <c r="F4821" s="153">
        <v>159000</v>
      </c>
      <c r="G4821" s="153">
        <v>318000</v>
      </c>
      <c r="H4821" s="50"/>
    </row>
    <row r="4822" spans="1:8" ht="43.5">
      <c r="A4822" s="151" t="s">
        <v>1630</v>
      </c>
      <c r="B4822" s="151" t="s">
        <v>93</v>
      </c>
      <c r="C4822" s="151" t="s">
        <v>94</v>
      </c>
      <c r="D4822" s="151" t="s">
        <v>72</v>
      </c>
      <c r="E4822" s="152">
        <v>1</v>
      </c>
      <c r="F4822" s="153">
        <v>549000</v>
      </c>
      <c r="G4822" s="153">
        <v>549000</v>
      </c>
      <c r="H4822" s="50"/>
    </row>
    <row r="4823" spans="1:8" ht="43.5">
      <c r="A4823" s="151" t="s">
        <v>1631</v>
      </c>
      <c r="B4823" s="151" t="s">
        <v>81</v>
      </c>
      <c r="C4823" s="151" t="s">
        <v>82</v>
      </c>
      <c r="D4823" s="151" t="s">
        <v>72</v>
      </c>
      <c r="E4823" s="152">
        <v>6</v>
      </c>
      <c r="F4823" s="153">
        <v>159000</v>
      </c>
      <c r="G4823" s="153">
        <v>954000</v>
      </c>
      <c r="H4823" s="50"/>
    </row>
    <row r="4824" spans="1:8" ht="43.5">
      <c r="A4824" s="151" t="s">
        <v>1631</v>
      </c>
      <c r="B4824" s="151" t="s">
        <v>91</v>
      </c>
      <c r="C4824" s="151" t="s">
        <v>92</v>
      </c>
      <c r="D4824" s="151" t="s">
        <v>72</v>
      </c>
      <c r="E4824" s="152">
        <v>7</v>
      </c>
      <c r="F4824" s="153">
        <v>249000</v>
      </c>
      <c r="G4824" s="153">
        <v>1743000</v>
      </c>
      <c r="H4824" s="50"/>
    </row>
    <row r="4825" spans="1:8" ht="43.5">
      <c r="A4825" s="151" t="s">
        <v>1631</v>
      </c>
      <c r="B4825" s="151" t="s">
        <v>69</v>
      </c>
      <c r="C4825" s="151" t="s">
        <v>70</v>
      </c>
      <c r="D4825" s="151" t="s">
        <v>72</v>
      </c>
      <c r="E4825" s="152">
        <v>2</v>
      </c>
      <c r="F4825" s="153">
        <v>149000</v>
      </c>
      <c r="G4825" s="153">
        <v>298000</v>
      </c>
      <c r="H4825" s="50"/>
    </row>
    <row r="4826" spans="1:8" ht="43.5">
      <c r="A4826" s="151" t="s">
        <v>1631</v>
      </c>
      <c r="B4826" s="151" t="s">
        <v>73</v>
      </c>
      <c r="C4826" s="151" t="s">
        <v>74</v>
      </c>
      <c r="D4826" s="151" t="s">
        <v>72</v>
      </c>
      <c r="E4826" s="152">
        <v>3</v>
      </c>
      <c r="F4826" s="153">
        <v>119000</v>
      </c>
      <c r="G4826" s="153">
        <v>357000</v>
      </c>
      <c r="H4826" s="50"/>
    </row>
    <row r="4827" spans="1:8" ht="43.5">
      <c r="A4827" s="151" t="s">
        <v>1631</v>
      </c>
      <c r="B4827" s="151" t="s">
        <v>79</v>
      </c>
      <c r="C4827" s="151" t="s">
        <v>80</v>
      </c>
      <c r="D4827" s="151" t="s">
        <v>72</v>
      </c>
      <c r="E4827" s="152">
        <v>4</v>
      </c>
      <c r="F4827" s="153">
        <v>129000</v>
      </c>
      <c r="G4827" s="153">
        <v>516000</v>
      </c>
      <c r="H4827" s="50"/>
    </row>
    <row r="4828" spans="1:8" ht="43.5">
      <c r="A4828" s="151" t="s">
        <v>1632</v>
      </c>
      <c r="B4828" s="151" t="s">
        <v>88</v>
      </c>
      <c r="C4828" s="151" t="s">
        <v>89</v>
      </c>
      <c r="D4828" s="151" t="s">
        <v>72</v>
      </c>
      <c r="E4828" s="152">
        <v>7</v>
      </c>
      <c r="F4828" s="153">
        <v>299000</v>
      </c>
      <c r="G4828" s="153">
        <v>2093000</v>
      </c>
      <c r="H4828" s="50"/>
    </row>
    <row r="4829" spans="1:8" ht="43.5">
      <c r="A4829" s="151" t="s">
        <v>1632</v>
      </c>
      <c r="B4829" s="151" t="s">
        <v>75</v>
      </c>
      <c r="C4829" s="151" t="s">
        <v>76</v>
      </c>
      <c r="D4829" s="151" t="s">
        <v>78</v>
      </c>
      <c r="E4829" s="152">
        <v>6</v>
      </c>
      <c r="F4829" s="153">
        <v>189000</v>
      </c>
      <c r="G4829" s="153">
        <v>1134000</v>
      </c>
      <c r="H4829" s="50"/>
    </row>
    <row r="4830" spans="1:8" ht="43.5">
      <c r="A4830" s="151" t="s">
        <v>1632</v>
      </c>
      <c r="B4830" s="151" t="s">
        <v>91</v>
      </c>
      <c r="C4830" s="151" t="s">
        <v>92</v>
      </c>
      <c r="D4830" s="151" t="s">
        <v>72</v>
      </c>
      <c r="E4830" s="152">
        <v>7</v>
      </c>
      <c r="F4830" s="153">
        <v>249000</v>
      </c>
      <c r="G4830" s="153">
        <v>1743000</v>
      </c>
      <c r="H4830" s="50"/>
    </row>
    <row r="4831" spans="1:8" ht="43.5">
      <c r="A4831" s="151" t="s">
        <v>1632</v>
      </c>
      <c r="B4831" s="151" t="s">
        <v>93</v>
      </c>
      <c r="C4831" s="151" t="s">
        <v>94</v>
      </c>
      <c r="D4831" s="151" t="s">
        <v>72</v>
      </c>
      <c r="E4831" s="152">
        <v>5</v>
      </c>
      <c r="F4831" s="153">
        <v>549000</v>
      </c>
      <c r="G4831" s="153">
        <v>2745000</v>
      </c>
      <c r="H4831" s="50"/>
    </row>
    <row r="4832" spans="1:8" ht="43.5">
      <c r="A4832" s="151" t="s">
        <v>1632</v>
      </c>
      <c r="B4832" s="151" t="s">
        <v>69</v>
      </c>
      <c r="C4832" s="151" t="s">
        <v>70</v>
      </c>
      <c r="D4832" s="151" t="s">
        <v>72</v>
      </c>
      <c r="E4832" s="152">
        <v>10</v>
      </c>
      <c r="F4832" s="153">
        <v>149000</v>
      </c>
      <c r="G4832" s="153">
        <v>1490000</v>
      </c>
      <c r="H4832" s="50"/>
    </row>
    <row r="4833" spans="1:8" ht="43.5">
      <c r="A4833" s="151" t="s">
        <v>1633</v>
      </c>
      <c r="B4833" s="151" t="s">
        <v>98</v>
      </c>
      <c r="C4833" s="151" t="s">
        <v>99</v>
      </c>
      <c r="D4833" s="151" t="s">
        <v>72</v>
      </c>
      <c r="E4833" s="152">
        <v>4</v>
      </c>
      <c r="F4833" s="153">
        <v>99000</v>
      </c>
      <c r="G4833" s="153">
        <v>396000</v>
      </c>
      <c r="H4833" s="50"/>
    </row>
    <row r="4834" spans="1:8" ht="43.5">
      <c r="A4834" s="151" t="s">
        <v>1633</v>
      </c>
      <c r="B4834" s="151" t="s">
        <v>75</v>
      </c>
      <c r="C4834" s="151" t="s">
        <v>76</v>
      </c>
      <c r="D4834" s="151" t="s">
        <v>78</v>
      </c>
      <c r="E4834" s="152">
        <v>8</v>
      </c>
      <c r="F4834" s="153">
        <v>189000</v>
      </c>
      <c r="G4834" s="153">
        <v>1512000</v>
      </c>
      <c r="H4834" s="50"/>
    </row>
    <row r="4835" spans="1:8" ht="43.5">
      <c r="A4835" s="151" t="s">
        <v>1633</v>
      </c>
      <c r="B4835" s="151" t="s">
        <v>96</v>
      </c>
      <c r="C4835" s="151" t="s">
        <v>97</v>
      </c>
      <c r="D4835" s="151" t="s">
        <v>72</v>
      </c>
      <c r="E4835" s="152">
        <v>3</v>
      </c>
      <c r="F4835" s="153">
        <v>449000</v>
      </c>
      <c r="G4835" s="153">
        <v>1347000</v>
      </c>
      <c r="H4835" s="50"/>
    </row>
    <row r="4836" spans="1:8" ht="43.5">
      <c r="A4836" s="151" t="s">
        <v>1633</v>
      </c>
      <c r="B4836" s="151" t="s">
        <v>73</v>
      </c>
      <c r="C4836" s="151" t="s">
        <v>74</v>
      </c>
      <c r="D4836" s="151" t="s">
        <v>72</v>
      </c>
      <c r="E4836" s="152">
        <v>3</v>
      </c>
      <c r="F4836" s="153">
        <v>119000</v>
      </c>
      <c r="G4836" s="153">
        <v>357000</v>
      </c>
      <c r="H4836" s="50"/>
    </row>
    <row r="4837" spans="1:8" ht="29.25">
      <c r="A4837" s="151" t="s">
        <v>1634</v>
      </c>
      <c r="B4837" s="151" t="s">
        <v>91</v>
      </c>
      <c r="C4837" s="151" t="s">
        <v>92</v>
      </c>
      <c r="D4837" s="151" t="s">
        <v>72</v>
      </c>
      <c r="E4837" s="152">
        <v>1</v>
      </c>
      <c r="F4837" s="153">
        <v>249000</v>
      </c>
      <c r="G4837" s="153">
        <v>249000</v>
      </c>
      <c r="H4837" s="50"/>
    </row>
    <row r="4838" spans="1:8" ht="29.25">
      <c r="A4838" s="151" t="s">
        <v>1634</v>
      </c>
      <c r="B4838" s="151" t="s">
        <v>101</v>
      </c>
      <c r="C4838" s="151" t="s">
        <v>102</v>
      </c>
      <c r="D4838" s="151" t="s">
        <v>78</v>
      </c>
      <c r="E4838" s="152">
        <v>6</v>
      </c>
      <c r="F4838" s="153">
        <v>139000</v>
      </c>
      <c r="G4838" s="153">
        <v>834000</v>
      </c>
      <c r="H4838" s="50"/>
    </row>
    <row r="4839" spans="1:8" ht="29.25">
      <c r="A4839" s="151" t="s">
        <v>1634</v>
      </c>
      <c r="B4839" s="151" t="s">
        <v>93</v>
      </c>
      <c r="C4839" s="151" t="s">
        <v>94</v>
      </c>
      <c r="D4839" s="151" t="s">
        <v>72</v>
      </c>
      <c r="E4839" s="152">
        <v>2</v>
      </c>
      <c r="F4839" s="153">
        <v>549000</v>
      </c>
      <c r="G4839" s="153">
        <v>1098000</v>
      </c>
      <c r="H4839" s="50"/>
    </row>
    <row r="4840" spans="1:8" ht="43.5">
      <c r="A4840" s="151" t="s">
        <v>1635</v>
      </c>
      <c r="B4840" s="151" t="s">
        <v>101</v>
      </c>
      <c r="C4840" s="151" t="s">
        <v>102</v>
      </c>
      <c r="D4840" s="151" t="s">
        <v>78</v>
      </c>
      <c r="E4840" s="152">
        <v>10</v>
      </c>
      <c r="F4840" s="153">
        <v>139000</v>
      </c>
      <c r="G4840" s="153">
        <v>1390000</v>
      </c>
      <c r="H4840" s="50"/>
    </row>
    <row r="4841" spans="1:8" ht="43.5">
      <c r="A4841" s="151" t="s">
        <v>1635</v>
      </c>
      <c r="B4841" s="151" t="s">
        <v>83</v>
      </c>
      <c r="C4841" s="151" t="s">
        <v>84</v>
      </c>
      <c r="D4841" s="151" t="s">
        <v>72</v>
      </c>
      <c r="E4841" s="152">
        <v>8</v>
      </c>
      <c r="F4841" s="153">
        <v>125000</v>
      </c>
      <c r="G4841" s="153">
        <v>1000000</v>
      </c>
      <c r="H4841" s="50"/>
    </row>
    <row r="4842" spans="1:8" ht="43.5">
      <c r="A4842" s="151" t="s">
        <v>1635</v>
      </c>
      <c r="B4842" s="151" t="s">
        <v>75</v>
      </c>
      <c r="C4842" s="151" t="s">
        <v>76</v>
      </c>
      <c r="D4842" s="151" t="s">
        <v>78</v>
      </c>
      <c r="E4842" s="152">
        <v>5</v>
      </c>
      <c r="F4842" s="153">
        <v>189000</v>
      </c>
      <c r="G4842" s="153">
        <v>945000</v>
      </c>
      <c r="H4842" s="50"/>
    </row>
    <row r="4843" spans="1:8" ht="29.25">
      <c r="A4843" s="151" t="s">
        <v>1636</v>
      </c>
      <c r="B4843" s="151" t="s">
        <v>96</v>
      </c>
      <c r="C4843" s="151" t="s">
        <v>97</v>
      </c>
      <c r="D4843" s="151" t="s">
        <v>72</v>
      </c>
      <c r="E4843" s="152">
        <v>1</v>
      </c>
      <c r="F4843" s="153">
        <v>449000</v>
      </c>
      <c r="G4843" s="153">
        <v>449000</v>
      </c>
      <c r="H4843" s="50"/>
    </row>
    <row r="4844" spans="1:8" ht="29.25">
      <c r="A4844" s="151" t="s">
        <v>1636</v>
      </c>
      <c r="B4844" s="151" t="s">
        <v>81</v>
      </c>
      <c r="C4844" s="151" t="s">
        <v>82</v>
      </c>
      <c r="D4844" s="151" t="s">
        <v>72</v>
      </c>
      <c r="E4844" s="152">
        <v>9</v>
      </c>
      <c r="F4844" s="153">
        <v>159000</v>
      </c>
      <c r="G4844" s="153">
        <v>1431000</v>
      </c>
      <c r="H4844" s="50"/>
    </row>
    <row r="4845" spans="1:8" ht="29.25">
      <c r="A4845" s="151" t="s">
        <v>1636</v>
      </c>
      <c r="B4845" s="151" t="s">
        <v>101</v>
      </c>
      <c r="C4845" s="151" t="s">
        <v>102</v>
      </c>
      <c r="D4845" s="151" t="s">
        <v>78</v>
      </c>
      <c r="E4845" s="152">
        <v>10</v>
      </c>
      <c r="F4845" s="153">
        <v>139000</v>
      </c>
      <c r="G4845" s="153">
        <v>1390000</v>
      </c>
      <c r="H4845" s="50"/>
    </row>
    <row r="4846" spans="1:8" ht="29.25">
      <c r="A4846" s="151" t="s">
        <v>1636</v>
      </c>
      <c r="B4846" s="151" t="s">
        <v>98</v>
      </c>
      <c r="C4846" s="151" t="s">
        <v>99</v>
      </c>
      <c r="D4846" s="151" t="s">
        <v>72</v>
      </c>
      <c r="E4846" s="152">
        <v>1</v>
      </c>
      <c r="F4846" s="153">
        <v>99000</v>
      </c>
      <c r="G4846" s="153">
        <v>99000</v>
      </c>
      <c r="H4846" s="50"/>
    </row>
    <row r="4847" spans="1:8" ht="29.25">
      <c r="A4847" s="151" t="s">
        <v>1637</v>
      </c>
      <c r="B4847" s="151" t="s">
        <v>79</v>
      </c>
      <c r="C4847" s="151" t="s">
        <v>80</v>
      </c>
      <c r="D4847" s="151" t="s">
        <v>72</v>
      </c>
      <c r="E4847" s="152">
        <v>4</v>
      </c>
      <c r="F4847" s="153">
        <v>129000</v>
      </c>
      <c r="G4847" s="153">
        <v>516000</v>
      </c>
      <c r="H4847" s="50"/>
    </row>
    <row r="4848" spans="1:8" ht="29.25">
      <c r="A4848" s="151" t="s">
        <v>1637</v>
      </c>
      <c r="B4848" s="151" t="s">
        <v>75</v>
      </c>
      <c r="C4848" s="151" t="s">
        <v>76</v>
      </c>
      <c r="D4848" s="151" t="s">
        <v>78</v>
      </c>
      <c r="E4848" s="152">
        <v>10</v>
      </c>
      <c r="F4848" s="153">
        <v>189000</v>
      </c>
      <c r="G4848" s="153">
        <v>1890000</v>
      </c>
      <c r="H4848" s="50"/>
    </row>
    <row r="4849" spans="1:8" ht="43.5">
      <c r="A4849" s="151" t="s">
        <v>1638</v>
      </c>
      <c r="B4849" s="151" t="s">
        <v>69</v>
      </c>
      <c r="C4849" s="151" t="s">
        <v>70</v>
      </c>
      <c r="D4849" s="151" t="s">
        <v>72</v>
      </c>
      <c r="E4849" s="152">
        <v>1</v>
      </c>
      <c r="F4849" s="153">
        <v>149000</v>
      </c>
      <c r="G4849" s="153">
        <v>149000</v>
      </c>
      <c r="H4849" s="50"/>
    </row>
    <row r="4850" spans="1:8" ht="43.5">
      <c r="A4850" s="151" t="s">
        <v>1638</v>
      </c>
      <c r="B4850" s="151" t="s">
        <v>75</v>
      </c>
      <c r="C4850" s="151" t="s">
        <v>76</v>
      </c>
      <c r="D4850" s="151" t="s">
        <v>78</v>
      </c>
      <c r="E4850" s="152">
        <v>3</v>
      </c>
      <c r="F4850" s="153">
        <v>189000</v>
      </c>
      <c r="G4850" s="153">
        <v>567000</v>
      </c>
      <c r="H4850" s="50"/>
    </row>
    <row r="4851" spans="1:8" ht="43.5">
      <c r="A4851" s="151" t="s">
        <v>1638</v>
      </c>
      <c r="B4851" s="151" t="s">
        <v>81</v>
      </c>
      <c r="C4851" s="151" t="s">
        <v>82</v>
      </c>
      <c r="D4851" s="151" t="s">
        <v>72</v>
      </c>
      <c r="E4851" s="152">
        <v>2</v>
      </c>
      <c r="F4851" s="153">
        <v>159000</v>
      </c>
      <c r="G4851" s="153">
        <v>318000</v>
      </c>
      <c r="H4851" s="50"/>
    </row>
    <row r="4852" spans="1:8" ht="43.5">
      <c r="A4852" s="151" t="s">
        <v>1638</v>
      </c>
      <c r="B4852" s="151" t="s">
        <v>86</v>
      </c>
      <c r="C4852" s="151" t="s">
        <v>87</v>
      </c>
      <c r="D4852" s="151" t="s">
        <v>72</v>
      </c>
      <c r="E4852" s="152">
        <v>5</v>
      </c>
      <c r="F4852" s="153">
        <v>169000</v>
      </c>
      <c r="G4852" s="153">
        <v>845000</v>
      </c>
      <c r="H4852" s="50"/>
    </row>
    <row r="4853" spans="1:8" ht="43.5">
      <c r="A4853" s="151" t="s">
        <v>1638</v>
      </c>
      <c r="B4853" s="151" t="s">
        <v>91</v>
      </c>
      <c r="C4853" s="151" t="s">
        <v>92</v>
      </c>
      <c r="D4853" s="151" t="s">
        <v>72</v>
      </c>
      <c r="E4853" s="152">
        <v>3</v>
      </c>
      <c r="F4853" s="153">
        <v>249000</v>
      </c>
      <c r="G4853" s="153">
        <v>747000</v>
      </c>
      <c r="H4853" s="50"/>
    </row>
    <row r="4854" spans="1:8" ht="43.5">
      <c r="A4854" s="151" t="s">
        <v>1639</v>
      </c>
      <c r="B4854" s="151" t="s">
        <v>93</v>
      </c>
      <c r="C4854" s="151" t="s">
        <v>94</v>
      </c>
      <c r="D4854" s="151" t="s">
        <v>72</v>
      </c>
      <c r="E4854" s="152">
        <v>2</v>
      </c>
      <c r="F4854" s="153">
        <v>549000</v>
      </c>
      <c r="G4854" s="153">
        <v>1098000</v>
      </c>
      <c r="H4854" s="50"/>
    </row>
    <row r="4855" spans="1:8" ht="43.5">
      <c r="A4855" s="151" t="s">
        <v>1639</v>
      </c>
      <c r="B4855" s="151" t="s">
        <v>96</v>
      </c>
      <c r="C4855" s="151" t="s">
        <v>97</v>
      </c>
      <c r="D4855" s="151" t="s">
        <v>72</v>
      </c>
      <c r="E4855" s="152">
        <v>3</v>
      </c>
      <c r="F4855" s="153">
        <v>449000</v>
      </c>
      <c r="G4855" s="153">
        <v>1347000</v>
      </c>
      <c r="H4855" s="50"/>
    </row>
    <row r="4856" spans="1:8" ht="43.5">
      <c r="A4856" s="151" t="s">
        <v>1639</v>
      </c>
      <c r="B4856" s="151" t="s">
        <v>79</v>
      </c>
      <c r="C4856" s="151" t="s">
        <v>80</v>
      </c>
      <c r="D4856" s="151" t="s">
        <v>72</v>
      </c>
      <c r="E4856" s="152">
        <v>8</v>
      </c>
      <c r="F4856" s="153">
        <v>129000</v>
      </c>
      <c r="G4856" s="153">
        <v>1032000</v>
      </c>
      <c r="H4856" s="50"/>
    </row>
    <row r="4857" spans="1:8" ht="29.25">
      <c r="A4857" s="151" t="s">
        <v>1640</v>
      </c>
      <c r="B4857" s="151" t="s">
        <v>79</v>
      </c>
      <c r="C4857" s="151" t="s">
        <v>80</v>
      </c>
      <c r="D4857" s="151" t="s">
        <v>72</v>
      </c>
      <c r="E4857" s="152">
        <v>9</v>
      </c>
      <c r="F4857" s="153">
        <v>129000</v>
      </c>
      <c r="G4857" s="153">
        <v>1161000</v>
      </c>
      <c r="H4857" s="50"/>
    </row>
    <row r="4858" spans="1:8" ht="29.25">
      <c r="A4858" s="151" t="s">
        <v>1640</v>
      </c>
      <c r="B4858" s="151" t="s">
        <v>101</v>
      </c>
      <c r="C4858" s="151" t="s">
        <v>102</v>
      </c>
      <c r="D4858" s="151" t="s">
        <v>78</v>
      </c>
      <c r="E4858" s="152">
        <v>1</v>
      </c>
      <c r="F4858" s="153">
        <v>139000</v>
      </c>
      <c r="G4858" s="153">
        <v>139000</v>
      </c>
      <c r="H4858" s="50"/>
    </row>
    <row r="4859" spans="1:8" ht="29.25">
      <c r="A4859" s="151" t="s">
        <v>1640</v>
      </c>
      <c r="B4859" s="151" t="s">
        <v>73</v>
      </c>
      <c r="C4859" s="151" t="s">
        <v>74</v>
      </c>
      <c r="D4859" s="151" t="s">
        <v>72</v>
      </c>
      <c r="E4859" s="152">
        <v>9</v>
      </c>
      <c r="F4859" s="153">
        <v>119000</v>
      </c>
      <c r="G4859" s="153">
        <v>1071000</v>
      </c>
      <c r="H4859" s="50"/>
    </row>
    <row r="4860" spans="1:8" ht="29.25">
      <c r="A4860" s="151" t="s">
        <v>1640</v>
      </c>
      <c r="B4860" s="151" t="s">
        <v>83</v>
      </c>
      <c r="C4860" s="151" t="s">
        <v>84</v>
      </c>
      <c r="D4860" s="151" t="s">
        <v>72</v>
      </c>
      <c r="E4860" s="152">
        <v>1</v>
      </c>
      <c r="F4860" s="153">
        <v>125000</v>
      </c>
      <c r="G4860" s="153">
        <v>125000</v>
      </c>
      <c r="H4860" s="50"/>
    </row>
    <row r="4861" spans="1:8" ht="29.25">
      <c r="A4861" s="151" t="s">
        <v>1640</v>
      </c>
      <c r="B4861" s="151" t="s">
        <v>81</v>
      </c>
      <c r="C4861" s="151" t="s">
        <v>82</v>
      </c>
      <c r="D4861" s="151" t="s">
        <v>72</v>
      </c>
      <c r="E4861" s="152">
        <v>2</v>
      </c>
      <c r="F4861" s="153">
        <v>159000</v>
      </c>
      <c r="G4861" s="153">
        <v>318000</v>
      </c>
      <c r="H4861" s="50"/>
    </row>
    <row r="4862" spans="1:8" ht="43.5">
      <c r="A4862" s="151" t="s">
        <v>1641</v>
      </c>
      <c r="B4862" s="151" t="s">
        <v>98</v>
      </c>
      <c r="C4862" s="151" t="s">
        <v>99</v>
      </c>
      <c r="D4862" s="151" t="s">
        <v>72</v>
      </c>
      <c r="E4862" s="152">
        <v>12</v>
      </c>
      <c r="F4862" s="153">
        <v>99000</v>
      </c>
      <c r="G4862" s="153">
        <v>1188000</v>
      </c>
      <c r="H4862" s="50"/>
    </row>
    <row r="4863" spans="1:8" ht="43.5">
      <c r="A4863" s="151" t="s">
        <v>1641</v>
      </c>
      <c r="B4863" s="151" t="s">
        <v>75</v>
      </c>
      <c r="C4863" s="151" t="s">
        <v>76</v>
      </c>
      <c r="D4863" s="151" t="s">
        <v>78</v>
      </c>
      <c r="E4863" s="152">
        <v>10</v>
      </c>
      <c r="F4863" s="153">
        <v>189000</v>
      </c>
      <c r="G4863" s="153">
        <v>1890000</v>
      </c>
      <c r="H4863" s="50"/>
    </row>
    <row r="4864" spans="1:8" ht="43.5">
      <c r="A4864" s="151" t="s">
        <v>1641</v>
      </c>
      <c r="B4864" s="151" t="s">
        <v>88</v>
      </c>
      <c r="C4864" s="151" t="s">
        <v>89</v>
      </c>
      <c r="D4864" s="151" t="s">
        <v>72</v>
      </c>
      <c r="E4864" s="152">
        <v>3</v>
      </c>
      <c r="F4864" s="153">
        <v>299000</v>
      </c>
      <c r="G4864" s="153">
        <v>897000</v>
      </c>
      <c r="H4864" s="50"/>
    </row>
    <row r="4865" spans="1:8" ht="29.25">
      <c r="A4865" s="151" t="s">
        <v>1642</v>
      </c>
      <c r="B4865" s="151" t="s">
        <v>96</v>
      </c>
      <c r="C4865" s="151" t="s">
        <v>97</v>
      </c>
      <c r="D4865" s="151" t="s">
        <v>72</v>
      </c>
      <c r="E4865" s="152">
        <v>5</v>
      </c>
      <c r="F4865" s="153">
        <v>449000</v>
      </c>
      <c r="G4865" s="153">
        <v>2245000</v>
      </c>
      <c r="H4865" s="50"/>
    </row>
    <row r="4866" spans="1:8" ht="29.25">
      <c r="A4866" s="151" t="s">
        <v>1642</v>
      </c>
      <c r="B4866" s="151" t="s">
        <v>101</v>
      </c>
      <c r="C4866" s="151" t="s">
        <v>102</v>
      </c>
      <c r="D4866" s="151" t="s">
        <v>78</v>
      </c>
      <c r="E4866" s="152">
        <v>7</v>
      </c>
      <c r="F4866" s="153">
        <v>139000</v>
      </c>
      <c r="G4866" s="153">
        <v>973000</v>
      </c>
      <c r="H4866" s="50"/>
    </row>
    <row r="4867" spans="1:8" ht="29.25">
      <c r="A4867" s="151" t="s">
        <v>1642</v>
      </c>
      <c r="B4867" s="151" t="s">
        <v>73</v>
      </c>
      <c r="C4867" s="151" t="s">
        <v>74</v>
      </c>
      <c r="D4867" s="151" t="s">
        <v>72</v>
      </c>
      <c r="E4867" s="152">
        <v>2</v>
      </c>
      <c r="F4867" s="153">
        <v>119000</v>
      </c>
      <c r="G4867" s="153">
        <v>238000</v>
      </c>
      <c r="H4867" s="50"/>
    </row>
    <row r="4868" spans="1:8" ht="43.5">
      <c r="A4868" s="151" t="s">
        <v>1643</v>
      </c>
      <c r="B4868" s="151" t="s">
        <v>79</v>
      </c>
      <c r="C4868" s="151" t="s">
        <v>80</v>
      </c>
      <c r="D4868" s="151" t="s">
        <v>72</v>
      </c>
      <c r="E4868" s="152">
        <v>2</v>
      </c>
      <c r="F4868" s="153">
        <v>129000</v>
      </c>
      <c r="G4868" s="153">
        <v>258000</v>
      </c>
      <c r="H4868" s="50"/>
    </row>
    <row r="4869" spans="1:8" ht="43.5">
      <c r="A4869" s="151" t="s">
        <v>1643</v>
      </c>
      <c r="B4869" s="151" t="s">
        <v>91</v>
      </c>
      <c r="C4869" s="151" t="s">
        <v>92</v>
      </c>
      <c r="D4869" s="151" t="s">
        <v>72</v>
      </c>
      <c r="E4869" s="152">
        <v>3</v>
      </c>
      <c r="F4869" s="153">
        <v>249000</v>
      </c>
      <c r="G4869" s="153">
        <v>747000</v>
      </c>
      <c r="H4869" s="50"/>
    </row>
    <row r="4870" spans="1:8" ht="43.5">
      <c r="A4870" s="151" t="s">
        <v>1643</v>
      </c>
      <c r="B4870" s="151" t="s">
        <v>83</v>
      </c>
      <c r="C4870" s="151" t="s">
        <v>84</v>
      </c>
      <c r="D4870" s="151" t="s">
        <v>72</v>
      </c>
      <c r="E4870" s="152">
        <v>2</v>
      </c>
      <c r="F4870" s="153">
        <v>125000</v>
      </c>
      <c r="G4870" s="153">
        <v>250000</v>
      </c>
      <c r="H4870" s="50"/>
    </row>
    <row r="4871" spans="1:8" ht="43.5">
      <c r="A4871" s="151" t="s">
        <v>1643</v>
      </c>
      <c r="B4871" s="151" t="s">
        <v>98</v>
      </c>
      <c r="C4871" s="151" t="s">
        <v>99</v>
      </c>
      <c r="D4871" s="151" t="s">
        <v>72</v>
      </c>
      <c r="E4871" s="152">
        <v>2</v>
      </c>
      <c r="F4871" s="153">
        <v>99000</v>
      </c>
      <c r="G4871" s="153">
        <v>198000</v>
      </c>
      <c r="H4871" s="50"/>
    </row>
    <row r="4872" spans="1:8" ht="43.5">
      <c r="A4872" s="151" t="s">
        <v>1643</v>
      </c>
      <c r="B4872" s="151" t="s">
        <v>86</v>
      </c>
      <c r="C4872" s="151" t="s">
        <v>87</v>
      </c>
      <c r="D4872" s="151" t="s">
        <v>72</v>
      </c>
      <c r="E4872" s="152">
        <v>9</v>
      </c>
      <c r="F4872" s="153">
        <v>169000</v>
      </c>
      <c r="G4872" s="153">
        <v>1521000</v>
      </c>
      <c r="H4872" s="50"/>
    </row>
    <row r="4873" spans="1:8" ht="43.5">
      <c r="A4873" s="151" t="s">
        <v>1643</v>
      </c>
      <c r="B4873" s="151" t="s">
        <v>75</v>
      </c>
      <c r="C4873" s="151" t="s">
        <v>76</v>
      </c>
      <c r="D4873" s="151" t="s">
        <v>78</v>
      </c>
      <c r="E4873" s="152">
        <v>1</v>
      </c>
      <c r="F4873" s="153">
        <v>189000</v>
      </c>
      <c r="G4873" s="153">
        <v>189000</v>
      </c>
      <c r="H4873" s="50"/>
    </row>
    <row r="4874" spans="1:8" ht="43.5">
      <c r="A4874" s="151" t="s">
        <v>1644</v>
      </c>
      <c r="B4874" s="151" t="s">
        <v>69</v>
      </c>
      <c r="C4874" s="151" t="s">
        <v>70</v>
      </c>
      <c r="D4874" s="151" t="s">
        <v>72</v>
      </c>
      <c r="E4874" s="152">
        <v>6</v>
      </c>
      <c r="F4874" s="153">
        <v>149000</v>
      </c>
      <c r="G4874" s="153">
        <v>894000</v>
      </c>
      <c r="H4874" s="50"/>
    </row>
    <row r="4875" spans="1:8" ht="43.5">
      <c r="A4875" s="151" t="s">
        <v>1644</v>
      </c>
      <c r="B4875" s="151" t="s">
        <v>96</v>
      </c>
      <c r="C4875" s="151" t="s">
        <v>97</v>
      </c>
      <c r="D4875" s="151" t="s">
        <v>72</v>
      </c>
      <c r="E4875" s="152">
        <v>1</v>
      </c>
      <c r="F4875" s="153">
        <v>449000</v>
      </c>
      <c r="G4875" s="153">
        <v>449000</v>
      </c>
      <c r="H4875" s="50"/>
    </row>
    <row r="4876" spans="1:8" ht="43.5">
      <c r="A4876" s="151" t="s">
        <v>1644</v>
      </c>
      <c r="B4876" s="151" t="s">
        <v>98</v>
      </c>
      <c r="C4876" s="151" t="s">
        <v>99</v>
      </c>
      <c r="D4876" s="151" t="s">
        <v>72</v>
      </c>
      <c r="E4876" s="152">
        <v>5</v>
      </c>
      <c r="F4876" s="153">
        <v>99000</v>
      </c>
      <c r="G4876" s="153">
        <v>495000</v>
      </c>
      <c r="H4876" s="50"/>
    </row>
    <row r="4877" spans="1:8" ht="29.25">
      <c r="A4877" s="151" t="s">
        <v>1645</v>
      </c>
      <c r="B4877" s="151" t="s">
        <v>96</v>
      </c>
      <c r="C4877" s="151" t="s">
        <v>97</v>
      </c>
      <c r="D4877" s="151" t="s">
        <v>72</v>
      </c>
      <c r="E4877" s="152">
        <v>5</v>
      </c>
      <c r="F4877" s="153">
        <v>449000</v>
      </c>
      <c r="G4877" s="153">
        <v>2245000</v>
      </c>
      <c r="H4877" s="50"/>
    </row>
    <row r="4878" spans="1:8" ht="29.25">
      <c r="A4878" s="151" t="s">
        <v>1645</v>
      </c>
      <c r="B4878" s="151" t="s">
        <v>98</v>
      </c>
      <c r="C4878" s="151" t="s">
        <v>99</v>
      </c>
      <c r="D4878" s="151" t="s">
        <v>72</v>
      </c>
      <c r="E4878" s="152">
        <v>5</v>
      </c>
      <c r="F4878" s="153">
        <v>99000</v>
      </c>
      <c r="G4878" s="153">
        <v>495000</v>
      </c>
      <c r="H4878" s="50"/>
    </row>
    <row r="4879" spans="1:8" ht="29.25">
      <c r="A4879" s="151" t="s">
        <v>1645</v>
      </c>
      <c r="B4879" s="151" t="s">
        <v>69</v>
      </c>
      <c r="C4879" s="151" t="s">
        <v>70</v>
      </c>
      <c r="D4879" s="151" t="s">
        <v>72</v>
      </c>
      <c r="E4879" s="152">
        <v>9</v>
      </c>
      <c r="F4879" s="153">
        <v>149000</v>
      </c>
      <c r="G4879" s="153">
        <v>1341000</v>
      </c>
      <c r="H4879" s="50"/>
    </row>
    <row r="4880" spans="1:8" ht="29.25">
      <c r="A4880" s="151" t="s">
        <v>1645</v>
      </c>
      <c r="B4880" s="151" t="s">
        <v>86</v>
      </c>
      <c r="C4880" s="151" t="s">
        <v>87</v>
      </c>
      <c r="D4880" s="151" t="s">
        <v>72</v>
      </c>
      <c r="E4880" s="152">
        <v>10</v>
      </c>
      <c r="F4880" s="153">
        <v>169000</v>
      </c>
      <c r="G4880" s="153">
        <v>1690000</v>
      </c>
      <c r="H4880" s="50"/>
    </row>
    <row r="4881" spans="1:8" ht="43.5">
      <c r="A4881" s="151" t="s">
        <v>1646</v>
      </c>
      <c r="B4881" s="151" t="s">
        <v>75</v>
      </c>
      <c r="C4881" s="151" t="s">
        <v>76</v>
      </c>
      <c r="D4881" s="151" t="s">
        <v>78</v>
      </c>
      <c r="E4881" s="152">
        <v>4</v>
      </c>
      <c r="F4881" s="153">
        <v>189000</v>
      </c>
      <c r="G4881" s="153">
        <v>756000</v>
      </c>
      <c r="H4881" s="50"/>
    </row>
    <row r="4882" spans="1:8" ht="43.5">
      <c r="A4882" s="151" t="s">
        <v>1646</v>
      </c>
      <c r="B4882" s="151" t="s">
        <v>79</v>
      </c>
      <c r="C4882" s="151" t="s">
        <v>80</v>
      </c>
      <c r="D4882" s="151" t="s">
        <v>72</v>
      </c>
      <c r="E4882" s="152">
        <v>1</v>
      </c>
      <c r="F4882" s="153">
        <v>129000</v>
      </c>
      <c r="G4882" s="153">
        <v>129000</v>
      </c>
      <c r="H4882" s="50"/>
    </row>
    <row r="4883" spans="1:8" ht="43.5">
      <c r="A4883" s="151" t="s">
        <v>1646</v>
      </c>
      <c r="B4883" s="151" t="s">
        <v>86</v>
      </c>
      <c r="C4883" s="151" t="s">
        <v>87</v>
      </c>
      <c r="D4883" s="151" t="s">
        <v>72</v>
      </c>
      <c r="E4883" s="152">
        <v>1</v>
      </c>
      <c r="F4883" s="153">
        <v>169000</v>
      </c>
      <c r="G4883" s="153">
        <v>169000</v>
      </c>
      <c r="H4883" s="50"/>
    </row>
    <row r="4884" spans="1:8" ht="43.5">
      <c r="A4884" s="151" t="s">
        <v>1646</v>
      </c>
      <c r="B4884" s="151" t="s">
        <v>91</v>
      </c>
      <c r="C4884" s="151" t="s">
        <v>92</v>
      </c>
      <c r="D4884" s="151" t="s">
        <v>72</v>
      </c>
      <c r="E4884" s="152">
        <v>6</v>
      </c>
      <c r="F4884" s="153">
        <v>249000</v>
      </c>
      <c r="G4884" s="153">
        <v>1494000</v>
      </c>
      <c r="H4884" s="50"/>
    </row>
    <row r="4885" spans="1:8" ht="29.25">
      <c r="A4885" s="151" t="s">
        <v>1647</v>
      </c>
      <c r="B4885" s="151" t="s">
        <v>81</v>
      </c>
      <c r="C4885" s="151" t="s">
        <v>82</v>
      </c>
      <c r="D4885" s="151" t="s">
        <v>72</v>
      </c>
      <c r="E4885" s="152">
        <v>4</v>
      </c>
      <c r="F4885" s="153">
        <v>159000</v>
      </c>
      <c r="G4885" s="153">
        <v>636000</v>
      </c>
      <c r="H4885" s="50"/>
    </row>
    <row r="4886" spans="1:8" ht="29.25">
      <c r="A4886" s="151" t="s">
        <v>1647</v>
      </c>
      <c r="B4886" s="151" t="s">
        <v>98</v>
      </c>
      <c r="C4886" s="151" t="s">
        <v>99</v>
      </c>
      <c r="D4886" s="151" t="s">
        <v>72</v>
      </c>
      <c r="E4886" s="152">
        <v>12</v>
      </c>
      <c r="F4886" s="153">
        <v>99000</v>
      </c>
      <c r="G4886" s="153">
        <v>1188000</v>
      </c>
      <c r="H4886" s="50"/>
    </row>
    <row r="4887" spans="1:8" ht="43.5">
      <c r="A4887" s="151" t="s">
        <v>1648</v>
      </c>
      <c r="B4887" s="151" t="s">
        <v>101</v>
      </c>
      <c r="C4887" s="151" t="s">
        <v>102</v>
      </c>
      <c r="D4887" s="151" t="s">
        <v>78</v>
      </c>
      <c r="E4887" s="152">
        <v>6</v>
      </c>
      <c r="F4887" s="153">
        <v>139000</v>
      </c>
      <c r="G4887" s="153">
        <v>834000</v>
      </c>
      <c r="H4887" s="50"/>
    </row>
    <row r="4888" spans="1:8" ht="43.5">
      <c r="A4888" s="151" t="s">
        <v>1648</v>
      </c>
      <c r="B4888" s="151" t="s">
        <v>69</v>
      </c>
      <c r="C4888" s="151" t="s">
        <v>70</v>
      </c>
      <c r="D4888" s="151" t="s">
        <v>72</v>
      </c>
      <c r="E4888" s="152">
        <v>3</v>
      </c>
      <c r="F4888" s="153">
        <v>149000</v>
      </c>
      <c r="G4888" s="153">
        <v>447000</v>
      </c>
      <c r="H4888" s="50"/>
    </row>
    <row r="4889" spans="1:8" ht="43.5">
      <c r="A4889" s="151" t="s">
        <v>1648</v>
      </c>
      <c r="B4889" s="151" t="s">
        <v>86</v>
      </c>
      <c r="C4889" s="151" t="s">
        <v>87</v>
      </c>
      <c r="D4889" s="151" t="s">
        <v>72</v>
      </c>
      <c r="E4889" s="152">
        <v>4</v>
      </c>
      <c r="F4889" s="153">
        <v>169000</v>
      </c>
      <c r="G4889" s="153">
        <v>676000</v>
      </c>
      <c r="H4889" s="50"/>
    </row>
    <row r="4890" spans="1:8" ht="43.5">
      <c r="A4890" s="151" t="s">
        <v>1648</v>
      </c>
      <c r="B4890" s="151" t="s">
        <v>81</v>
      </c>
      <c r="C4890" s="151" t="s">
        <v>82</v>
      </c>
      <c r="D4890" s="151" t="s">
        <v>72</v>
      </c>
      <c r="E4890" s="152">
        <v>5</v>
      </c>
      <c r="F4890" s="153">
        <v>159000</v>
      </c>
      <c r="G4890" s="153">
        <v>795000</v>
      </c>
      <c r="H4890" s="50"/>
    </row>
    <row r="4891" spans="1:8" ht="43.5">
      <c r="A4891" s="151" t="s">
        <v>1648</v>
      </c>
      <c r="B4891" s="151" t="s">
        <v>83</v>
      </c>
      <c r="C4891" s="151" t="s">
        <v>84</v>
      </c>
      <c r="D4891" s="151" t="s">
        <v>72</v>
      </c>
      <c r="E4891" s="152">
        <v>11</v>
      </c>
      <c r="F4891" s="153">
        <v>125000</v>
      </c>
      <c r="G4891" s="153">
        <v>1375000</v>
      </c>
      <c r="H4891" s="50"/>
    </row>
    <row r="4892" spans="1:8" ht="43.5">
      <c r="A4892" s="151" t="s">
        <v>1649</v>
      </c>
      <c r="B4892" s="151" t="s">
        <v>86</v>
      </c>
      <c r="C4892" s="151" t="s">
        <v>87</v>
      </c>
      <c r="D4892" s="151" t="s">
        <v>72</v>
      </c>
      <c r="E4892" s="152">
        <v>12</v>
      </c>
      <c r="F4892" s="153">
        <v>169000</v>
      </c>
      <c r="G4892" s="153">
        <v>2028000</v>
      </c>
      <c r="H4892" s="50"/>
    </row>
    <row r="4893" spans="1:8" ht="43.5">
      <c r="A4893" s="151" t="s">
        <v>1649</v>
      </c>
      <c r="B4893" s="151" t="s">
        <v>93</v>
      </c>
      <c r="C4893" s="151" t="s">
        <v>94</v>
      </c>
      <c r="D4893" s="151" t="s">
        <v>72</v>
      </c>
      <c r="E4893" s="152">
        <v>3</v>
      </c>
      <c r="F4893" s="153">
        <v>549000</v>
      </c>
      <c r="G4893" s="153">
        <v>1647000</v>
      </c>
      <c r="H4893" s="50"/>
    </row>
    <row r="4894" spans="1:8" ht="43.5">
      <c r="A4894" s="151" t="s">
        <v>1649</v>
      </c>
      <c r="B4894" s="151" t="s">
        <v>75</v>
      </c>
      <c r="C4894" s="151" t="s">
        <v>76</v>
      </c>
      <c r="D4894" s="151" t="s">
        <v>78</v>
      </c>
      <c r="E4894" s="152">
        <v>9</v>
      </c>
      <c r="F4894" s="153">
        <v>189000</v>
      </c>
      <c r="G4894" s="153">
        <v>1701000</v>
      </c>
      <c r="H4894" s="50"/>
    </row>
    <row r="4895" spans="1:8" ht="43.5">
      <c r="A4895" s="151" t="s">
        <v>1649</v>
      </c>
      <c r="B4895" s="151" t="s">
        <v>83</v>
      </c>
      <c r="C4895" s="151" t="s">
        <v>84</v>
      </c>
      <c r="D4895" s="151" t="s">
        <v>72</v>
      </c>
      <c r="E4895" s="152">
        <v>11</v>
      </c>
      <c r="F4895" s="153">
        <v>125000</v>
      </c>
      <c r="G4895" s="153">
        <v>1375000</v>
      </c>
      <c r="H4895" s="50"/>
    </row>
    <row r="4896" spans="1:8" ht="29.25">
      <c r="A4896" s="151" t="s">
        <v>1650</v>
      </c>
      <c r="B4896" s="151" t="s">
        <v>86</v>
      </c>
      <c r="C4896" s="151" t="s">
        <v>87</v>
      </c>
      <c r="D4896" s="151" t="s">
        <v>72</v>
      </c>
      <c r="E4896" s="152">
        <v>9</v>
      </c>
      <c r="F4896" s="153">
        <v>169000</v>
      </c>
      <c r="G4896" s="153">
        <v>1521000</v>
      </c>
      <c r="H4896" s="50"/>
    </row>
    <row r="4897" spans="1:8" ht="29.25">
      <c r="A4897" s="151" t="s">
        <v>1650</v>
      </c>
      <c r="B4897" s="151" t="s">
        <v>98</v>
      </c>
      <c r="C4897" s="151" t="s">
        <v>99</v>
      </c>
      <c r="D4897" s="151" t="s">
        <v>72</v>
      </c>
      <c r="E4897" s="152">
        <v>4</v>
      </c>
      <c r="F4897" s="153">
        <v>99000</v>
      </c>
      <c r="G4897" s="153">
        <v>396000</v>
      </c>
      <c r="H4897" s="50"/>
    </row>
    <row r="4898" spans="1:8" ht="29.25">
      <c r="A4898" s="151" t="s">
        <v>1650</v>
      </c>
      <c r="B4898" s="151" t="s">
        <v>79</v>
      </c>
      <c r="C4898" s="151" t="s">
        <v>80</v>
      </c>
      <c r="D4898" s="151" t="s">
        <v>72</v>
      </c>
      <c r="E4898" s="152">
        <v>11</v>
      </c>
      <c r="F4898" s="153">
        <v>129000</v>
      </c>
      <c r="G4898" s="153">
        <v>1419000</v>
      </c>
      <c r="H4898" s="50"/>
    </row>
    <row r="4899" spans="1:8" ht="29.25">
      <c r="A4899" s="151" t="s">
        <v>1651</v>
      </c>
      <c r="B4899" s="151" t="s">
        <v>79</v>
      </c>
      <c r="C4899" s="151" t="s">
        <v>80</v>
      </c>
      <c r="D4899" s="151" t="s">
        <v>72</v>
      </c>
      <c r="E4899" s="152">
        <v>7</v>
      </c>
      <c r="F4899" s="153">
        <v>129000</v>
      </c>
      <c r="G4899" s="153">
        <v>903000</v>
      </c>
      <c r="H4899" s="50"/>
    </row>
    <row r="4900" spans="1:8" ht="29.25">
      <c r="A4900" s="151" t="s">
        <v>1651</v>
      </c>
      <c r="B4900" s="151" t="s">
        <v>69</v>
      </c>
      <c r="C4900" s="151" t="s">
        <v>70</v>
      </c>
      <c r="D4900" s="151" t="s">
        <v>72</v>
      </c>
      <c r="E4900" s="152">
        <v>9</v>
      </c>
      <c r="F4900" s="153">
        <v>149000</v>
      </c>
      <c r="G4900" s="153">
        <v>1341000</v>
      </c>
      <c r="H4900" s="50"/>
    </row>
    <row r="4901" spans="1:8" ht="29.25">
      <c r="A4901" s="151" t="s">
        <v>1651</v>
      </c>
      <c r="B4901" s="151" t="s">
        <v>93</v>
      </c>
      <c r="C4901" s="151" t="s">
        <v>94</v>
      </c>
      <c r="D4901" s="151" t="s">
        <v>72</v>
      </c>
      <c r="E4901" s="152">
        <v>5</v>
      </c>
      <c r="F4901" s="153">
        <v>549000</v>
      </c>
      <c r="G4901" s="153">
        <v>2745000</v>
      </c>
      <c r="H4901" s="50"/>
    </row>
    <row r="4902" spans="1:8" ht="29.25">
      <c r="A4902" s="151" t="s">
        <v>1651</v>
      </c>
      <c r="B4902" s="151" t="s">
        <v>98</v>
      </c>
      <c r="C4902" s="151" t="s">
        <v>99</v>
      </c>
      <c r="D4902" s="151" t="s">
        <v>72</v>
      </c>
      <c r="E4902" s="152">
        <v>2</v>
      </c>
      <c r="F4902" s="153">
        <v>99000</v>
      </c>
      <c r="G4902" s="153">
        <v>198000</v>
      </c>
      <c r="H4902" s="50"/>
    </row>
    <row r="4903" spans="1:8" ht="29.25">
      <c r="A4903" s="151" t="s">
        <v>1652</v>
      </c>
      <c r="B4903" s="151" t="s">
        <v>98</v>
      </c>
      <c r="C4903" s="151" t="s">
        <v>99</v>
      </c>
      <c r="D4903" s="151" t="s">
        <v>72</v>
      </c>
      <c r="E4903" s="152">
        <v>2</v>
      </c>
      <c r="F4903" s="153">
        <v>99000</v>
      </c>
      <c r="G4903" s="153">
        <v>198000</v>
      </c>
      <c r="H4903" s="50"/>
    </row>
    <row r="4904" spans="1:8" ht="29.25">
      <c r="A4904" s="151" t="s">
        <v>1652</v>
      </c>
      <c r="B4904" s="151" t="s">
        <v>69</v>
      </c>
      <c r="C4904" s="151" t="s">
        <v>70</v>
      </c>
      <c r="D4904" s="151" t="s">
        <v>72</v>
      </c>
      <c r="E4904" s="152">
        <v>8</v>
      </c>
      <c r="F4904" s="153">
        <v>149000</v>
      </c>
      <c r="G4904" s="153">
        <v>1192000</v>
      </c>
      <c r="H4904" s="50"/>
    </row>
    <row r="4905" spans="1:8" ht="29.25">
      <c r="A4905" s="151" t="s">
        <v>1652</v>
      </c>
      <c r="B4905" s="151" t="s">
        <v>96</v>
      </c>
      <c r="C4905" s="151" t="s">
        <v>97</v>
      </c>
      <c r="D4905" s="151" t="s">
        <v>72</v>
      </c>
      <c r="E4905" s="152">
        <v>2</v>
      </c>
      <c r="F4905" s="153">
        <v>449000</v>
      </c>
      <c r="G4905" s="153">
        <v>898000</v>
      </c>
      <c r="H4905" s="50"/>
    </row>
    <row r="4906" spans="1:8" ht="43.5">
      <c r="A4906" s="151" t="s">
        <v>1653</v>
      </c>
      <c r="B4906" s="151" t="s">
        <v>91</v>
      </c>
      <c r="C4906" s="151" t="s">
        <v>92</v>
      </c>
      <c r="D4906" s="151" t="s">
        <v>72</v>
      </c>
      <c r="E4906" s="152">
        <v>2</v>
      </c>
      <c r="F4906" s="153">
        <v>249000</v>
      </c>
      <c r="G4906" s="153">
        <v>498000</v>
      </c>
      <c r="H4906" s="50"/>
    </row>
    <row r="4907" spans="1:8" ht="43.5">
      <c r="A4907" s="151" t="s">
        <v>1653</v>
      </c>
      <c r="B4907" s="151" t="s">
        <v>79</v>
      </c>
      <c r="C4907" s="151" t="s">
        <v>80</v>
      </c>
      <c r="D4907" s="151" t="s">
        <v>72</v>
      </c>
      <c r="E4907" s="152">
        <v>3</v>
      </c>
      <c r="F4907" s="153">
        <v>129000</v>
      </c>
      <c r="G4907" s="153">
        <v>387000</v>
      </c>
      <c r="H4907" s="50"/>
    </row>
    <row r="4908" spans="1:8" ht="43.5">
      <c r="A4908" s="151" t="s">
        <v>1653</v>
      </c>
      <c r="B4908" s="151" t="s">
        <v>101</v>
      </c>
      <c r="C4908" s="151" t="s">
        <v>102</v>
      </c>
      <c r="D4908" s="151" t="s">
        <v>78</v>
      </c>
      <c r="E4908" s="152">
        <v>6</v>
      </c>
      <c r="F4908" s="153">
        <v>139000</v>
      </c>
      <c r="G4908" s="153">
        <v>834000</v>
      </c>
      <c r="H4908" s="50"/>
    </row>
    <row r="4909" spans="1:8" ht="43.5">
      <c r="A4909" s="151" t="s">
        <v>1653</v>
      </c>
      <c r="B4909" s="151" t="s">
        <v>86</v>
      </c>
      <c r="C4909" s="151" t="s">
        <v>87</v>
      </c>
      <c r="D4909" s="151" t="s">
        <v>72</v>
      </c>
      <c r="E4909" s="152">
        <v>4</v>
      </c>
      <c r="F4909" s="153">
        <v>169000</v>
      </c>
      <c r="G4909" s="153">
        <v>676000</v>
      </c>
      <c r="H4909" s="50"/>
    </row>
    <row r="4910" spans="1:8" ht="43.5">
      <c r="A4910" s="151" t="s">
        <v>1654</v>
      </c>
      <c r="B4910" s="151" t="s">
        <v>93</v>
      </c>
      <c r="C4910" s="151" t="s">
        <v>94</v>
      </c>
      <c r="D4910" s="151" t="s">
        <v>72</v>
      </c>
      <c r="E4910" s="152">
        <v>2</v>
      </c>
      <c r="F4910" s="153">
        <v>549000</v>
      </c>
      <c r="G4910" s="153">
        <v>1098000</v>
      </c>
      <c r="H4910" s="50"/>
    </row>
    <row r="4911" spans="1:8" ht="43.5">
      <c r="A4911" s="151" t="s">
        <v>1654</v>
      </c>
      <c r="B4911" s="151" t="s">
        <v>98</v>
      </c>
      <c r="C4911" s="151" t="s">
        <v>99</v>
      </c>
      <c r="D4911" s="151" t="s">
        <v>72</v>
      </c>
      <c r="E4911" s="152">
        <v>10</v>
      </c>
      <c r="F4911" s="153">
        <v>99000</v>
      </c>
      <c r="G4911" s="153">
        <v>990000</v>
      </c>
      <c r="H4911" s="50"/>
    </row>
    <row r="4912" spans="1:8" ht="43.5">
      <c r="A4912" s="151" t="s">
        <v>1654</v>
      </c>
      <c r="B4912" s="151" t="s">
        <v>81</v>
      </c>
      <c r="C4912" s="151" t="s">
        <v>82</v>
      </c>
      <c r="D4912" s="151" t="s">
        <v>72</v>
      </c>
      <c r="E4912" s="152">
        <v>7</v>
      </c>
      <c r="F4912" s="153">
        <v>159000</v>
      </c>
      <c r="G4912" s="153">
        <v>1113000</v>
      </c>
      <c r="H4912" s="50"/>
    </row>
    <row r="4913" spans="1:8" ht="43.5">
      <c r="A4913" s="151" t="s">
        <v>1654</v>
      </c>
      <c r="B4913" s="151" t="s">
        <v>101</v>
      </c>
      <c r="C4913" s="151" t="s">
        <v>102</v>
      </c>
      <c r="D4913" s="151" t="s">
        <v>78</v>
      </c>
      <c r="E4913" s="152">
        <v>7</v>
      </c>
      <c r="F4913" s="153">
        <v>139000</v>
      </c>
      <c r="G4913" s="153">
        <v>973000</v>
      </c>
      <c r="H4913" s="50"/>
    </row>
    <row r="4914" spans="1:8" ht="43.5">
      <c r="A4914" s="151" t="s">
        <v>1654</v>
      </c>
      <c r="B4914" s="151" t="s">
        <v>91</v>
      </c>
      <c r="C4914" s="151" t="s">
        <v>92</v>
      </c>
      <c r="D4914" s="151" t="s">
        <v>72</v>
      </c>
      <c r="E4914" s="152">
        <v>4</v>
      </c>
      <c r="F4914" s="153">
        <v>249000</v>
      </c>
      <c r="G4914" s="153">
        <v>996000</v>
      </c>
      <c r="H4914" s="50"/>
    </row>
    <row r="4915" spans="1:8" ht="43.5">
      <c r="A4915" s="151" t="s">
        <v>1654</v>
      </c>
      <c r="B4915" s="151" t="s">
        <v>73</v>
      </c>
      <c r="C4915" s="151" t="s">
        <v>74</v>
      </c>
      <c r="D4915" s="151" t="s">
        <v>72</v>
      </c>
      <c r="E4915" s="152">
        <v>7</v>
      </c>
      <c r="F4915" s="153">
        <v>119000</v>
      </c>
      <c r="G4915" s="153">
        <v>833000</v>
      </c>
      <c r="H4915" s="50"/>
    </row>
    <row r="4916" spans="1:8" ht="43.5">
      <c r="A4916" s="151" t="s">
        <v>1655</v>
      </c>
      <c r="B4916" s="151" t="s">
        <v>88</v>
      </c>
      <c r="C4916" s="151" t="s">
        <v>89</v>
      </c>
      <c r="D4916" s="151" t="s">
        <v>72</v>
      </c>
      <c r="E4916" s="152">
        <v>2</v>
      </c>
      <c r="F4916" s="153">
        <v>299000</v>
      </c>
      <c r="G4916" s="153">
        <v>598000</v>
      </c>
      <c r="H4916" s="50"/>
    </row>
    <row r="4917" spans="1:8" ht="43.5">
      <c r="A4917" s="151" t="s">
        <v>1655</v>
      </c>
      <c r="B4917" s="151" t="s">
        <v>83</v>
      </c>
      <c r="C4917" s="151" t="s">
        <v>84</v>
      </c>
      <c r="D4917" s="151" t="s">
        <v>72</v>
      </c>
      <c r="E4917" s="152">
        <v>12</v>
      </c>
      <c r="F4917" s="153">
        <v>125000</v>
      </c>
      <c r="G4917" s="153">
        <v>1500000</v>
      </c>
      <c r="H4917" s="50"/>
    </row>
    <row r="4918" spans="1:8" ht="43.5">
      <c r="A4918" s="151" t="s">
        <v>1655</v>
      </c>
      <c r="B4918" s="151" t="s">
        <v>86</v>
      </c>
      <c r="C4918" s="151" t="s">
        <v>87</v>
      </c>
      <c r="D4918" s="151" t="s">
        <v>72</v>
      </c>
      <c r="E4918" s="152">
        <v>8</v>
      </c>
      <c r="F4918" s="153">
        <v>169000</v>
      </c>
      <c r="G4918" s="153">
        <v>1352000</v>
      </c>
      <c r="H4918" s="50"/>
    </row>
    <row r="4919" spans="1:8" ht="43.5">
      <c r="A4919" s="151" t="s">
        <v>1656</v>
      </c>
      <c r="B4919" s="151" t="s">
        <v>91</v>
      </c>
      <c r="C4919" s="151" t="s">
        <v>92</v>
      </c>
      <c r="D4919" s="151" t="s">
        <v>72</v>
      </c>
      <c r="E4919" s="152">
        <v>1</v>
      </c>
      <c r="F4919" s="153">
        <v>249000</v>
      </c>
      <c r="G4919" s="153">
        <v>249000</v>
      </c>
      <c r="H4919" s="50"/>
    </row>
    <row r="4920" spans="1:8" ht="43.5">
      <c r="A4920" s="151" t="s">
        <v>1657</v>
      </c>
      <c r="B4920" s="151" t="s">
        <v>88</v>
      </c>
      <c r="C4920" s="151" t="s">
        <v>89</v>
      </c>
      <c r="D4920" s="151" t="s">
        <v>72</v>
      </c>
      <c r="E4920" s="152">
        <v>3</v>
      </c>
      <c r="F4920" s="153">
        <v>299000</v>
      </c>
      <c r="G4920" s="153">
        <v>897000</v>
      </c>
      <c r="H4920" s="50"/>
    </row>
    <row r="4921" spans="1:8" ht="43.5">
      <c r="A4921" s="151" t="s">
        <v>1657</v>
      </c>
      <c r="B4921" s="151" t="s">
        <v>91</v>
      </c>
      <c r="C4921" s="151" t="s">
        <v>92</v>
      </c>
      <c r="D4921" s="151" t="s">
        <v>72</v>
      </c>
      <c r="E4921" s="152">
        <v>7</v>
      </c>
      <c r="F4921" s="153">
        <v>249000</v>
      </c>
      <c r="G4921" s="153">
        <v>1743000</v>
      </c>
      <c r="H4921" s="50"/>
    </row>
    <row r="4922" spans="1:8" ht="43.5">
      <c r="A4922" s="151" t="s">
        <v>1658</v>
      </c>
      <c r="B4922" s="151" t="s">
        <v>83</v>
      </c>
      <c r="C4922" s="151" t="s">
        <v>84</v>
      </c>
      <c r="D4922" s="151" t="s">
        <v>72</v>
      </c>
      <c r="E4922" s="152">
        <v>2</v>
      </c>
      <c r="F4922" s="153">
        <v>125000</v>
      </c>
      <c r="G4922" s="153">
        <v>250000</v>
      </c>
      <c r="H4922" s="50"/>
    </row>
    <row r="4923" spans="1:8" ht="43.5">
      <c r="A4923" s="151" t="s">
        <v>1658</v>
      </c>
      <c r="B4923" s="151" t="s">
        <v>73</v>
      </c>
      <c r="C4923" s="151" t="s">
        <v>74</v>
      </c>
      <c r="D4923" s="151" t="s">
        <v>72</v>
      </c>
      <c r="E4923" s="152">
        <v>12</v>
      </c>
      <c r="F4923" s="153">
        <v>119000</v>
      </c>
      <c r="G4923" s="153">
        <v>1428000</v>
      </c>
      <c r="H4923" s="50"/>
    </row>
    <row r="4924" spans="1:8" ht="43.5">
      <c r="A4924" s="151" t="s">
        <v>1658</v>
      </c>
      <c r="B4924" s="151" t="s">
        <v>91</v>
      </c>
      <c r="C4924" s="151" t="s">
        <v>92</v>
      </c>
      <c r="D4924" s="151" t="s">
        <v>72</v>
      </c>
      <c r="E4924" s="152">
        <v>2</v>
      </c>
      <c r="F4924" s="153">
        <v>249000</v>
      </c>
      <c r="G4924" s="153">
        <v>498000</v>
      </c>
      <c r="H4924" s="50"/>
    </row>
    <row r="4925" spans="1:8" ht="43.5">
      <c r="A4925" s="151" t="s">
        <v>1658</v>
      </c>
      <c r="B4925" s="151" t="s">
        <v>79</v>
      </c>
      <c r="C4925" s="151" t="s">
        <v>80</v>
      </c>
      <c r="D4925" s="151" t="s">
        <v>72</v>
      </c>
      <c r="E4925" s="152">
        <v>6</v>
      </c>
      <c r="F4925" s="153">
        <v>129000</v>
      </c>
      <c r="G4925" s="153">
        <v>774000</v>
      </c>
      <c r="H4925" s="50"/>
    </row>
    <row r="4926" spans="1:8" ht="43.5">
      <c r="A4926" s="151" t="s">
        <v>1658</v>
      </c>
      <c r="B4926" s="151" t="s">
        <v>81</v>
      </c>
      <c r="C4926" s="151" t="s">
        <v>82</v>
      </c>
      <c r="D4926" s="151" t="s">
        <v>72</v>
      </c>
      <c r="E4926" s="152">
        <v>5</v>
      </c>
      <c r="F4926" s="153">
        <v>159000</v>
      </c>
      <c r="G4926" s="153">
        <v>795000</v>
      </c>
      <c r="H4926" s="50"/>
    </row>
    <row r="4927" spans="1:8" ht="43.5">
      <c r="A4927" s="151" t="s">
        <v>1658</v>
      </c>
      <c r="B4927" s="151" t="s">
        <v>86</v>
      </c>
      <c r="C4927" s="151" t="s">
        <v>87</v>
      </c>
      <c r="D4927" s="151" t="s">
        <v>72</v>
      </c>
      <c r="E4927" s="152">
        <v>6</v>
      </c>
      <c r="F4927" s="153">
        <v>169000</v>
      </c>
      <c r="G4927" s="153">
        <v>1014000</v>
      </c>
      <c r="H4927" s="50"/>
    </row>
    <row r="4928" spans="1:8" ht="43.5">
      <c r="A4928" s="151" t="s">
        <v>1659</v>
      </c>
      <c r="B4928" s="151" t="s">
        <v>81</v>
      </c>
      <c r="C4928" s="151" t="s">
        <v>82</v>
      </c>
      <c r="D4928" s="151" t="s">
        <v>72</v>
      </c>
      <c r="E4928" s="152">
        <v>3</v>
      </c>
      <c r="F4928" s="153">
        <v>159000</v>
      </c>
      <c r="G4928" s="153">
        <v>477000</v>
      </c>
      <c r="H4928" s="50"/>
    </row>
    <row r="4929" spans="1:8" ht="43.5">
      <c r="A4929" s="151" t="s">
        <v>1659</v>
      </c>
      <c r="B4929" s="151" t="s">
        <v>83</v>
      </c>
      <c r="C4929" s="151" t="s">
        <v>84</v>
      </c>
      <c r="D4929" s="151" t="s">
        <v>72</v>
      </c>
      <c r="E4929" s="152">
        <v>5</v>
      </c>
      <c r="F4929" s="153">
        <v>125000</v>
      </c>
      <c r="G4929" s="153">
        <v>625000</v>
      </c>
      <c r="H4929" s="50"/>
    </row>
    <row r="4930" spans="1:8" ht="43.5">
      <c r="A4930" s="151" t="s">
        <v>1659</v>
      </c>
      <c r="B4930" s="151" t="s">
        <v>79</v>
      </c>
      <c r="C4930" s="151" t="s">
        <v>80</v>
      </c>
      <c r="D4930" s="151" t="s">
        <v>72</v>
      </c>
      <c r="E4930" s="152">
        <v>1</v>
      </c>
      <c r="F4930" s="153">
        <v>129000</v>
      </c>
      <c r="G4930" s="153">
        <v>129000</v>
      </c>
      <c r="H4930" s="50"/>
    </row>
    <row r="4931" spans="1:8" ht="29.25">
      <c r="A4931" s="151" t="s">
        <v>1660</v>
      </c>
      <c r="B4931" s="151" t="s">
        <v>93</v>
      </c>
      <c r="C4931" s="151" t="s">
        <v>94</v>
      </c>
      <c r="D4931" s="151" t="s">
        <v>72</v>
      </c>
      <c r="E4931" s="152">
        <v>3</v>
      </c>
      <c r="F4931" s="153">
        <v>549000</v>
      </c>
      <c r="G4931" s="153">
        <v>1647000</v>
      </c>
      <c r="H4931" s="50"/>
    </row>
    <row r="4932" spans="1:8" ht="29.25">
      <c r="A4932" s="151" t="s">
        <v>1660</v>
      </c>
      <c r="B4932" s="151" t="s">
        <v>96</v>
      </c>
      <c r="C4932" s="151" t="s">
        <v>97</v>
      </c>
      <c r="D4932" s="151" t="s">
        <v>72</v>
      </c>
      <c r="E4932" s="152">
        <v>2</v>
      </c>
      <c r="F4932" s="153">
        <v>449000</v>
      </c>
      <c r="G4932" s="153">
        <v>898000</v>
      </c>
      <c r="H4932" s="50"/>
    </row>
    <row r="4933" spans="1:8" ht="29.25">
      <c r="A4933" s="151" t="s">
        <v>1660</v>
      </c>
      <c r="B4933" s="151" t="s">
        <v>91</v>
      </c>
      <c r="C4933" s="151" t="s">
        <v>92</v>
      </c>
      <c r="D4933" s="151" t="s">
        <v>72</v>
      </c>
      <c r="E4933" s="152">
        <v>6</v>
      </c>
      <c r="F4933" s="153">
        <v>249000</v>
      </c>
      <c r="G4933" s="153">
        <v>1494000</v>
      </c>
      <c r="H4933" s="50"/>
    </row>
    <row r="4934" spans="1:8" ht="29.25">
      <c r="A4934" s="151" t="s">
        <v>1660</v>
      </c>
      <c r="B4934" s="151" t="s">
        <v>83</v>
      </c>
      <c r="C4934" s="151" t="s">
        <v>84</v>
      </c>
      <c r="D4934" s="151" t="s">
        <v>72</v>
      </c>
      <c r="E4934" s="152">
        <v>5</v>
      </c>
      <c r="F4934" s="153">
        <v>125000</v>
      </c>
      <c r="G4934" s="153">
        <v>625000</v>
      </c>
      <c r="H4934" s="50"/>
    </row>
    <row r="4935" spans="1:8" ht="43.5">
      <c r="A4935" s="151" t="s">
        <v>1661</v>
      </c>
      <c r="B4935" s="151" t="s">
        <v>98</v>
      </c>
      <c r="C4935" s="151" t="s">
        <v>99</v>
      </c>
      <c r="D4935" s="151" t="s">
        <v>72</v>
      </c>
      <c r="E4935" s="152">
        <v>12</v>
      </c>
      <c r="F4935" s="153">
        <v>99000</v>
      </c>
      <c r="G4935" s="153">
        <v>1188000</v>
      </c>
      <c r="H4935" s="50"/>
    </row>
    <row r="4936" spans="1:8" ht="43.5">
      <c r="A4936" s="151" t="s">
        <v>1661</v>
      </c>
      <c r="B4936" s="151" t="s">
        <v>81</v>
      </c>
      <c r="C4936" s="151" t="s">
        <v>82</v>
      </c>
      <c r="D4936" s="151" t="s">
        <v>72</v>
      </c>
      <c r="E4936" s="152">
        <v>6</v>
      </c>
      <c r="F4936" s="153">
        <v>159000</v>
      </c>
      <c r="G4936" s="153">
        <v>954000</v>
      </c>
      <c r="H4936" s="50"/>
    </row>
    <row r="4937" spans="1:8" ht="43.5">
      <c r="A4937" s="151" t="s">
        <v>1661</v>
      </c>
      <c r="B4937" s="151" t="s">
        <v>86</v>
      </c>
      <c r="C4937" s="151" t="s">
        <v>87</v>
      </c>
      <c r="D4937" s="151" t="s">
        <v>72</v>
      </c>
      <c r="E4937" s="152">
        <v>9</v>
      </c>
      <c r="F4937" s="153">
        <v>169000</v>
      </c>
      <c r="G4937" s="153">
        <v>1521000</v>
      </c>
      <c r="H4937" s="50"/>
    </row>
    <row r="4938" spans="1:8" ht="43.5">
      <c r="A4938" s="151" t="s">
        <v>1662</v>
      </c>
      <c r="B4938" s="151" t="s">
        <v>69</v>
      </c>
      <c r="C4938" s="151" t="s">
        <v>70</v>
      </c>
      <c r="D4938" s="151" t="s">
        <v>72</v>
      </c>
      <c r="E4938" s="152">
        <v>8</v>
      </c>
      <c r="F4938" s="153">
        <v>149000</v>
      </c>
      <c r="G4938" s="153">
        <v>1192000</v>
      </c>
      <c r="H4938" s="50"/>
    </row>
    <row r="4939" spans="1:8" ht="43.5">
      <c r="A4939" s="151" t="s">
        <v>1662</v>
      </c>
      <c r="B4939" s="151" t="s">
        <v>93</v>
      </c>
      <c r="C4939" s="151" t="s">
        <v>94</v>
      </c>
      <c r="D4939" s="151" t="s">
        <v>72</v>
      </c>
      <c r="E4939" s="152">
        <v>5</v>
      </c>
      <c r="F4939" s="153">
        <v>549000</v>
      </c>
      <c r="G4939" s="153">
        <v>2745000</v>
      </c>
      <c r="H4939" s="50"/>
    </row>
    <row r="4940" spans="1:8" ht="43.5">
      <c r="A4940" s="151" t="s">
        <v>1662</v>
      </c>
      <c r="B4940" s="151" t="s">
        <v>98</v>
      </c>
      <c r="C4940" s="151" t="s">
        <v>99</v>
      </c>
      <c r="D4940" s="151" t="s">
        <v>72</v>
      </c>
      <c r="E4940" s="152">
        <v>9</v>
      </c>
      <c r="F4940" s="153">
        <v>99000</v>
      </c>
      <c r="G4940" s="153">
        <v>891000</v>
      </c>
      <c r="H4940" s="50"/>
    </row>
    <row r="4941" spans="1:8" ht="43.5">
      <c r="A4941" s="151" t="s">
        <v>1663</v>
      </c>
      <c r="B4941" s="151" t="s">
        <v>86</v>
      </c>
      <c r="C4941" s="151" t="s">
        <v>87</v>
      </c>
      <c r="D4941" s="151" t="s">
        <v>72</v>
      </c>
      <c r="E4941" s="152">
        <v>6</v>
      </c>
      <c r="F4941" s="153">
        <v>169000</v>
      </c>
      <c r="G4941" s="153">
        <v>1014000</v>
      </c>
      <c r="H4941" s="50"/>
    </row>
    <row r="4942" spans="1:8" ht="43.5">
      <c r="A4942" s="151" t="s">
        <v>1663</v>
      </c>
      <c r="B4942" s="151" t="s">
        <v>91</v>
      </c>
      <c r="C4942" s="151" t="s">
        <v>92</v>
      </c>
      <c r="D4942" s="151" t="s">
        <v>72</v>
      </c>
      <c r="E4942" s="152">
        <v>1</v>
      </c>
      <c r="F4942" s="153">
        <v>249000</v>
      </c>
      <c r="G4942" s="153">
        <v>249000</v>
      </c>
      <c r="H4942" s="50"/>
    </row>
    <row r="4943" spans="1:8" ht="43.5">
      <c r="A4943" s="151" t="s">
        <v>1664</v>
      </c>
      <c r="B4943" s="151" t="s">
        <v>81</v>
      </c>
      <c r="C4943" s="151" t="s">
        <v>82</v>
      </c>
      <c r="D4943" s="151" t="s">
        <v>72</v>
      </c>
      <c r="E4943" s="152">
        <v>3</v>
      </c>
      <c r="F4943" s="153">
        <v>159000</v>
      </c>
      <c r="G4943" s="153">
        <v>477000</v>
      </c>
      <c r="H4943" s="50"/>
    </row>
    <row r="4944" spans="1:8" ht="43.5">
      <c r="A4944" s="151" t="s">
        <v>1664</v>
      </c>
      <c r="B4944" s="151" t="s">
        <v>79</v>
      </c>
      <c r="C4944" s="151" t="s">
        <v>80</v>
      </c>
      <c r="D4944" s="151" t="s">
        <v>72</v>
      </c>
      <c r="E4944" s="152">
        <v>5</v>
      </c>
      <c r="F4944" s="153">
        <v>129000</v>
      </c>
      <c r="G4944" s="153">
        <v>645000</v>
      </c>
      <c r="H4944" s="50"/>
    </row>
    <row r="4945" spans="1:8" ht="43.5">
      <c r="A4945" s="151" t="s">
        <v>1664</v>
      </c>
      <c r="B4945" s="151" t="s">
        <v>88</v>
      </c>
      <c r="C4945" s="151" t="s">
        <v>89</v>
      </c>
      <c r="D4945" s="151" t="s">
        <v>72</v>
      </c>
      <c r="E4945" s="152">
        <v>1</v>
      </c>
      <c r="F4945" s="153">
        <v>299000</v>
      </c>
      <c r="G4945" s="153">
        <v>299000</v>
      </c>
      <c r="H4945" s="50"/>
    </row>
    <row r="4946" spans="1:8" ht="43.5">
      <c r="A4946" s="151" t="s">
        <v>1664</v>
      </c>
      <c r="B4946" s="151" t="s">
        <v>86</v>
      </c>
      <c r="C4946" s="151" t="s">
        <v>87</v>
      </c>
      <c r="D4946" s="151" t="s">
        <v>72</v>
      </c>
      <c r="E4946" s="152">
        <v>3</v>
      </c>
      <c r="F4946" s="153">
        <v>169000</v>
      </c>
      <c r="G4946" s="153">
        <v>507000</v>
      </c>
      <c r="H4946" s="50"/>
    </row>
    <row r="4947" spans="1:8" ht="43.5">
      <c r="A4947" s="151" t="s">
        <v>1664</v>
      </c>
      <c r="B4947" s="151" t="s">
        <v>101</v>
      </c>
      <c r="C4947" s="151" t="s">
        <v>102</v>
      </c>
      <c r="D4947" s="151" t="s">
        <v>78</v>
      </c>
      <c r="E4947" s="152">
        <v>9</v>
      </c>
      <c r="F4947" s="153">
        <v>139000</v>
      </c>
      <c r="G4947" s="153">
        <v>1251000</v>
      </c>
      <c r="H4947" s="50"/>
    </row>
    <row r="4948" spans="1:8" ht="29.25">
      <c r="A4948" s="151" t="s">
        <v>1665</v>
      </c>
      <c r="B4948" s="151" t="s">
        <v>81</v>
      </c>
      <c r="C4948" s="151" t="s">
        <v>82</v>
      </c>
      <c r="D4948" s="151" t="s">
        <v>72</v>
      </c>
      <c r="E4948" s="152">
        <v>7</v>
      </c>
      <c r="F4948" s="153">
        <v>159000</v>
      </c>
      <c r="G4948" s="153">
        <v>1113000</v>
      </c>
      <c r="H4948" s="50"/>
    </row>
    <row r="4949" spans="1:8" ht="29.25">
      <c r="A4949" s="151" t="s">
        <v>1665</v>
      </c>
      <c r="B4949" s="151" t="s">
        <v>73</v>
      </c>
      <c r="C4949" s="151" t="s">
        <v>74</v>
      </c>
      <c r="D4949" s="151" t="s">
        <v>72</v>
      </c>
      <c r="E4949" s="152">
        <v>12</v>
      </c>
      <c r="F4949" s="153">
        <v>119000</v>
      </c>
      <c r="G4949" s="153">
        <v>1428000</v>
      </c>
      <c r="H4949" s="50"/>
    </row>
    <row r="4950" spans="1:8" ht="43.5">
      <c r="A4950" s="151" t="s">
        <v>1666</v>
      </c>
      <c r="B4950" s="151" t="s">
        <v>79</v>
      </c>
      <c r="C4950" s="151" t="s">
        <v>80</v>
      </c>
      <c r="D4950" s="151" t="s">
        <v>72</v>
      </c>
      <c r="E4950" s="152">
        <v>9</v>
      </c>
      <c r="F4950" s="153">
        <v>129000</v>
      </c>
      <c r="G4950" s="153">
        <v>1161000</v>
      </c>
      <c r="H4950" s="50"/>
    </row>
    <row r="4951" spans="1:8" ht="43.5">
      <c r="A4951" s="151" t="s">
        <v>1666</v>
      </c>
      <c r="B4951" s="151" t="s">
        <v>101</v>
      </c>
      <c r="C4951" s="151" t="s">
        <v>102</v>
      </c>
      <c r="D4951" s="151" t="s">
        <v>78</v>
      </c>
      <c r="E4951" s="152">
        <v>9</v>
      </c>
      <c r="F4951" s="153">
        <v>139000</v>
      </c>
      <c r="G4951" s="153">
        <v>1251000</v>
      </c>
      <c r="H4951" s="50"/>
    </row>
    <row r="4952" spans="1:8" ht="43.5">
      <c r="A4952" s="151" t="s">
        <v>1666</v>
      </c>
      <c r="B4952" s="151" t="s">
        <v>91</v>
      </c>
      <c r="C4952" s="151" t="s">
        <v>92</v>
      </c>
      <c r="D4952" s="151" t="s">
        <v>72</v>
      </c>
      <c r="E4952" s="152">
        <v>7</v>
      </c>
      <c r="F4952" s="153">
        <v>249000</v>
      </c>
      <c r="G4952" s="153">
        <v>1743000</v>
      </c>
      <c r="H4952" s="50"/>
    </row>
    <row r="4953" spans="1:8" ht="43.5">
      <c r="A4953" s="151" t="s">
        <v>1667</v>
      </c>
      <c r="B4953" s="151" t="s">
        <v>93</v>
      </c>
      <c r="C4953" s="151" t="s">
        <v>94</v>
      </c>
      <c r="D4953" s="151" t="s">
        <v>72</v>
      </c>
      <c r="E4953" s="152">
        <v>5</v>
      </c>
      <c r="F4953" s="153">
        <v>549000</v>
      </c>
      <c r="G4953" s="153">
        <v>2745000</v>
      </c>
      <c r="H4953" s="50"/>
    </row>
    <row r="4954" spans="1:8" ht="43.5">
      <c r="A4954" s="151" t="s">
        <v>1667</v>
      </c>
      <c r="B4954" s="151" t="s">
        <v>75</v>
      </c>
      <c r="C4954" s="151" t="s">
        <v>76</v>
      </c>
      <c r="D4954" s="151" t="s">
        <v>78</v>
      </c>
      <c r="E4954" s="152">
        <v>10</v>
      </c>
      <c r="F4954" s="153">
        <v>189000</v>
      </c>
      <c r="G4954" s="153">
        <v>1890000</v>
      </c>
      <c r="H4954" s="50"/>
    </row>
    <row r="4955" spans="1:8" ht="43.5">
      <c r="A4955" s="151" t="s">
        <v>1667</v>
      </c>
      <c r="B4955" s="151" t="s">
        <v>86</v>
      </c>
      <c r="C4955" s="151" t="s">
        <v>87</v>
      </c>
      <c r="D4955" s="151" t="s">
        <v>72</v>
      </c>
      <c r="E4955" s="152">
        <v>4</v>
      </c>
      <c r="F4955" s="153">
        <v>169000</v>
      </c>
      <c r="G4955" s="153">
        <v>676000</v>
      </c>
      <c r="H4955" s="50"/>
    </row>
    <row r="4956" spans="1:8" ht="43.5">
      <c r="A4956" s="151" t="s">
        <v>1667</v>
      </c>
      <c r="B4956" s="151" t="s">
        <v>91</v>
      </c>
      <c r="C4956" s="151" t="s">
        <v>92</v>
      </c>
      <c r="D4956" s="151" t="s">
        <v>72</v>
      </c>
      <c r="E4956" s="152">
        <v>4</v>
      </c>
      <c r="F4956" s="153">
        <v>249000</v>
      </c>
      <c r="G4956" s="153">
        <v>996000</v>
      </c>
      <c r="H4956" s="50"/>
    </row>
    <row r="4957" spans="1:8" ht="43.5">
      <c r="A4957" s="151" t="s">
        <v>1667</v>
      </c>
      <c r="B4957" s="151" t="s">
        <v>88</v>
      </c>
      <c r="C4957" s="151" t="s">
        <v>89</v>
      </c>
      <c r="D4957" s="151" t="s">
        <v>72</v>
      </c>
      <c r="E4957" s="152">
        <v>5</v>
      </c>
      <c r="F4957" s="153">
        <v>299000</v>
      </c>
      <c r="G4957" s="153">
        <v>1495000</v>
      </c>
      <c r="H4957" s="50"/>
    </row>
    <row r="4958" spans="1:8" ht="43.5">
      <c r="A4958" s="151" t="s">
        <v>1667</v>
      </c>
      <c r="B4958" s="151" t="s">
        <v>101</v>
      </c>
      <c r="C4958" s="151" t="s">
        <v>102</v>
      </c>
      <c r="D4958" s="151" t="s">
        <v>78</v>
      </c>
      <c r="E4958" s="152">
        <v>10</v>
      </c>
      <c r="F4958" s="153">
        <v>139000</v>
      </c>
      <c r="G4958" s="153">
        <v>1390000</v>
      </c>
      <c r="H4958" s="50"/>
    </row>
    <row r="4959" spans="1:8" ht="43.5">
      <c r="A4959" s="151" t="s">
        <v>1668</v>
      </c>
      <c r="B4959" s="151" t="s">
        <v>69</v>
      </c>
      <c r="C4959" s="151" t="s">
        <v>70</v>
      </c>
      <c r="D4959" s="151" t="s">
        <v>72</v>
      </c>
      <c r="E4959" s="152">
        <v>12</v>
      </c>
      <c r="F4959" s="153">
        <v>149000</v>
      </c>
      <c r="G4959" s="153">
        <v>1788000</v>
      </c>
      <c r="H4959" s="50"/>
    </row>
    <row r="4960" spans="1:8" ht="43.5">
      <c r="A4960" s="151" t="s">
        <v>1668</v>
      </c>
      <c r="B4960" s="151" t="s">
        <v>83</v>
      </c>
      <c r="C4960" s="151" t="s">
        <v>84</v>
      </c>
      <c r="D4960" s="151" t="s">
        <v>72</v>
      </c>
      <c r="E4960" s="152">
        <v>3</v>
      </c>
      <c r="F4960" s="153">
        <v>125000</v>
      </c>
      <c r="G4960" s="153">
        <v>375000</v>
      </c>
      <c r="H4960" s="50"/>
    </row>
    <row r="4961" spans="1:8" ht="43.5">
      <c r="A4961" s="151" t="s">
        <v>1668</v>
      </c>
      <c r="B4961" s="151" t="s">
        <v>88</v>
      </c>
      <c r="C4961" s="151" t="s">
        <v>89</v>
      </c>
      <c r="D4961" s="151" t="s">
        <v>72</v>
      </c>
      <c r="E4961" s="152">
        <v>4</v>
      </c>
      <c r="F4961" s="153">
        <v>299000</v>
      </c>
      <c r="G4961" s="153">
        <v>1196000</v>
      </c>
      <c r="H4961" s="50"/>
    </row>
    <row r="4962" spans="1:8" ht="43.5">
      <c r="A4962" s="151" t="s">
        <v>1669</v>
      </c>
      <c r="B4962" s="151" t="s">
        <v>79</v>
      </c>
      <c r="C4962" s="151" t="s">
        <v>80</v>
      </c>
      <c r="D4962" s="151" t="s">
        <v>72</v>
      </c>
      <c r="E4962" s="152">
        <v>2</v>
      </c>
      <c r="F4962" s="153">
        <v>129000</v>
      </c>
      <c r="G4962" s="153">
        <v>258000</v>
      </c>
      <c r="H4962" s="50"/>
    </row>
    <row r="4963" spans="1:8" ht="43.5">
      <c r="A4963" s="151" t="s">
        <v>1669</v>
      </c>
      <c r="B4963" s="151" t="s">
        <v>81</v>
      </c>
      <c r="C4963" s="151" t="s">
        <v>82</v>
      </c>
      <c r="D4963" s="151" t="s">
        <v>72</v>
      </c>
      <c r="E4963" s="152">
        <v>7</v>
      </c>
      <c r="F4963" s="153">
        <v>159000</v>
      </c>
      <c r="G4963" s="153">
        <v>1113000</v>
      </c>
      <c r="H4963" s="50"/>
    </row>
    <row r="4964" spans="1:8" ht="43.5">
      <c r="A4964" s="151" t="s">
        <v>1669</v>
      </c>
      <c r="B4964" s="151" t="s">
        <v>75</v>
      </c>
      <c r="C4964" s="151" t="s">
        <v>76</v>
      </c>
      <c r="D4964" s="151" t="s">
        <v>78</v>
      </c>
      <c r="E4964" s="152">
        <v>12</v>
      </c>
      <c r="F4964" s="153">
        <v>189000</v>
      </c>
      <c r="G4964" s="153">
        <v>2268000</v>
      </c>
      <c r="H4964" s="50"/>
    </row>
    <row r="4965" spans="1:8" ht="29.25">
      <c r="A4965" s="151" t="s">
        <v>1670</v>
      </c>
      <c r="B4965" s="151" t="s">
        <v>81</v>
      </c>
      <c r="C4965" s="151" t="s">
        <v>82</v>
      </c>
      <c r="D4965" s="151" t="s">
        <v>72</v>
      </c>
      <c r="E4965" s="152">
        <v>6</v>
      </c>
      <c r="F4965" s="153">
        <v>159000</v>
      </c>
      <c r="G4965" s="153">
        <v>954000</v>
      </c>
      <c r="H4965" s="50"/>
    </row>
    <row r="4966" spans="1:8" ht="29.25">
      <c r="A4966" s="151" t="s">
        <v>1670</v>
      </c>
      <c r="B4966" s="151" t="s">
        <v>79</v>
      </c>
      <c r="C4966" s="151" t="s">
        <v>80</v>
      </c>
      <c r="D4966" s="151" t="s">
        <v>72</v>
      </c>
      <c r="E4966" s="152">
        <v>6</v>
      </c>
      <c r="F4966" s="153">
        <v>129000</v>
      </c>
      <c r="G4966" s="153">
        <v>774000</v>
      </c>
      <c r="H4966" s="50"/>
    </row>
    <row r="4967" spans="1:8" ht="29.25">
      <c r="A4967" s="151" t="s">
        <v>1670</v>
      </c>
      <c r="B4967" s="151" t="s">
        <v>83</v>
      </c>
      <c r="C4967" s="151" t="s">
        <v>84</v>
      </c>
      <c r="D4967" s="151" t="s">
        <v>72</v>
      </c>
      <c r="E4967" s="152">
        <v>3</v>
      </c>
      <c r="F4967" s="153">
        <v>125000</v>
      </c>
      <c r="G4967" s="153">
        <v>375000</v>
      </c>
      <c r="H4967" s="50"/>
    </row>
    <row r="4968" spans="1:8" ht="43.5">
      <c r="A4968" s="151" t="s">
        <v>1671</v>
      </c>
      <c r="B4968" s="151" t="s">
        <v>81</v>
      </c>
      <c r="C4968" s="151" t="s">
        <v>82</v>
      </c>
      <c r="D4968" s="151" t="s">
        <v>72</v>
      </c>
      <c r="E4968" s="152">
        <v>3</v>
      </c>
      <c r="F4968" s="153">
        <v>159000</v>
      </c>
      <c r="G4968" s="153">
        <v>477000</v>
      </c>
      <c r="H4968" s="50"/>
    </row>
    <row r="4969" spans="1:8" ht="43.5">
      <c r="A4969" s="151" t="s">
        <v>1671</v>
      </c>
      <c r="B4969" s="151" t="s">
        <v>93</v>
      </c>
      <c r="C4969" s="151" t="s">
        <v>94</v>
      </c>
      <c r="D4969" s="151" t="s">
        <v>72</v>
      </c>
      <c r="E4969" s="152">
        <v>2</v>
      </c>
      <c r="F4969" s="153">
        <v>549000</v>
      </c>
      <c r="G4969" s="153">
        <v>1098000</v>
      </c>
      <c r="H4969" s="50"/>
    </row>
    <row r="4970" spans="1:8" ht="43.5">
      <c r="A4970" s="151" t="s">
        <v>1671</v>
      </c>
      <c r="B4970" s="151" t="s">
        <v>75</v>
      </c>
      <c r="C4970" s="151" t="s">
        <v>76</v>
      </c>
      <c r="D4970" s="151" t="s">
        <v>78</v>
      </c>
      <c r="E4970" s="152">
        <v>2</v>
      </c>
      <c r="F4970" s="153">
        <v>189000</v>
      </c>
      <c r="G4970" s="153">
        <v>378000</v>
      </c>
      <c r="H4970" s="50"/>
    </row>
    <row r="4971" spans="1:8" ht="43.5">
      <c r="A4971" s="151" t="s">
        <v>1671</v>
      </c>
      <c r="B4971" s="151" t="s">
        <v>86</v>
      </c>
      <c r="C4971" s="151" t="s">
        <v>87</v>
      </c>
      <c r="D4971" s="151" t="s">
        <v>72</v>
      </c>
      <c r="E4971" s="152">
        <v>5</v>
      </c>
      <c r="F4971" s="153">
        <v>169000</v>
      </c>
      <c r="G4971" s="153">
        <v>845000</v>
      </c>
      <c r="H4971" s="50"/>
    </row>
    <row r="4972" spans="1:8" ht="43.5">
      <c r="A4972" s="151" t="s">
        <v>1672</v>
      </c>
      <c r="B4972" s="151" t="s">
        <v>79</v>
      </c>
      <c r="C4972" s="151" t="s">
        <v>80</v>
      </c>
      <c r="D4972" s="151" t="s">
        <v>72</v>
      </c>
      <c r="E4972" s="152">
        <v>11</v>
      </c>
      <c r="F4972" s="153">
        <v>129000</v>
      </c>
      <c r="G4972" s="153">
        <v>1419000</v>
      </c>
      <c r="H4972" s="50"/>
    </row>
    <row r="4973" spans="1:8" ht="43.5">
      <c r="A4973" s="151" t="s">
        <v>1672</v>
      </c>
      <c r="B4973" s="151" t="s">
        <v>81</v>
      </c>
      <c r="C4973" s="151" t="s">
        <v>82</v>
      </c>
      <c r="D4973" s="151" t="s">
        <v>72</v>
      </c>
      <c r="E4973" s="152">
        <v>3</v>
      </c>
      <c r="F4973" s="153">
        <v>159000</v>
      </c>
      <c r="G4973" s="153">
        <v>477000</v>
      </c>
      <c r="H4973" s="50"/>
    </row>
    <row r="4974" spans="1:8" ht="43.5">
      <c r="A4974" s="151" t="s">
        <v>1672</v>
      </c>
      <c r="B4974" s="151" t="s">
        <v>91</v>
      </c>
      <c r="C4974" s="151" t="s">
        <v>92</v>
      </c>
      <c r="D4974" s="151" t="s">
        <v>72</v>
      </c>
      <c r="E4974" s="152">
        <v>4</v>
      </c>
      <c r="F4974" s="153">
        <v>249000</v>
      </c>
      <c r="G4974" s="153">
        <v>996000</v>
      </c>
      <c r="H4974" s="50"/>
    </row>
    <row r="4975" spans="1:8" ht="43.5">
      <c r="A4975" s="151" t="s">
        <v>1673</v>
      </c>
      <c r="B4975" s="151" t="s">
        <v>98</v>
      </c>
      <c r="C4975" s="151" t="s">
        <v>99</v>
      </c>
      <c r="D4975" s="151" t="s">
        <v>72</v>
      </c>
      <c r="E4975" s="152">
        <v>9</v>
      </c>
      <c r="F4975" s="153">
        <v>99000</v>
      </c>
      <c r="G4975" s="153">
        <v>891000</v>
      </c>
      <c r="H4975" s="50"/>
    </row>
    <row r="4976" spans="1:8" ht="43.5">
      <c r="A4976" s="151" t="s">
        <v>1673</v>
      </c>
      <c r="B4976" s="151" t="s">
        <v>93</v>
      </c>
      <c r="C4976" s="151" t="s">
        <v>94</v>
      </c>
      <c r="D4976" s="151" t="s">
        <v>72</v>
      </c>
      <c r="E4976" s="152">
        <v>4</v>
      </c>
      <c r="F4976" s="153">
        <v>549000</v>
      </c>
      <c r="G4976" s="153">
        <v>2196000</v>
      </c>
      <c r="H4976" s="50"/>
    </row>
    <row r="4977" spans="1:8" ht="43.5">
      <c r="A4977" s="151" t="s">
        <v>1673</v>
      </c>
      <c r="B4977" s="151" t="s">
        <v>101</v>
      </c>
      <c r="C4977" s="151" t="s">
        <v>102</v>
      </c>
      <c r="D4977" s="151" t="s">
        <v>78</v>
      </c>
      <c r="E4977" s="152">
        <v>11</v>
      </c>
      <c r="F4977" s="153">
        <v>139000</v>
      </c>
      <c r="G4977" s="153">
        <v>1529000</v>
      </c>
      <c r="H4977" s="50"/>
    </row>
    <row r="4978" spans="1:8" ht="43.5">
      <c r="A4978" s="151" t="s">
        <v>1673</v>
      </c>
      <c r="B4978" s="151" t="s">
        <v>81</v>
      </c>
      <c r="C4978" s="151" t="s">
        <v>82</v>
      </c>
      <c r="D4978" s="151" t="s">
        <v>72</v>
      </c>
      <c r="E4978" s="152">
        <v>10</v>
      </c>
      <c r="F4978" s="153">
        <v>159000</v>
      </c>
      <c r="G4978" s="153">
        <v>1590000</v>
      </c>
      <c r="H4978" s="50"/>
    </row>
    <row r="4979" spans="1:8" ht="43.5">
      <c r="A4979" s="151" t="s">
        <v>1673</v>
      </c>
      <c r="B4979" s="151" t="s">
        <v>83</v>
      </c>
      <c r="C4979" s="151" t="s">
        <v>84</v>
      </c>
      <c r="D4979" s="151" t="s">
        <v>72</v>
      </c>
      <c r="E4979" s="152">
        <v>2</v>
      </c>
      <c r="F4979" s="153">
        <v>125000</v>
      </c>
      <c r="G4979" s="153">
        <v>250000</v>
      </c>
      <c r="H4979" s="50"/>
    </row>
    <row r="4980" spans="1:8" ht="43.5">
      <c r="A4980" s="151" t="s">
        <v>1674</v>
      </c>
      <c r="B4980" s="151" t="s">
        <v>69</v>
      </c>
      <c r="C4980" s="151" t="s">
        <v>70</v>
      </c>
      <c r="D4980" s="151" t="s">
        <v>72</v>
      </c>
      <c r="E4980" s="152">
        <v>10</v>
      </c>
      <c r="F4980" s="153">
        <v>149000</v>
      </c>
      <c r="G4980" s="153">
        <v>1490000</v>
      </c>
      <c r="H4980" s="50"/>
    </row>
    <row r="4981" spans="1:8" ht="43.5">
      <c r="A4981" s="151" t="s">
        <v>1674</v>
      </c>
      <c r="B4981" s="151" t="s">
        <v>101</v>
      </c>
      <c r="C4981" s="151" t="s">
        <v>102</v>
      </c>
      <c r="D4981" s="151" t="s">
        <v>78</v>
      </c>
      <c r="E4981" s="152">
        <v>6</v>
      </c>
      <c r="F4981" s="153">
        <v>139000</v>
      </c>
      <c r="G4981" s="153">
        <v>834000</v>
      </c>
      <c r="H4981" s="50"/>
    </row>
    <row r="4982" spans="1:8" ht="29.25">
      <c r="A4982" s="151" t="s">
        <v>1675</v>
      </c>
      <c r="B4982" s="151" t="s">
        <v>81</v>
      </c>
      <c r="C4982" s="151" t="s">
        <v>82</v>
      </c>
      <c r="D4982" s="151" t="s">
        <v>72</v>
      </c>
      <c r="E4982" s="152">
        <v>3</v>
      </c>
      <c r="F4982" s="153">
        <v>159000</v>
      </c>
      <c r="G4982" s="153">
        <v>477000</v>
      </c>
      <c r="H4982" s="50"/>
    </row>
    <row r="4983" spans="1:8" ht="29.25">
      <c r="A4983" s="151" t="s">
        <v>1675</v>
      </c>
      <c r="B4983" s="151" t="s">
        <v>96</v>
      </c>
      <c r="C4983" s="151" t="s">
        <v>97</v>
      </c>
      <c r="D4983" s="151" t="s">
        <v>72</v>
      </c>
      <c r="E4983" s="152">
        <v>5</v>
      </c>
      <c r="F4983" s="153">
        <v>449000</v>
      </c>
      <c r="G4983" s="153">
        <v>2245000</v>
      </c>
      <c r="H4983" s="50"/>
    </row>
    <row r="4984" spans="1:8" ht="29.25">
      <c r="A4984" s="151" t="s">
        <v>1675</v>
      </c>
      <c r="B4984" s="151" t="s">
        <v>86</v>
      </c>
      <c r="C4984" s="151" t="s">
        <v>87</v>
      </c>
      <c r="D4984" s="151" t="s">
        <v>72</v>
      </c>
      <c r="E4984" s="152">
        <v>6</v>
      </c>
      <c r="F4984" s="153">
        <v>169000</v>
      </c>
      <c r="G4984" s="153">
        <v>1014000</v>
      </c>
      <c r="H4984" s="50"/>
    </row>
    <row r="4985" spans="1:8" ht="29.25">
      <c r="A4985" s="151" t="s">
        <v>1675</v>
      </c>
      <c r="B4985" s="151" t="s">
        <v>73</v>
      </c>
      <c r="C4985" s="151" t="s">
        <v>74</v>
      </c>
      <c r="D4985" s="151" t="s">
        <v>72</v>
      </c>
      <c r="E4985" s="152">
        <v>4</v>
      </c>
      <c r="F4985" s="153">
        <v>119000</v>
      </c>
      <c r="G4985" s="153">
        <v>476000</v>
      </c>
      <c r="H4985" s="50"/>
    </row>
    <row r="4986" spans="1:8" ht="29.25">
      <c r="A4986" s="151" t="s">
        <v>1675</v>
      </c>
      <c r="B4986" s="151" t="s">
        <v>91</v>
      </c>
      <c r="C4986" s="151" t="s">
        <v>92</v>
      </c>
      <c r="D4986" s="151" t="s">
        <v>72</v>
      </c>
      <c r="E4986" s="152">
        <v>4</v>
      </c>
      <c r="F4986" s="153">
        <v>249000</v>
      </c>
      <c r="G4986" s="153">
        <v>996000</v>
      </c>
      <c r="H4986" s="50"/>
    </row>
    <row r="4987" spans="1:8" ht="29.25">
      <c r="A4987" s="151" t="s">
        <v>1675</v>
      </c>
      <c r="B4987" s="151" t="s">
        <v>75</v>
      </c>
      <c r="C4987" s="151" t="s">
        <v>76</v>
      </c>
      <c r="D4987" s="151" t="s">
        <v>78</v>
      </c>
      <c r="E4987" s="152">
        <v>5</v>
      </c>
      <c r="F4987" s="153">
        <v>189000</v>
      </c>
      <c r="G4987" s="153">
        <v>945000</v>
      </c>
      <c r="H4987" s="50"/>
    </row>
    <row r="4988" spans="1:8" ht="43.5">
      <c r="A4988" s="151" t="s">
        <v>1676</v>
      </c>
      <c r="B4988" s="151" t="s">
        <v>91</v>
      </c>
      <c r="C4988" s="151" t="s">
        <v>92</v>
      </c>
      <c r="D4988" s="151" t="s">
        <v>72</v>
      </c>
      <c r="E4988" s="152">
        <v>7</v>
      </c>
      <c r="F4988" s="153">
        <v>249000</v>
      </c>
      <c r="G4988" s="153">
        <v>1743000</v>
      </c>
      <c r="H4988" s="50"/>
    </row>
    <row r="4989" spans="1:8" ht="43.5">
      <c r="A4989" s="151" t="s">
        <v>1676</v>
      </c>
      <c r="B4989" s="151" t="s">
        <v>81</v>
      </c>
      <c r="C4989" s="151" t="s">
        <v>82</v>
      </c>
      <c r="D4989" s="151" t="s">
        <v>72</v>
      </c>
      <c r="E4989" s="152">
        <v>5</v>
      </c>
      <c r="F4989" s="153">
        <v>159000</v>
      </c>
      <c r="G4989" s="153">
        <v>795000</v>
      </c>
      <c r="H4989" s="50"/>
    </row>
    <row r="4990" spans="1:8" ht="43.5">
      <c r="A4990" s="151" t="s">
        <v>1676</v>
      </c>
      <c r="B4990" s="151" t="s">
        <v>98</v>
      </c>
      <c r="C4990" s="151" t="s">
        <v>99</v>
      </c>
      <c r="D4990" s="151" t="s">
        <v>72</v>
      </c>
      <c r="E4990" s="152">
        <v>1</v>
      </c>
      <c r="F4990" s="153">
        <v>99000</v>
      </c>
      <c r="G4990" s="153">
        <v>99000</v>
      </c>
      <c r="H4990" s="50"/>
    </row>
    <row r="4991" spans="1:8" ht="43.5">
      <c r="A4991" s="151" t="s">
        <v>1676</v>
      </c>
      <c r="B4991" s="151" t="s">
        <v>88</v>
      </c>
      <c r="C4991" s="151" t="s">
        <v>89</v>
      </c>
      <c r="D4991" s="151" t="s">
        <v>72</v>
      </c>
      <c r="E4991" s="152">
        <v>3</v>
      </c>
      <c r="F4991" s="153">
        <v>299000</v>
      </c>
      <c r="G4991" s="153">
        <v>897000</v>
      </c>
      <c r="H4991" s="50"/>
    </row>
    <row r="4992" spans="1:8" ht="43.5">
      <c r="A4992" s="151" t="s">
        <v>1676</v>
      </c>
      <c r="B4992" s="151" t="s">
        <v>69</v>
      </c>
      <c r="C4992" s="151" t="s">
        <v>70</v>
      </c>
      <c r="D4992" s="151" t="s">
        <v>72</v>
      </c>
      <c r="E4992" s="152">
        <v>6</v>
      </c>
      <c r="F4992" s="153">
        <v>149000</v>
      </c>
      <c r="G4992" s="153">
        <v>894000</v>
      </c>
      <c r="H4992" s="50"/>
    </row>
    <row r="4993" spans="1:8" ht="43.5">
      <c r="A4993" s="151" t="s">
        <v>1677</v>
      </c>
      <c r="B4993" s="151" t="s">
        <v>98</v>
      </c>
      <c r="C4993" s="151" t="s">
        <v>99</v>
      </c>
      <c r="D4993" s="151" t="s">
        <v>72</v>
      </c>
      <c r="E4993" s="152">
        <v>3</v>
      </c>
      <c r="F4993" s="153">
        <v>99000</v>
      </c>
      <c r="G4993" s="153">
        <v>297000</v>
      </c>
      <c r="H4993" s="50"/>
    </row>
    <row r="4994" spans="1:8" ht="43.5">
      <c r="A4994" s="151" t="s">
        <v>1677</v>
      </c>
      <c r="B4994" s="151" t="s">
        <v>91</v>
      </c>
      <c r="C4994" s="151" t="s">
        <v>92</v>
      </c>
      <c r="D4994" s="151" t="s">
        <v>72</v>
      </c>
      <c r="E4994" s="152">
        <v>6</v>
      </c>
      <c r="F4994" s="153">
        <v>249000</v>
      </c>
      <c r="G4994" s="153">
        <v>1494000</v>
      </c>
      <c r="H4994" s="50"/>
    </row>
    <row r="4995" spans="1:8" ht="43.5">
      <c r="A4995" s="151" t="s">
        <v>1677</v>
      </c>
      <c r="B4995" s="151" t="s">
        <v>79</v>
      </c>
      <c r="C4995" s="151" t="s">
        <v>80</v>
      </c>
      <c r="D4995" s="151" t="s">
        <v>72</v>
      </c>
      <c r="E4995" s="152">
        <v>9</v>
      </c>
      <c r="F4995" s="153">
        <v>129000</v>
      </c>
      <c r="G4995" s="153">
        <v>1161000</v>
      </c>
      <c r="H4995" s="50"/>
    </row>
    <row r="4996" spans="1:8" ht="43.5">
      <c r="A4996" s="151" t="s">
        <v>1677</v>
      </c>
      <c r="B4996" s="151" t="s">
        <v>93</v>
      </c>
      <c r="C4996" s="151" t="s">
        <v>94</v>
      </c>
      <c r="D4996" s="151" t="s">
        <v>72</v>
      </c>
      <c r="E4996" s="152">
        <v>2</v>
      </c>
      <c r="F4996" s="153">
        <v>549000</v>
      </c>
      <c r="G4996" s="153">
        <v>1098000</v>
      </c>
      <c r="H4996" s="50"/>
    </row>
    <row r="4997" spans="1:8" ht="43.5">
      <c r="A4997" s="151" t="s">
        <v>1677</v>
      </c>
      <c r="B4997" s="151" t="s">
        <v>86</v>
      </c>
      <c r="C4997" s="151" t="s">
        <v>87</v>
      </c>
      <c r="D4997" s="151" t="s">
        <v>72</v>
      </c>
      <c r="E4997" s="152">
        <v>1</v>
      </c>
      <c r="F4997" s="153">
        <v>169000</v>
      </c>
      <c r="G4997" s="153">
        <v>169000</v>
      </c>
      <c r="H4997" s="50"/>
    </row>
    <row r="4998" spans="1:8" ht="43.5">
      <c r="A4998" s="151" t="s">
        <v>1678</v>
      </c>
      <c r="B4998" s="151" t="s">
        <v>69</v>
      </c>
      <c r="C4998" s="151" t="s">
        <v>70</v>
      </c>
      <c r="D4998" s="151" t="s">
        <v>72</v>
      </c>
      <c r="E4998" s="152">
        <v>6</v>
      </c>
      <c r="F4998" s="153">
        <v>149000</v>
      </c>
      <c r="G4998" s="153">
        <v>894000</v>
      </c>
      <c r="H4998" s="50"/>
    </row>
    <row r="4999" spans="1:8" ht="43.5">
      <c r="A4999" s="151" t="s">
        <v>1678</v>
      </c>
      <c r="B4999" s="151" t="s">
        <v>101</v>
      </c>
      <c r="C4999" s="151" t="s">
        <v>102</v>
      </c>
      <c r="D4999" s="151" t="s">
        <v>78</v>
      </c>
      <c r="E4999" s="152">
        <v>6</v>
      </c>
      <c r="F4999" s="153">
        <v>139000</v>
      </c>
      <c r="G4999" s="153">
        <v>834000</v>
      </c>
      <c r="H4999" s="50"/>
    </row>
    <row r="5000" spans="1:8" ht="43.5">
      <c r="A5000" s="151" t="s">
        <v>1678</v>
      </c>
      <c r="B5000" s="151" t="s">
        <v>98</v>
      </c>
      <c r="C5000" s="151" t="s">
        <v>99</v>
      </c>
      <c r="D5000" s="151" t="s">
        <v>72</v>
      </c>
      <c r="E5000" s="152">
        <v>6</v>
      </c>
      <c r="F5000" s="153">
        <v>99000</v>
      </c>
      <c r="G5000" s="153">
        <v>594000</v>
      </c>
      <c r="H5000" s="50"/>
    </row>
    <row r="5001" spans="1:8" ht="29.25">
      <c r="A5001" s="151" t="s">
        <v>1679</v>
      </c>
      <c r="B5001" s="151" t="s">
        <v>73</v>
      </c>
      <c r="C5001" s="151" t="s">
        <v>74</v>
      </c>
      <c r="D5001" s="151" t="s">
        <v>72</v>
      </c>
      <c r="E5001" s="152">
        <v>8</v>
      </c>
      <c r="F5001" s="153">
        <v>119000</v>
      </c>
      <c r="G5001" s="153">
        <v>952000</v>
      </c>
      <c r="H5001" s="50"/>
    </row>
    <row r="5002" spans="1:8" ht="43.5">
      <c r="A5002" s="151" t="s">
        <v>1680</v>
      </c>
      <c r="B5002" s="151" t="s">
        <v>86</v>
      </c>
      <c r="C5002" s="151" t="s">
        <v>87</v>
      </c>
      <c r="D5002" s="151" t="s">
        <v>72</v>
      </c>
      <c r="E5002" s="152">
        <v>3</v>
      </c>
      <c r="F5002" s="153">
        <v>169000</v>
      </c>
      <c r="G5002" s="153">
        <v>507000</v>
      </c>
      <c r="H5002" s="50"/>
    </row>
    <row r="5003" spans="1:8" ht="43.5">
      <c r="A5003" s="151" t="s">
        <v>1680</v>
      </c>
      <c r="B5003" s="151" t="s">
        <v>73</v>
      </c>
      <c r="C5003" s="151" t="s">
        <v>74</v>
      </c>
      <c r="D5003" s="151" t="s">
        <v>72</v>
      </c>
      <c r="E5003" s="152">
        <v>7</v>
      </c>
      <c r="F5003" s="153">
        <v>119000</v>
      </c>
      <c r="G5003" s="153">
        <v>833000</v>
      </c>
      <c r="H5003" s="50"/>
    </row>
    <row r="5004" spans="1:8" ht="43.5">
      <c r="A5004" s="151" t="s">
        <v>1681</v>
      </c>
      <c r="B5004" s="151" t="s">
        <v>81</v>
      </c>
      <c r="C5004" s="151" t="s">
        <v>82</v>
      </c>
      <c r="D5004" s="151" t="s">
        <v>72</v>
      </c>
      <c r="E5004" s="152">
        <v>4</v>
      </c>
      <c r="F5004" s="153">
        <v>159000</v>
      </c>
      <c r="G5004" s="153">
        <v>636000</v>
      </c>
      <c r="H5004" s="50"/>
    </row>
    <row r="5005" spans="1:8" ht="43.5">
      <c r="A5005" s="151" t="s">
        <v>1681</v>
      </c>
      <c r="B5005" s="151" t="s">
        <v>93</v>
      </c>
      <c r="C5005" s="151" t="s">
        <v>94</v>
      </c>
      <c r="D5005" s="151" t="s">
        <v>72</v>
      </c>
      <c r="E5005" s="152">
        <v>5</v>
      </c>
      <c r="F5005" s="153">
        <v>549000</v>
      </c>
      <c r="G5005" s="153">
        <v>2745000</v>
      </c>
      <c r="H5005" s="50"/>
    </row>
    <row r="5006" spans="1:8" ht="43.5">
      <c r="A5006" s="151" t="s">
        <v>1682</v>
      </c>
      <c r="B5006" s="151" t="s">
        <v>93</v>
      </c>
      <c r="C5006" s="151" t="s">
        <v>94</v>
      </c>
      <c r="D5006" s="151" t="s">
        <v>72</v>
      </c>
      <c r="E5006" s="152">
        <v>3</v>
      </c>
      <c r="F5006" s="153">
        <v>549000</v>
      </c>
      <c r="G5006" s="153">
        <v>1647000</v>
      </c>
      <c r="H5006" s="50"/>
    </row>
    <row r="5007" spans="1:8" ht="43.5">
      <c r="A5007" s="151" t="s">
        <v>1682</v>
      </c>
      <c r="B5007" s="151" t="s">
        <v>91</v>
      </c>
      <c r="C5007" s="151" t="s">
        <v>92</v>
      </c>
      <c r="D5007" s="151" t="s">
        <v>72</v>
      </c>
      <c r="E5007" s="152">
        <v>3</v>
      </c>
      <c r="F5007" s="153">
        <v>249000</v>
      </c>
      <c r="G5007" s="153">
        <v>747000</v>
      </c>
      <c r="H5007" s="50"/>
    </row>
    <row r="5008" spans="1:8" ht="43.5">
      <c r="A5008" s="151" t="s">
        <v>1682</v>
      </c>
      <c r="B5008" s="151" t="s">
        <v>88</v>
      </c>
      <c r="C5008" s="151" t="s">
        <v>89</v>
      </c>
      <c r="D5008" s="151" t="s">
        <v>72</v>
      </c>
      <c r="E5008" s="152">
        <v>6</v>
      </c>
      <c r="F5008" s="153">
        <v>299000</v>
      </c>
      <c r="G5008" s="153">
        <v>1794000</v>
      </c>
      <c r="H5008" s="50"/>
    </row>
    <row r="5009" spans="1:8" ht="43.5">
      <c r="A5009" s="151" t="s">
        <v>1682</v>
      </c>
      <c r="B5009" s="151" t="s">
        <v>98</v>
      </c>
      <c r="C5009" s="151" t="s">
        <v>99</v>
      </c>
      <c r="D5009" s="151" t="s">
        <v>72</v>
      </c>
      <c r="E5009" s="152">
        <v>5</v>
      </c>
      <c r="F5009" s="153">
        <v>99000</v>
      </c>
      <c r="G5009" s="153">
        <v>495000</v>
      </c>
      <c r="H5009" s="50"/>
    </row>
    <row r="5010" spans="1:8" ht="29.25">
      <c r="A5010" s="151" t="s">
        <v>1683</v>
      </c>
      <c r="B5010" s="151" t="s">
        <v>93</v>
      </c>
      <c r="C5010" s="151" t="s">
        <v>94</v>
      </c>
      <c r="D5010" s="151" t="s">
        <v>72</v>
      </c>
      <c r="E5010" s="152">
        <v>5</v>
      </c>
      <c r="F5010" s="153">
        <v>549000</v>
      </c>
      <c r="G5010" s="153">
        <v>2745000</v>
      </c>
      <c r="H5010" s="50"/>
    </row>
    <row r="5011" spans="1:8" ht="29.25">
      <c r="A5011" s="151" t="s">
        <v>1683</v>
      </c>
      <c r="B5011" s="151" t="s">
        <v>81</v>
      </c>
      <c r="C5011" s="151" t="s">
        <v>82</v>
      </c>
      <c r="D5011" s="151" t="s">
        <v>72</v>
      </c>
      <c r="E5011" s="152">
        <v>9</v>
      </c>
      <c r="F5011" s="153">
        <v>159000</v>
      </c>
      <c r="G5011" s="153">
        <v>1431000</v>
      </c>
      <c r="H5011" s="50"/>
    </row>
    <row r="5012" spans="1:8" ht="29.25">
      <c r="A5012" s="151" t="s">
        <v>1683</v>
      </c>
      <c r="B5012" s="151" t="s">
        <v>86</v>
      </c>
      <c r="C5012" s="151" t="s">
        <v>87</v>
      </c>
      <c r="D5012" s="151" t="s">
        <v>72</v>
      </c>
      <c r="E5012" s="152">
        <v>3</v>
      </c>
      <c r="F5012" s="153">
        <v>169000</v>
      </c>
      <c r="G5012" s="153">
        <v>507000</v>
      </c>
      <c r="H5012" s="50"/>
    </row>
    <row r="5013" spans="1:8" ht="29.25">
      <c r="A5013" s="151" t="s">
        <v>1683</v>
      </c>
      <c r="B5013" s="151" t="s">
        <v>75</v>
      </c>
      <c r="C5013" s="151" t="s">
        <v>76</v>
      </c>
      <c r="D5013" s="151" t="s">
        <v>78</v>
      </c>
      <c r="E5013" s="152">
        <v>12</v>
      </c>
      <c r="F5013" s="153">
        <v>189000</v>
      </c>
      <c r="G5013" s="153">
        <v>2268000</v>
      </c>
      <c r="H5013" s="50"/>
    </row>
    <row r="5014" spans="1:8" ht="29.25">
      <c r="A5014" s="151" t="s">
        <v>1684</v>
      </c>
      <c r="B5014" s="151" t="s">
        <v>101</v>
      </c>
      <c r="C5014" s="151" t="s">
        <v>102</v>
      </c>
      <c r="D5014" s="151" t="s">
        <v>78</v>
      </c>
      <c r="E5014" s="152">
        <v>9</v>
      </c>
      <c r="F5014" s="153">
        <v>139000</v>
      </c>
      <c r="G5014" s="153">
        <v>1251000</v>
      </c>
      <c r="H5014" s="50"/>
    </row>
    <row r="5015" spans="1:8" ht="29.25">
      <c r="A5015" s="151" t="s">
        <v>1684</v>
      </c>
      <c r="B5015" s="151" t="s">
        <v>93</v>
      </c>
      <c r="C5015" s="151" t="s">
        <v>94</v>
      </c>
      <c r="D5015" s="151" t="s">
        <v>72</v>
      </c>
      <c r="E5015" s="152">
        <v>2</v>
      </c>
      <c r="F5015" s="153">
        <v>549000</v>
      </c>
      <c r="G5015" s="153">
        <v>1098000</v>
      </c>
      <c r="H5015" s="50"/>
    </row>
    <row r="5016" spans="1:8" ht="29.25">
      <c r="A5016" s="151" t="s">
        <v>1684</v>
      </c>
      <c r="B5016" s="151" t="s">
        <v>73</v>
      </c>
      <c r="C5016" s="151" t="s">
        <v>74</v>
      </c>
      <c r="D5016" s="151" t="s">
        <v>72</v>
      </c>
      <c r="E5016" s="152">
        <v>7</v>
      </c>
      <c r="F5016" s="153">
        <v>119000</v>
      </c>
      <c r="G5016" s="153">
        <v>833000</v>
      </c>
      <c r="H5016" s="50"/>
    </row>
    <row r="5017" spans="1:8" ht="29.25">
      <c r="A5017" s="151" t="s">
        <v>1684</v>
      </c>
      <c r="B5017" s="151" t="s">
        <v>98</v>
      </c>
      <c r="C5017" s="151" t="s">
        <v>99</v>
      </c>
      <c r="D5017" s="151" t="s">
        <v>72</v>
      </c>
      <c r="E5017" s="152">
        <v>9</v>
      </c>
      <c r="F5017" s="153">
        <v>99000</v>
      </c>
      <c r="G5017" s="153">
        <v>891000</v>
      </c>
      <c r="H5017" s="50"/>
    </row>
    <row r="5018" spans="1:8" ht="43.5">
      <c r="A5018" s="151" t="s">
        <v>1685</v>
      </c>
      <c r="B5018" s="151" t="s">
        <v>79</v>
      </c>
      <c r="C5018" s="151" t="s">
        <v>80</v>
      </c>
      <c r="D5018" s="151" t="s">
        <v>72</v>
      </c>
      <c r="E5018" s="152">
        <v>7</v>
      </c>
      <c r="F5018" s="153">
        <v>129000</v>
      </c>
      <c r="G5018" s="153">
        <v>903000</v>
      </c>
      <c r="H5018" s="50"/>
    </row>
    <row r="5019" spans="1:8" ht="43.5">
      <c r="A5019" s="151" t="s">
        <v>1685</v>
      </c>
      <c r="B5019" s="151" t="s">
        <v>101</v>
      </c>
      <c r="C5019" s="151" t="s">
        <v>102</v>
      </c>
      <c r="D5019" s="151" t="s">
        <v>78</v>
      </c>
      <c r="E5019" s="152">
        <v>6</v>
      </c>
      <c r="F5019" s="153">
        <v>139000</v>
      </c>
      <c r="G5019" s="153">
        <v>834000</v>
      </c>
      <c r="H5019" s="50"/>
    </row>
    <row r="5020" spans="1:8" ht="43.5">
      <c r="A5020" s="151" t="s">
        <v>1685</v>
      </c>
      <c r="B5020" s="151" t="s">
        <v>88</v>
      </c>
      <c r="C5020" s="151" t="s">
        <v>89</v>
      </c>
      <c r="D5020" s="151" t="s">
        <v>72</v>
      </c>
      <c r="E5020" s="152">
        <v>5</v>
      </c>
      <c r="F5020" s="153">
        <v>299000</v>
      </c>
      <c r="G5020" s="153">
        <v>1495000</v>
      </c>
      <c r="H5020" s="50"/>
    </row>
    <row r="5021" spans="1:8" ht="43.5">
      <c r="A5021" s="151" t="s">
        <v>1686</v>
      </c>
      <c r="B5021" s="151" t="s">
        <v>93</v>
      </c>
      <c r="C5021" s="151" t="s">
        <v>94</v>
      </c>
      <c r="D5021" s="151" t="s">
        <v>72</v>
      </c>
      <c r="E5021" s="152">
        <v>2</v>
      </c>
      <c r="F5021" s="153">
        <v>549000</v>
      </c>
      <c r="G5021" s="153">
        <v>1098000</v>
      </c>
      <c r="H5021" s="50"/>
    </row>
    <row r="5022" spans="1:8" ht="43.5">
      <c r="A5022" s="151" t="s">
        <v>1686</v>
      </c>
      <c r="B5022" s="151" t="s">
        <v>98</v>
      </c>
      <c r="C5022" s="151" t="s">
        <v>99</v>
      </c>
      <c r="D5022" s="151" t="s">
        <v>72</v>
      </c>
      <c r="E5022" s="152">
        <v>5</v>
      </c>
      <c r="F5022" s="153">
        <v>99000</v>
      </c>
      <c r="G5022" s="153">
        <v>495000</v>
      </c>
      <c r="H5022" s="50"/>
    </row>
    <row r="5023" spans="1:8" ht="43.5">
      <c r="A5023" s="151" t="s">
        <v>1686</v>
      </c>
      <c r="B5023" s="151" t="s">
        <v>69</v>
      </c>
      <c r="C5023" s="151" t="s">
        <v>70</v>
      </c>
      <c r="D5023" s="151" t="s">
        <v>72</v>
      </c>
      <c r="E5023" s="152">
        <v>2</v>
      </c>
      <c r="F5023" s="153">
        <v>149000</v>
      </c>
      <c r="G5023" s="153">
        <v>298000</v>
      </c>
      <c r="H5023" s="50"/>
    </row>
    <row r="5024" spans="1:8" ht="43.5">
      <c r="A5024" s="151" t="s">
        <v>1686</v>
      </c>
      <c r="B5024" s="151" t="s">
        <v>75</v>
      </c>
      <c r="C5024" s="151" t="s">
        <v>76</v>
      </c>
      <c r="D5024" s="151" t="s">
        <v>78</v>
      </c>
      <c r="E5024" s="152">
        <v>10</v>
      </c>
      <c r="F5024" s="153">
        <v>189000</v>
      </c>
      <c r="G5024" s="153">
        <v>1890000</v>
      </c>
      <c r="H5024" s="50"/>
    </row>
    <row r="5025" spans="1:8" ht="43.5">
      <c r="A5025" s="151" t="s">
        <v>1686</v>
      </c>
      <c r="B5025" s="151" t="s">
        <v>79</v>
      </c>
      <c r="C5025" s="151" t="s">
        <v>80</v>
      </c>
      <c r="D5025" s="151" t="s">
        <v>72</v>
      </c>
      <c r="E5025" s="152">
        <v>8</v>
      </c>
      <c r="F5025" s="153">
        <v>129000</v>
      </c>
      <c r="G5025" s="153">
        <v>1032000</v>
      </c>
      <c r="H5025" s="50"/>
    </row>
    <row r="5026" spans="1:8" ht="43.5">
      <c r="A5026" s="151" t="s">
        <v>1686</v>
      </c>
      <c r="B5026" s="151" t="s">
        <v>73</v>
      </c>
      <c r="C5026" s="151" t="s">
        <v>74</v>
      </c>
      <c r="D5026" s="151" t="s">
        <v>72</v>
      </c>
      <c r="E5026" s="152">
        <v>9</v>
      </c>
      <c r="F5026" s="153">
        <v>119000</v>
      </c>
      <c r="G5026" s="153">
        <v>1071000</v>
      </c>
      <c r="H5026" s="50"/>
    </row>
    <row r="5027" spans="1:8" ht="43.5">
      <c r="A5027" s="151" t="s">
        <v>1687</v>
      </c>
      <c r="B5027" s="151" t="s">
        <v>73</v>
      </c>
      <c r="C5027" s="151" t="s">
        <v>74</v>
      </c>
      <c r="D5027" s="151" t="s">
        <v>72</v>
      </c>
      <c r="E5027" s="152">
        <v>5</v>
      </c>
      <c r="F5027" s="153">
        <v>119000</v>
      </c>
      <c r="G5027" s="153">
        <v>595000</v>
      </c>
      <c r="H5027" s="50"/>
    </row>
    <row r="5028" spans="1:8" ht="43.5">
      <c r="A5028" s="151" t="s">
        <v>1687</v>
      </c>
      <c r="B5028" s="151" t="s">
        <v>86</v>
      </c>
      <c r="C5028" s="151" t="s">
        <v>87</v>
      </c>
      <c r="D5028" s="151" t="s">
        <v>72</v>
      </c>
      <c r="E5028" s="152">
        <v>12</v>
      </c>
      <c r="F5028" s="153">
        <v>169000</v>
      </c>
      <c r="G5028" s="153">
        <v>2028000</v>
      </c>
      <c r="H5028" s="50"/>
    </row>
    <row r="5029" spans="1:8" ht="43.5">
      <c r="A5029" s="151" t="s">
        <v>1687</v>
      </c>
      <c r="B5029" s="151" t="s">
        <v>88</v>
      </c>
      <c r="C5029" s="151" t="s">
        <v>89</v>
      </c>
      <c r="D5029" s="151" t="s">
        <v>72</v>
      </c>
      <c r="E5029" s="152">
        <v>5</v>
      </c>
      <c r="F5029" s="153">
        <v>299000</v>
      </c>
      <c r="G5029" s="153">
        <v>1495000</v>
      </c>
      <c r="H5029" s="50"/>
    </row>
    <row r="5030" spans="1:8" ht="43.5">
      <c r="A5030" s="151" t="s">
        <v>1687</v>
      </c>
      <c r="B5030" s="151" t="s">
        <v>101</v>
      </c>
      <c r="C5030" s="151" t="s">
        <v>102</v>
      </c>
      <c r="D5030" s="151" t="s">
        <v>78</v>
      </c>
      <c r="E5030" s="152">
        <v>12</v>
      </c>
      <c r="F5030" s="153">
        <v>139000</v>
      </c>
      <c r="G5030" s="153">
        <v>1668000</v>
      </c>
      <c r="H5030" s="50"/>
    </row>
    <row r="5031" spans="1:8" ht="43.5">
      <c r="A5031" s="151" t="s">
        <v>1688</v>
      </c>
      <c r="B5031" s="151" t="s">
        <v>101</v>
      </c>
      <c r="C5031" s="151" t="s">
        <v>102</v>
      </c>
      <c r="D5031" s="151" t="s">
        <v>78</v>
      </c>
      <c r="E5031" s="152">
        <v>11</v>
      </c>
      <c r="F5031" s="153">
        <v>139000</v>
      </c>
      <c r="G5031" s="153">
        <v>1529000</v>
      </c>
      <c r="H5031" s="50"/>
    </row>
    <row r="5032" spans="1:8" ht="43.5">
      <c r="A5032" s="151" t="s">
        <v>1688</v>
      </c>
      <c r="B5032" s="151" t="s">
        <v>75</v>
      </c>
      <c r="C5032" s="151" t="s">
        <v>76</v>
      </c>
      <c r="D5032" s="151" t="s">
        <v>78</v>
      </c>
      <c r="E5032" s="152">
        <v>1</v>
      </c>
      <c r="F5032" s="153">
        <v>189000</v>
      </c>
      <c r="G5032" s="153">
        <v>189000</v>
      </c>
      <c r="H5032" s="50"/>
    </row>
    <row r="5033" spans="1:8" ht="43.5">
      <c r="A5033" s="151" t="s">
        <v>1688</v>
      </c>
      <c r="B5033" s="151" t="s">
        <v>93</v>
      </c>
      <c r="C5033" s="151" t="s">
        <v>94</v>
      </c>
      <c r="D5033" s="151" t="s">
        <v>72</v>
      </c>
      <c r="E5033" s="152">
        <v>1</v>
      </c>
      <c r="F5033" s="153">
        <v>549000</v>
      </c>
      <c r="G5033" s="153">
        <v>549000</v>
      </c>
      <c r="H5033" s="50"/>
    </row>
    <row r="5034" spans="1:8" ht="43.5">
      <c r="A5034" s="151" t="s">
        <v>1689</v>
      </c>
      <c r="B5034" s="151" t="s">
        <v>101</v>
      </c>
      <c r="C5034" s="151" t="s">
        <v>102</v>
      </c>
      <c r="D5034" s="151" t="s">
        <v>78</v>
      </c>
      <c r="E5034" s="152">
        <v>3</v>
      </c>
      <c r="F5034" s="153">
        <v>139000</v>
      </c>
      <c r="G5034" s="153">
        <v>417000</v>
      </c>
      <c r="H5034" s="50"/>
    </row>
    <row r="5035" spans="1:8" ht="43.5">
      <c r="A5035" s="151" t="s">
        <v>1689</v>
      </c>
      <c r="B5035" s="151" t="s">
        <v>93</v>
      </c>
      <c r="C5035" s="151" t="s">
        <v>94</v>
      </c>
      <c r="D5035" s="151" t="s">
        <v>72</v>
      </c>
      <c r="E5035" s="152">
        <v>4</v>
      </c>
      <c r="F5035" s="153">
        <v>549000</v>
      </c>
      <c r="G5035" s="153">
        <v>2196000</v>
      </c>
      <c r="H5035" s="50"/>
    </row>
    <row r="5036" spans="1:8" ht="43.5">
      <c r="A5036" s="151" t="s">
        <v>1689</v>
      </c>
      <c r="B5036" s="151" t="s">
        <v>69</v>
      </c>
      <c r="C5036" s="151" t="s">
        <v>70</v>
      </c>
      <c r="D5036" s="151" t="s">
        <v>72</v>
      </c>
      <c r="E5036" s="152">
        <v>3</v>
      </c>
      <c r="F5036" s="153">
        <v>149000</v>
      </c>
      <c r="G5036" s="153">
        <v>447000</v>
      </c>
      <c r="H5036" s="50"/>
    </row>
    <row r="5037" spans="1:8" ht="43.5">
      <c r="A5037" s="151" t="s">
        <v>1689</v>
      </c>
      <c r="B5037" s="151" t="s">
        <v>98</v>
      </c>
      <c r="C5037" s="151" t="s">
        <v>99</v>
      </c>
      <c r="D5037" s="151" t="s">
        <v>72</v>
      </c>
      <c r="E5037" s="152">
        <v>9</v>
      </c>
      <c r="F5037" s="153">
        <v>99000</v>
      </c>
      <c r="G5037" s="153">
        <v>891000</v>
      </c>
      <c r="H5037" s="50"/>
    </row>
    <row r="5038" spans="1:8" ht="43.5">
      <c r="A5038" s="151" t="s">
        <v>1690</v>
      </c>
      <c r="B5038" s="151" t="s">
        <v>83</v>
      </c>
      <c r="C5038" s="151" t="s">
        <v>84</v>
      </c>
      <c r="D5038" s="151" t="s">
        <v>72</v>
      </c>
      <c r="E5038" s="152">
        <v>3</v>
      </c>
      <c r="F5038" s="153">
        <v>125000</v>
      </c>
      <c r="G5038" s="153">
        <v>375000</v>
      </c>
      <c r="H5038" s="50"/>
    </row>
    <row r="5039" spans="1:8" ht="43.5">
      <c r="A5039" s="151" t="s">
        <v>1690</v>
      </c>
      <c r="B5039" s="151" t="s">
        <v>81</v>
      </c>
      <c r="C5039" s="151" t="s">
        <v>82</v>
      </c>
      <c r="D5039" s="151" t="s">
        <v>72</v>
      </c>
      <c r="E5039" s="152">
        <v>3</v>
      </c>
      <c r="F5039" s="153">
        <v>159000</v>
      </c>
      <c r="G5039" s="153">
        <v>477000</v>
      </c>
      <c r="H5039" s="50"/>
    </row>
    <row r="5040" spans="1:8" ht="43.5">
      <c r="A5040" s="151" t="s">
        <v>1690</v>
      </c>
      <c r="B5040" s="151" t="s">
        <v>93</v>
      </c>
      <c r="C5040" s="151" t="s">
        <v>94</v>
      </c>
      <c r="D5040" s="151" t="s">
        <v>72</v>
      </c>
      <c r="E5040" s="152">
        <v>1</v>
      </c>
      <c r="F5040" s="153">
        <v>549000</v>
      </c>
      <c r="G5040" s="153">
        <v>549000</v>
      </c>
      <c r="H5040" s="50"/>
    </row>
    <row r="5041" spans="1:8" ht="29.25">
      <c r="A5041" s="151" t="s">
        <v>1691</v>
      </c>
      <c r="B5041" s="151" t="s">
        <v>75</v>
      </c>
      <c r="C5041" s="151" t="s">
        <v>76</v>
      </c>
      <c r="D5041" s="151" t="s">
        <v>78</v>
      </c>
      <c r="E5041" s="152">
        <v>12</v>
      </c>
      <c r="F5041" s="153">
        <v>189000</v>
      </c>
      <c r="G5041" s="153">
        <v>2268000</v>
      </c>
      <c r="H5041" s="50"/>
    </row>
    <row r="5042" spans="1:8" ht="29.25">
      <c r="A5042" s="151" t="s">
        <v>1691</v>
      </c>
      <c r="B5042" s="151" t="s">
        <v>101</v>
      </c>
      <c r="C5042" s="151" t="s">
        <v>102</v>
      </c>
      <c r="D5042" s="151" t="s">
        <v>78</v>
      </c>
      <c r="E5042" s="152">
        <v>6</v>
      </c>
      <c r="F5042" s="153">
        <v>139000</v>
      </c>
      <c r="G5042" s="153">
        <v>834000</v>
      </c>
      <c r="H5042" s="50"/>
    </row>
    <row r="5043" spans="1:8" ht="29.25">
      <c r="A5043" s="151" t="s">
        <v>1691</v>
      </c>
      <c r="B5043" s="151" t="s">
        <v>73</v>
      </c>
      <c r="C5043" s="151" t="s">
        <v>74</v>
      </c>
      <c r="D5043" s="151" t="s">
        <v>72</v>
      </c>
      <c r="E5043" s="152">
        <v>5</v>
      </c>
      <c r="F5043" s="153">
        <v>119000</v>
      </c>
      <c r="G5043" s="153">
        <v>595000</v>
      </c>
      <c r="H5043" s="50"/>
    </row>
    <row r="5044" spans="1:8" ht="29.25">
      <c r="A5044" s="151" t="s">
        <v>1692</v>
      </c>
      <c r="B5044" s="151" t="s">
        <v>81</v>
      </c>
      <c r="C5044" s="151" t="s">
        <v>82</v>
      </c>
      <c r="D5044" s="151" t="s">
        <v>72</v>
      </c>
      <c r="E5044" s="152">
        <v>7</v>
      </c>
      <c r="F5044" s="153">
        <v>159000</v>
      </c>
      <c r="G5044" s="153">
        <v>1113000</v>
      </c>
      <c r="H5044" s="50"/>
    </row>
    <row r="5045" spans="1:8" ht="29.25">
      <c r="A5045" s="151" t="s">
        <v>1692</v>
      </c>
      <c r="B5045" s="151" t="s">
        <v>98</v>
      </c>
      <c r="C5045" s="151" t="s">
        <v>99</v>
      </c>
      <c r="D5045" s="151" t="s">
        <v>72</v>
      </c>
      <c r="E5045" s="152">
        <v>2</v>
      </c>
      <c r="F5045" s="153">
        <v>99000</v>
      </c>
      <c r="G5045" s="153">
        <v>198000</v>
      </c>
      <c r="H5045" s="50"/>
    </row>
    <row r="5046" spans="1:8" ht="29.25">
      <c r="A5046" s="151" t="s">
        <v>1693</v>
      </c>
      <c r="B5046" s="151" t="s">
        <v>88</v>
      </c>
      <c r="C5046" s="151" t="s">
        <v>89</v>
      </c>
      <c r="D5046" s="151" t="s">
        <v>72</v>
      </c>
      <c r="E5046" s="152">
        <v>7</v>
      </c>
      <c r="F5046" s="153">
        <v>299000</v>
      </c>
      <c r="G5046" s="153">
        <v>2093000</v>
      </c>
      <c r="H5046" s="50"/>
    </row>
    <row r="5047" spans="1:8" ht="29.25">
      <c r="A5047" s="151" t="s">
        <v>1693</v>
      </c>
      <c r="B5047" s="151" t="s">
        <v>75</v>
      </c>
      <c r="C5047" s="151" t="s">
        <v>76</v>
      </c>
      <c r="D5047" s="151" t="s">
        <v>78</v>
      </c>
      <c r="E5047" s="152">
        <v>5</v>
      </c>
      <c r="F5047" s="153">
        <v>189000</v>
      </c>
      <c r="G5047" s="153">
        <v>945000</v>
      </c>
      <c r="H5047" s="50"/>
    </row>
    <row r="5048" spans="1:8" ht="29.25">
      <c r="A5048" s="151" t="s">
        <v>1693</v>
      </c>
      <c r="B5048" s="151" t="s">
        <v>93</v>
      </c>
      <c r="C5048" s="151" t="s">
        <v>94</v>
      </c>
      <c r="D5048" s="151" t="s">
        <v>72</v>
      </c>
      <c r="E5048" s="152">
        <v>4</v>
      </c>
      <c r="F5048" s="153">
        <v>549000</v>
      </c>
      <c r="G5048" s="153">
        <v>2196000</v>
      </c>
      <c r="H5048" s="50"/>
    </row>
    <row r="5049" spans="1:8" ht="29.25">
      <c r="A5049" s="151" t="s">
        <v>1693</v>
      </c>
      <c r="B5049" s="151" t="s">
        <v>83</v>
      </c>
      <c r="C5049" s="151" t="s">
        <v>84</v>
      </c>
      <c r="D5049" s="151" t="s">
        <v>72</v>
      </c>
      <c r="E5049" s="152">
        <v>4</v>
      </c>
      <c r="F5049" s="153">
        <v>125000</v>
      </c>
      <c r="G5049" s="153">
        <v>500000</v>
      </c>
      <c r="H5049" s="50"/>
    </row>
    <row r="5050" spans="1:8" ht="43.5">
      <c r="A5050" s="151" t="s">
        <v>1694</v>
      </c>
      <c r="B5050" s="151" t="s">
        <v>81</v>
      </c>
      <c r="C5050" s="151" t="s">
        <v>82</v>
      </c>
      <c r="D5050" s="151" t="s">
        <v>72</v>
      </c>
      <c r="E5050" s="152">
        <v>11</v>
      </c>
      <c r="F5050" s="153">
        <v>159000</v>
      </c>
      <c r="G5050" s="153">
        <v>1749000</v>
      </c>
      <c r="H5050" s="50"/>
    </row>
    <row r="5051" spans="1:8" ht="43.5">
      <c r="A5051" s="151" t="s">
        <v>1694</v>
      </c>
      <c r="B5051" s="151" t="s">
        <v>93</v>
      </c>
      <c r="C5051" s="151" t="s">
        <v>94</v>
      </c>
      <c r="D5051" s="151" t="s">
        <v>72</v>
      </c>
      <c r="E5051" s="152">
        <v>1</v>
      </c>
      <c r="F5051" s="153">
        <v>549000</v>
      </c>
      <c r="G5051" s="153">
        <v>549000</v>
      </c>
      <c r="H5051" s="50"/>
    </row>
    <row r="5052" spans="1:8" ht="29.25">
      <c r="A5052" s="151" t="s">
        <v>1695</v>
      </c>
      <c r="B5052" s="151" t="s">
        <v>88</v>
      </c>
      <c r="C5052" s="151" t="s">
        <v>89</v>
      </c>
      <c r="D5052" s="151" t="s">
        <v>72</v>
      </c>
      <c r="E5052" s="152">
        <v>7</v>
      </c>
      <c r="F5052" s="153">
        <v>299000</v>
      </c>
      <c r="G5052" s="153">
        <v>2093000</v>
      </c>
      <c r="H5052" s="50"/>
    </row>
    <row r="5053" spans="1:8" ht="29.25">
      <c r="A5053" s="151" t="s">
        <v>1695</v>
      </c>
      <c r="B5053" s="151" t="s">
        <v>93</v>
      </c>
      <c r="C5053" s="151" t="s">
        <v>94</v>
      </c>
      <c r="D5053" s="151" t="s">
        <v>72</v>
      </c>
      <c r="E5053" s="152">
        <v>4</v>
      </c>
      <c r="F5053" s="153">
        <v>549000</v>
      </c>
      <c r="G5053" s="153">
        <v>2196000</v>
      </c>
      <c r="H5053" s="50"/>
    </row>
    <row r="5054" spans="1:8" ht="29.25">
      <c r="A5054" s="151" t="s">
        <v>1695</v>
      </c>
      <c r="B5054" s="151" t="s">
        <v>69</v>
      </c>
      <c r="C5054" s="151" t="s">
        <v>70</v>
      </c>
      <c r="D5054" s="151" t="s">
        <v>72</v>
      </c>
      <c r="E5054" s="152">
        <v>12</v>
      </c>
      <c r="F5054" s="153">
        <v>149000</v>
      </c>
      <c r="G5054" s="153">
        <v>1788000</v>
      </c>
      <c r="H5054" s="50"/>
    </row>
    <row r="5055" spans="1:8" ht="43.5">
      <c r="A5055" s="151" t="s">
        <v>1696</v>
      </c>
      <c r="B5055" s="151" t="s">
        <v>96</v>
      </c>
      <c r="C5055" s="151" t="s">
        <v>97</v>
      </c>
      <c r="D5055" s="151" t="s">
        <v>72</v>
      </c>
      <c r="E5055" s="152">
        <v>1</v>
      </c>
      <c r="F5055" s="153">
        <v>449000</v>
      </c>
      <c r="G5055" s="153">
        <v>449000</v>
      </c>
      <c r="H5055" s="50"/>
    </row>
    <row r="5056" spans="1:8" ht="43.5">
      <c r="A5056" s="151" t="s">
        <v>1696</v>
      </c>
      <c r="B5056" s="151" t="s">
        <v>75</v>
      </c>
      <c r="C5056" s="151" t="s">
        <v>76</v>
      </c>
      <c r="D5056" s="151" t="s">
        <v>78</v>
      </c>
      <c r="E5056" s="152">
        <v>11</v>
      </c>
      <c r="F5056" s="153">
        <v>189000</v>
      </c>
      <c r="G5056" s="153">
        <v>2079000</v>
      </c>
      <c r="H5056" s="50"/>
    </row>
    <row r="5057" spans="1:8" ht="43.5">
      <c r="A5057" s="151" t="s">
        <v>1696</v>
      </c>
      <c r="B5057" s="151" t="s">
        <v>98</v>
      </c>
      <c r="C5057" s="151" t="s">
        <v>99</v>
      </c>
      <c r="D5057" s="151" t="s">
        <v>72</v>
      </c>
      <c r="E5057" s="152">
        <v>4</v>
      </c>
      <c r="F5057" s="153">
        <v>99000</v>
      </c>
      <c r="G5057" s="153">
        <v>396000</v>
      </c>
      <c r="H5057" s="50"/>
    </row>
    <row r="5058" spans="1:8" ht="43.5">
      <c r="A5058" s="151" t="s">
        <v>1697</v>
      </c>
      <c r="B5058" s="151" t="s">
        <v>69</v>
      </c>
      <c r="C5058" s="151" t="s">
        <v>70</v>
      </c>
      <c r="D5058" s="151" t="s">
        <v>72</v>
      </c>
      <c r="E5058" s="152">
        <v>12</v>
      </c>
      <c r="F5058" s="153">
        <v>149000</v>
      </c>
      <c r="G5058" s="153">
        <v>1788000</v>
      </c>
      <c r="H5058" s="50"/>
    </row>
    <row r="5059" spans="1:8" ht="43.5">
      <c r="A5059" s="151" t="s">
        <v>1697</v>
      </c>
      <c r="B5059" s="151" t="s">
        <v>91</v>
      </c>
      <c r="C5059" s="151" t="s">
        <v>92</v>
      </c>
      <c r="D5059" s="151" t="s">
        <v>72</v>
      </c>
      <c r="E5059" s="152">
        <v>4</v>
      </c>
      <c r="F5059" s="153">
        <v>249000</v>
      </c>
      <c r="G5059" s="153">
        <v>996000</v>
      </c>
      <c r="H5059" s="50"/>
    </row>
    <row r="5060" spans="1:8" ht="43.5">
      <c r="A5060" s="151" t="s">
        <v>1697</v>
      </c>
      <c r="B5060" s="151" t="s">
        <v>73</v>
      </c>
      <c r="C5060" s="151" t="s">
        <v>74</v>
      </c>
      <c r="D5060" s="151" t="s">
        <v>72</v>
      </c>
      <c r="E5060" s="152">
        <v>5</v>
      </c>
      <c r="F5060" s="153">
        <v>119000</v>
      </c>
      <c r="G5060" s="153">
        <v>595000</v>
      </c>
      <c r="H5060" s="50"/>
    </row>
    <row r="5061" spans="1:8" ht="43.5">
      <c r="A5061" s="151" t="s">
        <v>1698</v>
      </c>
      <c r="B5061" s="151" t="s">
        <v>86</v>
      </c>
      <c r="C5061" s="151" t="s">
        <v>87</v>
      </c>
      <c r="D5061" s="151" t="s">
        <v>72</v>
      </c>
      <c r="E5061" s="152">
        <v>2</v>
      </c>
      <c r="F5061" s="153">
        <v>169000</v>
      </c>
      <c r="G5061" s="153">
        <v>338000</v>
      </c>
      <c r="H5061" s="50"/>
    </row>
    <row r="5062" spans="1:8" ht="43.5">
      <c r="A5062" s="151" t="s">
        <v>1698</v>
      </c>
      <c r="B5062" s="151" t="s">
        <v>96</v>
      </c>
      <c r="C5062" s="151" t="s">
        <v>97</v>
      </c>
      <c r="D5062" s="151" t="s">
        <v>72</v>
      </c>
      <c r="E5062" s="152">
        <v>1</v>
      </c>
      <c r="F5062" s="153">
        <v>449000</v>
      </c>
      <c r="G5062" s="153">
        <v>449000</v>
      </c>
      <c r="H5062" s="50"/>
    </row>
    <row r="5063" spans="1:8" ht="43.5">
      <c r="A5063" s="151" t="s">
        <v>1698</v>
      </c>
      <c r="B5063" s="151" t="s">
        <v>98</v>
      </c>
      <c r="C5063" s="151" t="s">
        <v>99</v>
      </c>
      <c r="D5063" s="151" t="s">
        <v>72</v>
      </c>
      <c r="E5063" s="152">
        <v>11</v>
      </c>
      <c r="F5063" s="153">
        <v>99000</v>
      </c>
      <c r="G5063" s="153">
        <v>1089000</v>
      </c>
      <c r="H5063" s="50"/>
    </row>
    <row r="5064" spans="1:8" ht="43.5">
      <c r="A5064" s="151" t="s">
        <v>1698</v>
      </c>
      <c r="B5064" s="151" t="s">
        <v>83</v>
      </c>
      <c r="C5064" s="151" t="s">
        <v>84</v>
      </c>
      <c r="D5064" s="151" t="s">
        <v>72</v>
      </c>
      <c r="E5064" s="152">
        <v>4</v>
      </c>
      <c r="F5064" s="153">
        <v>125000</v>
      </c>
      <c r="G5064" s="153">
        <v>500000</v>
      </c>
      <c r="H5064" s="50"/>
    </row>
    <row r="5065" spans="1:8" ht="43.5">
      <c r="A5065" s="151" t="s">
        <v>1698</v>
      </c>
      <c r="B5065" s="151" t="s">
        <v>88</v>
      </c>
      <c r="C5065" s="151" t="s">
        <v>89</v>
      </c>
      <c r="D5065" s="151" t="s">
        <v>72</v>
      </c>
      <c r="E5065" s="152">
        <v>1</v>
      </c>
      <c r="F5065" s="153">
        <v>299000</v>
      </c>
      <c r="G5065" s="153">
        <v>299000</v>
      </c>
      <c r="H5065" s="50"/>
    </row>
    <row r="5066" spans="1:8" ht="43.5">
      <c r="A5066" s="151" t="s">
        <v>1698</v>
      </c>
      <c r="B5066" s="151" t="s">
        <v>93</v>
      </c>
      <c r="C5066" s="151" t="s">
        <v>94</v>
      </c>
      <c r="D5066" s="151" t="s">
        <v>72</v>
      </c>
      <c r="E5066" s="152">
        <v>1</v>
      </c>
      <c r="F5066" s="153">
        <v>549000</v>
      </c>
      <c r="G5066" s="153">
        <v>549000</v>
      </c>
      <c r="H5066" s="50"/>
    </row>
    <row r="5067" spans="1:8" ht="43.5">
      <c r="A5067" s="151" t="s">
        <v>1699</v>
      </c>
      <c r="B5067" s="151" t="s">
        <v>101</v>
      </c>
      <c r="C5067" s="151" t="s">
        <v>102</v>
      </c>
      <c r="D5067" s="151" t="s">
        <v>78</v>
      </c>
      <c r="E5067" s="152">
        <v>10</v>
      </c>
      <c r="F5067" s="153">
        <v>139000</v>
      </c>
      <c r="G5067" s="153">
        <v>1390000</v>
      </c>
      <c r="H5067" s="50"/>
    </row>
    <row r="5068" spans="1:8" ht="43.5">
      <c r="A5068" s="151" t="s">
        <v>1699</v>
      </c>
      <c r="B5068" s="151" t="s">
        <v>91</v>
      </c>
      <c r="C5068" s="151" t="s">
        <v>92</v>
      </c>
      <c r="D5068" s="151" t="s">
        <v>72</v>
      </c>
      <c r="E5068" s="152">
        <v>6</v>
      </c>
      <c r="F5068" s="153">
        <v>249000</v>
      </c>
      <c r="G5068" s="153">
        <v>1494000</v>
      </c>
      <c r="H5068" s="50"/>
    </row>
    <row r="5069" spans="1:8" ht="43.5">
      <c r="A5069" s="151" t="s">
        <v>1699</v>
      </c>
      <c r="B5069" s="151" t="s">
        <v>88</v>
      </c>
      <c r="C5069" s="151" t="s">
        <v>89</v>
      </c>
      <c r="D5069" s="151" t="s">
        <v>72</v>
      </c>
      <c r="E5069" s="152">
        <v>4</v>
      </c>
      <c r="F5069" s="153">
        <v>299000</v>
      </c>
      <c r="G5069" s="153">
        <v>1196000</v>
      </c>
      <c r="H5069" s="50"/>
    </row>
    <row r="5070" spans="1:8" ht="43.5">
      <c r="A5070" s="151" t="s">
        <v>1699</v>
      </c>
      <c r="B5070" s="151" t="s">
        <v>75</v>
      </c>
      <c r="C5070" s="151" t="s">
        <v>76</v>
      </c>
      <c r="D5070" s="151" t="s">
        <v>78</v>
      </c>
      <c r="E5070" s="152">
        <v>1</v>
      </c>
      <c r="F5070" s="153">
        <v>189000</v>
      </c>
      <c r="G5070" s="153">
        <v>189000</v>
      </c>
      <c r="H5070" s="50"/>
    </row>
    <row r="5071" spans="1:8" ht="29.25">
      <c r="A5071" s="151" t="s">
        <v>1700</v>
      </c>
      <c r="B5071" s="151" t="s">
        <v>101</v>
      </c>
      <c r="C5071" s="151" t="s">
        <v>102</v>
      </c>
      <c r="D5071" s="151" t="s">
        <v>78</v>
      </c>
      <c r="E5071" s="152">
        <v>11</v>
      </c>
      <c r="F5071" s="153">
        <v>139000</v>
      </c>
      <c r="G5071" s="153">
        <v>1529000</v>
      </c>
      <c r="H5071" s="50"/>
    </row>
    <row r="5072" spans="1:8" ht="29.25">
      <c r="A5072" s="151" t="s">
        <v>1700</v>
      </c>
      <c r="B5072" s="151" t="s">
        <v>75</v>
      </c>
      <c r="C5072" s="151" t="s">
        <v>76</v>
      </c>
      <c r="D5072" s="151" t="s">
        <v>78</v>
      </c>
      <c r="E5072" s="152">
        <v>10</v>
      </c>
      <c r="F5072" s="153">
        <v>189000</v>
      </c>
      <c r="G5072" s="153">
        <v>1890000</v>
      </c>
      <c r="H5072" s="50"/>
    </row>
    <row r="5073" spans="1:8" ht="29.25">
      <c r="A5073" s="151" t="s">
        <v>1700</v>
      </c>
      <c r="B5073" s="151" t="s">
        <v>81</v>
      </c>
      <c r="C5073" s="151" t="s">
        <v>82</v>
      </c>
      <c r="D5073" s="151" t="s">
        <v>72</v>
      </c>
      <c r="E5073" s="152">
        <v>9</v>
      </c>
      <c r="F5073" s="153">
        <v>159000</v>
      </c>
      <c r="G5073" s="153">
        <v>1431000</v>
      </c>
      <c r="H5073" s="50"/>
    </row>
    <row r="5074" spans="1:8" ht="43.5">
      <c r="A5074" s="151" t="s">
        <v>1701</v>
      </c>
      <c r="B5074" s="151" t="s">
        <v>96</v>
      </c>
      <c r="C5074" s="151" t="s">
        <v>97</v>
      </c>
      <c r="D5074" s="151" t="s">
        <v>72</v>
      </c>
      <c r="E5074" s="152">
        <v>2</v>
      </c>
      <c r="F5074" s="153">
        <v>449000</v>
      </c>
      <c r="G5074" s="153">
        <v>898000</v>
      </c>
      <c r="H5074" s="50"/>
    </row>
    <row r="5075" spans="1:8" ht="43.5">
      <c r="A5075" s="151" t="s">
        <v>1702</v>
      </c>
      <c r="B5075" s="151" t="s">
        <v>83</v>
      </c>
      <c r="C5075" s="151" t="s">
        <v>84</v>
      </c>
      <c r="D5075" s="151" t="s">
        <v>72</v>
      </c>
      <c r="E5075" s="152">
        <v>6</v>
      </c>
      <c r="F5075" s="153">
        <v>125000</v>
      </c>
      <c r="G5075" s="153">
        <v>750000</v>
      </c>
      <c r="H5075" s="50"/>
    </row>
    <row r="5076" spans="1:8" ht="43.5">
      <c r="A5076" s="151" t="s">
        <v>1702</v>
      </c>
      <c r="B5076" s="151" t="s">
        <v>69</v>
      </c>
      <c r="C5076" s="151" t="s">
        <v>70</v>
      </c>
      <c r="D5076" s="151" t="s">
        <v>72</v>
      </c>
      <c r="E5076" s="152">
        <v>7</v>
      </c>
      <c r="F5076" s="153">
        <v>149000</v>
      </c>
      <c r="G5076" s="153">
        <v>1043000</v>
      </c>
      <c r="H5076" s="50"/>
    </row>
    <row r="5077" spans="1:8" ht="43.5">
      <c r="A5077" s="151" t="s">
        <v>1702</v>
      </c>
      <c r="B5077" s="151" t="s">
        <v>101</v>
      </c>
      <c r="C5077" s="151" t="s">
        <v>102</v>
      </c>
      <c r="D5077" s="151" t="s">
        <v>78</v>
      </c>
      <c r="E5077" s="152">
        <v>1</v>
      </c>
      <c r="F5077" s="153">
        <v>139000</v>
      </c>
      <c r="G5077" s="153">
        <v>139000</v>
      </c>
      <c r="H5077" s="50"/>
    </row>
    <row r="5078" spans="1:8" ht="43.5">
      <c r="A5078" s="151" t="s">
        <v>1702</v>
      </c>
      <c r="B5078" s="151" t="s">
        <v>75</v>
      </c>
      <c r="C5078" s="151" t="s">
        <v>76</v>
      </c>
      <c r="D5078" s="151" t="s">
        <v>78</v>
      </c>
      <c r="E5078" s="152">
        <v>10</v>
      </c>
      <c r="F5078" s="153">
        <v>189000</v>
      </c>
      <c r="G5078" s="153">
        <v>1890000</v>
      </c>
      <c r="H5078" s="50"/>
    </row>
    <row r="5079" spans="1:8" ht="29.25">
      <c r="A5079" s="151" t="s">
        <v>1703</v>
      </c>
      <c r="B5079" s="151" t="s">
        <v>81</v>
      </c>
      <c r="C5079" s="151" t="s">
        <v>82</v>
      </c>
      <c r="D5079" s="151" t="s">
        <v>72</v>
      </c>
      <c r="E5079" s="152">
        <v>6</v>
      </c>
      <c r="F5079" s="153">
        <v>159000</v>
      </c>
      <c r="G5079" s="153">
        <v>954000</v>
      </c>
      <c r="H5079" s="50"/>
    </row>
    <row r="5080" spans="1:8" ht="29.25">
      <c r="A5080" s="151" t="s">
        <v>1703</v>
      </c>
      <c r="B5080" s="151" t="s">
        <v>86</v>
      </c>
      <c r="C5080" s="151" t="s">
        <v>87</v>
      </c>
      <c r="D5080" s="151" t="s">
        <v>72</v>
      </c>
      <c r="E5080" s="152">
        <v>12</v>
      </c>
      <c r="F5080" s="153">
        <v>169000</v>
      </c>
      <c r="G5080" s="153">
        <v>2028000</v>
      </c>
      <c r="H5080" s="50"/>
    </row>
    <row r="5081" spans="1:8" ht="29.25">
      <c r="A5081" s="151" t="s">
        <v>1703</v>
      </c>
      <c r="B5081" s="151" t="s">
        <v>91</v>
      </c>
      <c r="C5081" s="151" t="s">
        <v>92</v>
      </c>
      <c r="D5081" s="151" t="s">
        <v>72</v>
      </c>
      <c r="E5081" s="152">
        <v>1</v>
      </c>
      <c r="F5081" s="153">
        <v>249000</v>
      </c>
      <c r="G5081" s="153">
        <v>249000</v>
      </c>
      <c r="H5081" s="50"/>
    </row>
    <row r="5082" spans="1:8" ht="29.25">
      <c r="A5082" s="151" t="s">
        <v>1703</v>
      </c>
      <c r="B5082" s="151" t="s">
        <v>93</v>
      </c>
      <c r="C5082" s="151" t="s">
        <v>94</v>
      </c>
      <c r="D5082" s="151" t="s">
        <v>72</v>
      </c>
      <c r="E5082" s="152">
        <v>1</v>
      </c>
      <c r="F5082" s="153">
        <v>549000</v>
      </c>
      <c r="G5082" s="153">
        <v>549000</v>
      </c>
      <c r="H5082" s="50"/>
    </row>
    <row r="5083" spans="1:8" ht="43.5">
      <c r="A5083" s="151" t="s">
        <v>1704</v>
      </c>
      <c r="B5083" s="151" t="s">
        <v>98</v>
      </c>
      <c r="C5083" s="151" t="s">
        <v>99</v>
      </c>
      <c r="D5083" s="151" t="s">
        <v>72</v>
      </c>
      <c r="E5083" s="152">
        <v>1</v>
      </c>
      <c r="F5083" s="153">
        <v>99000</v>
      </c>
      <c r="G5083" s="153">
        <v>99000</v>
      </c>
      <c r="H5083" s="50"/>
    </row>
    <row r="5084" spans="1:8" ht="43.5">
      <c r="A5084" s="151" t="s">
        <v>1704</v>
      </c>
      <c r="B5084" s="151" t="s">
        <v>79</v>
      </c>
      <c r="C5084" s="151" t="s">
        <v>80</v>
      </c>
      <c r="D5084" s="151" t="s">
        <v>72</v>
      </c>
      <c r="E5084" s="152">
        <v>10</v>
      </c>
      <c r="F5084" s="153">
        <v>129000</v>
      </c>
      <c r="G5084" s="153">
        <v>1290000</v>
      </c>
      <c r="H5084" s="50"/>
    </row>
    <row r="5085" spans="1:8" ht="43.5">
      <c r="A5085" s="151" t="s">
        <v>1704</v>
      </c>
      <c r="B5085" s="151" t="s">
        <v>75</v>
      </c>
      <c r="C5085" s="151" t="s">
        <v>76</v>
      </c>
      <c r="D5085" s="151" t="s">
        <v>78</v>
      </c>
      <c r="E5085" s="152">
        <v>8</v>
      </c>
      <c r="F5085" s="153">
        <v>189000</v>
      </c>
      <c r="G5085" s="153">
        <v>1512000</v>
      </c>
      <c r="H5085" s="50"/>
    </row>
    <row r="5086" spans="1:8" ht="43.5">
      <c r="A5086" s="151" t="s">
        <v>1704</v>
      </c>
      <c r="B5086" s="151" t="s">
        <v>101</v>
      </c>
      <c r="C5086" s="151" t="s">
        <v>102</v>
      </c>
      <c r="D5086" s="151" t="s">
        <v>78</v>
      </c>
      <c r="E5086" s="152">
        <v>6</v>
      </c>
      <c r="F5086" s="153">
        <v>139000</v>
      </c>
      <c r="G5086" s="153">
        <v>834000</v>
      </c>
      <c r="H5086" s="50"/>
    </row>
    <row r="5087" spans="1:8" ht="43.5">
      <c r="A5087" s="151" t="s">
        <v>1704</v>
      </c>
      <c r="B5087" s="151" t="s">
        <v>91</v>
      </c>
      <c r="C5087" s="151" t="s">
        <v>92</v>
      </c>
      <c r="D5087" s="151" t="s">
        <v>72</v>
      </c>
      <c r="E5087" s="152">
        <v>1</v>
      </c>
      <c r="F5087" s="153">
        <v>249000</v>
      </c>
      <c r="G5087" s="153">
        <v>249000</v>
      </c>
      <c r="H5087" s="50"/>
    </row>
    <row r="5088" spans="1:8" ht="43.5">
      <c r="A5088" s="151" t="s">
        <v>1704</v>
      </c>
      <c r="B5088" s="151" t="s">
        <v>86</v>
      </c>
      <c r="C5088" s="151" t="s">
        <v>87</v>
      </c>
      <c r="D5088" s="151" t="s">
        <v>72</v>
      </c>
      <c r="E5088" s="152">
        <v>8</v>
      </c>
      <c r="F5088" s="153">
        <v>169000</v>
      </c>
      <c r="G5088" s="153">
        <v>1352000</v>
      </c>
      <c r="H5088" s="50"/>
    </row>
    <row r="5089" spans="1:8" ht="29.25">
      <c r="A5089" s="151" t="s">
        <v>1705</v>
      </c>
      <c r="B5089" s="151" t="s">
        <v>88</v>
      </c>
      <c r="C5089" s="151" t="s">
        <v>89</v>
      </c>
      <c r="D5089" s="151" t="s">
        <v>72</v>
      </c>
      <c r="E5089" s="152">
        <v>6</v>
      </c>
      <c r="F5089" s="153">
        <v>299000</v>
      </c>
      <c r="G5089" s="153">
        <v>1794000</v>
      </c>
      <c r="H5089" s="50"/>
    </row>
    <row r="5090" spans="1:8" ht="43.5">
      <c r="A5090" s="151" t="s">
        <v>1706</v>
      </c>
      <c r="B5090" s="151" t="s">
        <v>93</v>
      </c>
      <c r="C5090" s="151" t="s">
        <v>94</v>
      </c>
      <c r="D5090" s="151" t="s">
        <v>72</v>
      </c>
      <c r="E5090" s="152">
        <v>4</v>
      </c>
      <c r="F5090" s="153">
        <v>549000</v>
      </c>
      <c r="G5090" s="153">
        <v>2196000</v>
      </c>
      <c r="H5090" s="50"/>
    </row>
    <row r="5091" spans="1:8" ht="43.5">
      <c r="A5091" s="151" t="s">
        <v>1706</v>
      </c>
      <c r="B5091" s="151" t="s">
        <v>96</v>
      </c>
      <c r="C5091" s="151" t="s">
        <v>97</v>
      </c>
      <c r="D5091" s="151" t="s">
        <v>72</v>
      </c>
      <c r="E5091" s="152">
        <v>2</v>
      </c>
      <c r="F5091" s="153">
        <v>449000</v>
      </c>
      <c r="G5091" s="153">
        <v>898000</v>
      </c>
      <c r="H5091" s="50"/>
    </row>
    <row r="5092" spans="1:8" ht="43.5">
      <c r="A5092" s="151" t="s">
        <v>1706</v>
      </c>
      <c r="B5092" s="151" t="s">
        <v>101</v>
      </c>
      <c r="C5092" s="151" t="s">
        <v>102</v>
      </c>
      <c r="D5092" s="151" t="s">
        <v>78</v>
      </c>
      <c r="E5092" s="152">
        <v>11</v>
      </c>
      <c r="F5092" s="153">
        <v>139000</v>
      </c>
      <c r="G5092" s="153">
        <v>1529000</v>
      </c>
      <c r="H5092" s="50"/>
    </row>
    <row r="5093" spans="1:8" ht="43.5">
      <c r="A5093" s="151" t="s">
        <v>1706</v>
      </c>
      <c r="B5093" s="151" t="s">
        <v>98</v>
      </c>
      <c r="C5093" s="151" t="s">
        <v>99</v>
      </c>
      <c r="D5093" s="151" t="s">
        <v>72</v>
      </c>
      <c r="E5093" s="152">
        <v>1</v>
      </c>
      <c r="F5093" s="153">
        <v>99000</v>
      </c>
      <c r="G5093" s="153">
        <v>99000</v>
      </c>
      <c r="H5093" s="50"/>
    </row>
    <row r="5094" spans="1:8" ht="43.5">
      <c r="A5094" s="151" t="s">
        <v>1706</v>
      </c>
      <c r="B5094" s="151" t="s">
        <v>86</v>
      </c>
      <c r="C5094" s="151" t="s">
        <v>87</v>
      </c>
      <c r="D5094" s="151" t="s">
        <v>72</v>
      </c>
      <c r="E5094" s="152">
        <v>9</v>
      </c>
      <c r="F5094" s="153">
        <v>169000</v>
      </c>
      <c r="G5094" s="153">
        <v>1521000</v>
      </c>
      <c r="H5094" s="50"/>
    </row>
    <row r="5095" spans="1:8" ht="29.25">
      <c r="A5095" s="151" t="s">
        <v>1707</v>
      </c>
      <c r="B5095" s="151" t="s">
        <v>86</v>
      </c>
      <c r="C5095" s="151" t="s">
        <v>87</v>
      </c>
      <c r="D5095" s="151" t="s">
        <v>72</v>
      </c>
      <c r="E5095" s="152">
        <v>5</v>
      </c>
      <c r="F5095" s="153">
        <v>169000</v>
      </c>
      <c r="G5095" s="153">
        <v>845000</v>
      </c>
      <c r="H5095" s="50"/>
    </row>
    <row r="5096" spans="1:8" ht="29.25">
      <c r="A5096" s="151" t="s">
        <v>1707</v>
      </c>
      <c r="B5096" s="151" t="s">
        <v>88</v>
      </c>
      <c r="C5096" s="151" t="s">
        <v>89</v>
      </c>
      <c r="D5096" s="151" t="s">
        <v>72</v>
      </c>
      <c r="E5096" s="152">
        <v>1</v>
      </c>
      <c r="F5096" s="153">
        <v>299000</v>
      </c>
      <c r="G5096" s="153">
        <v>299000</v>
      </c>
      <c r="H5096" s="50"/>
    </row>
    <row r="5097" spans="1:8" ht="29.25">
      <c r="A5097" s="151" t="s">
        <v>1707</v>
      </c>
      <c r="B5097" s="151" t="s">
        <v>69</v>
      </c>
      <c r="C5097" s="151" t="s">
        <v>70</v>
      </c>
      <c r="D5097" s="151" t="s">
        <v>72</v>
      </c>
      <c r="E5097" s="152">
        <v>10</v>
      </c>
      <c r="F5097" s="153">
        <v>149000</v>
      </c>
      <c r="G5097" s="153">
        <v>1490000</v>
      </c>
      <c r="H5097" s="50"/>
    </row>
    <row r="5098" spans="1:8" ht="29.25">
      <c r="A5098" s="151" t="s">
        <v>1707</v>
      </c>
      <c r="B5098" s="151" t="s">
        <v>83</v>
      </c>
      <c r="C5098" s="151" t="s">
        <v>84</v>
      </c>
      <c r="D5098" s="151" t="s">
        <v>72</v>
      </c>
      <c r="E5098" s="152">
        <v>5</v>
      </c>
      <c r="F5098" s="153">
        <v>125000</v>
      </c>
      <c r="G5098" s="153">
        <v>625000</v>
      </c>
      <c r="H5098" s="50"/>
    </row>
    <row r="5099" spans="1:8" ht="29.25">
      <c r="A5099" s="151" t="s">
        <v>1708</v>
      </c>
      <c r="B5099" s="151" t="s">
        <v>69</v>
      </c>
      <c r="C5099" s="151" t="s">
        <v>70</v>
      </c>
      <c r="D5099" s="151" t="s">
        <v>72</v>
      </c>
      <c r="E5099" s="152">
        <v>9</v>
      </c>
      <c r="F5099" s="153">
        <v>149000</v>
      </c>
      <c r="G5099" s="153">
        <v>1341000</v>
      </c>
      <c r="H5099" s="50"/>
    </row>
    <row r="5100" spans="1:8" ht="29.25">
      <c r="A5100" s="151" t="s">
        <v>1708</v>
      </c>
      <c r="B5100" s="151" t="s">
        <v>101</v>
      </c>
      <c r="C5100" s="151" t="s">
        <v>102</v>
      </c>
      <c r="D5100" s="151" t="s">
        <v>78</v>
      </c>
      <c r="E5100" s="152">
        <v>10</v>
      </c>
      <c r="F5100" s="153">
        <v>139000</v>
      </c>
      <c r="G5100" s="153">
        <v>1390000</v>
      </c>
      <c r="H5100" s="50"/>
    </row>
    <row r="5101" spans="1:8" ht="29.25">
      <c r="A5101" s="151" t="s">
        <v>1708</v>
      </c>
      <c r="B5101" s="151" t="s">
        <v>96</v>
      </c>
      <c r="C5101" s="151" t="s">
        <v>97</v>
      </c>
      <c r="D5101" s="151" t="s">
        <v>72</v>
      </c>
      <c r="E5101" s="152">
        <v>1</v>
      </c>
      <c r="F5101" s="153">
        <v>449000</v>
      </c>
      <c r="G5101" s="153">
        <v>449000</v>
      </c>
      <c r="H5101" s="50"/>
    </row>
    <row r="5102" spans="1:8" ht="43.5">
      <c r="A5102" s="151" t="s">
        <v>1709</v>
      </c>
      <c r="B5102" s="151" t="s">
        <v>96</v>
      </c>
      <c r="C5102" s="151" t="s">
        <v>97</v>
      </c>
      <c r="D5102" s="151" t="s">
        <v>72</v>
      </c>
      <c r="E5102" s="152">
        <v>1</v>
      </c>
      <c r="F5102" s="153">
        <v>449000</v>
      </c>
      <c r="G5102" s="153">
        <v>449000</v>
      </c>
      <c r="H5102" s="50"/>
    </row>
    <row r="5103" spans="1:8" ht="43.5">
      <c r="A5103" s="151" t="s">
        <v>1709</v>
      </c>
      <c r="B5103" s="151" t="s">
        <v>91</v>
      </c>
      <c r="C5103" s="151" t="s">
        <v>92</v>
      </c>
      <c r="D5103" s="151" t="s">
        <v>72</v>
      </c>
      <c r="E5103" s="152">
        <v>3</v>
      </c>
      <c r="F5103" s="153">
        <v>249000</v>
      </c>
      <c r="G5103" s="153">
        <v>747000</v>
      </c>
      <c r="H5103" s="50"/>
    </row>
    <row r="5104" spans="1:8" ht="43.5">
      <c r="A5104" s="151" t="s">
        <v>1709</v>
      </c>
      <c r="B5104" s="151" t="s">
        <v>79</v>
      </c>
      <c r="C5104" s="151" t="s">
        <v>80</v>
      </c>
      <c r="D5104" s="151" t="s">
        <v>72</v>
      </c>
      <c r="E5104" s="152">
        <v>1</v>
      </c>
      <c r="F5104" s="153">
        <v>129000</v>
      </c>
      <c r="G5104" s="153">
        <v>129000</v>
      </c>
      <c r="H5104" s="50"/>
    </row>
    <row r="5105" spans="1:8" ht="43.5">
      <c r="A5105" s="151" t="s">
        <v>1709</v>
      </c>
      <c r="B5105" s="151" t="s">
        <v>98</v>
      </c>
      <c r="C5105" s="151" t="s">
        <v>99</v>
      </c>
      <c r="D5105" s="151" t="s">
        <v>72</v>
      </c>
      <c r="E5105" s="152">
        <v>6</v>
      </c>
      <c r="F5105" s="153">
        <v>99000</v>
      </c>
      <c r="G5105" s="153">
        <v>594000</v>
      </c>
      <c r="H5105" s="50"/>
    </row>
    <row r="5106" spans="1:8" ht="29.25">
      <c r="A5106" s="151" t="s">
        <v>1710</v>
      </c>
      <c r="B5106" s="151" t="s">
        <v>101</v>
      </c>
      <c r="C5106" s="151" t="s">
        <v>102</v>
      </c>
      <c r="D5106" s="151" t="s">
        <v>78</v>
      </c>
      <c r="E5106" s="152">
        <v>4</v>
      </c>
      <c r="F5106" s="153">
        <v>139000</v>
      </c>
      <c r="G5106" s="153">
        <v>556000</v>
      </c>
      <c r="H5106" s="50"/>
    </row>
    <row r="5107" spans="1:8" ht="29.25">
      <c r="A5107" s="151" t="s">
        <v>1710</v>
      </c>
      <c r="B5107" s="151" t="s">
        <v>75</v>
      </c>
      <c r="C5107" s="151" t="s">
        <v>76</v>
      </c>
      <c r="D5107" s="151" t="s">
        <v>78</v>
      </c>
      <c r="E5107" s="152">
        <v>5</v>
      </c>
      <c r="F5107" s="153">
        <v>189000</v>
      </c>
      <c r="G5107" s="153">
        <v>945000</v>
      </c>
      <c r="H5107" s="50"/>
    </row>
    <row r="5108" spans="1:8" ht="29.25">
      <c r="A5108" s="151" t="s">
        <v>1710</v>
      </c>
      <c r="B5108" s="151" t="s">
        <v>79</v>
      </c>
      <c r="C5108" s="151" t="s">
        <v>80</v>
      </c>
      <c r="D5108" s="151" t="s">
        <v>72</v>
      </c>
      <c r="E5108" s="152">
        <v>2</v>
      </c>
      <c r="F5108" s="153">
        <v>129000</v>
      </c>
      <c r="G5108" s="153">
        <v>258000</v>
      </c>
      <c r="H5108" s="50"/>
    </row>
    <row r="5109" spans="1:8" ht="29.25">
      <c r="A5109" s="151" t="s">
        <v>1710</v>
      </c>
      <c r="B5109" s="151" t="s">
        <v>81</v>
      </c>
      <c r="C5109" s="151" t="s">
        <v>82</v>
      </c>
      <c r="D5109" s="151" t="s">
        <v>72</v>
      </c>
      <c r="E5109" s="152">
        <v>6</v>
      </c>
      <c r="F5109" s="153">
        <v>159000</v>
      </c>
      <c r="G5109" s="153">
        <v>954000</v>
      </c>
      <c r="H5109" s="50"/>
    </row>
    <row r="5110" spans="1:8" ht="29.25">
      <c r="A5110" s="151" t="s">
        <v>1710</v>
      </c>
      <c r="B5110" s="151" t="s">
        <v>83</v>
      </c>
      <c r="C5110" s="151" t="s">
        <v>84</v>
      </c>
      <c r="D5110" s="151" t="s">
        <v>72</v>
      </c>
      <c r="E5110" s="152">
        <v>2</v>
      </c>
      <c r="F5110" s="153">
        <v>125000</v>
      </c>
      <c r="G5110" s="153">
        <v>250000</v>
      </c>
      <c r="H5110" s="50"/>
    </row>
    <row r="5111" spans="1:8" ht="29.25">
      <c r="A5111" s="151" t="s">
        <v>1710</v>
      </c>
      <c r="B5111" s="151" t="s">
        <v>91</v>
      </c>
      <c r="C5111" s="151" t="s">
        <v>92</v>
      </c>
      <c r="D5111" s="151" t="s">
        <v>72</v>
      </c>
      <c r="E5111" s="152">
        <v>6</v>
      </c>
      <c r="F5111" s="153">
        <v>249000</v>
      </c>
      <c r="G5111" s="153">
        <v>1494000</v>
      </c>
      <c r="H5111" s="50"/>
    </row>
    <row r="5112" spans="1:8" ht="29.25">
      <c r="A5112" s="151" t="s">
        <v>1711</v>
      </c>
      <c r="B5112" s="151" t="s">
        <v>81</v>
      </c>
      <c r="C5112" s="151" t="s">
        <v>82</v>
      </c>
      <c r="D5112" s="151" t="s">
        <v>72</v>
      </c>
      <c r="E5112" s="152">
        <v>11</v>
      </c>
      <c r="F5112" s="153">
        <v>159000</v>
      </c>
      <c r="G5112" s="153">
        <v>1749000</v>
      </c>
      <c r="H5112" s="50"/>
    </row>
    <row r="5113" spans="1:8" ht="29.25">
      <c r="A5113" s="151" t="s">
        <v>1711</v>
      </c>
      <c r="B5113" s="151" t="s">
        <v>75</v>
      </c>
      <c r="C5113" s="151" t="s">
        <v>76</v>
      </c>
      <c r="D5113" s="151" t="s">
        <v>78</v>
      </c>
      <c r="E5113" s="152">
        <v>10</v>
      </c>
      <c r="F5113" s="153">
        <v>189000</v>
      </c>
      <c r="G5113" s="153">
        <v>1890000</v>
      </c>
      <c r="H5113" s="50"/>
    </row>
    <row r="5114" spans="1:8" ht="43.5">
      <c r="A5114" s="151" t="s">
        <v>1712</v>
      </c>
      <c r="B5114" s="151" t="s">
        <v>81</v>
      </c>
      <c r="C5114" s="151" t="s">
        <v>82</v>
      </c>
      <c r="D5114" s="151" t="s">
        <v>72</v>
      </c>
      <c r="E5114" s="152">
        <v>6</v>
      </c>
      <c r="F5114" s="153">
        <v>159000</v>
      </c>
      <c r="G5114" s="153">
        <v>954000</v>
      </c>
      <c r="H5114" s="50"/>
    </row>
    <row r="5115" spans="1:8" ht="43.5">
      <c r="A5115" s="151" t="s">
        <v>1712</v>
      </c>
      <c r="B5115" s="151" t="s">
        <v>91</v>
      </c>
      <c r="C5115" s="151" t="s">
        <v>92</v>
      </c>
      <c r="D5115" s="151" t="s">
        <v>72</v>
      </c>
      <c r="E5115" s="152">
        <v>1</v>
      </c>
      <c r="F5115" s="153">
        <v>249000</v>
      </c>
      <c r="G5115" s="153">
        <v>249000</v>
      </c>
      <c r="H5115" s="50"/>
    </row>
    <row r="5116" spans="1:8" ht="43.5">
      <c r="A5116" s="151" t="s">
        <v>1712</v>
      </c>
      <c r="B5116" s="151" t="s">
        <v>75</v>
      </c>
      <c r="C5116" s="151" t="s">
        <v>76</v>
      </c>
      <c r="D5116" s="151" t="s">
        <v>78</v>
      </c>
      <c r="E5116" s="152">
        <v>5</v>
      </c>
      <c r="F5116" s="153">
        <v>189000</v>
      </c>
      <c r="G5116" s="153">
        <v>945000</v>
      </c>
      <c r="H5116" s="50"/>
    </row>
    <row r="5117" spans="1:8" ht="43.5">
      <c r="A5117" s="151" t="s">
        <v>1712</v>
      </c>
      <c r="B5117" s="151" t="s">
        <v>73</v>
      </c>
      <c r="C5117" s="151" t="s">
        <v>74</v>
      </c>
      <c r="D5117" s="151" t="s">
        <v>72</v>
      </c>
      <c r="E5117" s="152">
        <v>10</v>
      </c>
      <c r="F5117" s="153">
        <v>119000</v>
      </c>
      <c r="G5117" s="153">
        <v>1190000</v>
      </c>
      <c r="H5117" s="50"/>
    </row>
    <row r="5118" spans="1:8" ht="29.25">
      <c r="A5118" s="151" t="s">
        <v>1713</v>
      </c>
      <c r="B5118" s="151" t="s">
        <v>96</v>
      </c>
      <c r="C5118" s="151" t="s">
        <v>97</v>
      </c>
      <c r="D5118" s="151" t="s">
        <v>72</v>
      </c>
      <c r="E5118" s="152">
        <v>4</v>
      </c>
      <c r="F5118" s="153">
        <v>449000</v>
      </c>
      <c r="G5118" s="153">
        <v>1796000</v>
      </c>
      <c r="H5118" s="50"/>
    </row>
    <row r="5119" spans="1:8" ht="29.25">
      <c r="A5119" s="151" t="s">
        <v>1713</v>
      </c>
      <c r="B5119" s="151" t="s">
        <v>91</v>
      </c>
      <c r="C5119" s="151" t="s">
        <v>92</v>
      </c>
      <c r="D5119" s="151" t="s">
        <v>72</v>
      </c>
      <c r="E5119" s="152">
        <v>5</v>
      </c>
      <c r="F5119" s="153">
        <v>249000</v>
      </c>
      <c r="G5119" s="153">
        <v>1245000</v>
      </c>
      <c r="H5119" s="50"/>
    </row>
    <row r="5120" spans="1:8" ht="29.25">
      <c r="A5120" s="151" t="s">
        <v>1713</v>
      </c>
      <c r="B5120" s="151" t="s">
        <v>75</v>
      </c>
      <c r="C5120" s="151" t="s">
        <v>76</v>
      </c>
      <c r="D5120" s="151" t="s">
        <v>78</v>
      </c>
      <c r="E5120" s="152">
        <v>7</v>
      </c>
      <c r="F5120" s="153">
        <v>189000</v>
      </c>
      <c r="G5120" s="153">
        <v>1323000</v>
      </c>
      <c r="H5120" s="50"/>
    </row>
    <row r="5121" spans="1:8" ht="29.25">
      <c r="A5121" s="151" t="s">
        <v>1713</v>
      </c>
      <c r="B5121" s="151" t="s">
        <v>81</v>
      </c>
      <c r="C5121" s="151" t="s">
        <v>82</v>
      </c>
      <c r="D5121" s="151" t="s">
        <v>72</v>
      </c>
      <c r="E5121" s="152">
        <v>3</v>
      </c>
      <c r="F5121" s="153">
        <v>159000</v>
      </c>
      <c r="G5121" s="153">
        <v>477000</v>
      </c>
      <c r="H5121" s="50"/>
    </row>
    <row r="5122" spans="1:8" ht="43.5">
      <c r="A5122" s="151" t="s">
        <v>1714</v>
      </c>
      <c r="B5122" s="151" t="s">
        <v>81</v>
      </c>
      <c r="C5122" s="151" t="s">
        <v>82</v>
      </c>
      <c r="D5122" s="151" t="s">
        <v>72</v>
      </c>
      <c r="E5122" s="152">
        <v>7</v>
      </c>
      <c r="F5122" s="153">
        <v>159000</v>
      </c>
      <c r="G5122" s="153">
        <v>1113000</v>
      </c>
      <c r="H5122" s="50"/>
    </row>
    <row r="5123" spans="1:8" ht="43.5">
      <c r="A5123" s="151" t="s">
        <v>1714</v>
      </c>
      <c r="B5123" s="151" t="s">
        <v>69</v>
      </c>
      <c r="C5123" s="151" t="s">
        <v>70</v>
      </c>
      <c r="D5123" s="151" t="s">
        <v>72</v>
      </c>
      <c r="E5123" s="152">
        <v>3</v>
      </c>
      <c r="F5123" s="153">
        <v>149000</v>
      </c>
      <c r="G5123" s="153">
        <v>447000</v>
      </c>
      <c r="H5123" s="50"/>
    </row>
    <row r="5124" spans="1:8" ht="43.5">
      <c r="A5124" s="151" t="s">
        <v>1714</v>
      </c>
      <c r="B5124" s="151" t="s">
        <v>83</v>
      </c>
      <c r="C5124" s="151" t="s">
        <v>84</v>
      </c>
      <c r="D5124" s="151" t="s">
        <v>72</v>
      </c>
      <c r="E5124" s="152">
        <v>2</v>
      </c>
      <c r="F5124" s="153">
        <v>125000</v>
      </c>
      <c r="G5124" s="153">
        <v>250000</v>
      </c>
      <c r="H5124" s="50"/>
    </row>
    <row r="5125" spans="1:8" ht="43.5">
      <c r="A5125" s="151" t="s">
        <v>1714</v>
      </c>
      <c r="B5125" s="151" t="s">
        <v>88</v>
      </c>
      <c r="C5125" s="151" t="s">
        <v>89</v>
      </c>
      <c r="D5125" s="151" t="s">
        <v>72</v>
      </c>
      <c r="E5125" s="152">
        <v>7</v>
      </c>
      <c r="F5125" s="153">
        <v>299000</v>
      </c>
      <c r="G5125" s="153">
        <v>2093000</v>
      </c>
      <c r="H5125" s="50"/>
    </row>
    <row r="5126" spans="1:8" ht="43.5">
      <c r="A5126" s="151" t="s">
        <v>1715</v>
      </c>
      <c r="B5126" s="151" t="s">
        <v>86</v>
      </c>
      <c r="C5126" s="151" t="s">
        <v>87</v>
      </c>
      <c r="D5126" s="151" t="s">
        <v>72</v>
      </c>
      <c r="E5126" s="152">
        <v>9</v>
      </c>
      <c r="F5126" s="153">
        <v>169000</v>
      </c>
      <c r="G5126" s="153">
        <v>1521000</v>
      </c>
      <c r="H5126" s="50"/>
    </row>
    <row r="5127" spans="1:8" ht="43.5">
      <c r="A5127" s="151" t="s">
        <v>1715</v>
      </c>
      <c r="B5127" s="151" t="s">
        <v>88</v>
      </c>
      <c r="C5127" s="151" t="s">
        <v>89</v>
      </c>
      <c r="D5127" s="151" t="s">
        <v>72</v>
      </c>
      <c r="E5127" s="152">
        <v>5</v>
      </c>
      <c r="F5127" s="153">
        <v>299000</v>
      </c>
      <c r="G5127" s="153">
        <v>1495000</v>
      </c>
      <c r="H5127" s="50"/>
    </row>
    <row r="5128" spans="1:8" ht="43.5">
      <c r="A5128" s="151" t="s">
        <v>1715</v>
      </c>
      <c r="B5128" s="151" t="s">
        <v>83</v>
      </c>
      <c r="C5128" s="151" t="s">
        <v>84</v>
      </c>
      <c r="D5128" s="151" t="s">
        <v>72</v>
      </c>
      <c r="E5128" s="152">
        <v>9</v>
      </c>
      <c r="F5128" s="153">
        <v>125000</v>
      </c>
      <c r="G5128" s="153">
        <v>1125000</v>
      </c>
      <c r="H5128" s="50"/>
    </row>
    <row r="5129" spans="1:8" ht="43.5">
      <c r="A5129" s="151" t="s">
        <v>1715</v>
      </c>
      <c r="B5129" s="151" t="s">
        <v>79</v>
      </c>
      <c r="C5129" s="151" t="s">
        <v>80</v>
      </c>
      <c r="D5129" s="151" t="s">
        <v>72</v>
      </c>
      <c r="E5129" s="152">
        <v>3</v>
      </c>
      <c r="F5129" s="153">
        <v>129000</v>
      </c>
      <c r="G5129" s="153">
        <v>387000</v>
      </c>
      <c r="H5129" s="50"/>
    </row>
    <row r="5130" spans="1:8" ht="43.5">
      <c r="A5130" s="151" t="s">
        <v>1715</v>
      </c>
      <c r="B5130" s="151" t="s">
        <v>75</v>
      </c>
      <c r="C5130" s="151" t="s">
        <v>76</v>
      </c>
      <c r="D5130" s="151" t="s">
        <v>78</v>
      </c>
      <c r="E5130" s="152">
        <v>10</v>
      </c>
      <c r="F5130" s="153">
        <v>189000</v>
      </c>
      <c r="G5130" s="153">
        <v>1890000</v>
      </c>
      <c r="H5130" s="50"/>
    </row>
    <row r="5131" spans="1:8" ht="43.5">
      <c r="A5131" s="151" t="s">
        <v>1715</v>
      </c>
      <c r="B5131" s="151" t="s">
        <v>96</v>
      </c>
      <c r="C5131" s="151" t="s">
        <v>97</v>
      </c>
      <c r="D5131" s="151" t="s">
        <v>72</v>
      </c>
      <c r="E5131" s="152">
        <v>3</v>
      </c>
      <c r="F5131" s="153">
        <v>449000</v>
      </c>
      <c r="G5131" s="153">
        <v>1347000</v>
      </c>
      <c r="H5131" s="50"/>
    </row>
    <row r="5132" spans="1:8" ht="43.5">
      <c r="A5132" s="151" t="s">
        <v>1716</v>
      </c>
      <c r="B5132" s="151" t="s">
        <v>98</v>
      </c>
      <c r="C5132" s="151" t="s">
        <v>99</v>
      </c>
      <c r="D5132" s="151" t="s">
        <v>72</v>
      </c>
      <c r="E5132" s="152">
        <v>3</v>
      </c>
      <c r="F5132" s="153">
        <v>99000</v>
      </c>
      <c r="G5132" s="153">
        <v>297000</v>
      </c>
      <c r="H5132" s="50"/>
    </row>
    <row r="5133" spans="1:8" ht="43.5">
      <c r="A5133" s="151" t="s">
        <v>1716</v>
      </c>
      <c r="B5133" s="151" t="s">
        <v>93</v>
      </c>
      <c r="C5133" s="151" t="s">
        <v>94</v>
      </c>
      <c r="D5133" s="151" t="s">
        <v>72</v>
      </c>
      <c r="E5133" s="152">
        <v>3</v>
      </c>
      <c r="F5133" s="153">
        <v>549000</v>
      </c>
      <c r="G5133" s="153">
        <v>1647000</v>
      </c>
      <c r="H5133" s="50"/>
    </row>
    <row r="5134" spans="1:8" ht="43.5">
      <c r="A5134" s="151" t="s">
        <v>1716</v>
      </c>
      <c r="B5134" s="151" t="s">
        <v>73</v>
      </c>
      <c r="C5134" s="151" t="s">
        <v>74</v>
      </c>
      <c r="D5134" s="151" t="s">
        <v>72</v>
      </c>
      <c r="E5134" s="152">
        <v>9</v>
      </c>
      <c r="F5134" s="153">
        <v>119000</v>
      </c>
      <c r="G5134" s="153">
        <v>1071000</v>
      </c>
      <c r="H5134" s="50"/>
    </row>
    <row r="5135" spans="1:8" ht="43.5">
      <c r="A5135" s="151" t="s">
        <v>1716</v>
      </c>
      <c r="B5135" s="151" t="s">
        <v>83</v>
      </c>
      <c r="C5135" s="151" t="s">
        <v>84</v>
      </c>
      <c r="D5135" s="151" t="s">
        <v>72</v>
      </c>
      <c r="E5135" s="152">
        <v>4</v>
      </c>
      <c r="F5135" s="153">
        <v>125000</v>
      </c>
      <c r="G5135" s="153">
        <v>500000</v>
      </c>
      <c r="H5135" s="50"/>
    </row>
    <row r="5136" spans="1:8" ht="43.5">
      <c r="A5136" s="151" t="s">
        <v>1716</v>
      </c>
      <c r="B5136" s="151" t="s">
        <v>96</v>
      </c>
      <c r="C5136" s="151" t="s">
        <v>97</v>
      </c>
      <c r="D5136" s="151" t="s">
        <v>72</v>
      </c>
      <c r="E5136" s="152">
        <v>4</v>
      </c>
      <c r="F5136" s="153">
        <v>449000</v>
      </c>
      <c r="G5136" s="153">
        <v>1796000</v>
      </c>
      <c r="H5136" s="50"/>
    </row>
    <row r="5137" spans="1:8" ht="43.5">
      <c r="A5137" s="151" t="s">
        <v>1716</v>
      </c>
      <c r="B5137" s="151" t="s">
        <v>69</v>
      </c>
      <c r="C5137" s="151" t="s">
        <v>70</v>
      </c>
      <c r="D5137" s="151" t="s">
        <v>72</v>
      </c>
      <c r="E5137" s="152">
        <v>9</v>
      </c>
      <c r="F5137" s="153">
        <v>149000</v>
      </c>
      <c r="G5137" s="153">
        <v>1341000</v>
      </c>
      <c r="H5137" s="50"/>
    </row>
    <row r="5138" spans="1:8" ht="43.5">
      <c r="A5138" s="151" t="s">
        <v>1717</v>
      </c>
      <c r="B5138" s="151" t="s">
        <v>81</v>
      </c>
      <c r="C5138" s="151" t="s">
        <v>82</v>
      </c>
      <c r="D5138" s="151" t="s">
        <v>72</v>
      </c>
      <c r="E5138" s="152">
        <v>4</v>
      </c>
      <c r="F5138" s="153">
        <v>159000</v>
      </c>
      <c r="G5138" s="153">
        <v>636000</v>
      </c>
      <c r="H5138" s="50"/>
    </row>
    <row r="5139" spans="1:8" ht="43.5">
      <c r="A5139" s="151" t="s">
        <v>1717</v>
      </c>
      <c r="B5139" s="151" t="s">
        <v>93</v>
      </c>
      <c r="C5139" s="151" t="s">
        <v>94</v>
      </c>
      <c r="D5139" s="151" t="s">
        <v>72</v>
      </c>
      <c r="E5139" s="152">
        <v>1</v>
      </c>
      <c r="F5139" s="153">
        <v>549000</v>
      </c>
      <c r="G5139" s="153">
        <v>549000</v>
      </c>
      <c r="H5139" s="50"/>
    </row>
    <row r="5140" spans="1:8" ht="29.25">
      <c r="A5140" s="151" t="s">
        <v>1718</v>
      </c>
      <c r="B5140" s="151" t="s">
        <v>83</v>
      </c>
      <c r="C5140" s="151" t="s">
        <v>84</v>
      </c>
      <c r="D5140" s="151" t="s">
        <v>72</v>
      </c>
      <c r="E5140" s="152">
        <v>7</v>
      </c>
      <c r="F5140" s="153">
        <v>125000</v>
      </c>
      <c r="G5140" s="153">
        <v>875000</v>
      </c>
      <c r="H5140" s="50"/>
    </row>
    <row r="5141" spans="1:8" ht="29.25">
      <c r="A5141" s="151" t="s">
        <v>1718</v>
      </c>
      <c r="B5141" s="151" t="s">
        <v>69</v>
      </c>
      <c r="C5141" s="151" t="s">
        <v>70</v>
      </c>
      <c r="D5141" s="151" t="s">
        <v>72</v>
      </c>
      <c r="E5141" s="152">
        <v>8</v>
      </c>
      <c r="F5141" s="153">
        <v>149000</v>
      </c>
      <c r="G5141" s="153">
        <v>1192000</v>
      </c>
      <c r="H5141" s="50"/>
    </row>
    <row r="5142" spans="1:8" ht="29.25">
      <c r="A5142" s="151" t="s">
        <v>1718</v>
      </c>
      <c r="B5142" s="151" t="s">
        <v>81</v>
      </c>
      <c r="C5142" s="151" t="s">
        <v>82</v>
      </c>
      <c r="D5142" s="151" t="s">
        <v>72</v>
      </c>
      <c r="E5142" s="152">
        <v>11</v>
      </c>
      <c r="F5142" s="153">
        <v>159000</v>
      </c>
      <c r="G5142" s="153">
        <v>1749000</v>
      </c>
      <c r="H5142" s="50"/>
    </row>
    <row r="5143" spans="1:8" ht="29.25">
      <c r="A5143" s="151" t="s">
        <v>1719</v>
      </c>
      <c r="B5143" s="151" t="s">
        <v>88</v>
      </c>
      <c r="C5143" s="151" t="s">
        <v>89</v>
      </c>
      <c r="D5143" s="151" t="s">
        <v>72</v>
      </c>
      <c r="E5143" s="152">
        <v>3</v>
      </c>
      <c r="F5143" s="153">
        <v>299000</v>
      </c>
      <c r="G5143" s="153">
        <v>897000</v>
      </c>
      <c r="H5143" s="50"/>
    </row>
    <row r="5144" spans="1:8" ht="29.25">
      <c r="A5144" s="151" t="s">
        <v>1719</v>
      </c>
      <c r="B5144" s="151" t="s">
        <v>101</v>
      </c>
      <c r="C5144" s="151" t="s">
        <v>102</v>
      </c>
      <c r="D5144" s="151" t="s">
        <v>78</v>
      </c>
      <c r="E5144" s="152">
        <v>7</v>
      </c>
      <c r="F5144" s="153">
        <v>139000</v>
      </c>
      <c r="G5144" s="153">
        <v>973000</v>
      </c>
      <c r="H5144" s="50"/>
    </row>
    <row r="5145" spans="1:8" ht="29.25">
      <c r="A5145" s="151" t="s">
        <v>1719</v>
      </c>
      <c r="B5145" s="151" t="s">
        <v>75</v>
      </c>
      <c r="C5145" s="151" t="s">
        <v>76</v>
      </c>
      <c r="D5145" s="151" t="s">
        <v>78</v>
      </c>
      <c r="E5145" s="152">
        <v>2</v>
      </c>
      <c r="F5145" s="153">
        <v>189000</v>
      </c>
      <c r="G5145" s="153">
        <v>378000</v>
      </c>
      <c r="H5145" s="50"/>
    </row>
    <row r="5146" spans="1:8" ht="29.25">
      <c r="A5146" s="151" t="s">
        <v>1719</v>
      </c>
      <c r="B5146" s="151" t="s">
        <v>96</v>
      </c>
      <c r="C5146" s="151" t="s">
        <v>97</v>
      </c>
      <c r="D5146" s="151" t="s">
        <v>72</v>
      </c>
      <c r="E5146" s="152">
        <v>4</v>
      </c>
      <c r="F5146" s="153">
        <v>449000</v>
      </c>
      <c r="G5146" s="153">
        <v>1796000</v>
      </c>
      <c r="H5146" s="50"/>
    </row>
    <row r="5147" spans="1:8" ht="29.25">
      <c r="A5147" s="151" t="s">
        <v>1719</v>
      </c>
      <c r="B5147" s="151" t="s">
        <v>83</v>
      </c>
      <c r="C5147" s="151" t="s">
        <v>84</v>
      </c>
      <c r="D5147" s="151" t="s">
        <v>72</v>
      </c>
      <c r="E5147" s="152">
        <v>2</v>
      </c>
      <c r="F5147" s="153">
        <v>125000</v>
      </c>
      <c r="G5147" s="153">
        <v>250000</v>
      </c>
      <c r="H5147" s="50"/>
    </row>
    <row r="5148" spans="1:8" ht="29.25">
      <c r="A5148" s="151" t="s">
        <v>1719</v>
      </c>
      <c r="B5148" s="151" t="s">
        <v>81</v>
      </c>
      <c r="C5148" s="151" t="s">
        <v>82</v>
      </c>
      <c r="D5148" s="151" t="s">
        <v>72</v>
      </c>
      <c r="E5148" s="152">
        <v>8</v>
      </c>
      <c r="F5148" s="153">
        <v>159000</v>
      </c>
      <c r="G5148" s="153">
        <v>1272000</v>
      </c>
      <c r="H5148" s="50"/>
    </row>
    <row r="5149" spans="1:8" ht="43.5">
      <c r="A5149" s="151" t="s">
        <v>1720</v>
      </c>
      <c r="B5149" s="151" t="s">
        <v>86</v>
      </c>
      <c r="C5149" s="151" t="s">
        <v>87</v>
      </c>
      <c r="D5149" s="151" t="s">
        <v>72</v>
      </c>
      <c r="E5149" s="152">
        <v>10</v>
      </c>
      <c r="F5149" s="153">
        <v>169000</v>
      </c>
      <c r="G5149" s="153">
        <v>1690000</v>
      </c>
      <c r="H5149" s="50"/>
    </row>
    <row r="5150" spans="1:8" ht="43.5">
      <c r="A5150" s="151" t="s">
        <v>1720</v>
      </c>
      <c r="B5150" s="151" t="s">
        <v>98</v>
      </c>
      <c r="C5150" s="151" t="s">
        <v>99</v>
      </c>
      <c r="D5150" s="151" t="s">
        <v>72</v>
      </c>
      <c r="E5150" s="152">
        <v>8</v>
      </c>
      <c r="F5150" s="153">
        <v>99000</v>
      </c>
      <c r="G5150" s="153">
        <v>792000</v>
      </c>
      <c r="H5150" s="50"/>
    </row>
    <row r="5151" spans="1:8" ht="43.5">
      <c r="A5151" s="151" t="s">
        <v>1720</v>
      </c>
      <c r="B5151" s="151" t="s">
        <v>73</v>
      </c>
      <c r="C5151" s="151" t="s">
        <v>74</v>
      </c>
      <c r="D5151" s="151" t="s">
        <v>72</v>
      </c>
      <c r="E5151" s="152">
        <v>1</v>
      </c>
      <c r="F5151" s="153">
        <v>119000</v>
      </c>
      <c r="G5151" s="153">
        <v>119000</v>
      </c>
      <c r="H5151" s="50"/>
    </row>
    <row r="5152" spans="1:8" ht="43.5">
      <c r="A5152" s="151" t="s">
        <v>1721</v>
      </c>
      <c r="B5152" s="151" t="s">
        <v>88</v>
      </c>
      <c r="C5152" s="151" t="s">
        <v>89</v>
      </c>
      <c r="D5152" s="151" t="s">
        <v>72</v>
      </c>
      <c r="E5152" s="152">
        <v>1</v>
      </c>
      <c r="F5152" s="153">
        <v>299000</v>
      </c>
      <c r="G5152" s="153">
        <v>299000</v>
      </c>
      <c r="H5152" s="50"/>
    </row>
    <row r="5153" spans="1:8" ht="43.5">
      <c r="A5153" s="151" t="s">
        <v>1721</v>
      </c>
      <c r="B5153" s="151" t="s">
        <v>93</v>
      </c>
      <c r="C5153" s="151" t="s">
        <v>94</v>
      </c>
      <c r="D5153" s="151" t="s">
        <v>72</v>
      </c>
      <c r="E5153" s="152">
        <v>2</v>
      </c>
      <c r="F5153" s="153">
        <v>549000</v>
      </c>
      <c r="G5153" s="153">
        <v>1098000</v>
      </c>
      <c r="H5153" s="50"/>
    </row>
    <row r="5154" spans="1:8" ht="43.5">
      <c r="A5154" s="151" t="s">
        <v>1721</v>
      </c>
      <c r="B5154" s="151" t="s">
        <v>81</v>
      </c>
      <c r="C5154" s="151" t="s">
        <v>82</v>
      </c>
      <c r="D5154" s="151" t="s">
        <v>72</v>
      </c>
      <c r="E5154" s="152">
        <v>1</v>
      </c>
      <c r="F5154" s="153">
        <v>159000</v>
      </c>
      <c r="G5154" s="153">
        <v>159000</v>
      </c>
      <c r="H5154" s="50"/>
    </row>
    <row r="5155" spans="1:8" ht="43.5">
      <c r="A5155" s="151" t="s">
        <v>1721</v>
      </c>
      <c r="B5155" s="151" t="s">
        <v>69</v>
      </c>
      <c r="C5155" s="151" t="s">
        <v>70</v>
      </c>
      <c r="D5155" s="151" t="s">
        <v>72</v>
      </c>
      <c r="E5155" s="152">
        <v>1</v>
      </c>
      <c r="F5155" s="153">
        <v>149000</v>
      </c>
      <c r="G5155" s="153">
        <v>149000</v>
      </c>
      <c r="H5155" s="50"/>
    </row>
    <row r="5156" spans="1:8" ht="43.5">
      <c r="A5156" s="151" t="s">
        <v>1721</v>
      </c>
      <c r="B5156" s="151" t="s">
        <v>96</v>
      </c>
      <c r="C5156" s="151" t="s">
        <v>97</v>
      </c>
      <c r="D5156" s="151" t="s">
        <v>72</v>
      </c>
      <c r="E5156" s="152">
        <v>5</v>
      </c>
      <c r="F5156" s="153">
        <v>449000</v>
      </c>
      <c r="G5156" s="153">
        <v>2245000</v>
      </c>
      <c r="H5156" s="50"/>
    </row>
    <row r="5157" spans="1:8" ht="43.5">
      <c r="A5157" s="151" t="s">
        <v>1722</v>
      </c>
      <c r="B5157" s="151" t="s">
        <v>91</v>
      </c>
      <c r="C5157" s="151" t="s">
        <v>92</v>
      </c>
      <c r="D5157" s="151" t="s">
        <v>72</v>
      </c>
      <c r="E5157" s="152">
        <v>4</v>
      </c>
      <c r="F5157" s="153">
        <v>249000</v>
      </c>
      <c r="G5157" s="153">
        <v>996000</v>
      </c>
      <c r="H5157" s="50"/>
    </row>
    <row r="5158" spans="1:8" ht="43.5">
      <c r="A5158" s="151" t="s">
        <v>1722</v>
      </c>
      <c r="B5158" s="151" t="s">
        <v>86</v>
      </c>
      <c r="C5158" s="151" t="s">
        <v>87</v>
      </c>
      <c r="D5158" s="151" t="s">
        <v>72</v>
      </c>
      <c r="E5158" s="152">
        <v>4</v>
      </c>
      <c r="F5158" s="153">
        <v>169000</v>
      </c>
      <c r="G5158" s="153">
        <v>676000</v>
      </c>
      <c r="H5158" s="50"/>
    </row>
    <row r="5159" spans="1:8" ht="43.5">
      <c r="A5159" s="151" t="s">
        <v>1722</v>
      </c>
      <c r="B5159" s="151" t="s">
        <v>98</v>
      </c>
      <c r="C5159" s="151" t="s">
        <v>99</v>
      </c>
      <c r="D5159" s="151" t="s">
        <v>72</v>
      </c>
      <c r="E5159" s="152">
        <v>2</v>
      </c>
      <c r="F5159" s="153">
        <v>99000</v>
      </c>
      <c r="G5159" s="153">
        <v>198000</v>
      </c>
      <c r="H5159" s="50"/>
    </row>
    <row r="5160" spans="1:8" ht="43.5">
      <c r="A5160" s="151" t="s">
        <v>1722</v>
      </c>
      <c r="B5160" s="151" t="s">
        <v>83</v>
      </c>
      <c r="C5160" s="151" t="s">
        <v>84</v>
      </c>
      <c r="D5160" s="151" t="s">
        <v>72</v>
      </c>
      <c r="E5160" s="152">
        <v>7</v>
      </c>
      <c r="F5160" s="153">
        <v>125000</v>
      </c>
      <c r="G5160" s="153">
        <v>875000</v>
      </c>
      <c r="H5160" s="50"/>
    </row>
    <row r="5161" spans="1:8" ht="29.25">
      <c r="A5161" s="151" t="s">
        <v>1723</v>
      </c>
      <c r="B5161" s="151" t="s">
        <v>75</v>
      </c>
      <c r="C5161" s="151" t="s">
        <v>76</v>
      </c>
      <c r="D5161" s="151" t="s">
        <v>78</v>
      </c>
      <c r="E5161" s="152">
        <v>5</v>
      </c>
      <c r="F5161" s="153">
        <v>189000</v>
      </c>
      <c r="G5161" s="153">
        <v>945000</v>
      </c>
      <c r="H5161" s="50"/>
    </row>
    <row r="5162" spans="1:8" ht="29.25">
      <c r="A5162" s="151" t="s">
        <v>1723</v>
      </c>
      <c r="B5162" s="151" t="s">
        <v>98</v>
      </c>
      <c r="C5162" s="151" t="s">
        <v>99</v>
      </c>
      <c r="D5162" s="151" t="s">
        <v>72</v>
      </c>
      <c r="E5162" s="152">
        <v>11</v>
      </c>
      <c r="F5162" s="153">
        <v>99000</v>
      </c>
      <c r="G5162" s="153">
        <v>1089000</v>
      </c>
      <c r="H5162" s="50"/>
    </row>
    <row r="5163" spans="1:8" ht="29.25">
      <c r="A5163" s="151" t="s">
        <v>1723</v>
      </c>
      <c r="B5163" s="151" t="s">
        <v>101</v>
      </c>
      <c r="C5163" s="151" t="s">
        <v>102</v>
      </c>
      <c r="D5163" s="151" t="s">
        <v>78</v>
      </c>
      <c r="E5163" s="152">
        <v>12</v>
      </c>
      <c r="F5163" s="153">
        <v>139000</v>
      </c>
      <c r="G5163" s="153">
        <v>1668000</v>
      </c>
      <c r="H5163" s="50"/>
    </row>
    <row r="5164" spans="1:8" ht="29.25">
      <c r="A5164" s="151" t="s">
        <v>1723</v>
      </c>
      <c r="B5164" s="151" t="s">
        <v>69</v>
      </c>
      <c r="C5164" s="151" t="s">
        <v>70</v>
      </c>
      <c r="D5164" s="151" t="s">
        <v>72</v>
      </c>
      <c r="E5164" s="152">
        <v>11</v>
      </c>
      <c r="F5164" s="153">
        <v>149000</v>
      </c>
      <c r="G5164" s="153">
        <v>1639000</v>
      </c>
      <c r="H5164" s="50"/>
    </row>
    <row r="5165" spans="1:8" ht="29.25">
      <c r="A5165" s="151" t="s">
        <v>1724</v>
      </c>
      <c r="B5165" s="151" t="s">
        <v>75</v>
      </c>
      <c r="C5165" s="151" t="s">
        <v>76</v>
      </c>
      <c r="D5165" s="151" t="s">
        <v>78</v>
      </c>
      <c r="E5165" s="152">
        <v>3</v>
      </c>
      <c r="F5165" s="153">
        <v>189000</v>
      </c>
      <c r="G5165" s="153">
        <v>567000</v>
      </c>
      <c r="H5165" s="50"/>
    </row>
    <row r="5166" spans="1:8" ht="29.25">
      <c r="A5166" s="151" t="s">
        <v>1724</v>
      </c>
      <c r="B5166" s="151" t="s">
        <v>98</v>
      </c>
      <c r="C5166" s="151" t="s">
        <v>99</v>
      </c>
      <c r="D5166" s="151" t="s">
        <v>72</v>
      </c>
      <c r="E5166" s="152">
        <v>3</v>
      </c>
      <c r="F5166" s="153">
        <v>99000</v>
      </c>
      <c r="G5166" s="153">
        <v>297000</v>
      </c>
      <c r="H5166" s="50"/>
    </row>
    <row r="5167" spans="1:8" ht="29.25">
      <c r="A5167" s="151" t="s">
        <v>1724</v>
      </c>
      <c r="B5167" s="151" t="s">
        <v>101</v>
      </c>
      <c r="C5167" s="151" t="s">
        <v>102</v>
      </c>
      <c r="D5167" s="151" t="s">
        <v>78</v>
      </c>
      <c r="E5167" s="152">
        <v>9</v>
      </c>
      <c r="F5167" s="153">
        <v>139000</v>
      </c>
      <c r="G5167" s="153">
        <v>1251000</v>
      </c>
      <c r="H5167" s="50"/>
    </row>
    <row r="5168" spans="1:8" ht="29.25">
      <c r="A5168" s="151" t="s">
        <v>1724</v>
      </c>
      <c r="B5168" s="151" t="s">
        <v>83</v>
      </c>
      <c r="C5168" s="151" t="s">
        <v>84</v>
      </c>
      <c r="D5168" s="151" t="s">
        <v>72</v>
      </c>
      <c r="E5168" s="152">
        <v>8</v>
      </c>
      <c r="F5168" s="153">
        <v>125000</v>
      </c>
      <c r="G5168" s="153">
        <v>1000000</v>
      </c>
      <c r="H5168" s="50"/>
    </row>
    <row r="5169" spans="1:8" ht="29.25">
      <c r="A5169" s="151" t="s">
        <v>1725</v>
      </c>
      <c r="B5169" s="151" t="s">
        <v>83</v>
      </c>
      <c r="C5169" s="151" t="s">
        <v>84</v>
      </c>
      <c r="D5169" s="151" t="s">
        <v>72</v>
      </c>
      <c r="E5169" s="152">
        <v>8</v>
      </c>
      <c r="F5169" s="153">
        <v>125000</v>
      </c>
      <c r="G5169" s="153">
        <v>1000000</v>
      </c>
      <c r="H5169" s="50"/>
    </row>
    <row r="5170" spans="1:8" ht="29.25">
      <c r="A5170" s="151" t="s">
        <v>1725</v>
      </c>
      <c r="B5170" s="151" t="s">
        <v>73</v>
      </c>
      <c r="C5170" s="151" t="s">
        <v>74</v>
      </c>
      <c r="D5170" s="151" t="s">
        <v>72</v>
      </c>
      <c r="E5170" s="152">
        <v>12</v>
      </c>
      <c r="F5170" s="153">
        <v>119000</v>
      </c>
      <c r="G5170" s="153">
        <v>1428000</v>
      </c>
      <c r="H5170" s="50"/>
    </row>
    <row r="5171" spans="1:8" ht="29.25">
      <c r="A5171" s="151" t="s">
        <v>1725</v>
      </c>
      <c r="B5171" s="151" t="s">
        <v>91</v>
      </c>
      <c r="C5171" s="151" t="s">
        <v>92</v>
      </c>
      <c r="D5171" s="151" t="s">
        <v>72</v>
      </c>
      <c r="E5171" s="152">
        <v>4</v>
      </c>
      <c r="F5171" s="153">
        <v>249000</v>
      </c>
      <c r="G5171" s="153">
        <v>996000</v>
      </c>
      <c r="H5171" s="50"/>
    </row>
    <row r="5172" spans="1:8" ht="29.25">
      <c r="A5172" s="151" t="s">
        <v>1725</v>
      </c>
      <c r="B5172" s="151" t="s">
        <v>101</v>
      </c>
      <c r="C5172" s="151" t="s">
        <v>102</v>
      </c>
      <c r="D5172" s="151" t="s">
        <v>78</v>
      </c>
      <c r="E5172" s="152">
        <v>8</v>
      </c>
      <c r="F5172" s="153">
        <v>139000</v>
      </c>
      <c r="G5172" s="153">
        <v>1112000</v>
      </c>
      <c r="H5172" s="50"/>
    </row>
    <row r="5173" spans="1:8" ht="29.25">
      <c r="A5173" s="151" t="s">
        <v>1726</v>
      </c>
      <c r="B5173" s="151" t="s">
        <v>69</v>
      </c>
      <c r="C5173" s="151" t="s">
        <v>70</v>
      </c>
      <c r="D5173" s="151" t="s">
        <v>72</v>
      </c>
      <c r="E5173" s="152">
        <v>12</v>
      </c>
      <c r="F5173" s="153">
        <v>149000</v>
      </c>
      <c r="G5173" s="153">
        <v>1788000</v>
      </c>
      <c r="H5173" s="50"/>
    </row>
    <row r="5174" spans="1:8" ht="29.25">
      <c r="A5174" s="151" t="s">
        <v>1726</v>
      </c>
      <c r="B5174" s="151" t="s">
        <v>75</v>
      </c>
      <c r="C5174" s="151" t="s">
        <v>76</v>
      </c>
      <c r="D5174" s="151" t="s">
        <v>78</v>
      </c>
      <c r="E5174" s="152">
        <v>12</v>
      </c>
      <c r="F5174" s="153">
        <v>189000</v>
      </c>
      <c r="G5174" s="153">
        <v>2268000</v>
      </c>
      <c r="H5174" s="50"/>
    </row>
    <row r="5175" spans="1:8" ht="29.25">
      <c r="A5175" s="151" t="s">
        <v>1726</v>
      </c>
      <c r="B5175" s="151" t="s">
        <v>101</v>
      </c>
      <c r="C5175" s="151" t="s">
        <v>102</v>
      </c>
      <c r="D5175" s="151" t="s">
        <v>78</v>
      </c>
      <c r="E5175" s="152">
        <v>12</v>
      </c>
      <c r="F5175" s="153">
        <v>139000</v>
      </c>
      <c r="G5175" s="153">
        <v>1668000</v>
      </c>
      <c r="H5175" s="50"/>
    </row>
    <row r="5176" spans="1:8" ht="29.25">
      <c r="A5176" s="151" t="s">
        <v>1726</v>
      </c>
      <c r="B5176" s="151" t="s">
        <v>88</v>
      </c>
      <c r="C5176" s="151" t="s">
        <v>89</v>
      </c>
      <c r="D5176" s="151" t="s">
        <v>72</v>
      </c>
      <c r="E5176" s="152">
        <v>4</v>
      </c>
      <c r="F5176" s="153">
        <v>299000</v>
      </c>
      <c r="G5176" s="153">
        <v>1196000</v>
      </c>
      <c r="H5176" s="50"/>
    </row>
    <row r="5177" spans="1:8" ht="29.25">
      <c r="A5177" s="151" t="s">
        <v>1726</v>
      </c>
      <c r="B5177" s="151" t="s">
        <v>73</v>
      </c>
      <c r="C5177" s="151" t="s">
        <v>74</v>
      </c>
      <c r="D5177" s="151" t="s">
        <v>72</v>
      </c>
      <c r="E5177" s="152">
        <v>11</v>
      </c>
      <c r="F5177" s="153">
        <v>119000</v>
      </c>
      <c r="G5177" s="153">
        <v>1309000</v>
      </c>
      <c r="H5177" s="50"/>
    </row>
    <row r="5178" spans="1:8" ht="29.25">
      <c r="A5178" s="151" t="s">
        <v>1726</v>
      </c>
      <c r="B5178" s="151" t="s">
        <v>81</v>
      </c>
      <c r="C5178" s="151" t="s">
        <v>82</v>
      </c>
      <c r="D5178" s="151" t="s">
        <v>72</v>
      </c>
      <c r="E5178" s="152">
        <v>6</v>
      </c>
      <c r="F5178" s="153">
        <v>159000</v>
      </c>
      <c r="G5178" s="153">
        <v>954000</v>
      </c>
      <c r="H5178" s="50"/>
    </row>
    <row r="5179" spans="1:8" ht="43.5">
      <c r="A5179" s="151" t="s">
        <v>1727</v>
      </c>
      <c r="B5179" s="151" t="s">
        <v>86</v>
      </c>
      <c r="C5179" s="151" t="s">
        <v>87</v>
      </c>
      <c r="D5179" s="151" t="s">
        <v>72</v>
      </c>
      <c r="E5179" s="152">
        <v>4</v>
      </c>
      <c r="F5179" s="153">
        <v>169000</v>
      </c>
      <c r="G5179" s="153">
        <v>676000</v>
      </c>
      <c r="H5179" s="50"/>
    </row>
    <row r="5180" spans="1:8" ht="43.5">
      <c r="A5180" s="151" t="s">
        <v>1727</v>
      </c>
      <c r="B5180" s="151" t="s">
        <v>91</v>
      </c>
      <c r="C5180" s="151" t="s">
        <v>92</v>
      </c>
      <c r="D5180" s="151" t="s">
        <v>72</v>
      </c>
      <c r="E5180" s="152">
        <v>3</v>
      </c>
      <c r="F5180" s="153">
        <v>249000</v>
      </c>
      <c r="G5180" s="153">
        <v>747000</v>
      </c>
      <c r="H5180" s="50"/>
    </row>
    <row r="5181" spans="1:8" ht="43.5">
      <c r="A5181" s="151" t="s">
        <v>1727</v>
      </c>
      <c r="B5181" s="151" t="s">
        <v>98</v>
      </c>
      <c r="C5181" s="151" t="s">
        <v>99</v>
      </c>
      <c r="D5181" s="151" t="s">
        <v>72</v>
      </c>
      <c r="E5181" s="152">
        <v>6</v>
      </c>
      <c r="F5181" s="153">
        <v>99000</v>
      </c>
      <c r="G5181" s="153">
        <v>594000</v>
      </c>
      <c r="H5181" s="50"/>
    </row>
    <row r="5182" spans="1:8" ht="43.5">
      <c r="A5182" s="151" t="s">
        <v>1728</v>
      </c>
      <c r="B5182" s="151" t="s">
        <v>93</v>
      </c>
      <c r="C5182" s="151" t="s">
        <v>94</v>
      </c>
      <c r="D5182" s="151" t="s">
        <v>72</v>
      </c>
      <c r="E5182" s="152">
        <v>3</v>
      </c>
      <c r="F5182" s="153">
        <v>549000</v>
      </c>
      <c r="G5182" s="153">
        <v>1647000</v>
      </c>
      <c r="H5182" s="50"/>
    </row>
    <row r="5183" spans="1:8" ht="43.5">
      <c r="A5183" s="151" t="s">
        <v>1728</v>
      </c>
      <c r="B5183" s="151" t="s">
        <v>79</v>
      </c>
      <c r="C5183" s="151" t="s">
        <v>80</v>
      </c>
      <c r="D5183" s="151" t="s">
        <v>72</v>
      </c>
      <c r="E5183" s="152">
        <v>8</v>
      </c>
      <c r="F5183" s="153">
        <v>129000</v>
      </c>
      <c r="G5183" s="153">
        <v>1032000</v>
      </c>
      <c r="H5183" s="50"/>
    </row>
    <row r="5184" spans="1:8" ht="43.5">
      <c r="A5184" s="151" t="s">
        <v>1728</v>
      </c>
      <c r="B5184" s="151" t="s">
        <v>81</v>
      </c>
      <c r="C5184" s="151" t="s">
        <v>82</v>
      </c>
      <c r="D5184" s="151" t="s">
        <v>72</v>
      </c>
      <c r="E5184" s="152">
        <v>10</v>
      </c>
      <c r="F5184" s="153">
        <v>159000</v>
      </c>
      <c r="G5184" s="153">
        <v>1590000</v>
      </c>
      <c r="H5184" s="50"/>
    </row>
    <row r="5185" spans="1:8" ht="43.5">
      <c r="A5185" s="151" t="s">
        <v>1728</v>
      </c>
      <c r="B5185" s="151" t="s">
        <v>101</v>
      </c>
      <c r="C5185" s="151" t="s">
        <v>102</v>
      </c>
      <c r="D5185" s="151" t="s">
        <v>78</v>
      </c>
      <c r="E5185" s="152">
        <v>9</v>
      </c>
      <c r="F5185" s="153">
        <v>139000</v>
      </c>
      <c r="G5185" s="153">
        <v>1251000</v>
      </c>
      <c r="H5185" s="50"/>
    </row>
    <row r="5186" spans="1:8" ht="43.5">
      <c r="A5186" s="151" t="s">
        <v>1729</v>
      </c>
      <c r="B5186" s="151" t="s">
        <v>83</v>
      </c>
      <c r="C5186" s="151" t="s">
        <v>84</v>
      </c>
      <c r="D5186" s="151" t="s">
        <v>72</v>
      </c>
      <c r="E5186" s="152">
        <v>4</v>
      </c>
      <c r="F5186" s="153">
        <v>125000</v>
      </c>
      <c r="G5186" s="153">
        <v>500000</v>
      </c>
      <c r="H5186" s="50"/>
    </row>
    <row r="5187" spans="1:8" ht="43.5">
      <c r="A5187" s="151" t="s">
        <v>1729</v>
      </c>
      <c r="B5187" s="151" t="s">
        <v>88</v>
      </c>
      <c r="C5187" s="151" t="s">
        <v>89</v>
      </c>
      <c r="D5187" s="151" t="s">
        <v>72</v>
      </c>
      <c r="E5187" s="152">
        <v>6</v>
      </c>
      <c r="F5187" s="153">
        <v>299000</v>
      </c>
      <c r="G5187" s="153">
        <v>1794000</v>
      </c>
      <c r="H5187" s="50"/>
    </row>
    <row r="5188" spans="1:8" ht="43.5">
      <c r="A5188" s="151" t="s">
        <v>1729</v>
      </c>
      <c r="B5188" s="151" t="s">
        <v>69</v>
      </c>
      <c r="C5188" s="151" t="s">
        <v>70</v>
      </c>
      <c r="D5188" s="151" t="s">
        <v>72</v>
      </c>
      <c r="E5188" s="152">
        <v>4</v>
      </c>
      <c r="F5188" s="153">
        <v>149000</v>
      </c>
      <c r="G5188" s="153">
        <v>596000</v>
      </c>
      <c r="H5188" s="50"/>
    </row>
    <row r="5189" spans="1:8" ht="43.5">
      <c r="A5189" s="151" t="s">
        <v>1730</v>
      </c>
      <c r="B5189" s="151" t="s">
        <v>88</v>
      </c>
      <c r="C5189" s="151" t="s">
        <v>89</v>
      </c>
      <c r="D5189" s="151" t="s">
        <v>72</v>
      </c>
      <c r="E5189" s="152">
        <v>2</v>
      </c>
      <c r="F5189" s="153">
        <v>299000</v>
      </c>
      <c r="G5189" s="153">
        <v>598000</v>
      </c>
      <c r="H5189" s="50"/>
    </row>
    <row r="5190" spans="1:8" ht="43.5">
      <c r="A5190" s="151" t="s">
        <v>1730</v>
      </c>
      <c r="B5190" s="151" t="s">
        <v>69</v>
      </c>
      <c r="C5190" s="151" t="s">
        <v>70</v>
      </c>
      <c r="D5190" s="151" t="s">
        <v>72</v>
      </c>
      <c r="E5190" s="152">
        <v>6</v>
      </c>
      <c r="F5190" s="153">
        <v>149000</v>
      </c>
      <c r="G5190" s="153">
        <v>894000</v>
      </c>
      <c r="H5190" s="50"/>
    </row>
    <row r="5191" spans="1:8" ht="43.5">
      <c r="A5191" s="151" t="s">
        <v>1730</v>
      </c>
      <c r="B5191" s="151" t="s">
        <v>73</v>
      </c>
      <c r="C5191" s="151" t="s">
        <v>74</v>
      </c>
      <c r="D5191" s="151" t="s">
        <v>72</v>
      </c>
      <c r="E5191" s="152">
        <v>9</v>
      </c>
      <c r="F5191" s="153">
        <v>119000</v>
      </c>
      <c r="G5191" s="153">
        <v>1071000</v>
      </c>
      <c r="H5191" s="50"/>
    </row>
    <row r="5192" spans="1:8" ht="29.25">
      <c r="A5192" s="151" t="s">
        <v>1731</v>
      </c>
      <c r="B5192" s="151" t="s">
        <v>75</v>
      </c>
      <c r="C5192" s="151" t="s">
        <v>76</v>
      </c>
      <c r="D5192" s="151" t="s">
        <v>78</v>
      </c>
      <c r="E5192" s="152">
        <v>9</v>
      </c>
      <c r="F5192" s="153">
        <v>189000</v>
      </c>
      <c r="G5192" s="153">
        <v>1701000</v>
      </c>
      <c r="H5192" s="50"/>
    </row>
    <row r="5193" spans="1:8" ht="29.25">
      <c r="A5193" s="151" t="s">
        <v>1731</v>
      </c>
      <c r="B5193" s="151" t="s">
        <v>96</v>
      </c>
      <c r="C5193" s="151" t="s">
        <v>97</v>
      </c>
      <c r="D5193" s="151" t="s">
        <v>72</v>
      </c>
      <c r="E5193" s="152">
        <v>1</v>
      </c>
      <c r="F5193" s="153">
        <v>449000</v>
      </c>
      <c r="G5193" s="153">
        <v>449000</v>
      </c>
      <c r="H5193" s="50"/>
    </row>
    <row r="5194" spans="1:8" ht="29.25">
      <c r="A5194" s="151" t="s">
        <v>1731</v>
      </c>
      <c r="B5194" s="151" t="s">
        <v>88</v>
      </c>
      <c r="C5194" s="151" t="s">
        <v>89</v>
      </c>
      <c r="D5194" s="151" t="s">
        <v>72</v>
      </c>
      <c r="E5194" s="152">
        <v>2</v>
      </c>
      <c r="F5194" s="153">
        <v>299000</v>
      </c>
      <c r="G5194" s="153">
        <v>598000</v>
      </c>
      <c r="H5194" s="50"/>
    </row>
    <row r="5195" spans="1:8" ht="29.25">
      <c r="A5195" s="151" t="s">
        <v>1731</v>
      </c>
      <c r="B5195" s="151" t="s">
        <v>83</v>
      </c>
      <c r="C5195" s="151" t="s">
        <v>84</v>
      </c>
      <c r="D5195" s="151" t="s">
        <v>72</v>
      </c>
      <c r="E5195" s="152">
        <v>9</v>
      </c>
      <c r="F5195" s="153">
        <v>125000</v>
      </c>
      <c r="G5195" s="153">
        <v>1125000</v>
      </c>
      <c r="H5195" s="50"/>
    </row>
    <row r="5196" spans="1:8" ht="43.5">
      <c r="A5196" s="151" t="s">
        <v>1732</v>
      </c>
      <c r="B5196" s="151" t="s">
        <v>73</v>
      </c>
      <c r="C5196" s="151" t="s">
        <v>74</v>
      </c>
      <c r="D5196" s="151" t="s">
        <v>72</v>
      </c>
      <c r="E5196" s="152">
        <v>2</v>
      </c>
      <c r="F5196" s="153">
        <v>119000</v>
      </c>
      <c r="G5196" s="153">
        <v>238000</v>
      </c>
      <c r="H5196" s="50"/>
    </row>
    <row r="5197" spans="1:8" ht="43.5">
      <c r="A5197" s="151" t="s">
        <v>1732</v>
      </c>
      <c r="B5197" s="151" t="s">
        <v>93</v>
      </c>
      <c r="C5197" s="151" t="s">
        <v>94</v>
      </c>
      <c r="D5197" s="151" t="s">
        <v>72</v>
      </c>
      <c r="E5197" s="152">
        <v>3</v>
      </c>
      <c r="F5197" s="153">
        <v>549000</v>
      </c>
      <c r="G5197" s="153">
        <v>1647000</v>
      </c>
      <c r="H5197" s="50"/>
    </row>
    <row r="5198" spans="1:8" ht="43.5">
      <c r="A5198" s="151" t="s">
        <v>1732</v>
      </c>
      <c r="B5198" s="151" t="s">
        <v>101</v>
      </c>
      <c r="C5198" s="151" t="s">
        <v>102</v>
      </c>
      <c r="D5198" s="151" t="s">
        <v>78</v>
      </c>
      <c r="E5198" s="152">
        <v>3</v>
      </c>
      <c r="F5198" s="153">
        <v>139000</v>
      </c>
      <c r="G5198" s="153">
        <v>417000</v>
      </c>
      <c r="H5198" s="50"/>
    </row>
    <row r="5199" spans="1:8" ht="43.5">
      <c r="A5199" s="151" t="s">
        <v>1732</v>
      </c>
      <c r="B5199" s="151" t="s">
        <v>86</v>
      </c>
      <c r="C5199" s="151" t="s">
        <v>87</v>
      </c>
      <c r="D5199" s="151" t="s">
        <v>72</v>
      </c>
      <c r="E5199" s="152">
        <v>11</v>
      </c>
      <c r="F5199" s="153">
        <v>169000</v>
      </c>
      <c r="G5199" s="153">
        <v>1859000</v>
      </c>
      <c r="H5199" s="50"/>
    </row>
    <row r="5200" spans="1:8" ht="29.25">
      <c r="A5200" s="151" t="s">
        <v>1733</v>
      </c>
      <c r="B5200" s="151" t="s">
        <v>86</v>
      </c>
      <c r="C5200" s="151" t="s">
        <v>87</v>
      </c>
      <c r="D5200" s="151" t="s">
        <v>72</v>
      </c>
      <c r="E5200" s="152">
        <v>2</v>
      </c>
      <c r="F5200" s="153">
        <v>169000</v>
      </c>
      <c r="G5200" s="153">
        <v>338000</v>
      </c>
      <c r="H5200" s="50"/>
    </row>
    <row r="5201" spans="1:8" ht="29.25">
      <c r="A5201" s="151" t="s">
        <v>1733</v>
      </c>
      <c r="B5201" s="151" t="s">
        <v>93</v>
      </c>
      <c r="C5201" s="151" t="s">
        <v>94</v>
      </c>
      <c r="D5201" s="151" t="s">
        <v>72</v>
      </c>
      <c r="E5201" s="152">
        <v>4</v>
      </c>
      <c r="F5201" s="153">
        <v>549000</v>
      </c>
      <c r="G5201" s="153">
        <v>2196000</v>
      </c>
      <c r="H5201" s="50"/>
    </row>
    <row r="5202" spans="1:8" ht="29.25">
      <c r="A5202" s="151" t="s">
        <v>1733</v>
      </c>
      <c r="B5202" s="151" t="s">
        <v>69</v>
      </c>
      <c r="C5202" s="151" t="s">
        <v>70</v>
      </c>
      <c r="D5202" s="151" t="s">
        <v>72</v>
      </c>
      <c r="E5202" s="152">
        <v>7</v>
      </c>
      <c r="F5202" s="153">
        <v>149000</v>
      </c>
      <c r="G5202" s="153">
        <v>1043000</v>
      </c>
      <c r="H5202" s="50"/>
    </row>
    <row r="5203" spans="1:8" ht="43.5">
      <c r="A5203" s="151" t="s">
        <v>1734</v>
      </c>
      <c r="B5203" s="151" t="s">
        <v>101</v>
      </c>
      <c r="C5203" s="151" t="s">
        <v>102</v>
      </c>
      <c r="D5203" s="151" t="s">
        <v>78</v>
      </c>
      <c r="E5203" s="152">
        <v>8</v>
      </c>
      <c r="F5203" s="153">
        <v>139000</v>
      </c>
      <c r="G5203" s="153">
        <v>1112000</v>
      </c>
      <c r="H5203" s="50"/>
    </row>
    <row r="5204" spans="1:8" ht="43.5">
      <c r="A5204" s="151" t="s">
        <v>1734</v>
      </c>
      <c r="B5204" s="151" t="s">
        <v>79</v>
      </c>
      <c r="C5204" s="151" t="s">
        <v>80</v>
      </c>
      <c r="D5204" s="151" t="s">
        <v>72</v>
      </c>
      <c r="E5204" s="152">
        <v>3</v>
      </c>
      <c r="F5204" s="153">
        <v>129000</v>
      </c>
      <c r="G5204" s="153">
        <v>387000</v>
      </c>
      <c r="H5204" s="50"/>
    </row>
    <row r="5205" spans="1:8" ht="43.5">
      <c r="A5205" s="151" t="s">
        <v>1734</v>
      </c>
      <c r="B5205" s="151" t="s">
        <v>83</v>
      </c>
      <c r="C5205" s="151" t="s">
        <v>84</v>
      </c>
      <c r="D5205" s="151" t="s">
        <v>72</v>
      </c>
      <c r="E5205" s="152">
        <v>2</v>
      </c>
      <c r="F5205" s="153">
        <v>125000</v>
      </c>
      <c r="G5205" s="153">
        <v>250000</v>
      </c>
      <c r="H5205" s="50"/>
    </row>
    <row r="5206" spans="1:8" ht="43.5">
      <c r="A5206" s="151" t="s">
        <v>1734</v>
      </c>
      <c r="B5206" s="151" t="s">
        <v>86</v>
      </c>
      <c r="C5206" s="151" t="s">
        <v>87</v>
      </c>
      <c r="D5206" s="151" t="s">
        <v>72</v>
      </c>
      <c r="E5206" s="152">
        <v>6</v>
      </c>
      <c r="F5206" s="153">
        <v>169000</v>
      </c>
      <c r="G5206" s="153">
        <v>1014000</v>
      </c>
      <c r="H5206" s="50"/>
    </row>
    <row r="5207" spans="1:8" ht="43.5">
      <c r="A5207" s="151" t="s">
        <v>1734</v>
      </c>
      <c r="B5207" s="151" t="s">
        <v>91</v>
      </c>
      <c r="C5207" s="151" t="s">
        <v>92</v>
      </c>
      <c r="D5207" s="151" t="s">
        <v>72</v>
      </c>
      <c r="E5207" s="152">
        <v>1</v>
      </c>
      <c r="F5207" s="153">
        <v>249000</v>
      </c>
      <c r="G5207" s="153">
        <v>249000</v>
      </c>
      <c r="H5207" s="50"/>
    </row>
    <row r="5208" spans="1:8" ht="43.5">
      <c r="A5208" s="151" t="s">
        <v>1735</v>
      </c>
      <c r="B5208" s="151" t="s">
        <v>93</v>
      </c>
      <c r="C5208" s="151" t="s">
        <v>94</v>
      </c>
      <c r="D5208" s="151" t="s">
        <v>72</v>
      </c>
      <c r="E5208" s="152">
        <v>1</v>
      </c>
      <c r="F5208" s="153">
        <v>549000</v>
      </c>
      <c r="G5208" s="153">
        <v>549000</v>
      </c>
      <c r="H5208" s="50"/>
    </row>
    <row r="5209" spans="1:8" ht="43.5">
      <c r="A5209" s="151" t="s">
        <v>1735</v>
      </c>
      <c r="B5209" s="151" t="s">
        <v>98</v>
      </c>
      <c r="C5209" s="151" t="s">
        <v>99</v>
      </c>
      <c r="D5209" s="151" t="s">
        <v>72</v>
      </c>
      <c r="E5209" s="152">
        <v>2</v>
      </c>
      <c r="F5209" s="153">
        <v>99000</v>
      </c>
      <c r="G5209" s="153">
        <v>198000</v>
      </c>
      <c r="H5209" s="50"/>
    </row>
    <row r="5210" spans="1:8" ht="43.5">
      <c r="A5210" s="151" t="s">
        <v>1735</v>
      </c>
      <c r="B5210" s="151" t="s">
        <v>73</v>
      </c>
      <c r="C5210" s="151" t="s">
        <v>74</v>
      </c>
      <c r="D5210" s="151" t="s">
        <v>72</v>
      </c>
      <c r="E5210" s="152">
        <v>4</v>
      </c>
      <c r="F5210" s="153">
        <v>119000</v>
      </c>
      <c r="G5210" s="153">
        <v>476000</v>
      </c>
      <c r="H5210" s="50"/>
    </row>
    <row r="5211" spans="1:8" ht="43.5">
      <c r="A5211" s="151" t="s">
        <v>1735</v>
      </c>
      <c r="B5211" s="151" t="s">
        <v>81</v>
      </c>
      <c r="C5211" s="151" t="s">
        <v>82</v>
      </c>
      <c r="D5211" s="151" t="s">
        <v>72</v>
      </c>
      <c r="E5211" s="152">
        <v>1</v>
      </c>
      <c r="F5211" s="153">
        <v>159000</v>
      </c>
      <c r="G5211" s="153">
        <v>159000</v>
      </c>
      <c r="H5211" s="50"/>
    </row>
    <row r="5212" spans="1:8" ht="29.25">
      <c r="A5212" s="151" t="s">
        <v>1736</v>
      </c>
      <c r="B5212" s="151" t="s">
        <v>81</v>
      </c>
      <c r="C5212" s="151" t="s">
        <v>82</v>
      </c>
      <c r="D5212" s="151" t="s">
        <v>72</v>
      </c>
      <c r="E5212" s="152">
        <v>6</v>
      </c>
      <c r="F5212" s="153">
        <v>159000</v>
      </c>
      <c r="G5212" s="153">
        <v>954000</v>
      </c>
      <c r="H5212" s="50"/>
    </row>
    <row r="5213" spans="1:8" ht="29.25">
      <c r="A5213" s="151" t="s">
        <v>1736</v>
      </c>
      <c r="B5213" s="151" t="s">
        <v>98</v>
      </c>
      <c r="C5213" s="151" t="s">
        <v>99</v>
      </c>
      <c r="D5213" s="151" t="s">
        <v>72</v>
      </c>
      <c r="E5213" s="152">
        <v>4</v>
      </c>
      <c r="F5213" s="153">
        <v>99000</v>
      </c>
      <c r="G5213" s="153">
        <v>396000</v>
      </c>
      <c r="H5213" s="50"/>
    </row>
    <row r="5214" spans="1:8" ht="29.25">
      <c r="A5214" s="151" t="s">
        <v>1736</v>
      </c>
      <c r="B5214" s="151" t="s">
        <v>96</v>
      </c>
      <c r="C5214" s="151" t="s">
        <v>97</v>
      </c>
      <c r="D5214" s="151" t="s">
        <v>72</v>
      </c>
      <c r="E5214" s="152">
        <v>2</v>
      </c>
      <c r="F5214" s="153">
        <v>449000</v>
      </c>
      <c r="G5214" s="153">
        <v>898000</v>
      </c>
      <c r="H5214" s="50"/>
    </row>
    <row r="5215" spans="1:8" ht="29.25">
      <c r="A5215" s="151" t="s">
        <v>1736</v>
      </c>
      <c r="B5215" s="151" t="s">
        <v>83</v>
      </c>
      <c r="C5215" s="151" t="s">
        <v>84</v>
      </c>
      <c r="D5215" s="151" t="s">
        <v>72</v>
      </c>
      <c r="E5215" s="152">
        <v>1</v>
      </c>
      <c r="F5215" s="153">
        <v>125000</v>
      </c>
      <c r="G5215" s="153">
        <v>125000</v>
      </c>
      <c r="H5215" s="50"/>
    </row>
    <row r="5216" spans="1:8" ht="43.5">
      <c r="A5216" s="151" t="s">
        <v>1737</v>
      </c>
      <c r="B5216" s="151" t="s">
        <v>88</v>
      </c>
      <c r="C5216" s="151" t="s">
        <v>89</v>
      </c>
      <c r="D5216" s="151" t="s">
        <v>72</v>
      </c>
      <c r="E5216" s="152">
        <v>5</v>
      </c>
      <c r="F5216" s="153">
        <v>299000</v>
      </c>
      <c r="G5216" s="153">
        <v>1495000</v>
      </c>
      <c r="H5216" s="50"/>
    </row>
    <row r="5217" spans="1:8" ht="43.5">
      <c r="A5217" s="151" t="s">
        <v>1738</v>
      </c>
      <c r="B5217" s="151" t="s">
        <v>86</v>
      </c>
      <c r="C5217" s="151" t="s">
        <v>87</v>
      </c>
      <c r="D5217" s="151" t="s">
        <v>72</v>
      </c>
      <c r="E5217" s="152">
        <v>4</v>
      </c>
      <c r="F5217" s="153">
        <v>169000</v>
      </c>
      <c r="G5217" s="153">
        <v>676000</v>
      </c>
      <c r="H5217" s="50"/>
    </row>
    <row r="5218" spans="1:8" ht="43.5">
      <c r="A5218" s="151" t="s">
        <v>1738</v>
      </c>
      <c r="B5218" s="151" t="s">
        <v>98</v>
      </c>
      <c r="C5218" s="151" t="s">
        <v>99</v>
      </c>
      <c r="D5218" s="151" t="s">
        <v>72</v>
      </c>
      <c r="E5218" s="152">
        <v>12</v>
      </c>
      <c r="F5218" s="153">
        <v>99000</v>
      </c>
      <c r="G5218" s="153">
        <v>1188000</v>
      </c>
      <c r="H5218" s="50"/>
    </row>
    <row r="5219" spans="1:8" ht="43.5">
      <c r="A5219" s="151" t="s">
        <v>1738</v>
      </c>
      <c r="B5219" s="151" t="s">
        <v>69</v>
      </c>
      <c r="C5219" s="151" t="s">
        <v>70</v>
      </c>
      <c r="D5219" s="151" t="s">
        <v>72</v>
      </c>
      <c r="E5219" s="152">
        <v>10</v>
      </c>
      <c r="F5219" s="153">
        <v>149000</v>
      </c>
      <c r="G5219" s="153">
        <v>1490000</v>
      </c>
      <c r="H5219" s="50"/>
    </row>
    <row r="5220" spans="1:8" ht="43.5">
      <c r="A5220" s="151" t="s">
        <v>1738</v>
      </c>
      <c r="B5220" s="151" t="s">
        <v>83</v>
      </c>
      <c r="C5220" s="151" t="s">
        <v>84</v>
      </c>
      <c r="D5220" s="151" t="s">
        <v>72</v>
      </c>
      <c r="E5220" s="152">
        <v>8</v>
      </c>
      <c r="F5220" s="153">
        <v>125000</v>
      </c>
      <c r="G5220" s="153">
        <v>1000000</v>
      </c>
      <c r="H5220" s="50"/>
    </row>
    <row r="5221" spans="1:8" ht="43.5">
      <c r="A5221" s="151" t="s">
        <v>1738</v>
      </c>
      <c r="B5221" s="151" t="s">
        <v>101</v>
      </c>
      <c r="C5221" s="151" t="s">
        <v>102</v>
      </c>
      <c r="D5221" s="151" t="s">
        <v>78</v>
      </c>
      <c r="E5221" s="152">
        <v>5</v>
      </c>
      <c r="F5221" s="153">
        <v>139000</v>
      </c>
      <c r="G5221" s="153">
        <v>695000</v>
      </c>
      <c r="H5221" s="50"/>
    </row>
    <row r="5222" spans="1:8" ht="43.5">
      <c r="A5222" s="151" t="s">
        <v>1739</v>
      </c>
      <c r="B5222" s="151" t="s">
        <v>93</v>
      </c>
      <c r="C5222" s="151" t="s">
        <v>94</v>
      </c>
      <c r="D5222" s="151" t="s">
        <v>72</v>
      </c>
      <c r="E5222" s="152">
        <v>2</v>
      </c>
      <c r="F5222" s="153">
        <v>549000</v>
      </c>
      <c r="G5222" s="153">
        <v>1098000</v>
      </c>
      <c r="H5222" s="50"/>
    </row>
    <row r="5223" spans="1:8" ht="43.5">
      <c r="A5223" s="151" t="s">
        <v>1739</v>
      </c>
      <c r="B5223" s="151" t="s">
        <v>75</v>
      </c>
      <c r="C5223" s="151" t="s">
        <v>76</v>
      </c>
      <c r="D5223" s="151" t="s">
        <v>78</v>
      </c>
      <c r="E5223" s="152">
        <v>7</v>
      </c>
      <c r="F5223" s="153">
        <v>189000</v>
      </c>
      <c r="G5223" s="153">
        <v>1323000</v>
      </c>
      <c r="H5223" s="50"/>
    </row>
    <row r="5224" spans="1:8" ht="43.5">
      <c r="A5224" s="151" t="s">
        <v>1739</v>
      </c>
      <c r="B5224" s="151" t="s">
        <v>98</v>
      </c>
      <c r="C5224" s="151" t="s">
        <v>99</v>
      </c>
      <c r="D5224" s="151" t="s">
        <v>72</v>
      </c>
      <c r="E5224" s="152">
        <v>6</v>
      </c>
      <c r="F5224" s="153">
        <v>99000</v>
      </c>
      <c r="G5224" s="153">
        <v>594000</v>
      </c>
      <c r="H5224" s="50"/>
    </row>
    <row r="5225" spans="1:8" ht="43.5">
      <c r="A5225" s="151" t="s">
        <v>1739</v>
      </c>
      <c r="B5225" s="151" t="s">
        <v>91</v>
      </c>
      <c r="C5225" s="151" t="s">
        <v>92</v>
      </c>
      <c r="D5225" s="151" t="s">
        <v>72</v>
      </c>
      <c r="E5225" s="152">
        <v>5</v>
      </c>
      <c r="F5225" s="153">
        <v>249000</v>
      </c>
      <c r="G5225" s="153">
        <v>1245000</v>
      </c>
      <c r="H5225" s="50"/>
    </row>
    <row r="5226" spans="1:8" ht="43.5">
      <c r="A5226" s="151" t="s">
        <v>1739</v>
      </c>
      <c r="B5226" s="151" t="s">
        <v>73</v>
      </c>
      <c r="C5226" s="151" t="s">
        <v>74</v>
      </c>
      <c r="D5226" s="151" t="s">
        <v>72</v>
      </c>
      <c r="E5226" s="152">
        <v>5</v>
      </c>
      <c r="F5226" s="153">
        <v>119000</v>
      </c>
      <c r="G5226" s="153">
        <v>595000</v>
      </c>
      <c r="H5226" s="50"/>
    </row>
    <row r="5227" spans="1:8" ht="43.5">
      <c r="A5227" s="151" t="s">
        <v>1740</v>
      </c>
      <c r="B5227" s="151" t="s">
        <v>69</v>
      </c>
      <c r="C5227" s="151" t="s">
        <v>70</v>
      </c>
      <c r="D5227" s="151" t="s">
        <v>72</v>
      </c>
      <c r="E5227" s="152">
        <v>9</v>
      </c>
      <c r="F5227" s="153">
        <v>149000</v>
      </c>
      <c r="G5227" s="153">
        <v>1341000</v>
      </c>
      <c r="H5227" s="50"/>
    </row>
    <row r="5228" spans="1:8" ht="43.5">
      <c r="A5228" s="151" t="s">
        <v>1741</v>
      </c>
      <c r="B5228" s="151" t="s">
        <v>79</v>
      </c>
      <c r="C5228" s="151" t="s">
        <v>80</v>
      </c>
      <c r="D5228" s="151" t="s">
        <v>72</v>
      </c>
      <c r="E5228" s="152">
        <v>7</v>
      </c>
      <c r="F5228" s="153">
        <v>129000</v>
      </c>
      <c r="G5228" s="153">
        <v>903000</v>
      </c>
      <c r="H5228" s="50"/>
    </row>
    <row r="5229" spans="1:8" ht="43.5">
      <c r="A5229" s="151" t="s">
        <v>1741</v>
      </c>
      <c r="B5229" s="151" t="s">
        <v>96</v>
      </c>
      <c r="C5229" s="151" t="s">
        <v>97</v>
      </c>
      <c r="D5229" s="151" t="s">
        <v>72</v>
      </c>
      <c r="E5229" s="152">
        <v>5</v>
      </c>
      <c r="F5229" s="153">
        <v>449000</v>
      </c>
      <c r="G5229" s="153">
        <v>2245000</v>
      </c>
      <c r="H5229" s="50"/>
    </row>
    <row r="5230" spans="1:8" ht="43.5">
      <c r="A5230" s="151" t="s">
        <v>1741</v>
      </c>
      <c r="B5230" s="151" t="s">
        <v>93</v>
      </c>
      <c r="C5230" s="151" t="s">
        <v>94</v>
      </c>
      <c r="D5230" s="151" t="s">
        <v>72</v>
      </c>
      <c r="E5230" s="152">
        <v>4</v>
      </c>
      <c r="F5230" s="153">
        <v>549000</v>
      </c>
      <c r="G5230" s="153">
        <v>2196000</v>
      </c>
      <c r="H5230" s="50"/>
    </row>
    <row r="5231" spans="1:8" ht="43.5">
      <c r="A5231" s="151" t="s">
        <v>1741</v>
      </c>
      <c r="B5231" s="151" t="s">
        <v>83</v>
      </c>
      <c r="C5231" s="151" t="s">
        <v>84</v>
      </c>
      <c r="D5231" s="151" t="s">
        <v>72</v>
      </c>
      <c r="E5231" s="152">
        <v>10</v>
      </c>
      <c r="F5231" s="153">
        <v>125000</v>
      </c>
      <c r="G5231" s="153">
        <v>1250000</v>
      </c>
      <c r="H5231" s="50"/>
    </row>
    <row r="5232" spans="1:8" ht="43.5">
      <c r="A5232" s="151" t="s">
        <v>1741</v>
      </c>
      <c r="B5232" s="151" t="s">
        <v>69</v>
      </c>
      <c r="C5232" s="151" t="s">
        <v>70</v>
      </c>
      <c r="D5232" s="151" t="s">
        <v>72</v>
      </c>
      <c r="E5232" s="152">
        <v>6</v>
      </c>
      <c r="F5232" s="153">
        <v>149000</v>
      </c>
      <c r="G5232" s="153">
        <v>894000</v>
      </c>
      <c r="H5232" s="50"/>
    </row>
    <row r="5233" spans="1:8" ht="43.5">
      <c r="A5233" s="151" t="s">
        <v>1742</v>
      </c>
      <c r="B5233" s="151" t="s">
        <v>69</v>
      </c>
      <c r="C5233" s="151" t="s">
        <v>70</v>
      </c>
      <c r="D5233" s="151" t="s">
        <v>72</v>
      </c>
      <c r="E5233" s="152">
        <v>7</v>
      </c>
      <c r="F5233" s="153">
        <v>149000</v>
      </c>
      <c r="G5233" s="153">
        <v>1043000</v>
      </c>
      <c r="H5233" s="50"/>
    </row>
    <row r="5234" spans="1:8" ht="43.5">
      <c r="A5234" s="151" t="s">
        <v>1742</v>
      </c>
      <c r="B5234" s="151" t="s">
        <v>73</v>
      </c>
      <c r="C5234" s="151" t="s">
        <v>74</v>
      </c>
      <c r="D5234" s="151" t="s">
        <v>72</v>
      </c>
      <c r="E5234" s="152">
        <v>2</v>
      </c>
      <c r="F5234" s="153">
        <v>119000</v>
      </c>
      <c r="G5234" s="153">
        <v>238000</v>
      </c>
      <c r="H5234" s="50"/>
    </row>
    <row r="5235" spans="1:8" ht="43.5">
      <c r="A5235" s="151" t="s">
        <v>1742</v>
      </c>
      <c r="B5235" s="151" t="s">
        <v>101</v>
      </c>
      <c r="C5235" s="151" t="s">
        <v>102</v>
      </c>
      <c r="D5235" s="151" t="s">
        <v>78</v>
      </c>
      <c r="E5235" s="152">
        <v>9</v>
      </c>
      <c r="F5235" s="153">
        <v>139000</v>
      </c>
      <c r="G5235" s="153">
        <v>1251000</v>
      </c>
      <c r="H5235" s="50"/>
    </row>
    <row r="5236" spans="1:8" ht="43.5">
      <c r="A5236" s="151" t="s">
        <v>1743</v>
      </c>
      <c r="B5236" s="151" t="s">
        <v>81</v>
      </c>
      <c r="C5236" s="151" t="s">
        <v>82</v>
      </c>
      <c r="D5236" s="151" t="s">
        <v>72</v>
      </c>
      <c r="E5236" s="152">
        <v>8</v>
      </c>
      <c r="F5236" s="153">
        <v>159000</v>
      </c>
      <c r="G5236" s="153">
        <v>1272000</v>
      </c>
      <c r="H5236" s="50"/>
    </row>
    <row r="5237" spans="1:8" ht="43.5">
      <c r="A5237" s="151" t="s">
        <v>1743</v>
      </c>
      <c r="B5237" s="151" t="s">
        <v>96</v>
      </c>
      <c r="C5237" s="151" t="s">
        <v>97</v>
      </c>
      <c r="D5237" s="151" t="s">
        <v>72</v>
      </c>
      <c r="E5237" s="152">
        <v>3</v>
      </c>
      <c r="F5237" s="153">
        <v>449000</v>
      </c>
      <c r="G5237" s="153">
        <v>1347000</v>
      </c>
      <c r="H5237" s="50"/>
    </row>
    <row r="5238" spans="1:8" ht="43.5">
      <c r="A5238" s="151" t="s">
        <v>1743</v>
      </c>
      <c r="B5238" s="151" t="s">
        <v>69</v>
      </c>
      <c r="C5238" s="151" t="s">
        <v>70</v>
      </c>
      <c r="D5238" s="151" t="s">
        <v>72</v>
      </c>
      <c r="E5238" s="152">
        <v>6</v>
      </c>
      <c r="F5238" s="153">
        <v>149000</v>
      </c>
      <c r="G5238" s="153">
        <v>894000</v>
      </c>
      <c r="H5238" s="50"/>
    </row>
    <row r="5239" spans="1:8" ht="43.5">
      <c r="A5239" s="151" t="s">
        <v>1744</v>
      </c>
      <c r="B5239" s="151" t="s">
        <v>101</v>
      </c>
      <c r="C5239" s="151" t="s">
        <v>102</v>
      </c>
      <c r="D5239" s="151" t="s">
        <v>78</v>
      </c>
      <c r="E5239" s="152">
        <v>6</v>
      </c>
      <c r="F5239" s="153">
        <v>139000</v>
      </c>
      <c r="G5239" s="153">
        <v>834000</v>
      </c>
      <c r="H5239" s="50"/>
    </row>
    <row r="5240" spans="1:8" ht="43.5">
      <c r="A5240" s="151" t="s">
        <v>1744</v>
      </c>
      <c r="B5240" s="151" t="s">
        <v>73</v>
      </c>
      <c r="C5240" s="151" t="s">
        <v>74</v>
      </c>
      <c r="D5240" s="151" t="s">
        <v>72</v>
      </c>
      <c r="E5240" s="152">
        <v>6</v>
      </c>
      <c r="F5240" s="153">
        <v>119000</v>
      </c>
      <c r="G5240" s="153">
        <v>714000</v>
      </c>
      <c r="H5240" s="50"/>
    </row>
    <row r="5241" spans="1:8" ht="29.25">
      <c r="A5241" s="151" t="s">
        <v>1745</v>
      </c>
      <c r="B5241" s="151" t="s">
        <v>79</v>
      </c>
      <c r="C5241" s="151" t="s">
        <v>80</v>
      </c>
      <c r="D5241" s="151" t="s">
        <v>72</v>
      </c>
      <c r="E5241" s="152">
        <v>12</v>
      </c>
      <c r="F5241" s="153">
        <v>129000</v>
      </c>
      <c r="G5241" s="153">
        <v>1548000</v>
      </c>
      <c r="H5241" s="50"/>
    </row>
    <row r="5242" spans="1:8" ht="29.25">
      <c r="A5242" s="151" t="s">
        <v>1745</v>
      </c>
      <c r="B5242" s="151" t="s">
        <v>93</v>
      </c>
      <c r="C5242" s="151" t="s">
        <v>94</v>
      </c>
      <c r="D5242" s="151" t="s">
        <v>72</v>
      </c>
      <c r="E5242" s="152">
        <v>5</v>
      </c>
      <c r="F5242" s="153">
        <v>549000</v>
      </c>
      <c r="G5242" s="153">
        <v>2745000</v>
      </c>
      <c r="H5242" s="50"/>
    </row>
    <row r="5243" spans="1:8" ht="29.25">
      <c r="A5243" s="151" t="s">
        <v>1745</v>
      </c>
      <c r="B5243" s="151" t="s">
        <v>75</v>
      </c>
      <c r="C5243" s="151" t="s">
        <v>76</v>
      </c>
      <c r="D5243" s="151" t="s">
        <v>78</v>
      </c>
      <c r="E5243" s="152">
        <v>10</v>
      </c>
      <c r="F5243" s="153">
        <v>189000</v>
      </c>
      <c r="G5243" s="153">
        <v>1890000</v>
      </c>
      <c r="H5243" s="50"/>
    </row>
    <row r="5244" spans="1:8" ht="29.25">
      <c r="A5244" s="151" t="s">
        <v>1745</v>
      </c>
      <c r="B5244" s="151" t="s">
        <v>91</v>
      </c>
      <c r="C5244" s="151" t="s">
        <v>92</v>
      </c>
      <c r="D5244" s="151" t="s">
        <v>72</v>
      </c>
      <c r="E5244" s="152">
        <v>4</v>
      </c>
      <c r="F5244" s="153">
        <v>249000</v>
      </c>
      <c r="G5244" s="153">
        <v>996000</v>
      </c>
      <c r="H5244" s="50"/>
    </row>
    <row r="5245" spans="1:8" ht="29.25">
      <c r="A5245" s="151" t="s">
        <v>1745</v>
      </c>
      <c r="B5245" s="151" t="s">
        <v>98</v>
      </c>
      <c r="C5245" s="151" t="s">
        <v>99</v>
      </c>
      <c r="D5245" s="151" t="s">
        <v>72</v>
      </c>
      <c r="E5245" s="152">
        <v>3</v>
      </c>
      <c r="F5245" s="153">
        <v>99000</v>
      </c>
      <c r="G5245" s="153">
        <v>297000</v>
      </c>
      <c r="H5245" s="50"/>
    </row>
    <row r="5246" spans="1:8" ht="43.5">
      <c r="A5246" s="151" t="s">
        <v>1746</v>
      </c>
      <c r="B5246" s="151" t="s">
        <v>75</v>
      </c>
      <c r="C5246" s="151" t="s">
        <v>76</v>
      </c>
      <c r="D5246" s="151" t="s">
        <v>78</v>
      </c>
      <c r="E5246" s="152">
        <v>1</v>
      </c>
      <c r="F5246" s="153">
        <v>189000</v>
      </c>
      <c r="G5246" s="153">
        <v>189000</v>
      </c>
      <c r="H5246" s="50"/>
    </row>
    <row r="5247" spans="1:8" ht="43.5">
      <c r="A5247" s="151" t="s">
        <v>1746</v>
      </c>
      <c r="B5247" s="151" t="s">
        <v>69</v>
      </c>
      <c r="C5247" s="151" t="s">
        <v>70</v>
      </c>
      <c r="D5247" s="151" t="s">
        <v>72</v>
      </c>
      <c r="E5247" s="152">
        <v>1</v>
      </c>
      <c r="F5247" s="153">
        <v>149000</v>
      </c>
      <c r="G5247" s="153">
        <v>149000</v>
      </c>
      <c r="H5247" s="50"/>
    </row>
    <row r="5248" spans="1:8" ht="43.5">
      <c r="A5248" s="151" t="s">
        <v>1746</v>
      </c>
      <c r="B5248" s="151" t="s">
        <v>83</v>
      </c>
      <c r="C5248" s="151" t="s">
        <v>84</v>
      </c>
      <c r="D5248" s="151" t="s">
        <v>72</v>
      </c>
      <c r="E5248" s="152">
        <v>3</v>
      </c>
      <c r="F5248" s="153">
        <v>125000</v>
      </c>
      <c r="G5248" s="153">
        <v>375000</v>
      </c>
      <c r="H5248" s="50"/>
    </row>
    <row r="5249" spans="1:8" ht="43.5">
      <c r="A5249" s="151" t="s">
        <v>1746</v>
      </c>
      <c r="B5249" s="151" t="s">
        <v>81</v>
      </c>
      <c r="C5249" s="151" t="s">
        <v>82</v>
      </c>
      <c r="D5249" s="151" t="s">
        <v>72</v>
      </c>
      <c r="E5249" s="152">
        <v>12</v>
      </c>
      <c r="F5249" s="153">
        <v>159000</v>
      </c>
      <c r="G5249" s="153">
        <v>1908000</v>
      </c>
      <c r="H5249" s="50"/>
    </row>
    <row r="5250" spans="1:8" ht="43.5">
      <c r="A5250" s="151" t="s">
        <v>1747</v>
      </c>
      <c r="B5250" s="151" t="s">
        <v>83</v>
      </c>
      <c r="C5250" s="151" t="s">
        <v>84</v>
      </c>
      <c r="D5250" s="151" t="s">
        <v>72</v>
      </c>
      <c r="E5250" s="152">
        <v>12</v>
      </c>
      <c r="F5250" s="153">
        <v>125000</v>
      </c>
      <c r="G5250" s="153">
        <v>1500000</v>
      </c>
      <c r="H5250" s="50"/>
    </row>
    <row r="5251" spans="1:8" ht="43.5">
      <c r="A5251" s="151" t="s">
        <v>1747</v>
      </c>
      <c r="B5251" s="151" t="s">
        <v>79</v>
      </c>
      <c r="C5251" s="151" t="s">
        <v>80</v>
      </c>
      <c r="D5251" s="151" t="s">
        <v>72</v>
      </c>
      <c r="E5251" s="152">
        <v>7</v>
      </c>
      <c r="F5251" s="153">
        <v>129000</v>
      </c>
      <c r="G5251" s="153">
        <v>903000</v>
      </c>
      <c r="H5251" s="50"/>
    </row>
    <row r="5252" spans="1:8" ht="43.5">
      <c r="A5252" s="151" t="s">
        <v>1747</v>
      </c>
      <c r="B5252" s="151" t="s">
        <v>75</v>
      </c>
      <c r="C5252" s="151" t="s">
        <v>76</v>
      </c>
      <c r="D5252" s="151" t="s">
        <v>78</v>
      </c>
      <c r="E5252" s="152">
        <v>1</v>
      </c>
      <c r="F5252" s="153">
        <v>189000</v>
      </c>
      <c r="G5252" s="153">
        <v>189000</v>
      </c>
      <c r="H5252" s="50"/>
    </row>
    <row r="5253" spans="1:8" ht="43.5">
      <c r="A5253" s="151" t="s">
        <v>1747</v>
      </c>
      <c r="B5253" s="151" t="s">
        <v>88</v>
      </c>
      <c r="C5253" s="151" t="s">
        <v>89</v>
      </c>
      <c r="D5253" s="151" t="s">
        <v>72</v>
      </c>
      <c r="E5253" s="152">
        <v>6</v>
      </c>
      <c r="F5253" s="153">
        <v>299000</v>
      </c>
      <c r="G5253" s="153">
        <v>1794000</v>
      </c>
      <c r="H5253" s="50"/>
    </row>
    <row r="5254" spans="1:8" ht="29.25">
      <c r="A5254" s="151" t="s">
        <v>1748</v>
      </c>
      <c r="B5254" s="151" t="s">
        <v>96</v>
      </c>
      <c r="C5254" s="151" t="s">
        <v>97</v>
      </c>
      <c r="D5254" s="151" t="s">
        <v>72</v>
      </c>
      <c r="E5254" s="152">
        <v>5</v>
      </c>
      <c r="F5254" s="153">
        <v>449000</v>
      </c>
      <c r="G5254" s="153">
        <v>2245000</v>
      </c>
      <c r="H5254" s="50"/>
    </row>
    <row r="5255" spans="1:8" ht="29.25">
      <c r="A5255" s="151" t="s">
        <v>1748</v>
      </c>
      <c r="B5255" s="151" t="s">
        <v>88</v>
      </c>
      <c r="C5255" s="151" t="s">
        <v>89</v>
      </c>
      <c r="D5255" s="151" t="s">
        <v>72</v>
      </c>
      <c r="E5255" s="152">
        <v>4</v>
      </c>
      <c r="F5255" s="153">
        <v>299000</v>
      </c>
      <c r="G5255" s="153">
        <v>1196000</v>
      </c>
      <c r="H5255" s="50"/>
    </row>
    <row r="5256" spans="1:8" ht="43.5">
      <c r="A5256" s="151" t="s">
        <v>1749</v>
      </c>
      <c r="B5256" s="151" t="s">
        <v>81</v>
      </c>
      <c r="C5256" s="151" t="s">
        <v>82</v>
      </c>
      <c r="D5256" s="151" t="s">
        <v>72</v>
      </c>
      <c r="E5256" s="152">
        <v>12</v>
      </c>
      <c r="F5256" s="153">
        <v>159000</v>
      </c>
      <c r="G5256" s="153">
        <v>1908000</v>
      </c>
      <c r="H5256" s="50"/>
    </row>
    <row r="5257" spans="1:8" ht="43.5">
      <c r="A5257" s="151" t="s">
        <v>1750</v>
      </c>
      <c r="B5257" s="151" t="s">
        <v>88</v>
      </c>
      <c r="C5257" s="151" t="s">
        <v>89</v>
      </c>
      <c r="D5257" s="151" t="s">
        <v>72</v>
      </c>
      <c r="E5257" s="152">
        <v>7</v>
      </c>
      <c r="F5257" s="153">
        <v>299000</v>
      </c>
      <c r="G5257" s="153">
        <v>2093000</v>
      </c>
      <c r="H5257" s="50"/>
    </row>
    <row r="5258" spans="1:8" ht="43.5">
      <c r="A5258" s="151" t="s">
        <v>1750</v>
      </c>
      <c r="B5258" s="151" t="s">
        <v>79</v>
      </c>
      <c r="C5258" s="151" t="s">
        <v>80</v>
      </c>
      <c r="D5258" s="151" t="s">
        <v>72</v>
      </c>
      <c r="E5258" s="152">
        <v>7</v>
      </c>
      <c r="F5258" s="153">
        <v>129000</v>
      </c>
      <c r="G5258" s="153">
        <v>903000</v>
      </c>
      <c r="H5258" s="50"/>
    </row>
    <row r="5259" spans="1:8" ht="43.5">
      <c r="A5259" s="151" t="s">
        <v>1750</v>
      </c>
      <c r="B5259" s="151" t="s">
        <v>69</v>
      </c>
      <c r="C5259" s="151" t="s">
        <v>70</v>
      </c>
      <c r="D5259" s="151" t="s">
        <v>72</v>
      </c>
      <c r="E5259" s="152">
        <v>12</v>
      </c>
      <c r="F5259" s="153">
        <v>149000</v>
      </c>
      <c r="G5259" s="153">
        <v>1788000</v>
      </c>
      <c r="H5259" s="50"/>
    </row>
    <row r="5260" spans="1:8" ht="43.5">
      <c r="A5260" s="151" t="s">
        <v>1751</v>
      </c>
      <c r="B5260" s="151" t="s">
        <v>96</v>
      </c>
      <c r="C5260" s="151" t="s">
        <v>97</v>
      </c>
      <c r="D5260" s="151" t="s">
        <v>72</v>
      </c>
      <c r="E5260" s="152">
        <v>2</v>
      </c>
      <c r="F5260" s="153">
        <v>449000</v>
      </c>
      <c r="G5260" s="153">
        <v>898000</v>
      </c>
      <c r="H5260" s="50"/>
    </row>
    <row r="5261" spans="1:8" ht="43.5">
      <c r="A5261" s="151" t="s">
        <v>1751</v>
      </c>
      <c r="B5261" s="151" t="s">
        <v>73</v>
      </c>
      <c r="C5261" s="151" t="s">
        <v>74</v>
      </c>
      <c r="D5261" s="151" t="s">
        <v>72</v>
      </c>
      <c r="E5261" s="152">
        <v>4</v>
      </c>
      <c r="F5261" s="153">
        <v>119000</v>
      </c>
      <c r="G5261" s="153">
        <v>476000</v>
      </c>
      <c r="H5261" s="50"/>
    </row>
    <row r="5262" spans="1:8" ht="43.5">
      <c r="A5262" s="151" t="s">
        <v>1751</v>
      </c>
      <c r="B5262" s="151" t="s">
        <v>91</v>
      </c>
      <c r="C5262" s="151" t="s">
        <v>92</v>
      </c>
      <c r="D5262" s="151" t="s">
        <v>72</v>
      </c>
      <c r="E5262" s="152">
        <v>1</v>
      </c>
      <c r="F5262" s="153">
        <v>249000</v>
      </c>
      <c r="G5262" s="153">
        <v>249000</v>
      </c>
      <c r="H5262" s="50"/>
    </row>
    <row r="5263" spans="1:8" ht="43.5">
      <c r="A5263" s="151" t="s">
        <v>1752</v>
      </c>
      <c r="B5263" s="151" t="s">
        <v>69</v>
      </c>
      <c r="C5263" s="151" t="s">
        <v>70</v>
      </c>
      <c r="D5263" s="151" t="s">
        <v>72</v>
      </c>
      <c r="E5263" s="152">
        <v>6</v>
      </c>
      <c r="F5263" s="153">
        <v>149000</v>
      </c>
      <c r="G5263" s="153">
        <v>894000</v>
      </c>
      <c r="H5263" s="50"/>
    </row>
    <row r="5264" spans="1:8" ht="43.5">
      <c r="A5264" s="151" t="s">
        <v>1752</v>
      </c>
      <c r="B5264" s="151" t="s">
        <v>96</v>
      </c>
      <c r="C5264" s="151" t="s">
        <v>97</v>
      </c>
      <c r="D5264" s="151" t="s">
        <v>72</v>
      </c>
      <c r="E5264" s="152">
        <v>5</v>
      </c>
      <c r="F5264" s="153">
        <v>449000</v>
      </c>
      <c r="G5264" s="153">
        <v>2245000</v>
      </c>
      <c r="H5264" s="50"/>
    </row>
    <row r="5265" spans="1:8" ht="43.5">
      <c r="A5265" s="151" t="s">
        <v>1752</v>
      </c>
      <c r="B5265" s="151" t="s">
        <v>98</v>
      </c>
      <c r="C5265" s="151" t="s">
        <v>99</v>
      </c>
      <c r="D5265" s="151" t="s">
        <v>72</v>
      </c>
      <c r="E5265" s="152">
        <v>12</v>
      </c>
      <c r="F5265" s="153">
        <v>99000</v>
      </c>
      <c r="G5265" s="153">
        <v>1188000</v>
      </c>
      <c r="H5265" s="50"/>
    </row>
    <row r="5266" spans="1:8" ht="43.5">
      <c r="A5266" s="151" t="s">
        <v>1752</v>
      </c>
      <c r="B5266" s="151" t="s">
        <v>73</v>
      </c>
      <c r="C5266" s="151" t="s">
        <v>74</v>
      </c>
      <c r="D5266" s="151" t="s">
        <v>72</v>
      </c>
      <c r="E5266" s="152">
        <v>8</v>
      </c>
      <c r="F5266" s="153">
        <v>119000</v>
      </c>
      <c r="G5266" s="153">
        <v>952000</v>
      </c>
      <c r="H5266" s="50"/>
    </row>
    <row r="5267" spans="1:8" ht="29.25">
      <c r="A5267" s="151" t="s">
        <v>1753</v>
      </c>
      <c r="B5267" s="151" t="s">
        <v>75</v>
      </c>
      <c r="C5267" s="151" t="s">
        <v>76</v>
      </c>
      <c r="D5267" s="151" t="s">
        <v>78</v>
      </c>
      <c r="E5267" s="152">
        <v>6</v>
      </c>
      <c r="F5267" s="153">
        <v>189000</v>
      </c>
      <c r="G5267" s="153">
        <v>1134000</v>
      </c>
      <c r="H5267" s="50"/>
    </row>
    <row r="5268" spans="1:8" ht="29.25">
      <c r="A5268" s="151" t="s">
        <v>1753</v>
      </c>
      <c r="B5268" s="151" t="s">
        <v>86</v>
      </c>
      <c r="C5268" s="151" t="s">
        <v>87</v>
      </c>
      <c r="D5268" s="151" t="s">
        <v>72</v>
      </c>
      <c r="E5268" s="152">
        <v>6</v>
      </c>
      <c r="F5268" s="153">
        <v>169000</v>
      </c>
      <c r="G5268" s="153">
        <v>1014000</v>
      </c>
      <c r="H5268" s="50"/>
    </row>
    <row r="5269" spans="1:8" ht="29.25">
      <c r="A5269" s="151" t="s">
        <v>1753</v>
      </c>
      <c r="B5269" s="151" t="s">
        <v>69</v>
      </c>
      <c r="C5269" s="151" t="s">
        <v>70</v>
      </c>
      <c r="D5269" s="151" t="s">
        <v>72</v>
      </c>
      <c r="E5269" s="152">
        <v>4</v>
      </c>
      <c r="F5269" s="153">
        <v>149000</v>
      </c>
      <c r="G5269" s="153">
        <v>596000</v>
      </c>
      <c r="H5269" s="50"/>
    </row>
    <row r="5270" spans="1:8" ht="29.25">
      <c r="A5270" s="151" t="s">
        <v>1753</v>
      </c>
      <c r="B5270" s="151" t="s">
        <v>96</v>
      </c>
      <c r="C5270" s="151" t="s">
        <v>97</v>
      </c>
      <c r="D5270" s="151" t="s">
        <v>72</v>
      </c>
      <c r="E5270" s="152">
        <v>5</v>
      </c>
      <c r="F5270" s="153">
        <v>449000</v>
      </c>
      <c r="G5270" s="153">
        <v>2245000</v>
      </c>
      <c r="H5270" s="50"/>
    </row>
    <row r="5271" spans="1:8" ht="29.25">
      <c r="A5271" s="151" t="s">
        <v>1753</v>
      </c>
      <c r="B5271" s="151" t="s">
        <v>73</v>
      </c>
      <c r="C5271" s="151" t="s">
        <v>74</v>
      </c>
      <c r="D5271" s="151" t="s">
        <v>72</v>
      </c>
      <c r="E5271" s="152">
        <v>7</v>
      </c>
      <c r="F5271" s="153">
        <v>119000</v>
      </c>
      <c r="G5271" s="153">
        <v>833000</v>
      </c>
      <c r="H5271" s="50"/>
    </row>
    <row r="5272" spans="1:8" ht="43.5">
      <c r="A5272" s="151" t="s">
        <v>1754</v>
      </c>
      <c r="B5272" s="151" t="s">
        <v>73</v>
      </c>
      <c r="C5272" s="151" t="s">
        <v>74</v>
      </c>
      <c r="D5272" s="151" t="s">
        <v>72</v>
      </c>
      <c r="E5272" s="152">
        <v>2</v>
      </c>
      <c r="F5272" s="153">
        <v>119000</v>
      </c>
      <c r="G5272" s="153">
        <v>238000</v>
      </c>
      <c r="H5272" s="50"/>
    </row>
    <row r="5273" spans="1:8" ht="43.5">
      <c r="A5273" s="151" t="s">
        <v>1754</v>
      </c>
      <c r="B5273" s="151" t="s">
        <v>81</v>
      </c>
      <c r="C5273" s="151" t="s">
        <v>82</v>
      </c>
      <c r="D5273" s="151" t="s">
        <v>72</v>
      </c>
      <c r="E5273" s="152">
        <v>3</v>
      </c>
      <c r="F5273" s="153">
        <v>159000</v>
      </c>
      <c r="G5273" s="153">
        <v>477000</v>
      </c>
      <c r="H5273" s="50"/>
    </row>
    <row r="5274" spans="1:8" ht="29.25">
      <c r="A5274" s="151" t="s">
        <v>1755</v>
      </c>
      <c r="B5274" s="151" t="s">
        <v>96</v>
      </c>
      <c r="C5274" s="151" t="s">
        <v>97</v>
      </c>
      <c r="D5274" s="151" t="s">
        <v>72</v>
      </c>
      <c r="E5274" s="152">
        <v>2</v>
      </c>
      <c r="F5274" s="153">
        <v>449000</v>
      </c>
      <c r="G5274" s="153">
        <v>898000</v>
      </c>
      <c r="H5274" s="50"/>
    </row>
    <row r="5275" spans="1:8" ht="29.25">
      <c r="A5275" s="151" t="s">
        <v>1755</v>
      </c>
      <c r="B5275" s="151" t="s">
        <v>98</v>
      </c>
      <c r="C5275" s="151" t="s">
        <v>99</v>
      </c>
      <c r="D5275" s="151" t="s">
        <v>72</v>
      </c>
      <c r="E5275" s="152">
        <v>9</v>
      </c>
      <c r="F5275" s="153">
        <v>99000</v>
      </c>
      <c r="G5275" s="153">
        <v>891000</v>
      </c>
      <c r="H5275" s="50"/>
    </row>
    <row r="5276" spans="1:8" ht="29.25">
      <c r="A5276" s="151" t="s">
        <v>1755</v>
      </c>
      <c r="B5276" s="151" t="s">
        <v>91</v>
      </c>
      <c r="C5276" s="151" t="s">
        <v>92</v>
      </c>
      <c r="D5276" s="151" t="s">
        <v>72</v>
      </c>
      <c r="E5276" s="152">
        <v>2</v>
      </c>
      <c r="F5276" s="153">
        <v>249000</v>
      </c>
      <c r="G5276" s="153">
        <v>498000</v>
      </c>
      <c r="H5276" s="50"/>
    </row>
    <row r="5277" spans="1:8" ht="29.25">
      <c r="A5277" s="151" t="s">
        <v>1755</v>
      </c>
      <c r="B5277" s="151" t="s">
        <v>69</v>
      </c>
      <c r="C5277" s="151" t="s">
        <v>70</v>
      </c>
      <c r="D5277" s="151" t="s">
        <v>72</v>
      </c>
      <c r="E5277" s="152">
        <v>6</v>
      </c>
      <c r="F5277" s="153">
        <v>149000</v>
      </c>
      <c r="G5277" s="153">
        <v>894000</v>
      </c>
      <c r="H5277" s="50"/>
    </row>
    <row r="5278" spans="1:8" ht="43.5">
      <c r="A5278" s="151" t="s">
        <v>1756</v>
      </c>
      <c r="B5278" s="151" t="s">
        <v>91</v>
      </c>
      <c r="C5278" s="151" t="s">
        <v>92</v>
      </c>
      <c r="D5278" s="151" t="s">
        <v>72</v>
      </c>
      <c r="E5278" s="152">
        <v>2</v>
      </c>
      <c r="F5278" s="153">
        <v>249000</v>
      </c>
      <c r="G5278" s="153">
        <v>498000</v>
      </c>
      <c r="H5278" s="50"/>
    </row>
    <row r="5279" spans="1:8" ht="43.5">
      <c r="A5279" s="151" t="s">
        <v>1756</v>
      </c>
      <c r="B5279" s="151" t="s">
        <v>69</v>
      </c>
      <c r="C5279" s="151" t="s">
        <v>70</v>
      </c>
      <c r="D5279" s="151" t="s">
        <v>72</v>
      </c>
      <c r="E5279" s="152">
        <v>3</v>
      </c>
      <c r="F5279" s="153">
        <v>149000</v>
      </c>
      <c r="G5279" s="153">
        <v>447000</v>
      </c>
      <c r="H5279" s="50"/>
    </row>
    <row r="5280" spans="1:8" ht="29.25">
      <c r="A5280" s="151" t="s">
        <v>1757</v>
      </c>
      <c r="B5280" s="151" t="s">
        <v>83</v>
      </c>
      <c r="C5280" s="151" t="s">
        <v>84</v>
      </c>
      <c r="D5280" s="151" t="s">
        <v>72</v>
      </c>
      <c r="E5280" s="152">
        <v>4</v>
      </c>
      <c r="F5280" s="153">
        <v>125000</v>
      </c>
      <c r="G5280" s="153">
        <v>500000</v>
      </c>
      <c r="H5280" s="50"/>
    </row>
    <row r="5281" spans="1:8" ht="29.25">
      <c r="A5281" s="151" t="s">
        <v>1757</v>
      </c>
      <c r="B5281" s="151" t="s">
        <v>98</v>
      </c>
      <c r="C5281" s="151" t="s">
        <v>99</v>
      </c>
      <c r="D5281" s="151" t="s">
        <v>72</v>
      </c>
      <c r="E5281" s="152">
        <v>5</v>
      </c>
      <c r="F5281" s="153">
        <v>99000</v>
      </c>
      <c r="G5281" s="153">
        <v>495000</v>
      </c>
      <c r="H5281" s="50"/>
    </row>
    <row r="5282" spans="1:8" ht="29.25">
      <c r="A5282" s="151" t="s">
        <v>1757</v>
      </c>
      <c r="B5282" s="151" t="s">
        <v>81</v>
      </c>
      <c r="C5282" s="151" t="s">
        <v>82</v>
      </c>
      <c r="D5282" s="151" t="s">
        <v>72</v>
      </c>
      <c r="E5282" s="152">
        <v>2</v>
      </c>
      <c r="F5282" s="153">
        <v>159000</v>
      </c>
      <c r="G5282" s="153">
        <v>318000</v>
      </c>
      <c r="H5282" s="50"/>
    </row>
    <row r="5283" spans="1:8" ht="29.25">
      <c r="A5283" s="151" t="s">
        <v>1757</v>
      </c>
      <c r="B5283" s="151" t="s">
        <v>86</v>
      </c>
      <c r="C5283" s="151" t="s">
        <v>87</v>
      </c>
      <c r="D5283" s="151" t="s">
        <v>72</v>
      </c>
      <c r="E5283" s="152">
        <v>9</v>
      </c>
      <c r="F5283" s="153">
        <v>169000</v>
      </c>
      <c r="G5283" s="153">
        <v>1521000</v>
      </c>
      <c r="H5283" s="50"/>
    </row>
    <row r="5284" spans="1:8" ht="29.25">
      <c r="A5284" s="151" t="s">
        <v>1757</v>
      </c>
      <c r="B5284" s="151" t="s">
        <v>88</v>
      </c>
      <c r="C5284" s="151" t="s">
        <v>89</v>
      </c>
      <c r="D5284" s="151" t="s">
        <v>72</v>
      </c>
      <c r="E5284" s="152">
        <v>6</v>
      </c>
      <c r="F5284" s="153">
        <v>299000</v>
      </c>
      <c r="G5284" s="153">
        <v>1794000</v>
      </c>
      <c r="H5284" s="50"/>
    </row>
    <row r="5285" spans="1:8" ht="29.25">
      <c r="A5285" s="151" t="s">
        <v>1757</v>
      </c>
      <c r="B5285" s="151" t="s">
        <v>91</v>
      </c>
      <c r="C5285" s="151" t="s">
        <v>92</v>
      </c>
      <c r="D5285" s="151" t="s">
        <v>72</v>
      </c>
      <c r="E5285" s="152">
        <v>3</v>
      </c>
      <c r="F5285" s="153">
        <v>249000</v>
      </c>
      <c r="G5285" s="153">
        <v>747000</v>
      </c>
      <c r="H5285" s="50"/>
    </row>
    <row r="5286" spans="1:8" ht="43.5">
      <c r="A5286" s="151" t="s">
        <v>1758</v>
      </c>
      <c r="B5286" s="151" t="s">
        <v>83</v>
      </c>
      <c r="C5286" s="151" t="s">
        <v>84</v>
      </c>
      <c r="D5286" s="151" t="s">
        <v>72</v>
      </c>
      <c r="E5286" s="152">
        <v>5</v>
      </c>
      <c r="F5286" s="153">
        <v>125000</v>
      </c>
      <c r="G5286" s="153">
        <v>625000</v>
      </c>
      <c r="H5286" s="50"/>
    </row>
    <row r="5287" spans="1:8" ht="43.5">
      <c r="A5287" s="151" t="s">
        <v>1758</v>
      </c>
      <c r="B5287" s="151" t="s">
        <v>69</v>
      </c>
      <c r="C5287" s="151" t="s">
        <v>70</v>
      </c>
      <c r="D5287" s="151" t="s">
        <v>72</v>
      </c>
      <c r="E5287" s="152">
        <v>1</v>
      </c>
      <c r="F5287" s="153">
        <v>149000</v>
      </c>
      <c r="G5287" s="153">
        <v>149000</v>
      </c>
      <c r="H5287" s="50"/>
    </row>
    <row r="5288" spans="1:8" ht="43.5">
      <c r="A5288" s="151" t="s">
        <v>1758</v>
      </c>
      <c r="B5288" s="151" t="s">
        <v>93</v>
      </c>
      <c r="C5288" s="151" t="s">
        <v>94</v>
      </c>
      <c r="D5288" s="151" t="s">
        <v>72</v>
      </c>
      <c r="E5288" s="152">
        <v>4</v>
      </c>
      <c r="F5288" s="153">
        <v>549000</v>
      </c>
      <c r="G5288" s="153">
        <v>2196000</v>
      </c>
      <c r="H5288" s="50"/>
    </row>
    <row r="5289" spans="1:8" ht="43.5">
      <c r="A5289" s="151" t="s">
        <v>1758</v>
      </c>
      <c r="B5289" s="151" t="s">
        <v>73</v>
      </c>
      <c r="C5289" s="151" t="s">
        <v>74</v>
      </c>
      <c r="D5289" s="151" t="s">
        <v>72</v>
      </c>
      <c r="E5289" s="152">
        <v>9</v>
      </c>
      <c r="F5289" s="153">
        <v>119000</v>
      </c>
      <c r="G5289" s="153">
        <v>1071000</v>
      </c>
      <c r="H5289" s="50"/>
    </row>
    <row r="5290" spans="1:8" ht="43.5">
      <c r="A5290" s="151" t="s">
        <v>1759</v>
      </c>
      <c r="B5290" s="151" t="s">
        <v>69</v>
      </c>
      <c r="C5290" s="151" t="s">
        <v>70</v>
      </c>
      <c r="D5290" s="151" t="s">
        <v>72</v>
      </c>
      <c r="E5290" s="152">
        <v>12</v>
      </c>
      <c r="F5290" s="153">
        <v>149000</v>
      </c>
      <c r="G5290" s="153">
        <v>1788000</v>
      </c>
      <c r="H5290" s="50"/>
    </row>
    <row r="5291" spans="1:8" ht="43.5">
      <c r="A5291" s="151" t="s">
        <v>1759</v>
      </c>
      <c r="B5291" s="151" t="s">
        <v>81</v>
      </c>
      <c r="C5291" s="151" t="s">
        <v>82</v>
      </c>
      <c r="D5291" s="151" t="s">
        <v>72</v>
      </c>
      <c r="E5291" s="152">
        <v>9</v>
      </c>
      <c r="F5291" s="153">
        <v>159000</v>
      </c>
      <c r="G5291" s="153">
        <v>1431000</v>
      </c>
      <c r="H5291" s="50"/>
    </row>
    <row r="5292" spans="1:8" ht="43.5">
      <c r="A5292" s="151" t="s">
        <v>1759</v>
      </c>
      <c r="B5292" s="151" t="s">
        <v>83</v>
      </c>
      <c r="C5292" s="151" t="s">
        <v>84</v>
      </c>
      <c r="D5292" s="151" t="s">
        <v>72</v>
      </c>
      <c r="E5292" s="152">
        <v>8</v>
      </c>
      <c r="F5292" s="153">
        <v>125000</v>
      </c>
      <c r="G5292" s="153">
        <v>1000000</v>
      </c>
      <c r="H5292" s="50"/>
    </row>
    <row r="5293" spans="1:8" ht="29.25">
      <c r="A5293" s="151" t="s">
        <v>1760</v>
      </c>
      <c r="B5293" s="151" t="s">
        <v>91</v>
      </c>
      <c r="C5293" s="151" t="s">
        <v>92</v>
      </c>
      <c r="D5293" s="151" t="s">
        <v>72</v>
      </c>
      <c r="E5293" s="152">
        <v>6</v>
      </c>
      <c r="F5293" s="153">
        <v>249000</v>
      </c>
      <c r="G5293" s="153">
        <v>1494000</v>
      </c>
      <c r="H5293" s="50"/>
    </row>
    <row r="5294" spans="1:8" ht="29.25">
      <c r="A5294" s="151" t="s">
        <v>1760</v>
      </c>
      <c r="B5294" s="151" t="s">
        <v>101</v>
      </c>
      <c r="C5294" s="151" t="s">
        <v>102</v>
      </c>
      <c r="D5294" s="151" t="s">
        <v>78</v>
      </c>
      <c r="E5294" s="152">
        <v>10</v>
      </c>
      <c r="F5294" s="153">
        <v>139000</v>
      </c>
      <c r="G5294" s="153">
        <v>1390000</v>
      </c>
      <c r="H5294" s="50"/>
    </row>
    <row r="5295" spans="1:8" ht="29.25">
      <c r="A5295" s="151" t="s">
        <v>1760</v>
      </c>
      <c r="B5295" s="151" t="s">
        <v>96</v>
      </c>
      <c r="C5295" s="151" t="s">
        <v>97</v>
      </c>
      <c r="D5295" s="151" t="s">
        <v>72</v>
      </c>
      <c r="E5295" s="152">
        <v>5</v>
      </c>
      <c r="F5295" s="153">
        <v>449000</v>
      </c>
      <c r="G5295" s="153">
        <v>2245000</v>
      </c>
      <c r="H5295" s="50"/>
    </row>
    <row r="5296" spans="1:8" ht="43.5">
      <c r="A5296" s="151" t="s">
        <v>1761</v>
      </c>
      <c r="B5296" s="151" t="s">
        <v>93</v>
      </c>
      <c r="C5296" s="151" t="s">
        <v>94</v>
      </c>
      <c r="D5296" s="151" t="s">
        <v>72</v>
      </c>
      <c r="E5296" s="152">
        <v>5</v>
      </c>
      <c r="F5296" s="153">
        <v>549000</v>
      </c>
      <c r="G5296" s="153">
        <v>2745000</v>
      </c>
      <c r="H5296" s="50"/>
    </row>
    <row r="5297" spans="1:8" ht="43.5">
      <c r="A5297" s="151" t="s">
        <v>1761</v>
      </c>
      <c r="B5297" s="151" t="s">
        <v>88</v>
      </c>
      <c r="C5297" s="151" t="s">
        <v>89</v>
      </c>
      <c r="D5297" s="151" t="s">
        <v>72</v>
      </c>
      <c r="E5297" s="152">
        <v>7</v>
      </c>
      <c r="F5297" s="153">
        <v>299000</v>
      </c>
      <c r="G5297" s="153">
        <v>2093000</v>
      </c>
      <c r="H5297" s="50"/>
    </row>
    <row r="5298" spans="1:8" ht="43.5">
      <c r="A5298" s="151" t="s">
        <v>1761</v>
      </c>
      <c r="B5298" s="151" t="s">
        <v>101</v>
      </c>
      <c r="C5298" s="151" t="s">
        <v>102</v>
      </c>
      <c r="D5298" s="151" t="s">
        <v>78</v>
      </c>
      <c r="E5298" s="152">
        <v>9</v>
      </c>
      <c r="F5298" s="153">
        <v>139000</v>
      </c>
      <c r="G5298" s="153">
        <v>1251000</v>
      </c>
      <c r="H5298" s="50"/>
    </row>
    <row r="5299" spans="1:8" ht="43.5">
      <c r="A5299" s="151" t="s">
        <v>1761</v>
      </c>
      <c r="B5299" s="151" t="s">
        <v>86</v>
      </c>
      <c r="C5299" s="151" t="s">
        <v>87</v>
      </c>
      <c r="D5299" s="151" t="s">
        <v>72</v>
      </c>
      <c r="E5299" s="152">
        <v>7</v>
      </c>
      <c r="F5299" s="153">
        <v>169000</v>
      </c>
      <c r="G5299" s="153">
        <v>1183000</v>
      </c>
      <c r="H5299" s="50"/>
    </row>
    <row r="5300" spans="1:8" ht="43.5">
      <c r="A5300" s="151" t="s">
        <v>1761</v>
      </c>
      <c r="B5300" s="151" t="s">
        <v>79</v>
      </c>
      <c r="C5300" s="151" t="s">
        <v>80</v>
      </c>
      <c r="D5300" s="151" t="s">
        <v>72</v>
      </c>
      <c r="E5300" s="152">
        <v>5</v>
      </c>
      <c r="F5300" s="153">
        <v>129000</v>
      </c>
      <c r="G5300" s="153">
        <v>645000</v>
      </c>
      <c r="H5300" s="50"/>
    </row>
    <row r="5301" spans="1:8" ht="43.5">
      <c r="A5301" s="151" t="s">
        <v>1762</v>
      </c>
      <c r="B5301" s="151" t="s">
        <v>69</v>
      </c>
      <c r="C5301" s="151" t="s">
        <v>70</v>
      </c>
      <c r="D5301" s="151" t="s">
        <v>72</v>
      </c>
      <c r="E5301" s="152">
        <v>11</v>
      </c>
      <c r="F5301" s="153">
        <v>149000</v>
      </c>
      <c r="G5301" s="153">
        <v>1639000</v>
      </c>
      <c r="H5301" s="50"/>
    </row>
    <row r="5302" spans="1:8" ht="43.5">
      <c r="A5302" s="151" t="s">
        <v>1762</v>
      </c>
      <c r="B5302" s="151" t="s">
        <v>79</v>
      </c>
      <c r="C5302" s="151" t="s">
        <v>80</v>
      </c>
      <c r="D5302" s="151" t="s">
        <v>72</v>
      </c>
      <c r="E5302" s="152">
        <v>7</v>
      </c>
      <c r="F5302" s="153">
        <v>129000</v>
      </c>
      <c r="G5302" s="153">
        <v>903000</v>
      </c>
      <c r="H5302" s="50"/>
    </row>
    <row r="5303" spans="1:8" ht="43.5">
      <c r="A5303" s="151" t="s">
        <v>1762</v>
      </c>
      <c r="B5303" s="151" t="s">
        <v>88</v>
      </c>
      <c r="C5303" s="151" t="s">
        <v>89</v>
      </c>
      <c r="D5303" s="151" t="s">
        <v>72</v>
      </c>
      <c r="E5303" s="152">
        <v>3</v>
      </c>
      <c r="F5303" s="153">
        <v>299000</v>
      </c>
      <c r="G5303" s="153">
        <v>897000</v>
      </c>
      <c r="H5303" s="50"/>
    </row>
    <row r="5304" spans="1:8" ht="43.5">
      <c r="A5304" s="151" t="s">
        <v>1762</v>
      </c>
      <c r="B5304" s="151" t="s">
        <v>101</v>
      </c>
      <c r="C5304" s="151" t="s">
        <v>102</v>
      </c>
      <c r="D5304" s="151" t="s">
        <v>78</v>
      </c>
      <c r="E5304" s="152">
        <v>8</v>
      </c>
      <c r="F5304" s="153">
        <v>139000</v>
      </c>
      <c r="G5304" s="153">
        <v>1112000</v>
      </c>
      <c r="H5304" s="50"/>
    </row>
    <row r="5305" spans="1:8" ht="43.5">
      <c r="A5305" s="151" t="s">
        <v>1762</v>
      </c>
      <c r="B5305" s="151" t="s">
        <v>81</v>
      </c>
      <c r="C5305" s="151" t="s">
        <v>82</v>
      </c>
      <c r="D5305" s="151" t="s">
        <v>72</v>
      </c>
      <c r="E5305" s="152">
        <v>1</v>
      </c>
      <c r="F5305" s="153">
        <v>159000</v>
      </c>
      <c r="G5305" s="153">
        <v>159000</v>
      </c>
      <c r="H5305" s="50"/>
    </row>
    <row r="5306" spans="1:8" ht="29.25">
      <c r="A5306" s="151" t="s">
        <v>1763</v>
      </c>
      <c r="B5306" s="151" t="s">
        <v>101</v>
      </c>
      <c r="C5306" s="151" t="s">
        <v>102</v>
      </c>
      <c r="D5306" s="151" t="s">
        <v>78</v>
      </c>
      <c r="E5306" s="152">
        <v>2</v>
      </c>
      <c r="F5306" s="153">
        <v>139000</v>
      </c>
      <c r="G5306" s="153">
        <v>278000</v>
      </c>
      <c r="H5306" s="50"/>
    </row>
    <row r="5307" spans="1:8" ht="29.25">
      <c r="A5307" s="151" t="s">
        <v>1763</v>
      </c>
      <c r="B5307" s="151" t="s">
        <v>69</v>
      </c>
      <c r="C5307" s="151" t="s">
        <v>70</v>
      </c>
      <c r="D5307" s="151" t="s">
        <v>72</v>
      </c>
      <c r="E5307" s="152">
        <v>6</v>
      </c>
      <c r="F5307" s="153">
        <v>149000</v>
      </c>
      <c r="G5307" s="153">
        <v>894000</v>
      </c>
      <c r="H5307" s="50"/>
    </row>
    <row r="5308" spans="1:8" ht="29.25">
      <c r="A5308" s="151" t="s">
        <v>1763</v>
      </c>
      <c r="B5308" s="151" t="s">
        <v>98</v>
      </c>
      <c r="C5308" s="151" t="s">
        <v>99</v>
      </c>
      <c r="D5308" s="151" t="s">
        <v>72</v>
      </c>
      <c r="E5308" s="152">
        <v>9</v>
      </c>
      <c r="F5308" s="153">
        <v>99000</v>
      </c>
      <c r="G5308" s="153">
        <v>891000</v>
      </c>
      <c r="H5308" s="50"/>
    </row>
    <row r="5309" spans="1:8" ht="29.25">
      <c r="A5309" s="151" t="s">
        <v>1763</v>
      </c>
      <c r="B5309" s="151" t="s">
        <v>93</v>
      </c>
      <c r="C5309" s="151" t="s">
        <v>94</v>
      </c>
      <c r="D5309" s="151" t="s">
        <v>72</v>
      </c>
      <c r="E5309" s="152">
        <v>1</v>
      </c>
      <c r="F5309" s="153">
        <v>549000</v>
      </c>
      <c r="G5309" s="153">
        <v>549000</v>
      </c>
      <c r="H5309" s="50"/>
    </row>
    <row r="5310" spans="1:8" ht="29.25">
      <c r="A5310" s="151" t="s">
        <v>1763</v>
      </c>
      <c r="B5310" s="151" t="s">
        <v>79</v>
      </c>
      <c r="C5310" s="151" t="s">
        <v>80</v>
      </c>
      <c r="D5310" s="151" t="s">
        <v>72</v>
      </c>
      <c r="E5310" s="152">
        <v>12</v>
      </c>
      <c r="F5310" s="153">
        <v>129000</v>
      </c>
      <c r="G5310" s="153">
        <v>1548000</v>
      </c>
      <c r="H5310" s="50"/>
    </row>
    <row r="5311" spans="1:8" ht="29.25">
      <c r="A5311" s="151" t="s">
        <v>1763</v>
      </c>
      <c r="B5311" s="151" t="s">
        <v>83</v>
      </c>
      <c r="C5311" s="151" t="s">
        <v>84</v>
      </c>
      <c r="D5311" s="151" t="s">
        <v>72</v>
      </c>
      <c r="E5311" s="152">
        <v>7</v>
      </c>
      <c r="F5311" s="153">
        <v>125000</v>
      </c>
      <c r="G5311" s="153">
        <v>875000</v>
      </c>
      <c r="H5311" s="50"/>
    </row>
    <row r="5312" spans="1:8" ht="43.5">
      <c r="A5312" s="151" t="s">
        <v>1764</v>
      </c>
      <c r="B5312" s="151" t="s">
        <v>91</v>
      </c>
      <c r="C5312" s="151" t="s">
        <v>92</v>
      </c>
      <c r="D5312" s="151" t="s">
        <v>72</v>
      </c>
      <c r="E5312" s="152">
        <v>1</v>
      </c>
      <c r="F5312" s="153">
        <v>249000</v>
      </c>
      <c r="G5312" s="153">
        <v>249000</v>
      </c>
      <c r="H5312" s="50"/>
    </row>
    <row r="5313" spans="1:8" ht="43.5">
      <c r="A5313" s="151" t="s">
        <v>1764</v>
      </c>
      <c r="B5313" s="151" t="s">
        <v>79</v>
      </c>
      <c r="C5313" s="151" t="s">
        <v>80</v>
      </c>
      <c r="D5313" s="151" t="s">
        <v>72</v>
      </c>
      <c r="E5313" s="152">
        <v>5</v>
      </c>
      <c r="F5313" s="153">
        <v>129000</v>
      </c>
      <c r="G5313" s="153">
        <v>645000</v>
      </c>
      <c r="H5313" s="50"/>
    </row>
    <row r="5314" spans="1:8" ht="43.5">
      <c r="A5314" s="151" t="s">
        <v>1764</v>
      </c>
      <c r="B5314" s="151" t="s">
        <v>69</v>
      </c>
      <c r="C5314" s="151" t="s">
        <v>70</v>
      </c>
      <c r="D5314" s="151" t="s">
        <v>72</v>
      </c>
      <c r="E5314" s="152">
        <v>4</v>
      </c>
      <c r="F5314" s="153">
        <v>149000</v>
      </c>
      <c r="G5314" s="153">
        <v>596000</v>
      </c>
      <c r="H5314" s="50"/>
    </row>
    <row r="5315" spans="1:8" ht="43.5">
      <c r="A5315" s="151" t="s">
        <v>1764</v>
      </c>
      <c r="B5315" s="151" t="s">
        <v>98</v>
      </c>
      <c r="C5315" s="151" t="s">
        <v>99</v>
      </c>
      <c r="D5315" s="151" t="s">
        <v>72</v>
      </c>
      <c r="E5315" s="152">
        <v>1</v>
      </c>
      <c r="F5315" s="153">
        <v>99000</v>
      </c>
      <c r="G5315" s="153">
        <v>99000</v>
      </c>
      <c r="H5315" s="50"/>
    </row>
    <row r="5316" spans="1:8" ht="43.5">
      <c r="A5316" s="151" t="s">
        <v>1765</v>
      </c>
      <c r="B5316" s="151" t="s">
        <v>101</v>
      </c>
      <c r="C5316" s="151" t="s">
        <v>102</v>
      </c>
      <c r="D5316" s="151" t="s">
        <v>78</v>
      </c>
      <c r="E5316" s="152">
        <v>9</v>
      </c>
      <c r="F5316" s="153">
        <v>139000</v>
      </c>
      <c r="G5316" s="153">
        <v>1251000</v>
      </c>
      <c r="H5316" s="50"/>
    </row>
    <row r="5317" spans="1:8" ht="43.5">
      <c r="A5317" s="151" t="s">
        <v>1765</v>
      </c>
      <c r="B5317" s="151" t="s">
        <v>91</v>
      </c>
      <c r="C5317" s="151" t="s">
        <v>92</v>
      </c>
      <c r="D5317" s="151" t="s">
        <v>72</v>
      </c>
      <c r="E5317" s="152">
        <v>2</v>
      </c>
      <c r="F5317" s="153">
        <v>249000</v>
      </c>
      <c r="G5317" s="153">
        <v>498000</v>
      </c>
      <c r="H5317" s="50"/>
    </row>
    <row r="5318" spans="1:8" ht="43.5">
      <c r="A5318" s="151" t="s">
        <v>1765</v>
      </c>
      <c r="B5318" s="151" t="s">
        <v>96</v>
      </c>
      <c r="C5318" s="151" t="s">
        <v>97</v>
      </c>
      <c r="D5318" s="151" t="s">
        <v>72</v>
      </c>
      <c r="E5318" s="152">
        <v>4</v>
      </c>
      <c r="F5318" s="153">
        <v>449000</v>
      </c>
      <c r="G5318" s="153">
        <v>1796000</v>
      </c>
      <c r="H5318" s="50"/>
    </row>
    <row r="5319" spans="1:8" ht="43.5">
      <c r="A5319" s="151" t="s">
        <v>1766</v>
      </c>
      <c r="B5319" s="151" t="s">
        <v>91</v>
      </c>
      <c r="C5319" s="151" t="s">
        <v>92</v>
      </c>
      <c r="D5319" s="151" t="s">
        <v>72</v>
      </c>
      <c r="E5319" s="152">
        <v>4</v>
      </c>
      <c r="F5319" s="153">
        <v>249000</v>
      </c>
      <c r="G5319" s="153">
        <v>996000</v>
      </c>
      <c r="H5319" s="50"/>
    </row>
    <row r="5320" spans="1:8" ht="43.5">
      <c r="A5320" s="151" t="s">
        <v>1766</v>
      </c>
      <c r="B5320" s="151" t="s">
        <v>98</v>
      </c>
      <c r="C5320" s="151" t="s">
        <v>99</v>
      </c>
      <c r="D5320" s="151" t="s">
        <v>72</v>
      </c>
      <c r="E5320" s="152">
        <v>6</v>
      </c>
      <c r="F5320" s="153">
        <v>99000</v>
      </c>
      <c r="G5320" s="153">
        <v>594000</v>
      </c>
      <c r="H5320" s="50"/>
    </row>
    <row r="5321" spans="1:8" ht="43.5">
      <c r="A5321" s="151" t="s">
        <v>1766</v>
      </c>
      <c r="B5321" s="151" t="s">
        <v>96</v>
      </c>
      <c r="C5321" s="151" t="s">
        <v>97</v>
      </c>
      <c r="D5321" s="151" t="s">
        <v>72</v>
      </c>
      <c r="E5321" s="152">
        <v>1</v>
      </c>
      <c r="F5321" s="153">
        <v>449000</v>
      </c>
      <c r="G5321" s="153">
        <v>449000</v>
      </c>
      <c r="H5321" s="50"/>
    </row>
    <row r="5322" spans="1:8" ht="43.5">
      <c r="A5322" s="151" t="s">
        <v>1767</v>
      </c>
      <c r="B5322" s="151" t="s">
        <v>86</v>
      </c>
      <c r="C5322" s="151" t="s">
        <v>87</v>
      </c>
      <c r="D5322" s="151" t="s">
        <v>72</v>
      </c>
      <c r="E5322" s="152">
        <v>9</v>
      </c>
      <c r="F5322" s="153">
        <v>169000</v>
      </c>
      <c r="G5322" s="153">
        <v>1521000</v>
      </c>
      <c r="H5322" s="50"/>
    </row>
    <row r="5323" spans="1:8" ht="43.5">
      <c r="A5323" s="151" t="s">
        <v>1767</v>
      </c>
      <c r="B5323" s="151" t="s">
        <v>83</v>
      </c>
      <c r="C5323" s="151" t="s">
        <v>84</v>
      </c>
      <c r="D5323" s="151" t="s">
        <v>72</v>
      </c>
      <c r="E5323" s="152">
        <v>4</v>
      </c>
      <c r="F5323" s="153">
        <v>125000</v>
      </c>
      <c r="G5323" s="153">
        <v>500000</v>
      </c>
      <c r="H5323" s="50"/>
    </row>
    <row r="5324" spans="1:8" ht="43.5">
      <c r="A5324" s="151" t="s">
        <v>1767</v>
      </c>
      <c r="B5324" s="151" t="s">
        <v>96</v>
      </c>
      <c r="C5324" s="151" t="s">
        <v>97</v>
      </c>
      <c r="D5324" s="151" t="s">
        <v>72</v>
      </c>
      <c r="E5324" s="152">
        <v>2</v>
      </c>
      <c r="F5324" s="153">
        <v>449000</v>
      </c>
      <c r="G5324" s="153">
        <v>898000</v>
      </c>
      <c r="H5324" s="50"/>
    </row>
    <row r="5325" spans="1:8" ht="43.5">
      <c r="A5325" s="151" t="s">
        <v>1767</v>
      </c>
      <c r="B5325" s="151" t="s">
        <v>81</v>
      </c>
      <c r="C5325" s="151" t="s">
        <v>82</v>
      </c>
      <c r="D5325" s="151" t="s">
        <v>72</v>
      </c>
      <c r="E5325" s="152">
        <v>11</v>
      </c>
      <c r="F5325" s="153">
        <v>159000</v>
      </c>
      <c r="G5325" s="153">
        <v>1749000</v>
      </c>
      <c r="H5325" s="50"/>
    </row>
    <row r="5326" spans="1:8" ht="43.5">
      <c r="A5326" s="151" t="s">
        <v>1767</v>
      </c>
      <c r="B5326" s="151" t="s">
        <v>69</v>
      </c>
      <c r="C5326" s="151" t="s">
        <v>70</v>
      </c>
      <c r="D5326" s="151" t="s">
        <v>72</v>
      </c>
      <c r="E5326" s="152">
        <v>8</v>
      </c>
      <c r="F5326" s="153">
        <v>149000</v>
      </c>
      <c r="G5326" s="153">
        <v>1192000</v>
      </c>
      <c r="H5326" s="50"/>
    </row>
    <row r="5327" spans="1:8" ht="43.5">
      <c r="A5327" s="151" t="s">
        <v>1768</v>
      </c>
      <c r="B5327" s="151" t="s">
        <v>86</v>
      </c>
      <c r="C5327" s="151" t="s">
        <v>87</v>
      </c>
      <c r="D5327" s="151" t="s">
        <v>72</v>
      </c>
      <c r="E5327" s="152">
        <v>5</v>
      </c>
      <c r="F5327" s="153">
        <v>169000</v>
      </c>
      <c r="G5327" s="153">
        <v>845000</v>
      </c>
      <c r="H5327" s="50"/>
    </row>
    <row r="5328" spans="1:8" ht="43.5">
      <c r="A5328" s="151" t="s">
        <v>1768</v>
      </c>
      <c r="B5328" s="151" t="s">
        <v>101</v>
      </c>
      <c r="C5328" s="151" t="s">
        <v>102</v>
      </c>
      <c r="D5328" s="151" t="s">
        <v>78</v>
      </c>
      <c r="E5328" s="152">
        <v>1</v>
      </c>
      <c r="F5328" s="153">
        <v>139000</v>
      </c>
      <c r="G5328" s="153">
        <v>139000</v>
      </c>
      <c r="H5328" s="50"/>
    </row>
    <row r="5329" spans="1:8" ht="43.5">
      <c r="A5329" s="151" t="s">
        <v>1768</v>
      </c>
      <c r="B5329" s="151" t="s">
        <v>75</v>
      </c>
      <c r="C5329" s="151" t="s">
        <v>76</v>
      </c>
      <c r="D5329" s="151" t="s">
        <v>78</v>
      </c>
      <c r="E5329" s="152">
        <v>4</v>
      </c>
      <c r="F5329" s="153">
        <v>189000</v>
      </c>
      <c r="G5329" s="153">
        <v>756000</v>
      </c>
      <c r="H5329" s="50"/>
    </row>
    <row r="5330" spans="1:8" ht="43.5">
      <c r="A5330" s="151" t="s">
        <v>1769</v>
      </c>
      <c r="B5330" s="151" t="s">
        <v>88</v>
      </c>
      <c r="C5330" s="151" t="s">
        <v>89</v>
      </c>
      <c r="D5330" s="151" t="s">
        <v>72</v>
      </c>
      <c r="E5330" s="152">
        <v>2</v>
      </c>
      <c r="F5330" s="153">
        <v>299000</v>
      </c>
      <c r="G5330" s="153">
        <v>598000</v>
      </c>
      <c r="H5330" s="50"/>
    </row>
    <row r="5331" spans="1:8" ht="43.5">
      <c r="A5331" s="151" t="s">
        <v>1769</v>
      </c>
      <c r="B5331" s="151" t="s">
        <v>73</v>
      </c>
      <c r="C5331" s="151" t="s">
        <v>74</v>
      </c>
      <c r="D5331" s="151" t="s">
        <v>72</v>
      </c>
      <c r="E5331" s="152">
        <v>5</v>
      </c>
      <c r="F5331" s="153">
        <v>119000</v>
      </c>
      <c r="G5331" s="153">
        <v>595000</v>
      </c>
      <c r="H5331" s="50"/>
    </row>
    <row r="5332" spans="1:8" ht="43.5">
      <c r="A5332" s="151" t="s">
        <v>1769</v>
      </c>
      <c r="B5332" s="151" t="s">
        <v>75</v>
      </c>
      <c r="C5332" s="151" t="s">
        <v>76</v>
      </c>
      <c r="D5332" s="151" t="s">
        <v>78</v>
      </c>
      <c r="E5332" s="152">
        <v>8</v>
      </c>
      <c r="F5332" s="153">
        <v>189000</v>
      </c>
      <c r="G5332" s="153">
        <v>1512000</v>
      </c>
      <c r="H5332" s="50"/>
    </row>
    <row r="5333" spans="1:8" ht="43.5">
      <c r="A5333" s="151" t="s">
        <v>1769</v>
      </c>
      <c r="B5333" s="151" t="s">
        <v>81</v>
      </c>
      <c r="C5333" s="151" t="s">
        <v>82</v>
      </c>
      <c r="D5333" s="151" t="s">
        <v>72</v>
      </c>
      <c r="E5333" s="152">
        <v>2</v>
      </c>
      <c r="F5333" s="153">
        <v>159000</v>
      </c>
      <c r="G5333" s="153">
        <v>318000</v>
      </c>
      <c r="H5333" s="50"/>
    </row>
    <row r="5334" spans="1:8" ht="43.5">
      <c r="A5334" s="151" t="s">
        <v>1770</v>
      </c>
      <c r="B5334" s="151" t="s">
        <v>83</v>
      </c>
      <c r="C5334" s="151" t="s">
        <v>84</v>
      </c>
      <c r="D5334" s="151" t="s">
        <v>72</v>
      </c>
      <c r="E5334" s="152">
        <v>9</v>
      </c>
      <c r="F5334" s="153">
        <v>125000</v>
      </c>
      <c r="G5334" s="153">
        <v>1125000</v>
      </c>
      <c r="H5334" s="50"/>
    </row>
    <row r="5335" spans="1:8" ht="43.5">
      <c r="A5335" s="151" t="s">
        <v>1770</v>
      </c>
      <c r="B5335" s="151" t="s">
        <v>73</v>
      </c>
      <c r="C5335" s="151" t="s">
        <v>74</v>
      </c>
      <c r="D5335" s="151" t="s">
        <v>72</v>
      </c>
      <c r="E5335" s="152">
        <v>7</v>
      </c>
      <c r="F5335" s="153">
        <v>119000</v>
      </c>
      <c r="G5335" s="153">
        <v>833000</v>
      </c>
      <c r="H5335" s="50"/>
    </row>
    <row r="5336" spans="1:8" ht="43.5">
      <c r="A5336" s="151" t="s">
        <v>1770</v>
      </c>
      <c r="B5336" s="151" t="s">
        <v>81</v>
      </c>
      <c r="C5336" s="151" t="s">
        <v>82</v>
      </c>
      <c r="D5336" s="151" t="s">
        <v>72</v>
      </c>
      <c r="E5336" s="152">
        <v>9</v>
      </c>
      <c r="F5336" s="153">
        <v>159000</v>
      </c>
      <c r="G5336" s="153">
        <v>1431000</v>
      </c>
      <c r="H5336" s="50"/>
    </row>
    <row r="5337" spans="1:8" ht="29.25">
      <c r="A5337" s="151" t="s">
        <v>1771</v>
      </c>
      <c r="B5337" s="151" t="s">
        <v>88</v>
      </c>
      <c r="C5337" s="151" t="s">
        <v>89</v>
      </c>
      <c r="D5337" s="151" t="s">
        <v>72</v>
      </c>
      <c r="E5337" s="152">
        <v>1</v>
      </c>
      <c r="F5337" s="153">
        <v>299000</v>
      </c>
      <c r="G5337" s="153">
        <v>299000</v>
      </c>
      <c r="H5337" s="50"/>
    </row>
    <row r="5338" spans="1:8" ht="29.25">
      <c r="A5338" s="151" t="s">
        <v>1772</v>
      </c>
      <c r="B5338" s="151" t="s">
        <v>88</v>
      </c>
      <c r="C5338" s="151" t="s">
        <v>89</v>
      </c>
      <c r="D5338" s="151" t="s">
        <v>72</v>
      </c>
      <c r="E5338" s="152">
        <v>2</v>
      </c>
      <c r="F5338" s="153">
        <v>299000</v>
      </c>
      <c r="G5338" s="153">
        <v>598000</v>
      </c>
      <c r="H5338" s="50"/>
    </row>
    <row r="5339" spans="1:8" ht="29.25">
      <c r="A5339" s="151" t="s">
        <v>1772</v>
      </c>
      <c r="B5339" s="151" t="s">
        <v>93</v>
      </c>
      <c r="C5339" s="151" t="s">
        <v>94</v>
      </c>
      <c r="D5339" s="151" t="s">
        <v>72</v>
      </c>
      <c r="E5339" s="152">
        <v>1</v>
      </c>
      <c r="F5339" s="153">
        <v>549000</v>
      </c>
      <c r="G5339" s="153">
        <v>549000</v>
      </c>
      <c r="H5339" s="50"/>
    </row>
    <row r="5340" spans="1:8" ht="43.5">
      <c r="A5340" s="151" t="s">
        <v>1773</v>
      </c>
      <c r="B5340" s="151" t="s">
        <v>69</v>
      </c>
      <c r="C5340" s="151" t="s">
        <v>70</v>
      </c>
      <c r="D5340" s="151" t="s">
        <v>72</v>
      </c>
      <c r="E5340" s="152">
        <v>12</v>
      </c>
      <c r="F5340" s="153">
        <v>149000</v>
      </c>
      <c r="G5340" s="153">
        <v>1788000</v>
      </c>
      <c r="H5340" s="50"/>
    </row>
    <row r="5341" spans="1:8" ht="43.5">
      <c r="A5341" s="151" t="s">
        <v>1773</v>
      </c>
      <c r="B5341" s="151" t="s">
        <v>98</v>
      </c>
      <c r="C5341" s="151" t="s">
        <v>99</v>
      </c>
      <c r="D5341" s="151" t="s">
        <v>72</v>
      </c>
      <c r="E5341" s="152">
        <v>2</v>
      </c>
      <c r="F5341" s="153">
        <v>99000</v>
      </c>
      <c r="G5341" s="153">
        <v>198000</v>
      </c>
      <c r="H5341" s="50"/>
    </row>
    <row r="5342" spans="1:8" ht="43.5">
      <c r="A5342" s="151" t="s">
        <v>1773</v>
      </c>
      <c r="B5342" s="151" t="s">
        <v>79</v>
      </c>
      <c r="C5342" s="151" t="s">
        <v>80</v>
      </c>
      <c r="D5342" s="151" t="s">
        <v>72</v>
      </c>
      <c r="E5342" s="152">
        <v>8</v>
      </c>
      <c r="F5342" s="153">
        <v>129000</v>
      </c>
      <c r="G5342" s="153">
        <v>1032000</v>
      </c>
      <c r="H5342" s="50"/>
    </row>
    <row r="5343" spans="1:8" ht="43.5">
      <c r="A5343" s="151" t="s">
        <v>1774</v>
      </c>
      <c r="B5343" s="151" t="s">
        <v>96</v>
      </c>
      <c r="C5343" s="151" t="s">
        <v>97</v>
      </c>
      <c r="D5343" s="151" t="s">
        <v>72</v>
      </c>
      <c r="E5343" s="152">
        <v>1</v>
      </c>
      <c r="F5343" s="153">
        <v>449000</v>
      </c>
      <c r="G5343" s="153">
        <v>449000</v>
      </c>
      <c r="H5343" s="50"/>
    </row>
    <row r="5344" spans="1:8" ht="43.5">
      <c r="A5344" s="151" t="s">
        <v>1774</v>
      </c>
      <c r="B5344" s="151" t="s">
        <v>81</v>
      </c>
      <c r="C5344" s="151" t="s">
        <v>82</v>
      </c>
      <c r="D5344" s="151" t="s">
        <v>72</v>
      </c>
      <c r="E5344" s="152">
        <v>4</v>
      </c>
      <c r="F5344" s="153">
        <v>159000</v>
      </c>
      <c r="G5344" s="153">
        <v>636000</v>
      </c>
      <c r="H5344" s="50"/>
    </row>
    <row r="5345" spans="1:8" ht="43.5">
      <c r="A5345" s="151" t="s">
        <v>1774</v>
      </c>
      <c r="B5345" s="151" t="s">
        <v>93</v>
      </c>
      <c r="C5345" s="151" t="s">
        <v>94</v>
      </c>
      <c r="D5345" s="151" t="s">
        <v>72</v>
      </c>
      <c r="E5345" s="152">
        <v>1</v>
      </c>
      <c r="F5345" s="153">
        <v>549000</v>
      </c>
      <c r="G5345" s="153">
        <v>549000</v>
      </c>
      <c r="H5345" s="50"/>
    </row>
    <row r="5346" spans="1:8" ht="43.5">
      <c r="A5346" s="151" t="s">
        <v>1775</v>
      </c>
      <c r="B5346" s="151" t="s">
        <v>86</v>
      </c>
      <c r="C5346" s="151" t="s">
        <v>87</v>
      </c>
      <c r="D5346" s="151" t="s">
        <v>72</v>
      </c>
      <c r="E5346" s="152">
        <v>5</v>
      </c>
      <c r="F5346" s="153">
        <v>169000</v>
      </c>
      <c r="G5346" s="153">
        <v>845000</v>
      </c>
      <c r="H5346" s="50"/>
    </row>
    <row r="5347" spans="1:8" ht="43.5">
      <c r="A5347" s="151" t="s">
        <v>1775</v>
      </c>
      <c r="B5347" s="151" t="s">
        <v>88</v>
      </c>
      <c r="C5347" s="151" t="s">
        <v>89</v>
      </c>
      <c r="D5347" s="151" t="s">
        <v>72</v>
      </c>
      <c r="E5347" s="152">
        <v>4</v>
      </c>
      <c r="F5347" s="153">
        <v>299000</v>
      </c>
      <c r="G5347" s="153">
        <v>1196000</v>
      </c>
      <c r="H5347" s="50"/>
    </row>
    <row r="5348" spans="1:8" ht="43.5">
      <c r="A5348" s="151" t="s">
        <v>1775</v>
      </c>
      <c r="B5348" s="151" t="s">
        <v>91</v>
      </c>
      <c r="C5348" s="151" t="s">
        <v>92</v>
      </c>
      <c r="D5348" s="151" t="s">
        <v>72</v>
      </c>
      <c r="E5348" s="152">
        <v>4</v>
      </c>
      <c r="F5348" s="153">
        <v>249000</v>
      </c>
      <c r="G5348" s="153">
        <v>996000</v>
      </c>
      <c r="H5348" s="50"/>
    </row>
    <row r="5349" spans="1:8" ht="43.5">
      <c r="A5349" s="151" t="s">
        <v>1775</v>
      </c>
      <c r="B5349" s="151" t="s">
        <v>96</v>
      </c>
      <c r="C5349" s="151" t="s">
        <v>97</v>
      </c>
      <c r="D5349" s="151" t="s">
        <v>72</v>
      </c>
      <c r="E5349" s="152">
        <v>5</v>
      </c>
      <c r="F5349" s="153">
        <v>449000</v>
      </c>
      <c r="G5349" s="153">
        <v>2245000</v>
      </c>
      <c r="H5349" s="50"/>
    </row>
    <row r="5350" spans="1:8" ht="43.5">
      <c r="A5350" s="151" t="s">
        <v>1775</v>
      </c>
      <c r="B5350" s="151" t="s">
        <v>69</v>
      </c>
      <c r="C5350" s="151" t="s">
        <v>70</v>
      </c>
      <c r="D5350" s="151" t="s">
        <v>72</v>
      </c>
      <c r="E5350" s="152">
        <v>5</v>
      </c>
      <c r="F5350" s="153">
        <v>149000</v>
      </c>
      <c r="G5350" s="153">
        <v>745000</v>
      </c>
      <c r="H5350" s="50"/>
    </row>
    <row r="5351" spans="1:8" ht="29.25">
      <c r="A5351" s="151" t="s">
        <v>1776</v>
      </c>
      <c r="B5351" s="151" t="s">
        <v>73</v>
      </c>
      <c r="C5351" s="151" t="s">
        <v>74</v>
      </c>
      <c r="D5351" s="151" t="s">
        <v>72</v>
      </c>
      <c r="E5351" s="152">
        <v>11</v>
      </c>
      <c r="F5351" s="153">
        <v>119000</v>
      </c>
      <c r="G5351" s="153">
        <v>1309000</v>
      </c>
      <c r="H5351" s="50"/>
    </row>
    <row r="5352" spans="1:8" ht="29.25">
      <c r="A5352" s="151" t="s">
        <v>1776</v>
      </c>
      <c r="B5352" s="151" t="s">
        <v>69</v>
      </c>
      <c r="C5352" s="151" t="s">
        <v>70</v>
      </c>
      <c r="D5352" s="151" t="s">
        <v>72</v>
      </c>
      <c r="E5352" s="152">
        <v>1</v>
      </c>
      <c r="F5352" s="153">
        <v>149000</v>
      </c>
      <c r="G5352" s="153">
        <v>149000</v>
      </c>
      <c r="H5352" s="50"/>
    </row>
    <row r="5353" spans="1:8" ht="29.25">
      <c r="A5353" s="151" t="s">
        <v>1776</v>
      </c>
      <c r="B5353" s="151" t="s">
        <v>101</v>
      </c>
      <c r="C5353" s="151" t="s">
        <v>102</v>
      </c>
      <c r="D5353" s="151" t="s">
        <v>78</v>
      </c>
      <c r="E5353" s="152">
        <v>7</v>
      </c>
      <c r="F5353" s="153">
        <v>139000</v>
      </c>
      <c r="G5353" s="153">
        <v>973000</v>
      </c>
      <c r="H5353" s="50"/>
    </row>
    <row r="5354" spans="1:8" ht="29.25">
      <c r="A5354" s="151" t="s">
        <v>1776</v>
      </c>
      <c r="B5354" s="151" t="s">
        <v>93</v>
      </c>
      <c r="C5354" s="151" t="s">
        <v>94</v>
      </c>
      <c r="D5354" s="151" t="s">
        <v>72</v>
      </c>
      <c r="E5354" s="152">
        <v>5</v>
      </c>
      <c r="F5354" s="153">
        <v>549000</v>
      </c>
      <c r="G5354" s="153">
        <v>2745000</v>
      </c>
      <c r="H5354" s="50"/>
    </row>
    <row r="5355" spans="1:8" ht="29.25">
      <c r="A5355" s="151" t="s">
        <v>1777</v>
      </c>
      <c r="B5355" s="151" t="s">
        <v>69</v>
      </c>
      <c r="C5355" s="151" t="s">
        <v>70</v>
      </c>
      <c r="D5355" s="151" t="s">
        <v>72</v>
      </c>
      <c r="E5355" s="152">
        <v>7</v>
      </c>
      <c r="F5355" s="153">
        <v>149000</v>
      </c>
      <c r="G5355" s="153">
        <v>1043000</v>
      </c>
      <c r="H5355" s="50"/>
    </row>
    <row r="5356" spans="1:8" ht="29.25">
      <c r="A5356" s="151" t="s">
        <v>1777</v>
      </c>
      <c r="B5356" s="151" t="s">
        <v>83</v>
      </c>
      <c r="C5356" s="151" t="s">
        <v>84</v>
      </c>
      <c r="D5356" s="151" t="s">
        <v>72</v>
      </c>
      <c r="E5356" s="152">
        <v>1</v>
      </c>
      <c r="F5356" s="153">
        <v>125000</v>
      </c>
      <c r="G5356" s="153">
        <v>125000</v>
      </c>
      <c r="H5356" s="50"/>
    </row>
    <row r="5357" spans="1:8" ht="29.25">
      <c r="A5357" s="151" t="s">
        <v>1777</v>
      </c>
      <c r="B5357" s="151" t="s">
        <v>93</v>
      </c>
      <c r="C5357" s="151" t="s">
        <v>94</v>
      </c>
      <c r="D5357" s="151" t="s">
        <v>72</v>
      </c>
      <c r="E5357" s="152">
        <v>2</v>
      </c>
      <c r="F5357" s="153">
        <v>549000</v>
      </c>
      <c r="G5357" s="153">
        <v>1098000</v>
      </c>
      <c r="H5357" s="50"/>
    </row>
    <row r="5358" spans="1:8" ht="29.25">
      <c r="A5358" s="151" t="s">
        <v>1777</v>
      </c>
      <c r="B5358" s="151" t="s">
        <v>96</v>
      </c>
      <c r="C5358" s="151" t="s">
        <v>97</v>
      </c>
      <c r="D5358" s="151" t="s">
        <v>72</v>
      </c>
      <c r="E5358" s="152">
        <v>1</v>
      </c>
      <c r="F5358" s="153">
        <v>449000</v>
      </c>
      <c r="G5358" s="153">
        <v>449000</v>
      </c>
      <c r="H5358" s="50"/>
    </row>
    <row r="5359" spans="1:8" ht="29.25">
      <c r="A5359" s="151" t="s">
        <v>1777</v>
      </c>
      <c r="B5359" s="151" t="s">
        <v>73</v>
      </c>
      <c r="C5359" s="151" t="s">
        <v>74</v>
      </c>
      <c r="D5359" s="151" t="s">
        <v>72</v>
      </c>
      <c r="E5359" s="152">
        <v>10</v>
      </c>
      <c r="F5359" s="153">
        <v>119000</v>
      </c>
      <c r="G5359" s="153">
        <v>1190000</v>
      </c>
      <c r="H5359" s="50"/>
    </row>
    <row r="5360" spans="1:8" ht="29.25">
      <c r="A5360" s="151" t="s">
        <v>1778</v>
      </c>
      <c r="B5360" s="151" t="s">
        <v>79</v>
      </c>
      <c r="C5360" s="151" t="s">
        <v>80</v>
      </c>
      <c r="D5360" s="151" t="s">
        <v>72</v>
      </c>
      <c r="E5360" s="152">
        <v>3</v>
      </c>
      <c r="F5360" s="153">
        <v>129000</v>
      </c>
      <c r="G5360" s="153">
        <v>387000</v>
      </c>
      <c r="H5360" s="50"/>
    </row>
    <row r="5361" spans="1:8" ht="29.25">
      <c r="A5361" s="151" t="s">
        <v>1778</v>
      </c>
      <c r="B5361" s="151" t="s">
        <v>81</v>
      </c>
      <c r="C5361" s="151" t="s">
        <v>82</v>
      </c>
      <c r="D5361" s="151" t="s">
        <v>72</v>
      </c>
      <c r="E5361" s="152">
        <v>9</v>
      </c>
      <c r="F5361" s="153">
        <v>159000</v>
      </c>
      <c r="G5361" s="153">
        <v>1431000</v>
      </c>
      <c r="H5361" s="50"/>
    </row>
    <row r="5362" spans="1:8" ht="29.25">
      <c r="A5362" s="151" t="s">
        <v>1778</v>
      </c>
      <c r="B5362" s="151" t="s">
        <v>96</v>
      </c>
      <c r="C5362" s="151" t="s">
        <v>97</v>
      </c>
      <c r="D5362" s="151" t="s">
        <v>72</v>
      </c>
      <c r="E5362" s="152">
        <v>2</v>
      </c>
      <c r="F5362" s="153">
        <v>449000</v>
      </c>
      <c r="G5362" s="153">
        <v>898000</v>
      </c>
      <c r="H5362" s="50"/>
    </row>
    <row r="5363" spans="1:8" ht="29.25">
      <c r="A5363" s="151" t="s">
        <v>1778</v>
      </c>
      <c r="B5363" s="151" t="s">
        <v>86</v>
      </c>
      <c r="C5363" s="151" t="s">
        <v>87</v>
      </c>
      <c r="D5363" s="151" t="s">
        <v>72</v>
      </c>
      <c r="E5363" s="152">
        <v>12</v>
      </c>
      <c r="F5363" s="153">
        <v>169000</v>
      </c>
      <c r="G5363" s="153">
        <v>2028000</v>
      </c>
      <c r="H5363" s="50"/>
    </row>
    <row r="5364" spans="1:8" ht="29.25">
      <c r="A5364" s="151" t="s">
        <v>1778</v>
      </c>
      <c r="B5364" s="151" t="s">
        <v>98</v>
      </c>
      <c r="C5364" s="151" t="s">
        <v>99</v>
      </c>
      <c r="D5364" s="151" t="s">
        <v>72</v>
      </c>
      <c r="E5364" s="152">
        <v>9</v>
      </c>
      <c r="F5364" s="153">
        <v>99000</v>
      </c>
      <c r="G5364" s="153">
        <v>891000</v>
      </c>
      <c r="H5364" s="50"/>
    </row>
    <row r="5365" spans="1:8" ht="43.5">
      <c r="A5365" s="151" t="s">
        <v>1779</v>
      </c>
      <c r="B5365" s="151" t="s">
        <v>93</v>
      </c>
      <c r="C5365" s="151" t="s">
        <v>94</v>
      </c>
      <c r="D5365" s="151" t="s">
        <v>72</v>
      </c>
      <c r="E5365" s="152">
        <v>1</v>
      </c>
      <c r="F5365" s="153">
        <v>549000</v>
      </c>
      <c r="G5365" s="153">
        <v>549000</v>
      </c>
      <c r="H5365" s="50"/>
    </row>
    <row r="5366" spans="1:8" ht="43.5">
      <c r="A5366" s="151" t="s">
        <v>1779</v>
      </c>
      <c r="B5366" s="151" t="s">
        <v>79</v>
      </c>
      <c r="C5366" s="151" t="s">
        <v>80</v>
      </c>
      <c r="D5366" s="151" t="s">
        <v>72</v>
      </c>
      <c r="E5366" s="152">
        <v>2</v>
      </c>
      <c r="F5366" s="153">
        <v>129000</v>
      </c>
      <c r="G5366" s="153">
        <v>258000</v>
      </c>
      <c r="H5366" s="50"/>
    </row>
    <row r="5367" spans="1:8" ht="43.5">
      <c r="A5367" s="151" t="s">
        <v>1779</v>
      </c>
      <c r="B5367" s="151" t="s">
        <v>91</v>
      </c>
      <c r="C5367" s="151" t="s">
        <v>92</v>
      </c>
      <c r="D5367" s="151" t="s">
        <v>72</v>
      </c>
      <c r="E5367" s="152">
        <v>6</v>
      </c>
      <c r="F5367" s="153">
        <v>249000</v>
      </c>
      <c r="G5367" s="153">
        <v>1494000</v>
      </c>
      <c r="H5367" s="50"/>
    </row>
    <row r="5368" spans="1:8" ht="43.5">
      <c r="A5368" s="151" t="s">
        <v>1780</v>
      </c>
      <c r="B5368" s="151" t="s">
        <v>93</v>
      </c>
      <c r="C5368" s="151" t="s">
        <v>94</v>
      </c>
      <c r="D5368" s="151" t="s">
        <v>72</v>
      </c>
      <c r="E5368" s="152">
        <v>1</v>
      </c>
      <c r="F5368" s="153">
        <v>549000</v>
      </c>
      <c r="G5368" s="153">
        <v>549000</v>
      </c>
      <c r="H5368" s="50"/>
    </row>
    <row r="5369" spans="1:8" ht="43.5">
      <c r="A5369" s="151" t="s">
        <v>1780</v>
      </c>
      <c r="B5369" s="151" t="s">
        <v>91</v>
      </c>
      <c r="C5369" s="151" t="s">
        <v>92</v>
      </c>
      <c r="D5369" s="151" t="s">
        <v>72</v>
      </c>
      <c r="E5369" s="152">
        <v>7</v>
      </c>
      <c r="F5369" s="153">
        <v>249000</v>
      </c>
      <c r="G5369" s="153">
        <v>1743000</v>
      </c>
      <c r="H5369" s="50"/>
    </row>
    <row r="5370" spans="1:8" ht="43.5">
      <c r="A5370" s="151" t="s">
        <v>1781</v>
      </c>
      <c r="B5370" s="151" t="s">
        <v>86</v>
      </c>
      <c r="C5370" s="151" t="s">
        <v>87</v>
      </c>
      <c r="D5370" s="151" t="s">
        <v>72</v>
      </c>
      <c r="E5370" s="152">
        <v>10</v>
      </c>
      <c r="F5370" s="153">
        <v>169000</v>
      </c>
      <c r="G5370" s="153">
        <v>1690000</v>
      </c>
      <c r="H5370" s="50"/>
    </row>
    <row r="5371" spans="1:8" ht="29.25">
      <c r="A5371" s="151" t="s">
        <v>1782</v>
      </c>
      <c r="B5371" s="151" t="s">
        <v>96</v>
      </c>
      <c r="C5371" s="151" t="s">
        <v>97</v>
      </c>
      <c r="D5371" s="151" t="s">
        <v>72</v>
      </c>
      <c r="E5371" s="152">
        <v>3</v>
      </c>
      <c r="F5371" s="153">
        <v>449000</v>
      </c>
      <c r="G5371" s="153">
        <v>1347000</v>
      </c>
      <c r="H5371" s="50"/>
    </row>
    <row r="5372" spans="1:8" ht="29.25">
      <c r="A5372" s="151" t="s">
        <v>1782</v>
      </c>
      <c r="B5372" s="151" t="s">
        <v>75</v>
      </c>
      <c r="C5372" s="151" t="s">
        <v>76</v>
      </c>
      <c r="D5372" s="151" t="s">
        <v>78</v>
      </c>
      <c r="E5372" s="152">
        <v>5</v>
      </c>
      <c r="F5372" s="153">
        <v>189000</v>
      </c>
      <c r="G5372" s="153">
        <v>945000</v>
      </c>
      <c r="H5372" s="50"/>
    </row>
    <row r="5373" spans="1:8" ht="29.25">
      <c r="A5373" s="151" t="s">
        <v>1782</v>
      </c>
      <c r="B5373" s="151" t="s">
        <v>98</v>
      </c>
      <c r="C5373" s="151" t="s">
        <v>99</v>
      </c>
      <c r="D5373" s="151" t="s">
        <v>72</v>
      </c>
      <c r="E5373" s="152">
        <v>8</v>
      </c>
      <c r="F5373" s="153">
        <v>99000</v>
      </c>
      <c r="G5373" s="153">
        <v>792000</v>
      </c>
      <c r="H5373" s="50"/>
    </row>
    <row r="5374" spans="1:8" ht="43.5">
      <c r="A5374" s="151" t="s">
        <v>1783</v>
      </c>
      <c r="B5374" s="151" t="s">
        <v>81</v>
      </c>
      <c r="C5374" s="151" t="s">
        <v>82</v>
      </c>
      <c r="D5374" s="151" t="s">
        <v>72</v>
      </c>
      <c r="E5374" s="152">
        <v>12</v>
      </c>
      <c r="F5374" s="153">
        <v>159000</v>
      </c>
      <c r="G5374" s="153">
        <v>1908000</v>
      </c>
      <c r="H5374" s="50"/>
    </row>
    <row r="5375" spans="1:8" ht="43.5">
      <c r="A5375" s="151" t="s">
        <v>1783</v>
      </c>
      <c r="B5375" s="151" t="s">
        <v>73</v>
      </c>
      <c r="C5375" s="151" t="s">
        <v>74</v>
      </c>
      <c r="D5375" s="151" t="s">
        <v>72</v>
      </c>
      <c r="E5375" s="152">
        <v>10</v>
      </c>
      <c r="F5375" s="153">
        <v>119000</v>
      </c>
      <c r="G5375" s="153">
        <v>1190000</v>
      </c>
      <c r="H5375" s="50"/>
    </row>
    <row r="5376" spans="1:8" ht="43.5">
      <c r="A5376" s="151" t="s">
        <v>1783</v>
      </c>
      <c r="B5376" s="151" t="s">
        <v>79</v>
      </c>
      <c r="C5376" s="151" t="s">
        <v>80</v>
      </c>
      <c r="D5376" s="151" t="s">
        <v>72</v>
      </c>
      <c r="E5376" s="152">
        <v>9</v>
      </c>
      <c r="F5376" s="153">
        <v>129000</v>
      </c>
      <c r="G5376" s="153">
        <v>1161000</v>
      </c>
      <c r="H5376" s="50"/>
    </row>
    <row r="5377" spans="1:8" ht="43.5">
      <c r="A5377" s="151" t="s">
        <v>1783</v>
      </c>
      <c r="B5377" s="151" t="s">
        <v>93</v>
      </c>
      <c r="C5377" s="151" t="s">
        <v>94</v>
      </c>
      <c r="D5377" s="151" t="s">
        <v>72</v>
      </c>
      <c r="E5377" s="152">
        <v>3</v>
      </c>
      <c r="F5377" s="153">
        <v>549000</v>
      </c>
      <c r="G5377" s="153">
        <v>1647000</v>
      </c>
      <c r="H5377" s="50"/>
    </row>
    <row r="5378" spans="1:8" ht="43.5">
      <c r="A5378" s="151" t="s">
        <v>1783</v>
      </c>
      <c r="B5378" s="151" t="s">
        <v>75</v>
      </c>
      <c r="C5378" s="151" t="s">
        <v>76</v>
      </c>
      <c r="D5378" s="151" t="s">
        <v>78</v>
      </c>
      <c r="E5378" s="152">
        <v>9</v>
      </c>
      <c r="F5378" s="153">
        <v>189000</v>
      </c>
      <c r="G5378" s="153">
        <v>1701000</v>
      </c>
      <c r="H5378" s="50"/>
    </row>
    <row r="5379" spans="1:8" ht="29.25">
      <c r="A5379" s="151" t="s">
        <v>1784</v>
      </c>
      <c r="B5379" s="151" t="s">
        <v>79</v>
      </c>
      <c r="C5379" s="151" t="s">
        <v>80</v>
      </c>
      <c r="D5379" s="151" t="s">
        <v>72</v>
      </c>
      <c r="E5379" s="152">
        <v>2</v>
      </c>
      <c r="F5379" s="153">
        <v>129000</v>
      </c>
      <c r="G5379" s="153">
        <v>258000</v>
      </c>
      <c r="H5379" s="50"/>
    </row>
    <row r="5380" spans="1:8" ht="29.25">
      <c r="A5380" s="151" t="s">
        <v>1785</v>
      </c>
      <c r="B5380" s="151" t="s">
        <v>79</v>
      </c>
      <c r="C5380" s="151" t="s">
        <v>80</v>
      </c>
      <c r="D5380" s="151" t="s">
        <v>72</v>
      </c>
      <c r="E5380" s="152">
        <v>2</v>
      </c>
      <c r="F5380" s="153">
        <v>129000</v>
      </c>
      <c r="G5380" s="153">
        <v>258000</v>
      </c>
      <c r="H5380" s="50"/>
    </row>
    <row r="5381" spans="1:8" ht="29.25">
      <c r="A5381" s="151" t="s">
        <v>1785</v>
      </c>
      <c r="B5381" s="151" t="s">
        <v>93</v>
      </c>
      <c r="C5381" s="151" t="s">
        <v>94</v>
      </c>
      <c r="D5381" s="151" t="s">
        <v>72</v>
      </c>
      <c r="E5381" s="152">
        <v>4</v>
      </c>
      <c r="F5381" s="153">
        <v>549000</v>
      </c>
      <c r="G5381" s="153">
        <v>2196000</v>
      </c>
      <c r="H5381" s="50"/>
    </row>
    <row r="5382" spans="1:8" ht="29.25">
      <c r="A5382" s="151" t="s">
        <v>1785</v>
      </c>
      <c r="B5382" s="151" t="s">
        <v>81</v>
      </c>
      <c r="C5382" s="151" t="s">
        <v>82</v>
      </c>
      <c r="D5382" s="151" t="s">
        <v>72</v>
      </c>
      <c r="E5382" s="152">
        <v>3</v>
      </c>
      <c r="F5382" s="153">
        <v>159000</v>
      </c>
      <c r="G5382" s="153">
        <v>477000</v>
      </c>
      <c r="H5382" s="50"/>
    </row>
    <row r="5383" spans="1:8" ht="29.25">
      <c r="A5383" s="151" t="s">
        <v>1785</v>
      </c>
      <c r="B5383" s="151" t="s">
        <v>73</v>
      </c>
      <c r="C5383" s="151" t="s">
        <v>74</v>
      </c>
      <c r="D5383" s="151" t="s">
        <v>72</v>
      </c>
      <c r="E5383" s="152">
        <v>2</v>
      </c>
      <c r="F5383" s="153">
        <v>119000</v>
      </c>
      <c r="G5383" s="153">
        <v>238000</v>
      </c>
      <c r="H5383" s="50"/>
    </row>
    <row r="5384" spans="1:8" ht="29.25">
      <c r="A5384" s="151" t="s">
        <v>1785</v>
      </c>
      <c r="B5384" s="151" t="s">
        <v>91</v>
      </c>
      <c r="C5384" s="151" t="s">
        <v>92</v>
      </c>
      <c r="D5384" s="151" t="s">
        <v>72</v>
      </c>
      <c r="E5384" s="152">
        <v>4</v>
      </c>
      <c r="F5384" s="153">
        <v>249000</v>
      </c>
      <c r="G5384" s="153">
        <v>996000</v>
      </c>
      <c r="H5384" s="50"/>
    </row>
    <row r="5385" spans="1:8" ht="29.25">
      <c r="A5385" s="151" t="s">
        <v>1786</v>
      </c>
      <c r="B5385" s="151" t="s">
        <v>96</v>
      </c>
      <c r="C5385" s="151" t="s">
        <v>97</v>
      </c>
      <c r="D5385" s="151" t="s">
        <v>72</v>
      </c>
      <c r="E5385" s="152">
        <v>2</v>
      </c>
      <c r="F5385" s="153">
        <v>449000</v>
      </c>
      <c r="G5385" s="153">
        <v>898000</v>
      </c>
      <c r="H5385" s="50"/>
    </row>
    <row r="5386" spans="1:8" ht="29.25">
      <c r="A5386" s="151" t="s">
        <v>1786</v>
      </c>
      <c r="B5386" s="151" t="s">
        <v>93</v>
      </c>
      <c r="C5386" s="151" t="s">
        <v>94</v>
      </c>
      <c r="D5386" s="151" t="s">
        <v>72</v>
      </c>
      <c r="E5386" s="152">
        <v>2</v>
      </c>
      <c r="F5386" s="153">
        <v>549000</v>
      </c>
      <c r="G5386" s="153">
        <v>1098000</v>
      </c>
      <c r="H5386" s="50"/>
    </row>
    <row r="5387" spans="1:8" ht="29.25">
      <c r="A5387" s="151" t="s">
        <v>1786</v>
      </c>
      <c r="B5387" s="151" t="s">
        <v>91</v>
      </c>
      <c r="C5387" s="151" t="s">
        <v>92</v>
      </c>
      <c r="D5387" s="151" t="s">
        <v>72</v>
      </c>
      <c r="E5387" s="152">
        <v>1</v>
      </c>
      <c r="F5387" s="153">
        <v>249000</v>
      </c>
      <c r="G5387" s="153">
        <v>249000</v>
      </c>
      <c r="H5387" s="50"/>
    </row>
    <row r="5388" spans="1:8" ht="29.25">
      <c r="A5388" s="151" t="s">
        <v>1786</v>
      </c>
      <c r="B5388" s="151" t="s">
        <v>69</v>
      </c>
      <c r="C5388" s="151" t="s">
        <v>70</v>
      </c>
      <c r="D5388" s="151" t="s">
        <v>72</v>
      </c>
      <c r="E5388" s="152">
        <v>12</v>
      </c>
      <c r="F5388" s="153">
        <v>149000</v>
      </c>
      <c r="G5388" s="153">
        <v>1788000</v>
      </c>
      <c r="H5388" s="50"/>
    </row>
    <row r="5389" spans="1:8" ht="29.25">
      <c r="A5389" s="151" t="s">
        <v>1786</v>
      </c>
      <c r="B5389" s="151" t="s">
        <v>101</v>
      </c>
      <c r="C5389" s="151" t="s">
        <v>102</v>
      </c>
      <c r="D5389" s="151" t="s">
        <v>78</v>
      </c>
      <c r="E5389" s="152">
        <v>7</v>
      </c>
      <c r="F5389" s="153">
        <v>139000</v>
      </c>
      <c r="G5389" s="153">
        <v>973000</v>
      </c>
      <c r="H5389" s="50"/>
    </row>
    <row r="5390" spans="1:8" ht="29.25">
      <c r="A5390" s="151" t="s">
        <v>1786</v>
      </c>
      <c r="B5390" s="151" t="s">
        <v>83</v>
      </c>
      <c r="C5390" s="151" t="s">
        <v>84</v>
      </c>
      <c r="D5390" s="151" t="s">
        <v>72</v>
      </c>
      <c r="E5390" s="152">
        <v>9</v>
      </c>
      <c r="F5390" s="153">
        <v>125000</v>
      </c>
      <c r="G5390" s="153">
        <v>1125000</v>
      </c>
      <c r="H5390" s="50"/>
    </row>
    <row r="5391" spans="1:8" ht="29.25">
      <c r="A5391" s="151" t="s">
        <v>1787</v>
      </c>
      <c r="B5391" s="151" t="s">
        <v>69</v>
      </c>
      <c r="C5391" s="151" t="s">
        <v>70</v>
      </c>
      <c r="D5391" s="151" t="s">
        <v>72</v>
      </c>
      <c r="E5391" s="152">
        <v>8</v>
      </c>
      <c r="F5391" s="153">
        <v>149000</v>
      </c>
      <c r="G5391" s="153">
        <v>1192000</v>
      </c>
      <c r="H5391" s="50"/>
    </row>
    <row r="5392" spans="1:8" ht="43.5">
      <c r="A5392" s="151" t="s">
        <v>1788</v>
      </c>
      <c r="B5392" s="151" t="s">
        <v>98</v>
      </c>
      <c r="C5392" s="151" t="s">
        <v>99</v>
      </c>
      <c r="D5392" s="151" t="s">
        <v>72</v>
      </c>
      <c r="E5392" s="152">
        <v>4</v>
      </c>
      <c r="F5392" s="153">
        <v>99000</v>
      </c>
      <c r="G5392" s="153">
        <v>396000</v>
      </c>
      <c r="H5392" s="50"/>
    </row>
    <row r="5393" spans="1:8" ht="43.5">
      <c r="A5393" s="151" t="s">
        <v>1788</v>
      </c>
      <c r="B5393" s="151" t="s">
        <v>79</v>
      </c>
      <c r="C5393" s="151" t="s">
        <v>80</v>
      </c>
      <c r="D5393" s="151" t="s">
        <v>72</v>
      </c>
      <c r="E5393" s="152">
        <v>5</v>
      </c>
      <c r="F5393" s="153">
        <v>129000</v>
      </c>
      <c r="G5393" s="153">
        <v>645000</v>
      </c>
      <c r="H5393" s="50"/>
    </row>
    <row r="5394" spans="1:8" ht="43.5">
      <c r="A5394" s="151" t="s">
        <v>1788</v>
      </c>
      <c r="B5394" s="151" t="s">
        <v>86</v>
      </c>
      <c r="C5394" s="151" t="s">
        <v>87</v>
      </c>
      <c r="D5394" s="151" t="s">
        <v>72</v>
      </c>
      <c r="E5394" s="152">
        <v>10</v>
      </c>
      <c r="F5394" s="153">
        <v>169000</v>
      </c>
      <c r="G5394" s="153">
        <v>1690000</v>
      </c>
      <c r="H5394" s="50"/>
    </row>
    <row r="5395" spans="1:8" ht="43.5">
      <c r="A5395" s="151" t="s">
        <v>1788</v>
      </c>
      <c r="B5395" s="151" t="s">
        <v>101</v>
      </c>
      <c r="C5395" s="151" t="s">
        <v>102</v>
      </c>
      <c r="D5395" s="151" t="s">
        <v>78</v>
      </c>
      <c r="E5395" s="152">
        <v>2</v>
      </c>
      <c r="F5395" s="153">
        <v>139000</v>
      </c>
      <c r="G5395" s="153">
        <v>278000</v>
      </c>
      <c r="H5395" s="50"/>
    </row>
    <row r="5396" spans="1:8" ht="43.5">
      <c r="A5396" s="151" t="s">
        <v>1788</v>
      </c>
      <c r="B5396" s="151" t="s">
        <v>73</v>
      </c>
      <c r="C5396" s="151" t="s">
        <v>74</v>
      </c>
      <c r="D5396" s="151" t="s">
        <v>72</v>
      </c>
      <c r="E5396" s="152">
        <v>7</v>
      </c>
      <c r="F5396" s="153">
        <v>119000</v>
      </c>
      <c r="G5396" s="153">
        <v>833000</v>
      </c>
      <c r="H5396" s="50"/>
    </row>
    <row r="5397" spans="1:8" ht="29.25">
      <c r="A5397" s="151" t="s">
        <v>1789</v>
      </c>
      <c r="B5397" s="151" t="s">
        <v>101</v>
      </c>
      <c r="C5397" s="151" t="s">
        <v>102</v>
      </c>
      <c r="D5397" s="151" t="s">
        <v>78</v>
      </c>
      <c r="E5397" s="152">
        <v>8</v>
      </c>
      <c r="F5397" s="153">
        <v>139000</v>
      </c>
      <c r="G5397" s="153">
        <v>1112000</v>
      </c>
      <c r="H5397" s="50"/>
    </row>
    <row r="5398" spans="1:8" ht="29.25">
      <c r="A5398" s="151" t="s">
        <v>1789</v>
      </c>
      <c r="B5398" s="151" t="s">
        <v>88</v>
      </c>
      <c r="C5398" s="151" t="s">
        <v>89</v>
      </c>
      <c r="D5398" s="151" t="s">
        <v>72</v>
      </c>
      <c r="E5398" s="152">
        <v>4</v>
      </c>
      <c r="F5398" s="153">
        <v>299000</v>
      </c>
      <c r="G5398" s="153">
        <v>1196000</v>
      </c>
      <c r="H5398" s="50"/>
    </row>
    <row r="5399" spans="1:8" ht="43.5">
      <c r="A5399" s="151" t="s">
        <v>1790</v>
      </c>
      <c r="B5399" s="151" t="s">
        <v>75</v>
      </c>
      <c r="C5399" s="151" t="s">
        <v>76</v>
      </c>
      <c r="D5399" s="151" t="s">
        <v>78</v>
      </c>
      <c r="E5399" s="152">
        <v>8</v>
      </c>
      <c r="F5399" s="153">
        <v>189000</v>
      </c>
      <c r="G5399" s="153">
        <v>1512000</v>
      </c>
      <c r="H5399" s="50"/>
    </row>
    <row r="5400" spans="1:8" ht="43.5">
      <c r="A5400" s="151" t="s">
        <v>1790</v>
      </c>
      <c r="B5400" s="151" t="s">
        <v>83</v>
      </c>
      <c r="C5400" s="151" t="s">
        <v>84</v>
      </c>
      <c r="D5400" s="151" t="s">
        <v>72</v>
      </c>
      <c r="E5400" s="152">
        <v>2</v>
      </c>
      <c r="F5400" s="153">
        <v>125000</v>
      </c>
      <c r="G5400" s="153">
        <v>250000</v>
      </c>
      <c r="H5400" s="50"/>
    </row>
    <row r="5401" spans="1:8" ht="43.5">
      <c r="A5401" s="151" t="s">
        <v>1790</v>
      </c>
      <c r="B5401" s="151" t="s">
        <v>88</v>
      </c>
      <c r="C5401" s="151" t="s">
        <v>89</v>
      </c>
      <c r="D5401" s="151" t="s">
        <v>72</v>
      </c>
      <c r="E5401" s="152">
        <v>3</v>
      </c>
      <c r="F5401" s="153">
        <v>299000</v>
      </c>
      <c r="G5401" s="153">
        <v>897000</v>
      </c>
      <c r="H5401" s="50"/>
    </row>
    <row r="5402" spans="1:8" ht="43.5">
      <c r="A5402" s="151" t="s">
        <v>1790</v>
      </c>
      <c r="B5402" s="151" t="s">
        <v>69</v>
      </c>
      <c r="C5402" s="151" t="s">
        <v>70</v>
      </c>
      <c r="D5402" s="151" t="s">
        <v>72</v>
      </c>
      <c r="E5402" s="152">
        <v>2</v>
      </c>
      <c r="F5402" s="153">
        <v>149000</v>
      </c>
      <c r="G5402" s="153">
        <v>298000</v>
      </c>
      <c r="H5402" s="50"/>
    </row>
    <row r="5403" spans="1:8" ht="43.5">
      <c r="A5403" s="151" t="s">
        <v>1790</v>
      </c>
      <c r="B5403" s="151" t="s">
        <v>73</v>
      </c>
      <c r="C5403" s="151" t="s">
        <v>74</v>
      </c>
      <c r="D5403" s="151" t="s">
        <v>72</v>
      </c>
      <c r="E5403" s="152">
        <v>3</v>
      </c>
      <c r="F5403" s="153">
        <v>119000</v>
      </c>
      <c r="G5403" s="153">
        <v>357000</v>
      </c>
      <c r="H5403" s="50"/>
    </row>
    <row r="5404" spans="1:8" ht="43.5">
      <c r="A5404" s="151" t="s">
        <v>1790</v>
      </c>
      <c r="B5404" s="151" t="s">
        <v>101</v>
      </c>
      <c r="C5404" s="151" t="s">
        <v>102</v>
      </c>
      <c r="D5404" s="151" t="s">
        <v>78</v>
      </c>
      <c r="E5404" s="152">
        <v>6</v>
      </c>
      <c r="F5404" s="153">
        <v>139000</v>
      </c>
      <c r="G5404" s="153">
        <v>834000</v>
      </c>
      <c r="H5404" s="50"/>
    </row>
    <row r="5405" spans="1:8" ht="29.25">
      <c r="A5405" s="151" t="s">
        <v>1791</v>
      </c>
      <c r="B5405" s="151" t="s">
        <v>101</v>
      </c>
      <c r="C5405" s="151" t="s">
        <v>102</v>
      </c>
      <c r="D5405" s="151" t="s">
        <v>78</v>
      </c>
      <c r="E5405" s="152">
        <v>11</v>
      </c>
      <c r="F5405" s="153">
        <v>139000</v>
      </c>
      <c r="G5405" s="153">
        <v>1529000</v>
      </c>
      <c r="H5405" s="50"/>
    </row>
    <row r="5406" spans="1:8" ht="29.25">
      <c r="A5406" s="151" t="s">
        <v>1791</v>
      </c>
      <c r="B5406" s="151" t="s">
        <v>83</v>
      </c>
      <c r="C5406" s="151" t="s">
        <v>84</v>
      </c>
      <c r="D5406" s="151" t="s">
        <v>72</v>
      </c>
      <c r="E5406" s="152">
        <v>8</v>
      </c>
      <c r="F5406" s="153">
        <v>125000</v>
      </c>
      <c r="G5406" s="153">
        <v>1000000</v>
      </c>
      <c r="H5406" s="50"/>
    </row>
    <row r="5407" spans="1:8" ht="29.25">
      <c r="A5407" s="151" t="s">
        <v>1791</v>
      </c>
      <c r="B5407" s="151" t="s">
        <v>88</v>
      </c>
      <c r="C5407" s="151" t="s">
        <v>89</v>
      </c>
      <c r="D5407" s="151" t="s">
        <v>72</v>
      </c>
      <c r="E5407" s="152">
        <v>1</v>
      </c>
      <c r="F5407" s="153">
        <v>299000</v>
      </c>
      <c r="G5407" s="153">
        <v>299000</v>
      </c>
      <c r="H5407" s="50"/>
    </row>
    <row r="5408" spans="1:8" ht="29.25">
      <c r="A5408" s="151" t="s">
        <v>1791</v>
      </c>
      <c r="B5408" s="151" t="s">
        <v>79</v>
      </c>
      <c r="C5408" s="151" t="s">
        <v>80</v>
      </c>
      <c r="D5408" s="151" t="s">
        <v>72</v>
      </c>
      <c r="E5408" s="152">
        <v>5</v>
      </c>
      <c r="F5408" s="153">
        <v>129000</v>
      </c>
      <c r="G5408" s="153">
        <v>645000</v>
      </c>
      <c r="H5408" s="50"/>
    </row>
    <row r="5409" spans="1:8" ht="29.25">
      <c r="A5409" s="151" t="s">
        <v>1791</v>
      </c>
      <c r="B5409" s="151" t="s">
        <v>91</v>
      </c>
      <c r="C5409" s="151" t="s">
        <v>92</v>
      </c>
      <c r="D5409" s="151" t="s">
        <v>72</v>
      </c>
      <c r="E5409" s="152">
        <v>3</v>
      </c>
      <c r="F5409" s="153">
        <v>249000</v>
      </c>
      <c r="G5409" s="153">
        <v>747000</v>
      </c>
      <c r="H5409" s="50"/>
    </row>
    <row r="5410" spans="1:8" ht="29.25">
      <c r="A5410" s="151" t="s">
        <v>1791</v>
      </c>
      <c r="B5410" s="151" t="s">
        <v>73</v>
      </c>
      <c r="C5410" s="151" t="s">
        <v>74</v>
      </c>
      <c r="D5410" s="151" t="s">
        <v>72</v>
      </c>
      <c r="E5410" s="152">
        <v>6</v>
      </c>
      <c r="F5410" s="153">
        <v>119000</v>
      </c>
      <c r="G5410" s="153">
        <v>714000</v>
      </c>
      <c r="H5410" s="50"/>
    </row>
    <row r="5411" spans="1:8" ht="43.5">
      <c r="A5411" s="151" t="s">
        <v>1792</v>
      </c>
      <c r="B5411" s="151" t="s">
        <v>96</v>
      </c>
      <c r="C5411" s="151" t="s">
        <v>97</v>
      </c>
      <c r="D5411" s="151" t="s">
        <v>72</v>
      </c>
      <c r="E5411" s="152">
        <v>4</v>
      </c>
      <c r="F5411" s="153">
        <v>449000</v>
      </c>
      <c r="G5411" s="153">
        <v>1796000</v>
      </c>
      <c r="H5411" s="50"/>
    </row>
    <row r="5412" spans="1:8" ht="43.5">
      <c r="A5412" s="151" t="s">
        <v>1792</v>
      </c>
      <c r="B5412" s="151" t="s">
        <v>88</v>
      </c>
      <c r="C5412" s="151" t="s">
        <v>89</v>
      </c>
      <c r="D5412" s="151" t="s">
        <v>72</v>
      </c>
      <c r="E5412" s="152">
        <v>3</v>
      </c>
      <c r="F5412" s="153">
        <v>299000</v>
      </c>
      <c r="G5412" s="153">
        <v>897000</v>
      </c>
      <c r="H5412" s="50"/>
    </row>
    <row r="5413" spans="1:8" ht="43.5">
      <c r="A5413" s="151" t="s">
        <v>1792</v>
      </c>
      <c r="B5413" s="151" t="s">
        <v>98</v>
      </c>
      <c r="C5413" s="151" t="s">
        <v>99</v>
      </c>
      <c r="D5413" s="151" t="s">
        <v>72</v>
      </c>
      <c r="E5413" s="152">
        <v>11</v>
      </c>
      <c r="F5413" s="153">
        <v>99000</v>
      </c>
      <c r="G5413" s="153">
        <v>1089000</v>
      </c>
      <c r="H5413" s="50"/>
    </row>
    <row r="5414" spans="1:8" ht="43.5">
      <c r="A5414" s="151" t="s">
        <v>1792</v>
      </c>
      <c r="B5414" s="151" t="s">
        <v>101</v>
      </c>
      <c r="C5414" s="151" t="s">
        <v>102</v>
      </c>
      <c r="D5414" s="151" t="s">
        <v>78</v>
      </c>
      <c r="E5414" s="152">
        <v>10</v>
      </c>
      <c r="F5414" s="153">
        <v>139000</v>
      </c>
      <c r="G5414" s="153">
        <v>1390000</v>
      </c>
      <c r="H5414" s="50"/>
    </row>
    <row r="5415" spans="1:8" ht="43.5">
      <c r="A5415" s="151" t="s">
        <v>1792</v>
      </c>
      <c r="B5415" s="151" t="s">
        <v>83</v>
      </c>
      <c r="C5415" s="151" t="s">
        <v>84</v>
      </c>
      <c r="D5415" s="151" t="s">
        <v>72</v>
      </c>
      <c r="E5415" s="152">
        <v>5</v>
      </c>
      <c r="F5415" s="153">
        <v>125000</v>
      </c>
      <c r="G5415" s="153">
        <v>625000</v>
      </c>
      <c r="H5415" s="50"/>
    </row>
    <row r="5416" spans="1:8" ht="29.25">
      <c r="A5416" s="151" t="s">
        <v>1793</v>
      </c>
      <c r="B5416" s="151" t="s">
        <v>93</v>
      </c>
      <c r="C5416" s="151" t="s">
        <v>94</v>
      </c>
      <c r="D5416" s="151" t="s">
        <v>72</v>
      </c>
      <c r="E5416" s="152">
        <v>5</v>
      </c>
      <c r="F5416" s="153">
        <v>549000</v>
      </c>
      <c r="G5416" s="153">
        <v>2745000</v>
      </c>
      <c r="H5416" s="50"/>
    </row>
    <row r="5417" spans="1:8" ht="29.25">
      <c r="A5417" s="151" t="s">
        <v>1793</v>
      </c>
      <c r="B5417" s="151" t="s">
        <v>69</v>
      </c>
      <c r="C5417" s="151" t="s">
        <v>70</v>
      </c>
      <c r="D5417" s="151" t="s">
        <v>72</v>
      </c>
      <c r="E5417" s="152">
        <v>1</v>
      </c>
      <c r="F5417" s="153">
        <v>149000</v>
      </c>
      <c r="G5417" s="153">
        <v>149000</v>
      </c>
      <c r="H5417" s="50"/>
    </row>
    <row r="5418" spans="1:8" ht="29.25">
      <c r="A5418" s="151" t="s">
        <v>1793</v>
      </c>
      <c r="B5418" s="151" t="s">
        <v>75</v>
      </c>
      <c r="C5418" s="151" t="s">
        <v>76</v>
      </c>
      <c r="D5418" s="151" t="s">
        <v>78</v>
      </c>
      <c r="E5418" s="152">
        <v>12</v>
      </c>
      <c r="F5418" s="153">
        <v>189000</v>
      </c>
      <c r="G5418" s="153">
        <v>2268000</v>
      </c>
      <c r="H5418" s="50"/>
    </row>
    <row r="5419" spans="1:8" ht="29.25">
      <c r="A5419" s="151" t="s">
        <v>1793</v>
      </c>
      <c r="B5419" s="151" t="s">
        <v>73</v>
      </c>
      <c r="C5419" s="151" t="s">
        <v>74</v>
      </c>
      <c r="D5419" s="151" t="s">
        <v>72</v>
      </c>
      <c r="E5419" s="152">
        <v>5</v>
      </c>
      <c r="F5419" s="153">
        <v>119000</v>
      </c>
      <c r="G5419" s="153">
        <v>595000</v>
      </c>
      <c r="H5419" s="50"/>
    </row>
    <row r="5420" spans="1:8" ht="43.5">
      <c r="A5420" s="151" t="s">
        <v>1794</v>
      </c>
      <c r="B5420" s="151" t="s">
        <v>88</v>
      </c>
      <c r="C5420" s="151" t="s">
        <v>89</v>
      </c>
      <c r="D5420" s="151" t="s">
        <v>72</v>
      </c>
      <c r="E5420" s="152">
        <v>7</v>
      </c>
      <c r="F5420" s="153">
        <v>299000</v>
      </c>
      <c r="G5420" s="153">
        <v>2093000</v>
      </c>
      <c r="H5420" s="50"/>
    </row>
    <row r="5421" spans="1:8" ht="43.5">
      <c r="A5421" s="151" t="s">
        <v>1794</v>
      </c>
      <c r="B5421" s="151" t="s">
        <v>79</v>
      </c>
      <c r="C5421" s="151" t="s">
        <v>80</v>
      </c>
      <c r="D5421" s="151" t="s">
        <v>72</v>
      </c>
      <c r="E5421" s="152">
        <v>7</v>
      </c>
      <c r="F5421" s="153">
        <v>129000</v>
      </c>
      <c r="G5421" s="153">
        <v>903000</v>
      </c>
      <c r="H5421" s="50"/>
    </row>
    <row r="5422" spans="1:8" ht="43.5">
      <c r="A5422" s="151" t="s">
        <v>1794</v>
      </c>
      <c r="B5422" s="151" t="s">
        <v>93</v>
      </c>
      <c r="C5422" s="151" t="s">
        <v>94</v>
      </c>
      <c r="D5422" s="151" t="s">
        <v>72</v>
      </c>
      <c r="E5422" s="152">
        <v>4</v>
      </c>
      <c r="F5422" s="153">
        <v>549000</v>
      </c>
      <c r="G5422" s="153">
        <v>2196000</v>
      </c>
      <c r="H5422" s="50"/>
    </row>
    <row r="5423" spans="1:8" ht="29.25">
      <c r="A5423" s="151" t="s">
        <v>1795</v>
      </c>
      <c r="B5423" s="151" t="s">
        <v>88</v>
      </c>
      <c r="C5423" s="151" t="s">
        <v>89</v>
      </c>
      <c r="D5423" s="151" t="s">
        <v>72</v>
      </c>
      <c r="E5423" s="152">
        <v>5</v>
      </c>
      <c r="F5423" s="153">
        <v>299000</v>
      </c>
      <c r="G5423" s="153">
        <v>1495000</v>
      </c>
      <c r="H5423" s="50"/>
    </row>
    <row r="5424" spans="1:8" ht="29.25">
      <c r="A5424" s="151" t="s">
        <v>1795</v>
      </c>
      <c r="B5424" s="151" t="s">
        <v>83</v>
      </c>
      <c r="C5424" s="151" t="s">
        <v>84</v>
      </c>
      <c r="D5424" s="151" t="s">
        <v>72</v>
      </c>
      <c r="E5424" s="152">
        <v>11</v>
      </c>
      <c r="F5424" s="153">
        <v>125000</v>
      </c>
      <c r="G5424" s="153">
        <v>1375000</v>
      </c>
      <c r="H5424" s="50"/>
    </row>
    <row r="5425" spans="1:8" ht="29.25">
      <c r="A5425" s="151" t="s">
        <v>1795</v>
      </c>
      <c r="B5425" s="151" t="s">
        <v>96</v>
      </c>
      <c r="C5425" s="151" t="s">
        <v>97</v>
      </c>
      <c r="D5425" s="151" t="s">
        <v>72</v>
      </c>
      <c r="E5425" s="152">
        <v>5</v>
      </c>
      <c r="F5425" s="153">
        <v>449000</v>
      </c>
      <c r="G5425" s="153">
        <v>2245000</v>
      </c>
      <c r="H5425" s="50"/>
    </row>
    <row r="5426" spans="1:8" ht="29.25">
      <c r="A5426" s="151" t="s">
        <v>1795</v>
      </c>
      <c r="B5426" s="151" t="s">
        <v>73</v>
      </c>
      <c r="C5426" s="151" t="s">
        <v>74</v>
      </c>
      <c r="D5426" s="151" t="s">
        <v>72</v>
      </c>
      <c r="E5426" s="152">
        <v>10</v>
      </c>
      <c r="F5426" s="153">
        <v>119000</v>
      </c>
      <c r="G5426" s="153">
        <v>1190000</v>
      </c>
      <c r="H5426" s="50"/>
    </row>
    <row r="5427" spans="1:8" ht="29.25">
      <c r="A5427" s="151" t="s">
        <v>1795</v>
      </c>
      <c r="B5427" s="151" t="s">
        <v>93</v>
      </c>
      <c r="C5427" s="151" t="s">
        <v>94</v>
      </c>
      <c r="D5427" s="151" t="s">
        <v>72</v>
      </c>
      <c r="E5427" s="152">
        <v>2</v>
      </c>
      <c r="F5427" s="153">
        <v>549000</v>
      </c>
      <c r="G5427" s="153">
        <v>1098000</v>
      </c>
      <c r="H5427" s="50"/>
    </row>
    <row r="5428" spans="1:8" ht="29.25">
      <c r="A5428" s="151" t="s">
        <v>1795</v>
      </c>
      <c r="B5428" s="151" t="s">
        <v>98</v>
      </c>
      <c r="C5428" s="151" t="s">
        <v>99</v>
      </c>
      <c r="D5428" s="151" t="s">
        <v>72</v>
      </c>
      <c r="E5428" s="152">
        <v>9</v>
      </c>
      <c r="F5428" s="153">
        <v>99000</v>
      </c>
      <c r="G5428" s="153">
        <v>891000</v>
      </c>
      <c r="H5428" s="50"/>
    </row>
    <row r="5429" spans="1:8" ht="43.5">
      <c r="A5429" s="151" t="s">
        <v>1796</v>
      </c>
      <c r="B5429" s="151" t="s">
        <v>79</v>
      </c>
      <c r="C5429" s="151" t="s">
        <v>80</v>
      </c>
      <c r="D5429" s="151" t="s">
        <v>72</v>
      </c>
      <c r="E5429" s="152">
        <v>9</v>
      </c>
      <c r="F5429" s="153">
        <v>129000</v>
      </c>
      <c r="G5429" s="153">
        <v>1161000</v>
      </c>
      <c r="H5429" s="50"/>
    </row>
    <row r="5430" spans="1:8" ht="43.5">
      <c r="A5430" s="151" t="s">
        <v>1796</v>
      </c>
      <c r="B5430" s="151" t="s">
        <v>75</v>
      </c>
      <c r="C5430" s="151" t="s">
        <v>76</v>
      </c>
      <c r="D5430" s="151" t="s">
        <v>78</v>
      </c>
      <c r="E5430" s="152">
        <v>7</v>
      </c>
      <c r="F5430" s="153">
        <v>189000</v>
      </c>
      <c r="G5430" s="153">
        <v>1323000</v>
      </c>
      <c r="H5430" s="50"/>
    </row>
    <row r="5431" spans="1:8" ht="43.5">
      <c r="A5431" s="151" t="s">
        <v>1796</v>
      </c>
      <c r="B5431" s="151" t="s">
        <v>81</v>
      </c>
      <c r="C5431" s="151" t="s">
        <v>82</v>
      </c>
      <c r="D5431" s="151" t="s">
        <v>72</v>
      </c>
      <c r="E5431" s="152">
        <v>12</v>
      </c>
      <c r="F5431" s="153">
        <v>159000</v>
      </c>
      <c r="G5431" s="153">
        <v>1908000</v>
      </c>
      <c r="H5431" s="50"/>
    </row>
    <row r="5432" spans="1:8" ht="43.5">
      <c r="A5432" s="151" t="s">
        <v>1796</v>
      </c>
      <c r="B5432" s="151" t="s">
        <v>91</v>
      </c>
      <c r="C5432" s="151" t="s">
        <v>92</v>
      </c>
      <c r="D5432" s="151" t="s">
        <v>72</v>
      </c>
      <c r="E5432" s="152">
        <v>5</v>
      </c>
      <c r="F5432" s="153">
        <v>249000</v>
      </c>
      <c r="G5432" s="153">
        <v>1245000</v>
      </c>
      <c r="H5432" s="50"/>
    </row>
    <row r="5433" spans="1:8" ht="43.5">
      <c r="A5433" s="151" t="s">
        <v>1796</v>
      </c>
      <c r="B5433" s="151" t="s">
        <v>96</v>
      </c>
      <c r="C5433" s="151" t="s">
        <v>97</v>
      </c>
      <c r="D5433" s="151" t="s">
        <v>72</v>
      </c>
      <c r="E5433" s="152">
        <v>5</v>
      </c>
      <c r="F5433" s="153">
        <v>449000</v>
      </c>
      <c r="G5433" s="153">
        <v>2245000</v>
      </c>
      <c r="H5433" s="50"/>
    </row>
    <row r="5434" spans="1:8" ht="43.5">
      <c r="A5434" s="151" t="s">
        <v>1797</v>
      </c>
      <c r="B5434" s="151" t="s">
        <v>73</v>
      </c>
      <c r="C5434" s="151" t="s">
        <v>74</v>
      </c>
      <c r="D5434" s="151" t="s">
        <v>72</v>
      </c>
      <c r="E5434" s="152">
        <v>6</v>
      </c>
      <c r="F5434" s="153">
        <v>119000</v>
      </c>
      <c r="G5434" s="153">
        <v>714000</v>
      </c>
      <c r="H5434" s="50"/>
    </row>
    <row r="5435" spans="1:8" ht="43.5">
      <c r="A5435" s="151" t="s">
        <v>1797</v>
      </c>
      <c r="B5435" s="151" t="s">
        <v>88</v>
      </c>
      <c r="C5435" s="151" t="s">
        <v>89</v>
      </c>
      <c r="D5435" s="151" t="s">
        <v>72</v>
      </c>
      <c r="E5435" s="152">
        <v>5</v>
      </c>
      <c r="F5435" s="153">
        <v>299000</v>
      </c>
      <c r="G5435" s="153">
        <v>1495000</v>
      </c>
      <c r="H5435" s="50"/>
    </row>
    <row r="5436" spans="1:8" ht="43.5">
      <c r="A5436" s="151" t="s">
        <v>1797</v>
      </c>
      <c r="B5436" s="151" t="s">
        <v>86</v>
      </c>
      <c r="C5436" s="151" t="s">
        <v>87</v>
      </c>
      <c r="D5436" s="151" t="s">
        <v>72</v>
      </c>
      <c r="E5436" s="152">
        <v>2</v>
      </c>
      <c r="F5436" s="153">
        <v>169000</v>
      </c>
      <c r="G5436" s="153">
        <v>338000</v>
      </c>
      <c r="H5436" s="50"/>
    </row>
    <row r="5437" spans="1:8" ht="43.5">
      <c r="A5437" s="151" t="s">
        <v>1797</v>
      </c>
      <c r="B5437" s="151" t="s">
        <v>81</v>
      </c>
      <c r="C5437" s="151" t="s">
        <v>82</v>
      </c>
      <c r="D5437" s="151" t="s">
        <v>72</v>
      </c>
      <c r="E5437" s="152">
        <v>2</v>
      </c>
      <c r="F5437" s="153">
        <v>159000</v>
      </c>
      <c r="G5437" s="153">
        <v>318000</v>
      </c>
      <c r="H5437" s="50"/>
    </row>
    <row r="5438" spans="1:8" ht="29.25">
      <c r="A5438" s="151" t="s">
        <v>1798</v>
      </c>
      <c r="B5438" s="151" t="s">
        <v>69</v>
      </c>
      <c r="C5438" s="151" t="s">
        <v>70</v>
      </c>
      <c r="D5438" s="151" t="s">
        <v>72</v>
      </c>
      <c r="E5438" s="152">
        <v>5</v>
      </c>
      <c r="F5438" s="153">
        <v>149000</v>
      </c>
      <c r="G5438" s="153">
        <v>745000</v>
      </c>
      <c r="H5438" s="50"/>
    </row>
    <row r="5439" spans="1:8" ht="29.25">
      <c r="A5439" s="151" t="s">
        <v>1798</v>
      </c>
      <c r="B5439" s="151" t="s">
        <v>88</v>
      </c>
      <c r="C5439" s="151" t="s">
        <v>89</v>
      </c>
      <c r="D5439" s="151" t="s">
        <v>72</v>
      </c>
      <c r="E5439" s="152">
        <v>3</v>
      </c>
      <c r="F5439" s="153">
        <v>299000</v>
      </c>
      <c r="G5439" s="153">
        <v>897000</v>
      </c>
      <c r="H5439" s="50"/>
    </row>
    <row r="5440" spans="1:8" ht="29.25">
      <c r="A5440" s="151" t="s">
        <v>1798</v>
      </c>
      <c r="B5440" s="151" t="s">
        <v>81</v>
      </c>
      <c r="C5440" s="151" t="s">
        <v>82</v>
      </c>
      <c r="D5440" s="151" t="s">
        <v>72</v>
      </c>
      <c r="E5440" s="152">
        <v>10</v>
      </c>
      <c r="F5440" s="153">
        <v>159000</v>
      </c>
      <c r="G5440" s="153">
        <v>1590000</v>
      </c>
      <c r="H5440" s="50"/>
    </row>
    <row r="5441" spans="1:8" ht="29.25">
      <c r="A5441" s="151" t="s">
        <v>1798</v>
      </c>
      <c r="B5441" s="151" t="s">
        <v>79</v>
      </c>
      <c r="C5441" s="151" t="s">
        <v>80</v>
      </c>
      <c r="D5441" s="151" t="s">
        <v>72</v>
      </c>
      <c r="E5441" s="152">
        <v>9</v>
      </c>
      <c r="F5441" s="153">
        <v>129000</v>
      </c>
      <c r="G5441" s="153">
        <v>1161000</v>
      </c>
      <c r="H5441" s="50"/>
    </row>
    <row r="5442" spans="1:8" ht="29.25">
      <c r="A5442" s="151" t="s">
        <v>1798</v>
      </c>
      <c r="B5442" s="151" t="s">
        <v>91</v>
      </c>
      <c r="C5442" s="151" t="s">
        <v>92</v>
      </c>
      <c r="D5442" s="151" t="s">
        <v>72</v>
      </c>
      <c r="E5442" s="152">
        <v>1</v>
      </c>
      <c r="F5442" s="153">
        <v>249000</v>
      </c>
      <c r="G5442" s="153">
        <v>249000</v>
      </c>
      <c r="H5442" s="50"/>
    </row>
    <row r="5443" spans="1:8" ht="29.25">
      <c r="A5443" s="151" t="s">
        <v>1799</v>
      </c>
      <c r="B5443" s="151" t="s">
        <v>91</v>
      </c>
      <c r="C5443" s="151" t="s">
        <v>92</v>
      </c>
      <c r="D5443" s="151" t="s">
        <v>72</v>
      </c>
      <c r="E5443" s="152">
        <v>3</v>
      </c>
      <c r="F5443" s="153">
        <v>249000</v>
      </c>
      <c r="G5443" s="153">
        <v>747000</v>
      </c>
      <c r="H5443" s="50"/>
    </row>
    <row r="5444" spans="1:8" ht="29.25">
      <c r="A5444" s="151" t="s">
        <v>1799</v>
      </c>
      <c r="B5444" s="151" t="s">
        <v>86</v>
      </c>
      <c r="C5444" s="151" t="s">
        <v>87</v>
      </c>
      <c r="D5444" s="151" t="s">
        <v>72</v>
      </c>
      <c r="E5444" s="152">
        <v>5</v>
      </c>
      <c r="F5444" s="153">
        <v>169000</v>
      </c>
      <c r="G5444" s="153">
        <v>845000</v>
      </c>
      <c r="H5444" s="50"/>
    </row>
    <row r="5445" spans="1:8" ht="29.25">
      <c r="A5445" s="151" t="s">
        <v>1800</v>
      </c>
      <c r="B5445" s="151" t="s">
        <v>96</v>
      </c>
      <c r="C5445" s="151" t="s">
        <v>97</v>
      </c>
      <c r="D5445" s="151" t="s">
        <v>72</v>
      </c>
      <c r="E5445" s="152">
        <v>3</v>
      </c>
      <c r="F5445" s="153">
        <v>449000</v>
      </c>
      <c r="G5445" s="153">
        <v>1347000</v>
      </c>
      <c r="H5445" s="50"/>
    </row>
    <row r="5446" spans="1:8" ht="29.25">
      <c r="A5446" s="151" t="s">
        <v>1800</v>
      </c>
      <c r="B5446" s="151" t="s">
        <v>101</v>
      </c>
      <c r="C5446" s="151" t="s">
        <v>102</v>
      </c>
      <c r="D5446" s="151" t="s">
        <v>78</v>
      </c>
      <c r="E5446" s="152">
        <v>5</v>
      </c>
      <c r="F5446" s="153">
        <v>139000</v>
      </c>
      <c r="G5446" s="153">
        <v>695000</v>
      </c>
      <c r="H5446" s="50"/>
    </row>
    <row r="5447" spans="1:8" ht="29.25">
      <c r="A5447" s="151" t="s">
        <v>1800</v>
      </c>
      <c r="B5447" s="151" t="s">
        <v>79</v>
      </c>
      <c r="C5447" s="151" t="s">
        <v>80</v>
      </c>
      <c r="D5447" s="151" t="s">
        <v>72</v>
      </c>
      <c r="E5447" s="152">
        <v>10</v>
      </c>
      <c r="F5447" s="153">
        <v>129000</v>
      </c>
      <c r="G5447" s="153">
        <v>1290000</v>
      </c>
      <c r="H5447" s="50"/>
    </row>
    <row r="5448" spans="1:8" ht="29.25">
      <c r="A5448" s="151" t="s">
        <v>1801</v>
      </c>
      <c r="B5448" s="151" t="s">
        <v>81</v>
      </c>
      <c r="C5448" s="151" t="s">
        <v>82</v>
      </c>
      <c r="D5448" s="151" t="s">
        <v>72</v>
      </c>
      <c r="E5448" s="152">
        <v>10</v>
      </c>
      <c r="F5448" s="153">
        <v>159000</v>
      </c>
      <c r="G5448" s="153">
        <v>1590000</v>
      </c>
      <c r="H5448" s="50"/>
    </row>
    <row r="5449" spans="1:8" ht="29.25">
      <c r="A5449" s="151" t="s">
        <v>1801</v>
      </c>
      <c r="B5449" s="151" t="s">
        <v>73</v>
      </c>
      <c r="C5449" s="151" t="s">
        <v>74</v>
      </c>
      <c r="D5449" s="151" t="s">
        <v>72</v>
      </c>
      <c r="E5449" s="152">
        <v>12</v>
      </c>
      <c r="F5449" s="153">
        <v>119000</v>
      </c>
      <c r="G5449" s="153">
        <v>1428000</v>
      </c>
      <c r="H5449" s="50"/>
    </row>
    <row r="5450" spans="1:8" ht="29.25">
      <c r="A5450" s="151" t="s">
        <v>1801</v>
      </c>
      <c r="B5450" s="151" t="s">
        <v>98</v>
      </c>
      <c r="C5450" s="151" t="s">
        <v>99</v>
      </c>
      <c r="D5450" s="151" t="s">
        <v>72</v>
      </c>
      <c r="E5450" s="152">
        <v>11</v>
      </c>
      <c r="F5450" s="153">
        <v>99000</v>
      </c>
      <c r="G5450" s="153">
        <v>1089000</v>
      </c>
      <c r="H5450" s="50"/>
    </row>
    <row r="5451" spans="1:8" ht="29.25">
      <c r="A5451" s="151" t="s">
        <v>1801</v>
      </c>
      <c r="B5451" s="151" t="s">
        <v>91</v>
      </c>
      <c r="C5451" s="151" t="s">
        <v>92</v>
      </c>
      <c r="D5451" s="151" t="s">
        <v>72</v>
      </c>
      <c r="E5451" s="152">
        <v>1</v>
      </c>
      <c r="F5451" s="153">
        <v>249000</v>
      </c>
      <c r="G5451" s="153">
        <v>249000</v>
      </c>
      <c r="H5451" s="50"/>
    </row>
    <row r="5452" spans="1:8" ht="29.25">
      <c r="A5452" s="151" t="s">
        <v>1801</v>
      </c>
      <c r="B5452" s="151" t="s">
        <v>96</v>
      </c>
      <c r="C5452" s="151" t="s">
        <v>97</v>
      </c>
      <c r="D5452" s="151" t="s">
        <v>72</v>
      </c>
      <c r="E5452" s="152">
        <v>4</v>
      </c>
      <c r="F5452" s="153">
        <v>449000</v>
      </c>
      <c r="G5452" s="153">
        <v>1796000</v>
      </c>
      <c r="H5452" s="50"/>
    </row>
    <row r="5453" spans="1:8" ht="29.25">
      <c r="A5453" s="151" t="s">
        <v>1801</v>
      </c>
      <c r="B5453" s="151" t="s">
        <v>75</v>
      </c>
      <c r="C5453" s="151" t="s">
        <v>76</v>
      </c>
      <c r="D5453" s="151" t="s">
        <v>78</v>
      </c>
      <c r="E5453" s="152">
        <v>5</v>
      </c>
      <c r="F5453" s="153">
        <v>189000</v>
      </c>
      <c r="G5453" s="153">
        <v>945000</v>
      </c>
      <c r="H5453" s="50"/>
    </row>
    <row r="5454" spans="1:8" ht="43.5">
      <c r="A5454" s="151" t="s">
        <v>1802</v>
      </c>
      <c r="B5454" s="151" t="s">
        <v>69</v>
      </c>
      <c r="C5454" s="151" t="s">
        <v>70</v>
      </c>
      <c r="D5454" s="151" t="s">
        <v>72</v>
      </c>
      <c r="E5454" s="152">
        <v>9</v>
      </c>
      <c r="F5454" s="153">
        <v>149000</v>
      </c>
      <c r="G5454" s="153">
        <v>1341000</v>
      </c>
      <c r="H5454" s="50"/>
    </row>
    <row r="5455" spans="1:8" ht="43.5">
      <c r="A5455" s="151" t="s">
        <v>1802</v>
      </c>
      <c r="B5455" s="151" t="s">
        <v>91</v>
      </c>
      <c r="C5455" s="151" t="s">
        <v>92</v>
      </c>
      <c r="D5455" s="151" t="s">
        <v>72</v>
      </c>
      <c r="E5455" s="152">
        <v>3</v>
      </c>
      <c r="F5455" s="153">
        <v>249000</v>
      </c>
      <c r="G5455" s="153">
        <v>747000</v>
      </c>
      <c r="H5455" s="50"/>
    </row>
    <row r="5456" spans="1:8" ht="43.5">
      <c r="A5456" s="151" t="s">
        <v>1802</v>
      </c>
      <c r="B5456" s="151" t="s">
        <v>86</v>
      </c>
      <c r="C5456" s="151" t="s">
        <v>87</v>
      </c>
      <c r="D5456" s="151" t="s">
        <v>72</v>
      </c>
      <c r="E5456" s="152">
        <v>3</v>
      </c>
      <c r="F5456" s="153">
        <v>169000</v>
      </c>
      <c r="G5456" s="153">
        <v>507000</v>
      </c>
      <c r="H5456" s="50"/>
    </row>
    <row r="5457" spans="1:8" ht="43.5">
      <c r="A5457" s="151" t="s">
        <v>1802</v>
      </c>
      <c r="B5457" s="151" t="s">
        <v>73</v>
      </c>
      <c r="C5457" s="151" t="s">
        <v>74</v>
      </c>
      <c r="D5457" s="151" t="s">
        <v>72</v>
      </c>
      <c r="E5457" s="152">
        <v>5</v>
      </c>
      <c r="F5457" s="153">
        <v>119000</v>
      </c>
      <c r="G5457" s="153">
        <v>595000</v>
      </c>
      <c r="H5457" s="50"/>
    </row>
    <row r="5458" spans="1:8" ht="43.5">
      <c r="A5458" s="151" t="s">
        <v>1803</v>
      </c>
      <c r="B5458" s="151" t="s">
        <v>83</v>
      </c>
      <c r="C5458" s="151" t="s">
        <v>84</v>
      </c>
      <c r="D5458" s="151" t="s">
        <v>72</v>
      </c>
      <c r="E5458" s="152">
        <v>6</v>
      </c>
      <c r="F5458" s="153">
        <v>125000</v>
      </c>
      <c r="G5458" s="153">
        <v>750000</v>
      </c>
      <c r="H5458" s="50"/>
    </row>
    <row r="5459" spans="1:8" ht="43.5">
      <c r="A5459" s="151" t="s">
        <v>1803</v>
      </c>
      <c r="B5459" s="151" t="s">
        <v>88</v>
      </c>
      <c r="C5459" s="151" t="s">
        <v>89</v>
      </c>
      <c r="D5459" s="151" t="s">
        <v>72</v>
      </c>
      <c r="E5459" s="152">
        <v>3</v>
      </c>
      <c r="F5459" s="153">
        <v>299000</v>
      </c>
      <c r="G5459" s="153">
        <v>897000</v>
      </c>
      <c r="H5459" s="50"/>
    </row>
    <row r="5460" spans="1:8" ht="43.5">
      <c r="A5460" s="151" t="s">
        <v>1803</v>
      </c>
      <c r="B5460" s="151" t="s">
        <v>86</v>
      </c>
      <c r="C5460" s="151" t="s">
        <v>87</v>
      </c>
      <c r="D5460" s="151" t="s">
        <v>72</v>
      </c>
      <c r="E5460" s="152">
        <v>6</v>
      </c>
      <c r="F5460" s="153">
        <v>169000</v>
      </c>
      <c r="G5460" s="153">
        <v>1014000</v>
      </c>
      <c r="H5460" s="50"/>
    </row>
    <row r="5461" spans="1:8" ht="43.5">
      <c r="A5461" s="151" t="s">
        <v>1803</v>
      </c>
      <c r="B5461" s="151" t="s">
        <v>93</v>
      </c>
      <c r="C5461" s="151" t="s">
        <v>94</v>
      </c>
      <c r="D5461" s="151" t="s">
        <v>72</v>
      </c>
      <c r="E5461" s="152">
        <v>4</v>
      </c>
      <c r="F5461" s="153">
        <v>549000</v>
      </c>
      <c r="G5461" s="153">
        <v>2196000</v>
      </c>
      <c r="H5461" s="50"/>
    </row>
    <row r="5462" spans="1:8" ht="43.5">
      <c r="A5462" s="151" t="s">
        <v>1803</v>
      </c>
      <c r="B5462" s="151" t="s">
        <v>98</v>
      </c>
      <c r="C5462" s="151" t="s">
        <v>99</v>
      </c>
      <c r="D5462" s="151" t="s">
        <v>72</v>
      </c>
      <c r="E5462" s="152">
        <v>10</v>
      </c>
      <c r="F5462" s="153">
        <v>99000</v>
      </c>
      <c r="G5462" s="153">
        <v>990000</v>
      </c>
      <c r="H5462" s="50"/>
    </row>
    <row r="5463" spans="1:8" ht="43.5">
      <c r="A5463" s="151" t="s">
        <v>1803</v>
      </c>
      <c r="B5463" s="151" t="s">
        <v>91</v>
      </c>
      <c r="C5463" s="151" t="s">
        <v>92</v>
      </c>
      <c r="D5463" s="151" t="s">
        <v>72</v>
      </c>
      <c r="E5463" s="152">
        <v>1</v>
      </c>
      <c r="F5463" s="153">
        <v>249000</v>
      </c>
      <c r="G5463" s="153">
        <v>249000</v>
      </c>
      <c r="H5463" s="50"/>
    </row>
    <row r="5464" spans="1:8" ht="29.25">
      <c r="A5464" s="151" t="s">
        <v>1804</v>
      </c>
      <c r="B5464" s="151" t="s">
        <v>73</v>
      </c>
      <c r="C5464" s="151" t="s">
        <v>74</v>
      </c>
      <c r="D5464" s="151" t="s">
        <v>72</v>
      </c>
      <c r="E5464" s="152">
        <v>2</v>
      </c>
      <c r="F5464" s="153">
        <v>119000</v>
      </c>
      <c r="G5464" s="153">
        <v>238000</v>
      </c>
      <c r="H5464" s="50"/>
    </row>
    <row r="5465" spans="1:8" ht="29.25">
      <c r="A5465" s="151" t="s">
        <v>1804</v>
      </c>
      <c r="B5465" s="151" t="s">
        <v>83</v>
      </c>
      <c r="C5465" s="151" t="s">
        <v>84</v>
      </c>
      <c r="D5465" s="151" t="s">
        <v>72</v>
      </c>
      <c r="E5465" s="152">
        <v>12</v>
      </c>
      <c r="F5465" s="153">
        <v>125000</v>
      </c>
      <c r="G5465" s="153">
        <v>1500000</v>
      </c>
      <c r="H5465" s="50"/>
    </row>
    <row r="5466" spans="1:8" ht="29.25">
      <c r="A5466" s="151" t="s">
        <v>1804</v>
      </c>
      <c r="B5466" s="151" t="s">
        <v>75</v>
      </c>
      <c r="C5466" s="151" t="s">
        <v>76</v>
      </c>
      <c r="D5466" s="151" t="s">
        <v>78</v>
      </c>
      <c r="E5466" s="152">
        <v>8</v>
      </c>
      <c r="F5466" s="153">
        <v>189000</v>
      </c>
      <c r="G5466" s="153">
        <v>1512000</v>
      </c>
      <c r="H5466" s="50"/>
    </row>
    <row r="5467" spans="1:8" ht="29.25">
      <c r="A5467" s="151" t="s">
        <v>1805</v>
      </c>
      <c r="B5467" s="151" t="s">
        <v>86</v>
      </c>
      <c r="C5467" s="151" t="s">
        <v>87</v>
      </c>
      <c r="D5467" s="151" t="s">
        <v>72</v>
      </c>
      <c r="E5467" s="152">
        <v>5</v>
      </c>
      <c r="F5467" s="153">
        <v>169000</v>
      </c>
      <c r="G5467" s="153">
        <v>845000</v>
      </c>
      <c r="H5467" s="50"/>
    </row>
    <row r="5468" spans="1:8" ht="29.25">
      <c r="A5468" s="151" t="s">
        <v>1805</v>
      </c>
      <c r="B5468" s="151" t="s">
        <v>96</v>
      </c>
      <c r="C5468" s="151" t="s">
        <v>97</v>
      </c>
      <c r="D5468" s="151" t="s">
        <v>72</v>
      </c>
      <c r="E5468" s="152">
        <v>5</v>
      </c>
      <c r="F5468" s="153">
        <v>449000</v>
      </c>
      <c r="G5468" s="153">
        <v>2245000</v>
      </c>
      <c r="H5468" s="50"/>
    </row>
    <row r="5469" spans="1:8" ht="29.25">
      <c r="A5469" s="151" t="s">
        <v>1805</v>
      </c>
      <c r="B5469" s="151" t="s">
        <v>79</v>
      </c>
      <c r="C5469" s="151" t="s">
        <v>80</v>
      </c>
      <c r="D5469" s="151" t="s">
        <v>72</v>
      </c>
      <c r="E5469" s="152">
        <v>2</v>
      </c>
      <c r="F5469" s="153">
        <v>129000</v>
      </c>
      <c r="G5469" s="153">
        <v>258000</v>
      </c>
      <c r="H5469" s="50"/>
    </row>
    <row r="5470" spans="1:8" ht="29.25">
      <c r="A5470" s="151" t="s">
        <v>1805</v>
      </c>
      <c r="B5470" s="151" t="s">
        <v>98</v>
      </c>
      <c r="C5470" s="151" t="s">
        <v>99</v>
      </c>
      <c r="D5470" s="151" t="s">
        <v>72</v>
      </c>
      <c r="E5470" s="152">
        <v>12</v>
      </c>
      <c r="F5470" s="153">
        <v>99000</v>
      </c>
      <c r="G5470" s="153">
        <v>1188000</v>
      </c>
      <c r="H5470" s="50"/>
    </row>
    <row r="5471" spans="1:8" ht="43.5">
      <c r="A5471" s="151" t="s">
        <v>1806</v>
      </c>
      <c r="B5471" s="151" t="s">
        <v>96</v>
      </c>
      <c r="C5471" s="151" t="s">
        <v>97</v>
      </c>
      <c r="D5471" s="151" t="s">
        <v>72</v>
      </c>
      <c r="E5471" s="152">
        <v>2</v>
      </c>
      <c r="F5471" s="153">
        <v>449000</v>
      </c>
      <c r="G5471" s="153">
        <v>898000</v>
      </c>
      <c r="H5471" s="50"/>
    </row>
    <row r="5472" spans="1:8" ht="43.5">
      <c r="A5472" s="151" t="s">
        <v>1806</v>
      </c>
      <c r="B5472" s="151" t="s">
        <v>86</v>
      </c>
      <c r="C5472" s="151" t="s">
        <v>87</v>
      </c>
      <c r="D5472" s="151" t="s">
        <v>72</v>
      </c>
      <c r="E5472" s="152">
        <v>4</v>
      </c>
      <c r="F5472" s="153">
        <v>169000</v>
      </c>
      <c r="G5472" s="153">
        <v>676000</v>
      </c>
      <c r="H5472" s="50"/>
    </row>
    <row r="5473" spans="1:8" ht="43.5">
      <c r="A5473" s="151" t="s">
        <v>1806</v>
      </c>
      <c r="B5473" s="151" t="s">
        <v>91</v>
      </c>
      <c r="C5473" s="151" t="s">
        <v>92</v>
      </c>
      <c r="D5473" s="151" t="s">
        <v>72</v>
      </c>
      <c r="E5473" s="152">
        <v>4</v>
      </c>
      <c r="F5473" s="153">
        <v>249000</v>
      </c>
      <c r="G5473" s="153">
        <v>996000</v>
      </c>
      <c r="H5473" s="50"/>
    </row>
    <row r="5474" spans="1:8" ht="43.5">
      <c r="A5474" s="151" t="s">
        <v>1806</v>
      </c>
      <c r="B5474" s="151" t="s">
        <v>73</v>
      </c>
      <c r="C5474" s="151" t="s">
        <v>74</v>
      </c>
      <c r="D5474" s="151" t="s">
        <v>72</v>
      </c>
      <c r="E5474" s="152">
        <v>10</v>
      </c>
      <c r="F5474" s="153">
        <v>119000</v>
      </c>
      <c r="G5474" s="153">
        <v>1190000</v>
      </c>
      <c r="H5474" s="50"/>
    </row>
    <row r="5475" spans="1:8" ht="43.5">
      <c r="A5475" s="151" t="s">
        <v>1806</v>
      </c>
      <c r="B5475" s="151" t="s">
        <v>75</v>
      </c>
      <c r="C5475" s="151" t="s">
        <v>76</v>
      </c>
      <c r="D5475" s="151" t="s">
        <v>78</v>
      </c>
      <c r="E5475" s="152">
        <v>10</v>
      </c>
      <c r="F5475" s="153">
        <v>189000</v>
      </c>
      <c r="G5475" s="153">
        <v>1890000</v>
      </c>
      <c r="H5475" s="50"/>
    </row>
    <row r="5476" spans="1:8" ht="43.5">
      <c r="A5476" s="151" t="s">
        <v>1807</v>
      </c>
      <c r="B5476" s="151" t="s">
        <v>81</v>
      </c>
      <c r="C5476" s="151" t="s">
        <v>82</v>
      </c>
      <c r="D5476" s="151" t="s">
        <v>72</v>
      </c>
      <c r="E5476" s="152">
        <v>2</v>
      </c>
      <c r="F5476" s="153">
        <v>159000</v>
      </c>
      <c r="G5476" s="153">
        <v>318000</v>
      </c>
      <c r="H5476" s="50"/>
    </row>
    <row r="5477" spans="1:8" ht="43.5">
      <c r="A5477" s="151" t="s">
        <v>1807</v>
      </c>
      <c r="B5477" s="151" t="s">
        <v>83</v>
      </c>
      <c r="C5477" s="151" t="s">
        <v>84</v>
      </c>
      <c r="D5477" s="151" t="s">
        <v>72</v>
      </c>
      <c r="E5477" s="152">
        <v>1</v>
      </c>
      <c r="F5477" s="153">
        <v>125000</v>
      </c>
      <c r="G5477" s="153">
        <v>125000</v>
      </c>
      <c r="H5477" s="50"/>
    </row>
    <row r="5478" spans="1:8" ht="29.25">
      <c r="A5478" s="151" t="s">
        <v>1808</v>
      </c>
      <c r="B5478" s="151" t="s">
        <v>83</v>
      </c>
      <c r="C5478" s="151" t="s">
        <v>84</v>
      </c>
      <c r="D5478" s="151" t="s">
        <v>72</v>
      </c>
      <c r="E5478" s="152">
        <v>4</v>
      </c>
      <c r="F5478" s="153">
        <v>125000</v>
      </c>
      <c r="G5478" s="153">
        <v>500000</v>
      </c>
      <c r="H5478" s="50"/>
    </row>
    <row r="5479" spans="1:8" ht="29.25">
      <c r="A5479" s="151" t="s">
        <v>1808</v>
      </c>
      <c r="B5479" s="151" t="s">
        <v>88</v>
      </c>
      <c r="C5479" s="151" t="s">
        <v>89</v>
      </c>
      <c r="D5479" s="151" t="s">
        <v>72</v>
      </c>
      <c r="E5479" s="152">
        <v>4</v>
      </c>
      <c r="F5479" s="153">
        <v>299000</v>
      </c>
      <c r="G5479" s="153">
        <v>1196000</v>
      </c>
      <c r="H5479" s="50"/>
    </row>
    <row r="5480" spans="1:8" ht="29.25">
      <c r="A5480" s="151" t="s">
        <v>1808</v>
      </c>
      <c r="B5480" s="151" t="s">
        <v>69</v>
      </c>
      <c r="C5480" s="151" t="s">
        <v>70</v>
      </c>
      <c r="D5480" s="151" t="s">
        <v>72</v>
      </c>
      <c r="E5480" s="152">
        <v>7</v>
      </c>
      <c r="F5480" s="153">
        <v>149000</v>
      </c>
      <c r="G5480" s="153">
        <v>1043000</v>
      </c>
      <c r="H5480" s="50"/>
    </row>
    <row r="5481" spans="1:8" ht="43.5">
      <c r="A5481" s="151" t="s">
        <v>1809</v>
      </c>
      <c r="B5481" s="151" t="s">
        <v>101</v>
      </c>
      <c r="C5481" s="151" t="s">
        <v>102</v>
      </c>
      <c r="D5481" s="151" t="s">
        <v>78</v>
      </c>
      <c r="E5481" s="152">
        <v>3</v>
      </c>
      <c r="F5481" s="153">
        <v>139000</v>
      </c>
      <c r="G5481" s="153">
        <v>417000</v>
      </c>
      <c r="H5481" s="50"/>
    </row>
    <row r="5482" spans="1:8" ht="43.5">
      <c r="A5482" s="151" t="s">
        <v>1809</v>
      </c>
      <c r="B5482" s="151" t="s">
        <v>79</v>
      </c>
      <c r="C5482" s="151" t="s">
        <v>80</v>
      </c>
      <c r="D5482" s="151" t="s">
        <v>72</v>
      </c>
      <c r="E5482" s="152">
        <v>6</v>
      </c>
      <c r="F5482" s="153">
        <v>129000</v>
      </c>
      <c r="G5482" s="153">
        <v>774000</v>
      </c>
      <c r="H5482" s="50"/>
    </row>
    <row r="5483" spans="1:8" ht="43.5">
      <c r="A5483" s="151" t="s">
        <v>1809</v>
      </c>
      <c r="B5483" s="151" t="s">
        <v>86</v>
      </c>
      <c r="C5483" s="151" t="s">
        <v>87</v>
      </c>
      <c r="D5483" s="151" t="s">
        <v>72</v>
      </c>
      <c r="E5483" s="152">
        <v>12</v>
      </c>
      <c r="F5483" s="153">
        <v>169000</v>
      </c>
      <c r="G5483" s="153">
        <v>2028000</v>
      </c>
      <c r="H5483" s="50"/>
    </row>
    <row r="5484" spans="1:8" ht="43.5">
      <c r="A5484" s="151" t="s">
        <v>1809</v>
      </c>
      <c r="B5484" s="151" t="s">
        <v>69</v>
      </c>
      <c r="C5484" s="151" t="s">
        <v>70</v>
      </c>
      <c r="D5484" s="151" t="s">
        <v>72</v>
      </c>
      <c r="E5484" s="152">
        <v>6</v>
      </c>
      <c r="F5484" s="153">
        <v>149000</v>
      </c>
      <c r="G5484" s="153">
        <v>894000</v>
      </c>
      <c r="H5484" s="50"/>
    </row>
    <row r="5485" spans="1:8" ht="43.5">
      <c r="A5485" s="151" t="s">
        <v>1810</v>
      </c>
      <c r="B5485" s="151" t="s">
        <v>93</v>
      </c>
      <c r="C5485" s="151" t="s">
        <v>94</v>
      </c>
      <c r="D5485" s="151" t="s">
        <v>72</v>
      </c>
      <c r="E5485" s="152">
        <v>4</v>
      </c>
      <c r="F5485" s="153">
        <v>549000</v>
      </c>
      <c r="G5485" s="153">
        <v>2196000</v>
      </c>
      <c r="H5485" s="50"/>
    </row>
    <row r="5486" spans="1:8" ht="43.5">
      <c r="A5486" s="151" t="s">
        <v>1810</v>
      </c>
      <c r="B5486" s="151" t="s">
        <v>96</v>
      </c>
      <c r="C5486" s="151" t="s">
        <v>97</v>
      </c>
      <c r="D5486" s="151" t="s">
        <v>72</v>
      </c>
      <c r="E5486" s="152">
        <v>1</v>
      </c>
      <c r="F5486" s="153">
        <v>449000</v>
      </c>
      <c r="G5486" s="153">
        <v>449000</v>
      </c>
      <c r="H5486" s="50"/>
    </row>
    <row r="5487" spans="1:8" ht="43.5">
      <c r="A5487" s="151" t="s">
        <v>1810</v>
      </c>
      <c r="B5487" s="151" t="s">
        <v>86</v>
      </c>
      <c r="C5487" s="151" t="s">
        <v>87</v>
      </c>
      <c r="D5487" s="151" t="s">
        <v>72</v>
      </c>
      <c r="E5487" s="152">
        <v>7</v>
      </c>
      <c r="F5487" s="153">
        <v>169000</v>
      </c>
      <c r="G5487" s="153">
        <v>1183000</v>
      </c>
      <c r="H5487" s="50"/>
    </row>
    <row r="5488" spans="1:8" ht="43.5">
      <c r="A5488" s="151" t="s">
        <v>1810</v>
      </c>
      <c r="B5488" s="151" t="s">
        <v>69</v>
      </c>
      <c r="C5488" s="151" t="s">
        <v>70</v>
      </c>
      <c r="D5488" s="151" t="s">
        <v>72</v>
      </c>
      <c r="E5488" s="152">
        <v>7</v>
      </c>
      <c r="F5488" s="153">
        <v>149000</v>
      </c>
      <c r="G5488" s="153">
        <v>1043000</v>
      </c>
      <c r="H5488" s="50"/>
    </row>
    <row r="5489" spans="1:8" ht="43.5">
      <c r="A5489" s="151" t="s">
        <v>1810</v>
      </c>
      <c r="B5489" s="151" t="s">
        <v>91</v>
      </c>
      <c r="C5489" s="151" t="s">
        <v>92</v>
      </c>
      <c r="D5489" s="151" t="s">
        <v>72</v>
      </c>
      <c r="E5489" s="152">
        <v>3</v>
      </c>
      <c r="F5489" s="153">
        <v>249000</v>
      </c>
      <c r="G5489" s="153">
        <v>747000</v>
      </c>
      <c r="H5489" s="50"/>
    </row>
    <row r="5490" spans="1:8" ht="43.5">
      <c r="A5490" s="151" t="s">
        <v>1811</v>
      </c>
      <c r="B5490" s="151" t="s">
        <v>101</v>
      </c>
      <c r="C5490" s="151" t="s">
        <v>102</v>
      </c>
      <c r="D5490" s="151" t="s">
        <v>78</v>
      </c>
      <c r="E5490" s="152">
        <v>9</v>
      </c>
      <c r="F5490" s="153">
        <v>139000</v>
      </c>
      <c r="G5490" s="153">
        <v>1251000</v>
      </c>
      <c r="H5490" s="50"/>
    </row>
    <row r="5491" spans="1:8" ht="43.5">
      <c r="A5491" s="151" t="s">
        <v>1811</v>
      </c>
      <c r="B5491" s="151" t="s">
        <v>83</v>
      </c>
      <c r="C5491" s="151" t="s">
        <v>84</v>
      </c>
      <c r="D5491" s="151" t="s">
        <v>72</v>
      </c>
      <c r="E5491" s="152">
        <v>9</v>
      </c>
      <c r="F5491" s="153">
        <v>125000</v>
      </c>
      <c r="G5491" s="153">
        <v>1125000</v>
      </c>
      <c r="H5491" s="50"/>
    </row>
    <row r="5492" spans="1:8" ht="43.5">
      <c r="A5492" s="151" t="s">
        <v>1811</v>
      </c>
      <c r="B5492" s="151" t="s">
        <v>75</v>
      </c>
      <c r="C5492" s="151" t="s">
        <v>76</v>
      </c>
      <c r="D5492" s="151" t="s">
        <v>78</v>
      </c>
      <c r="E5492" s="152">
        <v>7</v>
      </c>
      <c r="F5492" s="153">
        <v>189000</v>
      </c>
      <c r="G5492" s="153">
        <v>1323000</v>
      </c>
      <c r="H5492" s="50"/>
    </row>
    <row r="5493" spans="1:8" ht="43.5">
      <c r="A5493" s="151" t="s">
        <v>1811</v>
      </c>
      <c r="B5493" s="151" t="s">
        <v>91</v>
      </c>
      <c r="C5493" s="151" t="s">
        <v>92</v>
      </c>
      <c r="D5493" s="151" t="s">
        <v>72</v>
      </c>
      <c r="E5493" s="152">
        <v>7</v>
      </c>
      <c r="F5493" s="153">
        <v>249000</v>
      </c>
      <c r="G5493" s="153">
        <v>1743000</v>
      </c>
      <c r="H5493" s="50"/>
    </row>
    <row r="5494" spans="1:8" ht="43.5">
      <c r="A5494" s="151" t="s">
        <v>1812</v>
      </c>
      <c r="B5494" s="151" t="s">
        <v>69</v>
      </c>
      <c r="C5494" s="151" t="s">
        <v>70</v>
      </c>
      <c r="D5494" s="151" t="s">
        <v>72</v>
      </c>
      <c r="E5494" s="152">
        <v>1</v>
      </c>
      <c r="F5494" s="153">
        <v>149000</v>
      </c>
      <c r="G5494" s="153">
        <v>149000</v>
      </c>
      <c r="H5494" s="50"/>
    </row>
    <row r="5495" spans="1:8" ht="43.5">
      <c r="A5495" s="151" t="s">
        <v>1812</v>
      </c>
      <c r="B5495" s="151" t="s">
        <v>101</v>
      </c>
      <c r="C5495" s="151" t="s">
        <v>102</v>
      </c>
      <c r="D5495" s="151" t="s">
        <v>78</v>
      </c>
      <c r="E5495" s="152">
        <v>4</v>
      </c>
      <c r="F5495" s="153">
        <v>139000</v>
      </c>
      <c r="G5495" s="153">
        <v>556000</v>
      </c>
      <c r="H5495" s="50"/>
    </row>
    <row r="5496" spans="1:8" ht="43.5">
      <c r="A5496" s="151" t="s">
        <v>1812</v>
      </c>
      <c r="B5496" s="151" t="s">
        <v>98</v>
      </c>
      <c r="C5496" s="151" t="s">
        <v>99</v>
      </c>
      <c r="D5496" s="151" t="s">
        <v>72</v>
      </c>
      <c r="E5496" s="152">
        <v>11</v>
      </c>
      <c r="F5496" s="153">
        <v>99000</v>
      </c>
      <c r="G5496" s="153">
        <v>1089000</v>
      </c>
      <c r="H5496" s="50"/>
    </row>
    <row r="5497" spans="1:8" ht="43.5">
      <c r="A5497" s="151" t="s">
        <v>1812</v>
      </c>
      <c r="B5497" s="151" t="s">
        <v>73</v>
      </c>
      <c r="C5497" s="151" t="s">
        <v>74</v>
      </c>
      <c r="D5497" s="151" t="s">
        <v>72</v>
      </c>
      <c r="E5497" s="152">
        <v>5</v>
      </c>
      <c r="F5497" s="153">
        <v>119000</v>
      </c>
      <c r="G5497" s="153">
        <v>595000</v>
      </c>
      <c r="H5497" s="50"/>
    </row>
    <row r="5498" spans="1:8" ht="43.5">
      <c r="A5498" s="151" t="s">
        <v>1813</v>
      </c>
      <c r="B5498" s="151" t="s">
        <v>86</v>
      </c>
      <c r="C5498" s="151" t="s">
        <v>87</v>
      </c>
      <c r="D5498" s="151" t="s">
        <v>72</v>
      </c>
      <c r="E5498" s="152">
        <v>2</v>
      </c>
      <c r="F5498" s="153">
        <v>169000</v>
      </c>
      <c r="G5498" s="153">
        <v>338000</v>
      </c>
      <c r="H5498" s="50"/>
    </row>
    <row r="5499" spans="1:8" ht="43.5">
      <c r="A5499" s="151" t="s">
        <v>1813</v>
      </c>
      <c r="B5499" s="151" t="s">
        <v>69</v>
      </c>
      <c r="C5499" s="151" t="s">
        <v>70</v>
      </c>
      <c r="D5499" s="151" t="s">
        <v>72</v>
      </c>
      <c r="E5499" s="152">
        <v>1</v>
      </c>
      <c r="F5499" s="153">
        <v>149000</v>
      </c>
      <c r="G5499" s="153">
        <v>149000</v>
      </c>
      <c r="H5499" s="50"/>
    </row>
    <row r="5500" spans="1:8" ht="43.5">
      <c r="A5500" s="151" t="s">
        <v>1813</v>
      </c>
      <c r="B5500" s="151" t="s">
        <v>96</v>
      </c>
      <c r="C5500" s="151" t="s">
        <v>97</v>
      </c>
      <c r="D5500" s="151" t="s">
        <v>72</v>
      </c>
      <c r="E5500" s="152">
        <v>5</v>
      </c>
      <c r="F5500" s="153">
        <v>449000</v>
      </c>
      <c r="G5500" s="153">
        <v>2245000</v>
      </c>
      <c r="H5500" s="50"/>
    </row>
    <row r="5501" spans="1:8" ht="43.5">
      <c r="A5501" s="151" t="s">
        <v>1813</v>
      </c>
      <c r="B5501" s="151" t="s">
        <v>81</v>
      </c>
      <c r="C5501" s="151" t="s">
        <v>82</v>
      </c>
      <c r="D5501" s="151" t="s">
        <v>72</v>
      </c>
      <c r="E5501" s="152">
        <v>9</v>
      </c>
      <c r="F5501" s="153">
        <v>159000</v>
      </c>
      <c r="G5501" s="153">
        <v>1431000</v>
      </c>
      <c r="H5501" s="50"/>
    </row>
    <row r="5502" spans="1:8" ht="43.5">
      <c r="A5502" s="151" t="s">
        <v>1813</v>
      </c>
      <c r="B5502" s="151" t="s">
        <v>91</v>
      </c>
      <c r="C5502" s="151" t="s">
        <v>92</v>
      </c>
      <c r="D5502" s="151" t="s">
        <v>72</v>
      </c>
      <c r="E5502" s="152">
        <v>5</v>
      </c>
      <c r="F5502" s="153">
        <v>249000</v>
      </c>
      <c r="G5502" s="153">
        <v>1245000</v>
      </c>
      <c r="H5502" s="50"/>
    </row>
    <row r="5503" spans="1:8" ht="43.5">
      <c r="A5503" s="151" t="s">
        <v>1813</v>
      </c>
      <c r="B5503" s="151" t="s">
        <v>75</v>
      </c>
      <c r="C5503" s="151" t="s">
        <v>76</v>
      </c>
      <c r="D5503" s="151" t="s">
        <v>78</v>
      </c>
      <c r="E5503" s="152">
        <v>11</v>
      </c>
      <c r="F5503" s="153">
        <v>189000</v>
      </c>
      <c r="G5503" s="153">
        <v>2079000</v>
      </c>
      <c r="H5503" s="50"/>
    </row>
    <row r="5504" spans="1:8" ht="29.25">
      <c r="A5504" s="151" t="s">
        <v>1814</v>
      </c>
      <c r="B5504" s="151" t="s">
        <v>81</v>
      </c>
      <c r="C5504" s="151" t="s">
        <v>82</v>
      </c>
      <c r="D5504" s="151" t="s">
        <v>72</v>
      </c>
      <c r="E5504" s="152">
        <v>1</v>
      </c>
      <c r="F5504" s="153">
        <v>159000</v>
      </c>
      <c r="G5504" s="153">
        <v>159000</v>
      </c>
      <c r="H5504" s="50"/>
    </row>
    <row r="5505" spans="1:8" ht="29.25">
      <c r="A5505" s="151" t="s">
        <v>1814</v>
      </c>
      <c r="B5505" s="151" t="s">
        <v>73</v>
      </c>
      <c r="C5505" s="151" t="s">
        <v>74</v>
      </c>
      <c r="D5505" s="151" t="s">
        <v>72</v>
      </c>
      <c r="E5505" s="152">
        <v>11</v>
      </c>
      <c r="F5505" s="153">
        <v>119000</v>
      </c>
      <c r="G5505" s="153">
        <v>1309000</v>
      </c>
      <c r="H5505" s="50"/>
    </row>
    <row r="5506" spans="1:8" ht="29.25">
      <c r="A5506" s="151" t="s">
        <v>1814</v>
      </c>
      <c r="B5506" s="151" t="s">
        <v>91</v>
      </c>
      <c r="C5506" s="151" t="s">
        <v>92</v>
      </c>
      <c r="D5506" s="151" t="s">
        <v>72</v>
      </c>
      <c r="E5506" s="152">
        <v>4</v>
      </c>
      <c r="F5506" s="153">
        <v>249000</v>
      </c>
      <c r="G5506" s="153">
        <v>996000</v>
      </c>
      <c r="H5506" s="50"/>
    </row>
    <row r="5507" spans="1:8" ht="29.25">
      <c r="A5507" s="151" t="s">
        <v>1814</v>
      </c>
      <c r="B5507" s="151" t="s">
        <v>96</v>
      </c>
      <c r="C5507" s="151" t="s">
        <v>97</v>
      </c>
      <c r="D5507" s="151" t="s">
        <v>72</v>
      </c>
      <c r="E5507" s="152">
        <v>5</v>
      </c>
      <c r="F5507" s="153">
        <v>449000</v>
      </c>
      <c r="G5507" s="153">
        <v>2245000</v>
      </c>
      <c r="H5507" s="50"/>
    </row>
    <row r="5508" spans="1:8" ht="43.5">
      <c r="A5508" s="151" t="s">
        <v>1815</v>
      </c>
      <c r="B5508" s="151" t="s">
        <v>73</v>
      </c>
      <c r="C5508" s="151" t="s">
        <v>74</v>
      </c>
      <c r="D5508" s="151" t="s">
        <v>72</v>
      </c>
      <c r="E5508" s="152">
        <v>5</v>
      </c>
      <c r="F5508" s="153">
        <v>119000</v>
      </c>
      <c r="G5508" s="153">
        <v>595000</v>
      </c>
      <c r="H5508" s="50"/>
    </row>
    <row r="5509" spans="1:8" ht="43.5">
      <c r="A5509" s="151" t="s">
        <v>1815</v>
      </c>
      <c r="B5509" s="151" t="s">
        <v>81</v>
      </c>
      <c r="C5509" s="151" t="s">
        <v>82</v>
      </c>
      <c r="D5509" s="151" t="s">
        <v>72</v>
      </c>
      <c r="E5509" s="152">
        <v>2</v>
      </c>
      <c r="F5509" s="153">
        <v>159000</v>
      </c>
      <c r="G5509" s="153">
        <v>318000</v>
      </c>
      <c r="H5509" s="50"/>
    </row>
    <row r="5510" spans="1:8" ht="43.5">
      <c r="A5510" s="151" t="s">
        <v>1815</v>
      </c>
      <c r="B5510" s="151" t="s">
        <v>98</v>
      </c>
      <c r="C5510" s="151" t="s">
        <v>99</v>
      </c>
      <c r="D5510" s="151" t="s">
        <v>72</v>
      </c>
      <c r="E5510" s="152">
        <v>3</v>
      </c>
      <c r="F5510" s="153">
        <v>99000</v>
      </c>
      <c r="G5510" s="153">
        <v>297000</v>
      </c>
      <c r="H5510" s="50"/>
    </row>
    <row r="5511" spans="1:8" ht="29.25">
      <c r="A5511" s="151" t="s">
        <v>1816</v>
      </c>
      <c r="B5511" s="151" t="s">
        <v>79</v>
      </c>
      <c r="C5511" s="151" t="s">
        <v>80</v>
      </c>
      <c r="D5511" s="151" t="s">
        <v>72</v>
      </c>
      <c r="E5511" s="152">
        <v>12</v>
      </c>
      <c r="F5511" s="153">
        <v>129000</v>
      </c>
      <c r="G5511" s="153">
        <v>1548000</v>
      </c>
      <c r="H5511" s="50"/>
    </row>
    <row r="5512" spans="1:8" ht="29.25">
      <c r="A5512" s="151" t="s">
        <v>1816</v>
      </c>
      <c r="B5512" s="151" t="s">
        <v>101</v>
      </c>
      <c r="C5512" s="151" t="s">
        <v>102</v>
      </c>
      <c r="D5512" s="151" t="s">
        <v>78</v>
      </c>
      <c r="E5512" s="152">
        <v>2</v>
      </c>
      <c r="F5512" s="153">
        <v>139000</v>
      </c>
      <c r="G5512" s="153">
        <v>278000</v>
      </c>
      <c r="H5512" s="50"/>
    </row>
    <row r="5513" spans="1:8" ht="29.25">
      <c r="A5513" s="151" t="s">
        <v>1816</v>
      </c>
      <c r="B5513" s="151" t="s">
        <v>86</v>
      </c>
      <c r="C5513" s="151" t="s">
        <v>87</v>
      </c>
      <c r="D5513" s="151" t="s">
        <v>72</v>
      </c>
      <c r="E5513" s="152">
        <v>2</v>
      </c>
      <c r="F5513" s="153">
        <v>169000</v>
      </c>
      <c r="G5513" s="153">
        <v>338000</v>
      </c>
      <c r="H5513" s="50"/>
    </row>
    <row r="5514" spans="1:8" ht="29.25">
      <c r="A5514" s="151" t="s">
        <v>1817</v>
      </c>
      <c r="B5514" s="151" t="s">
        <v>101</v>
      </c>
      <c r="C5514" s="151" t="s">
        <v>102</v>
      </c>
      <c r="D5514" s="151" t="s">
        <v>78</v>
      </c>
      <c r="E5514" s="152">
        <v>5</v>
      </c>
      <c r="F5514" s="153">
        <v>139000</v>
      </c>
      <c r="G5514" s="153">
        <v>695000</v>
      </c>
      <c r="H5514" s="50"/>
    </row>
    <row r="5515" spans="1:8" ht="29.25">
      <c r="A5515" s="151" t="s">
        <v>1817</v>
      </c>
      <c r="B5515" s="151" t="s">
        <v>69</v>
      </c>
      <c r="C5515" s="151" t="s">
        <v>70</v>
      </c>
      <c r="D5515" s="151" t="s">
        <v>72</v>
      </c>
      <c r="E5515" s="152">
        <v>1</v>
      </c>
      <c r="F5515" s="153">
        <v>149000</v>
      </c>
      <c r="G5515" s="153">
        <v>149000</v>
      </c>
      <c r="H5515" s="50"/>
    </row>
    <row r="5516" spans="1:8" ht="29.25">
      <c r="A5516" s="151" t="s">
        <v>1817</v>
      </c>
      <c r="B5516" s="151" t="s">
        <v>83</v>
      </c>
      <c r="C5516" s="151" t="s">
        <v>84</v>
      </c>
      <c r="D5516" s="151" t="s">
        <v>72</v>
      </c>
      <c r="E5516" s="152">
        <v>10</v>
      </c>
      <c r="F5516" s="153">
        <v>125000</v>
      </c>
      <c r="G5516" s="153">
        <v>1250000</v>
      </c>
      <c r="H5516" s="50"/>
    </row>
    <row r="5517" spans="1:8" ht="29.25">
      <c r="A5517" s="151" t="s">
        <v>1817</v>
      </c>
      <c r="B5517" s="151" t="s">
        <v>79</v>
      </c>
      <c r="C5517" s="151" t="s">
        <v>80</v>
      </c>
      <c r="D5517" s="151" t="s">
        <v>72</v>
      </c>
      <c r="E5517" s="152">
        <v>7</v>
      </c>
      <c r="F5517" s="153">
        <v>129000</v>
      </c>
      <c r="G5517" s="153">
        <v>903000</v>
      </c>
      <c r="H5517" s="50"/>
    </row>
    <row r="5518" spans="1:8" ht="43.5">
      <c r="A5518" s="151" t="s">
        <v>1818</v>
      </c>
      <c r="B5518" s="151" t="s">
        <v>96</v>
      </c>
      <c r="C5518" s="151" t="s">
        <v>97</v>
      </c>
      <c r="D5518" s="151" t="s">
        <v>72</v>
      </c>
      <c r="E5518" s="152">
        <v>3</v>
      </c>
      <c r="F5518" s="153">
        <v>449000</v>
      </c>
      <c r="G5518" s="153">
        <v>1347000</v>
      </c>
      <c r="H5518" s="50"/>
    </row>
    <row r="5519" spans="1:8" ht="43.5">
      <c r="A5519" s="151" t="s">
        <v>1818</v>
      </c>
      <c r="B5519" s="151" t="s">
        <v>73</v>
      </c>
      <c r="C5519" s="151" t="s">
        <v>74</v>
      </c>
      <c r="D5519" s="151" t="s">
        <v>72</v>
      </c>
      <c r="E5519" s="152">
        <v>10</v>
      </c>
      <c r="F5519" s="153">
        <v>119000</v>
      </c>
      <c r="G5519" s="153">
        <v>1190000</v>
      </c>
      <c r="H5519" s="50"/>
    </row>
    <row r="5520" spans="1:8" ht="43.5">
      <c r="A5520" s="151" t="s">
        <v>1818</v>
      </c>
      <c r="B5520" s="151" t="s">
        <v>98</v>
      </c>
      <c r="C5520" s="151" t="s">
        <v>99</v>
      </c>
      <c r="D5520" s="151" t="s">
        <v>72</v>
      </c>
      <c r="E5520" s="152">
        <v>7</v>
      </c>
      <c r="F5520" s="153">
        <v>99000</v>
      </c>
      <c r="G5520" s="153">
        <v>693000</v>
      </c>
      <c r="H5520" s="50"/>
    </row>
    <row r="5521" spans="1:8" ht="29.25">
      <c r="A5521" s="151" t="s">
        <v>1819</v>
      </c>
      <c r="B5521" s="151" t="s">
        <v>73</v>
      </c>
      <c r="C5521" s="151" t="s">
        <v>74</v>
      </c>
      <c r="D5521" s="151" t="s">
        <v>72</v>
      </c>
      <c r="E5521" s="152">
        <v>9</v>
      </c>
      <c r="F5521" s="153">
        <v>119000</v>
      </c>
      <c r="G5521" s="153">
        <v>1071000</v>
      </c>
      <c r="H5521" s="50"/>
    </row>
    <row r="5522" spans="1:8" ht="29.25">
      <c r="A5522" s="151" t="s">
        <v>1819</v>
      </c>
      <c r="B5522" s="151" t="s">
        <v>88</v>
      </c>
      <c r="C5522" s="151" t="s">
        <v>89</v>
      </c>
      <c r="D5522" s="151" t="s">
        <v>72</v>
      </c>
      <c r="E5522" s="152">
        <v>3</v>
      </c>
      <c r="F5522" s="153">
        <v>299000</v>
      </c>
      <c r="G5522" s="153">
        <v>897000</v>
      </c>
      <c r="H5522" s="50"/>
    </row>
    <row r="5523" spans="1:8" ht="29.25">
      <c r="A5523" s="151" t="s">
        <v>1819</v>
      </c>
      <c r="B5523" s="151" t="s">
        <v>79</v>
      </c>
      <c r="C5523" s="151" t="s">
        <v>80</v>
      </c>
      <c r="D5523" s="151" t="s">
        <v>72</v>
      </c>
      <c r="E5523" s="152">
        <v>10</v>
      </c>
      <c r="F5523" s="153">
        <v>129000</v>
      </c>
      <c r="G5523" s="153">
        <v>1290000</v>
      </c>
      <c r="H5523" s="50"/>
    </row>
    <row r="5524" spans="1:8" ht="29.25">
      <c r="A5524" s="151" t="s">
        <v>1819</v>
      </c>
      <c r="B5524" s="151" t="s">
        <v>81</v>
      </c>
      <c r="C5524" s="151" t="s">
        <v>82</v>
      </c>
      <c r="D5524" s="151" t="s">
        <v>72</v>
      </c>
      <c r="E5524" s="152">
        <v>11</v>
      </c>
      <c r="F5524" s="153">
        <v>159000</v>
      </c>
      <c r="G5524" s="153">
        <v>1749000</v>
      </c>
      <c r="H5524" s="50"/>
    </row>
    <row r="5525" spans="1:8" ht="29.25">
      <c r="A5525" s="151" t="s">
        <v>1819</v>
      </c>
      <c r="B5525" s="151" t="s">
        <v>75</v>
      </c>
      <c r="C5525" s="151" t="s">
        <v>76</v>
      </c>
      <c r="D5525" s="151" t="s">
        <v>78</v>
      </c>
      <c r="E5525" s="152">
        <v>2</v>
      </c>
      <c r="F5525" s="153">
        <v>189000</v>
      </c>
      <c r="G5525" s="153">
        <v>378000</v>
      </c>
      <c r="H5525" s="50"/>
    </row>
    <row r="5526" spans="1:8" ht="43.5">
      <c r="A5526" s="151" t="s">
        <v>1820</v>
      </c>
      <c r="B5526" s="151" t="s">
        <v>81</v>
      </c>
      <c r="C5526" s="151" t="s">
        <v>82</v>
      </c>
      <c r="D5526" s="151" t="s">
        <v>72</v>
      </c>
      <c r="E5526" s="152">
        <v>3</v>
      </c>
      <c r="F5526" s="153">
        <v>159000</v>
      </c>
      <c r="G5526" s="153">
        <v>477000</v>
      </c>
      <c r="H5526" s="50"/>
    </row>
    <row r="5527" spans="1:8" ht="43.5">
      <c r="A5527" s="151" t="s">
        <v>1821</v>
      </c>
      <c r="B5527" s="151" t="s">
        <v>101</v>
      </c>
      <c r="C5527" s="151" t="s">
        <v>102</v>
      </c>
      <c r="D5527" s="151" t="s">
        <v>78</v>
      </c>
      <c r="E5527" s="152">
        <v>8</v>
      </c>
      <c r="F5527" s="153">
        <v>139000</v>
      </c>
      <c r="G5527" s="153">
        <v>1112000</v>
      </c>
      <c r="H5527" s="50"/>
    </row>
    <row r="5528" spans="1:8" ht="43.5">
      <c r="A5528" s="151" t="s">
        <v>1821</v>
      </c>
      <c r="B5528" s="151" t="s">
        <v>75</v>
      </c>
      <c r="C5528" s="151" t="s">
        <v>76</v>
      </c>
      <c r="D5528" s="151" t="s">
        <v>78</v>
      </c>
      <c r="E5528" s="152">
        <v>3</v>
      </c>
      <c r="F5528" s="153">
        <v>189000</v>
      </c>
      <c r="G5528" s="153">
        <v>567000</v>
      </c>
      <c r="H5528" s="50"/>
    </row>
    <row r="5529" spans="1:8" ht="43.5">
      <c r="A5529" s="151" t="s">
        <v>1821</v>
      </c>
      <c r="B5529" s="151" t="s">
        <v>96</v>
      </c>
      <c r="C5529" s="151" t="s">
        <v>97</v>
      </c>
      <c r="D5529" s="151" t="s">
        <v>72</v>
      </c>
      <c r="E5529" s="152">
        <v>2</v>
      </c>
      <c r="F5529" s="153">
        <v>449000</v>
      </c>
      <c r="G5529" s="153">
        <v>898000</v>
      </c>
      <c r="H5529" s="50"/>
    </row>
    <row r="5530" spans="1:8" ht="43.5">
      <c r="A5530" s="151" t="s">
        <v>1821</v>
      </c>
      <c r="B5530" s="151" t="s">
        <v>91</v>
      </c>
      <c r="C5530" s="151" t="s">
        <v>92</v>
      </c>
      <c r="D5530" s="151" t="s">
        <v>72</v>
      </c>
      <c r="E5530" s="152">
        <v>5</v>
      </c>
      <c r="F5530" s="153">
        <v>249000</v>
      </c>
      <c r="G5530" s="153">
        <v>1245000</v>
      </c>
      <c r="H5530" s="50"/>
    </row>
    <row r="5531" spans="1:8" ht="29.25">
      <c r="A5531" s="151" t="s">
        <v>1822</v>
      </c>
      <c r="B5531" s="151" t="s">
        <v>88</v>
      </c>
      <c r="C5531" s="151" t="s">
        <v>89</v>
      </c>
      <c r="D5531" s="151" t="s">
        <v>72</v>
      </c>
      <c r="E5531" s="152">
        <v>4</v>
      </c>
      <c r="F5531" s="153">
        <v>299000</v>
      </c>
      <c r="G5531" s="153">
        <v>1196000</v>
      </c>
      <c r="H5531" s="50"/>
    </row>
    <row r="5532" spans="1:8" ht="29.25">
      <c r="A5532" s="151" t="s">
        <v>1822</v>
      </c>
      <c r="B5532" s="151" t="s">
        <v>69</v>
      </c>
      <c r="C5532" s="151" t="s">
        <v>70</v>
      </c>
      <c r="D5532" s="151" t="s">
        <v>72</v>
      </c>
      <c r="E5532" s="152">
        <v>12</v>
      </c>
      <c r="F5532" s="153">
        <v>149000</v>
      </c>
      <c r="G5532" s="153">
        <v>1788000</v>
      </c>
      <c r="H5532" s="50"/>
    </row>
    <row r="5533" spans="1:8" ht="29.25">
      <c r="A5533" s="151" t="s">
        <v>1822</v>
      </c>
      <c r="B5533" s="151" t="s">
        <v>98</v>
      </c>
      <c r="C5533" s="151" t="s">
        <v>99</v>
      </c>
      <c r="D5533" s="151" t="s">
        <v>72</v>
      </c>
      <c r="E5533" s="152">
        <v>7</v>
      </c>
      <c r="F5533" s="153">
        <v>99000</v>
      </c>
      <c r="G5533" s="153">
        <v>693000</v>
      </c>
      <c r="H5533" s="50"/>
    </row>
    <row r="5534" spans="1:8" ht="29.25">
      <c r="A5534" s="151" t="s">
        <v>1822</v>
      </c>
      <c r="B5534" s="151" t="s">
        <v>79</v>
      </c>
      <c r="C5534" s="151" t="s">
        <v>80</v>
      </c>
      <c r="D5534" s="151" t="s">
        <v>72</v>
      </c>
      <c r="E5534" s="152">
        <v>3</v>
      </c>
      <c r="F5534" s="153">
        <v>129000</v>
      </c>
      <c r="G5534" s="153">
        <v>387000</v>
      </c>
      <c r="H5534" s="50"/>
    </row>
    <row r="5535" spans="1:8" ht="29.25">
      <c r="A5535" s="151" t="s">
        <v>1823</v>
      </c>
      <c r="B5535" s="151" t="s">
        <v>98</v>
      </c>
      <c r="C5535" s="151" t="s">
        <v>99</v>
      </c>
      <c r="D5535" s="151" t="s">
        <v>72</v>
      </c>
      <c r="E5535" s="152">
        <v>10</v>
      </c>
      <c r="F5535" s="153">
        <v>99000</v>
      </c>
      <c r="G5535" s="153">
        <v>990000</v>
      </c>
      <c r="H5535" s="50"/>
    </row>
    <row r="5536" spans="1:8" ht="43.5">
      <c r="A5536" s="151" t="s">
        <v>1824</v>
      </c>
      <c r="B5536" s="151" t="s">
        <v>79</v>
      </c>
      <c r="C5536" s="151" t="s">
        <v>80</v>
      </c>
      <c r="D5536" s="151" t="s">
        <v>72</v>
      </c>
      <c r="E5536" s="152">
        <v>7</v>
      </c>
      <c r="F5536" s="153">
        <v>129000</v>
      </c>
      <c r="G5536" s="153">
        <v>903000</v>
      </c>
      <c r="H5536" s="50"/>
    </row>
    <row r="5537" spans="1:8" ht="43.5">
      <c r="A5537" s="151" t="s">
        <v>1824</v>
      </c>
      <c r="B5537" s="151" t="s">
        <v>96</v>
      </c>
      <c r="C5537" s="151" t="s">
        <v>97</v>
      </c>
      <c r="D5537" s="151" t="s">
        <v>72</v>
      </c>
      <c r="E5537" s="152">
        <v>1</v>
      </c>
      <c r="F5537" s="153">
        <v>449000</v>
      </c>
      <c r="G5537" s="153">
        <v>449000</v>
      </c>
      <c r="H5537" s="50"/>
    </row>
    <row r="5538" spans="1:8" ht="43.5">
      <c r="A5538" s="151" t="s">
        <v>1824</v>
      </c>
      <c r="B5538" s="151" t="s">
        <v>91</v>
      </c>
      <c r="C5538" s="151" t="s">
        <v>92</v>
      </c>
      <c r="D5538" s="151" t="s">
        <v>72</v>
      </c>
      <c r="E5538" s="152">
        <v>6</v>
      </c>
      <c r="F5538" s="153">
        <v>249000</v>
      </c>
      <c r="G5538" s="153">
        <v>1494000</v>
      </c>
      <c r="H5538" s="50"/>
    </row>
    <row r="5539" spans="1:8" ht="29.25">
      <c r="A5539" s="151" t="s">
        <v>1825</v>
      </c>
      <c r="B5539" s="151" t="s">
        <v>98</v>
      </c>
      <c r="C5539" s="151" t="s">
        <v>99</v>
      </c>
      <c r="D5539" s="151" t="s">
        <v>72</v>
      </c>
      <c r="E5539" s="152">
        <v>8</v>
      </c>
      <c r="F5539" s="153">
        <v>99000</v>
      </c>
      <c r="G5539" s="153">
        <v>792000</v>
      </c>
      <c r="H5539" s="50"/>
    </row>
    <row r="5540" spans="1:8" ht="29.25">
      <c r="A5540" s="151" t="s">
        <v>1825</v>
      </c>
      <c r="B5540" s="151" t="s">
        <v>73</v>
      </c>
      <c r="C5540" s="151" t="s">
        <v>74</v>
      </c>
      <c r="D5540" s="151" t="s">
        <v>72</v>
      </c>
      <c r="E5540" s="152">
        <v>2</v>
      </c>
      <c r="F5540" s="153">
        <v>119000</v>
      </c>
      <c r="G5540" s="153">
        <v>238000</v>
      </c>
      <c r="H5540" s="50"/>
    </row>
    <row r="5541" spans="1:8" ht="29.25">
      <c r="A5541" s="151" t="s">
        <v>1826</v>
      </c>
      <c r="B5541" s="151" t="s">
        <v>81</v>
      </c>
      <c r="C5541" s="151" t="s">
        <v>82</v>
      </c>
      <c r="D5541" s="151" t="s">
        <v>72</v>
      </c>
      <c r="E5541" s="152">
        <v>2</v>
      </c>
      <c r="F5541" s="153">
        <v>159000</v>
      </c>
      <c r="G5541" s="153">
        <v>318000</v>
      </c>
      <c r="H5541" s="50"/>
    </row>
    <row r="5542" spans="1:8" ht="29.25">
      <c r="A5542" s="151" t="s">
        <v>1826</v>
      </c>
      <c r="B5542" s="151" t="s">
        <v>91</v>
      </c>
      <c r="C5542" s="151" t="s">
        <v>92</v>
      </c>
      <c r="D5542" s="151" t="s">
        <v>72</v>
      </c>
      <c r="E5542" s="152">
        <v>4</v>
      </c>
      <c r="F5542" s="153">
        <v>249000</v>
      </c>
      <c r="G5542" s="153">
        <v>996000</v>
      </c>
      <c r="H5542" s="50"/>
    </row>
    <row r="5543" spans="1:8" ht="29.25">
      <c r="A5543" s="151" t="s">
        <v>1826</v>
      </c>
      <c r="B5543" s="151" t="s">
        <v>73</v>
      </c>
      <c r="C5543" s="151" t="s">
        <v>74</v>
      </c>
      <c r="D5543" s="151" t="s">
        <v>72</v>
      </c>
      <c r="E5543" s="152">
        <v>6</v>
      </c>
      <c r="F5543" s="153">
        <v>119000</v>
      </c>
      <c r="G5543" s="153">
        <v>714000</v>
      </c>
      <c r="H5543" s="50"/>
    </row>
    <row r="5544" spans="1:8" ht="29.25">
      <c r="A5544" s="151" t="s">
        <v>1826</v>
      </c>
      <c r="B5544" s="151" t="s">
        <v>79</v>
      </c>
      <c r="C5544" s="151" t="s">
        <v>80</v>
      </c>
      <c r="D5544" s="151" t="s">
        <v>72</v>
      </c>
      <c r="E5544" s="152">
        <v>3</v>
      </c>
      <c r="F5544" s="153">
        <v>129000</v>
      </c>
      <c r="G5544" s="153">
        <v>387000</v>
      </c>
      <c r="H5544" s="50"/>
    </row>
    <row r="5545" spans="1:8" ht="43.5">
      <c r="A5545" s="151" t="s">
        <v>1827</v>
      </c>
      <c r="B5545" s="151" t="s">
        <v>88</v>
      </c>
      <c r="C5545" s="151" t="s">
        <v>89</v>
      </c>
      <c r="D5545" s="151" t="s">
        <v>72</v>
      </c>
      <c r="E5545" s="152">
        <v>7</v>
      </c>
      <c r="F5545" s="153">
        <v>299000</v>
      </c>
      <c r="G5545" s="153">
        <v>2093000</v>
      </c>
      <c r="H5545" s="50"/>
    </row>
    <row r="5546" spans="1:8" ht="43.5">
      <c r="A5546" s="151" t="s">
        <v>1827</v>
      </c>
      <c r="B5546" s="151" t="s">
        <v>101</v>
      </c>
      <c r="C5546" s="151" t="s">
        <v>102</v>
      </c>
      <c r="D5546" s="151" t="s">
        <v>78</v>
      </c>
      <c r="E5546" s="152">
        <v>12</v>
      </c>
      <c r="F5546" s="153">
        <v>139000</v>
      </c>
      <c r="G5546" s="153">
        <v>1668000</v>
      </c>
      <c r="H5546" s="50"/>
    </row>
    <row r="5547" spans="1:8" ht="43.5">
      <c r="A5547" s="151" t="s">
        <v>1827</v>
      </c>
      <c r="B5547" s="151" t="s">
        <v>73</v>
      </c>
      <c r="C5547" s="151" t="s">
        <v>74</v>
      </c>
      <c r="D5547" s="151" t="s">
        <v>72</v>
      </c>
      <c r="E5547" s="152">
        <v>3</v>
      </c>
      <c r="F5547" s="153">
        <v>119000</v>
      </c>
      <c r="G5547" s="153">
        <v>357000</v>
      </c>
      <c r="H5547" s="50"/>
    </row>
    <row r="5548" spans="1:8" ht="43.5">
      <c r="A5548" s="151" t="s">
        <v>1827</v>
      </c>
      <c r="B5548" s="151" t="s">
        <v>98</v>
      </c>
      <c r="C5548" s="151" t="s">
        <v>99</v>
      </c>
      <c r="D5548" s="151" t="s">
        <v>72</v>
      </c>
      <c r="E5548" s="152">
        <v>7</v>
      </c>
      <c r="F5548" s="153">
        <v>99000</v>
      </c>
      <c r="G5548" s="153">
        <v>693000</v>
      </c>
      <c r="H5548" s="50"/>
    </row>
    <row r="5549" spans="1:8" ht="43.5">
      <c r="A5549" s="151" t="s">
        <v>1827</v>
      </c>
      <c r="B5549" s="151" t="s">
        <v>91</v>
      </c>
      <c r="C5549" s="151" t="s">
        <v>92</v>
      </c>
      <c r="D5549" s="151" t="s">
        <v>72</v>
      </c>
      <c r="E5549" s="152">
        <v>2</v>
      </c>
      <c r="F5549" s="153">
        <v>249000</v>
      </c>
      <c r="G5549" s="153">
        <v>498000</v>
      </c>
      <c r="H5549" s="50"/>
    </row>
    <row r="5550" spans="1:8" ht="29.25">
      <c r="A5550" s="151" t="s">
        <v>1828</v>
      </c>
      <c r="B5550" s="151" t="s">
        <v>88</v>
      </c>
      <c r="C5550" s="151" t="s">
        <v>89</v>
      </c>
      <c r="D5550" s="151" t="s">
        <v>72</v>
      </c>
      <c r="E5550" s="152">
        <v>7</v>
      </c>
      <c r="F5550" s="153">
        <v>299000</v>
      </c>
      <c r="G5550" s="153">
        <v>2093000</v>
      </c>
      <c r="H5550" s="50"/>
    </row>
    <row r="5551" spans="1:8" ht="29.25">
      <c r="A5551" s="151" t="s">
        <v>1828</v>
      </c>
      <c r="B5551" s="151" t="s">
        <v>101</v>
      </c>
      <c r="C5551" s="151" t="s">
        <v>102</v>
      </c>
      <c r="D5551" s="151" t="s">
        <v>78</v>
      </c>
      <c r="E5551" s="152">
        <v>10</v>
      </c>
      <c r="F5551" s="153">
        <v>139000</v>
      </c>
      <c r="G5551" s="153">
        <v>1390000</v>
      </c>
      <c r="H5551" s="50"/>
    </row>
    <row r="5552" spans="1:8" ht="29.25">
      <c r="A5552" s="151" t="s">
        <v>1828</v>
      </c>
      <c r="B5552" s="151" t="s">
        <v>79</v>
      </c>
      <c r="C5552" s="151" t="s">
        <v>80</v>
      </c>
      <c r="D5552" s="151" t="s">
        <v>72</v>
      </c>
      <c r="E5552" s="152">
        <v>7</v>
      </c>
      <c r="F5552" s="153">
        <v>129000</v>
      </c>
      <c r="G5552" s="153">
        <v>903000</v>
      </c>
      <c r="H5552" s="50"/>
    </row>
    <row r="5553" spans="1:8" ht="29.25">
      <c r="A5553" s="151" t="s">
        <v>1828</v>
      </c>
      <c r="B5553" s="151" t="s">
        <v>73</v>
      </c>
      <c r="C5553" s="151" t="s">
        <v>74</v>
      </c>
      <c r="D5553" s="151" t="s">
        <v>72</v>
      </c>
      <c r="E5553" s="152">
        <v>9</v>
      </c>
      <c r="F5553" s="153">
        <v>119000</v>
      </c>
      <c r="G5553" s="153">
        <v>1071000</v>
      </c>
      <c r="H5553" s="50"/>
    </row>
    <row r="5554" spans="1:8" ht="29.25">
      <c r="A5554" s="151" t="s">
        <v>1828</v>
      </c>
      <c r="B5554" s="151" t="s">
        <v>69</v>
      </c>
      <c r="C5554" s="151" t="s">
        <v>70</v>
      </c>
      <c r="D5554" s="151" t="s">
        <v>72</v>
      </c>
      <c r="E5554" s="152">
        <v>4</v>
      </c>
      <c r="F5554" s="153">
        <v>149000</v>
      </c>
      <c r="G5554" s="153">
        <v>596000</v>
      </c>
      <c r="H5554" s="50"/>
    </row>
    <row r="5555" spans="1:8" ht="29.25">
      <c r="A5555" s="151" t="s">
        <v>1828</v>
      </c>
      <c r="B5555" s="151" t="s">
        <v>86</v>
      </c>
      <c r="C5555" s="151" t="s">
        <v>87</v>
      </c>
      <c r="D5555" s="151" t="s">
        <v>72</v>
      </c>
      <c r="E5555" s="152">
        <v>4</v>
      </c>
      <c r="F5555" s="153">
        <v>169000</v>
      </c>
      <c r="G5555" s="153">
        <v>676000</v>
      </c>
      <c r="H5555" s="50"/>
    </row>
    <row r="5556" spans="1:8" ht="43.5">
      <c r="A5556" s="151" t="s">
        <v>1829</v>
      </c>
      <c r="B5556" s="151" t="s">
        <v>83</v>
      </c>
      <c r="C5556" s="151" t="s">
        <v>84</v>
      </c>
      <c r="D5556" s="151" t="s">
        <v>72</v>
      </c>
      <c r="E5556" s="152">
        <v>5</v>
      </c>
      <c r="F5556" s="153">
        <v>125000</v>
      </c>
      <c r="G5556" s="153">
        <v>625000</v>
      </c>
      <c r="H5556" s="50"/>
    </row>
    <row r="5557" spans="1:8" ht="43.5">
      <c r="A5557" s="151" t="s">
        <v>1829</v>
      </c>
      <c r="B5557" s="151" t="s">
        <v>73</v>
      </c>
      <c r="C5557" s="151" t="s">
        <v>74</v>
      </c>
      <c r="D5557" s="151" t="s">
        <v>72</v>
      </c>
      <c r="E5557" s="152">
        <v>6</v>
      </c>
      <c r="F5557" s="153">
        <v>119000</v>
      </c>
      <c r="G5557" s="153">
        <v>714000</v>
      </c>
      <c r="H5557" s="50"/>
    </row>
    <row r="5558" spans="1:8" ht="29.25">
      <c r="A5558" s="151" t="s">
        <v>1830</v>
      </c>
      <c r="B5558" s="151" t="s">
        <v>75</v>
      </c>
      <c r="C5558" s="151" t="s">
        <v>76</v>
      </c>
      <c r="D5558" s="151" t="s">
        <v>78</v>
      </c>
      <c r="E5558" s="152">
        <v>5</v>
      </c>
      <c r="F5558" s="153">
        <v>189000</v>
      </c>
      <c r="G5558" s="153">
        <v>945000</v>
      </c>
      <c r="H5558" s="50"/>
    </row>
    <row r="5559" spans="1:8" ht="29.25">
      <c r="A5559" s="151" t="s">
        <v>1830</v>
      </c>
      <c r="B5559" s="151" t="s">
        <v>73</v>
      </c>
      <c r="C5559" s="151" t="s">
        <v>74</v>
      </c>
      <c r="D5559" s="151" t="s">
        <v>72</v>
      </c>
      <c r="E5559" s="152">
        <v>2</v>
      </c>
      <c r="F5559" s="153">
        <v>119000</v>
      </c>
      <c r="G5559" s="153">
        <v>238000</v>
      </c>
      <c r="H5559" s="50"/>
    </row>
    <row r="5560" spans="1:8" ht="29.25">
      <c r="A5560" s="151" t="s">
        <v>1830</v>
      </c>
      <c r="B5560" s="151" t="s">
        <v>96</v>
      </c>
      <c r="C5560" s="151" t="s">
        <v>97</v>
      </c>
      <c r="D5560" s="151" t="s">
        <v>72</v>
      </c>
      <c r="E5560" s="152">
        <v>5</v>
      </c>
      <c r="F5560" s="153">
        <v>449000</v>
      </c>
      <c r="G5560" s="153">
        <v>2245000</v>
      </c>
      <c r="H5560" s="50"/>
    </row>
    <row r="5561" spans="1:8" ht="29.25">
      <c r="A5561" s="151" t="s">
        <v>1830</v>
      </c>
      <c r="B5561" s="151" t="s">
        <v>83</v>
      </c>
      <c r="C5561" s="151" t="s">
        <v>84</v>
      </c>
      <c r="D5561" s="151" t="s">
        <v>72</v>
      </c>
      <c r="E5561" s="152">
        <v>12</v>
      </c>
      <c r="F5561" s="153">
        <v>125000</v>
      </c>
      <c r="G5561" s="153">
        <v>1500000</v>
      </c>
      <c r="H5561" s="50"/>
    </row>
    <row r="5562" spans="1:8" ht="29.25">
      <c r="A5562" s="151" t="s">
        <v>1830</v>
      </c>
      <c r="B5562" s="151" t="s">
        <v>86</v>
      </c>
      <c r="C5562" s="151" t="s">
        <v>87</v>
      </c>
      <c r="D5562" s="151" t="s">
        <v>72</v>
      </c>
      <c r="E5562" s="152">
        <v>10</v>
      </c>
      <c r="F5562" s="153">
        <v>169000</v>
      </c>
      <c r="G5562" s="153">
        <v>1690000</v>
      </c>
      <c r="H5562" s="50"/>
    </row>
    <row r="5563" spans="1:8" ht="29.25">
      <c r="A5563" s="151" t="s">
        <v>1831</v>
      </c>
      <c r="B5563" s="151" t="s">
        <v>73</v>
      </c>
      <c r="C5563" s="151" t="s">
        <v>74</v>
      </c>
      <c r="D5563" s="151" t="s">
        <v>72</v>
      </c>
      <c r="E5563" s="152">
        <v>12</v>
      </c>
      <c r="F5563" s="153">
        <v>119000</v>
      </c>
      <c r="G5563" s="153">
        <v>1428000</v>
      </c>
      <c r="H5563" s="50"/>
    </row>
    <row r="5564" spans="1:8" ht="29.25">
      <c r="A5564" s="151" t="s">
        <v>1831</v>
      </c>
      <c r="B5564" s="151" t="s">
        <v>88</v>
      </c>
      <c r="C5564" s="151" t="s">
        <v>89</v>
      </c>
      <c r="D5564" s="151" t="s">
        <v>72</v>
      </c>
      <c r="E5564" s="152">
        <v>3</v>
      </c>
      <c r="F5564" s="153">
        <v>299000</v>
      </c>
      <c r="G5564" s="153">
        <v>897000</v>
      </c>
      <c r="H5564" s="50"/>
    </row>
    <row r="5565" spans="1:8" ht="43.5">
      <c r="A5565" s="151" t="s">
        <v>1832</v>
      </c>
      <c r="B5565" s="151" t="s">
        <v>69</v>
      </c>
      <c r="C5565" s="151" t="s">
        <v>70</v>
      </c>
      <c r="D5565" s="151" t="s">
        <v>72</v>
      </c>
      <c r="E5565" s="152">
        <v>11</v>
      </c>
      <c r="F5565" s="153">
        <v>149000</v>
      </c>
      <c r="G5565" s="153">
        <v>1639000</v>
      </c>
      <c r="H5565" s="50"/>
    </row>
    <row r="5566" spans="1:8" ht="43.5">
      <c r="A5566" s="151" t="s">
        <v>1832</v>
      </c>
      <c r="B5566" s="151" t="s">
        <v>101</v>
      </c>
      <c r="C5566" s="151" t="s">
        <v>102</v>
      </c>
      <c r="D5566" s="151" t="s">
        <v>78</v>
      </c>
      <c r="E5566" s="152">
        <v>7</v>
      </c>
      <c r="F5566" s="153">
        <v>139000</v>
      </c>
      <c r="G5566" s="153">
        <v>973000</v>
      </c>
      <c r="H5566" s="50"/>
    </row>
    <row r="5567" spans="1:8" ht="43.5">
      <c r="A5567" s="151" t="s">
        <v>1832</v>
      </c>
      <c r="B5567" s="151" t="s">
        <v>83</v>
      </c>
      <c r="C5567" s="151" t="s">
        <v>84</v>
      </c>
      <c r="D5567" s="151" t="s">
        <v>72</v>
      </c>
      <c r="E5567" s="152">
        <v>5</v>
      </c>
      <c r="F5567" s="153">
        <v>125000</v>
      </c>
      <c r="G5567" s="153">
        <v>625000</v>
      </c>
      <c r="H5567" s="50"/>
    </row>
    <row r="5568" spans="1:8" ht="43.5">
      <c r="A5568" s="151" t="s">
        <v>1832</v>
      </c>
      <c r="B5568" s="151" t="s">
        <v>75</v>
      </c>
      <c r="C5568" s="151" t="s">
        <v>76</v>
      </c>
      <c r="D5568" s="151" t="s">
        <v>78</v>
      </c>
      <c r="E5568" s="152">
        <v>3</v>
      </c>
      <c r="F5568" s="153">
        <v>189000</v>
      </c>
      <c r="G5568" s="153">
        <v>567000</v>
      </c>
      <c r="H5568" s="50"/>
    </row>
    <row r="5569" spans="1:8" ht="43.5">
      <c r="A5569" s="151" t="s">
        <v>1833</v>
      </c>
      <c r="B5569" s="151" t="s">
        <v>73</v>
      </c>
      <c r="C5569" s="151" t="s">
        <v>74</v>
      </c>
      <c r="D5569" s="151" t="s">
        <v>72</v>
      </c>
      <c r="E5569" s="152">
        <v>7</v>
      </c>
      <c r="F5569" s="153">
        <v>119000</v>
      </c>
      <c r="G5569" s="153">
        <v>833000</v>
      </c>
      <c r="H5569" s="50"/>
    </row>
    <row r="5570" spans="1:8" ht="43.5">
      <c r="A5570" s="151" t="s">
        <v>1833</v>
      </c>
      <c r="B5570" s="151" t="s">
        <v>86</v>
      </c>
      <c r="C5570" s="151" t="s">
        <v>87</v>
      </c>
      <c r="D5570" s="151" t="s">
        <v>72</v>
      </c>
      <c r="E5570" s="152">
        <v>2</v>
      </c>
      <c r="F5570" s="153">
        <v>169000</v>
      </c>
      <c r="G5570" s="153">
        <v>338000</v>
      </c>
      <c r="H5570" s="50"/>
    </row>
    <row r="5571" spans="1:8" ht="43.5">
      <c r="A5571" s="151" t="s">
        <v>1833</v>
      </c>
      <c r="B5571" s="151" t="s">
        <v>98</v>
      </c>
      <c r="C5571" s="151" t="s">
        <v>99</v>
      </c>
      <c r="D5571" s="151" t="s">
        <v>72</v>
      </c>
      <c r="E5571" s="152">
        <v>8</v>
      </c>
      <c r="F5571" s="153">
        <v>99000</v>
      </c>
      <c r="G5571" s="153">
        <v>792000</v>
      </c>
      <c r="H5571" s="50"/>
    </row>
    <row r="5572" spans="1:8" ht="43.5">
      <c r="A5572" s="151" t="s">
        <v>1833</v>
      </c>
      <c r="B5572" s="151" t="s">
        <v>69</v>
      </c>
      <c r="C5572" s="151" t="s">
        <v>70</v>
      </c>
      <c r="D5572" s="151" t="s">
        <v>72</v>
      </c>
      <c r="E5572" s="152">
        <v>8</v>
      </c>
      <c r="F5572" s="153">
        <v>149000</v>
      </c>
      <c r="G5572" s="153">
        <v>1192000</v>
      </c>
      <c r="H5572" s="50"/>
    </row>
    <row r="5573" spans="1:8" ht="43.5">
      <c r="A5573" s="151" t="s">
        <v>1833</v>
      </c>
      <c r="B5573" s="151" t="s">
        <v>88</v>
      </c>
      <c r="C5573" s="151" t="s">
        <v>89</v>
      </c>
      <c r="D5573" s="151" t="s">
        <v>72</v>
      </c>
      <c r="E5573" s="152">
        <v>2</v>
      </c>
      <c r="F5573" s="153">
        <v>299000</v>
      </c>
      <c r="G5573" s="153">
        <v>598000</v>
      </c>
      <c r="H5573" s="50"/>
    </row>
    <row r="5574" spans="1:8" ht="43.5">
      <c r="A5574" s="151" t="s">
        <v>1834</v>
      </c>
      <c r="B5574" s="151" t="s">
        <v>93</v>
      </c>
      <c r="C5574" s="151" t="s">
        <v>94</v>
      </c>
      <c r="D5574" s="151" t="s">
        <v>72</v>
      </c>
      <c r="E5574" s="152">
        <v>3</v>
      </c>
      <c r="F5574" s="153">
        <v>549000</v>
      </c>
      <c r="G5574" s="153">
        <v>1647000</v>
      </c>
      <c r="H5574" s="50"/>
    </row>
    <row r="5575" spans="1:8" ht="29.25">
      <c r="A5575" s="151" t="s">
        <v>1835</v>
      </c>
      <c r="B5575" s="151" t="s">
        <v>93</v>
      </c>
      <c r="C5575" s="151" t="s">
        <v>94</v>
      </c>
      <c r="D5575" s="151" t="s">
        <v>72</v>
      </c>
      <c r="E5575" s="152">
        <v>5</v>
      </c>
      <c r="F5575" s="153">
        <v>549000</v>
      </c>
      <c r="G5575" s="153">
        <v>2745000</v>
      </c>
      <c r="H5575" s="50"/>
    </row>
    <row r="5576" spans="1:8" ht="29.25">
      <c r="A5576" s="151" t="s">
        <v>1835</v>
      </c>
      <c r="B5576" s="151" t="s">
        <v>81</v>
      </c>
      <c r="C5576" s="151" t="s">
        <v>82</v>
      </c>
      <c r="D5576" s="151" t="s">
        <v>72</v>
      </c>
      <c r="E5576" s="152">
        <v>10</v>
      </c>
      <c r="F5576" s="153">
        <v>159000</v>
      </c>
      <c r="G5576" s="153">
        <v>1590000</v>
      </c>
      <c r="H5576" s="50"/>
    </row>
    <row r="5577" spans="1:8" ht="29.25">
      <c r="A5577" s="151" t="s">
        <v>1835</v>
      </c>
      <c r="B5577" s="151" t="s">
        <v>69</v>
      </c>
      <c r="C5577" s="151" t="s">
        <v>70</v>
      </c>
      <c r="D5577" s="151" t="s">
        <v>72</v>
      </c>
      <c r="E5577" s="152">
        <v>10</v>
      </c>
      <c r="F5577" s="153">
        <v>149000</v>
      </c>
      <c r="G5577" s="153">
        <v>1490000</v>
      </c>
      <c r="H5577" s="50"/>
    </row>
    <row r="5578" spans="1:8" ht="29.25">
      <c r="A5578" s="151" t="s">
        <v>1835</v>
      </c>
      <c r="B5578" s="151" t="s">
        <v>83</v>
      </c>
      <c r="C5578" s="151" t="s">
        <v>84</v>
      </c>
      <c r="D5578" s="151" t="s">
        <v>72</v>
      </c>
      <c r="E5578" s="152">
        <v>1</v>
      </c>
      <c r="F5578" s="153">
        <v>125000</v>
      </c>
      <c r="G5578" s="153">
        <v>125000</v>
      </c>
      <c r="H5578" s="50"/>
    </row>
    <row r="5579" spans="1:8" ht="29.25">
      <c r="A5579" s="151" t="s">
        <v>1835</v>
      </c>
      <c r="B5579" s="151" t="s">
        <v>86</v>
      </c>
      <c r="C5579" s="151" t="s">
        <v>87</v>
      </c>
      <c r="D5579" s="151" t="s">
        <v>72</v>
      </c>
      <c r="E5579" s="152">
        <v>7</v>
      </c>
      <c r="F5579" s="153">
        <v>169000</v>
      </c>
      <c r="G5579" s="153">
        <v>1183000</v>
      </c>
      <c r="H5579" s="50"/>
    </row>
    <row r="5580" spans="1:8" ht="29.25">
      <c r="A5580" s="151" t="s">
        <v>1835</v>
      </c>
      <c r="B5580" s="151" t="s">
        <v>98</v>
      </c>
      <c r="C5580" s="151" t="s">
        <v>99</v>
      </c>
      <c r="D5580" s="151" t="s">
        <v>72</v>
      </c>
      <c r="E5580" s="152">
        <v>6</v>
      </c>
      <c r="F5580" s="153">
        <v>99000</v>
      </c>
      <c r="G5580" s="153">
        <v>594000</v>
      </c>
      <c r="H5580" s="50"/>
    </row>
    <row r="5581" spans="1:8" ht="43.5">
      <c r="A5581" s="151" t="s">
        <v>1836</v>
      </c>
      <c r="B5581" s="151" t="s">
        <v>73</v>
      </c>
      <c r="C5581" s="151" t="s">
        <v>74</v>
      </c>
      <c r="D5581" s="151" t="s">
        <v>72</v>
      </c>
      <c r="E5581" s="152">
        <v>7</v>
      </c>
      <c r="F5581" s="153">
        <v>119000</v>
      </c>
      <c r="G5581" s="153">
        <v>833000</v>
      </c>
      <c r="H5581" s="50"/>
    </row>
    <row r="5582" spans="1:8" ht="43.5">
      <c r="A5582" s="151" t="s">
        <v>1836</v>
      </c>
      <c r="B5582" s="151" t="s">
        <v>75</v>
      </c>
      <c r="C5582" s="151" t="s">
        <v>76</v>
      </c>
      <c r="D5582" s="151" t="s">
        <v>78</v>
      </c>
      <c r="E5582" s="152">
        <v>8</v>
      </c>
      <c r="F5582" s="153">
        <v>189000</v>
      </c>
      <c r="G5582" s="153">
        <v>1512000</v>
      </c>
      <c r="H5582" s="50"/>
    </row>
    <row r="5583" spans="1:8" ht="29.25">
      <c r="A5583" s="151" t="s">
        <v>1837</v>
      </c>
      <c r="B5583" s="151" t="s">
        <v>93</v>
      </c>
      <c r="C5583" s="151" t="s">
        <v>94</v>
      </c>
      <c r="D5583" s="151" t="s">
        <v>72</v>
      </c>
      <c r="E5583" s="152">
        <v>5</v>
      </c>
      <c r="F5583" s="153">
        <v>549000</v>
      </c>
      <c r="G5583" s="153">
        <v>2745000</v>
      </c>
      <c r="H5583" s="50"/>
    </row>
    <row r="5584" spans="1:8" ht="29.25">
      <c r="A5584" s="151" t="s">
        <v>1837</v>
      </c>
      <c r="B5584" s="151" t="s">
        <v>73</v>
      </c>
      <c r="C5584" s="151" t="s">
        <v>74</v>
      </c>
      <c r="D5584" s="151" t="s">
        <v>72</v>
      </c>
      <c r="E5584" s="152">
        <v>1</v>
      </c>
      <c r="F5584" s="153">
        <v>119000</v>
      </c>
      <c r="G5584" s="153">
        <v>119000</v>
      </c>
      <c r="H5584" s="50"/>
    </row>
    <row r="5585" spans="1:8" ht="29.25">
      <c r="A5585" s="151" t="s">
        <v>1837</v>
      </c>
      <c r="B5585" s="151" t="s">
        <v>88</v>
      </c>
      <c r="C5585" s="151" t="s">
        <v>89</v>
      </c>
      <c r="D5585" s="151" t="s">
        <v>72</v>
      </c>
      <c r="E5585" s="152">
        <v>4</v>
      </c>
      <c r="F5585" s="153">
        <v>299000</v>
      </c>
      <c r="G5585" s="153">
        <v>1196000</v>
      </c>
      <c r="H5585" s="50"/>
    </row>
    <row r="5586" spans="1:8" ht="29.25">
      <c r="A5586" s="151" t="s">
        <v>1837</v>
      </c>
      <c r="B5586" s="151" t="s">
        <v>86</v>
      </c>
      <c r="C5586" s="151" t="s">
        <v>87</v>
      </c>
      <c r="D5586" s="151" t="s">
        <v>72</v>
      </c>
      <c r="E5586" s="152">
        <v>12</v>
      </c>
      <c r="F5586" s="153">
        <v>169000</v>
      </c>
      <c r="G5586" s="153">
        <v>2028000</v>
      </c>
      <c r="H5586" s="50"/>
    </row>
    <row r="5587" spans="1:8" ht="43.5">
      <c r="A5587" s="151" t="s">
        <v>1838</v>
      </c>
      <c r="B5587" s="151" t="s">
        <v>81</v>
      </c>
      <c r="C5587" s="151" t="s">
        <v>82</v>
      </c>
      <c r="D5587" s="151" t="s">
        <v>72</v>
      </c>
      <c r="E5587" s="152">
        <v>9</v>
      </c>
      <c r="F5587" s="153">
        <v>159000</v>
      </c>
      <c r="G5587" s="153">
        <v>1431000</v>
      </c>
      <c r="H5587" s="50"/>
    </row>
    <row r="5588" spans="1:8" ht="43.5">
      <c r="A5588" s="151" t="s">
        <v>1838</v>
      </c>
      <c r="B5588" s="151" t="s">
        <v>75</v>
      </c>
      <c r="C5588" s="151" t="s">
        <v>76</v>
      </c>
      <c r="D5588" s="151" t="s">
        <v>78</v>
      </c>
      <c r="E5588" s="152">
        <v>7</v>
      </c>
      <c r="F5588" s="153">
        <v>189000</v>
      </c>
      <c r="G5588" s="153">
        <v>1323000</v>
      </c>
      <c r="H5588" s="50"/>
    </row>
    <row r="5589" spans="1:8" ht="43.5">
      <c r="A5589" s="151" t="s">
        <v>1838</v>
      </c>
      <c r="B5589" s="151" t="s">
        <v>91</v>
      </c>
      <c r="C5589" s="151" t="s">
        <v>92</v>
      </c>
      <c r="D5589" s="151" t="s">
        <v>72</v>
      </c>
      <c r="E5589" s="152">
        <v>6</v>
      </c>
      <c r="F5589" s="153">
        <v>249000</v>
      </c>
      <c r="G5589" s="153">
        <v>1494000</v>
      </c>
      <c r="H5589" s="50"/>
    </row>
    <row r="5590" spans="1:8" ht="43.5">
      <c r="A5590" s="151" t="s">
        <v>1838</v>
      </c>
      <c r="B5590" s="151" t="s">
        <v>86</v>
      </c>
      <c r="C5590" s="151" t="s">
        <v>87</v>
      </c>
      <c r="D5590" s="151" t="s">
        <v>72</v>
      </c>
      <c r="E5590" s="152">
        <v>6</v>
      </c>
      <c r="F5590" s="153">
        <v>169000</v>
      </c>
      <c r="G5590" s="153">
        <v>1014000</v>
      </c>
      <c r="H5590" s="50"/>
    </row>
    <row r="5591" spans="1:8" ht="43.5">
      <c r="A5591" s="151" t="s">
        <v>1839</v>
      </c>
      <c r="B5591" s="151" t="s">
        <v>81</v>
      </c>
      <c r="C5591" s="151" t="s">
        <v>82</v>
      </c>
      <c r="D5591" s="151" t="s">
        <v>72</v>
      </c>
      <c r="E5591" s="152">
        <v>3</v>
      </c>
      <c r="F5591" s="153">
        <v>159000</v>
      </c>
      <c r="G5591" s="153">
        <v>477000</v>
      </c>
      <c r="H5591" s="50"/>
    </row>
    <row r="5592" spans="1:8" ht="43.5">
      <c r="A5592" s="151" t="s">
        <v>1839</v>
      </c>
      <c r="B5592" s="151" t="s">
        <v>86</v>
      </c>
      <c r="C5592" s="151" t="s">
        <v>87</v>
      </c>
      <c r="D5592" s="151" t="s">
        <v>72</v>
      </c>
      <c r="E5592" s="152">
        <v>10</v>
      </c>
      <c r="F5592" s="153">
        <v>169000</v>
      </c>
      <c r="G5592" s="153">
        <v>1690000</v>
      </c>
      <c r="H5592" s="50"/>
    </row>
    <row r="5593" spans="1:8" ht="43.5">
      <c r="A5593" s="151" t="s">
        <v>1840</v>
      </c>
      <c r="B5593" s="151" t="s">
        <v>93</v>
      </c>
      <c r="C5593" s="151" t="s">
        <v>94</v>
      </c>
      <c r="D5593" s="151" t="s">
        <v>72</v>
      </c>
      <c r="E5593" s="152">
        <v>2</v>
      </c>
      <c r="F5593" s="153">
        <v>549000</v>
      </c>
      <c r="G5593" s="153">
        <v>1098000</v>
      </c>
      <c r="H5593" s="50"/>
    </row>
    <row r="5594" spans="1:8" ht="43.5">
      <c r="A5594" s="151" t="s">
        <v>1840</v>
      </c>
      <c r="B5594" s="151" t="s">
        <v>79</v>
      </c>
      <c r="C5594" s="151" t="s">
        <v>80</v>
      </c>
      <c r="D5594" s="151" t="s">
        <v>72</v>
      </c>
      <c r="E5594" s="152">
        <v>3</v>
      </c>
      <c r="F5594" s="153">
        <v>129000</v>
      </c>
      <c r="G5594" s="153">
        <v>387000</v>
      </c>
      <c r="H5594" s="50"/>
    </row>
    <row r="5595" spans="1:8" ht="43.5">
      <c r="A5595" s="151" t="s">
        <v>1840</v>
      </c>
      <c r="B5595" s="151" t="s">
        <v>98</v>
      </c>
      <c r="C5595" s="151" t="s">
        <v>99</v>
      </c>
      <c r="D5595" s="151" t="s">
        <v>72</v>
      </c>
      <c r="E5595" s="152">
        <v>6</v>
      </c>
      <c r="F5595" s="153">
        <v>99000</v>
      </c>
      <c r="G5595" s="153">
        <v>594000</v>
      </c>
      <c r="H5595" s="50"/>
    </row>
    <row r="5596" spans="1:8" ht="43.5">
      <c r="A5596" s="151" t="s">
        <v>1840</v>
      </c>
      <c r="B5596" s="151" t="s">
        <v>75</v>
      </c>
      <c r="C5596" s="151" t="s">
        <v>76</v>
      </c>
      <c r="D5596" s="151" t="s">
        <v>78</v>
      </c>
      <c r="E5596" s="152">
        <v>10</v>
      </c>
      <c r="F5596" s="153">
        <v>189000</v>
      </c>
      <c r="G5596" s="153">
        <v>1890000</v>
      </c>
      <c r="H5596" s="50"/>
    </row>
    <row r="5597" spans="1:8" ht="43.5">
      <c r="A5597" s="151" t="s">
        <v>1840</v>
      </c>
      <c r="B5597" s="151" t="s">
        <v>83</v>
      </c>
      <c r="C5597" s="151" t="s">
        <v>84</v>
      </c>
      <c r="D5597" s="151" t="s">
        <v>72</v>
      </c>
      <c r="E5597" s="152">
        <v>1</v>
      </c>
      <c r="F5597" s="153">
        <v>125000</v>
      </c>
      <c r="G5597" s="153">
        <v>125000</v>
      </c>
      <c r="H5597" s="50"/>
    </row>
    <row r="5598" spans="1:8" ht="43.5">
      <c r="A5598" s="151" t="s">
        <v>1841</v>
      </c>
      <c r="B5598" s="151" t="s">
        <v>88</v>
      </c>
      <c r="C5598" s="151" t="s">
        <v>89</v>
      </c>
      <c r="D5598" s="151" t="s">
        <v>72</v>
      </c>
      <c r="E5598" s="152">
        <v>6</v>
      </c>
      <c r="F5598" s="153">
        <v>299000</v>
      </c>
      <c r="G5598" s="153">
        <v>1794000</v>
      </c>
      <c r="H5598" s="50"/>
    </row>
    <row r="5599" spans="1:8" ht="43.5">
      <c r="A5599" s="151" t="s">
        <v>1841</v>
      </c>
      <c r="B5599" s="151" t="s">
        <v>93</v>
      </c>
      <c r="C5599" s="151" t="s">
        <v>94</v>
      </c>
      <c r="D5599" s="151" t="s">
        <v>72</v>
      </c>
      <c r="E5599" s="152">
        <v>5</v>
      </c>
      <c r="F5599" s="153">
        <v>549000</v>
      </c>
      <c r="G5599" s="153">
        <v>2745000</v>
      </c>
      <c r="H5599" s="50"/>
    </row>
    <row r="5600" spans="1:8" ht="43.5">
      <c r="A5600" s="151" t="s">
        <v>1841</v>
      </c>
      <c r="B5600" s="151" t="s">
        <v>86</v>
      </c>
      <c r="C5600" s="151" t="s">
        <v>87</v>
      </c>
      <c r="D5600" s="151" t="s">
        <v>72</v>
      </c>
      <c r="E5600" s="152">
        <v>9</v>
      </c>
      <c r="F5600" s="153">
        <v>169000</v>
      </c>
      <c r="G5600" s="153">
        <v>1521000</v>
      </c>
      <c r="H5600" s="50"/>
    </row>
    <row r="5601" spans="1:8" ht="43.5">
      <c r="A5601" s="151" t="s">
        <v>1841</v>
      </c>
      <c r="B5601" s="151" t="s">
        <v>73</v>
      </c>
      <c r="C5601" s="151" t="s">
        <v>74</v>
      </c>
      <c r="D5601" s="151" t="s">
        <v>72</v>
      </c>
      <c r="E5601" s="152">
        <v>3</v>
      </c>
      <c r="F5601" s="153">
        <v>119000</v>
      </c>
      <c r="G5601" s="153">
        <v>357000</v>
      </c>
      <c r="H5601" s="50"/>
    </row>
    <row r="5602" spans="1:8" ht="29.25">
      <c r="A5602" s="151" t="s">
        <v>1842</v>
      </c>
      <c r="B5602" s="151" t="s">
        <v>69</v>
      </c>
      <c r="C5602" s="151" t="s">
        <v>70</v>
      </c>
      <c r="D5602" s="151" t="s">
        <v>72</v>
      </c>
      <c r="E5602" s="152">
        <v>8</v>
      </c>
      <c r="F5602" s="153">
        <v>149000</v>
      </c>
      <c r="G5602" s="153">
        <v>1192000</v>
      </c>
      <c r="H5602" s="50"/>
    </row>
    <row r="5603" spans="1:8" ht="29.25">
      <c r="A5603" s="151" t="s">
        <v>1842</v>
      </c>
      <c r="B5603" s="151" t="s">
        <v>91</v>
      </c>
      <c r="C5603" s="151" t="s">
        <v>92</v>
      </c>
      <c r="D5603" s="151" t="s">
        <v>72</v>
      </c>
      <c r="E5603" s="152">
        <v>2</v>
      </c>
      <c r="F5603" s="153">
        <v>249000</v>
      </c>
      <c r="G5603" s="153">
        <v>498000</v>
      </c>
      <c r="H5603" s="50"/>
    </row>
    <row r="5604" spans="1:8" ht="43.5">
      <c r="A5604" s="151" t="s">
        <v>1843</v>
      </c>
      <c r="B5604" s="151" t="s">
        <v>88</v>
      </c>
      <c r="C5604" s="151" t="s">
        <v>89</v>
      </c>
      <c r="D5604" s="151" t="s">
        <v>72</v>
      </c>
      <c r="E5604" s="152">
        <v>3</v>
      </c>
      <c r="F5604" s="153">
        <v>299000</v>
      </c>
      <c r="G5604" s="153">
        <v>897000</v>
      </c>
      <c r="H5604" s="50"/>
    </row>
    <row r="5605" spans="1:8" ht="43.5">
      <c r="A5605" s="151" t="s">
        <v>1843</v>
      </c>
      <c r="B5605" s="151" t="s">
        <v>75</v>
      </c>
      <c r="C5605" s="151" t="s">
        <v>76</v>
      </c>
      <c r="D5605" s="151" t="s">
        <v>78</v>
      </c>
      <c r="E5605" s="152">
        <v>10</v>
      </c>
      <c r="F5605" s="153">
        <v>189000</v>
      </c>
      <c r="G5605" s="153">
        <v>1890000</v>
      </c>
      <c r="H5605" s="50"/>
    </row>
    <row r="5606" spans="1:8" ht="43.5">
      <c r="A5606" s="151" t="s">
        <v>1843</v>
      </c>
      <c r="B5606" s="151" t="s">
        <v>79</v>
      </c>
      <c r="C5606" s="151" t="s">
        <v>80</v>
      </c>
      <c r="D5606" s="151" t="s">
        <v>72</v>
      </c>
      <c r="E5606" s="152">
        <v>2</v>
      </c>
      <c r="F5606" s="153">
        <v>129000</v>
      </c>
      <c r="G5606" s="153">
        <v>258000</v>
      </c>
      <c r="H5606" s="50"/>
    </row>
    <row r="5607" spans="1:8" ht="43.5">
      <c r="A5607" s="151" t="s">
        <v>1843</v>
      </c>
      <c r="B5607" s="151" t="s">
        <v>101</v>
      </c>
      <c r="C5607" s="151" t="s">
        <v>102</v>
      </c>
      <c r="D5607" s="151" t="s">
        <v>78</v>
      </c>
      <c r="E5607" s="152">
        <v>3</v>
      </c>
      <c r="F5607" s="153">
        <v>139000</v>
      </c>
      <c r="G5607" s="153">
        <v>417000</v>
      </c>
      <c r="H5607" s="50"/>
    </row>
    <row r="5608" spans="1:8" ht="43.5">
      <c r="A5608" s="151" t="s">
        <v>1843</v>
      </c>
      <c r="B5608" s="151" t="s">
        <v>93</v>
      </c>
      <c r="C5608" s="151" t="s">
        <v>94</v>
      </c>
      <c r="D5608" s="151" t="s">
        <v>72</v>
      </c>
      <c r="E5608" s="152">
        <v>1</v>
      </c>
      <c r="F5608" s="153">
        <v>549000</v>
      </c>
      <c r="G5608" s="153">
        <v>549000</v>
      </c>
      <c r="H5608" s="50"/>
    </row>
    <row r="5609" spans="1:8" ht="43.5">
      <c r="A5609" s="151" t="s">
        <v>1843</v>
      </c>
      <c r="B5609" s="151" t="s">
        <v>98</v>
      </c>
      <c r="C5609" s="151" t="s">
        <v>99</v>
      </c>
      <c r="D5609" s="151" t="s">
        <v>72</v>
      </c>
      <c r="E5609" s="152">
        <v>11</v>
      </c>
      <c r="F5609" s="153">
        <v>99000</v>
      </c>
      <c r="G5609" s="153">
        <v>1089000</v>
      </c>
      <c r="H5609" s="50"/>
    </row>
    <row r="5610" spans="1:8" ht="43.5">
      <c r="A5610" s="151" t="s">
        <v>1844</v>
      </c>
      <c r="B5610" s="151" t="s">
        <v>69</v>
      </c>
      <c r="C5610" s="151" t="s">
        <v>70</v>
      </c>
      <c r="D5610" s="151" t="s">
        <v>72</v>
      </c>
      <c r="E5610" s="152">
        <v>7</v>
      </c>
      <c r="F5610" s="153">
        <v>149000</v>
      </c>
      <c r="G5610" s="153">
        <v>1043000</v>
      </c>
      <c r="H5610" s="50"/>
    </row>
    <row r="5611" spans="1:8" ht="43.5">
      <c r="A5611" s="151" t="s">
        <v>1844</v>
      </c>
      <c r="B5611" s="151" t="s">
        <v>88</v>
      </c>
      <c r="C5611" s="151" t="s">
        <v>89</v>
      </c>
      <c r="D5611" s="151" t="s">
        <v>72</v>
      </c>
      <c r="E5611" s="152">
        <v>6</v>
      </c>
      <c r="F5611" s="153">
        <v>299000</v>
      </c>
      <c r="G5611" s="153">
        <v>1794000</v>
      </c>
      <c r="H5611" s="50"/>
    </row>
    <row r="5612" spans="1:8" ht="43.5">
      <c r="A5612" s="151" t="s">
        <v>1844</v>
      </c>
      <c r="B5612" s="151" t="s">
        <v>93</v>
      </c>
      <c r="C5612" s="151" t="s">
        <v>94</v>
      </c>
      <c r="D5612" s="151" t="s">
        <v>72</v>
      </c>
      <c r="E5612" s="152">
        <v>1</v>
      </c>
      <c r="F5612" s="153">
        <v>549000</v>
      </c>
      <c r="G5612" s="153">
        <v>549000</v>
      </c>
      <c r="H5612" s="50"/>
    </row>
    <row r="5613" spans="1:8" ht="43.5">
      <c r="A5613" s="151" t="s">
        <v>1844</v>
      </c>
      <c r="B5613" s="151" t="s">
        <v>75</v>
      </c>
      <c r="C5613" s="151" t="s">
        <v>76</v>
      </c>
      <c r="D5613" s="151" t="s">
        <v>78</v>
      </c>
      <c r="E5613" s="152">
        <v>4</v>
      </c>
      <c r="F5613" s="153">
        <v>189000</v>
      </c>
      <c r="G5613" s="153">
        <v>756000</v>
      </c>
      <c r="H5613" s="50"/>
    </row>
    <row r="5614" spans="1:8" ht="43.5">
      <c r="A5614" s="151" t="s">
        <v>1844</v>
      </c>
      <c r="B5614" s="151" t="s">
        <v>81</v>
      </c>
      <c r="C5614" s="151" t="s">
        <v>82</v>
      </c>
      <c r="D5614" s="151" t="s">
        <v>72</v>
      </c>
      <c r="E5614" s="152">
        <v>12</v>
      </c>
      <c r="F5614" s="153">
        <v>159000</v>
      </c>
      <c r="G5614" s="153">
        <v>1908000</v>
      </c>
      <c r="H5614" s="50"/>
    </row>
    <row r="5615" spans="1:8" ht="43.5">
      <c r="A5615" s="151" t="s">
        <v>1844</v>
      </c>
      <c r="B5615" s="151" t="s">
        <v>79</v>
      </c>
      <c r="C5615" s="151" t="s">
        <v>80</v>
      </c>
      <c r="D5615" s="151" t="s">
        <v>72</v>
      </c>
      <c r="E5615" s="152">
        <v>3</v>
      </c>
      <c r="F5615" s="153">
        <v>129000</v>
      </c>
      <c r="G5615" s="153">
        <v>387000</v>
      </c>
      <c r="H5615" s="50"/>
    </row>
    <row r="5616" spans="1:8" ht="29.25">
      <c r="A5616" s="151" t="s">
        <v>1845</v>
      </c>
      <c r="B5616" s="151" t="s">
        <v>98</v>
      </c>
      <c r="C5616" s="151" t="s">
        <v>99</v>
      </c>
      <c r="D5616" s="151" t="s">
        <v>72</v>
      </c>
      <c r="E5616" s="152">
        <v>10</v>
      </c>
      <c r="F5616" s="153">
        <v>99000</v>
      </c>
      <c r="G5616" s="153">
        <v>990000</v>
      </c>
      <c r="H5616" s="50"/>
    </row>
    <row r="5617" spans="1:8" ht="29.25">
      <c r="A5617" s="151" t="s">
        <v>1845</v>
      </c>
      <c r="B5617" s="151" t="s">
        <v>83</v>
      </c>
      <c r="C5617" s="151" t="s">
        <v>84</v>
      </c>
      <c r="D5617" s="151" t="s">
        <v>72</v>
      </c>
      <c r="E5617" s="152">
        <v>7</v>
      </c>
      <c r="F5617" s="153">
        <v>125000</v>
      </c>
      <c r="G5617" s="153">
        <v>875000</v>
      </c>
      <c r="H5617" s="50"/>
    </row>
    <row r="5618" spans="1:8" ht="29.25">
      <c r="A5618" s="151" t="s">
        <v>1845</v>
      </c>
      <c r="B5618" s="151" t="s">
        <v>75</v>
      </c>
      <c r="C5618" s="151" t="s">
        <v>76</v>
      </c>
      <c r="D5618" s="151" t="s">
        <v>78</v>
      </c>
      <c r="E5618" s="152">
        <v>10</v>
      </c>
      <c r="F5618" s="153">
        <v>189000</v>
      </c>
      <c r="G5618" s="153">
        <v>1890000</v>
      </c>
      <c r="H5618" s="50"/>
    </row>
    <row r="5619" spans="1:8" ht="29.25">
      <c r="A5619" s="151" t="s">
        <v>1845</v>
      </c>
      <c r="B5619" s="151" t="s">
        <v>79</v>
      </c>
      <c r="C5619" s="151" t="s">
        <v>80</v>
      </c>
      <c r="D5619" s="151" t="s">
        <v>72</v>
      </c>
      <c r="E5619" s="152">
        <v>1</v>
      </c>
      <c r="F5619" s="153">
        <v>129000</v>
      </c>
      <c r="G5619" s="153">
        <v>129000</v>
      </c>
      <c r="H5619" s="50"/>
    </row>
    <row r="5620" spans="1:8" ht="43.5">
      <c r="A5620" s="151" t="s">
        <v>1846</v>
      </c>
      <c r="B5620" s="151" t="s">
        <v>79</v>
      </c>
      <c r="C5620" s="151" t="s">
        <v>80</v>
      </c>
      <c r="D5620" s="151" t="s">
        <v>72</v>
      </c>
      <c r="E5620" s="152">
        <v>11</v>
      </c>
      <c r="F5620" s="153">
        <v>129000</v>
      </c>
      <c r="G5620" s="153">
        <v>1419000</v>
      </c>
      <c r="H5620" s="50"/>
    </row>
    <row r="5621" spans="1:8" ht="43.5">
      <c r="A5621" s="151" t="s">
        <v>1846</v>
      </c>
      <c r="B5621" s="151" t="s">
        <v>91</v>
      </c>
      <c r="C5621" s="151" t="s">
        <v>92</v>
      </c>
      <c r="D5621" s="151" t="s">
        <v>72</v>
      </c>
      <c r="E5621" s="152">
        <v>2</v>
      </c>
      <c r="F5621" s="153">
        <v>249000</v>
      </c>
      <c r="G5621" s="153">
        <v>498000</v>
      </c>
      <c r="H5621" s="50"/>
    </row>
    <row r="5622" spans="1:8" ht="43.5">
      <c r="A5622" s="151" t="s">
        <v>1846</v>
      </c>
      <c r="B5622" s="151" t="s">
        <v>81</v>
      </c>
      <c r="C5622" s="151" t="s">
        <v>82</v>
      </c>
      <c r="D5622" s="151" t="s">
        <v>72</v>
      </c>
      <c r="E5622" s="152">
        <v>7</v>
      </c>
      <c r="F5622" s="153">
        <v>159000</v>
      </c>
      <c r="G5622" s="153">
        <v>1113000</v>
      </c>
      <c r="H5622" s="50"/>
    </row>
    <row r="5623" spans="1:8" ht="43.5">
      <c r="A5623" s="151" t="s">
        <v>1847</v>
      </c>
      <c r="B5623" s="151" t="s">
        <v>101</v>
      </c>
      <c r="C5623" s="151" t="s">
        <v>102</v>
      </c>
      <c r="D5623" s="151" t="s">
        <v>78</v>
      </c>
      <c r="E5623" s="152">
        <v>12</v>
      </c>
      <c r="F5623" s="153">
        <v>139000</v>
      </c>
      <c r="G5623" s="153">
        <v>1668000</v>
      </c>
      <c r="H5623" s="50"/>
    </row>
    <row r="5624" spans="1:8" ht="43.5">
      <c r="A5624" s="151" t="s">
        <v>1847</v>
      </c>
      <c r="B5624" s="151" t="s">
        <v>86</v>
      </c>
      <c r="C5624" s="151" t="s">
        <v>87</v>
      </c>
      <c r="D5624" s="151" t="s">
        <v>72</v>
      </c>
      <c r="E5624" s="152">
        <v>9</v>
      </c>
      <c r="F5624" s="153">
        <v>169000</v>
      </c>
      <c r="G5624" s="153">
        <v>1521000</v>
      </c>
      <c r="H5624" s="50"/>
    </row>
    <row r="5625" spans="1:8" ht="43.5">
      <c r="A5625" s="151" t="s">
        <v>1847</v>
      </c>
      <c r="B5625" s="151" t="s">
        <v>91</v>
      </c>
      <c r="C5625" s="151" t="s">
        <v>92</v>
      </c>
      <c r="D5625" s="151" t="s">
        <v>72</v>
      </c>
      <c r="E5625" s="152">
        <v>1</v>
      </c>
      <c r="F5625" s="153">
        <v>249000</v>
      </c>
      <c r="G5625" s="153">
        <v>249000</v>
      </c>
      <c r="H5625" s="50"/>
    </row>
    <row r="5626" spans="1:8" ht="43.5">
      <c r="A5626" s="151" t="s">
        <v>1848</v>
      </c>
      <c r="B5626" s="151" t="s">
        <v>69</v>
      </c>
      <c r="C5626" s="151" t="s">
        <v>70</v>
      </c>
      <c r="D5626" s="151" t="s">
        <v>72</v>
      </c>
      <c r="E5626" s="152">
        <v>11</v>
      </c>
      <c r="F5626" s="153">
        <v>149000</v>
      </c>
      <c r="G5626" s="153">
        <v>1639000</v>
      </c>
      <c r="H5626" s="50"/>
    </row>
    <row r="5627" spans="1:8" ht="43.5">
      <c r="A5627" s="151" t="s">
        <v>1848</v>
      </c>
      <c r="B5627" s="151" t="s">
        <v>79</v>
      </c>
      <c r="C5627" s="151" t="s">
        <v>80</v>
      </c>
      <c r="D5627" s="151" t="s">
        <v>72</v>
      </c>
      <c r="E5627" s="152">
        <v>12</v>
      </c>
      <c r="F5627" s="153">
        <v>129000</v>
      </c>
      <c r="G5627" s="153">
        <v>1548000</v>
      </c>
      <c r="H5627" s="50"/>
    </row>
    <row r="5628" spans="1:8" ht="43.5">
      <c r="A5628" s="151" t="s">
        <v>1848</v>
      </c>
      <c r="B5628" s="151" t="s">
        <v>81</v>
      </c>
      <c r="C5628" s="151" t="s">
        <v>82</v>
      </c>
      <c r="D5628" s="151" t="s">
        <v>72</v>
      </c>
      <c r="E5628" s="152">
        <v>3</v>
      </c>
      <c r="F5628" s="153">
        <v>159000</v>
      </c>
      <c r="G5628" s="153">
        <v>477000</v>
      </c>
      <c r="H5628" s="50"/>
    </row>
    <row r="5629" spans="1:8" ht="43.5">
      <c r="A5629" s="151" t="s">
        <v>1848</v>
      </c>
      <c r="B5629" s="151" t="s">
        <v>88</v>
      </c>
      <c r="C5629" s="151" t="s">
        <v>89</v>
      </c>
      <c r="D5629" s="151" t="s">
        <v>72</v>
      </c>
      <c r="E5629" s="152">
        <v>6</v>
      </c>
      <c r="F5629" s="153">
        <v>299000</v>
      </c>
      <c r="G5629" s="153">
        <v>1794000</v>
      </c>
      <c r="H5629" s="50"/>
    </row>
    <row r="5630" spans="1:8" ht="29.25">
      <c r="A5630" s="151" t="s">
        <v>1849</v>
      </c>
      <c r="B5630" s="151" t="s">
        <v>96</v>
      </c>
      <c r="C5630" s="151" t="s">
        <v>97</v>
      </c>
      <c r="D5630" s="151" t="s">
        <v>72</v>
      </c>
      <c r="E5630" s="152">
        <v>3</v>
      </c>
      <c r="F5630" s="153">
        <v>449000</v>
      </c>
      <c r="G5630" s="153">
        <v>1347000</v>
      </c>
      <c r="H5630" s="50"/>
    </row>
    <row r="5631" spans="1:8" ht="29.25">
      <c r="A5631" s="151" t="s">
        <v>1849</v>
      </c>
      <c r="B5631" s="151" t="s">
        <v>88</v>
      </c>
      <c r="C5631" s="151" t="s">
        <v>89</v>
      </c>
      <c r="D5631" s="151" t="s">
        <v>72</v>
      </c>
      <c r="E5631" s="152">
        <v>1</v>
      </c>
      <c r="F5631" s="153">
        <v>299000</v>
      </c>
      <c r="G5631" s="153">
        <v>299000</v>
      </c>
      <c r="H5631" s="50"/>
    </row>
    <row r="5632" spans="1:8" ht="29.25">
      <c r="A5632" s="151" t="s">
        <v>1849</v>
      </c>
      <c r="B5632" s="151" t="s">
        <v>75</v>
      </c>
      <c r="C5632" s="151" t="s">
        <v>76</v>
      </c>
      <c r="D5632" s="151" t="s">
        <v>78</v>
      </c>
      <c r="E5632" s="152">
        <v>12</v>
      </c>
      <c r="F5632" s="153">
        <v>189000</v>
      </c>
      <c r="G5632" s="153">
        <v>2268000</v>
      </c>
      <c r="H5632" s="50"/>
    </row>
    <row r="5633" spans="1:8" ht="29.25">
      <c r="A5633" s="151" t="s">
        <v>1850</v>
      </c>
      <c r="B5633" s="151" t="s">
        <v>98</v>
      </c>
      <c r="C5633" s="151" t="s">
        <v>99</v>
      </c>
      <c r="D5633" s="151" t="s">
        <v>72</v>
      </c>
      <c r="E5633" s="152">
        <v>11</v>
      </c>
      <c r="F5633" s="153">
        <v>99000</v>
      </c>
      <c r="G5633" s="153">
        <v>1089000</v>
      </c>
      <c r="H5633" s="50"/>
    </row>
    <row r="5634" spans="1:8" ht="29.25">
      <c r="A5634" s="151" t="s">
        <v>1851</v>
      </c>
      <c r="B5634" s="151" t="s">
        <v>79</v>
      </c>
      <c r="C5634" s="151" t="s">
        <v>80</v>
      </c>
      <c r="D5634" s="151" t="s">
        <v>72</v>
      </c>
      <c r="E5634" s="152">
        <v>10</v>
      </c>
      <c r="F5634" s="153">
        <v>129000</v>
      </c>
      <c r="G5634" s="153">
        <v>1290000</v>
      </c>
      <c r="H5634" s="50"/>
    </row>
    <row r="5635" spans="1:8" ht="29.25">
      <c r="A5635" s="151" t="s">
        <v>1851</v>
      </c>
      <c r="B5635" s="151" t="s">
        <v>93</v>
      </c>
      <c r="C5635" s="151" t="s">
        <v>94</v>
      </c>
      <c r="D5635" s="151" t="s">
        <v>72</v>
      </c>
      <c r="E5635" s="152">
        <v>1</v>
      </c>
      <c r="F5635" s="153">
        <v>549000</v>
      </c>
      <c r="G5635" s="153">
        <v>549000</v>
      </c>
      <c r="H5635" s="50"/>
    </row>
    <row r="5636" spans="1:8" ht="29.25">
      <c r="A5636" s="151" t="s">
        <v>1851</v>
      </c>
      <c r="B5636" s="151" t="s">
        <v>75</v>
      </c>
      <c r="C5636" s="151" t="s">
        <v>76</v>
      </c>
      <c r="D5636" s="151" t="s">
        <v>78</v>
      </c>
      <c r="E5636" s="152">
        <v>10</v>
      </c>
      <c r="F5636" s="153">
        <v>189000</v>
      </c>
      <c r="G5636" s="153">
        <v>1890000</v>
      </c>
      <c r="H5636" s="50"/>
    </row>
    <row r="5637" spans="1:8" ht="29.25">
      <c r="A5637" s="151" t="s">
        <v>1851</v>
      </c>
      <c r="B5637" s="151" t="s">
        <v>91</v>
      </c>
      <c r="C5637" s="151" t="s">
        <v>92</v>
      </c>
      <c r="D5637" s="151" t="s">
        <v>72</v>
      </c>
      <c r="E5637" s="152">
        <v>2</v>
      </c>
      <c r="F5637" s="153">
        <v>249000</v>
      </c>
      <c r="G5637" s="153">
        <v>498000</v>
      </c>
      <c r="H5637" s="50"/>
    </row>
    <row r="5638" spans="1:8" ht="29.25">
      <c r="A5638" s="151" t="s">
        <v>1852</v>
      </c>
      <c r="B5638" s="151" t="s">
        <v>88</v>
      </c>
      <c r="C5638" s="151" t="s">
        <v>89</v>
      </c>
      <c r="D5638" s="151" t="s">
        <v>72</v>
      </c>
      <c r="E5638" s="152">
        <v>2</v>
      </c>
      <c r="F5638" s="153">
        <v>299000</v>
      </c>
      <c r="G5638" s="153">
        <v>598000</v>
      </c>
      <c r="H5638" s="50"/>
    </row>
    <row r="5639" spans="1:8" ht="29.25">
      <c r="A5639" s="151" t="s">
        <v>1852</v>
      </c>
      <c r="B5639" s="151" t="s">
        <v>98</v>
      </c>
      <c r="C5639" s="151" t="s">
        <v>99</v>
      </c>
      <c r="D5639" s="151" t="s">
        <v>72</v>
      </c>
      <c r="E5639" s="152">
        <v>3</v>
      </c>
      <c r="F5639" s="153">
        <v>99000</v>
      </c>
      <c r="G5639" s="153">
        <v>297000</v>
      </c>
      <c r="H5639" s="50"/>
    </row>
    <row r="5640" spans="1:8" ht="29.25">
      <c r="A5640" s="151" t="s">
        <v>1852</v>
      </c>
      <c r="B5640" s="151" t="s">
        <v>83</v>
      </c>
      <c r="C5640" s="151" t="s">
        <v>84</v>
      </c>
      <c r="D5640" s="151" t="s">
        <v>72</v>
      </c>
      <c r="E5640" s="152">
        <v>4</v>
      </c>
      <c r="F5640" s="153">
        <v>125000</v>
      </c>
      <c r="G5640" s="153">
        <v>500000</v>
      </c>
      <c r="H5640" s="50"/>
    </row>
    <row r="5641" spans="1:8" ht="29.25">
      <c r="A5641" s="151" t="s">
        <v>1852</v>
      </c>
      <c r="B5641" s="151" t="s">
        <v>96</v>
      </c>
      <c r="C5641" s="151" t="s">
        <v>97</v>
      </c>
      <c r="D5641" s="151" t="s">
        <v>72</v>
      </c>
      <c r="E5641" s="152">
        <v>5</v>
      </c>
      <c r="F5641" s="153">
        <v>449000</v>
      </c>
      <c r="G5641" s="153">
        <v>2245000</v>
      </c>
      <c r="H5641" s="50"/>
    </row>
    <row r="5642" spans="1:8" ht="29.25">
      <c r="A5642" s="151" t="s">
        <v>1852</v>
      </c>
      <c r="B5642" s="151" t="s">
        <v>91</v>
      </c>
      <c r="C5642" s="151" t="s">
        <v>92</v>
      </c>
      <c r="D5642" s="151" t="s">
        <v>72</v>
      </c>
      <c r="E5642" s="152">
        <v>1</v>
      </c>
      <c r="F5642" s="153">
        <v>249000</v>
      </c>
      <c r="G5642" s="153">
        <v>249000</v>
      </c>
      <c r="H5642" s="50"/>
    </row>
    <row r="5643" spans="1:8" ht="29.25">
      <c r="A5643" s="151" t="s">
        <v>1853</v>
      </c>
      <c r="B5643" s="151" t="s">
        <v>98</v>
      </c>
      <c r="C5643" s="151" t="s">
        <v>99</v>
      </c>
      <c r="D5643" s="151" t="s">
        <v>72</v>
      </c>
      <c r="E5643" s="152">
        <v>7</v>
      </c>
      <c r="F5643" s="153">
        <v>99000</v>
      </c>
      <c r="G5643" s="153">
        <v>693000</v>
      </c>
      <c r="H5643" s="50"/>
    </row>
    <row r="5644" spans="1:8" ht="29.25">
      <c r="A5644" s="151" t="s">
        <v>1853</v>
      </c>
      <c r="B5644" s="151" t="s">
        <v>79</v>
      </c>
      <c r="C5644" s="151" t="s">
        <v>80</v>
      </c>
      <c r="D5644" s="151" t="s">
        <v>72</v>
      </c>
      <c r="E5644" s="152">
        <v>1</v>
      </c>
      <c r="F5644" s="153">
        <v>129000</v>
      </c>
      <c r="G5644" s="153">
        <v>129000</v>
      </c>
      <c r="H5644" s="50"/>
    </row>
    <row r="5645" spans="1:8" ht="29.25">
      <c r="A5645" s="151" t="s">
        <v>1853</v>
      </c>
      <c r="B5645" s="151" t="s">
        <v>81</v>
      </c>
      <c r="C5645" s="151" t="s">
        <v>82</v>
      </c>
      <c r="D5645" s="151" t="s">
        <v>72</v>
      </c>
      <c r="E5645" s="152">
        <v>6</v>
      </c>
      <c r="F5645" s="153">
        <v>159000</v>
      </c>
      <c r="G5645" s="153">
        <v>954000</v>
      </c>
      <c r="H5645" s="50"/>
    </row>
    <row r="5646" spans="1:8" ht="29.25">
      <c r="A5646" s="151" t="s">
        <v>1853</v>
      </c>
      <c r="B5646" s="151" t="s">
        <v>101</v>
      </c>
      <c r="C5646" s="151" t="s">
        <v>102</v>
      </c>
      <c r="D5646" s="151" t="s">
        <v>78</v>
      </c>
      <c r="E5646" s="152">
        <v>7</v>
      </c>
      <c r="F5646" s="153">
        <v>139000</v>
      </c>
      <c r="G5646" s="153">
        <v>973000</v>
      </c>
      <c r="H5646" s="50"/>
    </row>
    <row r="5647" spans="1:8" ht="29.25">
      <c r="A5647" s="151" t="s">
        <v>1853</v>
      </c>
      <c r="B5647" s="151" t="s">
        <v>88</v>
      </c>
      <c r="C5647" s="151" t="s">
        <v>89</v>
      </c>
      <c r="D5647" s="151" t="s">
        <v>72</v>
      </c>
      <c r="E5647" s="152">
        <v>2</v>
      </c>
      <c r="F5647" s="153">
        <v>299000</v>
      </c>
      <c r="G5647" s="153">
        <v>598000</v>
      </c>
      <c r="H5647" s="50"/>
    </row>
    <row r="5648" spans="1:8" ht="29.25">
      <c r="A5648" s="151" t="s">
        <v>1853</v>
      </c>
      <c r="B5648" s="151" t="s">
        <v>93</v>
      </c>
      <c r="C5648" s="151" t="s">
        <v>94</v>
      </c>
      <c r="D5648" s="151" t="s">
        <v>72</v>
      </c>
      <c r="E5648" s="152">
        <v>1</v>
      </c>
      <c r="F5648" s="153">
        <v>549000</v>
      </c>
      <c r="G5648" s="153">
        <v>549000</v>
      </c>
      <c r="H5648" s="50"/>
    </row>
    <row r="5649" spans="1:8" ht="29.25">
      <c r="A5649" s="151" t="s">
        <v>1854</v>
      </c>
      <c r="B5649" s="151" t="s">
        <v>75</v>
      </c>
      <c r="C5649" s="151" t="s">
        <v>76</v>
      </c>
      <c r="D5649" s="151" t="s">
        <v>78</v>
      </c>
      <c r="E5649" s="152">
        <v>11</v>
      </c>
      <c r="F5649" s="153">
        <v>189000</v>
      </c>
      <c r="G5649" s="153">
        <v>2079000</v>
      </c>
      <c r="H5649" s="50"/>
    </row>
    <row r="5650" spans="1:8" ht="29.25">
      <c r="A5650" s="151" t="s">
        <v>1854</v>
      </c>
      <c r="B5650" s="151" t="s">
        <v>79</v>
      </c>
      <c r="C5650" s="151" t="s">
        <v>80</v>
      </c>
      <c r="D5650" s="151" t="s">
        <v>72</v>
      </c>
      <c r="E5650" s="152">
        <v>7</v>
      </c>
      <c r="F5650" s="153">
        <v>129000</v>
      </c>
      <c r="G5650" s="153">
        <v>903000</v>
      </c>
      <c r="H5650" s="50"/>
    </row>
    <row r="5651" spans="1:8" ht="29.25">
      <c r="A5651" s="151" t="s">
        <v>1854</v>
      </c>
      <c r="B5651" s="151" t="s">
        <v>96</v>
      </c>
      <c r="C5651" s="151" t="s">
        <v>97</v>
      </c>
      <c r="D5651" s="151" t="s">
        <v>72</v>
      </c>
      <c r="E5651" s="152">
        <v>5</v>
      </c>
      <c r="F5651" s="153">
        <v>449000</v>
      </c>
      <c r="G5651" s="153">
        <v>2245000</v>
      </c>
      <c r="H5651" s="50"/>
    </row>
    <row r="5652" spans="1:8" ht="29.25">
      <c r="A5652" s="151" t="s">
        <v>1855</v>
      </c>
      <c r="B5652" s="151" t="s">
        <v>79</v>
      </c>
      <c r="C5652" s="151" t="s">
        <v>80</v>
      </c>
      <c r="D5652" s="151" t="s">
        <v>72</v>
      </c>
      <c r="E5652" s="152">
        <v>5</v>
      </c>
      <c r="F5652" s="153">
        <v>129000</v>
      </c>
      <c r="G5652" s="153">
        <v>645000</v>
      </c>
      <c r="H5652" s="50"/>
    </row>
    <row r="5653" spans="1:8" ht="29.25">
      <c r="A5653" s="151" t="s">
        <v>1855</v>
      </c>
      <c r="B5653" s="151" t="s">
        <v>83</v>
      </c>
      <c r="C5653" s="151" t="s">
        <v>84</v>
      </c>
      <c r="D5653" s="151" t="s">
        <v>72</v>
      </c>
      <c r="E5653" s="152">
        <v>12</v>
      </c>
      <c r="F5653" s="153">
        <v>125000</v>
      </c>
      <c r="G5653" s="153">
        <v>1500000</v>
      </c>
      <c r="H5653" s="50"/>
    </row>
    <row r="5654" spans="1:8" ht="29.25">
      <c r="A5654" s="151" t="s">
        <v>1855</v>
      </c>
      <c r="B5654" s="151" t="s">
        <v>96</v>
      </c>
      <c r="C5654" s="151" t="s">
        <v>97</v>
      </c>
      <c r="D5654" s="151" t="s">
        <v>72</v>
      </c>
      <c r="E5654" s="152">
        <v>4</v>
      </c>
      <c r="F5654" s="153">
        <v>449000</v>
      </c>
      <c r="G5654" s="153">
        <v>1796000</v>
      </c>
      <c r="H5654" s="50"/>
    </row>
    <row r="5655" spans="1:8" ht="29.25">
      <c r="A5655" s="151" t="s">
        <v>1855</v>
      </c>
      <c r="B5655" s="151" t="s">
        <v>75</v>
      </c>
      <c r="C5655" s="151" t="s">
        <v>76</v>
      </c>
      <c r="D5655" s="151" t="s">
        <v>78</v>
      </c>
      <c r="E5655" s="152">
        <v>4</v>
      </c>
      <c r="F5655" s="153">
        <v>189000</v>
      </c>
      <c r="G5655" s="153">
        <v>756000</v>
      </c>
      <c r="H5655" s="50"/>
    </row>
    <row r="5656" spans="1:8" ht="43.5">
      <c r="A5656" s="151" t="s">
        <v>1856</v>
      </c>
      <c r="B5656" s="151" t="s">
        <v>75</v>
      </c>
      <c r="C5656" s="151" t="s">
        <v>76</v>
      </c>
      <c r="D5656" s="151" t="s">
        <v>78</v>
      </c>
      <c r="E5656" s="152">
        <v>9</v>
      </c>
      <c r="F5656" s="153">
        <v>189000</v>
      </c>
      <c r="G5656" s="153">
        <v>1701000</v>
      </c>
      <c r="H5656" s="50"/>
    </row>
    <row r="5657" spans="1:8" ht="43.5">
      <c r="A5657" s="151" t="s">
        <v>1856</v>
      </c>
      <c r="B5657" s="151" t="s">
        <v>96</v>
      </c>
      <c r="C5657" s="151" t="s">
        <v>97</v>
      </c>
      <c r="D5657" s="151" t="s">
        <v>72</v>
      </c>
      <c r="E5657" s="152">
        <v>2</v>
      </c>
      <c r="F5657" s="153">
        <v>449000</v>
      </c>
      <c r="G5657" s="153">
        <v>898000</v>
      </c>
      <c r="H5657" s="50"/>
    </row>
    <row r="5658" spans="1:8" ht="43.5">
      <c r="A5658" s="151" t="s">
        <v>1856</v>
      </c>
      <c r="B5658" s="151" t="s">
        <v>88</v>
      </c>
      <c r="C5658" s="151" t="s">
        <v>89</v>
      </c>
      <c r="D5658" s="151" t="s">
        <v>72</v>
      </c>
      <c r="E5658" s="152">
        <v>5</v>
      </c>
      <c r="F5658" s="153">
        <v>299000</v>
      </c>
      <c r="G5658" s="153">
        <v>1495000</v>
      </c>
      <c r="H5658" s="50"/>
    </row>
    <row r="5659" spans="1:8" ht="43.5">
      <c r="A5659" s="151" t="s">
        <v>1857</v>
      </c>
      <c r="B5659" s="151" t="s">
        <v>83</v>
      </c>
      <c r="C5659" s="151" t="s">
        <v>84</v>
      </c>
      <c r="D5659" s="151" t="s">
        <v>72</v>
      </c>
      <c r="E5659" s="152">
        <v>11</v>
      </c>
      <c r="F5659" s="153">
        <v>125000</v>
      </c>
      <c r="G5659" s="153">
        <v>1375000</v>
      </c>
      <c r="H5659" s="50"/>
    </row>
    <row r="5660" spans="1:8" ht="43.5">
      <c r="A5660" s="151" t="s">
        <v>1857</v>
      </c>
      <c r="B5660" s="151" t="s">
        <v>86</v>
      </c>
      <c r="C5660" s="151" t="s">
        <v>87</v>
      </c>
      <c r="D5660" s="151" t="s">
        <v>72</v>
      </c>
      <c r="E5660" s="152">
        <v>5</v>
      </c>
      <c r="F5660" s="153">
        <v>169000</v>
      </c>
      <c r="G5660" s="153">
        <v>845000</v>
      </c>
      <c r="H5660" s="50"/>
    </row>
    <row r="5661" spans="1:8" ht="43.5">
      <c r="A5661" s="151" t="s">
        <v>1857</v>
      </c>
      <c r="B5661" s="151" t="s">
        <v>91</v>
      </c>
      <c r="C5661" s="151" t="s">
        <v>92</v>
      </c>
      <c r="D5661" s="151" t="s">
        <v>72</v>
      </c>
      <c r="E5661" s="152">
        <v>4</v>
      </c>
      <c r="F5661" s="153">
        <v>249000</v>
      </c>
      <c r="G5661" s="153">
        <v>996000</v>
      </c>
      <c r="H5661" s="50"/>
    </row>
    <row r="5662" spans="1:8" ht="43.5">
      <c r="A5662" s="151" t="s">
        <v>1857</v>
      </c>
      <c r="B5662" s="151" t="s">
        <v>88</v>
      </c>
      <c r="C5662" s="151" t="s">
        <v>89</v>
      </c>
      <c r="D5662" s="151" t="s">
        <v>72</v>
      </c>
      <c r="E5662" s="152">
        <v>4</v>
      </c>
      <c r="F5662" s="153">
        <v>299000</v>
      </c>
      <c r="G5662" s="153">
        <v>1196000</v>
      </c>
      <c r="H5662" s="50"/>
    </row>
    <row r="5663" spans="1:8" ht="43.5">
      <c r="A5663" s="151" t="s">
        <v>1858</v>
      </c>
      <c r="B5663" s="151" t="s">
        <v>88</v>
      </c>
      <c r="C5663" s="151" t="s">
        <v>89</v>
      </c>
      <c r="D5663" s="151" t="s">
        <v>72</v>
      </c>
      <c r="E5663" s="152">
        <v>6</v>
      </c>
      <c r="F5663" s="153">
        <v>299000</v>
      </c>
      <c r="G5663" s="153">
        <v>1794000</v>
      </c>
      <c r="H5663" s="50"/>
    </row>
    <row r="5664" spans="1:8" ht="43.5">
      <c r="A5664" s="151" t="s">
        <v>1858</v>
      </c>
      <c r="B5664" s="151" t="s">
        <v>73</v>
      </c>
      <c r="C5664" s="151" t="s">
        <v>74</v>
      </c>
      <c r="D5664" s="151" t="s">
        <v>72</v>
      </c>
      <c r="E5664" s="152">
        <v>6</v>
      </c>
      <c r="F5664" s="153">
        <v>119000</v>
      </c>
      <c r="G5664" s="153">
        <v>714000</v>
      </c>
      <c r="H5664" s="50"/>
    </row>
    <row r="5665" spans="1:8" ht="43.5">
      <c r="A5665" s="151" t="s">
        <v>1858</v>
      </c>
      <c r="B5665" s="151" t="s">
        <v>83</v>
      </c>
      <c r="C5665" s="151" t="s">
        <v>84</v>
      </c>
      <c r="D5665" s="151" t="s">
        <v>72</v>
      </c>
      <c r="E5665" s="152">
        <v>12</v>
      </c>
      <c r="F5665" s="153">
        <v>125000</v>
      </c>
      <c r="G5665" s="153">
        <v>1500000</v>
      </c>
      <c r="H5665" s="50"/>
    </row>
    <row r="5666" spans="1:8" ht="43.5">
      <c r="A5666" s="151" t="s">
        <v>1858</v>
      </c>
      <c r="B5666" s="151" t="s">
        <v>79</v>
      </c>
      <c r="C5666" s="151" t="s">
        <v>80</v>
      </c>
      <c r="D5666" s="151" t="s">
        <v>72</v>
      </c>
      <c r="E5666" s="152">
        <v>12</v>
      </c>
      <c r="F5666" s="153">
        <v>129000</v>
      </c>
      <c r="G5666" s="153">
        <v>1548000</v>
      </c>
      <c r="H5666" s="50"/>
    </row>
    <row r="5667" spans="1:8" ht="43.5">
      <c r="A5667" s="151" t="s">
        <v>1858</v>
      </c>
      <c r="B5667" s="151" t="s">
        <v>69</v>
      </c>
      <c r="C5667" s="151" t="s">
        <v>70</v>
      </c>
      <c r="D5667" s="151" t="s">
        <v>72</v>
      </c>
      <c r="E5667" s="152">
        <v>5</v>
      </c>
      <c r="F5667" s="153">
        <v>149000</v>
      </c>
      <c r="G5667" s="153">
        <v>745000</v>
      </c>
      <c r="H5667" s="50"/>
    </row>
    <row r="5668" spans="1:8" ht="43.5">
      <c r="A5668" s="151" t="s">
        <v>1858</v>
      </c>
      <c r="B5668" s="151" t="s">
        <v>98</v>
      </c>
      <c r="C5668" s="151" t="s">
        <v>99</v>
      </c>
      <c r="D5668" s="151" t="s">
        <v>72</v>
      </c>
      <c r="E5668" s="152">
        <v>10</v>
      </c>
      <c r="F5668" s="153">
        <v>99000</v>
      </c>
      <c r="G5668" s="153">
        <v>990000</v>
      </c>
      <c r="H5668" s="50"/>
    </row>
    <row r="5669" spans="1:8" ht="43.5">
      <c r="A5669" s="151" t="s">
        <v>1859</v>
      </c>
      <c r="B5669" s="151" t="s">
        <v>73</v>
      </c>
      <c r="C5669" s="151" t="s">
        <v>74</v>
      </c>
      <c r="D5669" s="151" t="s">
        <v>72</v>
      </c>
      <c r="E5669" s="152">
        <v>8</v>
      </c>
      <c r="F5669" s="153">
        <v>119000</v>
      </c>
      <c r="G5669" s="153">
        <v>952000</v>
      </c>
      <c r="H5669" s="50"/>
    </row>
    <row r="5670" spans="1:8" ht="43.5">
      <c r="A5670" s="151" t="s">
        <v>1859</v>
      </c>
      <c r="B5670" s="151" t="s">
        <v>81</v>
      </c>
      <c r="C5670" s="151" t="s">
        <v>82</v>
      </c>
      <c r="D5670" s="151" t="s">
        <v>72</v>
      </c>
      <c r="E5670" s="152">
        <v>2</v>
      </c>
      <c r="F5670" s="153">
        <v>159000</v>
      </c>
      <c r="G5670" s="153">
        <v>318000</v>
      </c>
      <c r="H5670" s="50"/>
    </row>
    <row r="5671" spans="1:8" ht="43.5">
      <c r="A5671" s="151" t="s">
        <v>1859</v>
      </c>
      <c r="B5671" s="151" t="s">
        <v>83</v>
      </c>
      <c r="C5671" s="151" t="s">
        <v>84</v>
      </c>
      <c r="D5671" s="151" t="s">
        <v>72</v>
      </c>
      <c r="E5671" s="152">
        <v>6</v>
      </c>
      <c r="F5671" s="153">
        <v>125000</v>
      </c>
      <c r="G5671" s="153">
        <v>750000</v>
      </c>
      <c r="H5671" s="50"/>
    </row>
    <row r="5672" spans="1:8" ht="43.5">
      <c r="A5672" s="151" t="s">
        <v>1859</v>
      </c>
      <c r="B5672" s="151" t="s">
        <v>75</v>
      </c>
      <c r="C5672" s="151" t="s">
        <v>76</v>
      </c>
      <c r="D5672" s="151" t="s">
        <v>78</v>
      </c>
      <c r="E5672" s="152">
        <v>12</v>
      </c>
      <c r="F5672" s="153">
        <v>189000</v>
      </c>
      <c r="G5672" s="153">
        <v>2268000</v>
      </c>
      <c r="H5672" s="50"/>
    </row>
    <row r="5673" spans="1:8" ht="43.5">
      <c r="A5673" s="151" t="s">
        <v>1860</v>
      </c>
      <c r="B5673" s="151" t="s">
        <v>98</v>
      </c>
      <c r="C5673" s="151" t="s">
        <v>99</v>
      </c>
      <c r="D5673" s="151" t="s">
        <v>72</v>
      </c>
      <c r="E5673" s="152">
        <v>9</v>
      </c>
      <c r="F5673" s="153">
        <v>99000</v>
      </c>
      <c r="G5673" s="153">
        <v>891000</v>
      </c>
      <c r="H5673" s="50"/>
    </row>
    <row r="5674" spans="1:8" ht="43.5">
      <c r="A5674" s="151" t="s">
        <v>1860</v>
      </c>
      <c r="B5674" s="151" t="s">
        <v>73</v>
      </c>
      <c r="C5674" s="151" t="s">
        <v>74</v>
      </c>
      <c r="D5674" s="151" t="s">
        <v>72</v>
      </c>
      <c r="E5674" s="152">
        <v>5</v>
      </c>
      <c r="F5674" s="153">
        <v>119000</v>
      </c>
      <c r="G5674" s="153">
        <v>595000</v>
      </c>
      <c r="H5674" s="50"/>
    </row>
    <row r="5675" spans="1:8" ht="43.5">
      <c r="A5675" s="151" t="s">
        <v>1860</v>
      </c>
      <c r="B5675" s="151" t="s">
        <v>93</v>
      </c>
      <c r="C5675" s="151" t="s">
        <v>94</v>
      </c>
      <c r="D5675" s="151" t="s">
        <v>72</v>
      </c>
      <c r="E5675" s="152">
        <v>2</v>
      </c>
      <c r="F5675" s="153">
        <v>549000</v>
      </c>
      <c r="G5675" s="153">
        <v>1098000</v>
      </c>
      <c r="H5675" s="50"/>
    </row>
    <row r="5676" spans="1:8" ht="43.5">
      <c r="A5676" s="151" t="s">
        <v>1860</v>
      </c>
      <c r="B5676" s="151" t="s">
        <v>88</v>
      </c>
      <c r="C5676" s="151" t="s">
        <v>89</v>
      </c>
      <c r="D5676" s="151" t="s">
        <v>72</v>
      </c>
      <c r="E5676" s="152">
        <v>5</v>
      </c>
      <c r="F5676" s="153">
        <v>299000</v>
      </c>
      <c r="G5676" s="153">
        <v>1495000</v>
      </c>
      <c r="H5676" s="50"/>
    </row>
    <row r="5677" spans="1:8" ht="29.25">
      <c r="A5677" s="151" t="s">
        <v>1861</v>
      </c>
      <c r="B5677" s="151" t="s">
        <v>83</v>
      </c>
      <c r="C5677" s="151" t="s">
        <v>84</v>
      </c>
      <c r="D5677" s="151" t="s">
        <v>72</v>
      </c>
      <c r="E5677" s="152">
        <v>9</v>
      </c>
      <c r="F5677" s="153">
        <v>125000</v>
      </c>
      <c r="G5677" s="153">
        <v>1125000</v>
      </c>
      <c r="H5677" s="50"/>
    </row>
    <row r="5678" spans="1:8" ht="29.25">
      <c r="A5678" s="151" t="s">
        <v>1861</v>
      </c>
      <c r="B5678" s="151" t="s">
        <v>73</v>
      </c>
      <c r="C5678" s="151" t="s">
        <v>74</v>
      </c>
      <c r="D5678" s="151" t="s">
        <v>72</v>
      </c>
      <c r="E5678" s="152">
        <v>2</v>
      </c>
      <c r="F5678" s="153">
        <v>119000</v>
      </c>
      <c r="G5678" s="153">
        <v>238000</v>
      </c>
      <c r="H5678" s="50"/>
    </row>
    <row r="5679" spans="1:8" ht="29.25">
      <c r="A5679" s="151" t="s">
        <v>1861</v>
      </c>
      <c r="B5679" s="151" t="s">
        <v>79</v>
      </c>
      <c r="C5679" s="151" t="s">
        <v>80</v>
      </c>
      <c r="D5679" s="151" t="s">
        <v>72</v>
      </c>
      <c r="E5679" s="152">
        <v>8</v>
      </c>
      <c r="F5679" s="153">
        <v>129000</v>
      </c>
      <c r="G5679" s="153">
        <v>1032000</v>
      </c>
      <c r="H5679" s="50"/>
    </row>
    <row r="5680" spans="1:8" ht="29.25">
      <c r="A5680" s="151" t="s">
        <v>1861</v>
      </c>
      <c r="B5680" s="151" t="s">
        <v>91</v>
      </c>
      <c r="C5680" s="151" t="s">
        <v>92</v>
      </c>
      <c r="D5680" s="151" t="s">
        <v>72</v>
      </c>
      <c r="E5680" s="152">
        <v>2</v>
      </c>
      <c r="F5680" s="153">
        <v>249000</v>
      </c>
      <c r="G5680" s="153">
        <v>498000</v>
      </c>
      <c r="H5680" s="50"/>
    </row>
    <row r="5681" spans="1:8" ht="29.25">
      <c r="A5681" s="151" t="s">
        <v>1861</v>
      </c>
      <c r="B5681" s="151" t="s">
        <v>101</v>
      </c>
      <c r="C5681" s="151" t="s">
        <v>102</v>
      </c>
      <c r="D5681" s="151" t="s">
        <v>78</v>
      </c>
      <c r="E5681" s="152">
        <v>11</v>
      </c>
      <c r="F5681" s="153">
        <v>139000</v>
      </c>
      <c r="G5681" s="153">
        <v>1529000</v>
      </c>
      <c r="H5681" s="50"/>
    </row>
    <row r="5682" spans="1:8" ht="29.25">
      <c r="A5682" s="151" t="s">
        <v>1861</v>
      </c>
      <c r="B5682" s="151" t="s">
        <v>88</v>
      </c>
      <c r="C5682" s="151" t="s">
        <v>89</v>
      </c>
      <c r="D5682" s="151" t="s">
        <v>72</v>
      </c>
      <c r="E5682" s="152">
        <v>5</v>
      </c>
      <c r="F5682" s="153">
        <v>299000</v>
      </c>
      <c r="G5682" s="153">
        <v>1495000</v>
      </c>
      <c r="H5682" s="50"/>
    </row>
    <row r="5683" spans="1:8" ht="43.5">
      <c r="A5683" s="151" t="s">
        <v>1862</v>
      </c>
      <c r="B5683" s="151" t="s">
        <v>88</v>
      </c>
      <c r="C5683" s="151" t="s">
        <v>89</v>
      </c>
      <c r="D5683" s="151" t="s">
        <v>72</v>
      </c>
      <c r="E5683" s="152">
        <v>6</v>
      </c>
      <c r="F5683" s="153">
        <v>299000</v>
      </c>
      <c r="G5683" s="153">
        <v>1794000</v>
      </c>
      <c r="H5683" s="50"/>
    </row>
    <row r="5684" spans="1:8" ht="29.25">
      <c r="A5684" s="151" t="s">
        <v>1863</v>
      </c>
      <c r="B5684" s="151" t="s">
        <v>75</v>
      </c>
      <c r="C5684" s="151" t="s">
        <v>76</v>
      </c>
      <c r="D5684" s="151" t="s">
        <v>78</v>
      </c>
      <c r="E5684" s="152">
        <v>1</v>
      </c>
      <c r="F5684" s="153">
        <v>189000</v>
      </c>
      <c r="G5684" s="153">
        <v>189000</v>
      </c>
      <c r="H5684" s="50"/>
    </row>
    <row r="5685" spans="1:8" ht="29.25">
      <c r="A5685" s="151" t="s">
        <v>1863</v>
      </c>
      <c r="B5685" s="151" t="s">
        <v>93</v>
      </c>
      <c r="C5685" s="151" t="s">
        <v>94</v>
      </c>
      <c r="D5685" s="151" t="s">
        <v>72</v>
      </c>
      <c r="E5685" s="152">
        <v>5</v>
      </c>
      <c r="F5685" s="153">
        <v>549000</v>
      </c>
      <c r="G5685" s="153">
        <v>2745000</v>
      </c>
      <c r="H5685" s="50"/>
    </row>
    <row r="5686" spans="1:8" ht="29.25">
      <c r="A5686" s="151" t="s">
        <v>1863</v>
      </c>
      <c r="B5686" s="151" t="s">
        <v>81</v>
      </c>
      <c r="C5686" s="151" t="s">
        <v>82</v>
      </c>
      <c r="D5686" s="151" t="s">
        <v>72</v>
      </c>
      <c r="E5686" s="152">
        <v>6</v>
      </c>
      <c r="F5686" s="153">
        <v>159000</v>
      </c>
      <c r="G5686" s="153">
        <v>954000</v>
      </c>
      <c r="H5686" s="50"/>
    </row>
    <row r="5687" spans="1:8" ht="29.25">
      <c r="A5687" s="151" t="s">
        <v>1863</v>
      </c>
      <c r="B5687" s="151" t="s">
        <v>88</v>
      </c>
      <c r="C5687" s="151" t="s">
        <v>89</v>
      </c>
      <c r="D5687" s="151" t="s">
        <v>72</v>
      </c>
      <c r="E5687" s="152">
        <v>4</v>
      </c>
      <c r="F5687" s="153">
        <v>299000</v>
      </c>
      <c r="G5687" s="153">
        <v>1196000</v>
      </c>
      <c r="H5687" s="50"/>
    </row>
    <row r="5688" spans="1:8" ht="29.25">
      <c r="A5688" s="151" t="s">
        <v>1864</v>
      </c>
      <c r="B5688" s="151" t="s">
        <v>88</v>
      </c>
      <c r="C5688" s="151" t="s">
        <v>89</v>
      </c>
      <c r="D5688" s="151" t="s">
        <v>72</v>
      </c>
      <c r="E5688" s="152">
        <v>3</v>
      </c>
      <c r="F5688" s="153">
        <v>299000</v>
      </c>
      <c r="G5688" s="153">
        <v>897000</v>
      </c>
      <c r="H5688" s="50"/>
    </row>
    <row r="5689" spans="1:8" ht="29.25">
      <c r="A5689" s="151" t="s">
        <v>1864</v>
      </c>
      <c r="B5689" s="151" t="s">
        <v>98</v>
      </c>
      <c r="C5689" s="151" t="s">
        <v>99</v>
      </c>
      <c r="D5689" s="151" t="s">
        <v>72</v>
      </c>
      <c r="E5689" s="152">
        <v>1</v>
      </c>
      <c r="F5689" s="153">
        <v>99000</v>
      </c>
      <c r="G5689" s="153">
        <v>99000</v>
      </c>
      <c r="H5689" s="50"/>
    </row>
    <row r="5690" spans="1:8" ht="29.25">
      <c r="A5690" s="151" t="s">
        <v>1864</v>
      </c>
      <c r="B5690" s="151" t="s">
        <v>75</v>
      </c>
      <c r="C5690" s="151" t="s">
        <v>76</v>
      </c>
      <c r="D5690" s="151" t="s">
        <v>78</v>
      </c>
      <c r="E5690" s="152">
        <v>8</v>
      </c>
      <c r="F5690" s="153">
        <v>189000</v>
      </c>
      <c r="G5690" s="153">
        <v>1512000</v>
      </c>
      <c r="H5690" s="50"/>
    </row>
    <row r="5691" spans="1:8" ht="29.25">
      <c r="A5691" s="151" t="s">
        <v>1864</v>
      </c>
      <c r="B5691" s="151" t="s">
        <v>83</v>
      </c>
      <c r="C5691" s="151" t="s">
        <v>84</v>
      </c>
      <c r="D5691" s="151" t="s">
        <v>72</v>
      </c>
      <c r="E5691" s="152">
        <v>7</v>
      </c>
      <c r="F5691" s="153">
        <v>125000</v>
      </c>
      <c r="G5691" s="153">
        <v>875000</v>
      </c>
      <c r="H5691" s="50"/>
    </row>
    <row r="5692" spans="1:8" ht="29.25">
      <c r="A5692" s="151" t="s">
        <v>1865</v>
      </c>
      <c r="B5692" s="151" t="s">
        <v>81</v>
      </c>
      <c r="C5692" s="151" t="s">
        <v>82</v>
      </c>
      <c r="D5692" s="151" t="s">
        <v>72</v>
      </c>
      <c r="E5692" s="152">
        <v>5</v>
      </c>
      <c r="F5692" s="153">
        <v>159000</v>
      </c>
      <c r="G5692" s="153">
        <v>795000</v>
      </c>
      <c r="H5692" s="50"/>
    </row>
    <row r="5693" spans="1:8" ht="29.25">
      <c r="A5693" s="151" t="s">
        <v>1865</v>
      </c>
      <c r="B5693" s="151" t="s">
        <v>88</v>
      </c>
      <c r="C5693" s="151" t="s">
        <v>89</v>
      </c>
      <c r="D5693" s="151" t="s">
        <v>72</v>
      </c>
      <c r="E5693" s="152">
        <v>6</v>
      </c>
      <c r="F5693" s="153">
        <v>299000</v>
      </c>
      <c r="G5693" s="153">
        <v>1794000</v>
      </c>
      <c r="H5693" s="50"/>
    </row>
    <row r="5694" spans="1:8" ht="29.25">
      <c r="A5694" s="151" t="s">
        <v>1865</v>
      </c>
      <c r="B5694" s="151" t="s">
        <v>93</v>
      </c>
      <c r="C5694" s="151" t="s">
        <v>94</v>
      </c>
      <c r="D5694" s="151" t="s">
        <v>72</v>
      </c>
      <c r="E5694" s="152">
        <v>2</v>
      </c>
      <c r="F5694" s="153">
        <v>549000</v>
      </c>
      <c r="G5694" s="153">
        <v>1098000</v>
      </c>
      <c r="H5694" s="50"/>
    </row>
    <row r="5695" spans="1:8" ht="29.25">
      <c r="A5695" s="151" t="s">
        <v>1865</v>
      </c>
      <c r="B5695" s="151" t="s">
        <v>86</v>
      </c>
      <c r="C5695" s="151" t="s">
        <v>87</v>
      </c>
      <c r="D5695" s="151" t="s">
        <v>72</v>
      </c>
      <c r="E5695" s="152">
        <v>5</v>
      </c>
      <c r="F5695" s="153">
        <v>169000</v>
      </c>
      <c r="G5695" s="153">
        <v>845000</v>
      </c>
      <c r="H5695" s="50"/>
    </row>
    <row r="5696" spans="1:8" ht="43.5">
      <c r="A5696" s="151" t="s">
        <v>1866</v>
      </c>
      <c r="B5696" s="151" t="s">
        <v>73</v>
      </c>
      <c r="C5696" s="151" t="s">
        <v>74</v>
      </c>
      <c r="D5696" s="151" t="s">
        <v>72</v>
      </c>
      <c r="E5696" s="152">
        <v>4</v>
      </c>
      <c r="F5696" s="153">
        <v>119000</v>
      </c>
      <c r="G5696" s="153">
        <v>476000</v>
      </c>
      <c r="H5696" s="50"/>
    </row>
    <row r="5697" spans="1:8" ht="43.5">
      <c r="A5697" s="151" t="s">
        <v>1866</v>
      </c>
      <c r="B5697" s="151" t="s">
        <v>83</v>
      </c>
      <c r="C5697" s="151" t="s">
        <v>84</v>
      </c>
      <c r="D5697" s="151" t="s">
        <v>72</v>
      </c>
      <c r="E5697" s="152">
        <v>2</v>
      </c>
      <c r="F5697" s="153">
        <v>125000</v>
      </c>
      <c r="G5697" s="153">
        <v>250000</v>
      </c>
      <c r="H5697" s="50"/>
    </row>
    <row r="5698" spans="1:8" ht="43.5">
      <c r="A5698" s="151" t="s">
        <v>1866</v>
      </c>
      <c r="B5698" s="151" t="s">
        <v>88</v>
      </c>
      <c r="C5698" s="151" t="s">
        <v>89</v>
      </c>
      <c r="D5698" s="151" t="s">
        <v>72</v>
      </c>
      <c r="E5698" s="152">
        <v>5</v>
      </c>
      <c r="F5698" s="153">
        <v>299000</v>
      </c>
      <c r="G5698" s="153">
        <v>1495000</v>
      </c>
      <c r="H5698" s="50"/>
    </row>
    <row r="5699" spans="1:8" ht="43.5">
      <c r="A5699" s="151" t="s">
        <v>1866</v>
      </c>
      <c r="B5699" s="151" t="s">
        <v>98</v>
      </c>
      <c r="C5699" s="151" t="s">
        <v>99</v>
      </c>
      <c r="D5699" s="151" t="s">
        <v>72</v>
      </c>
      <c r="E5699" s="152">
        <v>6</v>
      </c>
      <c r="F5699" s="153">
        <v>99000</v>
      </c>
      <c r="G5699" s="153">
        <v>594000</v>
      </c>
      <c r="H5699" s="50"/>
    </row>
    <row r="5700" spans="1:8" ht="43.5">
      <c r="A5700" s="151" t="s">
        <v>1866</v>
      </c>
      <c r="B5700" s="151" t="s">
        <v>93</v>
      </c>
      <c r="C5700" s="151" t="s">
        <v>94</v>
      </c>
      <c r="D5700" s="151" t="s">
        <v>72</v>
      </c>
      <c r="E5700" s="152">
        <v>2</v>
      </c>
      <c r="F5700" s="153">
        <v>549000</v>
      </c>
      <c r="G5700" s="153">
        <v>1098000</v>
      </c>
      <c r="H5700" s="50"/>
    </row>
    <row r="5701" spans="1:8" ht="43.5">
      <c r="A5701" s="151" t="s">
        <v>1866</v>
      </c>
      <c r="B5701" s="151" t="s">
        <v>96</v>
      </c>
      <c r="C5701" s="151" t="s">
        <v>97</v>
      </c>
      <c r="D5701" s="151" t="s">
        <v>72</v>
      </c>
      <c r="E5701" s="152">
        <v>1</v>
      </c>
      <c r="F5701" s="153">
        <v>449000</v>
      </c>
      <c r="G5701" s="153">
        <v>449000</v>
      </c>
      <c r="H5701" s="50"/>
    </row>
    <row r="5702" spans="1:8" ht="43.5">
      <c r="A5702" s="151" t="s">
        <v>1867</v>
      </c>
      <c r="B5702" s="151" t="s">
        <v>86</v>
      </c>
      <c r="C5702" s="151" t="s">
        <v>87</v>
      </c>
      <c r="D5702" s="151" t="s">
        <v>72</v>
      </c>
      <c r="E5702" s="152">
        <v>8</v>
      </c>
      <c r="F5702" s="153">
        <v>169000</v>
      </c>
      <c r="G5702" s="153">
        <v>1352000</v>
      </c>
      <c r="H5702" s="50"/>
    </row>
    <row r="5703" spans="1:8" ht="43.5">
      <c r="A5703" s="151" t="s">
        <v>1867</v>
      </c>
      <c r="B5703" s="151" t="s">
        <v>69</v>
      </c>
      <c r="C5703" s="151" t="s">
        <v>70</v>
      </c>
      <c r="D5703" s="151" t="s">
        <v>72</v>
      </c>
      <c r="E5703" s="152">
        <v>1</v>
      </c>
      <c r="F5703" s="153">
        <v>149000</v>
      </c>
      <c r="G5703" s="153">
        <v>149000</v>
      </c>
      <c r="H5703" s="50"/>
    </row>
    <row r="5704" spans="1:8" ht="43.5">
      <c r="A5704" s="151" t="s">
        <v>1867</v>
      </c>
      <c r="B5704" s="151" t="s">
        <v>98</v>
      </c>
      <c r="C5704" s="151" t="s">
        <v>99</v>
      </c>
      <c r="D5704" s="151" t="s">
        <v>72</v>
      </c>
      <c r="E5704" s="152">
        <v>5</v>
      </c>
      <c r="F5704" s="153">
        <v>99000</v>
      </c>
      <c r="G5704" s="153">
        <v>495000</v>
      </c>
      <c r="H5704" s="50"/>
    </row>
    <row r="5705" spans="1:8" ht="43.5">
      <c r="A5705" s="151" t="s">
        <v>1868</v>
      </c>
      <c r="B5705" s="151" t="s">
        <v>81</v>
      </c>
      <c r="C5705" s="151" t="s">
        <v>82</v>
      </c>
      <c r="D5705" s="151" t="s">
        <v>72</v>
      </c>
      <c r="E5705" s="152">
        <v>9</v>
      </c>
      <c r="F5705" s="153">
        <v>159000</v>
      </c>
      <c r="G5705" s="153">
        <v>1431000</v>
      </c>
      <c r="H5705" s="50"/>
    </row>
    <row r="5706" spans="1:8" ht="43.5">
      <c r="A5706" s="151" t="s">
        <v>1868</v>
      </c>
      <c r="B5706" s="151" t="s">
        <v>79</v>
      </c>
      <c r="C5706" s="151" t="s">
        <v>80</v>
      </c>
      <c r="D5706" s="151" t="s">
        <v>72</v>
      </c>
      <c r="E5706" s="152">
        <v>6</v>
      </c>
      <c r="F5706" s="153">
        <v>129000</v>
      </c>
      <c r="G5706" s="153">
        <v>774000</v>
      </c>
      <c r="H5706" s="50"/>
    </row>
    <row r="5707" spans="1:8" ht="43.5">
      <c r="A5707" s="151" t="s">
        <v>1868</v>
      </c>
      <c r="B5707" s="151" t="s">
        <v>73</v>
      </c>
      <c r="C5707" s="151" t="s">
        <v>74</v>
      </c>
      <c r="D5707" s="151" t="s">
        <v>72</v>
      </c>
      <c r="E5707" s="152">
        <v>7</v>
      </c>
      <c r="F5707" s="153">
        <v>119000</v>
      </c>
      <c r="G5707" s="153">
        <v>833000</v>
      </c>
      <c r="H5707" s="50"/>
    </row>
    <row r="5708" spans="1:8" ht="43.5">
      <c r="A5708" s="151" t="s">
        <v>1868</v>
      </c>
      <c r="B5708" s="151" t="s">
        <v>88</v>
      </c>
      <c r="C5708" s="151" t="s">
        <v>89</v>
      </c>
      <c r="D5708" s="151" t="s">
        <v>72</v>
      </c>
      <c r="E5708" s="152">
        <v>3</v>
      </c>
      <c r="F5708" s="153">
        <v>299000</v>
      </c>
      <c r="G5708" s="153">
        <v>897000</v>
      </c>
      <c r="H5708" s="50"/>
    </row>
    <row r="5709" spans="1:8" ht="43.5">
      <c r="A5709" s="151" t="s">
        <v>1869</v>
      </c>
      <c r="B5709" s="151" t="s">
        <v>98</v>
      </c>
      <c r="C5709" s="151" t="s">
        <v>99</v>
      </c>
      <c r="D5709" s="151" t="s">
        <v>72</v>
      </c>
      <c r="E5709" s="152">
        <v>6</v>
      </c>
      <c r="F5709" s="153">
        <v>99000</v>
      </c>
      <c r="G5709" s="153">
        <v>594000</v>
      </c>
      <c r="H5709" s="50"/>
    </row>
    <row r="5710" spans="1:8" ht="43.5">
      <c r="A5710" s="151" t="s">
        <v>1869</v>
      </c>
      <c r="B5710" s="151" t="s">
        <v>79</v>
      </c>
      <c r="C5710" s="151" t="s">
        <v>80</v>
      </c>
      <c r="D5710" s="151" t="s">
        <v>72</v>
      </c>
      <c r="E5710" s="152">
        <v>10</v>
      </c>
      <c r="F5710" s="153">
        <v>129000</v>
      </c>
      <c r="G5710" s="153">
        <v>1290000</v>
      </c>
      <c r="H5710" s="50"/>
    </row>
    <row r="5711" spans="1:8" ht="43.5">
      <c r="A5711" s="151" t="s">
        <v>1869</v>
      </c>
      <c r="B5711" s="151" t="s">
        <v>83</v>
      </c>
      <c r="C5711" s="151" t="s">
        <v>84</v>
      </c>
      <c r="D5711" s="151" t="s">
        <v>72</v>
      </c>
      <c r="E5711" s="152">
        <v>7</v>
      </c>
      <c r="F5711" s="153">
        <v>125000</v>
      </c>
      <c r="G5711" s="153">
        <v>875000</v>
      </c>
      <c r="H5711" s="50"/>
    </row>
    <row r="5712" spans="1:8" ht="43.5">
      <c r="A5712" s="151" t="s">
        <v>1869</v>
      </c>
      <c r="B5712" s="151" t="s">
        <v>88</v>
      </c>
      <c r="C5712" s="151" t="s">
        <v>89</v>
      </c>
      <c r="D5712" s="151" t="s">
        <v>72</v>
      </c>
      <c r="E5712" s="152">
        <v>5</v>
      </c>
      <c r="F5712" s="153">
        <v>299000</v>
      </c>
      <c r="G5712" s="153">
        <v>1495000</v>
      </c>
      <c r="H5712" s="50"/>
    </row>
    <row r="5713" spans="1:8" ht="43.5">
      <c r="A5713" s="151" t="s">
        <v>1869</v>
      </c>
      <c r="B5713" s="151" t="s">
        <v>93</v>
      </c>
      <c r="C5713" s="151" t="s">
        <v>94</v>
      </c>
      <c r="D5713" s="151" t="s">
        <v>72</v>
      </c>
      <c r="E5713" s="152">
        <v>1</v>
      </c>
      <c r="F5713" s="153">
        <v>549000</v>
      </c>
      <c r="G5713" s="153">
        <v>549000</v>
      </c>
      <c r="H5713" s="50"/>
    </row>
    <row r="5714" spans="1:8" ht="43.5">
      <c r="A5714" s="151" t="s">
        <v>1870</v>
      </c>
      <c r="B5714" s="151" t="s">
        <v>69</v>
      </c>
      <c r="C5714" s="151" t="s">
        <v>70</v>
      </c>
      <c r="D5714" s="151" t="s">
        <v>72</v>
      </c>
      <c r="E5714" s="152">
        <v>1</v>
      </c>
      <c r="F5714" s="153">
        <v>149000</v>
      </c>
      <c r="G5714" s="153">
        <v>149000</v>
      </c>
      <c r="H5714" s="50"/>
    </row>
    <row r="5715" spans="1:8" ht="43.5">
      <c r="A5715" s="151" t="s">
        <v>1870</v>
      </c>
      <c r="B5715" s="151" t="s">
        <v>79</v>
      </c>
      <c r="C5715" s="151" t="s">
        <v>80</v>
      </c>
      <c r="D5715" s="151" t="s">
        <v>72</v>
      </c>
      <c r="E5715" s="152">
        <v>6</v>
      </c>
      <c r="F5715" s="153">
        <v>129000</v>
      </c>
      <c r="G5715" s="153">
        <v>774000</v>
      </c>
      <c r="H5715" s="50"/>
    </row>
    <row r="5716" spans="1:8" ht="43.5">
      <c r="A5716" s="151" t="s">
        <v>1870</v>
      </c>
      <c r="B5716" s="151" t="s">
        <v>96</v>
      </c>
      <c r="C5716" s="151" t="s">
        <v>97</v>
      </c>
      <c r="D5716" s="151" t="s">
        <v>72</v>
      </c>
      <c r="E5716" s="152">
        <v>3</v>
      </c>
      <c r="F5716" s="153">
        <v>449000</v>
      </c>
      <c r="G5716" s="153">
        <v>1347000</v>
      </c>
      <c r="H5716" s="50"/>
    </row>
    <row r="5717" spans="1:8" ht="43.5">
      <c r="A5717" s="151" t="s">
        <v>1871</v>
      </c>
      <c r="B5717" s="151" t="s">
        <v>86</v>
      </c>
      <c r="C5717" s="151" t="s">
        <v>87</v>
      </c>
      <c r="D5717" s="151" t="s">
        <v>72</v>
      </c>
      <c r="E5717" s="152">
        <v>1</v>
      </c>
      <c r="F5717" s="153">
        <v>169000</v>
      </c>
      <c r="G5717" s="153">
        <v>169000</v>
      </c>
      <c r="H5717" s="50"/>
    </row>
    <row r="5718" spans="1:8" ht="43.5">
      <c r="A5718" s="151" t="s">
        <v>1871</v>
      </c>
      <c r="B5718" s="151" t="s">
        <v>91</v>
      </c>
      <c r="C5718" s="151" t="s">
        <v>92</v>
      </c>
      <c r="D5718" s="151" t="s">
        <v>72</v>
      </c>
      <c r="E5718" s="152">
        <v>2</v>
      </c>
      <c r="F5718" s="153">
        <v>249000</v>
      </c>
      <c r="G5718" s="153">
        <v>498000</v>
      </c>
      <c r="H5718" s="50"/>
    </row>
    <row r="5719" spans="1:8" ht="43.5">
      <c r="A5719" s="151" t="s">
        <v>1871</v>
      </c>
      <c r="B5719" s="151" t="s">
        <v>88</v>
      </c>
      <c r="C5719" s="151" t="s">
        <v>89</v>
      </c>
      <c r="D5719" s="151" t="s">
        <v>72</v>
      </c>
      <c r="E5719" s="152">
        <v>4</v>
      </c>
      <c r="F5719" s="153">
        <v>299000</v>
      </c>
      <c r="G5719" s="153">
        <v>1196000</v>
      </c>
      <c r="H5719" s="50"/>
    </row>
    <row r="5720" spans="1:8" ht="29.25">
      <c r="A5720" s="151" t="s">
        <v>1872</v>
      </c>
      <c r="B5720" s="151" t="s">
        <v>83</v>
      </c>
      <c r="C5720" s="151" t="s">
        <v>84</v>
      </c>
      <c r="D5720" s="151" t="s">
        <v>72</v>
      </c>
      <c r="E5720" s="152">
        <v>3</v>
      </c>
      <c r="F5720" s="153">
        <v>125000</v>
      </c>
      <c r="G5720" s="153">
        <v>375000</v>
      </c>
      <c r="H5720" s="50"/>
    </row>
    <row r="5721" spans="1:8" ht="29.25">
      <c r="A5721" s="151" t="s">
        <v>1872</v>
      </c>
      <c r="B5721" s="151" t="s">
        <v>81</v>
      </c>
      <c r="C5721" s="151" t="s">
        <v>82</v>
      </c>
      <c r="D5721" s="151" t="s">
        <v>72</v>
      </c>
      <c r="E5721" s="152">
        <v>1</v>
      </c>
      <c r="F5721" s="153">
        <v>159000</v>
      </c>
      <c r="G5721" s="153">
        <v>159000</v>
      </c>
      <c r="H5721" s="50"/>
    </row>
    <row r="5722" spans="1:8" ht="29.25">
      <c r="A5722" s="151" t="s">
        <v>1872</v>
      </c>
      <c r="B5722" s="151" t="s">
        <v>79</v>
      </c>
      <c r="C5722" s="151" t="s">
        <v>80</v>
      </c>
      <c r="D5722" s="151" t="s">
        <v>72</v>
      </c>
      <c r="E5722" s="152">
        <v>5</v>
      </c>
      <c r="F5722" s="153">
        <v>129000</v>
      </c>
      <c r="G5722" s="153">
        <v>645000</v>
      </c>
      <c r="H5722" s="50"/>
    </row>
    <row r="5723" spans="1:8" ht="29.25">
      <c r="A5723" s="151" t="s">
        <v>1872</v>
      </c>
      <c r="B5723" s="151" t="s">
        <v>86</v>
      </c>
      <c r="C5723" s="151" t="s">
        <v>87</v>
      </c>
      <c r="D5723" s="151" t="s">
        <v>72</v>
      </c>
      <c r="E5723" s="152">
        <v>9</v>
      </c>
      <c r="F5723" s="153">
        <v>169000</v>
      </c>
      <c r="G5723" s="153">
        <v>1521000</v>
      </c>
      <c r="H5723" s="50"/>
    </row>
    <row r="5724" spans="1:8" ht="29.25">
      <c r="A5724" s="151" t="s">
        <v>1873</v>
      </c>
      <c r="B5724" s="151" t="s">
        <v>96</v>
      </c>
      <c r="C5724" s="151" t="s">
        <v>97</v>
      </c>
      <c r="D5724" s="151" t="s">
        <v>72</v>
      </c>
      <c r="E5724" s="152">
        <v>3</v>
      </c>
      <c r="F5724" s="153">
        <v>449000</v>
      </c>
      <c r="G5724" s="153">
        <v>1347000</v>
      </c>
      <c r="H5724" s="50"/>
    </row>
    <row r="5725" spans="1:8" ht="29.25">
      <c r="A5725" s="151" t="s">
        <v>1873</v>
      </c>
      <c r="B5725" s="151" t="s">
        <v>83</v>
      </c>
      <c r="C5725" s="151" t="s">
        <v>84</v>
      </c>
      <c r="D5725" s="151" t="s">
        <v>72</v>
      </c>
      <c r="E5725" s="152">
        <v>4</v>
      </c>
      <c r="F5725" s="153">
        <v>125000</v>
      </c>
      <c r="G5725" s="153">
        <v>500000</v>
      </c>
      <c r="H5725" s="50"/>
    </row>
    <row r="5726" spans="1:8" ht="29.25">
      <c r="A5726" s="151" t="s">
        <v>1873</v>
      </c>
      <c r="B5726" s="151" t="s">
        <v>69</v>
      </c>
      <c r="C5726" s="151" t="s">
        <v>70</v>
      </c>
      <c r="D5726" s="151" t="s">
        <v>72</v>
      </c>
      <c r="E5726" s="152">
        <v>5</v>
      </c>
      <c r="F5726" s="153">
        <v>149000</v>
      </c>
      <c r="G5726" s="153">
        <v>745000</v>
      </c>
      <c r="H5726" s="50"/>
    </row>
    <row r="5727" spans="1:8" ht="29.25">
      <c r="A5727" s="151" t="s">
        <v>1873</v>
      </c>
      <c r="B5727" s="151" t="s">
        <v>86</v>
      </c>
      <c r="C5727" s="151" t="s">
        <v>87</v>
      </c>
      <c r="D5727" s="151" t="s">
        <v>72</v>
      </c>
      <c r="E5727" s="152">
        <v>5</v>
      </c>
      <c r="F5727" s="153">
        <v>169000</v>
      </c>
      <c r="G5727" s="153">
        <v>845000</v>
      </c>
      <c r="H5727" s="50"/>
    </row>
    <row r="5728" spans="1:8" ht="29.25">
      <c r="A5728" s="151" t="s">
        <v>1874</v>
      </c>
      <c r="B5728" s="151" t="s">
        <v>91</v>
      </c>
      <c r="C5728" s="151" t="s">
        <v>92</v>
      </c>
      <c r="D5728" s="151" t="s">
        <v>72</v>
      </c>
      <c r="E5728" s="152">
        <v>5</v>
      </c>
      <c r="F5728" s="153">
        <v>249000</v>
      </c>
      <c r="G5728" s="153">
        <v>1245000</v>
      </c>
      <c r="H5728" s="50"/>
    </row>
    <row r="5729" spans="1:8" ht="29.25">
      <c r="A5729" s="151" t="s">
        <v>1874</v>
      </c>
      <c r="B5729" s="151" t="s">
        <v>86</v>
      </c>
      <c r="C5729" s="151" t="s">
        <v>87</v>
      </c>
      <c r="D5729" s="151" t="s">
        <v>72</v>
      </c>
      <c r="E5729" s="152">
        <v>5</v>
      </c>
      <c r="F5729" s="153">
        <v>169000</v>
      </c>
      <c r="G5729" s="153">
        <v>845000</v>
      </c>
      <c r="H5729" s="50"/>
    </row>
    <row r="5730" spans="1:8" ht="29.25">
      <c r="A5730" s="151" t="s">
        <v>1874</v>
      </c>
      <c r="B5730" s="151" t="s">
        <v>75</v>
      </c>
      <c r="C5730" s="151" t="s">
        <v>76</v>
      </c>
      <c r="D5730" s="151" t="s">
        <v>78</v>
      </c>
      <c r="E5730" s="152">
        <v>1</v>
      </c>
      <c r="F5730" s="153">
        <v>189000</v>
      </c>
      <c r="G5730" s="153">
        <v>189000</v>
      </c>
      <c r="H5730" s="50"/>
    </row>
    <row r="5731" spans="1:8" ht="29.25">
      <c r="A5731" s="151" t="s">
        <v>1874</v>
      </c>
      <c r="B5731" s="151" t="s">
        <v>93</v>
      </c>
      <c r="C5731" s="151" t="s">
        <v>94</v>
      </c>
      <c r="D5731" s="151" t="s">
        <v>72</v>
      </c>
      <c r="E5731" s="152">
        <v>2</v>
      </c>
      <c r="F5731" s="153">
        <v>549000</v>
      </c>
      <c r="G5731" s="153">
        <v>1098000</v>
      </c>
      <c r="H5731" s="50"/>
    </row>
    <row r="5732" spans="1:8" ht="29.25">
      <c r="A5732" s="151" t="s">
        <v>1875</v>
      </c>
      <c r="B5732" s="151" t="s">
        <v>73</v>
      </c>
      <c r="C5732" s="151" t="s">
        <v>74</v>
      </c>
      <c r="D5732" s="151" t="s">
        <v>72</v>
      </c>
      <c r="E5732" s="152">
        <v>8</v>
      </c>
      <c r="F5732" s="153">
        <v>119000</v>
      </c>
      <c r="G5732" s="153">
        <v>952000</v>
      </c>
      <c r="H5732" s="50"/>
    </row>
    <row r="5733" spans="1:8" ht="29.25">
      <c r="A5733" s="151" t="s">
        <v>1875</v>
      </c>
      <c r="B5733" s="151" t="s">
        <v>96</v>
      </c>
      <c r="C5733" s="151" t="s">
        <v>97</v>
      </c>
      <c r="D5733" s="151" t="s">
        <v>72</v>
      </c>
      <c r="E5733" s="152">
        <v>1</v>
      </c>
      <c r="F5733" s="153">
        <v>449000</v>
      </c>
      <c r="G5733" s="153">
        <v>449000</v>
      </c>
      <c r="H5733" s="50"/>
    </row>
    <row r="5734" spans="1:8" ht="29.25">
      <c r="A5734" s="151" t="s">
        <v>1875</v>
      </c>
      <c r="B5734" s="151" t="s">
        <v>86</v>
      </c>
      <c r="C5734" s="151" t="s">
        <v>87</v>
      </c>
      <c r="D5734" s="151" t="s">
        <v>72</v>
      </c>
      <c r="E5734" s="152">
        <v>11</v>
      </c>
      <c r="F5734" s="153">
        <v>169000</v>
      </c>
      <c r="G5734" s="153">
        <v>1859000</v>
      </c>
      <c r="H5734" s="50"/>
    </row>
    <row r="5735" spans="1:8" ht="29.25">
      <c r="A5735" s="151" t="s">
        <v>1875</v>
      </c>
      <c r="B5735" s="151" t="s">
        <v>83</v>
      </c>
      <c r="C5735" s="151" t="s">
        <v>84</v>
      </c>
      <c r="D5735" s="151" t="s">
        <v>72</v>
      </c>
      <c r="E5735" s="152">
        <v>12</v>
      </c>
      <c r="F5735" s="153">
        <v>125000</v>
      </c>
      <c r="G5735" s="153">
        <v>1500000</v>
      </c>
      <c r="H5735" s="50"/>
    </row>
    <row r="5736" spans="1:8" ht="29.25">
      <c r="A5736" s="151" t="s">
        <v>1875</v>
      </c>
      <c r="B5736" s="151" t="s">
        <v>75</v>
      </c>
      <c r="C5736" s="151" t="s">
        <v>76</v>
      </c>
      <c r="D5736" s="151" t="s">
        <v>78</v>
      </c>
      <c r="E5736" s="152">
        <v>10</v>
      </c>
      <c r="F5736" s="153">
        <v>189000</v>
      </c>
      <c r="G5736" s="153">
        <v>1890000</v>
      </c>
      <c r="H5736" s="50"/>
    </row>
    <row r="5737" spans="1:8" ht="29.25">
      <c r="A5737" s="151" t="s">
        <v>1875</v>
      </c>
      <c r="B5737" s="151" t="s">
        <v>101</v>
      </c>
      <c r="C5737" s="151" t="s">
        <v>102</v>
      </c>
      <c r="D5737" s="151" t="s">
        <v>78</v>
      </c>
      <c r="E5737" s="152">
        <v>1</v>
      </c>
      <c r="F5737" s="153">
        <v>139000</v>
      </c>
      <c r="G5737" s="153">
        <v>139000</v>
      </c>
      <c r="H5737" s="50"/>
    </row>
    <row r="5738" spans="1:8" ht="29.25">
      <c r="A5738" s="151" t="s">
        <v>1876</v>
      </c>
      <c r="B5738" s="151" t="s">
        <v>86</v>
      </c>
      <c r="C5738" s="151" t="s">
        <v>87</v>
      </c>
      <c r="D5738" s="151" t="s">
        <v>72</v>
      </c>
      <c r="E5738" s="152">
        <v>8</v>
      </c>
      <c r="F5738" s="153">
        <v>169000</v>
      </c>
      <c r="G5738" s="153">
        <v>1352000</v>
      </c>
      <c r="H5738" s="50"/>
    </row>
    <row r="5739" spans="1:8" ht="29.25">
      <c r="A5739" s="151" t="s">
        <v>1876</v>
      </c>
      <c r="B5739" s="151" t="s">
        <v>91</v>
      </c>
      <c r="C5739" s="151" t="s">
        <v>92</v>
      </c>
      <c r="D5739" s="151" t="s">
        <v>72</v>
      </c>
      <c r="E5739" s="152">
        <v>5</v>
      </c>
      <c r="F5739" s="153">
        <v>249000</v>
      </c>
      <c r="G5739" s="153">
        <v>1245000</v>
      </c>
      <c r="H5739" s="50"/>
    </row>
    <row r="5740" spans="1:8" ht="29.25">
      <c r="A5740" s="151" t="s">
        <v>1876</v>
      </c>
      <c r="B5740" s="151" t="s">
        <v>93</v>
      </c>
      <c r="C5740" s="151" t="s">
        <v>94</v>
      </c>
      <c r="D5740" s="151" t="s">
        <v>72</v>
      </c>
      <c r="E5740" s="152">
        <v>1</v>
      </c>
      <c r="F5740" s="153">
        <v>549000</v>
      </c>
      <c r="G5740" s="153">
        <v>549000</v>
      </c>
      <c r="H5740" s="50"/>
    </row>
    <row r="5741" spans="1:8" ht="43.5">
      <c r="A5741" s="151" t="s">
        <v>1877</v>
      </c>
      <c r="B5741" s="151" t="s">
        <v>86</v>
      </c>
      <c r="C5741" s="151" t="s">
        <v>87</v>
      </c>
      <c r="D5741" s="151" t="s">
        <v>72</v>
      </c>
      <c r="E5741" s="152">
        <v>9</v>
      </c>
      <c r="F5741" s="153">
        <v>169000</v>
      </c>
      <c r="G5741" s="153">
        <v>1521000</v>
      </c>
      <c r="H5741" s="50"/>
    </row>
    <row r="5742" spans="1:8" ht="43.5">
      <c r="A5742" s="151" t="s">
        <v>1877</v>
      </c>
      <c r="B5742" s="151" t="s">
        <v>75</v>
      </c>
      <c r="C5742" s="151" t="s">
        <v>76</v>
      </c>
      <c r="D5742" s="151" t="s">
        <v>78</v>
      </c>
      <c r="E5742" s="152">
        <v>1</v>
      </c>
      <c r="F5742" s="153">
        <v>189000</v>
      </c>
      <c r="G5742" s="153">
        <v>189000</v>
      </c>
      <c r="H5742" s="50"/>
    </row>
    <row r="5743" spans="1:8" ht="43.5">
      <c r="A5743" s="151" t="s">
        <v>1878</v>
      </c>
      <c r="B5743" s="151" t="s">
        <v>83</v>
      </c>
      <c r="C5743" s="151" t="s">
        <v>84</v>
      </c>
      <c r="D5743" s="151" t="s">
        <v>72</v>
      </c>
      <c r="E5743" s="152">
        <v>3</v>
      </c>
      <c r="F5743" s="153">
        <v>125000</v>
      </c>
      <c r="G5743" s="153">
        <v>375000</v>
      </c>
      <c r="H5743" s="50"/>
    </row>
    <row r="5744" spans="1:8" ht="43.5">
      <c r="A5744" s="151" t="s">
        <v>1878</v>
      </c>
      <c r="B5744" s="151" t="s">
        <v>88</v>
      </c>
      <c r="C5744" s="151" t="s">
        <v>89</v>
      </c>
      <c r="D5744" s="151" t="s">
        <v>72</v>
      </c>
      <c r="E5744" s="152">
        <v>5</v>
      </c>
      <c r="F5744" s="153">
        <v>299000</v>
      </c>
      <c r="G5744" s="153">
        <v>1495000</v>
      </c>
      <c r="H5744" s="50"/>
    </row>
    <row r="5745" spans="1:8" ht="43.5">
      <c r="A5745" s="151" t="s">
        <v>1878</v>
      </c>
      <c r="B5745" s="151" t="s">
        <v>101</v>
      </c>
      <c r="C5745" s="151" t="s">
        <v>102</v>
      </c>
      <c r="D5745" s="151" t="s">
        <v>78</v>
      </c>
      <c r="E5745" s="152">
        <v>2</v>
      </c>
      <c r="F5745" s="153">
        <v>139000</v>
      </c>
      <c r="G5745" s="153">
        <v>278000</v>
      </c>
      <c r="H5745" s="50"/>
    </row>
    <row r="5746" spans="1:8" ht="43.5">
      <c r="A5746" s="151" t="s">
        <v>1878</v>
      </c>
      <c r="B5746" s="151" t="s">
        <v>91</v>
      </c>
      <c r="C5746" s="151" t="s">
        <v>92</v>
      </c>
      <c r="D5746" s="151" t="s">
        <v>72</v>
      </c>
      <c r="E5746" s="152">
        <v>1</v>
      </c>
      <c r="F5746" s="153">
        <v>249000</v>
      </c>
      <c r="G5746" s="153">
        <v>249000</v>
      </c>
      <c r="H5746" s="50"/>
    </row>
    <row r="5747" spans="1:8" ht="43.5">
      <c r="A5747" s="151" t="s">
        <v>1879</v>
      </c>
      <c r="B5747" s="151" t="s">
        <v>73</v>
      </c>
      <c r="C5747" s="151" t="s">
        <v>74</v>
      </c>
      <c r="D5747" s="151" t="s">
        <v>72</v>
      </c>
      <c r="E5747" s="152">
        <v>6</v>
      </c>
      <c r="F5747" s="153">
        <v>119000</v>
      </c>
      <c r="G5747" s="153">
        <v>714000</v>
      </c>
      <c r="H5747" s="50"/>
    </row>
    <row r="5748" spans="1:8" ht="43.5">
      <c r="A5748" s="151" t="s">
        <v>1879</v>
      </c>
      <c r="B5748" s="151" t="s">
        <v>83</v>
      </c>
      <c r="C5748" s="151" t="s">
        <v>84</v>
      </c>
      <c r="D5748" s="151" t="s">
        <v>72</v>
      </c>
      <c r="E5748" s="152">
        <v>5</v>
      </c>
      <c r="F5748" s="153">
        <v>125000</v>
      </c>
      <c r="G5748" s="153">
        <v>625000</v>
      </c>
      <c r="H5748" s="50"/>
    </row>
    <row r="5749" spans="1:8" ht="43.5">
      <c r="A5749" s="151" t="s">
        <v>1879</v>
      </c>
      <c r="B5749" s="151" t="s">
        <v>98</v>
      </c>
      <c r="C5749" s="151" t="s">
        <v>99</v>
      </c>
      <c r="D5749" s="151" t="s">
        <v>72</v>
      </c>
      <c r="E5749" s="152">
        <v>10</v>
      </c>
      <c r="F5749" s="153">
        <v>99000</v>
      </c>
      <c r="G5749" s="153">
        <v>990000</v>
      </c>
      <c r="H5749" s="50"/>
    </row>
    <row r="5750" spans="1:8" ht="43.5">
      <c r="A5750" s="151" t="s">
        <v>1880</v>
      </c>
      <c r="B5750" s="151" t="s">
        <v>69</v>
      </c>
      <c r="C5750" s="151" t="s">
        <v>70</v>
      </c>
      <c r="D5750" s="151" t="s">
        <v>72</v>
      </c>
      <c r="E5750" s="152">
        <v>7</v>
      </c>
      <c r="F5750" s="153">
        <v>149000</v>
      </c>
      <c r="G5750" s="153">
        <v>1043000</v>
      </c>
      <c r="H5750" s="50"/>
    </row>
    <row r="5751" spans="1:8" ht="43.5">
      <c r="A5751" s="151" t="s">
        <v>1880</v>
      </c>
      <c r="B5751" s="151" t="s">
        <v>86</v>
      </c>
      <c r="C5751" s="151" t="s">
        <v>87</v>
      </c>
      <c r="D5751" s="151" t="s">
        <v>72</v>
      </c>
      <c r="E5751" s="152">
        <v>2</v>
      </c>
      <c r="F5751" s="153">
        <v>169000</v>
      </c>
      <c r="G5751" s="153">
        <v>338000</v>
      </c>
      <c r="H5751" s="50"/>
    </row>
    <row r="5752" spans="1:8" ht="29.25">
      <c r="A5752" s="151" t="s">
        <v>1881</v>
      </c>
      <c r="B5752" s="151" t="s">
        <v>91</v>
      </c>
      <c r="C5752" s="151" t="s">
        <v>92</v>
      </c>
      <c r="D5752" s="151" t="s">
        <v>72</v>
      </c>
      <c r="E5752" s="152">
        <v>6</v>
      </c>
      <c r="F5752" s="153">
        <v>249000</v>
      </c>
      <c r="G5752" s="153">
        <v>1494000</v>
      </c>
      <c r="H5752" s="50"/>
    </row>
    <row r="5753" spans="1:8" ht="29.25">
      <c r="A5753" s="151" t="s">
        <v>1881</v>
      </c>
      <c r="B5753" s="151" t="s">
        <v>79</v>
      </c>
      <c r="C5753" s="151" t="s">
        <v>80</v>
      </c>
      <c r="D5753" s="151" t="s">
        <v>72</v>
      </c>
      <c r="E5753" s="152">
        <v>3</v>
      </c>
      <c r="F5753" s="153">
        <v>129000</v>
      </c>
      <c r="G5753" s="153">
        <v>387000</v>
      </c>
      <c r="H5753" s="50"/>
    </row>
    <row r="5754" spans="1:8" ht="29.25">
      <c r="A5754" s="151" t="s">
        <v>1881</v>
      </c>
      <c r="B5754" s="151" t="s">
        <v>96</v>
      </c>
      <c r="C5754" s="151" t="s">
        <v>97</v>
      </c>
      <c r="D5754" s="151" t="s">
        <v>72</v>
      </c>
      <c r="E5754" s="152">
        <v>5</v>
      </c>
      <c r="F5754" s="153">
        <v>449000</v>
      </c>
      <c r="G5754" s="153">
        <v>2245000</v>
      </c>
      <c r="H5754" s="50"/>
    </row>
    <row r="5755" spans="1:8" ht="29.25">
      <c r="A5755" s="151" t="s">
        <v>1881</v>
      </c>
      <c r="B5755" s="151" t="s">
        <v>81</v>
      </c>
      <c r="C5755" s="151" t="s">
        <v>82</v>
      </c>
      <c r="D5755" s="151" t="s">
        <v>72</v>
      </c>
      <c r="E5755" s="152">
        <v>9</v>
      </c>
      <c r="F5755" s="153">
        <v>159000</v>
      </c>
      <c r="G5755" s="153">
        <v>1431000</v>
      </c>
      <c r="H5755" s="50"/>
    </row>
    <row r="5756" spans="1:8" ht="29.25">
      <c r="A5756" s="151" t="s">
        <v>1881</v>
      </c>
      <c r="B5756" s="151" t="s">
        <v>69</v>
      </c>
      <c r="C5756" s="151" t="s">
        <v>70</v>
      </c>
      <c r="D5756" s="151" t="s">
        <v>72</v>
      </c>
      <c r="E5756" s="152">
        <v>6</v>
      </c>
      <c r="F5756" s="153">
        <v>149000</v>
      </c>
      <c r="G5756" s="153">
        <v>894000</v>
      </c>
      <c r="H5756" s="50"/>
    </row>
    <row r="5757" spans="1:8" ht="29.25">
      <c r="A5757" s="151" t="s">
        <v>1881</v>
      </c>
      <c r="B5757" s="151" t="s">
        <v>73</v>
      </c>
      <c r="C5757" s="151" t="s">
        <v>74</v>
      </c>
      <c r="D5757" s="151" t="s">
        <v>72</v>
      </c>
      <c r="E5757" s="152">
        <v>5</v>
      </c>
      <c r="F5757" s="153">
        <v>119000</v>
      </c>
      <c r="G5757" s="153">
        <v>595000</v>
      </c>
      <c r="H5757" s="50"/>
    </row>
    <row r="5758" spans="1:8" ht="43.5">
      <c r="A5758" s="151" t="s">
        <v>1882</v>
      </c>
      <c r="B5758" s="151" t="s">
        <v>91</v>
      </c>
      <c r="C5758" s="151" t="s">
        <v>92</v>
      </c>
      <c r="D5758" s="151" t="s">
        <v>72</v>
      </c>
      <c r="E5758" s="152">
        <v>4</v>
      </c>
      <c r="F5758" s="153">
        <v>249000</v>
      </c>
      <c r="G5758" s="153">
        <v>996000</v>
      </c>
      <c r="H5758" s="50"/>
    </row>
    <row r="5759" spans="1:8" ht="43.5">
      <c r="A5759" s="151" t="s">
        <v>1882</v>
      </c>
      <c r="B5759" s="151" t="s">
        <v>75</v>
      </c>
      <c r="C5759" s="151" t="s">
        <v>76</v>
      </c>
      <c r="D5759" s="151" t="s">
        <v>78</v>
      </c>
      <c r="E5759" s="152">
        <v>3</v>
      </c>
      <c r="F5759" s="153">
        <v>189000</v>
      </c>
      <c r="G5759" s="153">
        <v>567000</v>
      </c>
      <c r="H5759" s="50"/>
    </row>
    <row r="5760" spans="1:8" ht="43.5">
      <c r="A5760" s="151" t="s">
        <v>1882</v>
      </c>
      <c r="B5760" s="151" t="s">
        <v>73</v>
      </c>
      <c r="C5760" s="151" t="s">
        <v>74</v>
      </c>
      <c r="D5760" s="151" t="s">
        <v>72</v>
      </c>
      <c r="E5760" s="152">
        <v>3</v>
      </c>
      <c r="F5760" s="153">
        <v>119000</v>
      </c>
      <c r="G5760" s="153">
        <v>357000</v>
      </c>
      <c r="H5760" s="50"/>
    </row>
    <row r="5761" spans="1:8" ht="43.5">
      <c r="A5761" s="151" t="s">
        <v>1883</v>
      </c>
      <c r="B5761" s="151" t="s">
        <v>98</v>
      </c>
      <c r="C5761" s="151" t="s">
        <v>99</v>
      </c>
      <c r="D5761" s="151" t="s">
        <v>72</v>
      </c>
      <c r="E5761" s="152">
        <v>10</v>
      </c>
      <c r="F5761" s="153">
        <v>99000</v>
      </c>
      <c r="G5761" s="153">
        <v>990000</v>
      </c>
      <c r="H5761" s="50"/>
    </row>
    <row r="5762" spans="1:8" ht="43.5">
      <c r="A5762" s="151" t="s">
        <v>1883</v>
      </c>
      <c r="B5762" s="151" t="s">
        <v>73</v>
      </c>
      <c r="C5762" s="151" t="s">
        <v>74</v>
      </c>
      <c r="D5762" s="151" t="s">
        <v>72</v>
      </c>
      <c r="E5762" s="152">
        <v>6</v>
      </c>
      <c r="F5762" s="153">
        <v>119000</v>
      </c>
      <c r="G5762" s="153">
        <v>714000</v>
      </c>
      <c r="H5762" s="50"/>
    </row>
    <row r="5763" spans="1:8" ht="29.25">
      <c r="A5763" s="151" t="s">
        <v>1884</v>
      </c>
      <c r="B5763" s="151" t="s">
        <v>83</v>
      </c>
      <c r="C5763" s="151" t="s">
        <v>84</v>
      </c>
      <c r="D5763" s="151" t="s">
        <v>72</v>
      </c>
      <c r="E5763" s="152">
        <v>4</v>
      </c>
      <c r="F5763" s="153">
        <v>125000</v>
      </c>
      <c r="G5763" s="153">
        <v>500000</v>
      </c>
      <c r="H5763" s="50"/>
    </row>
    <row r="5764" spans="1:8" ht="29.25">
      <c r="A5764" s="151" t="s">
        <v>1884</v>
      </c>
      <c r="B5764" s="151" t="s">
        <v>93</v>
      </c>
      <c r="C5764" s="151" t="s">
        <v>94</v>
      </c>
      <c r="D5764" s="151" t="s">
        <v>72</v>
      </c>
      <c r="E5764" s="152">
        <v>3</v>
      </c>
      <c r="F5764" s="153">
        <v>549000</v>
      </c>
      <c r="G5764" s="153">
        <v>1647000</v>
      </c>
      <c r="H5764" s="50"/>
    </row>
    <row r="5765" spans="1:8" ht="29.25">
      <c r="A5765" s="151" t="s">
        <v>1884</v>
      </c>
      <c r="B5765" s="151" t="s">
        <v>101</v>
      </c>
      <c r="C5765" s="151" t="s">
        <v>102</v>
      </c>
      <c r="D5765" s="151" t="s">
        <v>78</v>
      </c>
      <c r="E5765" s="152">
        <v>12</v>
      </c>
      <c r="F5765" s="153">
        <v>139000</v>
      </c>
      <c r="G5765" s="153">
        <v>1668000</v>
      </c>
      <c r="H5765" s="50"/>
    </row>
    <row r="5766" spans="1:8" ht="43.5">
      <c r="A5766" s="151" t="s">
        <v>1885</v>
      </c>
      <c r="B5766" s="151" t="s">
        <v>86</v>
      </c>
      <c r="C5766" s="151" t="s">
        <v>87</v>
      </c>
      <c r="D5766" s="151" t="s">
        <v>72</v>
      </c>
      <c r="E5766" s="152">
        <v>1</v>
      </c>
      <c r="F5766" s="153">
        <v>169000</v>
      </c>
      <c r="G5766" s="153">
        <v>169000</v>
      </c>
      <c r="H5766" s="50"/>
    </row>
    <row r="5767" spans="1:8" ht="43.5">
      <c r="A5767" s="151" t="s">
        <v>1885</v>
      </c>
      <c r="B5767" s="151" t="s">
        <v>69</v>
      </c>
      <c r="C5767" s="151" t="s">
        <v>70</v>
      </c>
      <c r="D5767" s="151" t="s">
        <v>72</v>
      </c>
      <c r="E5767" s="152">
        <v>3</v>
      </c>
      <c r="F5767" s="153">
        <v>149000</v>
      </c>
      <c r="G5767" s="153">
        <v>447000</v>
      </c>
      <c r="H5767" s="50"/>
    </row>
    <row r="5768" spans="1:8" ht="43.5">
      <c r="A5768" s="151" t="s">
        <v>1885</v>
      </c>
      <c r="B5768" s="151" t="s">
        <v>73</v>
      </c>
      <c r="C5768" s="151" t="s">
        <v>74</v>
      </c>
      <c r="D5768" s="151" t="s">
        <v>72</v>
      </c>
      <c r="E5768" s="152">
        <v>6</v>
      </c>
      <c r="F5768" s="153">
        <v>119000</v>
      </c>
      <c r="G5768" s="153">
        <v>714000</v>
      </c>
      <c r="H5768" s="50"/>
    </row>
    <row r="5769" spans="1:8" ht="43.5">
      <c r="A5769" s="151" t="s">
        <v>1885</v>
      </c>
      <c r="B5769" s="151" t="s">
        <v>83</v>
      </c>
      <c r="C5769" s="151" t="s">
        <v>84</v>
      </c>
      <c r="D5769" s="151" t="s">
        <v>72</v>
      </c>
      <c r="E5769" s="152">
        <v>12</v>
      </c>
      <c r="F5769" s="153">
        <v>125000</v>
      </c>
      <c r="G5769" s="153">
        <v>1500000</v>
      </c>
      <c r="H5769" s="50"/>
    </row>
    <row r="5770" spans="1:8" ht="43.5">
      <c r="A5770" s="151" t="s">
        <v>1885</v>
      </c>
      <c r="B5770" s="151" t="s">
        <v>75</v>
      </c>
      <c r="C5770" s="151" t="s">
        <v>76</v>
      </c>
      <c r="D5770" s="151" t="s">
        <v>78</v>
      </c>
      <c r="E5770" s="152">
        <v>11</v>
      </c>
      <c r="F5770" s="153">
        <v>189000</v>
      </c>
      <c r="G5770" s="153">
        <v>2079000</v>
      </c>
      <c r="H5770" s="50"/>
    </row>
    <row r="5771" spans="1:8" ht="43.5">
      <c r="A5771" s="151" t="s">
        <v>1886</v>
      </c>
      <c r="B5771" s="151" t="s">
        <v>88</v>
      </c>
      <c r="C5771" s="151" t="s">
        <v>89</v>
      </c>
      <c r="D5771" s="151" t="s">
        <v>72</v>
      </c>
      <c r="E5771" s="152">
        <v>7</v>
      </c>
      <c r="F5771" s="153">
        <v>299000</v>
      </c>
      <c r="G5771" s="153">
        <v>2093000</v>
      </c>
      <c r="H5771" s="50"/>
    </row>
    <row r="5772" spans="1:8" ht="43.5">
      <c r="A5772" s="151" t="s">
        <v>1886</v>
      </c>
      <c r="B5772" s="151" t="s">
        <v>96</v>
      </c>
      <c r="C5772" s="151" t="s">
        <v>97</v>
      </c>
      <c r="D5772" s="151" t="s">
        <v>72</v>
      </c>
      <c r="E5772" s="152">
        <v>1</v>
      </c>
      <c r="F5772" s="153">
        <v>449000</v>
      </c>
      <c r="G5772" s="153">
        <v>449000</v>
      </c>
      <c r="H5772" s="50"/>
    </row>
    <row r="5773" spans="1:8" ht="29.25">
      <c r="A5773" s="151" t="s">
        <v>1887</v>
      </c>
      <c r="B5773" s="151" t="s">
        <v>91</v>
      </c>
      <c r="C5773" s="151" t="s">
        <v>92</v>
      </c>
      <c r="D5773" s="151" t="s">
        <v>72</v>
      </c>
      <c r="E5773" s="152">
        <v>1</v>
      </c>
      <c r="F5773" s="153">
        <v>249000</v>
      </c>
      <c r="G5773" s="153">
        <v>249000</v>
      </c>
      <c r="H5773" s="50"/>
    </row>
    <row r="5774" spans="1:8" ht="29.25">
      <c r="A5774" s="151" t="s">
        <v>1887</v>
      </c>
      <c r="B5774" s="151" t="s">
        <v>79</v>
      </c>
      <c r="C5774" s="151" t="s">
        <v>80</v>
      </c>
      <c r="D5774" s="151" t="s">
        <v>72</v>
      </c>
      <c r="E5774" s="152">
        <v>12</v>
      </c>
      <c r="F5774" s="153">
        <v>129000</v>
      </c>
      <c r="G5774" s="153">
        <v>1548000</v>
      </c>
      <c r="H5774" s="50"/>
    </row>
    <row r="5775" spans="1:8" ht="29.25">
      <c r="A5775" s="151" t="s">
        <v>1887</v>
      </c>
      <c r="B5775" s="151" t="s">
        <v>83</v>
      </c>
      <c r="C5775" s="151" t="s">
        <v>84</v>
      </c>
      <c r="D5775" s="151" t="s">
        <v>72</v>
      </c>
      <c r="E5775" s="152">
        <v>5</v>
      </c>
      <c r="F5775" s="153">
        <v>125000</v>
      </c>
      <c r="G5775" s="153">
        <v>625000</v>
      </c>
      <c r="H5775" s="50"/>
    </row>
    <row r="5776" spans="1:8" ht="43.5">
      <c r="A5776" s="151" t="s">
        <v>1888</v>
      </c>
      <c r="B5776" s="151" t="s">
        <v>75</v>
      </c>
      <c r="C5776" s="151" t="s">
        <v>76</v>
      </c>
      <c r="D5776" s="151" t="s">
        <v>78</v>
      </c>
      <c r="E5776" s="152">
        <v>12</v>
      </c>
      <c r="F5776" s="153">
        <v>189000</v>
      </c>
      <c r="G5776" s="153">
        <v>2268000</v>
      </c>
      <c r="H5776" s="50"/>
    </row>
    <row r="5777" spans="1:8" ht="43.5">
      <c r="A5777" s="151" t="s">
        <v>1888</v>
      </c>
      <c r="B5777" s="151" t="s">
        <v>88</v>
      </c>
      <c r="C5777" s="151" t="s">
        <v>89</v>
      </c>
      <c r="D5777" s="151" t="s">
        <v>72</v>
      </c>
      <c r="E5777" s="152">
        <v>6</v>
      </c>
      <c r="F5777" s="153">
        <v>299000</v>
      </c>
      <c r="G5777" s="153">
        <v>1794000</v>
      </c>
      <c r="H5777" s="50"/>
    </row>
    <row r="5778" spans="1:8" ht="29.25">
      <c r="A5778" s="151" t="s">
        <v>1889</v>
      </c>
      <c r="B5778" s="151" t="s">
        <v>73</v>
      </c>
      <c r="C5778" s="151" t="s">
        <v>74</v>
      </c>
      <c r="D5778" s="151" t="s">
        <v>72</v>
      </c>
      <c r="E5778" s="152">
        <v>7</v>
      </c>
      <c r="F5778" s="153">
        <v>119000</v>
      </c>
      <c r="G5778" s="153">
        <v>833000</v>
      </c>
      <c r="H5778" s="50"/>
    </row>
    <row r="5779" spans="1:8" ht="29.25">
      <c r="A5779" s="151" t="s">
        <v>1889</v>
      </c>
      <c r="B5779" s="151" t="s">
        <v>93</v>
      </c>
      <c r="C5779" s="151" t="s">
        <v>94</v>
      </c>
      <c r="D5779" s="151" t="s">
        <v>72</v>
      </c>
      <c r="E5779" s="152">
        <v>2</v>
      </c>
      <c r="F5779" s="153">
        <v>549000</v>
      </c>
      <c r="G5779" s="153">
        <v>1098000</v>
      </c>
      <c r="H5779" s="50"/>
    </row>
    <row r="5780" spans="1:8" ht="43.5">
      <c r="A5780" s="151" t="s">
        <v>1890</v>
      </c>
      <c r="B5780" s="151" t="s">
        <v>96</v>
      </c>
      <c r="C5780" s="151" t="s">
        <v>97</v>
      </c>
      <c r="D5780" s="151" t="s">
        <v>72</v>
      </c>
      <c r="E5780" s="152">
        <v>2</v>
      </c>
      <c r="F5780" s="153">
        <v>449000</v>
      </c>
      <c r="G5780" s="153">
        <v>898000</v>
      </c>
      <c r="H5780" s="50"/>
    </row>
    <row r="5781" spans="1:8" ht="43.5">
      <c r="A5781" s="151" t="s">
        <v>1890</v>
      </c>
      <c r="B5781" s="151" t="s">
        <v>101</v>
      </c>
      <c r="C5781" s="151" t="s">
        <v>102</v>
      </c>
      <c r="D5781" s="151" t="s">
        <v>78</v>
      </c>
      <c r="E5781" s="152">
        <v>3</v>
      </c>
      <c r="F5781" s="153">
        <v>139000</v>
      </c>
      <c r="G5781" s="153">
        <v>417000</v>
      </c>
      <c r="H5781" s="50"/>
    </row>
    <row r="5782" spans="1:8" ht="43.5">
      <c r="A5782" s="151" t="s">
        <v>1890</v>
      </c>
      <c r="B5782" s="151" t="s">
        <v>79</v>
      </c>
      <c r="C5782" s="151" t="s">
        <v>80</v>
      </c>
      <c r="D5782" s="151" t="s">
        <v>72</v>
      </c>
      <c r="E5782" s="152">
        <v>3</v>
      </c>
      <c r="F5782" s="153">
        <v>129000</v>
      </c>
      <c r="G5782" s="153">
        <v>387000</v>
      </c>
      <c r="H5782" s="50"/>
    </row>
    <row r="5783" spans="1:8" ht="43.5">
      <c r="A5783" s="151" t="s">
        <v>1890</v>
      </c>
      <c r="B5783" s="151" t="s">
        <v>69</v>
      </c>
      <c r="C5783" s="151" t="s">
        <v>70</v>
      </c>
      <c r="D5783" s="151" t="s">
        <v>72</v>
      </c>
      <c r="E5783" s="152">
        <v>12</v>
      </c>
      <c r="F5783" s="153">
        <v>149000</v>
      </c>
      <c r="G5783" s="153">
        <v>1788000</v>
      </c>
      <c r="H5783" s="50"/>
    </row>
    <row r="5784" spans="1:8" ht="43.5">
      <c r="A5784" s="151" t="s">
        <v>1890</v>
      </c>
      <c r="B5784" s="151" t="s">
        <v>91</v>
      </c>
      <c r="C5784" s="151" t="s">
        <v>92</v>
      </c>
      <c r="D5784" s="151" t="s">
        <v>72</v>
      </c>
      <c r="E5784" s="152">
        <v>4</v>
      </c>
      <c r="F5784" s="153">
        <v>249000</v>
      </c>
      <c r="G5784" s="153">
        <v>996000</v>
      </c>
      <c r="H5784" s="50"/>
    </row>
    <row r="5785" spans="1:8" ht="29.25">
      <c r="A5785" s="151" t="s">
        <v>1891</v>
      </c>
      <c r="B5785" s="151" t="s">
        <v>81</v>
      </c>
      <c r="C5785" s="151" t="s">
        <v>82</v>
      </c>
      <c r="D5785" s="151" t="s">
        <v>72</v>
      </c>
      <c r="E5785" s="152">
        <v>4</v>
      </c>
      <c r="F5785" s="153">
        <v>159000</v>
      </c>
      <c r="G5785" s="153">
        <v>636000</v>
      </c>
      <c r="H5785" s="50"/>
    </row>
    <row r="5786" spans="1:8" ht="29.25">
      <c r="A5786" s="151" t="s">
        <v>1891</v>
      </c>
      <c r="B5786" s="151" t="s">
        <v>91</v>
      </c>
      <c r="C5786" s="151" t="s">
        <v>92</v>
      </c>
      <c r="D5786" s="151" t="s">
        <v>72</v>
      </c>
      <c r="E5786" s="152">
        <v>1</v>
      </c>
      <c r="F5786" s="153">
        <v>249000</v>
      </c>
      <c r="G5786" s="153">
        <v>249000</v>
      </c>
      <c r="H5786" s="50"/>
    </row>
    <row r="5787" spans="1:8" ht="29.25">
      <c r="A5787" s="151" t="s">
        <v>1891</v>
      </c>
      <c r="B5787" s="151" t="s">
        <v>79</v>
      </c>
      <c r="C5787" s="151" t="s">
        <v>80</v>
      </c>
      <c r="D5787" s="151" t="s">
        <v>72</v>
      </c>
      <c r="E5787" s="152">
        <v>8</v>
      </c>
      <c r="F5787" s="153">
        <v>129000</v>
      </c>
      <c r="G5787" s="153">
        <v>1032000</v>
      </c>
      <c r="H5787" s="50"/>
    </row>
    <row r="5788" spans="1:8" ht="43.5">
      <c r="A5788" s="151" t="s">
        <v>1892</v>
      </c>
      <c r="B5788" s="151" t="s">
        <v>96</v>
      </c>
      <c r="C5788" s="151" t="s">
        <v>97</v>
      </c>
      <c r="D5788" s="151" t="s">
        <v>72</v>
      </c>
      <c r="E5788" s="152">
        <v>5</v>
      </c>
      <c r="F5788" s="153">
        <v>449000</v>
      </c>
      <c r="G5788" s="153">
        <v>2245000</v>
      </c>
      <c r="H5788" s="50"/>
    </row>
    <row r="5789" spans="1:8" ht="43.5">
      <c r="A5789" s="151" t="s">
        <v>1893</v>
      </c>
      <c r="B5789" s="151" t="s">
        <v>83</v>
      </c>
      <c r="C5789" s="151" t="s">
        <v>84</v>
      </c>
      <c r="D5789" s="151" t="s">
        <v>72</v>
      </c>
      <c r="E5789" s="152">
        <v>11</v>
      </c>
      <c r="F5789" s="153">
        <v>125000</v>
      </c>
      <c r="G5789" s="153">
        <v>1375000</v>
      </c>
      <c r="H5789" s="50"/>
    </row>
    <row r="5790" spans="1:8" ht="43.5">
      <c r="A5790" s="151" t="s">
        <v>1893</v>
      </c>
      <c r="B5790" s="151" t="s">
        <v>91</v>
      </c>
      <c r="C5790" s="151" t="s">
        <v>92</v>
      </c>
      <c r="D5790" s="151" t="s">
        <v>72</v>
      </c>
      <c r="E5790" s="152">
        <v>4</v>
      </c>
      <c r="F5790" s="153">
        <v>249000</v>
      </c>
      <c r="G5790" s="153">
        <v>996000</v>
      </c>
      <c r="H5790" s="50"/>
    </row>
    <row r="5791" spans="1:8" ht="43.5">
      <c r="A5791" s="151" t="s">
        <v>1893</v>
      </c>
      <c r="B5791" s="151" t="s">
        <v>86</v>
      </c>
      <c r="C5791" s="151" t="s">
        <v>87</v>
      </c>
      <c r="D5791" s="151" t="s">
        <v>72</v>
      </c>
      <c r="E5791" s="152">
        <v>7</v>
      </c>
      <c r="F5791" s="153">
        <v>169000</v>
      </c>
      <c r="G5791" s="153">
        <v>1183000</v>
      </c>
      <c r="H5791" s="50"/>
    </row>
    <row r="5792" spans="1:8" ht="43.5">
      <c r="A5792" s="151" t="s">
        <v>1894</v>
      </c>
      <c r="B5792" s="151" t="s">
        <v>98</v>
      </c>
      <c r="C5792" s="151" t="s">
        <v>99</v>
      </c>
      <c r="D5792" s="151" t="s">
        <v>72</v>
      </c>
      <c r="E5792" s="152">
        <v>7</v>
      </c>
      <c r="F5792" s="153">
        <v>99000</v>
      </c>
      <c r="G5792" s="153">
        <v>693000</v>
      </c>
      <c r="H5792" s="50"/>
    </row>
    <row r="5793" spans="1:8" ht="43.5">
      <c r="A5793" s="151" t="s">
        <v>1894</v>
      </c>
      <c r="B5793" s="151" t="s">
        <v>88</v>
      </c>
      <c r="C5793" s="151" t="s">
        <v>89</v>
      </c>
      <c r="D5793" s="151" t="s">
        <v>72</v>
      </c>
      <c r="E5793" s="152">
        <v>6</v>
      </c>
      <c r="F5793" s="153">
        <v>299000</v>
      </c>
      <c r="G5793" s="153">
        <v>1794000</v>
      </c>
      <c r="H5793" s="50"/>
    </row>
    <row r="5794" spans="1:8" ht="43.5">
      <c r="A5794" s="151" t="s">
        <v>1894</v>
      </c>
      <c r="B5794" s="151" t="s">
        <v>75</v>
      </c>
      <c r="C5794" s="151" t="s">
        <v>76</v>
      </c>
      <c r="D5794" s="151" t="s">
        <v>78</v>
      </c>
      <c r="E5794" s="152">
        <v>9</v>
      </c>
      <c r="F5794" s="153">
        <v>189000</v>
      </c>
      <c r="G5794" s="153">
        <v>1701000</v>
      </c>
      <c r="H5794" s="50"/>
    </row>
    <row r="5795" spans="1:8" ht="43.5">
      <c r="A5795" s="151" t="s">
        <v>1895</v>
      </c>
      <c r="B5795" s="151" t="s">
        <v>101</v>
      </c>
      <c r="C5795" s="151" t="s">
        <v>102</v>
      </c>
      <c r="D5795" s="151" t="s">
        <v>78</v>
      </c>
      <c r="E5795" s="152">
        <v>4</v>
      </c>
      <c r="F5795" s="153">
        <v>139000</v>
      </c>
      <c r="G5795" s="153">
        <v>556000</v>
      </c>
      <c r="H5795" s="50"/>
    </row>
    <row r="5796" spans="1:8" ht="43.5">
      <c r="A5796" s="151" t="s">
        <v>1895</v>
      </c>
      <c r="B5796" s="151" t="s">
        <v>73</v>
      </c>
      <c r="C5796" s="151" t="s">
        <v>74</v>
      </c>
      <c r="D5796" s="151" t="s">
        <v>72</v>
      </c>
      <c r="E5796" s="152">
        <v>12</v>
      </c>
      <c r="F5796" s="153">
        <v>119000</v>
      </c>
      <c r="G5796" s="153">
        <v>1428000</v>
      </c>
      <c r="H5796" s="50"/>
    </row>
    <row r="5797" spans="1:8" ht="43.5">
      <c r="A5797" s="151" t="s">
        <v>1895</v>
      </c>
      <c r="B5797" s="151" t="s">
        <v>96</v>
      </c>
      <c r="C5797" s="151" t="s">
        <v>97</v>
      </c>
      <c r="D5797" s="151" t="s">
        <v>72</v>
      </c>
      <c r="E5797" s="152">
        <v>4</v>
      </c>
      <c r="F5797" s="153">
        <v>449000</v>
      </c>
      <c r="G5797" s="153">
        <v>1796000</v>
      </c>
      <c r="H5797" s="50"/>
    </row>
    <row r="5798" spans="1:8" ht="43.5">
      <c r="A5798" s="151" t="s">
        <v>1896</v>
      </c>
      <c r="B5798" s="151" t="s">
        <v>93</v>
      </c>
      <c r="C5798" s="151" t="s">
        <v>94</v>
      </c>
      <c r="D5798" s="151" t="s">
        <v>72</v>
      </c>
      <c r="E5798" s="152">
        <v>4</v>
      </c>
      <c r="F5798" s="153">
        <v>549000</v>
      </c>
      <c r="G5798" s="153">
        <v>2196000</v>
      </c>
      <c r="H5798" s="50"/>
    </row>
    <row r="5799" spans="1:8" ht="43.5">
      <c r="A5799" s="151" t="s">
        <v>1896</v>
      </c>
      <c r="B5799" s="151" t="s">
        <v>98</v>
      </c>
      <c r="C5799" s="151" t="s">
        <v>99</v>
      </c>
      <c r="D5799" s="151" t="s">
        <v>72</v>
      </c>
      <c r="E5799" s="152">
        <v>7</v>
      </c>
      <c r="F5799" s="153">
        <v>99000</v>
      </c>
      <c r="G5799" s="153">
        <v>693000</v>
      </c>
      <c r="H5799" s="50"/>
    </row>
    <row r="5800" spans="1:8" ht="29.25">
      <c r="A5800" s="151" t="s">
        <v>1897</v>
      </c>
      <c r="B5800" s="151" t="s">
        <v>93</v>
      </c>
      <c r="C5800" s="151" t="s">
        <v>94</v>
      </c>
      <c r="D5800" s="151" t="s">
        <v>72</v>
      </c>
      <c r="E5800" s="152">
        <v>2</v>
      </c>
      <c r="F5800" s="153">
        <v>549000</v>
      </c>
      <c r="G5800" s="153">
        <v>1098000</v>
      </c>
      <c r="H5800" s="50"/>
    </row>
    <row r="5801" spans="1:8" ht="29.25">
      <c r="A5801" s="151" t="s">
        <v>1897</v>
      </c>
      <c r="B5801" s="151" t="s">
        <v>79</v>
      </c>
      <c r="C5801" s="151" t="s">
        <v>80</v>
      </c>
      <c r="D5801" s="151" t="s">
        <v>72</v>
      </c>
      <c r="E5801" s="152">
        <v>2</v>
      </c>
      <c r="F5801" s="153">
        <v>129000</v>
      </c>
      <c r="G5801" s="153">
        <v>258000</v>
      </c>
      <c r="H5801" s="50"/>
    </row>
    <row r="5802" spans="1:8" ht="29.25">
      <c r="A5802" s="151" t="s">
        <v>1898</v>
      </c>
      <c r="B5802" s="151" t="s">
        <v>69</v>
      </c>
      <c r="C5802" s="151" t="s">
        <v>70</v>
      </c>
      <c r="D5802" s="151" t="s">
        <v>72</v>
      </c>
      <c r="E5802" s="152">
        <v>5</v>
      </c>
      <c r="F5802" s="153">
        <v>149000</v>
      </c>
      <c r="G5802" s="153">
        <v>745000</v>
      </c>
      <c r="H5802" s="50"/>
    </row>
    <row r="5803" spans="1:8" ht="29.25">
      <c r="A5803" s="151" t="s">
        <v>1898</v>
      </c>
      <c r="B5803" s="151" t="s">
        <v>83</v>
      </c>
      <c r="C5803" s="151" t="s">
        <v>84</v>
      </c>
      <c r="D5803" s="151" t="s">
        <v>72</v>
      </c>
      <c r="E5803" s="152">
        <v>3</v>
      </c>
      <c r="F5803" s="153">
        <v>125000</v>
      </c>
      <c r="G5803" s="153">
        <v>375000</v>
      </c>
      <c r="H5803" s="50"/>
    </row>
    <row r="5804" spans="1:8" ht="29.25">
      <c r="A5804" s="151" t="s">
        <v>1898</v>
      </c>
      <c r="B5804" s="151" t="s">
        <v>88</v>
      </c>
      <c r="C5804" s="151" t="s">
        <v>89</v>
      </c>
      <c r="D5804" s="151" t="s">
        <v>72</v>
      </c>
      <c r="E5804" s="152">
        <v>6</v>
      </c>
      <c r="F5804" s="153">
        <v>299000</v>
      </c>
      <c r="G5804" s="153">
        <v>1794000</v>
      </c>
      <c r="H5804" s="50"/>
    </row>
    <row r="5805" spans="1:8" ht="29.25">
      <c r="A5805" s="151" t="s">
        <v>1898</v>
      </c>
      <c r="B5805" s="151" t="s">
        <v>91</v>
      </c>
      <c r="C5805" s="151" t="s">
        <v>92</v>
      </c>
      <c r="D5805" s="151" t="s">
        <v>72</v>
      </c>
      <c r="E5805" s="152">
        <v>7</v>
      </c>
      <c r="F5805" s="153">
        <v>249000</v>
      </c>
      <c r="G5805" s="153">
        <v>1743000</v>
      </c>
      <c r="H5805" s="50"/>
    </row>
    <row r="5806" spans="1:8" ht="29.25">
      <c r="A5806" s="151" t="s">
        <v>1898</v>
      </c>
      <c r="B5806" s="151" t="s">
        <v>93</v>
      </c>
      <c r="C5806" s="151" t="s">
        <v>94</v>
      </c>
      <c r="D5806" s="151" t="s">
        <v>72</v>
      </c>
      <c r="E5806" s="152">
        <v>4</v>
      </c>
      <c r="F5806" s="153">
        <v>549000</v>
      </c>
      <c r="G5806" s="153">
        <v>2196000</v>
      </c>
      <c r="H5806" s="50"/>
    </row>
    <row r="5807" spans="1:8" ht="43.5">
      <c r="A5807" s="151" t="s">
        <v>1899</v>
      </c>
      <c r="B5807" s="151" t="s">
        <v>88</v>
      </c>
      <c r="C5807" s="151" t="s">
        <v>89</v>
      </c>
      <c r="D5807" s="151" t="s">
        <v>72</v>
      </c>
      <c r="E5807" s="152">
        <v>6</v>
      </c>
      <c r="F5807" s="153">
        <v>299000</v>
      </c>
      <c r="G5807" s="153">
        <v>1794000</v>
      </c>
      <c r="H5807" s="50"/>
    </row>
    <row r="5808" spans="1:8" ht="43.5">
      <c r="A5808" s="151" t="s">
        <v>1899</v>
      </c>
      <c r="B5808" s="151" t="s">
        <v>69</v>
      </c>
      <c r="C5808" s="151" t="s">
        <v>70</v>
      </c>
      <c r="D5808" s="151" t="s">
        <v>72</v>
      </c>
      <c r="E5808" s="152">
        <v>11</v>
      </c>
      <c r="F5808" s="153">
        <v>149000</v>
      </c>
      <c r="G5808" s="153">
        <v>1639000</v>
      </c>
      <c r="H5808" s="50"/>
    </row>
    <row r="5809" spans="1:8" ht="43.5">
      <c r="A5809" s="151" t="s">
        <v>1899</v>
      </c>
      <c r="B5809" s="151" t="s">
        <v>101</v>
      </c>
      <c r="C5809" s="151" t="s">
        <v>102</v>
      </c>
      <c r="D5809" s="151" t="s">
        <v>78</v>
      </c>
      <c r="E5809" s="152">
        <v>11</v>
      </c>
      <c r="F5809" s="153">
        <v>139000</v>
      </c>
      <c r="G5809" s="153">
        <v>1529000</v>
      </c>
      <c r="H5809" s="50"/>
    </row>
    <row r="5810" spans="1:8" ht="43.5">
      <c r="A5810" s="151" t="s">
        <v>1899</v>
      </c>
      <c r="B5810" s="151" t="s">
        <v>86</v>
      </c>
      <c r="C5810" s="151" t="s">
        <v>87</v>
      </c>
      <c r="D5810" s="151" t="s">
        <v>72</v>
      </c>
      <c r="E5810" s="152">
        <v>10</v>
      </c>
      <c r="F5810" s="153">
        <v>169000</v>
      </c>
      <c r="G5810" s="153">
        <v>1690000</v>
      </c>
      <c r="H5810" s="50"/>
    </row>
    <row r="5811" spans="1:8" ht="43.5">
      <c r="A5811" s="151" t="s">
        <v>1899</v>
      </c>
      <c r="B5811" s="151" t="s">
        <v>83</v>
      </c>
      <c r="C5811" s="151" t="s">
        <v>84</v>
      </c>
      <c r="D5811" s="151" t="s">
        <v>72</v>
      </c>
      <c r="E5811" s="152">
        <v>1</v>
      </c>
      <c r="F5811" s="153">
        <v>125000</v>
      </c>
      <c r="G5811" s="153">
        <v>125000</v>
      </c>
      <c r="H5811" s="50"/>
    </row>
    <row r="5812" spans="1:8" ht="43.5">
      <c r="A5812" s="151" t="s">
        <v>1899</v>
      </c>
      <c r="B5812" s="151" t="s">
        <v>93</v>
      </c>
      <c r="C5812" s="151" t="s">
        <v>94</v>
      </c>
      <c r="D5812" s="151" t="s">
        <v>72</v>
      </c>
      <c r="E5812" s="152">
        <v>3</v>
      </c>
      <c r="F5812" s="153">
        <v>549000</v>
      </c>
      <c r="G5812" s="153">
        <v>1647000</v>
      </c>
      <c r="H5812" s="50"/>
    </row>
    <row r="5813" spans="1:8" ht="29.25">
      <c r="A5813" s="151" t="s">
        <v>1900</v>
      </c>
      <c r="B5813" s="151" t="s">
        <v>101</v>
      </c>
      <c r="C5813" s="151" t="s">
        <v>102</v>
      </c>
      <c r="D5813" s="151" t="s">
        <v>78</v>
      </c>
      <c r="E5813" s="152">
        <v>6</v>
      </c>
      <c r="F5813" s="153">
        <v>139000</v>
      </c>
      <c r="G5813" s="153">
        <v>834000</v>
      </c>
      <c r="H5813" s="50"/>
    </row>
    <row r="5814" spans="1:8" ht="29.25">
      <c r="A5814" s="151" t="s">
        <v>1900</v>
      </c>
      <c r="B5814" s="151" t="s">
        <v>91</v>
      </c>
      <c r="C5814" s="151" t="s">
        <v>92</v>
      </c>
      <c r="D5814" s="151" t="s">
        <v>72</v>
      </c>
      <c r="E5814" s="152">
        <v>4</v>
      </c>
      <c r="F5814" s="153">
        <v>249000</v>
      </c>
      <c r="G5814" s="153">
        <v>996000</v>
      </c>
      <c r="H5814" s="50"/>
    </row>
    <row r="5815" spans="1:8" ht="43.5">
      <c r="A5815" s="151" t="s">
        <v>1901</v>
      </c>
      <c r="B5815" s="151" t="s">
        <v>81</v>
      </c>
      <c r="C5815" s="151" t="s">
        <v>82</v>
      </c>
      <c r="D5815" s="151" t="s">
        <v>72</v>
      </c>
      <c r="E5815" s="152">
        <v>12</v>
      </c>
      <c r="F5815" s="153">
        <v>159000</v>
      </c>
      <c r="G5815" s="153">
        <v>1908000</v>
      </c>
      <c r="H5815" s="50"/>
    </row>
    <row r="5816" spans="1:8" ht="43.5">
      <c r="A5816" s="151" t="s">
        <v>1901</v>
      </c>
      <c r="B5816" s="151" t="s">
        <v>69</v>
      </c>
      <c r="C5816" s="151" t="s">
        <v>70</v>
      </c>
      <c r="D5816" s="151" t="s">
        <v>72</v>
      </c>
      <c r="E5816" s="152">
        <v>4</v>
      </c>
      <c r="F5816" s="153">
        <v>149000</v>
      </c>
      <c r="G5816" s="153">
        <v>596000</v>
      </c>
      <c r="H5816" s="50"/>
    </row>
    <row r="5817" spans="1:8" ht="43.5">
      <c r="A5817" s="151" t="s">
        <v>1901</v>
      </c>
      <c r="B5817" s="151" t="s">
        <v>86</v>
      </c>
      <c r="C5817" s="151" t="s">
        <v>87</v>
      </c>
      <c r="D5817" s="151" t="s">
        <v>72</v>
      </c>
      <c r="E5817" s="152">
        <v>11</v>
      </c>
      <c r="F5817" s="153">
        <v>169000</v>
      </c>
      <c r="G5817" s="153">
        <v>1859000</v>
      </c>
      <c r="H5817" s="50"/>
    </row>
    <row r="5818" spans="1:8" ht="43.5">
      <c r="A5818" s="151" t="s">
        <v>1901</v>
      </c>
      <c r="B5818" s="151" t="s">
        <v>91</v>
      </c>
      <c r="C5818" s="151" t="s">
        <v>92</v>
      </c>
      <c r="D5818" s="151" t="s">
        <v>72</v>
      </c>
      <c r="E5818" s="152">
        <v>6</v>
      </c>
      <c r="F5818" s="153">
        <v>249000</v>
      </c>
      <c r="G5818" s="153">
        <v>1494000</v>
      </c>
      <c r="H5818" s="50"/>
    </row>
    <row r="5819" spans="1:8" ht="43.5">
      <c r="A5819" s="151" t="s">
        <v>1901</v>
      </c>
      <c r="B5819" s="151" t="s">
        <v>88</v>
      </c>
      <c r="C5819" s="151" t="s">
        <v>89</v>
      </c>
      <c r="D5819" s="151" t="s">
        <v>72</v>
      </c>
      <c r="E5819" s="152">
        <v>3</v>
      </c>
      <c r="F5819" s="153">
        <v>299000</v>
      </c>
      <c r="G5819" s="153">
        <v>897000</v>
      </c>
      <c r="H5819" s="50"/>
    </row>
    <row r="5820" spans="1:8" ht="43.5">
      <c r="A5820" s="151" t="s">
        <v>1902</v>
      </c>
      <c r="B5820" s="151" t="s">
        <v>73</v>
      </c>
      <c r="C5820" s="151" t="s">
        <v>74</v>
      </c>
      <c r="D5820" s="151" t="s">
        <v>72</v>
      </c>
      <c r="E5820" s="152">
        <v>11</v>
      </c>
      <c r="F5820" s="153">
        <v>119000</v>
      </c>
      <c r="G5820" s="153">
        <v>1309000</v>
      </c>
      <c r="H5820" s="50"/>
    </row>
    <row r="5821" spans="1:8" ht="43.5">
      <c r="A5821" s="151" t="s">
        <v>1902</v>
      </c>
      <c r="B5821" s="151" t="s">
        <v>91</v>
      </c>
      <c r="C5821" s="151" t="s">
        <v>92</v>
      </c>
      <c r="D5821" s="151" t="s">
        <v>72</v>
      </c>
      <c r="E5821" s="152">
        <v>2</v>
      </c>
      <c r="F5821" s="153">
        <v>249000</v>
      </c>
      <c r="G5821" s="153">
        <v>498000</v>
      </c>
      <c r="H5821" s="50"/>
    </row>
    <row r="5822" spans="1:8" ht="43.5">
      <c r="A5822" s="151" t="s">
        <v>1902</v>
      </c>
      <c r="B5822" s="151" t="s">
        <v>83</v>
      </c>
      <c r="C5822" s="151" t="s">
        <v>84</v>
      </c>
      <c r="D5822" s="151" t="s">
        <v>72</v>
      </c>
      <c r="E5822" s="152">
        <v>6</v>
      </c>
      <c r="F5822" s="153">
        <v>125000</v>
      </c>
      <c r="G5822" s="153">
        <v>750000</v>
      </c>
      <c r="H5822" s="50"/>
    </row>
    <row r="5823" spans="1:8" ht="43.5">
      <c r="A5823" s="151" t="s">
        <v>1902</v>
      </c>
      <c r="B5823" s="151" t="s">
        <v>98</v>
      </c>
      <c r="C5823" s="151" t="s">
        <v>99</v>
      </c>
      <c r="D5823" s="151" t="s">
        <v>72</v>
      </c>
      <c r="E5823" s="152">
        <v>7</v>
      </c>
      <c r="F5823" s="153">
        <v>99000</v>
      </c>
      <c r="G5823" s="153">
        <v>693000</v>
      </c>
      <c r="H5823" s="50"/>
    </row>
    <row r="5824" spans="1:8" ht="29.25">
      <c r="A5824" s="151" t="s">
        <v>1903</v>
      </c>
      <c r="B5824" s="151" t="s">
        <v>93</v>
      </c>
      <c r="C5824" s="151" t="s">
        <v>94</v>
      </c>
      <c r="D5824" s="151" t="s">
        <v>72</v>
      </c>
      <c r="E5824" s="152">
        <v>5</v>
      </c>
      <c r="F5824" s="153">
        <v>549000</v>
      </c>
      <c r="G5824" s="153">
        <v>2745000</v>
      </c>
      <c r="H5824" s="50"/>
    </row>
    <row r="5825" spans="1:8" ht="29.25">
      <c r="A5825" s="151" t="s">
        <v>1904</v>
      </c>
      <c r="B5825" s="151" t="s">
        <v>75</v>
      </c>
      <c r="C5825" s="151" t="s">
        <v>76</v>
      </c>
      <c r="D5825" s="151" t="s">
        <v>78</v>
      </c>
      <c r="E5825" s="152">
        <v>6</v>
      </c>
      <c r="F5825" s="153">
        <v>189000</v>
      </c>
      <c r="G5825" s="153">
        <v>1134000</v>
      </c>
      <c r="H5825" s="50"/>
    </row>
    <row r="5826" spans="1:8" ht="29.25">
      <c r="A5826" s="151" t="s">
        <v>1904</v>
      </c>
      <c r="B5826" s="151" t="s">
        <v>69</v>
      </c>
      <c r="C5826" s="151" t="s">
        <v>70</v>
      </c>
      <c r="D5826" s="151" t="s">
        <v>72</v>
      </c>
      <c r="E5826" s="152">
        <v>1</v>
      </c>
      <c r="F5826" s="153">
        <v>149000</v>
      </c>
      <c r="G5826" s="153">
        <v>149000</v>
      </c>
      <c r="H5826" s="50"/>
    </row>
    <row r="5827" spans="1:8" ht="29.25">
      <c r="A5827" s="151" t="s">
        <v>1904</v>
      </c>
      <c r="B5827" s="151" t="s">
        <v>91</v>
      </c>
      <c r="C5827" s="151" t="s">
        <v>92</v>
      </c>
      <c r="D5827" s="151" t="s">
        <v>72</v>
      </c>
      <c r="E5827" s="152">
        <v>5</v>
      </c>
      <c r="F5827" s="153">
        <v>249000</v>
      </c>
      <c r="G5827" s="153">
        <v>1245000</v>
      </c>
      <c r="H5827" s="50"/>
    </row>
    <row r="5828" spans="1:8" ht="43.5">
      <c r="A5828" s="151" t="s">
        <v>1905</v>
      </c>
      <c r="B5828" s="151" t="s">
        <v>69</v>
      </c>
      <c r="C5828" s="151" t="s">
        <v>70</v>
      </c>
      <c r="D5828" s="151" t="s">
        <v>72</v>
      </c>
      <c r="E5828" s="152">
        <v>4</v>
      </c>
      <c r="F5828" s="153">
        <v>149000</v>
      </c>
      <c r="G5828" s="153">
        <v>596000</v>
      </c>
      <c r="H5828" s="50"/>
    </row>
    <row r="5829" spans="1:8" ht="43.5">
      <c r="A5829" s="151" t="s">
        <v>1905</v>
      </c>
      <c r="B5829" s="151" t="s">
        <v>96</v>
      </c>
      <c r="C5829" s="151" t="s">
        <v>97</v>
      </c>
      <c r="D5829" s="151" t="s">
        <v>72</v>
      </c>
      <c r="E5829" s="152">
        <v>1</v>
      </c>
      <c r="F5829" s="153">
        <v>449000</v>
      </c>
      <c r="G5829" s="153">
        <v>449000</v>
      </c>
      <c r="H5829" s="50"/>
    </row>
    <row r="5830" spans="1:8" ht="43.5">
      <c r="A5830" s="151" t="s">
        <v>1905</v>
      </c>
      <c r="B5830" s="151" t="s">
        <v>93</v>
      </c>
      <c r="C5830" s="151" t="s">
        <v>94</v>
      </c>
      <c r="D5830" s="151" t="s">
        <v>72</v>
      </c>
      <c r="E5830" s="152">
        <v>3</v>
      </c>
      <c r="F5830" s="153">
        <v>549000</v>
      </c>
      <c r="G5830" s="153">
        <v>1647000</v>
      </c>
      <c r="H5830" s="50"/>
    </row>
    <row r="5831" spans="1:8" ht="29.25">
      <c r="A5831" s="151" t="s">
        <v>1906</v>
      </c>
      <c r="B5831" s="151" t="s">
        <v>73</v>
      </c>
      <c r="C5831" s="151" t="s">
        <v>74</v>
      </c>
      <c r="D5831" s="151" t="s">
        <v>72</v>
      </c>
      <c r="E5831" s="152">
        <v>9</v>
      </c>
      <c r="F5831" s="153">
        <v>119000</v>
      </c>
      <c r="G5831" s="153">
        <v>1071000</v>
      </c>
      <c r="H5831" s="50"/>
    </row>
    <row r="5832" spans="1:8" ht="29.25">
      <c r="A5832" s="151" t="s">
        <v>1907</v>
      </c>
      <c r="B5832" s="151" t="s">
        <v>83</v>
      </c>
      <c r="C5832" s="151" t="s">
        <v>84</v>
      </c>
      <c r="D5832" s="151" t="s">
        <v>72</v>
      </c>
      <c r="E5832" s="152">
        <v>12</v>
      </c>
      <c r="F5832" s="153">
        <v>125000</v>
      </c>
      <c r="G5832" s="153">
        <v>1500000</v>
      </c>
      <c r="H5832" s="50"/>
    </row>
    <row r="5833" spans="1:8" ht="29.25">
      <c r="A5833" s="151" t="s">
        <v>1907</v>
      </c>
      <c r="B5833" s="151" t="s">
        <v>98</v>
      </c>
      <c r="C5833" s="151" t="s">
        <v>99</v>
      </c>
      <c r="D5833" s="151" t="s">
        <v>72</v>
      </c>
      <c r="E5833" s="152">
        <v>6</v>
      </c>
      <c r="F5833" s="153">
        <v>99000</v>
      </c>
      <c r="G5833" s="153">
        <v>594000</v>
      </c>
      <c r="H5833" s="50"/>
    </row>
    <row r="5834" spans="1:8" ht="29.25">
      <c r="A5834" s="151" t="s">
        <v>1907</v>
      </c>
      <c r="B5834" s="151" t="s">
        <v>75</v>
      </c>
      <c r="C5834" s="151" t="s">
        <v>76</v>
      </c>
      <c r="D5834" s="151" t="s">
        <v>78</v>
      </c>
      <c r="E5834" s="152">
        <v>10</v>
      </c>
      <c r="F5834" s="153">
        <v>189000</v>
      </c>
      <c r="G5834" s="153">
        <v>1890000</v>
      </c>
      <c r="H5834" s="50"/>
    </row>
    <row r="5835" spans="1:8" ht="29.25">
      <c r="A5835" s="151" t="s">
        <v>1907</v>
      </c>
      <c r="B5835" s="151" t="s">
        <v>86</v>
      </c>
      <c r="C5835" s="151" t="s">
        <v>87</v>
      </c>
      <c r="D5835" s="151" t="s">
        <v>72</v>
      </c>
      <c r="E5835" s="152">
        <v>11</v>
      </c>
      <c r="F5835" s="153">
        <v>169000</v>
      </c>
      <c r="G5835" s="153">
        <v>1859000</v>
      </c>
      <c r="H5835" s="50"/>
    </row>
    <row r="5836" spans="1:8" ht="29.25">
      <c r="A5836" s="151" t="s">
        <v>1907</v>
      </c>
      <c r="B5836" s="151" t="s">
        <v>79</v>
      </c>
      <c r="C5836" s="151" t="s">
        <v>80</v>
      </c>
      <c r="D5836" s="151" t="s">
        <v>72</v>
      </c>
      <c r="E5836" s="152">
        <v>3</v>
      </c>
      <c r="F5836" s="153">
        <v>129000</v>
      </c>
      <c r="G5836" s="153">
        <v>387000</v>
      </c>
      <c r="H5836" s="50"/>
    </row>
    <row r="5837" spans="1:8" ht="43.5">
      <c r="A5837" s="151" t="s">
        <v>1908</v>
      </c>
      <c r="B5837" s="151" t="s">
        <v>73</v>
      </c>
      <c r="C5837" s="151" t="s">
        <v>74</v>
      </c>
      <c r="D5837" s="151" t="s">
        <v>72</v>
      </c>
      <c r="E5837" s="152">
        <v>10</v>
      </c>
      <c r="F5837" s="153">
        <v>119000</v>
      </c>
      <c r="G5837" s="153">
        <v>1190000</v>
      </c>
      <c r="H5837" s="50"/>
    </row>
    <row r="5838" spans="1:8" ht="43.5">
      <c r="A5838" s="151" t="s">
        <v>1908</v>
      </c>
      <c r="B5838" s="151" t="s">
        <v>91</v>
      </c>
      <c r="C5838" s="151" t="s">
        <v>92</v>
      </c>
      <c r="D5838" s="151" t="s">
        <v>72</v>
      </c>
      <c r="E5838" s="152">
        <v>4</v>
      </c>
      <c r="F5838" s="153">
        <v>249000</v>
      </c>
      <c r="G5838" s="153">
        <v>996000</v>
      </c>
      <c r="H5838" s="50"/>
    </row>
    <row r="5839" spans="1:8" ht="43.5">
      <c r="A5839" s="151" t="s">
        <v>1908</v>
      </c>
      <c r="B5839" s="151" t="s">
        <v>98</v>
      </c>
      <c r="C5839" s="151" t="s">
        <v>99</v>
      </c>
      <c r="D5839" s="151" t="s">
        <v>72</v>
      </c>
      <c r="E5839" s="152">
        <v>1</v>
      </c>
      <c r="F5839" s="153">
        <v>99000</v>
      </c>
      <c r="G5839" s="153">
        <v>99000</v>
      </c>
      <c r="H5839" s="50"/>
    </row>
    <row r="5840" spans="1:8" ht="43.5">
      <c r="A5840" s="151" t="s">
        <v>1908</v>
      </c>
      <c r="B5840" s="151" t="s">
        <v>69</v>
      </c>
      <c r="C5840" s="151" t="s">
        <v>70</v>
      </c>
      <c r="D5840" s="151" t="s">
        <v>72</v>
      </c>
      <c r="E5840" s="152">
        <v>8</v>
      </c>
      <c r="F5840" s="153">
        <v>149000</v>
      </c>
      <c r="G5840" s="153">
        <v>1192000</v>
      </c>
      <c r="H5840" s="50"/>
    </row>
    <row r="5841" spans="1:8" ht="43.5">
      <c r="A5841" s="151" t="s">
        <v>1908</v>
      </c>
      <c r="B5841" s="151" t="s">
        <v>88</v>
      </c>
      <c r="C5841" s="151" t="s">
        <v>89</v>
      </c>
      <c r="D5841" s="151" t="s">
        <v>72</v>
      </c>
      <c r="E5841" s="152">
        <v>7</v>
      </c>
      <c r="F5841" s="153">
        <v>299000</v>
      </c>
      <c r="G5841" s="153">
        <v>2093000</v>
      </c>
      <c r="H5841" s="50"/>
    </row>
    <row r="5842" spans="1:8" ht="29.25">
      <c r="A5842" s="151" t="s">
        <v>1909</v>
      </c>
      <c r="B5842" s="151" t="s">
        <v>98</v>
      </c>
      <c r="C5842" s="151" t="s">
        <v>99</v>
      </c>
      <c r="D5842" s="151" t="s">
        <v>72</v>
      </c>
      <c r="E5842" s="152">
        <v>9</v>
      </c>
      <c r="F5842" s="153">
        <v>99000</v>
      </c>
      <c r="G5842" s="153">
        <v>891000</v>
      </c>
      <c r="H5842" s="50"/>
    </row>
    <row r="5843" spans="1:8" ht="29.25">
      <c r="A5843" s="151" t="s">
        <v>1909</v>
      </c>
      <c r="B5843" s="151" t="s">
        <v>86</v>
      </c>
      <c r="C5843" s="151" t="s">
        <v>87</v>
      </c>
      <c r="D5843" s="151" t="s">
        <v>72</v>
      </c>
      <c r="E5843" s="152">
        <v>10</v>
      </c>
      <c r="F5843" s="153">
        <v>169000</v>
      </c>
      <c r="G5843" s="153">
        <v>1690000</v>
      </c>
      <c r="H5843" s="50"/>
    </row>
    <row r="5844" spans="1:8" ht="29.25">
      <c r="A5844" s="151" t="s">
        <v>1909</v>
      </c>
      <c r="B5844" s="151" t="s">
        <v>91</v>
      </c>
      <c r="C5844" s="151" t="s">
        <v>92</v>
      </c>
      <c r="D5844" s="151" t="s">
        <v>72</v>
      </c>
      <c r="E5844" s="152">
        <v>1</v>
      </c>
      <c r="F5844" s="153">
        <v>249000</v>
      </c>
      <c r="G5844" s="153">
        <v>249000</v>
      </c>
      <c r="H5844" s="50"/>
    </row>
    <row r="5845" spans="1:8" ht="29.25">
      <c r="A5845" s="151" t="s">
        <v>1909</v>
      </c>
      <c r="B5845" s="151" t="s">
        <v>101</v>
      </c>
      <c r="C5845" s="151" t="s">
        <v>102</v>
      </c>
      <c r="D5845" s="151" t="s">
        <v>78</v>
      </c>
      <c r="E5845" s="152">
        <v>2</v>
      </c>
      <c r="F5845" s="153">
        <v>139000</v>
      </c>
      <c r="G5845" s="153">
        <v>278000</v>
      </c>
      <c r="H5845" s="50"/>
    </row>
    <row r="5846" spans="1:8" ht="43.5">
      <c r="A5846" s="151" t="s">
        <v>1910</v>
      </c>
      <c r="B5846" s="151" t="s">
        <v>98</v>
      </c>
      <c r="C5846" s="151" t="s">
        <v>99</v>
      </c>
      <c r="D5846" s="151" t="s">
        <v>72</v>
      </c>
      <c r="E5846" s="152">
        <v>6</v>
      </c>
      <c r="F5846" s="153">
        <v>99000</v>
      </c>
      <c r="G5846" s="153">
        <v>594000</v>
      </c>
      <c r="H5846" s="50"/>
    </row>
    <row r="5847" spans="1:8" ht="43.5">
      <c r="A5847" s="151" t="s">
        <v>1910</v>
      </c>
      <c r="B5847" s="151" t="s">
        <v>96</v>
      </c>
      <c r="C5847" s="151" t="s">
        <v>97</v>
      </c>
      <c r="D5847" s="151" t="s">
        <v>72</v>
      </c>
      <c r="E5847" s="152">
        <v>3</v>
      </c>
      <c r="F5847" s="153">
        <v>449000</v>
      </c>
      <c r="G5847" s="153">
        <v>1347000</v>
      </c>
      <c r="H5847" s="50"/>
    </row>
    <row r="5848" spans="1:8" ht="43.5">
      <c r="A5848" s="151" t="s">
        <v>1910</v>
      </c>
      <c r="B5848" s="151" t="s">
        <v>86</v>
      </c>
      <c r="C5848" s="151" t="s">
        <v>87</v>
      </c>
      <c r="D5848" s="151" t="s">
        <v>72</v>
      </c>
      <c r="E5848" s="152">
        <v>6</v>
      </c>
      <c r="F5848" s="153">
        <v>169000</v>
      </c>
      <c r="G5848" s="153">
        <v>1014000</v>
      </c>
      <c r="H5848" s="50"/>
    </row>
    <row r="5849" spans="1:8" ht="29.25">
      <c r="A5849" s="151" t="s">
        <v>1911</v>
      </c>
      <c r="B5849" s="151" t="s">
        <v>83</v>
      </c>
      <c r="C5849" s="151" t="s">
        <v>84</v>
      </c>
      <c r="D5849" s="151" t="s">
        <v>72</v>
      </c>
      <c r="E5849" s="152">
        <v>12</v>
      </c>
      <c r="F5849" s="153">
        <v>125000</v>
      </c>
      <c r="G5849" s="153">
        <v>1500000</v>
      </c>
      <c r="H5849" s="50"/>
    </row>
    <row r="5850" spans="1:8" ht="29.25">
      <c r="A5850" s="151" t="s">
        <v>1911</v>
      </c>
      <c r="B5850" s="151" t="s">
        <v>69</v>
      </c>
      <c r="C5850" s="151" t="s">
        <v>70</v>
      </c>
      <c r="D5850" s="151" t="s">
        <v>72</v>
      </c>
      <c r="E5850" s="152">
        <v>5</v>
      </c>
      <c r="F5850" s="153">
        <v>149000</v>
      </c>
      <c r="G5850" s="153">
        <v>745000</v>
      </c>
      <c r="H5850" s="50"/>
    </row>
    <row r="5851" spans="1:8" ht="43.5">
      <c r="A5851" s="151" t="s">
        <v>1912</v>
      </c>
      <c r="B5851" s="151" t="s">
        <v>88</v>
      </c>
      <c r="C5851" s="151" t="s">
        <v>89</v>
      </c>
      <c r="D5851" s="151" t="s">
        <v>72</v>
      </c>
      <c r="E5851" s="152">
        <v>1</v>
      </c>
      <c r="F5851" s="153">
        <v>299000</v>
      </c>
      <c r="G5851" s="153">
        <v>299000</v>
      </c>
      <c r="H5851" s="50"/>
    </row>
    <row r="5852" spans="1:8" ht="43.5">
      <c r="A5852" s="151" t="s">
        <v>1912</v>
      </c>
      <c r="B5852" s="151" t="s">
        <v>98</v>
      </c>
      <c r="C5852" s="151" t="s">
        <v>99</v>
      </c>
      <c r="D5852" s="151" t="s">
        <v>72</v>
      </c>
      <c r="E5852" s="152">
        <v>6</v>
      </c>
      <c r="F5852" s="153">
        <v>99000</v>
      </c>
      <c r="G5852" s="153">
        <v>594000</v>
      </c>
      <c r="H5852" s="50"/>
    </row>
    <row r="5853" spans="1:8" ht="43.5">
      <c r="A5853" s="151" t="s">
        <v>1912</v>
      </c>
      <c r="B5853" s="151" t="s">
        <v>83</v>
      </c>
      <c r="C5853" s="151" t="s">
        <v>84</v>
      </c>
      <c r="D5853" s="151" t="s">
        <v>72</v>
      </c>
      <c r="E5853" s="152">
        <v>8</v>
      </c>
      <c r="F5853" s="153">
        <v>125000</v>
      </c>
      <c r="G5853" s="153">
        <v>1000000</v>
      </c>
      <c r="H5853" s="50"/>
    </row>
    <row r="5854" spans="1:8" ht="29.25">
      <c r="A5854" s="151" t="s">
        <v>1913</v>
      </c>
      <c r="B5854" s="151" t="s">
        <v>91</v>
      </c>
      <c r="C5854" s="151" t="s">
        <v>92</v>
      </c>
      <c r="D5854" s="151" t="s">
        <v>72</v>
      </c>
      <c r="E5854" s="152">
        <v>7</v>
      </c>
      <c r="F5854" s="153">
        <v>249000</v>
      </c>
      <c r="G5854" s="153">
        <v>1743000</v>
      </c>
      <c r="H5854" s="50"/>
    </row>
    <row r="5855" spans="1:8" ht="29.25">
      <c r="A5855" s="151" t="s">
        <v>1913</v>
      </c>
      <c r="B5855" s="151" t="s">
        <v>88</v>
      </c>
      <c r="C5855" s="151" t="s">
        <v>89</v>
      </c>
      <c r="D5855" s="151" t="s">
        <v>72</v>
      </c>
      <c r="E5855" s="152">
        <v>7</v>
      </c>
      <c r="F5855" s="153">
        <v>299000</v>
      </c>
      <c r="G5855" s="153">
        <v>2093000</v>
      </c>
      <c r="H5855" s="50"/>
    </row>
    <row r="5856" spans="1:8" ht="29.25">
      <c r="A5856" s="151" t="s">
        <v>1913</v>
      </c>
      <c r="B5856" s="151" t="s">
        <v>98</v>
      </c>
      <c r="C5856" s="151" t="s">
        <v>99</v>
      </c>
      <c r="D5856" s="151" t="s">
        <v>72</v>
      </c>
      <c r="E5856" s="152">
        <v>2</v>
      </c>
      <c r="F5856" s="153">
        <v>99000</v>
      </c>
      <c r="G5856" s="153">
        <v>198000</v>
      </c>
      <c r="H5856" s="50"/>
    </row>
    <row r="5857" spans="1:8" ht="29.25">
      <c r="A5857" s="151" t="s">
        <v>1913</v>
      </c>
      <c r="B5857" s="151" t="s">
        <v>75</v>
      </c>
      <c r="C5857" s="151" t="s">
        <v>76</v>
      </c>
      <c r="D5857" s="151" t="s">
        <v>78</v>
      </c>
      <c r="E5857" s="152">
        <v>3</v>
      </c>
      <c r="F5857" s="153">
        <v>189000</v>
      </c>
      <c r="G5857" s="153">
        <v>567000</v>
      </c>
      <c r="H5857" s="50"/>
    </row>
    <row r="5858" spans="1:8" ht="29.25">
      <c r="A5858" s="151" t="s">
        <v>1914</v>
      </c>
      <c r="B5858" s="151" t="s">
        <v>91</v>
      </c>
      <c r="C5858" s="151" t="s">
        <v>92</v>
      </c>
      <c r="D5858" s="151" t="s">
        <v>72</v>
      </c>
      <c r="E5858" s="152">
        <v>1</v>
      </c>
      <c r="F5858" s="153">
        <v>249000</v>
      </c>
      <c r="G5858" s="153">
        <v>249000</v>
      </c>
      <c r="H5858" s="50"/>
    </row>
    <row r="5859" spans="1:8" ht="29.25">
      <c r="A5859" s="151" t="s">
        <v>1914</v>
      </c>
      <c r="B5859" s="151" t="s">
        <v>98</v>
      </c>
      <c r="C5859" s="151" t="s">
        <v>99</v>
      </c>
      <c r="D5859" s="151" t="s">
        <v>72</v>
      </c>
      <c r="E5859" s="152">
        <v>7</v>
      </c>
      <c r="F5859" s="153">
        <v>99000</v>
      </c>
      <c r="G5859" s="153">
        <v>693000</v>
      </c>
      <c r="H5859" s="50"/>
    </row>
    <row r="5860" spans="1:8" ht="29.25">
      <c r="A5860" s="151" t="s">
        <v>1914</v>
      </c>
      <c r="B5860" s="151" t="s">
        <v>101</v>
      </c>
      <c r="C5860" s="151" t="s">
        <v>102</v>
      </c>
      <c r="D5860" s="151" t="s">
        <v>78</v>
      </c>
      <c r="E5860" s="152">
        <v>1</v>
      </c>
      <c r="F5860" s="153">
        <v>139000</v>
      </c>
      <c r="G5860" s="153">
        <v>139000</v>
      </c>
      <c r="H5860" s="50"/>
    </row>
    <row r="5861" spans="1:8" ht="29.25">
      <c r="A5861" s="151" t="s">
        <v>1914</v>
      </c>
      <c r="B5861" s="151" t="s">
        <v>96</v>
      </c>
      <c r="C5861" s="151" t="s">
        <v>97</v>
      </c>
      <c r="D5861" s="151" t="s">
        <v>72</v>
      </c>
      <c r="E5861" s="152">
        <v>2</v>
      </c>
      <c r="F5861" s="153">
        <v>449000</v>
      </c>
      <c r="G5861" s="153">
        <v>898000</v>
      </c>
      <c r="H5861" s="50"/>
    </row>
    <row r="5862" spans="1:8" ht="43.5">
      <c r="A5862" s="151" t="s">
        <v>1915</v>
      </c>
      <c r="B5862" s="151" t="s">
        <v>98</v>
      </c>
      <c r="C5862" s="151" t="s">
        <v>99</v>
      </c>
      <c r="D5862" s="151" t="s">
        <v>72</v>
      </c>
      <c r="E5862" s="152">
        <v>6</v>
      </c>
      <c r="F5862" s="153">
        <v>99000</v>
      </c>
      <c r="G5862" s="153">
        <v>594000</v>
      </c>
      <c r="H5862" s="50"/>
    </row>
    <row r="5863" spans="1:8" ht="43.5">
      <c r="A5863" s="151" t="s">
        <v>1915</v>
      </c>
      <c r="B5863" s="151" t="s">
        <v>69</v>
      </c>
      <c r="C5863" s="151" t="s">
        <v>70</v>
      </c>
      <c r="D5863" s="151" t="s">
        <v>72</v>
      </c>
      <c r="E5863" s="152">
        <v>5</v>
      </c>
      <c r="F5863" s="153">
        <v>149000</v>
      </c>
      <c r="G5863" s="153">
        <v>745000</v>
      </c>
      <c r="H5863" s="50"/>
    </row>
    <row r="5864" spans="1:8" ht="43.5">
      <c r="A5864" s="151" t="s">
        <v>1915</v>
      </c>
      <c r="B5864" s="151" t="s">
        <v>73</v>
      </c>
      <c r="C5864" s="151" t="s">
        <v>74</v>
      </c>
      <c r="D5864" s="151" t="s">
        <v>72</v>
      </c>
      <c r="E5864" s="152">
        <v>6</v>
      </c>
      <c r="F5864" s="153">
        <v>119000</v>
      </c>
      <c r="G5864" s="153">
        <v>714000</v>
      </c>
      <c r="H5864" s="50"/>
    </row>
    <row r="5865" spans="1:8" ht="43.5">
      <c r="A5865" s="151" t="s">
        <v>1915</v>
      </c>
      <c r="B5865" s="151" t="s">
        <v>93</v>
      </c>
      <c r="C5865" s="151" t="s">
        <v>94</v>
      </c>
      <c r="D5865" s="151" t="s">
        <v>72</v>
      </c>
      <c r="E5865" s="152">
        <v>4</v>
      </c>
      <c r="F5865" s="153">
        <v>549000</v>
      </c>
      <c r="G5865" s="153">
        <v>2196000</v>
      </c>
      <c r="H5865" s="50"/>
    </row>
    <row r="5866" spans="1:8" ht="43.5">
      <c r="A5866" s="151" t="s">
        <v>1915</v>
      </c>
      <c r="B5866" s="151" t="s">
        <v>101</v>
      </c>
      <c r="C5866" s="151" t="s">
        <v>102</v>
      </c>
      <c r="D5866" s="151" t="s">
        <v>78</v>
      </c>
      <c r="E5866" s="152">
        <v>2</v>
      </c>
      <c r="F5866" s="153">
        <v>139000</v>
      </c>
      <c r="G5866" s="153">
        <v>278000</v>
      </c>
      <c r="H5866" s="50"/>
    </row>
    <row r="5867" spans="1:8" ht="29.25">
      <c r="A5867" s="151" t="s">
        <v>1916</v>
      </c>
      <c r="B5867" s="151" t="s">
        <v>69</v>
      </c>
      <c r="C5867" s="151" t="s">
        <v>70</v>
      </c>
      <c r="D5867" s="151" t="s">
        <v>72</v>
      </c>
      <c r="E5867" s="152">
        <v>1</v>
      </c>
      <c r="F5867" s="153">
        <v>149000</v>
      </c>
      <c r="G5867" s="153">
        <v>149000</v>
      </c>
      <c r="H5867" s="50"/>
    </row>
    <row r="5868" spans="1:8" ht="29.25">
      <c r="A5868" s="151" t="s">
        <v>1916</v>
      </c>
      <c r="B5868" s="151" t="s">
        <v>98</v>
      </c>
      <c r="C5868" s="151" t="s">
        <v>99</v>
      </c>
      <c r="D5868" s="151" t="s">
        <v>72</v>
      </c>
      <c r="E5868" s="152">
        <v>4</v>
      </c>
      <c r="F5868" s="153">
        <v>99000</v>
      </c>
      <c r="G5868" s="153">
        <v>396000</v>
      </c>
      <c r="H5868" s="50"/>
    </row>
    <row r="5869" spans="1:8" ht="29.25">
      <c r="A5869" s="151" t="s">
        <v>1916</v>
      </c>
      <c r="B5869" s="151" t="s">
        <v>96</v>
      </c>
      <c r="C5869" s="151" t="s">
        <v>97</v>
      </c>
      <c r="D5869" s="151" t="s">
        <v>72</v>
      </c>
      <c r="E5869" s="152">
        <v>3</v>
      </c>
      <c r="F5869" s="153">
        <v>449000</v>
      </c>
      <c r="G5869" s="153">
        <v>1347000</v>
      </c>
      <c r="H5869" s="50"/>
    </row>
    <row r="5870" spans="1:8" ht="29.25">
      <c r="A5870" s="151" t="s">
        <v>1916</v>
      </c>
      <c r="B5870" s="151" t="s">
        <v>81</v>
      </c>
      <c r="C5870" s="151" t="s">
        <v>82</v>
      </c>
      <c r="D5870" s="151" t="s">
        <v>72</v>
      </c>
      <c r="E5870" s="152">
        <v>12</v>
      </c>
      <c r="F5870" s="153">
        <v>159000</v>
      </c>
      <c r="G5870" s="153">
        <v>1908000</v>
      </c>
      <c r="H5870" s="50"/>
    </row>
    <row r="5871" spans="1:8" ht="43.5">
      <c r="A5871" s="151" t="s">
        <v>1917</v>
      </c>
      <c r="B5871" s="151" t="s">
        <v>86</v>
      </c>
      <c r="C5871" s="151" t="s">
        <v>87</v>
      </c>
      <c r="D5871" s="151" t="s">
        <v>72</v>
      </c>
      <c r="E5871" s="152">
        <v>11</v>
      </c>
      <c r="F5871" s="153">
        <v>169000</v>
      </c>
      <c r="G5871" s="153">
        <v>1859000</v>
      </c>
      <c r="H5871" s="50"/>
    </row>
    <row r="5872" spans="1:8" ht="43.5">
      <c r="A5872" s="151" t="s">
        <v>1917</v>
      </c>
      <c r="B5872" s="151" t="s">
        <v>69</v>
      </c>
      <c r="C5872" s="151" t="s">
        <v>70</v>
      </c>
      <c r="D5872" s="151" t="s">
        <v>72</v>
      </c>
      <c r="E5872" s="152">
        <v>11</v>
      </c>
      <c r="F5872" s="153">
        <v>149000</v>
      </c>
      <c r="G5872" s="153">
        <v>1639000</v>
      </c>
      <c r="H5872" s="50"/>
    </row>
    <row r="5873" spans="1:8" ht="43.5">
      <c r="A5873" s="151" t="s">
        <v>1917</v>
      </c>
      <c r="B5873" s="151" t="s">
        <v>101</v>
      </c>
      <c r="C5873" s="151" t="s">
        <v>102</v>
      </c>
      <c r="D5873" s="151" t="s">
        <v>78</v>
      </c>
      <c r="E5873" s="152">
        <v>8</v>
      </c>
      <c r="F5873" s="153">
        <v>139000</v>
      </c>
      <c r="G5873" s="153">
        <v>1112000</v>
      </c>
      <c r="H5873" s="50"/>
    </row>
    <row r="5874" spans="1:8" ht="43.5">
      <c r="A5874" s="151" t="s">
        <v>1917</v>
      </c>
      <c r="B5874" s="151" t="s">
        <v>93</v>
      </c>
      <c r="C5874" s="151" t="s">
        <v>94</v>
      </c>
      <c r="D5874" s="151" t="s">
        <v>72</v>
      </c>
      <c r="E5874" s="152">
        <v>1</v>
      </c>
      <c r="F5874" s="153">
        <v>549000</v>
      </c>
      <c r="G5874" s="153">
        <v>549000</v>
      </c>
      <c r="H5874" s="50"/>
    </row>
    <row r="5875" spans="1:8" ht="29.25">
      <c r="A5875" s="151" t="s">
        <v>1918</v>
      </c>
      <c r="B5875" s="151" t="s">
        <v>86</v>
      </c>
      <c r="C5875" s="151" t="s">
        <v>87</v>
      </c>
      <c r="D5875" s="151" t="s">
        <v>72</v>
      </c>
      <c r="E5875" s="152">
        <v>12</v>
      </c>
      <c r="F5875" s="153">
        <v>169000</v>
      </c>
      <c r="G5875" s="153">
        <v>2028000</v>
      </c>
      <c r="H5875" s="50"/>
    </row>
    <row r="5876" spans="1:8" ht="29.25">
      <c r="A5876" s="151" t="s">
        <v>1918</v>
      </c>
      <c r="B5876" s="151" t="s">
        <v>81</v>
      </c>
      <c r="C5876" s="151" t="s">
        <v>82</v>
      </c>
      <c r="D5876" s="151" t="s">
        <v>72</v>
      </c>
      <c r="E5876" s="152">
        <v>2</v>
      </c>
      <c r="F5876" s="153">
        <v>159000</v>
      </c>
      <c r="G5876" s="153">
        <v>318000</v>
      </c>
      <c r="H5876" s="50"/>
    </row>
    <row r="5877" spans="1:8" ht="29.25">
      <c r="A5877" s="151" t="s">
        <v>1918</v>
      </c>
      <c r="B5877" s="151" t="s">
        <v>101</v>
      </c>
      <c r="C5877" s="151" t="s">
        <v>102</v>
      </c>
      <c r="D5877" s="151" t="s">
        <v>78</v>
      </c>
      <c r="E5877" s="152">
        <v>10</v>
      </c>
      <c r="F5877" s="153">
        <v>139000</v>
      </c>
      <c r="G5877" s="153">
        <v>1390000</v>
      </c>
      <c r="H5877" s="50"/>
    </row>
    <row r="5878" spans="1:8" ht="29.25">
      <c r="A5878" s="151" t="s">
        <v>1918</v>
      </c>
      <c r="B5878" s="151" t="s">
        <v>73</v>
      </c>
      <c r="C5878" s="151" t="s">
        <v>74</v>
      </c>
      <c r="D5878" s="151" t="s">
        <v>72</v>
      </c>
      <c r="E5878" s="152">
        <v>12</v>
      </c>
      <c r="F5878" s="153">
        <v>119000</v>
      </c>
      <c r="G5878" s="153">
        <v>1428000</v>
      </c>
      <c r="H5878" s="50"/>
    </row>
    <row r="5879" spans="1:8" ht="29.25">
      <c r="A5879" s="151" t="s">
        <v>1919</v>
      </c>
      <c r="B5879" s="151" t="s">
        <v>73</v>
      </c>
      <c r="C5879" s="151" t="s">
        <v>74</v>
      </c>
      <c r="D5879" s="151" t="s">
        <v>72</v>
      </c>
      <c r="E5879" s="152">
        <v>6</v>
      </c>
      <c r="F5879" s="153">
        <v>119000</v>
      </c>
      <c r="G5879" s="153">
        <v>714000</v>
      </c>
      <c r="H5879" s="50"/>
    </row>
    <row r="5880" spans="1:8" ht="29.25">
      <c r="A5880" s="151" t="s">
        <v>1919</v>
      </c>
      <c r="B5880" s="151" t="s">
        <v>86</v>
      </c>
      <c r="C5880" s="151" t="s">
        <v>87</v>
      </c>
      <c r="D5880" s="151" t="s">
        <v>72</v>
      </c>
      <c r="E5880" s="152">
        <v>12</v>
      </c>
      <c r="F5880" s="153">
        <v>169000</v>
      </c>
      <c r="G5880" s="153">
        <v>2028000</v>
      </c>
      <c r="H5880" s="50"/>
    </row>
    <row r="5881" spans="1:8" ht="43.5">
      <c r="A5881" s="151" t="s">
        <v>1920</v>
      </c>
      <c r="B5881" s="151" t="s">
        <v>98</v>
      </c>
      <c r="C5881" s="151" t="s">
        <v>99</v>
      </c>
      <c r="D5881" s="151" t="s">
        <v>72</v>
      </c>
      <c r="E5881" s="152">
        <v>5</v>
      </c>
      <c r="F5881" s="153">
        <v>99000</v>
      </c>
      <c r="G5881" s="153">
        <v>495000</v>
      </c>
      <c r="H5881" s="50"/>
    </row>
    <row r="5882" spans="1:8" ht="43.5">
      <c r="A5882" s="151" t="s">
        <v>1920</v>
      </c>
      <c r="B5882" s="151" t="s">
        <v>73</v>
      </c>
      <c r="C5882" s="151" t="s">
        <v>74</v>
      </c>
      <c r="D5882" s="151" t="s">
        <v>72</v>
      </c>
      <c r="E5882" s="152">
        <v>3</v>
      </c>
      <c r="F5882" s="153">
        <v>119000</v>
      </c>
      <c r="G5882" s="153">
        <v>357000</v>
      </c>
      <c r="H5882" s="50"/>
    </row>
    <row r="5883" spans="1:8" ht="43.5">
      <c r="A5883" s="151" t="s">
        <v>1920</v>
      </c>
      <c r="B5883" s="151" t="s">
        <v>79</v>
      </c>
      <c r="C5883" s="151" t="s">
        <v>80</v>
      </c>
      <c r="D5883" s="151" t="s">
        <v>72</v>
      </c>
      <c r="E5883" s="152">
        <v>2</v>
      </c>
      <c r="F5883" s="153">
        <v>129000</v>
      </c>
      <c r="G5883" s="153">
        <v>258000</v>
      </c>
      <c r="H5883" s="50"/>
    </row>
    <row r="5884" spans="1:8" ht="43.5">
      <c r="A5884" s="151" t="s">
        <v>1921</v>
      </c>
      <c r="B5884" s="151" t="s">
        <v>91</v>
      </c>
      <c r="C5884" s="151" t="s">
        <v>92</v>
      </c>
      <c r="D5884" s="151" t="s">
        <v>72</v>
      </c>
      <c r="E5884" s="152">
        <v>2</v>
      </c>
      <c r="F5884" s="153">
        <v>249000</v>
      </c>
      <c r="G5884" s="153">
        <v>498000</v>
      </c>
      <c r="H5884" s="50"/>
    </row>
    <row r="5885" spans="1:8" ht="43.5">
      <c r="A5885" s="151" t="s">
        <v>1921</v>
      </c>
      <c r="B5885" s="151" t="s">
        <v>101</v>
      </c>
      <c r="C5885" s="151" t="s">
        <v>102</v>
      </c>
      <c r="D5885" s="151" t="s">
        <v>78</v>
      </c>
      <c r="E5885" s="152">
        <v>2</v>
      </c>
      <c r="F5885" s="153">
        <v>139000</v>
      </c>
      <c r="G5885" s="153">
        <v>278000</v>
      </c>
      <c r="H5885" s="50"/>
    </row>
    <row r="5886" spans="1:8" ht="43.5">
      <c r="A5886" s="151" t="s">
        <v>1921</v>
      </c>
      <c r="B5886" s="151" t="s">
        <v>98</v>
      </c>
      <c r="C5886" s="151" t="s">
        <v>99</v>
      </c>
      <c r="D5886" s="151" t="s">
        <v>72</v>
      </c>
      <c r="E5886" s="152">
        <v>5</v>
      </c>
      <c r="F5886" s="153">
        <v>99000</v>
      </c>
      <c r="G5886" s="153">
        <v>495000</v>
      </c>
      <c r="H5886" s="50"/>
    </row>
    <row r="5887" spans="1:8" ht="43.5">
      <c r="A5887" s="151" t="s">
        <v>1921</v>
      </c>
      <c r="B5887" s="151" t="s">
        <v>75</v>
      </c>
      <c r="C5887" s="151" t="s">
        <v>76</v>
      </c>
      <c r="D5887" s="151" t="s">
        <v>78</v>
      </c>
      <c r="E5887" s="152">
        <v>2</v>
      </c>
      <c r="F5887" s="153">
        <v>189000</v>
      </c>
      <c r="G5887" s="153">
        <v>378000</v>
      </c>
      <c r="H5887" s="50"/>
    </row>
    <row r="5888" spans="1:8" ht="43.5">
      <c r="A5888" s="151" t="s">
        <v>1921</v>
      </c>
      <c r="B5888" s="151" t="s">
        <v>93</v>
      </c>
      <c r="C5888" s="151" t="s">
        <v>94</v>
      </c>
      <c r="D5888" s="151" t="s">
        <v>72</v>
      </c>
      <c r="E5888" s="152">
        <v>3</v>
      </c>
      <c r="F5888" s="153">
        <v>549000</v>
      </c>
      <c r="G5888" s="153">
        <v>1647000</v>
      </c>
      <c r="H5888" s="50"/>
    </row>
    <row r="5889" spans="1:8" ht="43.5">
      <c r="A5889" s="151" t="s">
        <v>1921</v>
      </c>
      <c r="B5889" s="151" t="s">
        <v>96</v>
      </c>
      <c r="C5889" s="151" t="s">
        <v>97</v>
      </c>
      <c r="D5889" s="151" t="s">
        <v>72</v>
      </c>
      <c r="E5889" s="152">
        <v>3</v>
      </c>
      <c r="F5889" s="153">
        <v>449000</v>
      </c>
      <c r="G5889" s="153">
        <v>1347000</v>
      </c>
      <c r="H5889" s="50"/>
    </row>
    <row r="5890" spans="1:8" ht="29.25">
      <c r="A5890" s="151" t="s">
        <v>1922</v>
      </c>
      <c r="B5890" s="151" t="s">
        <v>91</v>
      </c>
      <c r="C5890" s="151" t="s">
        <v>92</v>
      </c>
      <c r="D5890" s="151" t="s">
        <v>72</v>
      </c>
      <c r="E5890" s="152">
        <v>7</v>
      </c>
      <c r="F5890" s="153">
        <v>249000</v>
      </c>
      <c r="G5890" s="153">
        <v>1743000</v>
      </c>
      <c r="H5890" s="50"/>
    </row>
    <row r="5891" spans="1:8" ht="43.5">
      <c r="A5891" s="151" t="s">
        <v>1923</v>
      </c>
      <c r="B5891" s="151" t="s">
        <v>98</v>
      </c>
      <c r="C5891" s="151" t="s">
        <v>99</v>
      </c>
      <c r="D5891" s="151" t="s">
        <v>72</v>
      </c>
      <c r="E5891" s="152">
        <v>12</v>
      </c>
      <c r="F5891" s="153">
        <v>99000</v>
      </c>
      <c r="G5891" s="153">
        <v>1188000</v>
      </c>
      <c r="H5891" s="50"/>
    </row>
    <row r="5892" spans="1:8" ht="43.5">
      <c r="A5892" s="151" t="s">
        <v>1923</v>
      </c>
      <c r="B5892" s="151" t="s">
        <v>81</v>
      </c>
      <c r="C5892" s="151" t="s">
        <v>82</v>
      </c>
      <c r="D5892" s="151" t="s">
        <v>72</v>
      </c>
      <c r="E5892" s="152">
        <v>1</v>
      </c>
      <c r="F5892" s="153">
        <v>159000</v>
      </c>
      <c r="G5892" s="153">
        <v>159000</v>
      </c>
      <c r="H5892" s="50"/>
    </row>
    <row r="5893" spans="1:8" ht="43.5">
      <c r="A5893" s="151" t="s">
        <v>1923</v>
      </c>
      <c r="B5893" s="151" t="s">
        <v>96</v>
      </c>
      <c r="C5893" s="151" t="s">
        <v>97</v>
      </c>
      <c r="D5893" s="151" t="s">
        <v>72</v>
      </c>
      <c r="E5893" s="152">
        <v>5</v>
      </c>
      <c r="F5893" s="153">
        <v>449000</v>
      </c>
      <c r="G5893" s="153">
        <v>2245000</v>
      </c>
      <c r="H5893" s="50"/>
    </row>
    <row r="5894" spans="1:8" ht="43.5">
      <c r="A5894" s="151" t="s">
        <v>1923</v>
      </c>
      <c r="B5894" s="151" t="s">
        <v>93</v>
      </c>
      <c r="C5894" s="151" t="s">
        <v>94</v>
      </c>
      <c r="D5894" s="151" t="s">
        <v>72</v>
      </c>
      <c r="E5894" s="152">
        <v>1</v>
      </c>
      <c r="F5894" s="153">
        <v>549000</v>
      </c>
      <c r="G5894" s="153">
        <v>549000</v>
      </c>
      <c r="H5894" s="50"/>
    </row>
    <row r="5895" spans="1:8" ht="43.5">
      <c r="A5895" s="151" t="s">
        <v>1923</v>
      </c>
      <c r="B5895" s="151" t="s">
        <v>101</v>
      </c>
      <c r="C5895" s="151" t="s">
        <v>102</v>
      </c>
      <c r="D5895" s="151" t="s">
        <v>78</v>
      </c>
      <c r="E5895" s="152">
        <v>12</v>
      </c>
      <c r="F5895" s="153">
        <v>139000</v>
      </c>
      <c r="G5895" s="153">
        <v>1668000</v>
      </c>
      <c r="H5895" s="50"/>
    </row>
    <row r="5896" spans="1:8" ht="43.5">
      <c r="A5896" s="151" t="s">
        <v>1924</v>
      </c>
      <c r="B5896" s="151" t="s">
        <v>73</v>
      </c>
      <c r="C5896" s="151" t="s">
        <v>74</v>
      </c>
      <c r="D5896" s="151" t="s">
        <v>72</v>
      </c>
      <c r="E5896" s="152">
        <v>12</v>
      </c>
      <c r="F5896" s="153">
        <v>119000</v>
      </c>
      <c r="G5896" s="153">
        <v>1428000</v>
      </c>
      <c r="H5896" s="50"/>
    </row>
    <row r="5897" spans="1:8" ht="43.5">
      <c r="A5897" s="151" t="s">
        <v>1924</v>
      </c>
      <c r="B5897" s="151" t="s">
        <v>98</v>
      </c>
      <c r="C5897" s="151" t="s">
        <v>99</v>
      </c>
      <c r="D5897" s="151" t="s">
        <v>72</v>
      </c>
      <c r="E5897" s="152">
        <v>7</v>
      </c>
      <c r="F5897" s="153">
        <v>99000</v>
      </c>
      <c r="G5897" s="153">
        <v>693000</v>
      </c>
      <c r="H5897" s="50"/>
    </row>
    <row r="5898" spans="1:8" ht="43.5">
      <c r="A5898" s="151" t="s">
        <v>1924</v>
      </c>
      <c r="B5898" s="151" t="s">
        <v>96</v>
      </c>
      <c r="C5898" s="151" t="s">
        <v>97</v>
      </c>
      <c r="D5898" s="151" t="s">
        <v>72</v>
      </c>
      <c r="E5898" s="152">
        <v>4</v>
      </c>
      <c r="F5898" s="153">
        <v>449000</v>
      </c>
      <c r="G5898" s="153">
        <v>1796000</v>
      </c>
      <c r="H5898" s="50"/>
    </row>
    <row r="5899" spans="1:8" ht="43.5">
      <c r="A5899" s="151" t="s">
        <v>1924</v>
      </c>
      <c r="B5899" s="151" t="s">
        <v>88</v>
      </c>
      <c r="C5899" s="151" t="s">
        <v>89</v>
      </c>
      <c r="D5899" s="151" t="s">
        <v>72</v>
      </c>
      <c r="E5899" s="152">
        <v>1</v>
      </c>
      <c r="F5899" s="153">
        <v>299000</v>
      </c>
      <c r="G5899" s="153">
        <v>299000</v>
      </c>
      <c r="H5899" s="50"/>
    </row>
    <row r="5900" spans="1:8" ht="43.5">
      <c r="A5900" s="151" t="s">
        <v>1924</v>
      </c>
      <c r="B5900" s="151" t="s">
        <v>83</v>
      </c>
      <c r="C5900" s="151" t="s">
        <v>84</v>
      </c>
      <c r="D5900" s="151" t="s">
        <v>72</v>
      </c>
      <c r="E5900" s="152">
        <v>10</v>
      </c>
      <c r="F5900" s="153">
        <v>125000</v>
      </c>
      <c r="G5900" s="153">
        <v>1250000</v>
      </c>
      <c r="H5900" s="50"/>
    </row>
    <row r="5901" spans="1:8" ht="43.5">
      <c r="A5901" s="151" t="s">
        <v>1924</v>
      </c>
      <c r="B5901" s="151" t="s">
        <v>69</v>
      </c>
      <c r="C5901" s="151" t="s">
        <v>70</v>
      </c>
      <c r="D5901" s="151" t="s">
        <v>72</v>
      </c>
      <c r="E5901" s="152">
        <v>10</v>
      </c>
      <c r="F5901" s="153">
        <v>149000</v>
      </c>
      <c r="G5901" s="153">
        <v>1490000</v>
      </c>
      <c r="H5901" s="50"/>
    </row>
    <row r="5902" spans="1:8" ht="43.5">
      <c r="A5902" s="151" t="s">
        <v>1925</v>
      </c>
      <c r="B5902" s="151" t="s">
        <v>86</v>
      </c>
      <c r="C5902" s="151" t="s">
        <v>87</v>
      </c>
      <c r="D5902" s="151" t="s">
        <v>72</v>
      </c>
      <c r="E5902" s="152">
        <v>5</v>
      </c>
      <c r="F5902" s="153">
        <v>169000</v>
      </c>
      <c r="G5902" s="153">
        <v>845000</v>
      </c>
      <c r="H5902" s="50"/>
    </row>
    <row r="5903" spans="1:8" ht="43.5">
      <c r="A5903" s="151" t="s">
        <v>1925</v>
      </c>
      <c r="B5903" s="151" t="s">
        <v>88</v>
      </c>
      <c r="C5903" s="151" t="s">
        <v>89</v>
      </c>
      <c r="D5903" s="151" t="s">
        <v>72</v>
      </c>
      <c r="E5903" s="152">
        <v>7</v>
      </c>
      <c r="F5903" s="153">
        <v>299000</v>
      </c>
      <c r="G5903" s="153">
        <v>2093000</v>
      </c>
      <c r="H5903" s="50"/>
    </row>
    <row r="5904" spans="1:8" ht="43.5">
      <c r="A5904" s="151" t="s">
        <v>1925</v>
      </c>
      <c r="B5904" s="151" t="s">
        <v>81</v>
      </c>
      <c r="C5904" s="151" t="s">
        <v>82</v>
      </c>
      <c r="D5904" s="151" t="s">
        <v>72</v>
      </c>
      <c r="E5904" s="152">
        <v>7</v>
      </c>
      <c r="F5904" s="153">
        <v>159000</v>
      </c>
      <c r="G5904" s="153">
        <v>1113000</v>
      </c>
      <c r="H5904" s="50"/>
    </row>
    <row r="5905" spans="1:8" ht="43.5">
      <c r="A5905" s="151" t="s">
        <v>1925</v>
      </c>
      <c r="B5905" s="151" t="s">
        <v>96</v>
      </c>
      <c r="C5905" s="151" t="s">
        <v>97</v>
      </c>
      <c r="D5905" s="151" t="s">
        <v>72</v>
      </c>
      <c r="E5905" s="152">
        <v>2</v>
      </c>
      <c r="F5905" s="153">
        <v>449000</v>
      </c>
      <c r="G5905" s="153">
        <v>898000</v>
      </c>
      <c r="H5905" s="50"/>
    </row>
    <row r="5906" spans="1:8" ht="29.25">
      <c r="A5906" s="151" t="s">
        <v>1926</v>
      </c>
      <c r="B5906" s="151" t="s">
        <v>86</v>
      </c>
      <c r="C5906" s="151" t="s">
        <v>87</v>
      </c>
      <c r="D5906" s="151" t="s">
        <v>72</v>
      </c>
      <c r="E5906" s="152">
        <v>6</v>
      </c>
      <c r="F5906" s="153">
        <v>169000</v>
      </c>
      <c r="G5906" s="153">
        <v>1014000</v>
      </c>
      <c r="H5906" s="50"/>
    </row>
    <row r="5907" spans="1:8" ht="29.25">
      <c r="A5907" s="151" t="s">
        <v>1926</v>
      </c>
      <c r="B5907" s="151" t="s">
        <v>73</v>
      </c>
      <c r="C5907" s="151" t="s">
        <v>74</v>
      </c>
      <c r="D5907" s="151" t="s">
        <v>72</v>
      </c>
      <c r="E5907" s="152">
        <v>12</v>
      </c>
      <c r="F5907" s="153">
        <v>119000</v>
      </c>
      <c r="G5907" s="153">
        <v>1428000</v>
      </c>
      <c r="H5907" s="50"/>
    </row>
    <row r="5908" spans="1:8" ht="29.25">
      <c r="A5908" s="151" t="s">
        <v>1926</v>
      </c>
      <c r="B5908" s="151" t="s">
        <v>69</v>
      </c>
      <c r="C5908" s="151" t="s">
        <v>70</v>
      </c>
      <c r="D5908" s="151" t="s">
        <v>72</v>
      </c>
      <c r="E5908" s="152">
        <v>7</v>
      </c>
      <c r="F5908" s="153">
        <v>149000</v>
      </c>
      <c r="G5908" s="153">
        <v>1043000</v>
      </c>
      <c r="H5908" s="50"/>
    </row>
    <row r="5909" spans="1:8" ht="29.25">
      <c r="A5909" s="151" t="s">
        <v>1926</v>
      </c>
      <c r="B5909" s="151" t="s">
        <v>81</v>
      </c>
      <c r="C5909" s="151" t="s">
        <v>82</v>
      </c>
      <c r="D5909" s="151" t="s">
        <v>72</v>
      </c>
      <c r="E5909" s="152">
        <v>1</v>
      </c>
      <c r="F5909" s="153">
        <v>159000</v>
      </c>
      <c r="G5909" s="153">
        <v>159000</v>
      </c>
      <c r="H5909" s="50"/>
    </row>
    <row r="5910" spans="1:8" ht="43.5">
      <c r="A5910" s="151" t="s">
        <v>1927</v>
      </c>
      <c r="B5910" s="151" t="s">
        <v>75</v>
      </c>
      <c r="C5910" s="151" t="s">
        <v>76</v>
      </c>
      <c r="D5910" s="151" t="s">
        <v>78</v>
      </c>
      <c r="E5910" s="152">
        <v>10</v>
      </c>
      <c r="F5910" s="153">
        <v>189000</v>
      </c>
      <c r="G5910" s="153">
        <v>1890000</v>
      </c>
      <c r="H5910" s="50"/>
    </row>
    <row r="5911" spans="1:8" ht="43.5">
      <c r="A5911" s="151" t="s">
        <v>1927</v>
      </c>
      <c r="B5911" s="151" t="s">
        <v>81</v>
      </c>
      <c r="C5911" s="151" t="s">
        <v>82</v>
      </c>
      <c r="D5911" s="151" t="s">
        <v>72</v>
      </c>
      <c r="E5911" s="152">
        <v>12</v>
      </c>
      <c r="F5911" s="153">
        <v>159000</v>
      </c>
      <c r="G5911" s="153">
        <v>1908000</v>
      </c>
      <c r="H5911" s="50"/>
    </row>
    <row r="5912" spans="1:8" ht="43.5">
      <c r="A5912" s="151" t="s">
        <v>1927</v>
      </c>
      <c r="B5912" s="151" t="s">
        <v>101</v>
      </c>
      <c r="C5912" s="151" t="s">
        <v>102</v>
      </c>
      <c r="D5912" s="151" t="s">
        <v>78</v>
      </c>
      <c r="E5912" s="152">
        <v>9</v>
      </c>
      <c r="F5912" s="153">
        <v>139000</v>
      </c>
      <c r="G5912" s="153">
        <v>1251000</v>
      </c>
      <c r="H5912" s="50"/>
    </row>
    <row r="5913" spans="1:8" ht="43.5">
      <c r="A5913" s="151" t="s">
        <v>1927</v>
      </c>
      <c r="B5913" s="151" t="s">
        <v>96</v>
      </c>
      <c r="C5913" s="151" t="s">
        <v>97</v>
      </c>
      <c r="D5913" s="151" t="s">
        <v>72</v>
      </c>
      <c r="E5913" s="152">
        <v>4</v>
      </c>
      <c r="F5913" s="153">
        <v>449000</v>
      </c>
      <c r="G5913" s="153">
        <v>1796000</v>
      </c>
      <c r="H5913" s="50"/>
    </row>
    <row r="5914" spans="1:8" ht="43.5">
      <c r="A5914" s="151" t="s">
        <v>1927</v>
      </c>
      <c r="B5914" s="151" t="s">
        <v>86</v>
      </c>
      <c r="C5914" s="151" t="s">
        <v>87</v>
      </c>
      <c r="D5914" s="151" t="s">
        <v>72</v>
      </c>
      <c r="E5914" s="152">
        <v>5</v>
      </c>
      <c r="F5914" s="153">
        <v>169000</v>
      </c>
      <c r="G5914" s="153">
        <v>845000</v>
      </c>
      <c r="H5914" s="50"/>
    </row>
    <row r="5915" spans="1:8" ht="43.5">
      <c r="A5915" s="151" t="s">
        <v>1928</v>
      </c>
      <c r="B5915" s="151" t="s">
        <v>96</v>
      </c>
      <c r="C5915" s="151" t="s">
        <v>97</v>
      </c>
      <c r="D5915" s="151" t="s">
        <v>72</v>
      </c>
      <c r="E5915" s="152">
        <v>3</v>
      </c>
      <c r="F5915" s="153">
        <v>449000</v>
      </c>
      <c r="G5915" s="153">
        <v>1347000</v>
      </c>
      <c r="H5915" s="50"/>
    </row>
    <row r="5916" spans="1:8" ht="43.5">
      <c r="A5916" s="151" t="s">
        <v>1928</v>
      </c>
      <c r="B5916" s="151" t="s">
        <v>79</v>
      </c>
      <c r="C5916" s="151" t="s">
        <v>80</v>
      </c>
      <c r="D5916" s="151" t="s">
        <v>72</v>
      </c>
      <c r="E5916" s="152">
        <v>8</v>
      </c>
      <c r="F5916" s="153">
        <v>129000</v>
      </c>
      <c r="G5916" s="153">
        <v>1032000</v>
      </c>
      <c r="H5916" s="50"/>
    </row>
    <row r="5917" spans="1:8" ht="43.5">
      <c r="A5917" s="151" t="s">
        <v>1928</v>
      </c>
      <c r="B5917" s="151" t="s">
        <v>75</v>
      </c>
      <c r="C5917" s="151" t="s">
        <v>76</v>
      </c>
      <c r="D5917" s="151" t="s">
        <v>78</v>
      </c>
      <c r="E5917" s="152">
        <v>11</v>
      </c>
      <c r="F5917" s="153">
        <v>189000</v>
      </c>
      <c r="G5917" s="153">
        <v>2079000</v>
      </c>
      <c r="H5917" s="50"/>
    </row>
    <row r="5918" spans="1:8" ht="43.5">
      <c r="A5918" s="151" t="s">
        <v>1929</v>
      </c>
      <c r="B5918" s="151" t="s">
        <v>98</v>
      </c>
      <c r="C5918" s="151" t="s">
        <v>99</v>
      </c>
      <c r="D5918" s="151" t="s">
        <v>72</v>
      </c>
      <c r="E5918" s="152">
        <v>10</v>
      </c>
      <c r="F5918" s="153">
        <v>99000</v>
      </c>
      <c r="G5918" s="153">
        <v>990000</v>
      </c>
      <c r="H5918" s="50"/>
    </row>
    <row r="5919" spans="1:8" ht="43.5">
      <c r="A5919" s="151" t="s">
        <v>1929</v>
      </c>
      <c r="B5919" s="151" t="s">
        <v>93</v>
      </c>
      <c r="C5919" s="151" t="s">
        <v>94</v>
      </c>
      <c r="D5919" s="151" t="s">
        <v>72</v>
      </c>
      <c r="E5919" s="152">
        <v>4</v>
      </c>
      <c r="F5919" s="153">
        <v>549000</v>
      </c>
      <c r="G5919" s="153">
        <v>2196000</v>
      </c>
      <c r="H5919" s="50"/>
    </row>
    <row r="5920" spans="1:8" ht="29.25">
      <c r="A5920" s="151" t="s">
        <v>1930</v>
      </c>
      <c r="B5920" s="151" t="s">
        <v>88</v>
      </c>
      <c r="C5920" s="151" t="s">
        <v>89</v>
      </c>
      <c r="D5920" s="151" t="s">
        <v>72</v>
      </c>
      <c r="E5920" s="152">
        <v>3</v>
      </c>
      <c r="F5920" s="153">
        <v>299000</v>
      </c>
      <c r="G5920" s="153">
        <v>897000</v>
      </c>
      <c r="H5920" s="50"/>
    </row>
    <row r="5921" spans="1:8" ht="29.25">
      <c r="A5921" s="151" t="s">
        <v>1930</v>
      </c>
      <c r="B5921" s="151" t="s">
        <v>81</v>
      </c>
      <c r="C5921" s="151" t="s">
        <v>82</v>
      </c>
      <c r="D5921" s="151" t="s">
        <v>72</v>
      </c>
      <c r="E5921" s="152">
        <v>8</v>
      </c>
      <c r="F5921" s="153">
        <v>159000</v>
      </c>
      <c r="G5921" s="153">
        <v>1272000</v>
      </c>
      <c r="H5921" s="50"/>
    </row>
    <row r="5922" spans="1:8" ht="29.25">
      <c r="A5922" s="151" t="s">
        <v>1930</v>
      </c>
      <c r="B5922" s="151" t="s">
        <v>73</v>
      </c>
      <c r="C5922" s="151" t="s">
        <v>74</v>
      </c>
      <c r="D5922" s="151" t="s">
        <v>72</v>
      </c>
      <c r="E5922" s="152">
        <v>2</v>
      </c>
      <c r="F5922" s="153">
        <v>119000</v>
      </c>
      <c r="G5922" s="153">
        <v>238000</v>
      </c>
      <c r="H5922" s="50"/>
    </row>
    <row r="5923" spans="1:8" ht="43.5">
      <c r="A5923" s="151" t="s">
        <v>1931</v>
      </c>
      <c r="B5923" s="151" t="s">
        <v>69</v>
      </c>
      <c r="C5923" s="151" t="s">
        <v>70</v>
      </c>
      <c r="D5923" s="151" t="s">
        <v>72</v>
      </c>
      <c r="E5923" s="152">
        <v>5</v>
      </c>
      <c r="F5923" s="153">
        <v>149000</v>
      </c>
      <c r="G5923" s="153">
        <v>745000</v>
      </c>
      <c r="H5923" s="50"/>
    </row>
    <row r="5924" spans="1:8" ht="43.5">
      <c r="A5924" s="151" t="s">
        <v>1931</v>
      </c>
      <c r="B5924" s="151" t="s">
        <v>91</v>
      </c>
      <c r="C5924" s="151" t="s">
        <v>92</v>
      </c>
      <c r="D5924" s="151" t="s">
        <v>72</v>
      </c>
      <c r="E5924" s="152">
        <v>6</v>
      </c>
      <c r="F5924" s="153">
        <v>249000</v>
      </c>
      <c r="G5924" s="153">
        <v>1494000</v>
      </c>
      <c r="H5924" s="50"/>
    </row>
    <row r="5925" spans="1:8" ht="43.5">
      <c r="A5925" s="151" t="s">
        <v>1931</v>
      </c>
      <c r="B5925" s="151" t="s">
        <v>75</v>
      </c>
      <c r="C5925" s="151" t="s">
        <v>76</v>
      </c>
      <c r="D5925" s="151" t="s">
        <v>78</v>
      </c>
      <c r="E5925" s="152">
        <v>9</v>
      </c>
      <c r="F5925" s="153">
        <v>189000</v>
      </c>
      <c r="G5925" s="153">
        <v>1701000</v>
      </c>
      <c r="H5925" s="50"/>
    </row>
    <row r="5926" spans="1:8" ht="43.5">
      <c r="A5926" s="151" t="s">
        <v>1931</v>
      </c>
      <c r="B5926" s="151" t="s">
        <v>81</v>
      </c>
      <c r="C5926" s="151" t="s">
        <v>82</v>
      </c>
      <c r="D5926" s="151" t="s">
        <v>72</v>
      </c>
      <c r="E5926" s="152">
        <v>3</v>
      </c>
      <c r="F5926" s="153">
        <v>159000</v>
      </c>
      <c r="G5926" s="153">
        <v>477000</v>
      </c>
      <c r="H5926" s="50"/>
    </row>
    <row r="5927" spans="1:8" ht="43.5">
      <c r="A5927" s="151" t="s">
        <v>1931</v>
      </c>
      <c r="B5927" s="151" t="s">
        <v>88</v>
      </c>
      <c r="C5927" s="151" t="s">
        <v>89</v>
      </c>
      <c r="D5927" s="151" t="s">
        <v>72</v>
      </c>
      <c r="E5927" s="152">
        <v>4</v>
      </c>
      <c r="F5927" s="153">
        <v>299000</v>
      </c>
      <c r="G5927" s="153">
        <v>1196000</v>
      </c>
      <c r="H5927" s="50"/>
    </row>
    <row r="5928" spans="1:8" ht="43.5">
      <c r="A5928" s="151" t="s">
        <v>1932</v>
      </c>
      <c r="B5928" s="151" t="s">
        <v>98</v>
      </c>
      <c r="C5928" s="151" t="s">
        <v>99</v>
      </c>
      <c r="D5928" s="151" t="s">
        <v>72</v>
      </c>
      <c r="E5928" s="152">
        <v>6</v>
      </c>
      <c r="F5928" s="153">
        <v>99000</v>
      </c>
      <c r="G5928" s="153">
        <v>594000</v>
      </c>
      <c r="H5928" s="50"/>
    </row>
    <row r="5929" spans="1:8" ht="43.5">
      <c r="A5929" s="151" t="s">
        <v>1932</v>
      </c>
      <c r="B5929" s="151" t="s">
        <v>81</v>
      </c>
      <c r="C5929" s="151" t="s">
        <v>82</v>
      </c>
      <c r="D5929" s="151" t="s">
        <v>72</v>
      </c>
      <c r="E5929" s="152">
        <v>4</v>
      </c>
      <c r="F5929" s="153">
        <v>159000</v>
      </c>
      <c r="G5929" s="153">
        <v>636000</v>
      </c>
      <c r="H5929" s="50"/>
    </row>
    <row r="5930" spans="1:8" ht="43.5">
      <c r="A5930" s="151" t="s">
        <v>1932</v>
      </c>
      <c r="B5930" s="151" t="s">
        <v>83</v>
      </c>
      <c r="C5930" s="151" t="s">
        <v>84</v>
      </c>
      <c r="D5930" s="151" t="s">
        <v>72</v>
      </c>
      <c r="E5930" s="152">
        <v>4</v>
      </c>
      <c r="F5930" s="153">
        <v>125000</v>
      </c>
      <c r="G5930" s="153">
        <v>500000</v>
      </c>
      <c r="H5930" s="50"/>
    </row>
    <row r="5931" spans="1:8" ht="43.5">
      <c r="A5931" s="151" t="s">
        <v>1933</v>
      </c>
      <c r="B5931" s="151" t="s">
        <v>69</v>
      </c>
      <c r="C5931" s="151" t="s">
        <v>70</v>
      </c>
      <c r="D5931" s="151" t="s">
        <v>72</v>
      </c>
      <c r="E5931" s="152">
        <v>10</v>
      </c>
      <c r="F5931" s="153">
        <v>149000</v>
      </c>
      <c r="G5931" s="153">
        <v>1490000</v>
      </c>
      <c r="H5931" s="50"/>
    </row>
    <row r="5932" spans="1:8" ht="43.5">
      <c r="A5932" s="151" t="s">
        <v>1933</v>
      </c>
      <c r="B5932" s="151" t="s">
        <v>79</v>
      </c>
      <c r="C5932" s="151" t="s">
        <v>80</v>
      </c>
      <c r="D5932" s="151" t="s">
        <v>72</v>
      </c>
      <c r="E5932" s="152">
        <v>4</v>
      </c>
      <c r="F5932" s="153">
        <v>129000</v>
      </c>
      <c r="G5932" s="153">
        <v>516000</v>
      </c>
      <c r="H5932" s="50"/>
    </row>
    <row r="5933" spans="1:8" ht="43.5">
      <c r="A5933" s="151" t="s">
        <v>1933</v>
      </c>
      <c r="B5933" s="151" t="s">
        <v>86</v>
      </c>
      <c r="C5933" s="151" t="s">
        <v>87</v>
      </c>
      <c r="D5933" s="151" t="s">
        <v>72</v>
      </c>
      <c r="E5933" s="152">
        <v>10</v>
      </c>
      <c r="F5933" s="153">
        <v>169000</v>
      </c>
      <c r="G5933" s="153">
        <v>1690000</v>
      </c>
      <c r="H5933" s="50"/>
    </row>
    <row r="5934" spans="1:8" ht="43.5">
      <c r="A5934" s="151" t="s">
        <v>1933</v>
      </c>
      <c r="B5934" s="151" t="s">
        <v>101</v>
      </c>
      <c r="C5934" s="151" t="s">
        <v>102</v>
      </c>
      <c r="D5934" s="151" t="s">
        <v>78</v>
      </c>
      <c r="E5934" s="152">
        <v>5</v>
      </c>
      <c r="F5934" s="153">
        <v>139000</v>
      </c>
      <c r="G5934" s="153">
        <v>695000</v>
      </c>
      <c r="H5934" s="50"/>
    </row>
    <row r="5935" spans="1:8" ht="29.25">
      <c r="A5935" s="151" t="s">
        <v>1934</v>
      </c>
      <c r="B5935" s="151" t="s">
        <v>73</v>
      </c>
      <c r="C5935" s="151" t="s">
        <v>74</v>
      </c>
      <c r="D5935" s="151" t="s">
        <v>72</v>
      </c>
      <c r="E5935" s="152">
        <v>7</v>
      </c>
      <c r="F5935" s="153">
        <v>119000</v>
      </c>
      <c r="G5935" s="153">
        <v>833000</v>
      </c>
      <c r="H5935" s="50"/>
    </row>
    <row r="5936" spans="1:8" ht="29.25">
      <c r="A5936" s="151" t="s">
        <v>1934</v>
      </c>
      <c r="B5936" s="151" t="s">
        <v>75</v>
      </c>
      <c r="C5936" s="151" t="s">
        <v>76</v>
      </c>
      <c r="D5936" s="151" t="s">
        <v>78</v>
      </c>
      <c r="E5936" s="152">
        <v>6</v>
      </c>
      <c r="F5936" s="153">
        <v>189000</v>
      </c>
      <c r="G5936" s="153">
        <v>1134000</v>
      </c>
      <c r="H5936" s="50"/>
    </row>
    <row r="5937" spans="1:8" ht="29.25">
      <c r="A5937" s="151" t="s">
        <v>1934</v>
      </c>
      <c r="B5937" s="151" t="s">
        <v>88</v>
      </c>
      <c r="C5937" s="151" t="s">
        <v>89</v>
      </c>
      <c r="D5937" s="151" t="s">
        <v>72</v>
      </c>
      <c r="E5937" s="152">
        <v>5</v>
      </c>
      <c r="F5937" s="153">
        <v>299000</v>
      </c>
      <c r="G5937" s="153">
        <v>1495000</v>
      </c>
      <c r="H5937" s="50"/>
    </row>
    <row r="5938" spans="1:8" ht="29.25">
      <c r="A5938" s="151" t="s">
        <v>1934</v>
      </c>
      <c r="B5938" s="151" t="s">
        <v>81</v>
      </c>
      <c r="C5938" s="151" t="s">
        <v>82</v>
      </c>
      <c r="D5938" s="151" t="s">
        <v>72</v>
      </c>
      <c r="E5938" s="152">
        <v>9</v>
      </c>
      <c r="F5938" s="153">
        <v>159000</v>
      </c>
      <c r="G5938" s="153">
        <v>1431000</v>
      </c>
      <c r="H5938" s="50"/>
    </row>
    <row r="5939" spans="1:8" ht="29.25">
      <c r="A5939" s="151" t="s">
        <v>1934</v>
      </c>
      <c r="B5939" s="151" t="s">
        <v>101</v>
      </c>
      <c r="C5939" s="151" t="s">
        <v>102</v>
      </c>
      <c r="D5939" s="151" t="s">
        <v>78</v>
      </c>
      <c r="E5939" s="152">
        <v>8</v>
      </c>
      <c r="F5939" s="153">
        <v>139000</v>
      </c>
      <c r="G5939" s="153">
        <v>1112000</v>
      </c>
      <c r="H5939" s="50"/>
    </row>
    <row r="5940" spans="1:8" ht="29.25">
      <c r="A5940" s="151" t="s">
        <v>1934</v>
      </c>
      <c r="B5940" s="151" t="s">
        <v>69</v>
      </c>
      <c r="C5940" s="151" t="s">
        <v>70</v>
      </c>
      <c r="D5940" s="151" t="s">
        <v>72</v>
      </c>
      <c r="E5940" s="152">
        <v>4</v>
      </c>
      <c r="F5940" s="153">
        <v>149000</v>
      </c>
      <c r="G5940" s="153">
        <v>596000</v>
      </c>
      <c r="H5940" s="50"/>
    </row>
    <row r="5941" spans="1:8" ht="29.25">
      <c r="A5941" s="151" t="s">
        <v>1935</v>
      </c>
      <c r="B5941" s="151" t="s">
        <v>93</v>
      </c>
      <c r="C5941" s="151" t="s">
        <v>94</v>
      </c>
      <c r="D5941" s="151" t="s">
        <v>72</v>
      </c>
      <c r="E5941" s="152">
        <v>3</v>
      </c>
      <c r="F5941" s="153">
        <v>549000</v>
      </c>
      <c r="G5941" s="153">
        <v>1647000</v>
      </c>
      <c r="H5941" s="50"/>
    </row>
    <row r="5942" spans="1:8" ht="29.25">
      <c r="A5942" s="151" t="s">
        <v>1935</v>
      </c>
      <c r="B5942" s="151" t="s">
        <v>83</v>
      </c>
      <c r="C5942" s="151" t="s">
        <v>84</v>
      </c>
      <c r="D5942" s="151" t="s">
        <v>72</v>
      </c>
      <c r="E5942" s="152">
        <v>9</v>
      </c>
      <c r="F5942" s="153">
        <v>125000</v>
      </c>
      <c r="G5942" s="153">
        <v>1125000</v>
      </c>
      <c r="H5942" s="50"/>
    </row>
    <row r="5943" spans="1:8" ht="29.25">
      <c r="A5943" s="151" t="s">
        <v>1935</v>
      </c>
      <c r="B5943" s="151" t="s">
        <v>69</v>
      </c>
      <c r="C5943" s="151" t="s">
        <v>70</v>
      </c>
      <c r="D5943" s="151" t="s">
        <v>72</v>
      </c>
      <c r="E5943" s="152">
        <v>4</v>
      </c>
      <c r="F5943" s="153">
        <v>149000</v>
      </c>
      <c r="G5943" s="153">
        <v>596000</v>
      </c>
      <c r="H5943" s="50"/>
    </row>
    <row r="5944" spans="1:8" ht="29.25">
      <c r="A5944" s="151" t="s">
        <v>1935</v>
      </c>
      <c r="B5944" s="151" t="s">
        <v>96</v>
      </c>
      <c r="C5944" s="151" t="s">
        <v>97</v>
      </c>
      <c r="D5944" s="151" t="s">
        <v>72</v>
      </c>
      <c r="E5944" s="152">
        <v>1</v>
      </c>
      <c r="F5944" s="153">
        <v>449000</v>
      </c>
      <c r="G5944" s="153">
        <v>449000</v>
      </c>
      <c r="H5944" s="50"/>
    </row>
    <row r="5945" spans="1:8" ht="29.25">
      <c r="A5945" s="151" t="s">
        <v>1935</v>
      </c>
      <c r="B5945" s="151" t="s">
        <v>86</v>
      </c>
      <c r="C5945" s="151" t="s">
        <v>87</v>
      </c>
      <c r="D5945" s="151" t="s">
        <v>72</v>
      </c>
      <c r="E5945" s="152">
        <v>7</v>
      </c>
      <c r="F5945" s="153">
        <v>169000</v>
      </c>
      <c r="G5945" s="153">
        <v>1183000</v>
      </c>
      <c r="H5945" s="50"/>
    </row>
    <row r="5946" spans="1:8" ht="29.25">
      <c r="A5946" s="151" t="s">
        <v>1936</v>
      </c>
      <c r="B5946" s="151" t="s">
        <v>98</v>
      </c>
      <c r="C5946" s="151" t="s">
        <v>99</v>
      </c>
      <c r="D5946" s="151" t="s">
        <v>72</v>
      </c>
      <c r="E5946" s="152">
        <v>7</v>
      </c>
      <c r="F5946" s="153">
        <v>99000</v>
      </c>
      <c r="G5946" s="153">
        <v>693000</v>
      </c>
      <c r="H5946" s="50"/>
    </row>
    <row r="5947" spans="1:8" ht="29.25">
      <c r="A5947" s="151" t="s">
        <v>1936</v>
      </c>
      <c r="B5947" s="151" t="s">
        <v>81</v>
      </c>
      <c r="C5947" s="151" t="s">
        <v>82</v>
      </c>
      <c r="D5947" s="151" t="s">
        <v>72</v>
      </c>
      <c r="E5947" s="152">
        <v>8</v>
      </c>
      <c r="F5947" s="153">
        <v>159000</v>
      </c>
      <c r="G5947" s="153">
        <v>1272000</v>
      </c>
      <c r="H5947" s="50"/>
    </row>
    <row r="5948" spans="1:8" ht="29.25">
      <c r="A5948" s="151" t="s">
        <v>1937</v>
      </c>
      <c r="B5948" s="151" t="s">
        <v>93</v>
      </c>
      <c r="C5948" s="151" t="s">
        <v>94</v>
      </c>
      <c r="D5948" s="151" t="s">
        <v>72</v>
      </c>
      <c r="E5948" s="152">
        <v>5</v>
      </c>
      <c r="F5948" s="153">
        <v>549000</v>
      </c>
      <c r="G5948" s="153">
        <v>2745000</v>
      </c>
      <c r="H5948" s="50"/>
    </row>
    <row r="5949" spans="1:8" ht="29.25">
      <c r="A5949" s="151" t="s">
        <v>1938</v>
      </c>
      <c r="B5949" s="151" t="s">
        <v>86</v>
      </c>
      <c r="C5949" s="151" t="s">
        <v>87</v>
      </c>
      <c r="D5949" s="151" t="s">
        <v>72</v>
      </c>
      <c r="E5949" s="152">
        <v>12</v>
      </c>
      <c r="F5949" s="153">
        <v>169000</v>
      </c>
      <c r="G5949" s="153">
        <v>2028000</v>
      </c>
      <c r="H5949" s="50"/>
    </row>
    <row r="5950" spans="1:8" ht="29.25">
      <c r="A5950" s="151" t="s">
        <v>1938</v>
      </c>
      <c r="B5950" s="151" t="s">
        <v>73</v>
      </c>
      <c r="C5950" s="151" t="s">
        <v>74</v>
      </c>
      <c r="D5950" s="151" t="s">
        <v>72</v>
      </c>
      <c r="E5950" s="152">
        <v>5</v>
      </c>
      <c r="F5950" s="153">
        <v>119000</v>
      </c>
      <c r="G5950" s="153">
        <v>595000</v>
      </c>
      <c r="H5950" s="50"/>
    </row>
    <row r="5951" spans="1:8" ht="29.25">
      <c r="A5951" s="151" t="s">
        <v>1938</v>
      </c>
      <c r="B5951" s="151" t="s">
        <v>69</v>
      </c>
      <c r="C5951" s="151" t="s">
        <v>70</v>
      </c>
      <c r="D5951" s="151" t="s">
        <v>72</v>
      </c>
      <c r="E5951" s="152">
        <v>5</v>
      </c>
      <c r="F5951" s="153">
        <v>149000</v>
      </c>
      <c r="G5951" s="153">
        <v>745000</v>
      </c>
      <c r="H5951" s="50"/>
    </row>
    <row r="5952" spans="1:8" ht="29.25">
      <c r="A5952" s="151" t="s">
        <v>1939</v>
      </c>
      <c r="B5952" s="151" t="s">
        <v>81</v>
      </c>
      <c r="C5952" s="151" t="s">
        <v>82</v>
      </c>
      <c r="D5952" s="151" t="s">
        <v>72</v>
      </c>
      <c r="E5952" s="152">
        <v>1</v>
      </c>
      <c r="F5952" s="153">
        <v>159000</v>
      </c>
      <c r="G5952" s="153">
        <v>159000</v>
      </c>
      <c r="H5952" s="50"/>
    </row>
    <row r="5953" spans="1:8" ht="43.5">
      <c r="A5953" s="151" t="s">
        <v>1940</v>
      </c>
      <c r="B5953" s="151" t="s">
        <v>88</v>
      </c>
      <c r="C5953" s="151" t="s">
        <v>89</v>
      </c>
      <c r="D5953" s="151" t="s">
        <v>72</v>
      </c>
      <c r="E5953" s="152">
        <v>6</v>
      </c>
      <c r="F5953" s="153">
        <v>299000</v>
      </c>
      <c r="G5953" s="153">
        <v>1794000</v>
      </c>
      <c r="H5953" s="50"/>
    </row>
    <row r="5954" spans="1:8" ht="43.5">
      <c r="A5954" s="151" t="s">
        <v>1940</v>
      </c>
      <c r="B5954" s="151" t="s">
        <v>79</v>
      </c>
      <c r="C5954" s="151" t="s">
        <v>80</v>
      </c>
      <c r="D5954" s="151" t="s">
        <v>72</v>
      </c>
      <c r="E5954" s="152">
        <v>1</v>
      </c>
      <c r="F5954" s="153">
        <v>129000</v>
      </c>
      <c r="G5954" s="153">
        <v>129000</v>
      </c>
      <c r="H5954" s="50"/>
    </row>
    <row r="5955" spans="1:8" ht="43.5">
      <c r="A5955" s="151" t="s">
        <v>1940</v>
      </c>
      <c r="B5955" s="151" t="s">
        <v>75</v>
      </c>
      <c r="C5955" s="151" t="s">
        <v>76</v>
      </c>
      <c r="D5955" s="151" t="s">
        <v>78</v>
      </c>
      <c r="E5955" s="152">
        <v>5</v>
      </c>
      <c r="F5955" s="153">
        <v>189000</v>
      </c>
      <c r="G5955" s="153">
        <v>945000</v>
      </c>
      <c r="H5955" s="50"/>
    </row>
    <row r="5956" spans="1:8" ht="29.25">
      <c r="A5956" s="151" t="s">
        <v>1941</v>
      </c>
      <c r="B5956" s="151" t="s">
        <v>98</v>
      </c>
      <c r="C5956" s="151" t="s">
        <v>99</v>
      </c>
      <c r="D5956" s="151" t="s">
        <v>72</v>
      </c>
      <c r="E5956" s="152">
        <v>3</v>
      </c>
      <c r="F5956" s="153">
        <v>99000</v>
      </c>
      <c r="G5956" s="153">
        <v>297000</v>
      </c>
      <c r="H5956" s="50"/>
    </row>
    <row r="5957" spans="1:8" ht="29.25">
      <c r="A5957" s="151" t="s">
        <v>1941</v>
      </c>
      <c r="B5957" s="151" t="s">
        <v>91</v>
      </c>
      <c r="C5957" s="151" t="s">
        <v>92</v>
      </c>
      <c r="D5957" s="151" t="s">
        <v>72</v>
      </c>
      <c r="E5957" s="152">
        <v>4</v>
      </c>
      <c r="F5957" s="153">
        <v>249000</v>
      </c>
      <c r="G5957" s="153">
        <v>996000</v>
      </c>
      <c r="H5957" s="50"/>
    </row>
    <row r="5958" spans="1:8" ht="29.25">
      <c r="A5958" s="151" t="s">
        <v>1941</v>
      </c>
      <c r="B5958" s="151" t="s">
        <v>81</v>
      </c>
      <c r="C5958" s="151" t="s">
        <v>82</v>
      </c>
      <c r="D5958" s="151" t="s">
        <v>72</v>
      </c>
      <c r="E5958" s="152">
        <v>10</v>
      </c>
      <c r="F5958" s="153">
        <v>159000</v>
      </c>
      <c r="G5958" s="153">
        <v>1590000</v>
      </c>
      <c r="H5958" s="50"/>
    </row>
    <row r="5959" spans="1:8" ht="29.25">
      <c r="A5959" s="151" t="s">
        <v>1941</v>
      </c>
      <c r="B5959" s="151" t="s">
        <v>86</v>
      </c>
      <c r="C5959" s="151" t="s">
        <v>87</v>
      </c>
      <c r="D5959" s="151" t="s">
        <v>72</v>
      </c>
      <c r="E5959" s="152">
        <v>1</v>
      </c>
      <c r="F5959" s="153">
        <v>169000</v>
      </c>
      <c r="G5959" s="153">
        <v>169000</v>
      </c>
      <c r="H5959" s="50"/>
    </row>
    <row r="5960" spans="1:8" ht="29.25">
      <c r="A5960" s="151" t="s">
        <v>1941</v>
      </c>
      <c r="B5960" s="151" t="s">
        <v>101</v>
      </c>
      <c r="C5960" s="151" t="s">
        <v>102</v>
      </c>
      <c r="D5960" s="151" t="s">
        <v>78</v>
      </c>
      <c r="E5960" s="152">
        <v>4</v>
      </c>
      <c r="F5960" s="153">
        <v>139000</v>
      </c>
      <c r="G5960" s="153">
        <v>556000</v>
      </c>
      <c r="H5960" s="50"/>
    </row>
    <row r="5961" spans="1:8" ht="29.25">
      <c r="A5961" s="151" t="s">
        <v>1941</v>
      </c>
      <c r="B5961" s="151" t="s">
        <v>96</v>
      </c>
      <c r="C5961" s="151" t="s">
        <v>97</v>
      </c>
      <c r="D5961" s="151" t="s">
        <v>72</v>
      </c>
      <c r="E5961" s="152">
        <v>3</v>
      </c>
      <c r="F5961" s="153">
        <v>449000</v>
      </c>
      <c r="G5961" s="153">
        <v>1347000</v>
      </c>
      <c r="H5961" s="50"/>
    </row>
    <row r="5962" spans="1:8" ht="43.5">
      <c r="A5962" s="151" t="s">
        <v>1942</v>
      </c>
      <c r="B5962" s="151" t="s">
        <v>101</v>
      </c>
      <c r="C5962" s="151" t="s">
        <v>102</v>
      </c>
      <c r="D5962" s="151" t="s">
        <v>78</v>
      </c>
      <c r="E5962" s="152">
        <v>5</v>
      </c>
      <c r="F5962" s="153">
        <v>139000</v>
      </c>
      <c r="G5962" s="153">
        <v>695000</v>
      </c>
      <c r="H5962" s="50"/>
    </row>
    <row r="5963" spans="1:8" ht="43.5">
      <c r="A5963" s="151" t="s">
        <v>1942</v>
      </c>
      <c r="B5963" s="151" t="s">
        <v>73</v>
      </c>
      <c r="C5963" s="151" t="s">
        <v>74</v>
      </c>
      <c r="D5963" s="151" t="s">
        <v>72</v>
      </c>
      <c r="E5963" s="152">
        <v>1</v>
      </c>
      <c r="F5963" s="153">
        <v>119000</v>
      </c>
      <c r="G5963" s="153">
        <v>119000</v>
      </c>
      <c r="H5963" s="50"/>
    </row>
    <row r="5964" spans="1:8" ht="43.5">
      <c r="A5964" s="151" t="s">
        <v>1942</v>
      </c>
      <c r="B5964" s="151" t="s">
        <v>81</v>
      </c>
      <c r="C5964" s="151" t="s">
        <v>82</v>
      </c>
      <c r="D5964" s="151" t="s">
        <v>72</v>
      </c>
      <c r="E5964" s="152">
        <v>6</v>
      </c>
      <c r="F5964" s="153">
        <v>159000</v>
      </c>
      <c r="G5964" s="153">
        <v>954000</v>
      </c>
      <c r="H5964" s="50"/>
    </row>
    <row r="5965" spans="1:8" ht="43.5">
      <c r="A5965" s="151" t="s">
        <v>1942</v>
      </c>
      <c r="B5965" s="151" t="s">
        <v>98</v>
      </c>
      <c r="C5965" s="151" t="s">
        <v>99</v>
      </c>
      <c r="D5965" s="151" t="s">
        <v>72</v>
      </c>
      <c r="E5965" s="152">
        <v>9</v>
      </c>
      <c r="F5965" s="153">
        <v>99000</v>
      </c>
      <c r="G5965" s="153">
        <v>891000</v>
      </c>
      <c r="H5965" s="50"/>
    </row>
    <row r="5966" spans="1:8" ht="43.5">
      <c r="A5966" s="151" t="s">
        <v>1942</v>
      </c>
      <c r="B5966" s="151" t="s">
        <v>69</v>
      </c>
      <c r="C5966" s="151" t="s">
        <v>70</v>
      </c>
      <c r="D5966" s="151" t="s">
        <v>72</v>
      </c>
      <c r="E5966" s="152">
        <v>11</v>
      </c>
      <c r="F5966" s="153">
        <v>149000</v>
      </c>
      <c r="G5966" s="153">
        <v>1639000</v>
      </c>
      <c r="H5966" s="50"/>
    </row>
    <row r="5967" spans="1:8" ht="43.5">
      <c r="A5967" s="151" t="s">
        <v>1942</v>
      </c>
      <c r="B5967" s="151" t="s">
        <v>86</v>
      </c>
      <c r="C5967" s="151" t="s">
        <v>87</v>
      </c>
      <c r="D5967" s="151" t="s">
        <v>72</v>
      </c>
      <c r="E5967" s="152">
        <v>8</v>
      </c>
      <c r="F5967" s="153">
        <v>169000</v>
      </c>
      <c r="G5967" s="153">
        <v>1352000</v>
      </c>
      <c r="H5967" s="50"/>
    </row>
    <row r="5968" spans="1:8" ht="29.25">
      <c r="A5968" s="151" t="s">
        <v>1943</v>
      </c>
      <c r="B5968" s="151" t="s">
        <v>93</v>
      </c>
      <c r="C5968" s="151" t="s">
        <v>94</v>
      </c>
      <c r="D5968" s="151" t="s">
        <v>72</v>
      </c>
      <c r="E5968" s="152">
        <v>4</v>
      </c>
      <c r="F5968" s="153">
        <v>549000</v>
      </c>
      <c r="G5968" s="153">
        <v>2196000</v>
      </c>
      <c r="H5968" s="50"/>
    </row>
    <row r="5969" spans="1:8" ht="29.25">
      <c r="A5969" s="151" t="s">
        <v>1943</v>
      </c>
      <c r="B5969" s="151" t="s">
        <v>75</v>
      </c>
      <c r="C5969" s="151" t="s">
        <v>76</v>
      </c>
      <c r="D5969" s="151" t="s">
        <v>78</v>
      </c>
      <c r="E5969" s="152">
        <v>8</v>
      </c>
      <c r="F5969" s="153">
        <v>189000</v>
      </c>
      <c r="G5969" s="153">
        <v>1512000</v>
      </c>
      <c r="H5969" s="50"/>
    </row>
    <row r="5970" spans="1:8" ht="29.25">
      <c r="A5970" s="151" t="s">
        <v>1944</v>
      </c>
      <c r="B5970" s="151" t="s">
        <v>91</v>
      </c>
      <c r="C5970" s="151" t="s">
        <v>92</v>
      </c>
      <c r="D5970" s="151" t="s">
        <v>72</v>
      </c>
      <c r="E5970" s="152">
        <v>1</v>
      </c>
      <c r="F5970" s="153">
        <v>249000</v>
      </c>
      <c r="G5970" s="153">
        <v>249000</v>
      </c>
      <c r="H5970" s="50"/>
    </row>
    <row r="5971" spans="1:8" ht="29.25">
      <c r="A5971" s="151" t="s">
        <v>1944</v>
      </c>
      <c r="B5971" s="151" t="s">
        <v>79</v>
      </c>
      <c r="C5971" s="151" t="s">
        <v>80</v>
      </c>
      <c r="D5971" s="151" t="s">
        <v>72</v>
      </c>
      <c r="E5971" s="152">
        <v>2</v>
      </c>
      <c r="F5971" s="153">
        <v>129000</v>
      </c>
      <c r="G5971" s="153">
        <v>258000</v>
      </c>
      <c r="H5971" s="50"/>
    </row>
    <row r="5972" spans="1:8" ht="29.25">
      <c r="A5972" s="151" t="s">
        <v>1944</v>
      </c>
      <c r="B5972" s="151" t="s">
        <v>83</v>
      </c>
      <c r="C5972" s="151" t="s">
        <v>84</v>
      </c>
      <c r="D5972" s="151" t="s">
        <v>72</v>
      </c>
      <c r="E5972" s="152">
        <v>1</v>
      </c>
      <c r="F5972" s="153">
        <v>125000</v>
      </c>
      <c r="G5972" s="153">
        <v>125000</v>
      </c>
      <c r="H5972" s="50"/>
    </row>
    <row r="5973" spans="1:8" ht="43.5">
      <c r="A5973" s="151" t="s">
        <v>1945</v>
      </c>
      <c r="B5973" s="151" t="s">
        <v>75</v>
      </c>
      <c r="C5973" s="151" t="s">
        <v>76</v>
      </c>
      <c r="D5973" s="151" t="s">
        <v>78</v>
      </c>
      <c r="E5973" s="152">
        <v>10</v>
      </c>
      <c r="F5973" s="153">
        <v>189000</v>
      </c>
      <c r="G5973" s="153">
        <v>1890000</v>
      </c>
      <c r="H5973" s="50"/>
    </row>
    <row r="5974" spans="1:8" ht="43.5">
      <c r="A5974" s="151" t="s">
        <v>1945</v>
      </c>
      <c r="B5974" s="151" t="s">
        <v>73</v>
      </c>
      <c r="C5974" s="151" t="s">
        <v>74</v>
      </c>
      <c r="D5974" s="151" t="s">
        <v>72</v>
      </c>
      <c r="E5974" s="152">
        <v>1</v>
      </c>
      <c r="F5974" s="153">
        <v>119000</v>
      </c>
      <c r="G5974" s="153">
        <v>119000</v>
      </c>
      <c r="H5974" s="50"/>
    </row>
    <row r="5975" spans="1:8" ht="43.5">
      <c r="A5975" s="151" t="s">
        <v>1945</v>
      </c>
      <c r="B5975" s="151" t="s">
        <v>101</v>
      </c>
      <c r="C5975" s="151" t="s">
        <v>102</v>
      </c>
      <c r="D5975" s="151" t="s">
        <v>78</v>
      </c>
      <c r="E5975" s="152">
        <v>1</v>
      </c>
      <c r="F5975" s="153">
        <v>139000</v>
      </c>
      <c r="G5975" s="153">
        <v>139000</v>
      </c>
      <c r="H5975" s="50"/>
    </row>
    <row r="5976" spans="1:8" ht="43.5">
      <c r="A5976" s="151" t="s">
        <v>1945</v>
      </c>
      <c r="B5976" s="151" t="s">
        <v>81</v>
      </c>
      <c r="C5976" s="151" t="s">
        <v>82</v>
      </c>
      <c r="D5976" s="151" t="s">
        <v>72</v>
      </c>
      <c r="E5976" s="152">
        <v>10</v>
      </c>
      <c r="F5976" s="153">
        <v>159000</v>
      </c>
      <c r="G5976" s="153">
        <v>1590000</v>
      </c>
      <c r="H5976" s="50"/>
    </row>
    <row r="5977" spans="1:8" ht="43.5">
      <c r="A5977" s="151" t="s">
        <v>1946</v>
      </c>
      <c r="B5977" s="151" t="s">
        <v>75</v>
      </c>
      <c r="C5977" s="151" t="s">
        <v>76</v>
      </c>
      <c r="D5977" s="151" t="s">
        <v>78</v>
      </c>
      <c r="E5977" s="152">
        <v>1</v>
      </c>
      <c r="F5977" s="153">
        <v>189000</v>
      </c>
      <c r="G5977" s="153">
        <v>189000</v>
      </c>
      <c r="H5977" s="50"/>
    </row>
    <row r="5978" spans="1:8" ht="43.5">
      <c r="A5978" s="151" t="s">
        <v>1946</v>
      </c>
      <c r="B5978" s="151" t="s">
        <v>69</v>
      </c>
      <c r="C5978" s="151" t="s">
        <v>70</v>
      </c>
      <c r="D5978" s="151" t="s">
        <v>72</v>
      </c>
      <c r="E5978" s="152">
        <v>4</v>
      </c>
      <c r="F5978" s="153">
        <v>149000</v>
      </c>
      <c r="G5978" s="153">
        <v>596000</v>
      </c>
      <c r="H5978" s="50"/>
    </row>
    <row r="5979" spans="1:8" ht="43.5">
      <c r="A5979" s="151" t="s">
        <v>1946</v>
      </c>
      <c r="B5979" s="151" t="s">
        <v>83</v>
      </c>
      <c r="C5979" s="151" t="s">
        <v>84</v>
      </c>
      <c r="D5979" s="151" t="s">
        <v>72</v>
      </c>
      <c r="E5979" s="152">
        <v>4</v>
      </c>
      <c r="F5979" s="153">
        <v>125000</v>
      </c>
      <c r="G5979" s="153">
        <v>500000</v>
      </c>
      <c r="H5979" s="50"/>
    </row>
    <row r="5980" spans="1:8" ht="43.5">
      <c r="A5980" s="151" t="s">
        <v>1946</v>
      </c>
      <c r="B5980" s="151" t="s">
        <v>88</v>
      </c>
      <c r="C5980" s="151" t="s">
        <v>89</v>
      </c>
      <c r="D5980" s="151" t="s">
        <v>72</v>
      </c>
      <c r="E5980" s="152">
        <v>5</v>
      </c>
      <c r="F5980" s="153">
        <v>299000</v>
      </c>
      <c r="G5980" s="153">
        <v>1495000</v>
      </c>
      <c r="H5980" s="50"/>
    </row>
    <row r="5981" spans="1:8" ht="43.5">
      <c r="A5981" s="151" t="s">
        <v>1946</v>
      </c>
      <c r="B5981" s="151" t="s">
        <v>79</v>
      </c>
      <c r="C5981" s="151" t="s">
        <v>80</v>
      </c>
      <c r="D5981" s="151" t="s">
        <v>72</v>
      </c>
      <c r="E5981" s="152">
        <v>3</v>
      </c>
      <c r="F5981" s="153">
        <v>129000</v>
      </c>
      <c r="G5981" s="153">
        <v>387000</v>
      </c>
      <c r="H5981" s="50"/>
    </row>
    <row r="5982" spans="1:8" ht="29.25">
      <c r="A5982" s="151" t="s">
        <v>1947</v>
      </c>
      <c r="B5982" s="151" t="s">
        <v>79</v>
      </c>
      <c r="C5982" s="151" t="s">
        <v>80</v>
      </c>
      <c r="D5982" s="151" t="s">
        <v>72</v>
      </c>
      <c r="E5982" s="152">
        <v>12</v>
      </c>
      <c r="F5982" s="153">
        <v>129000</v>
      </c>
      <c r="G5982" s="153">
        <v>1548000</v>
      </c>
      <c r="H5982" s="50"/>
    </row>
    <row r="5983" spans="1:8" ht="29.25">
      <c r="A5983" s="151" t="s">
        <v>1947</v>
      </c>
      <c r="B5983" s="151" t="s">
        <v>83</v>
      </c>
      <c r="C5983" s="151" t="s">
        <v>84</v>
      </c>
      <c r="D5983" s="151" t="s">
        <v>72</v>
      </c>
      <c r="E5983" s="152">
        <v>4</v>
      </c>
      <c r="F5983" s="153">
        <v>125000</v>
      </c>
      <c r="G5983" s="153">
        <v>500000</v>
      </c>
      <c r="H5983" s="50"/>
    </row>
    <row r="5984" spans="1:8" ht="29.25">
      <c r="A5984" s="151" t="s">
        <v>1947</v>
      </c>
      <c r="B5984" s="151" t="s">
        <v>69</v>
      </c>
      <c r="C5984" s="151" t="s">
        <v>70</v>
      </c>
      <c r="D5984" s="151" t="s">
        <v>72</v>
      </c>
      <c r="E5984" s="152">
        <v>1</v>
      </c>
      <c r="F5984" s="153">
        <v>149000</v>
      </c>
      <c r="G5984" s="153">
        <v>149000</v>
      </c>
      <c r="H5984" s="50"/>
    </row>
    <row r="5985" spans="1:8" ht="29.25">
      <c r="A5985" s="151" t="s">
        <v>1948</v>
      </c>
      <c r="B5985" s="151" t="s">
        <v>96</v>
      </c>
      <c r="C5985" s="151" t="s">
        <v>97</v>
      </c>
      <c r="D5985" s="151" t="s">
        <v>72</v>
      </c>
      <c r="E5985" s="152">
        <v>4</v>
      </c>
      <c r="F5985" s="153">
        <v>449000</v>
      </c>
      <c r="G5985" s="153">
        <v>1796000</v>
      </c>
      <c r="H5985" s="50"/>
    </row>
    <row r="5986" spans="1:8" ht="29.25">
      <c r="A5986" s="151" t="s">
        <v>1948</v>
      </c>
      <c r="B5986" s="151" t="s">
        <v>98</v>
      </c>
      <c r="C5986" s="151" t="s">
        <v>99</v>
      </c>
      <c r="D5986" s="151" t="s">
        <v>72</v>
      </c>
      <c r="E5986" s="152">
        <v>12</v>
      </c>
      <c r="F5986" s="153">
        <v>99000</v>
      </c>
      <c r="G5986" s="153">
        <v>1188000</v>
      </c>
      <c r="H5986" s="50"/>
    </row>
    <row r="5987" spans="1:8" ht="29.25">
      <c r="A5987" s="151" t="s">
        <v>1948</v>
      </c>
      <c r="B5987" s="151" t="s">
        <v>73</v>
      </c>
      <c r="C5987" s="151" t="s">
        <v>74</v>
      </c>
      <c r="D5987" s="151" t="s">
        <v>72</v>
      </c>
      <c r="E5987" s="152">
        <v>10</v>
      </c>
      <c r="F5987" s="153">
        <v>119000</v>
      </c>
      <c r="G5987" s="153">
        <v>1190000</v>
      </c>
      <c r="H5987" s="50"/>
    </row>
    <row r="5988" spans="1:8" ht="29.25">
      <c r="A5988" s="151" t="s">
        <v>1948</v>
      </c>
      <c r="B5988" s="151" t="s">
        <v>86</v>
      </c>
      <c r="C5988" s="151" t="s">
        <v>87</v>
      </c>
      <c r="D5988" s="151" t="s">
        <v>72</v>
      </c>
      <c r="E5988" s="152">
        <v>6</v>
      </c>
      <c r="F5988" s="153">
        <v>169000</v>
      </c>
      <c r="G5988" s="153">
        <v>1014000</v>
      </c>
      <c r="H5988" s="50"/>
    </row>
    <row r="5989" spans="1:8" ht="43.5">
      <c r="A5989" s="151" t="s">
        <v>1949</v>
      </c>
      <c r="B5989" s="151" t="s">
        <v>69</v>
      </c>
      <c r="C5989" s="151" t="s">
        <v>70</v>
      </c>
      <c r="D5989" s="151" t="s">
        <v>72</v>
      </c>
      <c r="E5989" s="152">
        <v>10</v>
      </c>
      <c r="F5989" s="153">
        <v>149000</v>
      </c>
      <c r="G5989" s="153">
        <v>1490000</v>
      </c>
      <c r="H5989" s="50"/>
    </row>
    <row r="5990" spans="1:8" ht="43.5">
      <c r="A5990" s="151" t="s">
        <v>1949</v>
      </c>
      <c r="B5990" s="151" t="s">
        <v>75</v>
      </c>
      <c r="C5990" s="151" t="s">
        <v>76</v>
      </c>
      <c r="D5990" s="151" t="s">
        <v>78</v>
      </c>
      <c r="E5990" s="152">
        <v>4</v>
      </c>
      <c r="F5990" s="153">
        <v>189000</v>
      </c>
      <c r="G5990" s="153">
        <v>756000</v>
      </c>
      <c r="H5990" s="50"/>
    </row>
    <row r="5991" spans="1:8" ht="43.5">
      <c r="A5991" s="151" t="s">
        <v>1949</v>
      </c>
      <c r="B5991" s="151" t="s">
        <v>88</v>
      </c>
      <c r="C5991" s="151" t="s">
        <v>89</v>
      </c>
      <c r="D5991" s="151" t="s">
        <v>72</v>
      </c>
      <c r="E5991" s="152">
        <v>6</v>
      </c>
      <c r="F5991" s="153">
        <v>299000</v>
      </c>
      <c r="G5991" s="153">
        <v>1794000</v>
      </c>
      <c r="H5991" s="50"/>
    </row>
    <row r="5992" spans="1:8" ht="43.5">
      <c r="A5992" s="151" t="s">
        <v>1949</v>
      </c>
      <c r="B5992" s="151" t="s">
        <v>86</v>
      </c>
      <c r="C5992" s="151" t="s">
        <v>87</v>
      </c>
      <c r="D5992" s="151" t="s">
        <v>72</v>
      </c>
      <c r="E5992" s="152">
        <v>1</v>
      </c>
      <c r="F5992" s="153">
        <v>169000</v>
      </c>
      <c r="G5992" s="153">
        <v>169000</v>
      </c>
      <c r="H5992" s="50"/>
    </row>
    <row r="5993" spans="1:8" ht="43.5">
      <c r="A5993" s="151" t="s">
        <v>1950</v>
      </c>
      <c r="B5993" s="151" t="s">
        <v>73</v>
      </c>
      <c r="C5993" s="151" t="s">
        <v>74</v>
      </c>
      <c r="D5993" s="151" t="s">
        <v>72</v>
      </c>
      <c r="E5993" s="152">
        <v>5</v>
      </c>
      <c r="F5993" s="153">
        <v>119000</v>
      </c>
      <c r="G5993" s="153">
        <v>595000</v>
      </c>
      <c r="H5993" s="50"/>
    </row>
    <row r="5994" spans="1:8" ht="43.5">
      <c r="A5994" s="151" t="s">
        <v>1950</v>
      </c>
      <c r="B5994" s="151" t="s">
        <v>86</v>
      </c>
      <c r="C5994" s="151" t="s">
        <v>87</v>
      </c>
      <c r="D5994" s="151" t="s">
        <v>72</v>
      </c>
      <c r="E5994" s="152">
        <v>6</v>
      </c>
      <c r="F5994" s="153">
        <v>169000</v>
      </c>
      <c r="G5994" s="153">
        <v>1014000</v>
      </c>
      <c r="H5994" s="50"/>
    </row>
    <row r="5995" spans="1:8" ht="43.5">
      <c r="A5995" s="151" t="s">
        <v>1950</v>
      </c>
      <c r="B5995" s="151" t="s">
        <v>83</v>
      </c>
      <c r="C5995" s="151" t="s">
        <v>84</v>
      </c>
      <c r="D5995" s="151" t="s">
        <v>72</v>
      </c>
      <c r="E5995" s="152">
        <v>5</v>
      </c>
      <c r="F5995" s="153">
        <v>125000</v>
      </c>
      <c r="G5995" s="153">
        <v>625000</v>
      </c>
      <c r="H5995" s="50"/>
    </row>
    <row r="5996" spans="1:8" ht="43.5">
      <c r="A5996" s="151" t="s">
        <v>1950</v>
      </c>
      <c r="B5996" s="151" t="s">
        <v>75</v>
      </c>
      <c r="C5996" s="151" t="s">
        <v>76</v>
      </c>
      <c r="D5996" s="151" t="s">
        <v>78</v>
      </c>
      <c r="E5996" s="152">
        <v>5</v>
      </c>
      <c r="F5996" s="153">
        <v>189000</v>
      </c>
      <c r="G5996" s="153">
        <v>945000</v>
      </c>
      <c r="H5996" s="50"/>
    </row>
    <row r="5997" spans="1:8" ht="43.5">
      <c r="A5997" s="151" t="s">
        <v>1950</v>
      </c>
      <c r="B5997" s="151" t="s">
        <v>93</v>
      </c>
      <c r="C5997" s="151" t="s">
        <v>94</v>
      </c>
      <c r="D5997" s="151" t="s">
        <v>72</v>
      </c>
      <c r="E5997" s="152">
        <v>5</v>
      </c>
      <c r="F5997" s="153">
        <v>549000</v>
      </c>
      <c r="G5997" s="153">
        <v>2745000</v>
      </c>
      <c r="H5997" s="50"/>
    </row>
    <row r="5998" spans="1:8" ht="43.5">
      <c r="A5998" s="151" t="s">
        <v>1950</v>
      </c>
      <c r="B5998" s="151" t="s">
        <v>69</v>
      </c>
      <c r="C5998" s="151" t="s">
        <v>70</v>
      </c>
      <c r="D5998" s="151" t="s">
        <v>72</v>
      </c>
      <c r="E5998" s="152">
        <v>2</v>
      </c>
      <c r="F5998" s="153">
        <v>149000</v>
      </c>
      <c r="G5998" s="153">
        <v>298000</v>
      </c>
      <c r="H5998" s="50"/>
    </row>
    <row r="5999" spans="1:8" ht="29.25">
      <c r="A5999" s="151" t="s">
        <v>1951</v>
      </c>
      <c r="B5999" s="151" t="s">
        <v>91</v>
      </c>
      <c r="C5999" s="151" t="s">
        <v>92</v>
      </c>
      <c r="D5999" s="151" t="s">
        <v>72</v>
      </c>
      <c r="E5999" s="152">
        <v>2</v>
      </c>
      <c r="F5999" s="153">
        <v>249000</v>
      </c>
      <c r="G5999" s="153">
        <v>498000</v>
      </c>
      <c r="H5999" s="50"/>
    </row>
    <row r="6000" spans="1:8" ht="29.25">
      <c r="A6000" s="151" t="s">
        <v>1951</v>
      </c>
      <c r="B6000" s="151" t="s">
        <v>73</v>
      </c>
      <c r="C6000" s="151" t="s">
        <v>74</v>
      </c>
      <c r="D6000" s="151" t="s">
        <v>72</v>
      </c>
      <c r="E6000" s="152">
        <v>11</v>
      </c>
      <c r="F6000" s="153">
        <v>119000</v>
      </c>
      <c r="G6000" s="153">
        <v>1309000</v>
      </c>
      <c r="H6000" s="50"/>
    </row>
    <row r="6001" spans="1:8" ht="29.25">
      <c r="A6001" s="151" t="s">
        <v>1951</v>
      </c>
      <c r="B6001" s="151" t="s">
        <v>96</v>
      </c>
      <c r="C6001" s="151" t="s">
        <v>97</v>
      </c>
      <c r="D6001" s="151" t="s">
        <v>72</v>
      </c>
      <c r="E6001" s="152">
        <v>2</v>
      </c>
      <c r="F6001" s="153">
        <v>449000</v>
      </c>
      <c r="G6001" s="153">
        <v>898000</v>
      </c>
      <c r="H6001" s="50"/>
    </row>
    <row r="6002" spans="1:8" ht="29.25">
      <c r="A6002" s="151" t="s">
        <v>1951</v>
      </c>
      <c r="B6002" s="151" t="s">
        <v>88</v>
      </c>
      <c r="C6002" s="151" t="s">
        <v>89</v>
      </c>
      <c r="D6002" s="151" t="s">
        <v>72</v>
      </c>
      <c r="E6002" s="152">
        <v>7</v>
      </c>
      <c r="F6002" s="153">
        <v>299000</v>
      </c>
      <c r="G6002" s="153">
        <v>2093000</v>
      </c>
      <c r="H6002" s="50"/>
    </row>
    <row r="6003" spans="1:8" ht="29.25">
      <c r="A6003" s="151" t="s">
        <v>1951</v>
      </c>
      <c r="B6003" s="151" t="s">
        <v>86</v>
      </c>
      <c r="C6003" s="151" t="s">
        <v>87</v>
      </c>
      <c r="D6003" s="151" t="s">
        <v>72</v>
      </c>
      <c r="E6003" s="152">
        <v>11</v>
      </c>
      <c r="F6003" s="153">
        <v>169000</v>
      </c>
      <c r="G6003" s="153">
        <v>1859000</v>
      </c>
      <c r="H6003" s="50"/>
    </row>
    <row r="6004" spans="1:8" ht="43.5">
      <c r="A6004" s="151" t="s">
        <v>1952</v>
      </c>
      <c r="B6004" s="151" t="s">
        <v>93</v>
      </c>
      <c r="C6004" s="151" t="s">
        <v>94</v>
      </c>
      <c r="D6004" s="151" t="s">
        <v>72</v>
      </c>
      <c r="E6004" s="152">
        <v>5</v>
      </c>
      <c r="F6004" s="153">
        <v>549000</v>
      </c>
      <c r="G6004" s="153">
        <v>2745000</v>
      </c>
      <c r="H6004" s="50"/>
    </row>
    <row r="6005" spans="1:8" ht="43.5">
      <c r="A6005" s="151" t="s">
        <v>1952</v>
      </c>
      <c r="B6005" s="151" t="s">
        <v>96</v>
      </c>
      <c r="C6005" s="151" t="s">
        <v>97</v>
      </c>
      <c r="D6005" s="151" t="s">
        <v>72</v>
      </c>
      <c r="E6005" s="152">
        <v>3</v>
      </c>
      <c r="F6005" s="153">
        <v>449000</v>
      </c>
      <c r="G6005" s="153">
        <v>1347000</v>
      </c>
      <c r="H6005" s="50"/>
    </row>
    <row r="6006" spans="1:8" ht="43.5">
      <c r="A6006" s="151" t="s">
        <v>1952</v>
      </c>
      <c r="B6006" s="151" t="s">
        <v>86</v>
      </c>
      <c r="C6006" s="151" t="s">
        <v>87</v>
      </c>
      <c r="D6006" s="151" t="s">
        <v>72</v>
      </c>
      <c r="E6006" s="152">
        <v>6</v>
      </c>
      <c r="F6006" s="153">
        <v>169000</v>
      </c>
      <c r="G6006" s="153">
        <v>1014000</v>
      </c>
      <c r="H6006" s="50"/>
    </row>
    <row r="6007" spans="1:8" ht="43.5">
      <c r="A6007" s="151" t="s">
        <v>1953</v>
      </c>
      <c r="B6007" s="151" t="s">
        <v>81</v>
      </c>
      <c r="C6007" s="151" t="s">
        <v>82</v>
      </c>
      <c r="D6007" s="151" t="s">
        <v>72</v>
      </c>
      <c r="E6007" s="152">
        <v>10</v>
      </c>
      <c r="F6007" s="153">
        <v>159000</v>
      </c>
      <c r="G6007" s="153">
        <v>1590000</v>
      </c>
      <c r="H6007" s="50"/>
    </row>
    <row r="6008" spans="1:8" ht="43.5">
      <c r="A6008" s="151" t="s">
        <v>1953</v>
      </c>
      <c r="B6008" s="151" t="s">
        <v>96</v>
      </c>
      <c r="C6008" s="151" t="s">
        <v>97</v>
      </c>
      <c r="D6008" s="151" t="s">
        <v>72</v>
      </c>
      <c r="E6008" s="152">
        <v>2</v>
      </c>
      <c r="F6008" s="153">
        <v>449000</v>
      </c>
      <c r="G6008" s="153">
        <v>898000</v>
      </c>
      <c r="H6008" s="50"/>
    </row>
    <row r="6009" spans="1:8" ht="43.5">
      <c r="A6009" s="151" t="s">
        <v>1953</v>
      </c>
      <c r="B6009" s="151" t="s">
        <v>86</v>
      </c>
      <c r="C6009" s="151" t="s">
        <v>87</v>
      </c>
      <c r="D6009" s="151" t="s">
        <v>72</v>
      </c>
      <c r="E6009" s="152">
        <v>9</v>
      </c>
      <c r="F6009" s="153">
        <v>169000</v>
      </c>
      <c r="G6009" s="153">
        <v>1521000</v>
      </c>
      <c r="H6009" s="50"/>
    </row>
    <row r="6010" spans="1:8" ht="43.5">
      <c r="A6010" s="151" t="s">
        <v>1953</v>
      </c>
      <c r="B6010" s="151" t="s">
        <v>73</v>
      </c>
      <c r="C6010" s="151" t="s">
        <v>74</v>
      </c>
      <c r="D6010" s="151" t="s">
        <v>72</v>
      </c>
      <c r="E6010" s="152">
        <v>3</v>
      </c>
      <c r="F6010" s="153">
        <v>119000</v>
      </c>
      <c r="G6010" s="153">
        <v>357000</v>
      </c>
      <c r="H6010" s="50"/>
    </row>
    <row r="6011" spans="1:8" ht="43.5">
      <c r="A6011" s="151" t="s">
        <v>1953</v>
      </c>
      <c r="B6011" s="151" t="s">
        <v>101</v>
      </c>
      <c r="C6011" s="151" t="s">
        <v>102</v>
      </c>
      <c r="D6011" s="151" t="s">
        <v>78</v>
      </c>
      <c r="E6011" s="152">
        <v>6</v>
      </c>
      <c r="F6011" s="153">
        <v>139000</v>
      </c>
      <c r="G6011" s="153">
        <v>834000</v>
      </c>
      <c r="H6011" s="50"/>
    </row>
    <row r="6012" spans="1:8" ht="29.25">
      <c r="A6012" s="151" t="s">
        <v>1954</v>
      </c>
      <c r="B6012" s="151" t="s">
        <v>69</v>
      </c>
      <c r="C6012" s="151" t="s">
        <v>70</v>
      </c>
      <c r="D6012" s="151" t="s">
        <v>72</v>
      </c>
      <c r="E6012" s="152">
        <v>11</v>
      </c>
      <c r="F6012" s="153">
        <v>149000</v>
      </c>
      <c r="G6012" s="153">
        <v>1639000</v>
      </c>
      <c r="H6012" s="50"/>
    </row>
    <row r="6013" spans="1:8" ht="29.25">
      <c r="A6013" s="151" t="s">
        <v>1954</v>
      </c>
      <c r="B6013" s="151" t="s">
        <v>86</v>
      </c>
      <c r="C6013" s="151" t="s">
        <v>87</v>
      </c>
      <c r="D6013" s="151" t="s">
        <v>72</v>
      </c>
      <c r="E6013" s="152">
        <v>12</v>
      </c>
      <c r="F6013" s="153">
        <v>169000</v>
      </c>
      <c r="G6013" s="153">
        <v>2028000</v>
      </c>
      <c r="H6013" s="50"/>
    </row>
    <row r="6014" spans="1:8" ht="29.25">
      <c r="A6014" s="151" t="s">
        <v>1955</v>
      </c>
      <c r="B6014" s="151" t="s">
        <v>101</v>
      </c>
      <c r="C6014" s="151" t="s">
        <v>102</v>
      </c>
      <c r="D6014" s="151" t="s">
        <v>78</v>
      </c>
      <c r="E6014" s="152">
        <v>11</v>
      </c>
      <c r="F6014" s="153">
        <v>139000</v>
      </c>
      <c r="G6014" s="153">
        <v>1529000</v>
      </c>
      <c r="H6014" s="50"/>
    </row>
    <row r="6015" spans="1:8" ht="29.25">
      <c r="A6015" s="151" t="s">
        <v>1955</v>
      </c>
      <c r="B6015" s="151" t="s">
        <v>79</v>
      </c>
      <c r="C6015" s="151" t="s">
        <v>80</v>
      </c>
      <c r="D6015" s="151" t="s">
        <v>72</v>
      </c>
      <c r="E6015" s="152">
        <v>4</v>
      </c>
      <c r="F6015" s="153">
        <v>129000</v>
      </c>
      <c r="G6015" s="153">
        <v>516000</v>
      </c>
      <c r="H6015" s="50"/>
    </row>
    <row r="6016" spans="1:8" ht="29.25">
      <c r="A6016" s="151" t="s">
        <v>1955</v>
      </c>
      <c r="B6016" s="151" t="s">
        <v>93</v>
      </c>
      <c r="C6016" s="151" t="s">
        <v>94</v>
      </c>
      <c r="D6016" s="151" t="s">
        <v>72</v>
      </c>
      <c r="E6016" s="152">
        <v>1</v>
      </c>
      <c r="F6016" s="153">
        <v>549000</v>
      </c>
      <c r="G6016" s="153">
        <v>549000</v>
      </c>
      <c r="H6016" s="50"/>
    </row>
    <row r="6017" spans="1:8" ht="43.5">
      <c r="A6017" s="151" t="s">
        <v>1956</v>
      </c>
      <c r="B6017" s="151" t="s">
        <v>69</v>
      </c>
      <c r="C6017" s="151" t="s">
        <v>70</v>
      </c>
      <c r="D6017" s="151" t="s">
        <v>72</v>
      </c>
      <c r="E6017" s="152">
        <v>7</v>
      </c>
      <c r="F6017" s="153">
        <v>149000</v>
      </c>
      <c r="G6017" s="153">
        <v>1043000</v>
      </c>
      <c r="H6017" s="50"/>
    </row>
    <row r="6018" spans="1:8" ht="43.5">
      <c r="A6018" s="151" t="s">
        <v>1956</v>
      </c>
      <c r="B6018" s="151" t="s">
        <v>93</v>
      </c>
      <c r="C6018" s="151" t="s">
        <v>94</v>
      </c>
      <c r="D6018" s="151" t="s">
        <v>72</v>
      </c>
      <c r="E6018" s="152">
        <v>3</v>
      </c>
      <c r="F6018" s="153">
        <v>549000</v>
      </c>
      <c r="G6018" s="153">
        <v>1647000</v>
      </c>
      <c r="H6018" s="50"/>
    </row>
    <row r="6019" spans="1:8" ht="43.5">
      <c r="A6019" s="151" t="s">
        <v>1956</v>
      </c>
      <c r="B6019" s="151" t="s">
        <v>73</v>
      </c>
      <c r="C6019" s="151" t="s">
        <v>74</v>
      </c>
      <c r="D6019" s="151" t="s">
        <v>72</v>
      </c>
      <c r="E6019" s="152">
        <v>1</v>
      </c>
      <c r="F6019" s="153">
        <v>119000</v>
      </c>
      <c r="G6019" s="153">
        <v>119000</v>
      </c>
      <c r="H6019" s="50"/>
    </row>
    <row r="6020" spans="1:8" ht="43.5">
      <c r="A6020" s="151" t="s">
        <v>1957</v>
      </c>
      <c r="B6020" s="151" t="s">
        <v>93</v>
      </c>
      <c r="C6020" s="151" t="s">
        <v>94</v>
      </c>
      <c r="D6020" s="151" t="s">
        <v>72</v>
      </c>
      <c r="E6020" s="152">
        <v>1</v>
      </c>
      <c r="F6020" s="153">
        <v>549000</v>
      </c>
      <c r="G6020" s="153">
        <v>549000</v>
      </c>
      <c r="H6020" s="50"/>
    </row>
    <row r="6021" spans="1:8" ht="43.5">
      <c r="A6021" s="151" t="s">
        <v>1957</v>
      </c>
      <c r="B6021" s="151" t="s">
        <v>73</v>
      </c>
      <c r="C6021" s="151" t="s">
        <v>74</v>
      </c>
      <c r="D6021" s="151" t="s">
        <v>72</v>
      </c>
      <c r="E6021" s="152">
        <v>7</v>
      </c>
      <c r="F6021" s="153">
        <v>119000</v>
      </c>
      <c r="G6021" s="153">
        <v>833000</v>
      </c>
      <c r="H6021" s="50"/>
    </row>
    <row r="6022" spans="1:8" ht="43.5">
      <c r="A6022" s="151" t="s">
        <v>1957</v>
      </c>
      <c r="B6022" s="151" t="s">
        <v>86</v>
      </c>
      <c r="C6022" s="151" t="s">
        <v>87</v>
      </c>
      <c r="D6022" s="151" t="s">
        <v>72</v>
      </c>
      <c r="E6022" s="152">
        <v>10</v>
      </c>
      <c r="F6022" s="153">
        <v>169000</v>
      </c>
      <c r="G6022" s="153">
        <v>1690000</v>
      </c>
      <c r="H6022" s="50"/>
    </row>
    <row r="6023" spans="1:8" ht="43.5">
      <c r="A6023" s="151" t="s">
        <v>1958</v>
      </c>
      <c r="B6023" s="151" t="s">
        <v>75</v>
      </c>
      <c r="C6023" s="151" t="s">
        <v>76</v>
      </c>
      <c r="D6023" s="151" t="s">
        <v>78</v>
      </c>
      <c r="E6023" s="152">
        <v>1</v>
      </c>
      <c r="F6023" s="153">
        <v>189000</v>
      </c>
      <c r="G6023" s="153">
        <v>189000</v>
      </c>
      <c r="H6023" s="50"/>
    </row>
    <row r="6024" spans="1:8" ht="43.5">
      <c r="A6024" s="151" t="s">
        <v>1958</v>
      </c>
      <c r="B6024" s="151" t="s">
        <v>93</v>
      </c>
      <c r="C6024" s="151" t="s">
        <v>94</v>
      </c>
      <c r="D6024" s="151" t="s">
        <v>72</v>
      </c>
      <c r="E6024" s="152">
        <v>5</v>
      </c>
      <c r="F6024" s="153">
        <v>549000</v>
      </c>
      <c r="G6024" s="153">
        <v>2745000</v>
      </c>
      <c r="H6024" s="50"/>
    </row>
    <row r="6025" spans="1:8" ht="43.5">
      <c r="A6025" s="151" t="s">
        <v>1958</v>
      </c>
      <c r="B6025" s="151" t="s">
        <v>88</v>
      </c>
      <c r="C6025" s="151" t="s">
        <v>89</v>
      </c>
      <c r="D6025" s="151" t="s">
        <v>72</v>
      </c>
      <c r="E6025" s="152">
        <v>4</v>
      </c>
      <c r="F6025" s="153">
        <v>299000</v>
      </c>
      <c r="G6025" s="153">
        <v>1196000</v>
      </c>
      <c r="H6025" s="50"/>
    </row>
    <row r="6026" spans="1:8" ht="43.5">
      <c r="A6026" s="151" t="s">
        <v>1958</v>
      </c>
      <c r="B6026" s="151" t="s">
        <v>79</v>
      </c>
      <c r="C6026" s="151" t="s">
        <v>80</v>
      </c>
      <c r="D6026" s="151" t="s">
        <v>72</v>
      </c>
      <c r="E6026" s="152">
        <v>11</v>
      </c>
      <c r="F6026" s="153">
        <v>129000</v>
      </c>
      <c r="G6026" s="153">
        <v>1419000</v>
      </c>
      <c r="H6026" s="50"/>
    </row>
    <row r="6027" spans="1:8" ht="43.5">
      <c r="A6027" s="151" t="s">
        <v>1958</v>
      </c>
      <c r="B6027" s="151" t="s">
        <v>73</v>
      </c>
      <c r="C6027" s="151" t="s">
        <v>74</v>
      </c>
      <c r="D6027" s="151" t="s">
        <v>72</v>
      </c>
      <c r="E6027" s="152">
        <v>2</v>
      </c>
      <c r="F6027" s="153">
        <v>119000</v>
      </c>
      <c r="G6027" s="153">
        <v>238000</v>
      </c>
      <c r="H6027" s="50"/>
    </row>
    <row r="6028" spans="1:8" ht="29.25">
      <c r="A6028" s="151" t="s">
        <v>1959</v>
      </c>
      <c r="B6028" s="151" t="s">
        <v>86</v>
      </c>
      <c r="C6028" s="151" t="s">
        <v>87</v>
      </c>
      <c r="D6028" s="151" t="s">
        <v>72</v>
      </c>
      <c r="E6028" s="152">
        <v>7</v>
      </c>
      <c r="F6028" s="153">
        <v>169000</v>
      </c>
      <c r="G6028" s="153">
        <v>1183000</v>
      </c>
      <c r="H6028" s="50"/>
    </row>
    <row r="6029" spans="1:8" ht="29.25">
      <c r="A6029" s="151" t="s">
        <v>1959</v>
      </c>
      <c r="B6029" s="151" t="s">
        <v>98</v>
      </c>
      <c r="C6029" s="151" t="s">
        <v>99</v>
      </c>
      <c r="D6029" s="151" t="s">
        <v>72</v>
      </c>
      <c r="E6029" s="152">
        <v>7</v>
      </c>
      <c r="F6029" s="153">
        <v>99000</v>
      </c>
      <c r="G6029" s="153">
        <v>693000</v>
      </c>
      <c r="H6029" s="50"/>
    </row>
    <row r="6030" spans="1:8" ht="29.25">
      <c r="A6030" s="151" t="s">
        <v>1959</v>
      </c>
      <c r="B6030" s="151" t="s">
        <v>75</v>
      </c>
      <c r="C6030" s="151" t="s">
        <v>76</v>
      </c>
      <c r="D6030" s="151" t="s">
        <v>78</v>
      </c>
      <c r="E6030" s="152">
        <v>8</v>
      </c>
      <c r="F6030" s="153">
        <v>189000</v>
      </c>
      <c r="G6030" s="153">
        <v>1512000</v>
      </c>
      <c r="H6030" s="50"/>
    </row>
    <row r="6031" spans="1:8" ht="29.25">
      <c r="A6031" s="151" t="s">
        <v>1959</v>
      </c>
      <c r="B6031" s="151" t="s">
        <v>93</v>
      </c>
      <c r="C6031" s="151" t="s">
        <v>94</v>
      </c>
      <c r="D6031" s="151" t="s">
        <v>72</v>
      </c>
      <c r="E6031" s="152">
        <v>3</v>
      </c>
      <c r="F6031" s="153">
        <v>549000</v>
      </c>
      <c r="G6031" s="153">
        <v>1647000</v>
      </c>
      <c r="H6031" s="50"/>
    </row>
    <row r="6032" spans="1:8" ht="29.25">
      <c r="A6032" s="151" t="s">
        <v>1959</v>
      </c>
      <c r="B6032" s="151" t="s">
        <v>81</v>
      </c>
      <c r="C6032" s="151" t="s">
        <v>82</v>
      </c>
      <c r="D6032" s="151" t="s">
        <v>72</v>
      </c>
      <c r="E6032" s="152">
        <v>9</v>
      </c>
      <c r="F6032" s="153">
        <v>159000</v>
      </c>
      <c r="G6032" s="153">
        <v>1431000</v>
      </c>
      <c r="H6032" s="50"/>
    </row>
    <row r="6033" spans="1:8" ht="29.25">
      <c r="A6033" s="151" t="s">
        <v>1959</v>
      </c>
      <c r="B6033" s="151" t="s">
        <v>83</v>
      </c>
      <c r="C6033" s="151" t="s">
        <v>84</v>
      </c>
      <c r="D6033" s="151" t="s">
        <v>72</v>
      </c>
      <c r="E6033" s="152">
        <v>9</v>
      </c>
      <c r="F6033" s="153">
        <v>125000</v>
      </c>
      <c r="G6033" s="153">
        <v>1125000</v>
      </c>
      <c r="H6033" s="50"/>
    </row>
    <row r="6034" spans="1:8" ht="43.5">
      <c r="A6034" s="151" t="s">
        <v>1960</v>
      </c>
      <c r="B6034" s="151" t="s">
        <v>81</v>
      </c>
      <c r="C6034" s="151" t="s">
        <v>82</v>
      </c>
      <c r="D6034" s="151" t="s">
        <v>72</v>
      </c>
      <c r="E6034" s="152">
        <v>10</v>
      </c>
      <c r="F6034" s="153">
        <v>159000</v>
      </c>
      <c r="G6034" s="153">
        <v>1590000</v>
      </c>
      <c r="H6034" s="50"/>
    </row>
    <row r="6035" spans="1:8" ht="43.5">
      <c r="A6035" s="151" t="s">
        <v>1960</v>
      </c>
      <c r="B6035" s="151" t="s">
        <v>79</v>
      </c>
      <c r="C6035" s="151" t="s">
        <v>80</v>
      </c>
      <c r="D6035" s="151" t="s">
        <v>72</v>
      </c>
      <c r="E6035" s="152">
        <v>3</v>
      </c>
      <c r="F6035" s="153">
        <v>129000</v>
      </c>
      <c r="G6035" s="153">
        <v>387000</v>
      </c>
      <c r="H6035" s="50"/>
    </row>
    <row r="6036" spans="1:8" ht="43.5">
      <c r="A6036" s="151" t="s">
        <v>1960</v>
      </c>
      <c r="B6036" s="151" t="s">
        <v>69</v>
      </c>
      <c r="C6036" s="151" t="s">
        <v>70</v>
      </c>
      <c r="D6036" s="151" t="s">
        <v>72</v>
      </c>
      <c r="E6036" s="152">
        <v>2</v>
      </c>
      <c r="F6036" s="153">
        <v>149000</v>
      </c>
      <c r="G6036" s="153">
        <v>298000</v>
      </c>
      <c r="H6036" s="50"/>
    </row>
    <row r="6037" spans="1:8" ht="29.25">
      <c r="A6037" s="151" t="s">
        <v>1961</v>
      </c>
      <c r="B6037" s="151" t="s">
        <v>83</v>
      </c>
      <c r="C6037" s="151" t="s">
        <v>84</v>
      </c>
      <c r="D6037" s="151" t="s">
        <v>72</v>
      </c>
      <c r="E6037" s="152">
        <v>3</v>
      </c>
      <c r="F6037" s="153">
        <v>125000</v>
      </c>
      <c r="G6037" s="153">
        <v>375000</v>
      </c>
      <c r="H6037" s="50"/>
    </row>
    <row r="6038" spans="1:8" ht="29.25">
      <c r="A6038" s="151" t="s">
        <v>1961</v>
      </c>
      <c r="B6038" s="151" t="s">
        <v>79</v>
      </c>
      <c r="C6038" s="151" t="s">
        <v>80</v>
      </c>
      <c r="D6038" s="151" t="s">
        <v>72</v>
      </c>
      <c r="E6038" s="152">
        <v>1</v>
      </c>
      <c r="F6038" s="153">
        <v>129000</v>
      </c>
      <c r="G6038" s="153">
        <v>129000</v>
      </c>
      <c r="H6038" s="50"/>
    </row>
    <row r="6039" spans="1:8" ht="43.5">
      <c r="A6039" s="151" t="s">
        <v>1962</v>
      </c>
      <c r="B6039" s="151" t="s">
        <v>79</v>
      </c>
      <c r="C6039" s="151" t="s">
        <v>80</v>
      </c>
      <c r="D6039" s="151" t="s">
        <v>72</v>
      </c>
      <c r="E6039" s="152">
        <v>5</v>
      </c>
      <c r="F6039" s="153">
        <v>129000</v>
      </c>
      <c r="G6039" s="153">
        <v>645000</v>
      </c>
      <c r="H6039" s="50"/>
    </row>
    <row r="6040" spans="1:8" ht="43.5">
      <c r="A6040" s="151" t="s">
        <v>1962</v>
      </c>
      <c r="B6040" s="151" t="s">
        <v>96</v>
      </c>
      <c r="C6040" s="151" t="s">
        <v>97</v>
      </c>
      <c r="D6040" s="151" t="s">
        <v>72</v>
      </c>
      <c r="E6040" s="152">
        <v>4</v>
      </c>
      <c r="F6040" s="153">
        <v>449000</v>
      </c>
      <c r="G6040" s="153">
        <v>1796000</v>
      </c>
      <c r="H6040" s="50"/>
    </row>
    <row r="6041" spans="1:8" ht="43.5">
      <c r="A6041" s="151" t="s">
        <v>1962</v>
      </c>
      <c r="B6041" s="151" t="s">
        <v>86</v>
      </c>
      <c r="C6041" s="151" t="s">
        <v>87</v>
      </c>
      <c r="D6041" s="151" t="s">
        <v>72</v>
      </c>
      <c r="E6041" s="152">
        <v>7</v>
      </c>
      <c r="F6041" s="153">
        <v>169000</v>
      </c>
      <c r="G6041" s="153">
        <v>1183000</v>
      </c>
      <c r="H6041" s="50"/>
    </row>
    <row r="6042" spans="1:8" ht="43.5">
      <c r="A6042" s="151" t="s">
        <v>1962</v>
      </c>
      <c r="B6042" s="151" t="s">
        <v>98</v>
      </c>
      <c r="C6042" s="151" t="s">
        <v>99</v>
      </c>
      <c r="D6042" s="151" t="s">
        <v>72</v>
      </c>
      <c r="E6042" s="152">
        <v>4</v>
      </c>
      <c r="F6042" s="153">
        <v>99000</v>
      </c>
      <c r="G6042" s="153">
        <v>396000</v>
      </c>
      <c r="H6042" s="50"/>
    </row>
    <row r="6043" spans="1:8" ht="29.25">
      <c r="A6043" s="151" t="s">
        <v>1963</v>
      </c>
      <c r="B6043" s="151" t="s">
        <v>83</v>
      </c>
      <c r="C6043" s="151" t="s">
        <v>84</v>
      </c>
      <c r="D6043" s="151" t="s">
        <v>72</v>
      </c>
      <c r="E6043" s="152">
        <v>4</v>
      </c>
      <c r="F6043" s="153">
        <v>125000</v>
      </c>
      <c r="G6043" s="153">
        <v>500000</v>
      </c>
      <c r="H6043" s="50"/>
    </row>
    <row r="6044" spans="1:8" ht="29.25">
      <c r="A6044" s="151" t="s">
        <v>1963</v>
      </c>
      <c r="B6044" s="151" t="s">
        <v>98</v>
      </c>
      <c r="C6044" s="151" t="s">
        <v>99</v>
      </c>
      <c r="D6044" s="151" t="s">
        <v>72</v>
      </c>
      <c r="E6044" s="152">
        <v>2</v>
      </c>
      <c r="F6044" s="153">
        <v>99000</v>
      </c>
      <c r="G6044" s="153">
        <v>198000</v>
      </c>
      <c r="H6044" s="50"/>
    </row>
    <row r="6045" spans="1:8" ht="29.25">
      <c r="A6045" s="151" t="s">
        <v>1963</v>
      </c>
      <c r="B6045" s="151" t="s">
        <v>75</v>
      </c>
      <c r="C6045" s="151" t="s">
        <v>76</v>
      </c>
      <c r="D6045" s="151" t="s">
        <v>78</v>
      </c>
      <c r="E6045" s="152">
        <v>6</v>
      </c>
      <c r="F6045" s="153">
        <v>189000</v>
      </c>
      <c r="G6045" s="153">
        <v>1134000</v>
      </c>
      <c r="H6045" s="50"/>
    </row>
    <row r="6046" spans="1:8" ht="29.25">
      <c r="A6046" s="151" t="s">
        <v>1963</v>
      </c>
      <c r="B6046" s="151" t="s">
        <v>73</v>
      </c>
      <c r="C6046" s="151" t="s">
        <v>74</v>
      </c>
      <c r="D6046" s="151" t="s">
        <v>72</v>
      </c>
      <c r="E6046" s="152">
        <v>1</v>
      </c>
      <c r="F6046" s="153">
        <v>119000</v>
      </c>
      <c r="G6046" s="153">
        <v>119000</v>
      </c>
      <c r="H6046" s="50"/>
    </row>
    <row r="6047" spans="1:8" ht="43.5">
      <c r="A6047" s="151" t="s">
        <v>1964</v>
      </c>
      <c r="B6047" s="151" t="s">
        <v>88</v>
      </c>
      <c r="C6047" s="151" t="s">
        <v>89</v>
      </c>
      <c r="D6047" s="151" t="s">
        <v>72</v>
      </c>
      <c r="E6047" s="152">
        <v>2</v>
      </c>
      <c r="F6047" s="153">
        <v>299000</v>
      </c>
      <c r="G6047" s="153">
        <v>598000</v>
      </c>
      <c r="H6047" s="50"/>
    </row>
    <row r="6048" spans="1:8" ht="43.5">
      <c r="A6048" s="151" t="s">
        <v>1964</v>
      </c>
      <c r="B6048" s="151" t="s">
        <v>93</v>
      </c>
      <c r="C6048" s="151" t="s">
        <v>94</v>
      </c>
      <c r="D6048" s="151" t="s">
        <v>72</v>
      </c>
      <c r="E6048" s="152">
        <v>2</v>
      </c>
      <c r="F6048" s="153">
        <v>549000</v>
      </c>
      <c r="G6048" s="153">
        <v>1098000</v>
      </c>
      <c r="H6048" s="50"/>
    </row>
    <row r="6049" spans="1:8" ht="43.5">
      <c r="A6049" s="151" t="s">
        <v>1964</v>
      </c>
      <c r="B6049" s="151" t="s">
        <v>81</v>
      </c>
      <c r="C6049" s="151" t="s">
        <v>82</v>
      </c>
      <c r="D6049" s="151" t="s">
        <v>72</v>
      </c>
      <c r="E6049" s="152">
        <v>5</v>
      </c>
      <c r="F6049" s="153">
        <v>159000</v>
      </c>
      <c r="G6049" s="153">
        <v>795000</v>
      </c>
      <c r="H6049" s="50"/>
    </row>
    <row r="6050" spans="1:8" ht="43.5">
      <c r="A6050" s="151" t="s">
        <v>1964</v>
      </c>
      <c r="B6050" s="151" t="s">
        <v>83</v>
      </c>
      <c r="C6050" s="151" t="s">
        <v>84</v>
      </c>
      <c r="D6050" s="151" t="s">
        <v>72</v>
      </c>
      <c r="E6050" s="152">
        <v>11</v>
      </c>
      <c r="F6050" s="153">
        <v>125000</v>
      </c>
      <c r="G6050" s="153">
        <v>1375000</v>
      </c>
      <c r="H6050" s="50"/>
    </row>
    <row r="6051" spans="1:8" ht="43.5">
      <c r="A6051" s="151" t="s">
        <v>1965</v>
      </c>
      <c r="B6051" s="151" t="s">
        <v>73</v>
      </c>
      <c r="C6051" s="151" t="s">
        <v>74</v>
      </c>
      <c r="D6051" s="151" t="s">
        <v>72</v>
      </c>
      <c r="E6051" s="152">
        <v>3</v>
      </c>
      <c r="F6051" s="153">
        <v>119000</v>
      </c>
      <c r="G6051" s="153">
        <v>357000</v>
      </c>
      <c r="H6051" s="50"/>
    </row>
    <row r="6052" spans="1:8" ht="43.5">
      <c r="A6052" s="151" t="s">
        <v>1965</v>
      </c>
      <c r="B6052" s="151" t="s">
        <v>88</v>
      </c>
      <c r="C6052" s="151" t="s">
        <v>89</v>
      </c>
      <c r="D6052" s="151" t="s">
        <v>72</v>
      </c>
      <c r="E6052" s="152">
        <v>3</v>
      </c>
      <c r="F6052" s="153">
        <v>299000</v>
      </c>
      <c r="G6052" s="153">
        <v>897000</v>
      </c>
      <c r="H6052" s="50"/>
    </row>
    <row r="6053" spans="1:8" ht="43.5">
      <c r="A6053" s="151" t="s">
        <v>1965</v>
      </c>
      <c r="B6053" s="151" t="s">
        <v>81</v>
      </c>
      <c r="C6053" s="151" t="s">
        <v>82</v>
      </c>
      <c r="D6053" s="151" t="s">
        <v>72</v>
      </c>
      <c r="E6053" s="152">
        <v>7</v>
      </c>
      <c r="F6053" s="153">
        <v>159000</v>
      </c>
      <c r="G6053" s="153">
        <v>1113000</v>
      </c>
      <c r="H6053" s="50"/>
    </row>
    <row r="6054" spans="1:8" ht="43.5">
      <c r="A6054" s="151" t="s">
        <v>1965</v>
      </c>
      <c r="B6054" s="151" t="s">
        <v>86</v>
      </c>
      <c r="C6054" s="151" t="s">
        <v>87</v>
      </c>
      <c r="D6054" s="151" t="s">
        <v>72</v>
      </c>
      <c r="E6054" s="152">
        <v>2</v>
      </c>
      <c r="F6054" s="153">
        <v>169000</v>
      </c>
      <c r="G6054" s="153">
        <v>338000</v>
      </c>
      <c r="H6054" s="50"/>
    </row>
    <row r="6055" spans="1:8" ht="43.5">
      <c r="A6055" s="151" t="s">
        <v>1965</v>
      </c>
      <c r="B6055" s="151" t="s">
        <v>91</v>
      </c>
      <c r="C6055" s="151" t="s">
        <v>92</v>
      </c>
      <c r="D6055" s="151" t="s">
        <v>72</v>
      </c>
      <c r="E6055" s="152">
        <v>4</v>
      </c>
      <c r="F6055" s="153">
        <v>249000</v>
      </c>
      <c r="G6055" s="153">
        <v>996000</v>
      </c>
      <c r="H6055" s="50"/>
    </row>
    <row r="6056" spans="1:8" ht="43.5">
      <c r="A6056" s="151" t="s">
        <v>1965</v>
      </c>
      <c r="B6056" s="151" t="s">
        <v>75</v>
      </c>
      <c r="C6056" s="151" t="s">
        <v>76</v>
      </c>
      <c r="D6056" s="151" t="s">
        <v>78</v>
      </c>
      <c r="E6056" s="152">
        <v>2</v>
      </c>
      <c r="F6056" s="153">
        <v>189000</v>
      </c>
      <c r="G6056" s="153">
        <v>378000</v>
      </c>
      <c r="H6056" s="50"/>
    </row>
    <row r="6057" spans="1:8" ht="29.25">
      <c r="A6057" s="151" t="s">
        <v>1966</v>
      </c>
      <c r="B6057" s="151" t="s">
        <v>81</v>
      </c>
      <c r="C6057" s="151" t="s">
        <v>82</v>
      </c>
      <c r="D6057" s="151" t="s">
        <v>72</v>
      </c>
      <c r="E6057" s="152">
        <v>4</v>
      </c>
      <c r="F6057" s="153">
        <v>159000</v>
      </c>
      <c r="G6057" s="153">
        <v>636000</v>
      </c>
      <c r="H6057" s="50"/>
    </row>
    <row r="6058" spans="1:8" ht="29.25">
      <c r="A6058" s="151" t="s">
        <v>1967</v>
      </c>
      <c r="B6058" s="151" t="s">
        <v>101</v>
      </c>
      <c r="C6058" s="151" t="s">
        <v>102</v>
      </c>
      <c r="D6058" s="151" t="s">
        <v>78</v>
      </c>
      <c r="E6058" s="152">
        <v>6</v>
      </c>
      <c r="F6058" s="153">
        <v>139000</v>
      </c>
      <c r="G6058" s="153">
        <v>834000</v>
      </c>
      <c r="H6058" s="50"/>
    </row>
    <row r="6059" spans="1:8" ht="29.25">
      <c r="A6059" s="151" t="s">
        <v>1967</v>
      </c>
      <c r="B6059" s="151" t="s">
        <v>79</v>
      </c>
      <c r="C6059" s="151" t="s">
        <v>80</v>
      </c>
      <c r="D6059" s="151" t="s">
        <v>72</v>
      </c>
      <c r="E6059" s="152">
        <v>12</v>
      </c>
      <c r="F6059" s="153">
        <v>129000</v>
      </c>
      <c r="G6059" s="153">
        <v>1548000</v>
      </c>
      <c r="H6059" s="50"/>
    </row>
    <row r="6060" spans="1:8" ht="29.25">
      <c r="A6060" s="151" t="s">
        <v>1967</v>
      </c>
      <c r="B6060" s="151" t="s">
        <v>98</v>
      </c>
      <c r="C6060" s="151" t="s">
        <v>99</v>
      </c>
      <c r="D6060" s="151" t="s">
        <v>72</v>
      </c>
      <c r="E6060" s="152">
        <v>9</v>
      </c>
      <c r="F6060" s="153">
        <v>99000</v>
      </c>
      <c r="G6060" s="153">
        <v>891000</v>
      </c>
      <c r="H6060" s="50"/>
    </row>
    <row r="6061" spans="1:8" ht="29.25">
      <c r="A6061" s="151" t="s">
        <v>1968</v>
      </c>
      <c r="B6061" s="151" t="s">
        <v>93</v>
      </c>
      <c r="C6061" s="151" t="s">
        <v>94</v>
      </c>
      <c r="D6061" s="151" t="s">
        <v>72</v>
      </c>
      <c r="E6061" s="152">
        <v>3</v>
      </c>
      <c r="F6061" s="153">
        <v>549000</v>
      </c>
      <c r="G6061" s="153">
        <v>1647000</v>
      </c>
      <c r="H6061" s="50"/>
    </row>
    <row r="6062" spans="1:8" ht="29.25">
      <c r="A6062" s="151" t="s">
        <v>1968</v>
      </c>
      <c r="B6062" s="151" t="s">
        <v>81</v>
      </c>
      <c r="C6062" s="151" t="s">
        <v>82</v>
      </c>
      <c r="D6062" s="151" t="s">
        <v>72</v>
      </c>
      <c r="E6062" s="152">
        <v>11</v>
      </c>
      <c r="F6062" s="153">
        <v>159000</v>
      </c>
      <c r="G6062" s="153">
        <v>1749000</v>
      </c>
      <c r="H6062" s="50"/>
    </row>
    <row r="6063" spans="1:8" ht="29.25">
      <c r="A6063" s="151" t="s">
        <v>1968</v>
      </c>
      <c r="B6063" s="151" t="s">
        <v>101</v>
      </c>
      <c r="C6063" s="151" t="s">
        <v>102</v>
      </c>
      <c r="D6063" s="151" t="s">
        <v>78</v>
      </c>
      <c r="E6063" s="152">
        <v>3</v>
      </c>
      <c r="F6063" s="153">
        <v>139000</v>
      </c>
      <c r="G6063" s="153">
        <v>417000</v>
      </c>
      <c r="H6063" s="50"/>
    </row>
    <row r="6064" spans="1:8" ht="29.25">
      <c r="A6064" s="151" t="s">
        <v>1968</v>
      </c>
      <c r="B6064" s="151" t="s">
        <v>75</v>
      </c>
      <c r="C6064" s="151" t="s">
        <v>76</v>
      </c>
      <c r="D6064" s="151" t="s">
        <v>78</v>
      </c>
      <c r="E6064" s="152">
        <v>2</v>
      </c>
      <c r="F6064" s="153">
        <v>189000</v>
      </c>
      <c r="G6064" s="153">
        <v>378000</v>
      </c>
      <c r="H6064" s="50"/>
    </row>
    <row r="6065" spans="1:8" ht="43.5">
      <c r="A6065" s="151" t="s">
        <v>1969</v>
      </c>
      <c r="B6065" s="151" t="s">
        <v>75</v>
      </c>
      <c r="C6065" s="151" t="s">
        <v>76</v>
      </c>
      <c r="D6065" s="151" t="s">
        <v>78</v>
      </c>
      <c r="E6065" s="152">
        <v>2</v>
      </c>
      <c r="F6065" s="153">
        <v>189000</v>
      </c>
      <c r="G6065" s="153">
        <v>378000</v>
      </c>
      <c r="H6065" s="50"/>
    </row>
    <row r="6066" spans="1:8" ht="29.25">
      <c r="A6066" s="151" t="s">
        <v>1970</v>
      </c>
      <c r="B6066" s="151" t="s">
        <v>69</v>
      </c>
      <c r="C6066" s="151" t="s">
        <v>70</v>
      </c>
      <c r="D6066" s="151" t="s">
        <v>72</v>
      </c>
      <c r="E6066" s="152">
        <v>4</v>
      </c>
      <c r="F6066" s="153">
        <v>149000</v>
      </c>
      <c r="G6066" s="153">
        <v>596000</v>
      </c>
      <c r="H6066" s="50"/>
    </row>
    <row r="6067" spans="1:8" ht="29.25">
      <c r="A6067" s="151" t="s">
        <v>1970</v>
      </c>
      <c r="B6067" s="151" t="s">
        <v>86</v>
      </c>
      <c r="C6067" s="151" t="s">
        <v>87</v>
      </c>
      <c r="D6067" s="151" t="s">
        <v>72</v>
      </c>
      <c r="E6067" s="152">
        <v>6</v>
      </c>
      <c r="F6067" s="153">
        <v>169000</v>
      </c>
      <c r="G6067" s="153">
        <v>1014000</v>
      </c>
      <c r="H6067" s="50"/>
    </row>
    <row r="6068" spans="1:8" ht="29.25">
      <c r="A6068" s="151" t="s">
        <v>1970</v>
      </c>
      <c r="B6068" s="151" t="s">
        <v>96</v>
      </c>
      <c r="C6068" s="151" t="s">
        <v>97</v>
      </c>
      <c r="D6068" s="151" t="s">
        <v>72</v>
      </c>
      <c r="E6068" s="152">
        <v>1</v>
      </c>
      <c r="F6068" s="153">
        <v>449000</v>
      </c>
      <c r="G6068" s="153">
        <v>449000</v>
      </c>
      <c r="H6068" s="50"/>
    </row>
    <row r="6069" spans="1:8" ht="29.25">
      <c r="A6069" s="151" t="s">
        <v>1971</v>
      </c>
      <c r="B6069" s="151" t="s">
        <v>73</v>
      </c>
      <c r="C6069" s="151" t="s">
        <v>74</v>
      </c>
      <c r="D6069" s="151" t="s">
        <v>72</v>
      </c>
      <c r="E6069" s="152">
        <v>11</v>
      </c>
      <c r="F6069" s="153">
        <v>119000</v>
      </c>
      <c r="G6069" s="153">
        <v>1309000</v>
      </c>
      <c r="H6069" s="50"/>
    </row>
    <row r="6070" spans="1:8" ht="29.25">
      <c r="A6070" s="151" t="s">
        <v>1971</v>
      </c>
      <c r="B6070" s="151" t="s">
        <v>86</v>
      </c>
      <c r="C6070" s="151" t="s">
        <v>87</v>
      </c>
      <c r="D6070" s="151" t="s">
        <v>72</v>
      </c>
      <c r="E6070" s="152">
        <v>3</v>
      </c>
      <c r="F6070" s="153">
        <v>169000</v>
      </c>
      <c r="G6070" s="153">
        <v>507000</v>
      </c>
      <c r="H6070" s="50"/>
    </row>
    <row r="6071" spans="1:8" ht="29.25">
      <c r="A6071" s="151" t="s">
        <v>1971</v>
      </c>
      <c r="B6071" s="151" t="s">
        <v>96</v>
      </c>
      <c r="C6071" s="151" t="s">
        <v>97</v>
      </c>
      <c r="D6071" s="151" t="s">
        <v>72</v>
      </c>
      <c r="E6071" s="152">
        <v>5</v>
      </c>
      <c r="F6071" s="153">
        <v>449000</v>
      </c>
      <c r="G6071" s="153">
        <v>2245000</v>
      </c>
      <c r="H6071" s="50"/>
    </row>
    <row r="6072" spans="1:8" ht="29.25">
      <c r="A6072" s="151" t="s">
        <v>1971</v>
      </c>
      <c r="B6072" s="151" t="s">
        <v>83</v>
      </c>
      <c r="C6072" s="151" t="s">
        <v>84</v>
      </c>
      <c r="D6072" s="151" t="s">
        <v>72</v>
      </c>
      <c r="E6072" s="152">
        <v>6</v>
      </c>
      <c r="F6072" s="153">
        <v>125000</v>
      </c>
      <c r="G6072" s="153">
        <v>750000</v>
      </c>
      <c r="H6072" s="50"/>
    </row>
    <row r="6073" spans="1:8" ht="43.5">
      <c r="A6073" s="151" t="s">
        <v>1972</v>
      </c>
      <c r="B6073" s="151" t="s">
        <v>91</v>
      </c>
      <c r="C6073" s="151" t="s">
        <v>92</v>
      </c>
      <c r="D6073" s="151" t="s">
        <v>72</v>
      </c>
      <c r="E6073" s="152">
        <v>4</v>
      </c>
      <c r="F6073" s="153">
        <v>249000</v>
      </c>
      <c r="G6073" s="153">
        <v>996000</v>
      </c>
      <c r="H6073" s="50"/>
    </row>
    <row r="6074" spans="1:8" ht="43.5">
      <c r="A6074" s="151" t="s">
        <v>1972</v>
      </c>
      <c r="B6074" s="151" t="s">
        <v>98</v>
      </c>
      <c r="C6074" s="151" t="s">
        <v>99</v>
      </c>
      <c r="D6074" s="151" t="s">
        <v>72</v>
      </c>
      <c r="E6074" s="152">
        <v>11</v>
      </c>
      <c r="F6074" s="153">
        <v>99000</v>
      </c>
      <c r="G6074" s="153">
        <v>1089000</v>
      </c>
      <c r="H6074" s="50"/>
    </row>
    <row r="6075" spans="1:8" ht="43.5">
      <c r="A6075" s="151" t="s">
        <v>1972</v>
      </c>
      <c r="B6075" s="151" t="s">
        <v>83</v>
      </c>
      <c r="C6075" s="151" t="s">
        <v>84</v>
      </c>
      <c r="D6075" s="151" t="s">
        <v>72</v>
      </c>
      <c r="E6075" s="152">
        <v>7</v>
      </c>
      <c r="F6075" s="153">
        <v>125000</v>
      </c>
      <c r="G6075" s="153">
        <v>875000</v>
      </c>
      <c r="H6075" s="50"/>
    </row>
    <row r="6076" spans="1:8" ht="43.5">
      <c r="A6076" s="151" t="s">
        <v>1972</v>
      </c>
      <c r="B6076" s="151" t="s">
        <v>86</v>
      </c>
      <c r="C6076" s="151" t="s">
        <v>87</v>
      </c>
      <c r="D6076" s="151" t="s">
        <v>72</v>
      </c>
      <c r="E6076" s="152">
        <v>11</v>
      </c>
      <c r="F6076" s="153">
        <v>169000</v>
      </c>
      <c r="G6076" s="153">
        <v>1859000</v>
      </c>
      <c r="H6076" s="50"/>
    </row>
    <row r="6077" spans="1:8" ht="29.25">
      <c r="A6077" s="151" t="s">
        <v>1973</v>
      </c>
      <c r="B6077" s="151" t="s">
        <v>69</v>
      </c>
      <c r="C6077" s="151" t="s">
        <v>70</v>
      </c>
      <c r="D6077" s="151" t="s">
        <v>72</v>
      </c>
      <c r="E6077" s="152">
        <v>12</v>
      </c>
      <c r="F6077" s="153">
        <v>149000</v>
      </c>
      <c r="G6077" s="153">
        <v>1788000</v>
      </c>
      <c r="H6077" s="50"/>
    </row>
    <row r="6078" spans="1:8" ht="29.25">
      <c r="A6078" s="151" t="s">
        <v>1973</v>
      </c>
      <c r="B6078" s="151" t="s">
        <v>93</v>
      </c>
      <c r="C6078" s="151" t="s">
        <v>94</v>
      </c>
      <c r="D6078" s="151" t="s">
        <v>72</v>
      </c>
      <c r="E6078" s="152">
        <v>1</v>
      </c>
      <c r="F6078" s="153">
        <v>549000</v>
      </c>
      <c r="G6078" s="153">
        <v>549000</v>
      </c>
      <c r="H6078" s="50"/>
    </row>
    <row r="6079" spans="1:8" ht="29.25">
      <c r="A6079" s="151" t="s">
        <v>1973</v>
      </c>
      <c r="B6079" s="151" t="s">
        <v>73</v>
      </c>
      <c r="C6079" s="151" t="s">
        <v>74</v>
      </c>
      <c r="D6079" s="151" t="s">
        <v>72</v>
      </c>
      <c r="E6079" s="152">
        <v>10</v>
      </c>
      <c r="F6079" s="153">
        <v>119000</v>
      </c>
      <c r="G6079" s="153">
        <v>1190000</v>
      </c>
      <c r="H6079" s="50"/>
    </row>
    <row r="6080" spans="1:8" ht="29.25">
      <c r="A6080" s="151" t="s">
        <v>1974</v>
      </c>
      <c r="B6080" s="151" t="s">
        <v>83</v>
      </c>
      <c r="C6080" s="151" t="s">
        <v>84</v>
      </c>
      <c r="D6080" s="151" t="s">
        <v>72</v>
      </c>
      <c r="E6080" s="152">
        <v>2</v>
      </c>
      <c r="F6080" s="153">
        <v>125000</v>
      </c>
      <c r="G6080" s="153">
        <v>250000</v>
      </c>
      <c r="H6080" s="50"/>
    </row>
    <row r="6081" spans="1:8" ht="29.25">
      <c r="A6081" s="151" t="s">
        <v>1975</v>
      </c>
      <c r="B6081" s="151" t="s">
        <v>79</v>
      </c>
      <c r="C6081" s="151" t="s">
        <v>80</v>
      </c>
      <c r="D6081" s="151" t="s">
        <v>72</v>
      </c>
      <c r="E6081" s="152">
        <v>5</v>
      </c>
      <c r="F6081" s="153">
        <v>129000</v>
      </c>
      <c r="G6081" s="153">
        <v>645000</v>
      </c>
      <c r="H6081" s="50"/>
    </row>
    <row r="6082" spans="1:8" ht="29.25">
      <c r="A6082" s="151" t="s">
        <v>1975</v>
      </c>
      <c r="B6082" s="151" t="s">
        <v>73</v>
      </c>
      <c r="C6082" s="151" t="s">
        <v>74</v>
      </c>
      <c r="D6082" s="151" t="s">
        <v>72</v>
      </c>
      <c r="E6082" s="152">
        <v>9</v>
      </c>
      <c r="F6082" s="153">
        <v>119000</v>
      </c>
      <c r="G6082" s="153">
        <v>1071000</v>
      </c>
      <c r="H6082" s="50"/>
    </row>
    <row r="6083" spans="1:8" ht="43.5">
      <c r="A6083" s="151" t="s">
        <v>1976</v>
      </c>
      <c r="B6083" s="151" t="s">
        <v>93</v>
      </c>
      <c r="C6083" s="151" t="s">
        <v>94</v>
      </c>
      <c r="D6083" s="151" t="s">
        <v>72</v>
      </c>
      <c r="E6083" s="152">
        <v>1</v>
      </c>
      <c r="F6083" s="153">
        <v>549000</v>
      </c>
      <c r="G6083" s="153">
        <v>549000</v>
      </c>
      <c r="H6083" s="50"/>
    </row>
    <row r="6084" spans="1:8" ht="43.5">
      <c r="A6084" s="151" t="s">
        <v>1976</v>
      </c>
      <c r="B6084" s="151" t="s">
        <v>69</v>
      </c>
      <c r="C6084" s="151" t="s">
        <v>70</v>
      </c>
      <c r="D6084" s="151" t="s">
        <v>72</v>
      </c>
      <c r="E6084" s="152">
        <v>2</v>
      </c>
      <c r="F6084" s="153">
        <v>149000</v>
      </c>
      <c r="G6084" s="153">
        <v>298000</v>
      </c>
      <c r="H6084" s="50"/>
    </row>
    <row r="6085" spans="1:8" ht="43.5">
      <c r="A6085" s="151" t="s">
        <v>1976</v>
      </c>
      <c r="B6085" s="151" t="s">
        <v>83</v>
      </c>
      <c r="C6085" s="151" t="s">
        <v>84</v>
      </c>
      <c r="D6085" s="151" t="s">
        <v>72</v>
      </c>
      <c r="E6085" s="152">
        <v>3</v>
      </c>
      <c r="F6085" s="153">
        <v>125000</v>
      </c>
      <c r="G6085" s="153">
        <v>375000</v>
      </c>
      <c r="H6085" s="50"/>
    </row>
    <row r="6086" spans="1:8" ht="43.5">
      <c r="A6086" s="151" t="s">
        <v>1976</v>
      </c>
      <c r="B6086" s="151" t="s">
        <v>79</v>
      </c>
      <c r="C6086" s="151" t="s">
        <v>80</v>
      </c>
      <c r="D6086" s="151" t="s">
        <v>72</v>
      </c>
      <c r="E6086" s="152">
        <v>1</v>
      </c>
      <c r="F6086" s="153">
        <v>129000</v>
      </c>
      <c r="G6086" s="153">
        <v>129000</v>
      </c>
      <c r="H6086" s="50"/>
    </row>
    <row r="6087" spans="1:8" ht="43.5">
      <c r="A6087" s="151" t="s">
        <v>1977</v>
      </c>
      <c r="B6087" s="151" t="s">
        <v>96</v>
      </c>
      <c r="C6087" s="151" t="s">
        <v>97</v>
      </c>
      <c r="D6087" s="151" t="s">
        <v>72</v>
      </c>
      <c r="E6087" s="152">
        <v>3</v>
      </c>
      <c r="F6087" s="153">
        <v>449000</v>
      </c>
      <c r="G6087" s="153">
        <v>1347000</v>
      </c>
      <c r="H6087" s="50"/>
    </row>
    <row r="6088" spans="1:8" ht="43.5">
      <c r="A6088" s="151" t="s">
        <v>1977</v>
      </c>
      <c r="B6088" s="151" t="s">
        <v>81</v>
      </c>
      <c r="C6088" s="151" t="s">
        <v>82</v>
      </c>
      <c r="D6088" s="151" t="s">
        <v>72</v>
      </c>
      <c r="E6088" s="152">
        <v>3</v>
      </c>
      <c r="F6088" s="153">
        <v>159000</v>
      </c>
      <c r="G6088" s="153">
        <v>477000</v>
      </c>
      <c r="H6088" s="50"/>
    </row>
    <row r="6089" spans="1:8" ht="43.5">
      <c r="A6089" s="151" t="s">
        <v>1977</v>
      </c>
      <c r="B6089" s="151" t="s">
        <v>79</v>
      </c>
      <c r="C6089" s="151" t="s">
        <v>80</v>
      </c>
      <c r="D6089" s="151" t="s">
        <v>72</v>
      </c>
      <c r="E6089" s="152">
        <v>8</v>
      </c>
      <c r="F6089" s="153">
        <v>129000</v>
      </c>
      <c r="G6089" s="153">
        <v>1032000</v>
      </c>
      <c r="H6089" s="50"/>
    </row>
    <row r="6090" spans="1:8" ht="43.5">
      <c r="A6090" s="151" t="s">
        <v>1977</v>
      </c>
      <c r="B6090" s="151" t="s">
        <v>83</v>
      </c>
      <c r="C6090" s="151" t="s">
        <v>84</v>
      </c>
      <c r="D6090" s="151" t="s">
        <v>72</v>
      </c>
      <c r="E6090" s="152">
        <v>4</v>
      </c>
      <c r="F6090" s="153">
        <v>125000</v>
      </c>
      <c r="G6090" s="153">
        <v>500000</v>
      </c>
      <c r="H6090" s="50"/>
    </row>
    <row r="6091" spans="1:8" ht="43.5">
      <c r="A6091" s="151" t="s">
        <v>1977</v>
      </c>
      <c r="B6091" s="151" t="s">
        <v>91</v>
      </c>
      <c r="C6091" s="151" t="s">
        <v>92</v>
      </c>
      <c r="D6091" s="151" t="s">
        <v>72</v>
      </c>
      <c r="E6091" s="152">
        <v>7</v>
      </c>
      <c r="F6091" s="153">
        <v>249000</v>
      </c>
      <c r="G6091" s="153">
        <v>1743000</v>
      </c>
      <c r="H6091" s="50"/>
    </row>
    <row r="6092" spans="1:8" ht="43.5">
      <c r="A6092" s="151" t="s">
        <v>1977</v>
      </c>
      <c r="B6092" s="151" t="s">
        <v>75</v>
      </c>
      <c r="C6092" s="151" t="s">
        <v>76</v>
      </c>
      <c r="D6092" s="151" t="s">
        <v>78</v>
      </c>
      <c r="E6092" s="152">
        <v>3</v>
      </c>
      <c r="F6092" s="153">
        <v>189000</v>
      </c>
      <c r="G6092" s="153">
        <v>567000</v>
      </c>
      <c r="H6092" s="50"/>
    </row>
    <row r="6093" spans="1:8" ht="43.5">
      <c r="A6093" s="151" t="s">
        <v>1978</v>
      </c>
      <c r="B6093" s="151" t="s">
        <v>73</v>
      </c>
      <c r="C6093" s="151" t="s">
        <v>74</v>
      </c>
      <c r="D6093" s="151" t="s">
        <v>72</v>
      </c>
      <c r="E6093" s="152">
        <v>1</v>
      </c>
      <c r="F6093" s="153">
        <v>119000</v>
      </c>
      <c r="G6093" s="153">
        <v>119000</v>
      </c>
      <c r="H6093" s="50"/>
    </row>
    <row r="6094" spans="1:8" ht="29.25">
      <c r="A6094" s="151" t="s">
        <v>1979</v>
      </c>
      <c r="B6094" s="151" t="s">
        <v>83</v>
      </c>
      <c r="C6094" s="151" t="s">
        <v>84</v>
      </c>
      <c r="D6094" s="151" t="s">
        <v>72</v>
      </c>
      <c r="E6094" s="152">
        <v>1</v>
      </c>
      <c r="F6094" s="153">
        <v>125000</v>
      </c>
      <c r="G6094" s="153">
        <v>125000</v>
      </c>
      <c r="H6094" s="50"/>
    </row>
    <row r="6095" spans="1:8" ht="29.25">
      <c r="A6095" s="151" t="s">
        <v>1979</v>
      </c>
      <c r="B6095" s="151" t="s">
        <v>69</v>
      </c>
      <c r="C6095" s="151" t="s">
        <v>70</v>
      </c>
      <c r="D6095" s="151" t="s">
        <v>72</v>
      </c>
      <c r="E6095" s="152">
        <v>3</v>
      </c>
      <c r="F6095" s="153">
        <v>149000</v>
      </c>
      <c r="G6095" s="153">
        <v>447000</v>
      </c>
      <c r="H6095" s="50"/>
    </row>
    <row r="6096" spans="1:8" ht="29.25">
      <c r="A6096" s="151" t="s">
        <v>1979</v>
      </c>
      <c r="B6096" s="151" t="s">
        <v>98</v>
      </c>
      <c r="C6096" s="151" t="s">
        <v>99</v>
      </c>
      <c r="D6096" s="151" t="s">
        <v>72</v>
      </c>
      <c r="E6096" s="152">
        <v>2</v>
      </c>
      <c r="F6096" s="153">
        <v>99000</v>
      </c>
      <c r="G6096" s="153">
        <v>198000</v>
      </c>
      <c r="H6096" s="50"/>
    </row>
    <row r="6097" spans="1:8" ht="43.5">
      <c r="A6097" s="151" t="s">
        <v>1980</v>
      </c>
      <c r="B6097" s="151" t="s">
        <v>96</v>
      </c>
      <c r="C6097" s="151" t="s">
        <v>97</v>
      </c>
      <c r="D6097" s="151" t="s">
        <v>72</v>
      </c>
      <c r="E6097" s="152">
        <v>5</v>
      </c>
      <c r="F6097" s="153">
        <v>449000</v>
      </c>
      <c r="G6097" s="153">
        <v>2245000</v>
      </c>
      <c r="H6097" s="50"/>
    </row>
    <row r="6098" spans="1:8" ht="29.25">
      <c r="A6098" s="151" t="s">
        <v>1981</v>
      </c>
      <c r="B6098" s="151" t="s">
        <v>73</v>
      </c>
      <c r="C6098" s="151" t="s">
        <v>74</v>
      </c>
      <c r="D6098" s="151" t="s">
        <v>72</v>
      </c>
      <c r="E6098" s="152">
        <v>2</v>
      </c>
      <c r="F6098" s="153">
        <v>119000</v>
      </c>
      <c r="G6098" s="153">
        <v>238000</v>
      </c>
      <c r="H6098" s="50"/>
    </row>
    <row r="6099" spans="1:8" ht="43.5">
      <c r="A6099" s="151" t="s">
        <v>1982</v>
      </c>
      <c r="B6099" s="151" t="s">
        <v>88</v>
      </c>
      <c r="C6099" s="151" t="s">
        <v>89</v>
      </c>
      <c r="D6099" s="151" t="s">
        <v>72</v>
      </c>
      <c r="E6099" s="152">
        <v>4</v>
      </c>
      <c r="F6099" s="153">
        <v>299000</v>
      </c>
      <c r="G6099" s="153">
        <v>1196000</v>
      </c>
      <c r="H6099" s="50"/>
    </row>
    <row r="6100" spans="1:8" ht="43.5">
      <c r="A6100" s="151" t="s">
        <v>1982</v>
      </c>
      <c r="B6100" s="151" t="s">
        <v>93</v>
      </c>
      <c r="C6100" s="151" t="s">
        <v>94</v>
      </c>
      <c r="D6100" s="151" t="s">
        <v>72</v>
      </c>
      <c r="E6100" s="152">
        <v>2</v>
      </c>
      <c r="F6100" s="153">
        <v>549000</v>
      </c>
      <c r="G6100" s="153">
        <v>1098000</v>
      </c>
      <c r="H6100" s="50"/>
    </row>
    <row r="6101" spans="1:8" ht="43.5">
      <c r="A6101" s="151" t="s">
        <v>1983</v>
      </c>
      <c r="B6101" s="151" t="s">
        <v>83</v>
      </c>
      <c r="C6101" s="151" t="s">
        <v>84</v>
      </c>
      <c r="D6101" s="151" t="s">
        <v>72</v>
      </c>
      <c r="E6101" s="152">
        <v>10</v>
      </c>
      <c r="F6101" s="153">
        <v>125000</v>
      </c>
      <c r="G6101" s="153">
        <v>1250000</v>
      </c>
      <c r="H6101" s="50"/>
    </row>
    <row r="6102" spans="1:8" ht="43.5">
      <c r="A6102" s="151" t="s">
        <v>1983</v>
      </c>
      <c r="B6102" s="151" t="s">
        <v>81</v>
      </c>
      <c r="C6102" s="151" t="s">
        <v>82</v>
      </c>
      <c r="D6102" s="151" t="s">
        <v>72</v>
      </c>
      <c r="E6102" s="152">
        <v>7</v>
      </c>
      <c r="F6102" s="153">
        <v>159000</v>
      </c>
      <c r="G6102" s="153">
        <v>1113000</v>
      </c>
      <c r="H6102" s="50"/>
    </row>
    <row r="6103" spans="1:8" ht="43.5">
      <c r="A6103" s="151" t="s">
        <v>1983</v>
      </c>
      <c r="B6103" s="151" t="s">
        <v>101</v>
      </c>
      <c r="C6103" s="151" t="s">
        <v>102</v>
      </c>
      <c r="D6103" s="151" t="s">
        <v>78</v>
      </c>
      <c r="E6103" s="152">
        <v>11</v>
      </c>
      <c r="F6103" s="153">
        <v>139000</v>
      </c>
      <c r="G6103" s="153">
        <v>1529000</v>
      </c>
      <c r="H6103" s="50"/>
    </row>
    <row r="6104" spans="1:8" ht="43.5">
      <c r="A6104" s="151" t="s">
        <v>1983</v>
      </c>
      <c r="B6104" s="151" t="s">
        <v>96</v>
      </c>
      <c r="C6104" s="151" t="s">
        <v>97</v>
      </c>
      <c r="D6104" s="151" t="s">
        <v>72</v>
      </c>
      <c r="E6104" s="152">
        <v>3</v>
      </c>
      <c r="F6104" s="153">
        <v>449000</v>
      </c>
      <c r="G6104" s="153">
        <v>1347000</v>
      </c>
      <c r="H6104" s="50"/>
    </row>
    <row r="6105" spans="1:8" ht="43.5">
      <c r="A6105" s="151" t="s">
        <v>1984</v>
      </c>
      <c r="B6105" s="151" t="s">
        <v>69</v>
      </c>
      <c r="C6105" s="151" t="s">
        <v>70</v>
      </c>
      <c r="D6105" s="151" t="s">
        <v>72</v>
      </c>
      <c r="E6105" s="152">
        <v>11</v>
      </c>
      <c r="F6105" s="153">
        <v>149000</v>
      </c>
      <c r="G6105" s="153">
        <v>1639000</v>
      </c>
      <c r="H6105" s="50"/>
    </row>
    <row r="6106" spans="1:8" ht="43.5">
      <c r="A6106" s="151" t="s">
        <v>1984</v>
      </c>
      <c r="B6106" s="151" t="s">
        <v>101</v>
      </c>
      <c r="C6106" s="151" t="s">
        <v>102</v>
      </c>
      <c r="D6106" s="151" t="s">
        <v>78</v>
      </c>
      <c r="E6106" s="152">
        <v>12</v>
      </c>
      <c r="F6106" s="153">
        <v>139000</v>
      </c>
      <c r="G6106" s="153">
        <v>1668000</v>
      </c>
      <c r="H6106" s="50"/>
    </row>
    <row r="6107" spans="1:8" ht="43.5">
      <c r="A6107" s="151" t="s">
        <v>1984</v>
      </c>
      <c r="B6107" s="151" t="s">
        <v>79</v>
      </c>
      <c r="C6107" s="151" t="s">
        <v>80</v>
      </c>
      <c r="D6107" s="151" t="s">
        <v>72</v>
      </c>
      <c r="E6107" s="152">
        <v>5</v>
      </c>
      <c r="F6107" s="153">
        <v>129000</v>
      </c>
      <c r="G6107" s="153">
        <v>645000</v>
      </c>
      <c r="H6107" s="50"/>
    </row>
    <row r="6108" spans="1:8" ht="43.5">
      <c r="A6108" s="151" t="s">
        <v>1984</v>
      </c>
      <c r="B6108" s="151" t="s">
        <v>91</v>
      </c>
      <c r="C6108" s="151" t="s">
        <v>92</v>
      </c>
      <c r="D6108" s="151" t="s">
        <v>72</v>
      </c>
      <c r="E6108" s="152">
        <v>1</v>
      </c>
      <c r="F6108" s="153">
        <v>249000</v>
      </c>
      <c r="G6108" s="153">
        <v>249000</v>
      </c>
      <c r="H6108" s="50"/>
    </row>
    <row r="6109" spans="1:8" ht="29.25">
      <c r="A6109" s="151" t="s">
        <v>1985</v>
      </c>
      <c r="B6109" s="151" t="s">
        <v>81</v>
      </c>
      <c r="C6109" s="151" t="s">
        <v>82</v>
      </c>
      <c r="D6109" s="151" t="s">
        <v>72</v>
      </c>
      <c r="E6109" s="152">
        <v>2</v>
      </c>
      <c r="F6109" s="153">
        <v>159000</v>
      </c>
      <c r="G6109" s="153">
        <v>318000</v>
      </c>
      <c r="H6109" s="50"/>
    </row>
    <row r="6110" spans="1:8" ht="29.25">
      <c r="A6110" s="151" t="s">
        <v>1985</v>
      </c>
      <c r="B6110" s="151" t="s">
        <v>101</v>
      </c>
      <c r="C6110" s="151" t="s">
        <v>102</v>
      </c>
      <c r="D6110" s="151" t="s">
        <v>78</v>
      </c>
      <c r="E6110" s="152">
        <v>3</v>
      </c>
      <c r="F6110" s="153">
        <v>139000</v>
      </c>
      <c r="G6110" s="153">
        <v>417000</v>
      </c>
      <c r="H6110" s="50"/>
    </row>
    <row r="6111" spans="1:8" ht="29.25">
      <c r="A6111" s="151" t="s">
        <v>1985</v>
      </c>
      <c r="B6111" s="151" t="s">
        <v>73</v>
      </c>
      <c r="C6111" s="151" t="s">
        <v>74</v>
      </c>
      <c r="D6111" s="151" t="s">
        <v>72</v>
      </c>
      <c r="E6111" s="152">
        <v>2</v>
      </c>
      <c r="F6111" s="153">
        <v>119000</v>
      </c>
      <c r="G6111" s="153">
        <v>238000</v>
      </c>
      <c r="H6111" s="50"/>
    </row>
    <row r="6112" spans="1:8" ht="29.25">
      <c r="A6112" s="151" t="s">
        <v>1985</v>
      </c>
      <c r="B6112" s="151" t="s">
        <v>75</v>
      </c>
      <c r="C6112" s="151" t="s">
        <v>76</v>
      </c>
      <c r="D6112" s="151" t="s">
        <v>78</v>
      </c>
      <c r="E6112" s="152">
        <v>11</v>
      </c>
      <c r="F6112" s="153">
        <v>189000</v>
      </c>
      <c r="G6112" s="153">
        <v>2079000</v>
      </c>
      <c r="H6112" s="50"/>
    </row>
    <row r="6113" spans="1:8" ht="29.25">
      <c r="A6113" s="151" t="s">
        <v>1986</v>
      </c>
      <c r="B6113" s="151" t="s">
        <v>81</v>
      </c>
      <c r="C6113" s="151" t="s">
        <v>82</v>
      </c>
      <c r="D6113" s="151" t="s">
        <v>72</v>
      </c>
      <c r="E6113" s="152">
        <v>7</v>
      </c>
      <c r="F6113" s="153">
        <v>159000</v>
      </c>
      <c r="G6113" s="153">
        <v>1113000</v>
      </c>
      <c r="H6113" s="50"/>
    </row>
    <row r="6114" spans="1:8" ht="29.25">
      <c r="A6114" s="151" t="s">
        <v>1986</v>
      </c>
      <c r="B6114" s="151" t="s">
        <v>93</v>
      </c>
      <c r="C6114" s="151" t="s">
        <v>94</v>
      </c>
      <c r="D6114" s="151" t="s">
        <v>72</v>
      </c>
      <c r="E6114" s="152">
        <v>3</v>
      </c>
      <c r="F6114" s="153">
        <v>549000</v>
      </c>
      <c r="G6114" s="153">
        <v>1647000</v>
      </c>
      <c r="H6114" s="50"/>
    </row>
    <row r="6115" spans="1:8" ht="29.25">
      <c r="A6115" s="151" t="s">
        <v>1986</v>
      </c>
      <c r="B6115" s="151" t="s">
        <v>101</v>
      </c>
      <c r="C6115" s="151" t="s">
        <v>102</v>
      </c>
      <c r="D6115" s="151" t="s">
        <v>78</v>
      </c>
      <c r="E6115" s="152">
        <v>1</v>
      </c>
      <c r="F6115" s="153">
        <v>139000</v>
      </c>
      <c r="G6115" s="153">
        <v>139000</v>
      </c>
      <c r="H6115" s="50"/>
    </row>
    <row r="6116" spans="1:8" ht="29.25">
      <c r="A6116" s="151" t="s">
        <v>1987</v>
      </c>
      <c r="B6116" s="151" t="s">
        <v>88</v>
      </c>
      <c r="C6116" s="151" t="s">
        <v>89</v>
      </c>
      <c r="D6116" s="151" t="s">
        <v>72</v>
      </c>
      <c r="E6116" s="152">
        <v>1</v>
      </c>
      <c r="F6116" s="153">
        <v>299000</v>
      </c>
      <c r="G6116" s="153">
        <v>299000</v>
      </c>
      <c r="H6116" s="50"/>
    </row>
    <row r="6117" spans="1:8" ht="29.25">
      <c r="A6117" s="151" t="s">
        <v>1987</v>
      </c>
      <c r="B6117" s="151" t="s">
        <v>93</v>
      </c>
      <c r="C6117" s="151" t="s">
        <v>94</v>
      </c>
      <c r="D6117" s="151" t="s">
        <v>72</v>
      </c>
      <c r="E6117" s="152">
        <v>1</v>
      </c>
      <c r="F6117" s="153">
        <v>549000</v>
      </c>
      <c r="G6117" s="153">
        <v>549000</v>
      </c>
      <c r="H6117" s="50"/>
    </row>
    <row r="6118" spans="1:8" ht="29.25">
      <c r="A6118" s="151" t="s">
        <v>1987</v>
      </c>
      <c r="B6118" s="151" t="s">
        <v>73</v>
      </c>
      <c r="C6118" s="151" t="s">
        <v>74</v>
      </c>
      <c r="D6118" s="151" t="s">
        <v>72</v>
      </c>
      <c r="E6118" s="152">
        <v>10</v>
      </c>
      <c r="F6118" s="153">
        <v>119000</v>
      </c>
      <c r="G6118" s="153">
        <v>1190000</v>
      </c>
      <c r="H6118" s="50"/>
    </row>
    <row r="6119" spans="1:8" ht="29.25">
      <c r="A6119" s="151" t="s">
        <v>1987</v>
      </c>
      <c r="B6119" s="151" t="s">
        <v>79</v>
      </c>
      <c r="C6119" s="151" t="s">
        <v>80</v>
      </c>
      <c r="D6119" s="151" t="s">
        <v>72</v>
      </c>
      <c r="E6119" s="152">
        <v>6</v>
      </c>
      <c r="F6119" s="153">
        <v>129000</v>
      </c>
      <c r="G6119" s="153">
        <v>774000</v>
      </c>
      <c r="H6119" s="50"/>
    </row>
    <row r="6120" spans="1:8" ht="43.5">
      <c r="A6120" s="151" t="s">
        <v>1988</v>
      </c>
      <c r="B6120" s="151" t="s">
        <v>73</v>
      </c>
      <c r="C6120" s="151" t="s">
        <v>74</v>
      </c>
      <c r="D6120" s="151" t="s">
        <v>72</v>
      </c>
      <c r="E6120" s="152">
        <v>3</v>
      </c>
      <c r="F6120" s="153">
        <v>119000</v>
      </c>
      <c r="G6120" s="153">
        <v>357000</v>
      </c>
      <c r="H6120" s="50"/>
    </row>
    <row r="6121" spans="1:8" ht="29.25">
      <c r="A6121" s="151" t="s">
        <v>1989</v>
      </c>
      <c r="B6121" s="151" t="s">
        <v>83</v>
      </c>
      <c r="C6121" s="151" t="s">
        <v>84</v>
      </c>
      <c r="D6121" s="151" t="s">
        <v>72</v>
      </c>
      <c r="E6121" s="152">
        <v>7</v>
      </c>
      <c r="F6121" s="153">
        <v>125000</v>
      </c>
      <c r="G6121" s="153">
        <v>875000</v>
      </c>
      <c r="H6121" s="50"/>
    </row>
    <row r="6122" spans="1:8" ht="29.25">
      <c r="A6122" s="151" t="s">
        <v>1989</v>
      </c>
      <c r="B6122" s="151" t="s">
        <v>101</v>
      </c>
      <c r="C6122" s="151" t="s">
        <v>102</v>
      </c>
      <c r="D6122" s="151" t="s">
        <v>78</v>
      </c>
      <c r="E6122" s="152">
        <v>4</v>
      </c>
      <c r="F6122" s="153">
        <v>139000</v>
      </c>
      <c r="G6122" s="153">
        <v>556000</v>
      </c>
      <c r="H6122" s="50"/>
    </row>
    <row r="6123" spans="1:8" ht="29.25">
      <c r="A6123" s="151" t="s">
        <v>1989</v>
      </c>
      <c r="B6123" s="151" t="s">
        <v>88</v>
      </c>
      <c r="C6123" s="151" t="s">
        <v>89</v>
      </c>
      <c r="D6123" s="151" t="s">
        <v>72</v>
      </c>
      <c r="E6123" s="152">
        <v>2</v>
      </c>
      <c r="F6123" s="153">
        <v>299000</v>
      </c>
      <c r="G6123" s="153">
        <v>598000</v>
      </c>
      <c r="H6123" s="50"/>
    </row>
    <row r="6124" spans="1:8" ht="29.25">
      <c r="A6124" s="151" t="s">
        <v>1989</v>
      </c>
      <c r="B6124" s="151" t="s">
        <v>81</v>
      </c>
      <c r="C6124" s="151" t="s">
        <v>82</v>
      </c>
      <c r="D6124" s="151" t="s">
        <v>72</v>
      </c>
      <c r="E6124" s="152">
        <v>1</v>
      </c>
      <c r="F6124" s="153">
        <v>159000</v>
      </c>
      <c r="G6124" s="153">
        <v>159000</v>
      </c>
      <c r="H6124" s="50"/>
    </row>
    <row r="6125" spans="1:8" ht="29.25">
      <c r="A6125" s="151" t="s">
        <v>1989</v>
      </c>
      <c r="B6125" s="151" t="s">
        <v>91</v>
      </c>
      <c r="C6125" s="151" t="s">
        <v>92</v>
      </c>
      <c r="D6125" s="151" t="s">
        <v>72</v>
      </c>
      <c r="E6125" s="152">
        <v>5</v>
      </c>
      <c r="F6125" s="153">
        <v>249000</v>
      </c>
      <c r="G6125" s="153">
        <v>1245000</v>
      </c>
      <c r="H6125" s="50"/>
    </row>
    <row r="6126" spans="1:8" ht="29.25">
      <c r="A6126" s="151" t="s">
        <v>1989</v>
      </c>
      <c r="B6126" s="151" t="s">
        <v>93</v>
      </c>
      <c r="C6126" s="151" t="s">
        <v>94</v>
      </c>
      <c r="D6126" s="151" t="s">
        <v>72</v>
      </c>
      <c r="E6126" s="152">
        <v>5</v>
      </c>
      <c r="F6126" s="153">
        <v>549000</v>
      </c>
      <c r="G6126" s="153">
        <v>2745000</v>
      </c>
      <c r="H6126" s="50"/>
    </row>
    <row r="6127" spans="1:8" ht="43.5">
      <c r="A6127" s="151" t="s">
        <v>1990</v>
      </c>
      <c r="B6127" s="151" t="s">
        <v>91</v>
      </c>
      <c r="C6127" s="151" t="s">
        <v>92</v>
      </c>
      <c r="D6127" s="151" t="s">
        <v>72</v>
      </c>
      <c r="E6127" s="152">
        <v>1</v>
      </c>
      <c r="F6127" s="153">
        <v>249000</v>
      </c>
      <c r="G6127" s="153">
        <v>249000</v>
      </c>
      <c r="H6127" s="50"/>
    </row>
    <row r="6128" spans="1:8" ht="43.5">
      <c r="A6128" s="151" t="s">
        <v>1990</v>
      </c>
      <c r="B6128" s="151" t="s">
        <v>81</v>
      </c>
      <c r="C6128" s="151" t="s">
        <v>82</v>
      </c>
      <c r="D6128" s="151" t="s">
        <v>72</v>
      </c>
      <c r="E6128" s="152">
        <v>10</v>
      </c>
      <c r="F6128" s="153">
        <v>159000</v>
      </c>
      <c r="G6128" s="153">
        <v>1590000</v>
      </c>
      <c r="H6128" s="50"/>
    </row>
    <row r="6129" spans="1:8" ht="43.5">
      <c r="A6129" s="151" t="s">
        <v>1990</v>
      </c>
      <c r="B6129" s="151" t="s">
        <v>83</v>
      </c>
      <c r="C6129" s="151" t="s">
        <v>84</v>
      </c>
      <c r="D6129" s="151" t="s">
        <v>72</v>
      </c>
      <c r="E6129" s="152">
        <v>3</v>
      </c>
      <c r="F6129" s="153">
        <v>125000</v>
      </c>
      <c r="G6129" s="153">
        <v>375000</v>
      </c>
      <c r="H6129" s="50"/>
    </row>
    <row r="6130" spans="1:8" ht="43.5">
      <c r="A6130" s="151" t="s">
        <v>1991</v>
      </c>
      <c r="B6130" s="151" t="s">
        <v>75</v>
      </c>
      <c r="C6130" s="151" t="s">
        <v>76</v>
      </c>
      <c r="D6130" s="151" t="s">
        <v>78</v>
      </c>
      <c r="E6130" s="152">
        <v>5</v>
      </c>
      <c r="F6130" s="153">
        <v>189000</v>
      </c>
      <c r="G6130" s="153">
        <v>945000</v>
      </c>
      <c r="H6130" s="50"/>
    </row>
    <row r="6131" spans="1:8" ht="43.5">
      <c r="A6131" s="151" t="s">
        <v>1991</v>
      </c>
      <c r="B6131" s="151" t="s">
        <v>88</v>
      </c>
      <c r="C6131" s="151" t="s">
        <v>89</v>
      </c>
      <c r="D6131" s="151" t="s">
        <v>72</v>
      </c>
      <c r="E6131" s="152">
        <v>7</v>
      </c>
      <c r="F6131" s="153">
        <v>299000</v>
      </c>
      <c r="G6131" s="153">
        <v>2093000</v>
      </c>
      <c r="H6131" s="50"/>
    </row>
    <row r="6132" spans="1:8" ht="43.5">
      <c r="A6132" s="151" t="s">
        <v>1991</v>
      </c>
      <c r="B6132" s="151" t="s">
        <v>91</v>
      </c>
      <c r="C6132" s="151" t="s">
        <v>92</v>
      </c>
      <c r="D6132" s="151" t="s">
        <v>72</v>
      </c>
      <c r="E6132" s="152">
        <v>4</v>
      </c>
      <c r="F6132" s="153">
        <v>249000</v>
      </c>
      <c r="G6132" s="153">
        <v>996000</v>
      </c>
      <c r="H6132" s="50"/>
    </row>
    <row r="6133" spans="1:8" ht="29.25">
      <c r="A6133" s="151" t="s">
        <v>1992</v>
      </c>
      <c r="B6133" s="151" t="s">
        <v>98</v>
      </c>
      <c r="C6133" s="151" t="s">
        <v>99</v>
      </c>
      <c r="D6133" s="151" t="s">
        <v>72</v>
      </c>
      <c r="E6133" s="152">
        <v>3</v>
      </c>
      <c r="F6133" s="153">
        <v>99000</v>
      </c>
      <c r="G6133" s="153">
        <v>297000</v>
      </c>
      <c r="H6133" s="50"/>
    </row>
    <row r="6134" spans="1:8" ht="29.25">
      <c r="A6134" s="151" t="s">
        <v>1992</v>
      </c>
      <c r="B6134" s="151" t="s">
        <v>75</v>
      </c>
      <c r="C6134" s="151" t="s">
        <v>76</v>
      </c>
      <c r="D6134" s="151" t="s">
        <v>78</v>
      </c>
      <c r="E6134" s="152">
        <v>11</v>
      </c>
      <c r="F6134" s="153">
        <v>189000</v>
      </c>
      <c r="G6134" s="153">
        <v>2079000</v>
      </c>
      <c r="H6134" s="50"/>
    </row>
    <row r="6135" spans="1:8" ht="29.25">
      <c r="A6135" s="151" t="s">
        <v>1992</v>
      </c>
      <c r="B6135" s="151" t="s">
        <v>79</v>
      </c>
      <c r="C6135" s="151" t="s">
        <v>80</v>
      </c>
      <c r="D6135" s="151" t="s">
        <v>72</v>
      </c>
      <c r="E6135" s="152">
        <v>12</v>
      </c>
      <c r="F6135" s="153">
        <v>129000</v>
      </c>
      <c r="G6135" s="153">
        <v>1548000</v>
      </c>
      <c r="H6135" s="50"/>
    </row>
    <row r="6136" spans="1:8" ht="43.5">
      <c r="A6136" s="151" t="s">
        <v>1993</v>
      </c>
      <c r="B6136" s="151" t="s">
        <v>69</v>
      </c>
      <c r="C6136" s="151" t="s">
        <v>70</v>
      </c>
      <c r="D6136" s="151" t="s">
        <v>72</v>
      </c>
      <c r="E6136" s="152">
        <v>2</v>
      </c>
      <c r="F6136" s="153">
        <v>149000</v>
      </c>
      <c r="G6136" s="153">
        <v>298000</v>
      </c>
      <c r="H6136" s="50"/>
    </row>
    <row r="6137" spans="1:8" ht="43.5">
      <c r="A6137" s="151" t="s">
        <v>1993</v>
      </c>
      <c r="B6137" s="151" t="s">
        <v>73</v>
      </c>
      <c r="C6137" s="151" t="s">
        <v>74</v>
      </c>
      <c r="D6137" s="151" t="s">
        <v>72</v>
      </c>
      <c r="E6137" s="152">
        <v>8</v>
      </c>
      <c r="F6137" s="153">
        <v>119000</v>
      </c>
      <c r="G6137" s="153">
        <v>952000</v>
      </c>
      <c r="H6137" s="50"/>
    </row>
    <row r="6138" spans="1:8" ht="43.5">
      <c r="A6138" s="151" t="s">
        <v>1993</v>
      </c>
      <c r="B6138" s="151" t="s">
        <v>96</v>
      </c>
      <c r="C6138" s="151" t="s">
        <v>97</v>
      </c>
      <c r="D6138" s="151" t="s">
        <v>72</v>
      </c>
      <c r="E6138" s="152">
        <v>3</v>
      </c>
      <c r="F6138" s="153">
        <v>449000</v>
      </c>
      <c r="G6138" s="153">
        <v>1347000</v>
      </c>
      <c r="H6138" s="50"/>
    </row>
    <row r="6139" spans="1:8" ht="43.5">
      <c r="A6139" s="151" t="s">
        <v>1993</v>
      </c>
      <c r="B6139" s="151" t="s">
        <v>93</v>
      </c>
      <c r="C6139" s="151" t="s">
        <v>94</v>
      </c>
      <c r="D6139" s="151" t="s">
        <v>72</v>
      </c>
      <c r="E6139" s="152">
        <v>4</v>
      </c>
      <c r="F6139" s="153">
        <v>549000</v>
      </c>
      <c r="G6139" s="153">
        <v>2196000</v>
      </c>
      <c r="H6139" s="50"/>
    </row>
    <row r="6140" spans="1:8" ht="29.25">
      <c r="A6140" s="151" t="s">
        <v>1994</v>
      </c>
      <c r="B6140" s="151" t="s">
        <v>101</v>
      </c>
      <c r="C6140" s="151" t="s">
        <v>102</v>
      </c>
      <c r="D6140" s="151" t="s">
        <v>78</v>
      </c>
      <c r="E6140" s="152">
        <v>1</v>
      </c>
      <c r="F6140" s="153">
        <v>139000</v>
      </c>
      <c r="G6140" s="153">
        <v>139000</v>
      </c>
      <c r="H6140" s="50"/>
    </row>
    <row r="6141" spans="1:8" ht="29.25">
      <c r="A6141" s="151" t="s">
        <v>1994</v>
      </c>
      <c r="B6141" s="151" t="s">
        <v>73</v>
      </c>
      <c r="C6141" s="151" t="s">
        <v>74</v>
      </c>
      <c r="D6141" s="151" t="s">
        <v>72</v>
      </c>
      <c r="E6141" s="152">
        <v>2</v>
      </c>
      <c r="F6141" s="153">
        <v>119000</v>
      </c>
      <c r="G6141" s="153">
        <v>238000</v>
      </c>
      <c r="H6141" s="50"/>
    </row>
    <row r="6142" spans="1:8" ht="29.25">
      <c r="A6142" s="151" t="s">
        <v>1994</v>
      </c>
      <c r="B6142" s="151" t="s">
        <v>69</v>
      </c>
      <c r="C6142" s="151" t="s">
        <v>70</v>
      </c>
      <c r="D6142" s="151" t="s">
        <v>72</v>
      </c>
      <c r="E6142" s="152">
        <v>2</v>
      </c>
      <c r="F6142" s="153">
        <v>149000</v>
      </c>
      <c r="G6142" s="153">
        <v>298000</v>
      </c>
      <c r="H6142" s="50"/>
    </row>
    <row r="6143" spans="1:8" ht="29.25">
      <c r="A6143" s="151" t="s">
        <v>1995</v>
      </c>
      <c r="B6143" s="151" t="s">
        <v>91</v>
      </c>
      <c r="C6143" s="151" t="s">
        <v>92</v>
      </c>
      <c r="D6143" s="151" t="s">
        <v>72</v>
      </c>
      <c r="E6143" s="152">
        <v>7</v>
      </c>
      <c r="F6143" s="153">
        <v>249000</v>
      </c>
      <c r="G6143" s="153">
        <v>1743000</v>
      </c>
      <c r="H6143" s="50"/>
    </row>
    <row r="6144" spans="1:8" ht="29.25">
      <c r="A6144" s="151" t="s">
        <v>1995</v>
      </c>
      <c r="B6144" s="151" t="s">
        <v>83</v>
      </c>
      <c r="C6144" s="151" t="s">
        <v>84</v>
      </c>
      <c r="D6144" s="151" t="s">
        <v>72</v>
      </c>
      <c r="E6144" s="152">
        <v>5</v>
      </c>
      <c r="F6144" s="153">
        <v>125000</v>
      </c>
      <c r="G6144" s="153">
        <v>625000</v>
      </c>
      <c r="H6144" s="50"/>
    </row>
    <row r="6145" spans="1:8" ht="43.5">
      <c r="A6145" s="151" t="s">
        <v>1996</v>
      </c>
      <c r="B6145" s="151" t="s">
        <v>75</v>
      </c>
      <c r="C6145" s="151" t="s">
        <v>76</v>
      </c>
      <c r="D6145" s="151" t="s">
        <v>78</v>
      </c>
      <c r="E6145" s="152">
        <v>12</v>
      </c>
      <c r="F6145" s="153">
        <v>189000</v>
      </c>
      <c r="G6145" s="153">
        <v>2268000</v>
      </c>
      <c r="H6145" s="50"/>
    </row>
    <row r="6146" spans="1:8" ht="43.5">
      <c r="A6146" s="151" t="s">
        <v>1996</v>
      </c>
      <c r="B6146" s="151" t="s">
        <v>79</v>
      </c>
      <c r="C6146" s="151" t="s">
        <v>80</v>
      </c>
      <c r="D6146" s="151" t="s">
        <v>72</v>
      </c>
      <c r="E6146" s="152">
        <v>10</v>
      </c>
      <c r="F6146" s="153">
        <v>129000</v>
      </c>
      <c r="G6146" s="153">
        <v>1290000</v>
      </c>
      <c r="H6146" s="50"/>
    </row>
    <row r="6147" spans="1:8" ht="43.5">
      <c r="A6147" s="151" t="s">
        <v>1996</v>
      </c>
      <c r="B6147" s="151" t="s">
        <v>98</v>
      </c>
      <c r="C6147" s="151" t="s">
        <v>99</v>
      </c>
      <c r="D6147" s="151" t="s">
        <v>72</v>
      </c>
      <c r="E6147" s="152">
        <v>10</v>
      </c>
      <c r="F6147" s="153">
        <v>99000</v>
      </c>
      <c r="G6147" s="153">
        <v>990000</v>
      </c>
      <c r="H6147" s="50"/>
    </row>
    <row r="6148" spans="1:8" ht="43.5">
      <c r="A6148" s="151" t="s">
        <v>1996</v>
      </c>
      <c r="B6148" s="151" t="s">
        <v>86</v>
      </c>
      <c r="C6148" s="151" t="s">
        <v>87</v>
      </c>
      <c r="D6148" s="151" t="s">
        <v>72</v>
      </c>
      <c r="E6148" s="152">
        <v>11</v>
      </c>
      <c r="F6148" s="153">
        <v>169000</v>
      </c>
      <c r="G6148" s="153">
        <v>1859000</v>
      </c>
      <c r="H6148" s="50"/>
    </row>
    <row r="6149" spans="1:8" ht="43.5">
      <c r="A6149" s="151" t="s">
        <v>1997</v>
      </c>
      <c r="B6149" s="151" t="s">
        <v>93</v>
      </c>
      <c r="C6149" s="151" t="s">
        <v>94</v>
      </c>
      <c r="D6149" s="151" t="s">
        <v>72</v>
      </c>
      <c r="E6149" s="152">
        <v>4</v>
      </c>
      <c r="F6149" s="153">
        <v>549000</v>
      </c>
      <c r="G6149" s="153">
        <v>2196000</v>
      </c>
      <c r="H6149" s="50"/>
    </row>
    <row r="6150" spans="1:8" ht="43.5">
      <c r="A6150" s="151" t="s">
        <v>1997</v>
      </c>
      <c r="B6150" s="151" t="s">
        <v>81</v>
      </c>
      <c r="C6150" s="151" t="s">
        <v>82</v>
      </c>
      <c r="D6150" s="151" t="s">
        <v>72</v>
      </c>
      <c r="E6150" s="152">
        <v>5</v>
      </c>
      <c r="F6150" s="153">
        <v>159000</v>
      </c>
      <c r="G6150" s="153">
        <v>795000</v>
      </c>
      <c r="H6150" s="50"/>
    </row>
    <row r="6151" spans="1:8" ht="43.5">
      <c r="A6151" s="151" t="s">
        <v>1997</v>
      </c>
      <c r="B6151" s="151" t="s">
        <v>83</v>
      </c>
      <c r="C6151" s="151" t="s">
        <v>84</v>
      </c>
      <c r="D6151" s="151" t="s">
        <v>72</v>
      </c>
      <c r="E6151" s="152">
        <v>6</v>
      </c>
      <c r="F6151" s="153">
        <v>125000</v>
      </c>
      <c r="G6151" s="153">
        <v>750000</v>
      </c>
      <c r="H6151" s="50"/>
    </row>
    <row r="6152" spans="1:8" ht="43.5">
      <c r="A6152" s="151" t="s">
        <v>1998</v>
      </c>
      <c r="B6152" s="151" t="s">
        <v>69</v>
      </c>
      <c r="C6152" s="151" t="s">
        <v>70</v>
      </c>
      <c r="D6152" s="151" t="s">
        <v>72</v>
      </c>
      <c r="E6152" s="152">
        <v>3</v>
      </c>
      <c r="F6152" s="153">
        <v>149000</v>
      </c>
      <c r="G6152" s="153">
        <v>447000</v>
      </c>
      <c r="H6152" s="50"/>
    </row>
    <row r="6153" spans="1:8" ht="43.5">
      <c r="A6153" s="151" t="s">
        <v>1998</v>
      </c>
      <c r="B6153" s="151" t="s">
        <v>81</v>
      </c>
      <c r="C6153" s="151" t="s">
        <v>82</v>
      </c>
      <c r="D6153" s="151" t="s">
        <v>72</v>
      </c>
      <c r="E6153" s="152">
        <v>2</v>
      </c>
      <c r="F6153" s="153">
        <v>159000</v>
      </c>
      <c r="G6153" s="153">
        <v>318000</v>
      </c>
      <c r="H6153" s="50"/>
    </row>
    <row r="6154" spans="1:8" ht="43.5">
      <c r="A6154" s="151" t="s">
        <v>1998</v>
      </c>
      <c r="B6154" s="151" t="s">
        <v>101</v>
      </c>
      <c r="C6154" s="151" t="s">
        <v>102</v>
      </c>
      <c r="D6154" s="151" t="s">
        <v>78</v>
      </c>
      <c r="E6154" s="152">
        <v>12</v>
      </c>
      <c r="F6154" s="153">
        <v>139000</v>
      </c>
      <c r="G6154" s="153">
        <v>1668000</v>
      </c>
      <c r="H6154" s="50"/>
    </row>
    <row r="6155" spans="1:8" ht="43.5">
      <c r="A6155" s="151" t="s">
        <v>1998</v>
      </c>
      <c r="B6155" s="151" t="s">
        <v>86</v>
      </c>
      <c r="C6155" s="151" t="s">
        <v>87</v>
      </c>
      <c r="D6155" s="151" t="s">
        <v>72</v>
      </c>
      <c r="E6155" s="152">
        <v>3</v>
      </c>
      <c r="F6155" s="153">
        <v>169000</v>
      </c>
      <c r="G6155" s="153">
        <v>507000</v>
      </c>
      <c r="H6155" s="50"/>
    </row>
    <row r="6156" spans="1:8" ht="29.25">
      <c r="A6156" s="151" t="s">
        <v>1999</v>
      </c>
      <c r="B6156" s="151" t="s">
        <v>88</v>
      </c>
      <c r="C6156" s="151" t="s">
        <v>89</v>
      </c>
      <c r="D6156" s="151" t="s">
        <v>72</v>
      </c>
      <c r="E6156" s="152">
        <v>2</v>
      </c>
      <c r="F6156" s="153">
        <v>299000</v>
      </c>
      <c r="G6156" s="153">
        <v>598000</v>
      </c>
      <c r="H6156" s="50"/>
    </row>
    <row r="6157" spans="1:8" ht="29.25">
      <c r="A6157" s="151" t="s">
        <v>1999</v>
      </c>
      <c r="B6157" s="151" t="s">
        <v>73</v>
      </c>
      <c r="C6157" s="151" t="s">
        <v>74</v>
      </c>
      <c r="D6157" s="151" t="s">
        <v>72</v>
      </c>
      <c r="E6157" s="152">
        <v>2</v>
      </c>
      <c r="F6157" s="153">
        <v>119000</v>
      </c>
      <c r="G6157" s="153">
        <v>238000</v>
      </c>
      <c r="H6157" s="50"/>
    </row>
    <row r="6158" spans="1:8" ht="29.25">
      <c r="A6158" s="151" t="s">
        <v>1999</v>
      </c>
      <c r="B6158" s="151" t="s">
        <v>101</v>
      </c>
      <c r="C6158" s="151" t="s">
        <v>102</v>
      </c>
      <c r="D6158" s="151" t="s">
        <v>78</v>
      </c>
      <c r="E6158" s="152">
        <v>1</v>
      </c>
      <c r="F6158" s="153">
        <v>139000</v>
      </c>
      <c r="G6158" s="153">
        <v>139000</v>
      </c>
      <c r="H6158" s="50"/>
    </row>
    <row r="6159" spans="1:8" ht="29.25">
      <c r="A6159" s="151" t="s">
        <v>1999</v>
      </c>
      <c r="B6159" s="151" t="s">
        <v>69</v>
      </c>
      <c r="C6159" s="151" t="s">
        <v>70</v>
      </c>
      <c r="D6159" s="151" t="s">
        <v>72</v>
      </c>
      <c r="E6159" s="152">
        <v>11</v>
      </c>
      <c r="F6159" s="153">
        <v>149000</v>
      </c>
      <c r="G6159" s="153">
        <v>1639000</v>
      </c>
      <c r="H6159" s="50"/>
    </row>
    <row r="6160" spans="1:8" ht="43.5">
      <c r="A6160" s="151" t="s">
        <v>2000</v>
      </c>
      <c r="B6160" s="151" t="s">
        <v>83</v>
      </c>
      <c r="C6160" s="151" t="s">
        <v>84</v>
      </c>
      <c r="D6160" s="151" t="s">
        <v>72</v>
      </c>
      <c r="E6160" s="152">
        <v>12</v>
      </c>
      <c r="F6160" s="153">
        <v>125000</v>
      </c>
      <c r="G6160" s="153">
        <v>1500000</v>
      </c>
      <c r="H6160" s="50"/>
    </row>
    <row r="6161" spans="1:8" ht="43.5">
      <c r="A6161" s="151" t="s">
        <v>2000</v>
      </c>
      <c r="B6161" s="151" t="s">
        <v>79</v>
      </c>
      <c r="C6161" s="151" t="s">
        <v>80</v>
      </c>
      <c r="D6161" s="151" t="s">
        <v>72</v>
      </c>
      <c r="E6161" s="152">
        <v>1</v>
      </c>
      <c r="F6161" s="153">
        <v>129000</v>
      </c>
      <c r="G6161" s="153">
        <v>129000</v>
      </c>
      <c r="H6161" s="50"/>
    </row>
    <row r="6162" spans="1:8" ht="43.5">
      <c r="A6162" s="151" t="s">
        <v>2001</v>
      </c>
      <c r="B6162" s="151" t="s">
        <v>98</v>
      </c>
      <c r="C6162" s="151" t="s">
        <v>99</v>
      </c>
      <c r="D6162" s="151" t="s">
        <v>72</v>
      </c>
      <c r="E6162" s="152">
        <v>5</v>
      </c>
      <c r="F6162" s="153">
        <v>99000</v>
      </c>
      <c r="G6162" s="153">
        <v>495000</v>
      </c>
      <c r="H6162" s="50"/>
    </row>
    <row r="6163" spans="1:8" ht="43.5">
      <c r="A6163" s="151" t="s">
        <v>2002</v>
      </c>
      <c r="B6163" s="151" t="s">
        <v>83</v>
      </c>
      <c r="C6163" s="151" t="s">
        <v>84</v>
      </c>
      <c r="D6163" s="151" t="s">
        <v>72</v>
      </c>
      <c r="E6163" s="152">
        <v>7</v>
      </c>
      <c r="F6163" s="153">
        <v>125000</v>
      </c>
      <c r="G6163" s="153">
        <v>875000</v>
      </c>
      <c r="H6163" s="50"/>
    </row>
    <row r="6164" spans="1:8" ht="43.5">
      <c r="A6164" s="151" t="s">
        <v>2002</v>
      </c>
      <c r="B6164" s="151" t="s">
        <v>98</v>
      </c>
      <c r="C6164" s="151" t="s">
        <v>99</v>
      </c>
      <c r="D6164" s="151" t="s">
        <v>72</v>
      </c>
      <c r="E6164" s="152">
        <v>4</v>
      </c>
      <c r="F6164" s="153">
        <v>99000</v>
      </c>
      <c r="G6164" s="153">
        <v>396000</v>
      </c>
      <c r="H6164" s="50"/>
    </row>
    <row r="6165" spans="1:8" ht="43.5">
      <c r="A6165" s="151" t="s">
        <v>2002</v>
      </c>
      <c r="B6165" s="151" t="s">
        <v>69</v>
      </c>
      <c r="C6165" s="151" t="s">
        <v>70</v>
      </c>
      <c r="D6165" s="151" t="s">
        <v>72</v>
      </c>
      <c r="E6165" s="152">
        <v>12</v>
      </c>
      <c r="F6165" s="153">
        <v>149000</v>
      </c>
      <c r="G6165" s="153">
        <v>1788000</v>
      </c>
      <c r="H6165" s="50"/>
    </row>
    <row r="6166" spans="1:8" ht="43.5">
      <c r="A6166" s="151" t="s">
        <v>2002</v>
      </c>
      <c r="B6166" s="151" t="s">
        <v>96</v>
      </c>
      <c r="C6166" s="151" t="s">
        <v>97</v>
      </c>
      <c r="D6166" s="151" t="s">
        <v>72</v>
      </c>
      <c r="E6166" s="152">
        <v>2</v>
      </c>
      <c r="F6166" s="153">
        <v>449000</v>
      </c>
      <c r="G6166" s="153">
        <v>898000</v>
      </c>
      <c r="H6166" s="50"/>
    </row>
    <row r="6167" spans="1:8" ht="43.5">
      <c r="A6167" s="151" t="s">
        <v>2003</v>
      </c>
      <c r="B6167" s="151" t="s">
        <v>93</v>
      </c>
      <c r="C6167" s="151" t="s">
        <v>94</v>
      </c>
      <c r="D6167" s="151" t="s">
        <v>72</v>
      </c>
      <c r="E6167" s="152">
        <v>1</v>
      </c>
      <c r="F6167" s="153">
        <v>549000</v>
      </c>
      <c r="G6167" s="153">
        <v>549000</v>
      </c>
      <c r="H6167" s="50"/>
    </row>
    <row r="6168" spans="1:8" ht="43.5">
      <c r="A6168" s="151" t="s">
        <v>2003</v>
      </c>
      <c r="B6168" s="151" t="s">
        <v>73</v>
      </c>
      <c r="C6168" s="151" t="s">
        <v>74</v>
      </c>
      <c r="D6168" s="151" t="s">
        <v>72</v>
      </c>
      <c r="E6168" s="152">
        <v>7</v>
      </c>
      <c r="F6168" s="153">
        <v>119000</v>
      </c>
      <c r="G6168" s="153">
        <v>833000</v>
      </c>
      <c r="H6168" s="50"/>
    </row>
    <row r="6169" spans="1:8" ht="43.5">
      <c r="A6169" s="151" t="s">
        <v>2004</v>
      </c>
      <c r="B6169" s="151" t="s">
        <v>88</v>
      </c>
      <c r="C6169" s="151" t="s">
        <v>89</v>
      </c>
      <c r="D6169" s="151" t="s">
        <v>72</v>
      </c>
      <c r="E6169" s="152">
        <v>6</v>
      </c>
      <c r="F6169" s="153">
        <v>299000</v>
      </c>
      <c r="G6169" s="153">
        <v>1794000</v>
      </c>
      <c r="H6169" s="50"/>
    </row>
    <row r="6170" spans="1:8" ht="43.5">
      <c r="A6170" s="151" t="s">
        <v>2004</v>
      </c>
      <c r="B6170" s="151" t="s">
        <v>96</v>
      </c>
      <c r="C6170" s="151" t="s">
        <v>97</v>
      </c>
      <c r="D6170" s="151" t="s">
        <v>72</v>
      </c>
      <c r="E6170" s="152">
        <v>5</v>
      </c>
      <c r="F6170" s="153">
        <v>449000</v>
      </c>
      <c r="G6170" s="153">
        <v>2245000</v>
      </c>
      <c r="H6170" s="50"/>
    </row>
    <row r="6171" spans="1:8" ht="43.5">
      <c r="A6171" s="151" t="s">
        <v>2004</v>
      </c>
      <c r="B6171" s="151" t="s">
        <v>91</v>
      </c>
      <c r="C6171" s="151" t="s">
        <v>92</v>
      </c>
      <c r="D6171" s="151" t="s">
        <v>72</v>
      </c>
      <c r="E6171" s="152">
        <v>6</v>
      </c>
      <c r="F6171" s="153">
        <v>249000</v>
      </c>
      <c r="G6171" s="153">
        <v>1494000</v>
      </c>
      <c r="H6171" s="50"/>
    </row>
    <row r="6172" spans="1:8" ht="43.5">
      <c r="A6172" s="151" t="s">
        <v>2004</v>
      </c>
      <c r="B6172" s="151" t="s">
        <v>83</v>
      </c>
      <c r="C6172" s="151" t="s">
        <v>84</v>
      </c>
      <c r="D6172" s="151" t="s">
        <v>72</v>
      </c>
      <c r="E6172" s="152">
        <v>11</v>
      </c>
      <c r="F6172" s="153">
        <v>125000</v>
      </c>
      <c r="G6172" s="153">
        <v>1375000</v>
      </c>
      <c r="H6172" s="50"/>
    </row>
    <row r="6173" spans="1:8" ht="43.5">
      <c r="A6173" s="151" t="s">
        <v>2005</v>
      </c>
      <c r="B6173" s="151" t="s">
        <v>86</v>
      </c>
      <c r="C6173" s="151" t="s">
        <v>87</v>
      </c>
      <c r="D6173" s="151" t="s">
        <v>72</v>
      </c>
      <c r="E6173" s="152">
        <v>8</v>
      </c>
      <c r="F6173" s="153">
        <v>169000</v>
      </c>
      <c r="G6173" s="153">
        <v>1352000</v>
      </c>
      <c r="H6173" s="50"/>
    </row>
    <row r="6174" spans="1:8" ht="43.5">
      <c r="A6174" s="151" t="s">
        <v>2005</v>
      </c>
      <c r="B6174" s="151" t="s">
        <v>101</v>
      </c>
      <c r="C6174" s="151" t="s">
        <v>102</v>
      </c>
      <c r="D6174" s="151" t="s">
        <v>78</v>
      </c>
      <c r="E6174" s="152">
        <v>7</v>
      </c>
      <c r="F6174" s="153">
        <v>139000</v>
      </c>
      <c r="G6174" s="153">
        <v>973000</v>
      </c>
      <c r="H6174" s="50"/>
    </row>
    <row r="6175" spans="1:8" ht="43.5">
      <c r="A6175" s="151" t="s">
        <v>2005</v>
      </c>
      <c r="B6175" s="151" t="s">
        <v>73</v>
      </c>
      <c r="C6175" s="151" t="s">
        <v>74</v>
      </c>
      <c r="D6175" s="151" t="s">
        <v>72</v>
      </c>
      <c r="E6175" s="152">
        <v>3</v>
      </c>
      <c r="F6175" s="153">
        <v>119000</v>
      </c>
      <c r="G6175" s="153">
        <v>357000</v>
      </c>
      <c r="H6175" s="50"/>
    </row>
    <row r="6176" spans="1:8" ht="43.5">
      <c r="A6176" s="151" t="s">
        <v>2005</v>
      </c>
      <c r="B6176" s="151" t="s">
        <v>88</v>
      </c>
      <c r="C6176" s="151" t="s">
        <v>89</v>
      </c>
      <c r="D6176" s="151" t="s">
        <v>72</v>
      </c>
      <c r="E6176" s="152">
        <v>1</v>
      </c>
      <c r="F6176" s="153">
        <v>299000</v>
      </c>
      <c r="G6176" s="153">
        <v>299000</v>
      </c>
      <c r="H6176" s="50"/>
    </row>
    <row r="6177" spans="1:8" ht="43.5">
      <c r="A6177" s="151" t="s">
        <v>2005</v>
      </c>
      <c r="B6177" s="151" t="s">
        <v>75</v>
      </c>
      <c r="C6177" s="151" t="s">
        <v>76</v>
      </c>
      <c r="D6177" s="151" t="s">
        <v>78</v>
      </c>
      <c r="E6177" s="152">
        <v>12</v>
      </c>
      <c r="F6177" s="153">
        <v>189000</v>
      </c>
      <c r="G6177" s="153">
        <v>2268000</v>
      </c>
      <c r="H6177" s="50"/>
    </row>
    <row r="6178" spans="1:8" ht="29.25">
      <c r="A6178" s="151" t="s">
        <v>2006</v>
      </c>
      <c r="B6178" s="151" t="s">
        <v>83</v>
      </c>
      <c r="C6178" s="151" t="s">
        <v>84</v>
      </c>
      <c r="D6178" s="151" t="s">
        <v>72</v>
      </c>
      <c r="E6178" s="152">
        <v>5</v>
      </c>
      <c r="F6178" s="153">
        <v>125000</v>
      </c>
      <c r="G6178" s="153">
        <v>625000</v>
      </c>
      <c r="H6178" s="50"/>
    </row>
    <row r="6179" spans="1:8" ht="29.25">
      <c r="A6179" s="151" t="s">
        <v>2006</v>
      </c>
      <c r="B6179" s="151" t="s">
        <v>86</v>
      </c>
      <c r="C6179" s="151" t="s">
        <v>87</v>
      </c>
      <c r="D6179" s="151" t="s">
        <v>72</v>
      </c>
      <c r="E6179" s="152">
        <v>12</v>
      </c>
      <c r="F6179" s="153">
        <v>169000</v>
      </c>
      <c r="G6179" s="153">
        <v>2028000</v>
      </c>
      <c r="H6179" s="50"/>
    </row>
    <row r="6180" spans="1:8" ht="29.25">
      <c r="A6180" s="151" t="s">
        <v>2006</v>
      </c>
      <c r="B6180" s="151" t="s">
        <v>81</v>
      </c>
      <c r="C6180" s="151" t="s">
        <v>82</v>
      </c>
      <c r="D6180" s="151" t="s">
        <v>72</v>
      </c>
      <c r="E6180" s="152">
        <v>1</v>
      </c>
      <c r="F6180" s="153">
        <v>159000</v>
      </c>
      <c r="G6180" s="153">
        <v>159000</v>
      </c>
      <c r="H6180" s="50"/>
    </row>
    <row r="6181" spans="1:8" ht="29.25">
      <c r="A6181" s="151" t="s">
        <v>2006</v>
      </c>
      <c r="B6181" s="151" t="s">
        <v>96</v>
      </c>
      <c r="C6181" s="151" t="s">
        <v>97</v>
      </c>
      <c r="D6181" s="151" t="s">
        <v>72</v>
      </c>
      <c r="E6181" s="152">
        <v>5</v>
      </c>
      <c r="F6181" s="153">
        <v>449000</v>
      </c>
      <c r="G6181" s="153">
        <v>2245000</v>
      </c>
      <c r="H6181" s="50"/>
    </row>
    <row r="6182" spans="1:8" ht="29.25">
      <c r="A6182" s="151" t="s">
        <v>2006</v>
      </c>
      <c r="B6182" s="151" t="s">
        <v>93</v>
      </c>
      <c r="C6182" s="151" t="s">
        <v>94</v>
      </c>
      <c r="D6182" s="151" t="s">
        <v>72</v>
      </c>
      <c r="E6182" s="152">
        <v>1</v>
      </c>
      <c r="F6182" s="153">
        <v>549000</v>
      </c>
      <c r="G6182" s="153">
        <v>549000</v>
      </c>
      <c r="H6182" s="50"/>
    </row>
    <row r="6183" spans="1:8" ht="29.25">
      <c r="A6183" s="151" t="s">
        <v>2007</v>
      </c>
      <c r="B6183" s="151" t="s">
        <v>83</v>
      </c>
      <c r="C6183" s="151" t="s">
        <v>84</v>
      </c>
      <c r="D6183" s="151" t="s">
        <v>72</v>
      </c>
      <c r="E6183" s="152">
        <v>1</v>
      </c>
      <c r="F6183" s="153">
        <v>125000</v>
      </c>
      <c r="G6183" s="153">
        <v>125000</v>
      </c>
      <c r="H6183" s="50"/>
    </row>
    <row r="6184" spans="1:8" ht="29.25">
      <c r="A6184" s="151" t="s">
        <v>2007</v>
      </c>
      <c r="B6184" s="151" t="s">
        <v>101</v>
      </c>
      <c r="C6184" s="151" t="s">
        <v>102</v>
      </c>
      <c r="D6184" s="151" t="s">
        <v>78</v>
      </c>
      <c r="E6184" s="152">
        <v>12</v>
      </c>
      <c r="F6184" s="153">
        <v>139000</v>
      </c>
      <c r="G6184" s="153">
        <v>1668000</v>
      </c>
      <c r="H6184" s="50"/>
    </row>
    <row r="6185" spans="1:8" ht="29.25">
      <c r="A6185" s="151" t="s">
        <v>2008</v>
      </c>
      <c r="B6185" s="151" t="s">
        <v>88</v>
      </c>
      <c r="C6185" s="151" t="s">
        <v>89</v>
      </c>
      <c r="D6185" s="151" t="s">
        <v>72</v>
      </c>
      <c r="E6185" s="152">
        <v>3</v>
      </c>
      <c r="F6185" s="153">
        <v>299000</v>
      </c>
      <c r="G6185" s="153">
        <v>897000</v>
      </c>
      <c r="H6185" s="50"/>
    </row>
    <row r="6186" spans="1:8" ht="29.25">
      <c r="A6186" s="151" t="s">
        <v>2008</v>
      </c>
      <c r="B6186" s="151" t="s">
        <v>83</v>
      </c>
      <c r="C6186" s="151" t="s">
        <v>84</v>
      </c>
      <c r="D6186" s="151" t="s">
        <v>72</v>
      </c>
      <c r="E6186" s="152">
        <v>1</v>
      </c>
      <c r="F6186" s="153">
        <v>125000</v>
      </c>
      <c r="G6186" s="153">
        <v>125000</v>
      </c>
      <c r="H6186" s="50"/>
    </row>
    <row r="6187" spans="1:8" ht="29.25">
      <c r="A6187" s="151" t="s">
        <v>2008</v>
      </c>
      <c r="B6187" s="151" t="s">
        <v>93</v>
      </c>
      <c r="C6187" s="151" t="s">
        <v>94</v>
      </c>
      <c r="D6187" s="151" t="s">
        <v>72</v>
      </c>
      <c r="E6187" s="152">
        <v>5</v>
      </c>
      <c r="F6187" s="153">
        <v>549000</v>
      </c>
      <c r="G6187" s="153">
        <v>2745000</v>
      </c>
      <c r="H6187" s="50"/>
    </row>
    <row r="6188" spans="1:8" ht="29.25">
      <c r="A6188" s="151" t="s">
        <v>2009</v>
      </c>
      <c r="B6188" s="151" t="s">
        <v>96</v>
      </c>
      <c r="C6188" s="151" t="s">
        <v>97</v>
      </c>
      <c r="D6188" s="151" t="s">
        <v>72</v>
      </c>
      <c r="E6188" s="152">
        <v>1</v>
      </c>
      <c r="F6188" s="153">
        <v>449000</v>
      </c>
      <c r="G6188" s="153">
        <v>449000</v>
      </c>
      <c r="H6188" s="50"/>
    </row>
    <row r="6189" spans="1:8" ht="43.5">
      <c r="A6189" s="151" t="s">
        <v>2010</v>
      </c>
      <c r="B6189" s="151" t="s">
        <v>81</v>
      </c>
      <c r="C6189" s="151" t="s">
        <v>82</v>
      </c>
      <c r="D6189" s="151" t="s">
        <v>72</v>
      </c>
      <c r="E6189" s="152">
        <v>7</v>
      </c>
      <c r="F6189" s="153">
        <v>159000</v>
      </c>
      <c r="G6189" s="153">
        <v>1113000</v>
      </c>
      <c r="H6189" s="50"/>
    </row>
    <row r="6190" spans="1:8" ht="43.5">
      <c r="A6190" s="151" t="s">
        <v>2010</v>
      </c>
      <c r="B6190" s="151" t="s">
        <v>75</v>
      </c>
      <c r="C6190" s="151" t="s">
        <v>76</v>
      </c>
      <c r="D6190" s="151" t="s">
        <v>78</v>
      </c>
      <c r="E6190" s="152">
        <v>11</v>
      </c>
      <c r="F6190" s="153">
        <v>189000</v>
      </c>
      <c r="G6190" s="153">
        <v>2079000</v>
      </c>
      <c r="H6190" s="50"/>
    </row>
    <row r="6191" spans="1:8" ht="29.25">
      <c r="A6191" s="151" t="s">
        <v>2011</v>
      </c>
      <c r="B6191" s="151" t="s">
        <v>96</v>
      </c>
      <c r="C6191" s="151" t="s">
        <v>97</v>
      </c>
      <c r="D6191" s="151" t="s">
        <v>72</v>
      </c>
      <c r="E6191" s="152">
        <v>4</v>
      </c>
      <c r="F6191" s="153">
        <v>449000</v>
      </c>
      <c r="G6191" s="153">
        <v>1796000</v>
      </c>
      <c r="H6191" s="50"/>
    </row>
    <row r="6192" spans="1:8" ht="29.25">
      <c r="A6192" s="151" t="s">
        <v>2011</v>
      </c>
      <c r="B6192" s="151" t="s">
        <v>75</v>
      </c>
      <c r="C6192" s="151" t="s">
        <v>76</v>
      </c>
      <c r="D6192" s="151" t="s">
        <v>78</v>
      </c>
      <c r="E6192" s="152">
        <v>3</v>
      </c>
      <c r="F6192" s="153">
        <v>189000</v>
      </c>
      <c r="G6192" s="153">
        <v>567000</v>
      </c>
      <c r="H6192" s="50"/>
    </row>
    <row r="6193" spans="1:8" ht="29.25">
      <c r="A6193" s="151" t="s">
        <v>2011</v>
      </c>
      <c r="B6193" s="151" t="s">
        <v>101</v>
      </c>
      <c r="C6193" s="151" t="s">
        <v>102</v>
      </c>
      <c r="D6193" s="151" t="s">
        <v>78</v>
      </c>
      <c r="E6193" s="152">
        <v>7</v>
      </c>
      <c r="F6193" s="153">
        <v>139000</v>
      </c>
      <c r="G6193" s="153">
        <v>973000</v>
      </c>
      <c r="H6193" s="50"/>
    </row>
    <row r="6194" spans="1:8" ht="29.25">
      <c r="A6194" s="151" t="s">
        <v>2011</v>
      </c>
      <c r="B6194" s="151" t="s">
        <v>81</v>
      </c>
      <c r="C6194" s="151" t="s">
        <v>82</v>
      </c>
      <c r="D6194" s="151" t="s">
        <v>72</v>
      </c>
      <c r="E6194" s="152">
        <v>8</v>
      </c>
      <c r="F6194" s="153">
        <v>159000</v>
      </c>
      <c r="G6194" s="153">
        <v>1272000</v>
      </c>
      <c r="H6194" s="50"/>
    </row>
    <row r="6195" spans="1:8" ht="29.25">
      <c r="A6195" s="151" t="s">
        <v>2011</v>
      </c>
      <c r="B6195" s="151" t="s">
        <v>91</v>
      </c>
      <c r="C6195" s="151" t="s">
        <v>92</v>
      </c>
      <c r="D6195" s="151" t="s">
        <v>72</v>
      </c>
      <c r="E6195" s="152">
        <v>6</v>
      </c>
      <c r="F6195" s="153">
        <v>249000</v>
      </c>
      <c r="G6195" s="153">
        <v>1494000</v>
      </c>
      <c r="H6195" s="50"/>
    </row>
    <row r="6196" spans="1:8" ht="29.25">
      <c r="A6196" s="151" t="s">
        <v>2012</v>
      </c>
      <c r="B6196" s="151" t="s">
        <v>75</v>
      </c>
      <c r="C6196" s="151" t="s">
        <v>76</v>
      </c>
      <c r="D6196" s="151" t="s">
        <v>78</v>
      </c>
      <c r="E6196" s="152">
        <v>7</v>
      </c>
      <c r="F6196" s="153">
        <v>189000</v>
      </c>
      <c r="G6196" s="153">
        <v>1323000</v>
      </c>
      <c r="H6196" s="50"/>
    </row>
    <row r="6197" spans="1:8" ht="29.25">
      <c r="A6197" s="151" t="s">
        <v>2012</v>
      </c>
      <c r="B6197" s="151" t="s">
        <v>91</v>
      </c>
      <c r="C6197" s="151" t="s">
        <v>92</v>
      </c>
      <c r="D6197" s="151" t="s">
        <v>72</v>
      </c>
      <c r="E6197" s="152">
        <v>2</v>
      </c>
      <c r="F6197" s="153">
        <v>249000</v>
      </c>
      <c r="G6197" s="153">
        <v>498000</v>
      </c>
      <c r="H6197" s="50"/>
    </row>
    <row r="6198" spans="1:8" ht="29.25">
      <c r="A6198" s="151" t="s">
        <v>2013</v>
      </c>
      <c r="B6198" s="151" t="s">
        <v>96</v>
      </c>
      <c r="C6198" s="151" t="s">
        <v>97</v>
      </c>
      <c r="D6198" s="151" t="s">
        <v>72</v>
      </c>
      <c r="E6198" s="152">
        <v>5</v>
      </c>
      <c r="F6198" s="153">
        <v>449000</v>
      </c>
      <c r="G6198" s="153">
        <v>2245000</v>
      </c>
      <c r="H6198" s="50"/>
    </row>
    <row r="6199" spans="1:8" ht="29.25">
      <c r="A6199" s="151" t="s">
        <v>2013</v>
      </c>
      <c r="B6199" s="151" t="s">
        <v>69</v>
      </c>
      <c r="C6199" s="151" t="s">
        <v>70</v>
      </c>
      <c r="D6199" s="151" t="s">
        <v>72</v>
      </c>
      <c r="E6199" s="152">
        <v>9</v>
      </c>
      <c r="F6199" s="153">
        <v>149000</v>
      </c>
      <c r="G6199" s="153">
        <v>1341000</v>
      </c>
      <c r="H6199" s="50"/>
    </row>
    <row r="6200" spans="1:8" ht="29.25">
      <c r="A6200" s="151" t="s">
        <v>2013</v>
      </c>
      <c r="B6200" s="151" t="s">
        <v>81</v>
      </c>
      <c r="C6200" s="151" t="s">
        <v>82</v>
      </c>
      <c r="D6200" s="151" t="s">
        <v>72</v>
      </c>
      <c r="E6200" s="152">
        <v>8</v>
      </c>
      <c r="F6200" s="153">
        <v>159000</v>
      </c>
      <c r="G6200" s="153">
        <v>1272000</v>
      </c>
      <c r="H6200" s="50"/>
    </row>
    <row r="6201" spans="1:8" ht="29.25">
      <c r="A6201" s="151" t="s">
        <v>2014</v>
      </c>
      <c r="B6201" s="151" t="s">
        <v>83</v>
      </c>
      <c r="C6201" s="151" t="s">
        <v>84</v>
      </c>
      <c r="D6201" s="151" t="s">
        <v>72</v>
      </c>
      <c r="E6201" s="152">
        <v>4</v>
      </c>
      <c r="F6201" s="153">
        <v>125000</v>
      </c>
      <c r="G6201" s="153">
        <v>500000</v>
      </c>
      <c r="H6201" s="50"/>
    </row>
    <row r="6202" spans="1:8" ht="29.25">
      <c r="A6202" s="151" t="s">
        <v>2014</v>
      </c>
      <c r="B6202" s="151" t="s">
        <v>86</v>
      </c>
      <c r="C6202" s="151" t="s">
        <v>87</v>
      </c>
      <c r="D6202" s="151" t="s">
        <v>72</v>
      </c>
      <c r="E6202" s="152">
        <v>7</v>
      </c>
      <c r="F6202" s="153">
        <v>169000</v>
      </c>
      <c r="G6202" s="153">
        <v>1183000</v>
      </c>
      <c r="H6202" s="50"/>
    </row>
    <row r="6203" spans="1:8" ht="29.25">
      <c r="A6203" s="151" t="s">
        <v>2014</v>
      </c>
      <c r="B6203" s="151" t="s">
        <v>93</v>
      </c>
      <c r="C6203" s="151" t="s">
        <v>94</v>
      </c>
      <c r="D6203" s="151" t="s">
        <v>72</v>
      </c>
      <c r="E6203" s="152">
        <v>5</v>
      </c>
      <c r="F6203" s="153">
        <v>549000</v>
      </c>
      <c r="G6203" s="153">
        <v>2745000</v>
      </c>
      <c r="H6203" s="50"/>
    </row>
    <row r="6204" spans="1:8" ht="29.25">
      <c r="A6204" s="151" t="s">
        <v>2014</v>
      </c>
      <c r="B6204" s="151" t="s">
        <v>79</v>
      </c>
      <c r="C6204" s="151" t="s">
        <v>80</v>
      </c>
      <c r="D6204" s="151" t="s">
        <v>72</v>
      </c>
      <c r="E6204" s="152">
        <v>12</v>
      </c>
      <c r="F6204" s="153">
        <v>129000</v>
      </c>
      <c r="G6204" s="153">
        <v>1548000</v>
      </c>
      <c r="H6204" s="50"/>
    </row>
    <row r="6205" spans="1:8" ht="43.5">
      <c r="A6205" s="151" t="s">
        <v>2015</v>
      </c>
      <c r="B6205" s="151" t="s">
        <v>73</v>
      </c>
      <c r="C6205" s="151" t="s">
        <v>74</v>
      </c>
      <c r="D6205" s="151" t="s">
        <v>72</v>
      </c>
      <c r="E6205" s="152">
        <v>1</v>
      </c>
      <c r="F6205" s="153">
        <v>119000</v>
      </c>
      <c r="G6205" s="153">
        <v>119000</v>
      </c>
      <c r="H6205" s="50"/>
    </row>
    <row r="6206" spans="1:8" ht="43.5">
      <c r="A6206" s="151" t="s">
        <v>2015</v>
      </c>
      <c r="B6206" s="151" t="s">
        <v>69</v>
      </c>
      <c r="C6206" s="151" t="s">
        <v>70</v>
      </c>
      <c r="D6206" s="151" t="s">
        <v>72</v>
      </c>
      <c r="E6206" s="152">
        <v>10</v>
      </c>
      <c r="F6206" s="153">
        <v>149000</v>
      </c>
      <c r="G6206" s="153">
        <v>1490000</v>
      </c>
      <c r="H6206" s="50"/>
    </row>
    <row r="6207" spans="1:8" ht="43.5">
      <c r="A6207" s="151" t="s">
        <v>2016</v>
      </c>
      <c r="B6207" s="151" t="s">
        <v>93</v>
      </c>
      <c r="C6207" s="151" t="s">
        <v>94</v>
      </c>
      <c r="D6207" s="151" t="s">
        <v>72</v>
      </c>
      <c r="E6207" s="152">
        <v>1</v>
      </c>
      <c r="F6207" s="153">
        <v>549000</v>
      </c>
      <c r="G6207" s="153">
        <v>549000</v>
      </c>
      <c r="H6207" s="50"/>
    </row>
    <row r="6208" spans="1:8" ht="43.5">
      <c r="A6208" s="151" t="s">
        <v>2016</v>
      </c>
      <c r="B6208" s="151" t="s">
        <v>98</v>
      </c>
      <c r="C6208" s="151" t="s">
        <v>99</v>
      </c>
      <c r="D6208" s="151" t="s">
        <v>72</v>
      </c>
      <c r="E6208" s="152">
        <v>6</v>
      </c>
      <c r="F6208" s="153">
        <v>99000</v>
      </c>
      <c r="G6208" s="153">
        <v>594000</v>
      </c>
      <c r="H6208" s="50"/>
    </row>
    <row r="6209" spans="1:8" ht="43.5">
      <c r="A6209" s="151" t="s">
        <v>2017</v>
      </c>
      <c r="B6209" s="151" t="s">
        <v>86</v>
      </c>
      <c r="C6209" s="151" t="s">
        <v>87</v>
      </c>
      <c r="D6209" s="151" t="s">
        <v>72</v>
      </c>
      <c r="E6209" s="152">
        <v>12</v>
      </c>
      <c r="F6209" s="153">
        <v>169000</v>
      </c>
      <c r="G6209" s="153">
        <v>2028000</v>
      </c>
      <c r="H6209" s="50"/>
    </row>
    <row r="6210" spans="1:8" ht="43.5">
      <c r="A6210" s="151" t="s">
        <v>2017</v>
      </c>
      <c r="B6210" s="151" t="s">
        <v>96</v>
      </c>
      <c r="C6210" s="151" t="s">
        <v>97</v>
      </c>
      <c r="D6210" s="151" t="s">
        <v>72</v>
      </c>
      <c r="E6210" s="152">
        <v>2</v>
      </c>
      <c r="F6210" s="153">
        <v>449000</v>
      </c>
      <c r="G6210" s="153">
        <v>898000</v>
      </c>
      <c r="H6210" s="50"/>
    </row>
    <row r="6211" spans="1:8" ht="43.5">
      <c r="A6211" s="151" t="s">
        <v>2018</v>
      </c>
      <c r="B6211" s="151" t="s">
        <v>73</v>
      </c>
      <c r="C6211" s="151" t="s">
        <v>74</v>
      </c>
      <c r="D6211" s="151" t="s">
        <v>72</v>
      </c>
      <c r="E6211" s="152">
        <v>10</v>
      </c>
      <c r="F6211" s="153">
        <v>119000</v>
      </c>
      <c r="G6211" s="153">
        <v>1190000</v>
      </c>
      <c r="H6211" s="50"/>
    </row>
    <row r="6212" spans="1:8" ht="43.5">
      <c r="A6212" s="151" t="s">
        <v>2018</v>
      </c>
      <c r="B6212" s="151" t="s">
        <v>93</v>
      </c>
      <c r="C6212" s="151" t="s">
        <v>94</v>
      </c>
      <c r="D6212" s="151" t="s">
        <v>72</v>
      </c>
      <c r="E6212" s="152">
        <v>1</v>
      </c>
      <c r="F6212" s="153">
        <v>549000</v>
      </c>
      <c r="G6212" s="153">
        <v>549000</v>
      </c>
      <c r="H6212" s="50"/>
    </row>
    <row r="6213" spans="1:8" ht="43.5">
      <c r="A6213" s="151" t="s">
        <v>2018</v>
      </c>
      <c r="B6213" s="151" t="s">
        <v>101</v>
      </c>
      <c r="C6213" s="151" t="s">
        <v>102</v>
      </c>
      <c r="D6213" s="151" t="s">
        <v>78</v>
      </c>
      <c r="E6213" s="152">
        <v>10</v>
      </c>
      <c r="F6213" s="153">
        <v>139000</v>
      </c>
      <c r="G6213" s="153">
        <v>1390000</v>
      </c>
      <c r="H6213" s="50"/>
    </row>
    <row r="6214" spans="1:8" ht="43.5">
      <c r="A6214" s="151" t="s">
        <v>2019</v>
      </c>
      <c r="B6214" s="151" t="s">
        <v>81</v>
      </c>
      <c r="C6214" s="151" t="s">
        <v>82</v>
      </c>
      <c r="D6214" s="151" t="s">
        <v>72</v>
      </c>
      <c r="E6214" s="152">
        <v>3</v>
      </c>
      <c r="F6214" s="153">
        <v>159000</v>
      </c>
      <c r="G6214" s="153">
        <v>477000</v>
      </c>
      <c r="H6214" s="50"/>
    </row>
    <row r="6215" spans="1:8" ht="43.5">
      <c r="A6215" s="151" t="s">
        <v>2019</v>
      </c>
      <c r="B6215" s="151" t="s">
        <v>93</v>
      </c>
      <c r="C6215" s="151" t="s">
        <v>94</v>
      </c>
      <c r="D6215" s="151" t="s">
        <v>72</v>
      </c>
      <c r="E6215" s="152">
        <v>3</v>
      </c>
      <c r="F6215" s="153">
        <v>549000</v>
      </c>
      <c r="G6215" s="153">
        <v>1647000</v>
      </c>
      <c r="H6215" s="50"/>
    </row>
    <row r="6216" spans="1:8" ht="43.5">
      <c r="A6216" s="151" t="s">
        <v>2019</v>
      </c>
      <c r="B6216" s="151" t="s">
        <v>83</v>
      </c>
      <c r="C6216" s="151" t="s">
        <v>84</v>
      </c>
      <c r="D6216" s="151" t="s">
        <v>72</v>
      </c>
      <c r="E6216" s="152">
        <v>9</v>
      </c>
      <c r="F6216" s="153">
        <v>125000</v>
      </c>
      <c r="G6216" s="153">
        <v>1125000</v>
      </c>
      <c r="H6216" s="50"/>
    </row>
    <row r="6217" spans="1:8" ht="43.5">
      <c r="A6217" s="151" t="s">
        <v>2019</v>
      </c>
      <c r="B6217" s="151" t="s">
        <v>86</v>
      </c>
      <c r="C6217" s="151" t="s">
        <v>87</v>
      </c>
      <c r="D6217" s="151" t="s">
        <v>72</v>
      </c>
      <c r="E6217" s="152">
        <v>9</v>
      </c>
      <c r="F6217" s="153">
        <v>169000</v>
      </c>
      <c r="G6217" s="153">
        <v>1521000</v>
      </c>
      <c r="H6217" s="50"/>
    </row>
    <row r="6218" spans="1:8" ht="43.5">
      <c r="A6218" s="151" t="s">
        <v>2019</v>
      </c>
      <c r="B6218" s="151" t="s">
        <v>69</v>
      </c>
      <c r="C6218" s="151" t="s">
        <v>70</v>
      </c>
      <c r="D6218" s="151" t="s">
        <v>72</v>
      </c>
      <c r="E6218" s="152">
        <v>4</v>
      </c>
      <c r="F6218" s="153">
        <v>149000</v>
      </c>
      <c r="G6218" s="153">
        <v>596000</v>
      </c>
      <c r="H6218" s="50"/>
    </row>
    <row r="6219" spans="1:8" ht="43.5">
      <c r="A6219" s="151" t="s">
        <v>2020</v>
      </c>
      <c r="B6219" s="151" t="s">
        <v>83</v>
      </c>
      <c r="C6219" s="151" t="s">
        <v>84</v>
      </c>
      <c r="D6219" s="151" t="s">
        <v>72</v>
      </c>
      <c r="E6219" s="152">
        <v>4</v>
      </c>
      <c r="F6219" s="153">
        <v>125000</v>
      </c>
      <c r="G6219" s="153">
        <v>500000</v>
      </c>
      <c r="H6219" s="50"/>
    </row>
    <row r="6220" spans="1:8" ht="43.5">
      <c r="A6220" s="151" t="s">
        <v>2020</v>
      </c>
      <c r="B6220" s="151" t="s">
        <v>86</v>
      </c>
      <c r="C6220" s="151" t="s">
        <v>87</v>
      </c>
      <c r="D6220" s="151" t="s">
        <v>72</v>
      </c>
      <c r="E6220" s="152">
        <v>1</v>
      </c>
      <c r="F6220" s="153">
        <v>169000</v>
      </c>
      <c r="G6220" s="153">
        <v>169000</v>
      </c>
      <c r="H6220" s="50"/>
    </row>
    <row r="6221" spans="1:8" ht="43.5">
      <c r="A6221" s="151" t="s">
        <v>2021</v>
      </c>
      <c r="B6221" s="151" t="s">
        <v>101</v>
      </c>
      <c r="C6221" s="151" t="s">
        <v>102</v>
      </c>
      <c r="D6221" s="151" t="s">
        <v>78</v>
      </c>
      <c r="E6221" s="152">
        <v>3</v>
      </c>
      <c r="F6221" s="153">
        <v>139000</v>
      </c>
      <c r="G6221" s="153">
        <v>417000</v>
      </c>
      <c r="H6221" s="50"/>
    </row>
    <row r="6222" spans="1:8" ht="43.5">
      <c r="A6222" s="151" t="s">
        <v>2021</v>
      </c>
      <c r="B6222" s="151" t="s">
        <v>86</v>
      </c>
      <c r="C6222" s="151" t="s">
        <v>87</v>
      </c>
      <c r="D6222" s="151" t="s">
        <v>72</v>
      </c>
      <c r="E6222" s="152">
        <v>11</v>
      </c>
      <c r="F6222" s="153">
        <v>169000</v>
      </c>
      <c r="G6222" s="153">
        <v>1859000</v>
      </c>
      <c r="H6222" s="50"/>
    </row>
    <row r="6223" spans="1:8" ht="43.5">
      <c r="A6223" s="151" t="s">
        <v>2021</v>
      </c>
      <c r="B6223" s="151" t="s">
        <v>75</v>
      </c>
      <c r="C6223" s="151" t="s">
        <v>76</v>
      </c>
      <c r="D6223" s="151" t="s">
        <v>78</v>
      </c>
      <c r="E6223" s="152">
        <v>7</v>
      </c>
      <c r="F6223" s="153">
        <v>189000</v>
      </c>
      <c r="G6223" s="153">
        <v>1323000</v>
      </c>
      <c r="H6223" s="50"/>
    </row>
    <row r="6224" spans="1:8" ht="43.5">
      <c r="A6224" s="151" t="s">
        <v>2021</v>
      </c>
      <c r="B6224" s="151" t="s">
        <v>81</v>
      </c>
      <c r="C6224" s="151" t="s">
        <v>82</v>
      </c>
      <c r="D6224" s="151" t="s">
        <v>72</v>
      </c>
      <c r="E6224" s="152">
        <v>12</v>
      </c>
      <c r="F6224" s="153">
        <v>159000</v>
      </c>
      <c r="G6224" s="153">
        <v>1908000</v>
      </c>
      <c r="H6224" s="50"/>
    </row>
    <row r="6225" spans="1:8" ht="43.5">
      <c r="A6225" s="151" t="s">
        <v>2021</v>
      </c>
      <c r="B6225" s="151" t="s">
        <v>73</v>
      </c>
      <c r="C6225" s="151" t="s">
        <v>74</v>
      </c>
      <c r="D6225" s="151" t="s">
        <v>72</v>
      </c>
      <c r="E6225" s="152">
        <v>10</v>
      </c>
      <c r="F6225" s="153">
        <v>119000</v>
      </c>
      <c r="G6225" s="153">
        <v>1190000</v>
      </c>
      <c r="H6225" s="50"/>
    </row>
    <row r="6226" spans="1:8" ht="43.5">
      <c r="A6226" s="151" t="s">
        <v>2021</v>
      </c>
      <c r="B6226" s="151" t="s">
        <v>91</v>
      </c>
      <c r="C6226" s="151" t="s">
        <v>92</v>
      </c>
      <c r="D6226" s="151" t="s">
        <v>72</v>
      </c>
      <c r="E6226" s="152">
        <v>7</v>
      </c>
      <c r="F6226" s="153">
        <v>249000</v>
      </c>
      <c r="G6226" s="153">
        <v>1743000</v>
      </c>
      <c r="H6226" s="50"/>
    </row>
    <row r="6227" spans="1:8" ht="29.25">
      <c r="A6227" s="151" t="s">
        <v>2022</v>
      </c>
      <c r="B6227" s="151" t="s">
        <v>81</v>
      </c>
      <c r="C6227" s="151" t="s">
        <v>82</v>
      </c>
      <c r="D6227" s="151" t="s">
        <v>72</v>
      </c>
      <c r="E6227" s="152">
        <v>12</v>
      </c>
      <c r="F6227" s="153">
        <v>159000</v>
      </c>
      <c r="G6227" s="153">
        <v>1908000</v>
      </c>
      <c r="H6227" s="50"/>
    </row>
    <row r="6228" spans="1:8" ht="29.25">
      <c r="A6228" s="151" t="s">
        <v>2022</v>
      </c>
      <c r="B6228" s="151" t="s">
        <v>79</v>
      </c>
      <c r="C6228" s="151" t="s">
        <v>80</v>
      </c>
      <c r="D6228" s="151" t="s">
        <v>72</v>
      </c>
      <c r="E6228" s="152">
        <v>11</v>
      </c>
      <c r="F6228" s="153">
        <v>129000</v>
      </c>
      <c r="G6228" s="153">
        <v>1419000</v>
      </c>
      <c r="H6228" s="50"/>
    </row>
    <row r="6229" spans="1:8" ht="29.25">
      <c r="A6229" s="151" t="s">
        <v>2022</v>
      </c>
      <c r="B6229" s="151" t="s">
        <v>101</v>
      </c>
      <c r="C6229" s="151" t="s">
        <v>102</v>
      </c>
      <c r="D6229" s="151" t="s">
        <v>78</v>
      </c>
      <c r="E6229" s="152">
        <v>7</v>
      </c>
      <c r="F6229" s="153">
        <v>139000</v>
      </c>
      <c r="G6229" s="153">
        <v>973000</v>
      </c>
      <c r="H6229" s="50"/>
    </row>
    <row r="6230" spans="1:8" ht="29.25">
      <c r="A6230" s="151" t="s">
        <v>2023</v>
      </c>
      <c r="B6230" s="151" t="s">
        <v>93</v>
      </c>
      <c r="C6230" s="151" t="s">
        <v>94</v>
      </c>
      <c r="D6230" s="151" t="s">
        <v>72</v>
      </c>
      <c r="E6230" s="152">
        <v>1</v>
      </c>
      <c r="F6230" s="153">
        <v>549000</v>
      </c>
      <c r="G6230" s="153">
        <v>549000</v>
      </c>
      <c r="H6230" s="50"/>
    </row>
    <row r="6231" spans="1:8" ht="29.25">
      <c r="A6231" s="151" t="s">
        <v>2023</v>
      </c>
      <c r="B6231" s="151" t="s">
        <v>88</v>
      </c>
      <c r="C6231" s="151" t="s">
        <v>89</v>
      </c>
      <c r="D6231" s="151" t="s">
        <v>72</v>
      </c>
      <c r="E6231" s="152">
        <v>2</v>
      </c>
      <c r="F6231" s="153">
        <v>299000</v>
      </c>
      <c r="G6231" s="153">
        <v>598000</v>
      </c>
      <c r="H6231" s="50"/>
    </row>
    <row r="6232" spans="1:8" ht="29.25">
      <c r="A6232" s="151" t="s">
        <v>2023</v>
      </c>
      <c r="B6232" s="151" t="s">
        <v>91</v>
      </c>
      <c r="C6232" s="151" t="s">
        <v>92</v>
      </c>
      <c r="D6232" s="151" t="s">
        <v>72</v>
      </c>
      <c r="E6232" s="152">
        <v>5</v>
      </c>
      <c r="F6232" s="153">
        <v>249000</v>
      </c>
      <c r="G6232" s="153">
        <v>1245000</v>
      </c>
      <c r="H6232" s="50"/>
    </row>
    <row r="6233" spans="1:8" ht="29.25">
      <c r="A6233" s="151" t="s">
        <v>2023</v>
      </c>
      <c r="B6233" s="151" t="s">
        <v>101</v>
      </c>
      <c r="C6233" s="151" t="s">
        <v>102</v>
      </c>
      <c r="D6233" s="151" t="s">
        <v>78</v>
      </c>
      <c r="E6233" s="152">
        <v>12</v>
      </c>
      <c r="F6233" s="153">
        <v>139000</v>
      </c>
      <c r="G6233" s="153">
        <v>1668000</v>
      </c>
      <c r="H6233" s="50"/>
    </row>
    <row r="6234" spans="1:8" ht="29.25">
      <c r="A6234" s="151" t="s">
        <v>2024</v>
      </c>
      <c r="B6234" s="151" t="s">
        <v>75</v>
      </c>
      <c r="C6234" s="151" t="s">
        <v>76</v>
      </c>
      <c r="D6234" s="151" t="s">
        <v>78</v>
      </c>
      <c r="E6234" s="152">
        <v>5</v>
      </c>
      <c r="F6234" s="153">
        <v>189000</v>
      </c>
      <c r="G6234" s="153">
        <v>945000</v>
      </c>
      <c r="H6234" s="50"/>
    </row>
    <row r="6235" spans="1:8" ht="29.25">
      <c r="A6235" s="151" t="s">
        <v>2024</v>
      </c>
      <c r="B6235" s="151" t="s">
        <v>88</v>
      </c>
      <c r="C6235" s="151" t="s">
        <v>89</v>
      </c>
      <c r="D6235" s="151" t="s">
        <v>72</v>
      </c>
      <c r="E6235" s="152">
        <v>2</v>
      </c>
      <c r="F6235" s="153">
        <v>299000</v>
      </c>
      <c r="G6235" s="153">
        <v>598000</v>
      </c>
      <c r="H6235" s="50"/>
    </row>
    <row r="6236" spans="1:8" ht="29.25">
      <c r="A6236" s="151" t="s">
        <v>2024</v>
      </c>
      <c r="B6236" s="151" t="s">
        <v>73</v>
      </c>
      <c r="C6236" s="151" t="s">
        <v>74</v>
      </c>
      <c r="D6236" s="151" t="s">
        <v>72</v>
      </c>
      <c r="E6236" s="152">
        <v>5</v>
      </c>
      <c r="F6236" s="153">
        <v>119000</v>
      </c>
      <c r="G6236" s="153">
        <v>595000</v>
      </c>
      <c r="H6236" s="50"/>
    </row>
    <row r="6237" spans="1:8" ht="43.5">
      <c r="A6237" s="151" t="s">
        <v>2025</v>
      </c>
      <c r="B6237" s="151" t="s">
        <v>88</v>
      </c>
      <c r="C6237" s="151" t="s">
        <v>89</v>
      </c>
      <c r="D6237" s="151" t="s">
        <v>72</v>
      </c>
      <c r="E6237" s="152">
        <v>7</v>
      </c>
      <c r="F6237" s="153">
        <v>299000</v>
      </c>
      <c r="G6237" s="153">
        <v>2093000</v>
      </c>
      <c r="H6237" s="50"/>
    </row>
    <row r="6238" spans="1:8" ht="43.5">
      <c r="A6238" s="151" t="s">
        <v>2025</v>
      </c>
      <c r="B6238" s="151" t="s">
        <v>81</v>
      </c>
      <c r="C6238" s="151" t="s">
        <v>82</v>
      </c>
      <c r="D6238" s="151" t="s">
        <v>72</v>
      </c>
      <c r="E6238" s="152">
        <v>9</v>
      </c>
      <c r="F6238" s="153">
        <v>159000</v>
      </c>
      <c r="G6238" s="153">
        <v>1431000</v>
      </c>
      <c r="H6238" s="50"/>
    </row>
    <row r="6239" spans="1:8" ht="43.5">
      <c r="A6239" s="151" t="s">
        <v>2025</v>
      </c>
      <c r="B6239" s="151" t="s">
        <v>93</v>
      </c>
      <c r="C6239" s="151" t="s">
        <v>94</v>
      </c>
      <c r="D6239" s="151" t="s">
        <v>72</v>
      </c>
      <c r="E6239" s="152">
        <v>2</v>
      </c>
      <c r="F6239" s="153">
        <v>549000</v>
      </c>
      <c r="G6239" s="153">
        <v>1098000</v>
      </c>
      <c r="H6239" s="50"/>
    </row>
    <row r="6240" spans="1:8" ht="43.5">
      <c r="A6240" s="151" t="s">
        <v>2025</v>
      </c>
      <c r="B6240" s="151" t="s">
        <v>83</v>
      </c>
      <c r="C6240" s="151" t="s">
        <v>84</v>
      </c>
      <c r="D6240" s="151" t="s">
        <v>72</v>
      </c>
      <c r="E6240" s="152">
        <v>7</v>
      </c>
      <c r="F6240" s="153">
        <v>125000</v>
      </c>
      <c r="G6240" s="153">
        <v>875000</v>
      </c>
      <c r="H6240" s="50"/>
    </row>
    <row r="6241" spans="1:8" ht="29.25">
      <c r="A6241" s="151" t="s">
        <v>2026</v>
      </c>
      <c r="B6241" s="151" t="s">
        <v>88</v>
      </c>
      <c r="C6241" s="151" t="s">
        <v>89</v>
      </c>
      <c r="D6241" s="151" t="s">
        <v>72</v>
      </c>
      <c r="E6241" s="152">
        <v>1</v>
      </c>
      <c r="F6241" s="153">
        <v>299000</v>
      </c>
      <c r="G6241" s="153">
        <v>299000</v>
      </c>
      <c r="H6241" s="50"/>
    </row>
    <row r="6242" spans="1:8" ht="29.25">
      <c r="A6242" s="151" t="s">
        <v>2026</v>
      </c>
      <c r="B6242" s="151" t="s">
        <v>86</v>
      </c>
      <c r="C6242" s="151" t="s">
        <v>87</v>
      </c>
      <c r="D6242" s="151" t="s">
        <v>72</v>
      </c>
      <c r="E6242" s="152">
        <v>8</v>
      </c>
      <c r="F6242" s="153">
        <v>169000</v>
      </c>
      <c r="G6242" s="153">
        <v>1352000</v>
      </c>
      <c r="H6242" s="50"/>
    </row>
    <row r="6243" spans="1:8" ht="29.25">
      <c r="A6243" s="151" t="s">
        <v>2026</v>
      </c>
      <c r="B6243" s="151" t="s">
        <v>83</v>
      </c>
      <c r="C6243" s="151" t="s">
        <v>84</v>
      </c>
      <c r="D6243" s="151" t="s">
        <v>72</v>
      </c>
      <c r="E6243" s="152">
        <v>6</v>
      </c>
      <c r="F6243" s="153">
        <v>125000</v>
      </c>
      <c r="G6243" s="153">
        <v>750000</v>
      </c>
      <c r="H6243" s="50"/>
    </row>
    <row r="6244" spans="1:8" ht="29.25">
      <c r="A6244" s="151" t="s">
        <v>2026</v>
      </c>
      <c r="B6244" s="151" t="s">
        <v>96</v>
      </c>
      <c r="C6244" s="151" t="s">
        <v>97</v>
      </c>
      <c r="D6244" s="151" t="s">
        <v>72</v>
      </c>
      <c r="E6244" s="152">
        <v>2</v>
      </c>
      <c r="F6244" s="153">
        <v>449000</v>
      </c>
      <c r="G6244" s="153">
        <v>898000</v>
      </c>
      <c r="H6244" s="50"/>
    </row>
    <row r="6245" spans="1:8" ht="29.25">
      <c r="A6245" s="151" t="s">
        <v>2026</v>
      </c>
      <c r="B6245" s="151" t="s">
        <v>75</v>
      </c>
      <c r="C6245" s="151" t="s">
        <v>76</v>
      </c>
      <c r="D6245" s="151" t="s">
        <v>78</v>
      </c>
      <c r="E6245" s="152">
        <v>4</v>
      </c>
      <c r="F6245" s="153">
        <v>189000</v>
      </c>
      <c r="G6245" s="153">
        <v>756000</v>
      </c>
      <c r="H6245" s="50"/>
    </row>
    <row r="6246" spans="1:8" ht="43.5">
      <c r="A6246" s="151" t="s">
        <v>2027</v>
      </c>
      <c r="B6246" s="151" t="s">
        <v>73</v>
      </c>
      <c r="C6246" s="151" t="s">
        <v>74</v>
      </c>
      <c r="D6246" s="151" t="s">
        <v>72</v>
      </c>
      <c r="E6246" s="152">
        <v>3</v>
      </c>
      <c r="F6246" s="153">
        <v>119000</v>
      </c>
      <c r="G6246" s="153">
        <v>357000</v>
      </c>
      <c r="H6246" s="50"/>
    </row>
    <row r="6247" spans="1:8" ht="43.5">
      <c r="A6247" s="151" t="s">
        <v>2027</v>
      </c>
      <c r="B6247" s="151" t="s">
        <v>69</v>
      </c>
      <c r="C6247" s="151" t="s">
        <v>70</v>
      </c>
      <c r="D6247" s="151" t="s">
        <v>72</v>
      </c>
      <c r="E6247" s="152">
        <v>2</v>
      </c>
      <c r="F6247" s="153">
        <v>149000</v>
      </c>
      <c r="G6247" s="153">
        <v>298000</v>
      </c>
      <c r="H6247" s="50"/>
    </row>
    <row r="6248" spans="1:8" ht="43.5">
      <c r="A6248" s="151" t="s">
        <v>2027</v>
      </c>
      <c r="B6248" s="151" t="s">
        <v>79</v>
      </c>
      <c r="C6248" s="151" t="s">
        <v>80</v>
      </c>
      <c r="D6248" s="151" t="s">
        <v>72</v>
      </c>
      <c r="E6248" s="152">
        <v>12</v>
      </c>
      <c r="F6248" s="153">
        <v>129000</v>
      </c>
      <c r="G6248" s="153">
        <v>1548000</v>
      </c>
      <c r="H6248" s="50"/>
    </row>
    <row r="6249" spans="1:8" ht="43.5">
      <c r="A6249" s="151" t="s">
        <v>2027</v>
      </c>
      <c r="B6249" s="151" t="s">
        <v>86</v>
      </c>
      <c r="C6249" s="151" t="s">
        <v>87</v>
      </c>
      <c r="D6249" s="151" t="s">
        <v>72</v>
      </c>
      <c r="E6249" s="152">
        <v>8</v>
      </c>
      <c r="F6249" s="153">
        <v>169000</v>
      </c>
      <c r="G6249" s="153">
        <v>1352000</v>
      </c>
      <c r="H6249" s="50"/>
    </row>
    <row r="6250" spans="1:8" ht="43.5">
      <c r="A6250" s="151" t="s">
        <v>2027</v>
      </c>
      <c r="B6250" s="151" t="s">
        <v>98</v>
      </c>
      <c r="C6250" s="151" t="s">
        <v>99</v>
      </c>
      <c r="D6250" s="151" t="s">
        <v>72</v>
      </c>
      <c r="E6250" s="152">
        <v>9</v>
      </c>
      <c r="F6250" s="153">
        <v>99000</v>
      </c>
      <c r="G6250" s="153">
        <v>891000</v>
      </c>
      <c r="H6250" s="50"/>
    </row>
    <row r="6251" spans="1:8" ht="43.5">
      <c r="A6251" s="151" t="s">
        <v>2027</v>
      </c>
      <c r="B6251" s="151" t="s">
        <v>75</v>
      </c>
      <c r="C6251" s="151" t="s">
        <v>76</v>
      </c>
      <c r="D6251" s="151" t="s">
        <v>78</v>
      </c>
      <c r="E6251" s="152">
        <v>5</v>
      </c>
      <c r="F6251" s="153">
        <v>189000</v>
      </c>
      <c r="G6251" s="153">
        <v>945000</v>
      </c>
      <c r="H6251" s="50"/>
    </row>
    <row r="6252" spans="1:8" ht="43.5">
      <c r="A6252" s="151" t="s">
        <v>2028</v>
      </c>
      <c r="B6252" s="151" t="s">
        <v>81</v>
      </c>
      <c r="C6252" s="151" t="s">
        <v>82</v>
      </c>
      <c r="D6252" s="151" t="s">
        <v>72</v>
      </c>
      <c r="E6252" s="152">
        <v>5</v>
      </c>
      <c r="F6252" s="153">
        <v>159000</v>
      </c>
      <c r="G6252" s="153">
        <v>795000</v>
      </c>
      <c r="H6252" s="50"/>
    </row>
    <row r="6253" spans="1:8" ht="43.5">
      <c r="A6253" s="151" t="s">
        <v>2028</v>
      </c>
      <c r="B6253" s="151" t="s">
        <v>98</v>
      </c>
      <c r="C6253" s="151" t="s">
        <v>99</v>
      </c>
      <c r="D6253" s="151" t="s">
        <v>72</v>
      </c>
      <c r="E6253" s="152">
        <v>8</v>
      </c>
      <c r="F6253" s="153">
        <v>99000</v>
      </c>
      <c r="G6253" s="153">
        <v>792000</v>
      </c>
      <c r="H6253" s="50"/>
    </row>
    <row r="6254" spans="1:8" ht="43.5">
      <c r="A6254" s="151" t="s">
        <v>2028</v>
      </c>
      <c r="B6254" s="151" t="s">
        <v>73</v>
      </c>
      <c r="C6254" s="151" t="s">
        <v>74</v>
      </c>
      <c r="D6254" s="151" t="s">
        <v>72</v>
      </c>
      <c r="E6254" s="152">
        <v>2</v>
      </c>
      <c r="F6254" s="153">
        <v>119000</v>
      </c>
      <c r="G6254" s="153">
        <v>238000</v>
      </c>
      <c r="H6254" s="50"/>
    </row>
    <row r="6255" spans="1:8" ht="43.5">
      <c r="A6255" s="151" t="s">
        <v>2028</v>
      </c>
      <c r="B6255" s="151" t="s">
        <v>79</v>
      </c>
      <c r="C6255" s="151" t="s">
        <v>80</v>
      </c>
      <c r="D6255" s="151" t="s">
        <v>72</v>
      </c>
      <c r="E6255" s="152">
        <v>3</v>
      </c>
      <c r="F6255" s="153">
        <v>129000</v>
      </c>
      <c r="G6255" s="153">
        <v>387000</v>
      </c>
      <c r="H6255" s="50"/>
    </row>
    <row r="6256" spans="1:8" ht="43.5">
      <c r="A6256" s="151" t="s">
        <v>2028</v>
      </c>
      <c r="B6256" s="151" t="s">
        <v>96</v>
      </c>
      <c r="C6256" s="151" t="s">
        <v>97</v>
      </c>
      <c r="D6256" s="151" t="s">
        <v>72</v>
      </c>
      <c r="E6256" s="152">
        <v>4</v>
      </c>
      <c r="F6256" s="153">
        <v>449000</v>
      </c>
      <c r="G6256" s="153">
        <v>1796000</v>
      </c>
      <c r="H6256" s="50"/>
    </row>
    <row r="6257" spans="1:8" ht="29.25">
      <c r="A6257" s="151" t="s">
        <v>2029</v>
      </c>
      <c r="B6257" s="151" t="s">
        <v>101</v>
      </c>
      <c r="C6257" s="151" t="s">
        <v>102</v>
      </c>
      <c r="D6257" s="151" t="s">
        <v>78</v>
      </c>
      <c r="E6257" s="152">
        <v>9</v>
      </c>
      <c r="F6257" s="153">
        <v>139000</v>
      </c>
      <c r="G6257" s="153">
        <v>1251000</v>
      </c>
      <c r="H6257" s="50"/>
    </row>
    <row r="6258" spans="1:8" ht="29.25">
      <c r="A6258" s="151" t="s">
        <v>2029</v>
      </c>
      <c r="B6258" s="151" t="s">
        <v>93</v>
      </c>
      <c r="C6258" s="151" t="s">
        <v>94</v>
      </c>
      <c r="D6258" s="151" t="s">
        <v>72</v>
      </c>
      <c r="E6258" s="152">
        <v>2</v>
      </c>
      <c r="F6258" s="153">
        <v>549000</v>
      </c>
      <c r="G6258" s="153">
        <v>1098000</v>
      </c>
      <c r="H6258" s="50"/>
    </row>
    <row r="6259" spans="1:8" ht="29.25">
      <c r="A6259" s="151" t="s">
        <v>2029</v>
      </c>
      <c r="B6259" s="151" t="s">
        <v>75</v>
      </c>
      <c r="C6259" s="151" t="s">
        <v>76</v>
      </c>
      <c r="D6259" s="151" t="s">
        <v>78</v>
      </c>
      <c r="E6259" s="152">
        <v>3</v>
      </c>
      <c r="F6259" s="153">
        <v>189000</v>
      </c>
      <c r="G6259" s="153">
        <v>567000</v>
      </c>
      <c r="H6259" s="50"/>
    </row>
    <row r="6260" spans="1:8" ht="29.25">
      <c r="A6260" s="151" t="s">
        <v>2030</v>
      </c>
      <c r="B6260" s="151" t="s">
        <v>91</v>
      </c>
      <c r="C6260" s="151" t="s">
        <v>92</v>
      </c>
      <c r="D6260" s="151" t="s">
        <v>72</v>
      </c>
      <c r="E6260" s="152">
        <v>4</v>
      </c>
      <c r="F6260" s="153">
        <v>249000</v>
      </c>
      <c r="G6260" s="153">
        <v>996000</v>
      </c>
      <c r="H6260" s="50"/>
    </row>
    <row r="6261" spans="1:8" ht="29.25">
      <c r="A6261" s="151" t="s">
        <v>2030</v>
      </c>
      <c r="B6261" s="151" t="s">
        <v>81</v>
      </c>
      <c r="C6261" s="151" t="s">
        <v>82</v>
      </c>
      <c r="D6261" s="151" t="s">
        <v>72</v>
      </c>
      <c r="E6261" s="152">
        <v>2</v>
      </c>
      <c r="F6261" s="153">
        <v>159000</v>
      </c>
      <c r="G6261" s="153">
        <v>318000</v>
      </c>
      <c r="H6261" s="50"/>
    </row>
    <row r="6262" spans="1:8" ht="29.25">
      <c r="A6262" s="151" t="s">
        <v>2030</v>
      </c>
      <c r="B6262" s="151" t="s">
        <v>98</v>
      </c>
      <c r="C6262" s="151" t="s">
        <v>99</v>
      </c>
      <c r="D6262" s="151" t="s">
        <v>72</v>
      </c>
      <c r="E6262" s="152">
        <v>9</v>
      </c>
      <c r="F6262" s="153">
        <v>99000</v>
      </c>
      <c r="G6262" s="153">
        <v>891000</v>
      </c>
      <c r="H6262" s="50"/>
    </row>
    <row r="6263" spans="1:8" ht="43.5">
      <c r="A6263" s="151" t="s">
        <v>2031</v>
      </c>
      <c r="B6263" s="151" t="s">
        <v>88</v>
      </c>
      <c r="C6263" s="151" t="s">
        <v>89</v>
      </c>
      <c r="D6263" s="151" t="s">
        <v>72</v>
      </c>
      <c r="E6263" s="152">
        <v>5</v>
      </c>
      <c r="F6263" s="153">
        <v>299000</v>
      </c>
      <c r="G6263" s="153">
        <v>1495000</v>
      </c>
      <c r="H6263" s="50"/>
    </row>
    <row r="6264" spans="1:8" ht="43.5">
      <c r="A6264" s="151" t="s">
        <v>2031</v>
      </c>
      <c r="B6264" s="151" t="s">
        <v>86</v>
      </c>
      <c r="C6264" s="151" t="s">
        <v>87</v>
      </c>
      <c r="D6264" s="151" t="s">
        <v>72</v>
      </c>
      <c r="E6264" s="152">
        <v>2</v>
      </c>
      <c r="F6264" s="153">
        <v>169000</v>
      </c>
      <c r="G6264" s="153">
        <v>338000</v>
      </c>
      <c r="H6264" s="50"/>
    </row>
    <row r="6265" spans="1:8" ht="43.5">
      <c r="A6265" s="151" t="s">
        <v>2031</v>
      </c>
      <c r="B6265" s="151" t="s">
        <v>69</v>
      </c>
      <c r="C6265" s="151" t="s">
        <v>70</v>
      </c>
      <c r="D6265" s="151" t="s">
        <v>72</v>
      </c>
      <c r="E6265" s="152">
        <v>9</v>
      </c>
      <c r="F6265" s="153">
        <v>149000</v>
      </c>
      <c r="G6265" s="153">
        <v>1341000</v>
      </c>
      <c r="H6265" s="50"/>
    </row>
    <row r="6266" spans="1:8" ht="43.5">
      <c r="A6266" s="151" t="s">
        <v>2031</v>
      </c>
      <c r="B6266" s="151" t="s">
        <v>91</v>
      </c>
      <c r="C6266" s="151" t="s">
        <v>92</v>
      </c>
      <c r="D6266" s="151" t="s">
        <v>72</v>
      </c>
      <c r="E6266" s="152">
        <v>7</v>
      </c>
      <c r="F6266" s="153">
        <v>249000</v>
      </c>
      <c r="G6266" s="153">
        <v>1743000</v>
      </c>
      <c r="H6266" s="50"/>
    </row>
    <row r="6267" spans="1:8" ht="43.5">
      <c r="A6267" s="151" t="s">
        <v>2031</v>
      </c>
      <c r="B6267" s="151" t="s">
        <v>83</v>
      </c>
      <c r="C6267" s="151" t="s">
        <v>84</v>
      </c>
      <c r="D6267" s="151" t="s">
        <v>72</v>
      </c>
      <c r="E6267" s="152">
        <v>3</v>
      </c>
      <c r="F6267" s="153">
        <v>125000</v>
      </c>
      <c r="G6267" s="153">
        <v>375000</v>
      </c>
      <c r="H6267" s="50"/>
    </row>
    <row r="6268" spans="1:8" ht="43.5">
      <c r="A6268" s="151" t="s">
        <v>2031</v>
      </c>
      <c r="B6268" s="151" t="s">
        <v>98</v>
      </c>
      <c r="C6268" s="151" t="s">
        <v>99</v>
      </c>
      <c r="D6268" s="151" t="s">
        <v>72</v>
      </c>
      <c r="E6268" s="152">
        <v>1</v>
      </c>
      <c r="F6268" s="153">
        <v>99000</v>
      </c>
      <c r="G6268" s="153">
        <v>99000</v>
      </c>
      <c r="H6268" s="50"/>
    </row>
    <row r="6269" spans="1:8" ht="43.5">
      <c r="A6269" s="151" t="s">
        <v>2032</v>
      </c>
      <c r="B6269" s="151" t="s">
        <v>96</v>
      </c>
      <c r="C6269" s="151" t="s">
        <v>97</v>
      </c>
      <c r="D6269" s="151" t="s">
        <v>72</v>
      </c>
      <c r="E6269" s="152">
        <v>1</v>
      </c>
      <c r="F6269" s="153">
        <v>449000</v>
      </c>
      <c r="G6269" s="153">
        <v>449000</v>
      </c>
      <c r="H6269" s="50"/>
    </row>
    <row r="6270" spans="1:8" ht="43.5">
      <c r="A6270" s="151" t="s">
        <v>2032</v>
      </c>
      <c r="B6270" s="151" t="s">
        <v>93</v>
      </c>
      <c r="C6270" s="151" t="s">
        <v>94</v>
      </c>
      <c r="D6270" s="151" t="s">
        <v>72</v>
      </c>
      <c r="E6270" s="152">
        <v>5</v>
      </c>
      <c r="F6270" s="153">
        <v>549000</v>
      </c>
      <c r="G6270" s="153">
        <v>2745000</v>
      </c>
      <c r="H6270" s="50"/>
    </row>
    <row r="6271" spans="1:8" ht="43.5">
      <c r="A6271" s="151" t="s">
        <v>2032</v>
      </c>
      <c r="B6271" s="151" t="s">
        <v>79</v>
      </c>
      <c r="C6271" s="151" t="s">
        <v>80</v>
      </c>
      <c r="D6271" s="151" t="s">
        <v>72</v>
      </c>
      <c r="E6271" s="152">
        <v>11</v>
      </c>
      <c r="F6271" s="153">
        <v>129000</v>
      </c>
      <c r="G6271" s="153">
        <v>1419000</v>
      </c>
      <c r="H6271" s="50"/>
    </row>
    <row r="6272" spans="1:8" ht="43.5">
      <c r="A6272" s="151" t="s">
        <v>2033</v>
      </c>
      <c r="B6272" s="151" t="s">
        <v>69</v>
      </c>
      <c r="C6272" s="151" t="s">
        <v>70</v>
      </c>
      <c r="D6272" s="151" t="s">
        <v>72</v>
      </c>
      <c r="E6272" s="152">
        <v>7</v>
      </c>
      <c r="F6272" s="153">
        <v>149000</v>
      </c>
      <c r="G6272" s="153">
        <v>1043000</v>
      </c>
      <c r="H6272" s="50"/>
    </row>
    <row r="6273" spans="1:8" ht="43.5">
      <c r="A6273" s="151" t="s">
        <v>2033</v>
      </c>
      <c r="B6273" s="151" t="s">
        <v>93</v>
      </c>
      <c r="C6273" s="151" t="s">
        <v>94</v>
      </c>
      <c r="D6273" s="151" t="s">
        <v>72</v>
      </c>
      <c r="E6273" s="152">
        <v>2</v>
      </c>
      <c r="F6273" s="153">
        <v>549000</v>
      </c>
      <c r="G6273" s="153">
        <v>1098000</v>
      </c>
      <c r="H6273" s="50"/>
    </row>
    <row r="6274" spans="1:8" ht="43.5">
      <c r="A6274" s="151" t="s">
        <v>2033</v>
      </c>
      <c r="B6274" s="151" t="s">
        <v>91</v>
      </c>
      <c r="C6274" s="151" t="s">
        <v>92</v>
      </c>
      <c r="D6274" s="151" t="s">
        <v>72</v>
      </c>
      <c r="E6274" s="152">
        <v>4</v>
      </c>
      <c r="F6274" s="153">
        <v>249000</v>
      </c>
      <c r="G6274" s="153">
        <v>996000</v>
      </c>
      <c r="H6274" s="50"/>
    </row>
    <row r="6275" spans="1:8" ht="43.5">
      <c r="A6275" s="151" t="s">
        <v>2033</v>
      </c>
      <c r="B6275" s="151" t="s">
        <v>75</v>
      </c>
      <c r="C6275" s="151" t="s">
        <v>76</v>
      </c>
      <c r="D6275" s="151" t="s">
        <v>78</v>
      </c>
      <c r="E6275" s="152">
        <v>4</v>
      </c>
      <c r="F6275" s="153">
        <v>189000</v>
      </c>
      <c r="G6275" s="153">
        <v>756000</v>
      </c>
      <c r="H6275" s="50"/>
    </row>
    <row r="6276" spans="1:8" ht="43.5">
      <c r="A6276" s="151" t="s">
        <v>2034</v>
      </c>
      <c r="B6276" s="151" t="s">
        <v>86</v>
      </c>
      <c r="C6276" s="151" t="s">
        <v>87</v>
      </c>
      <c r="D6276" s="151" t="s">
        <v>72</v>
      </c>
      <c r="E6276" s="152">
        <v>3</v>
      </c>
      <c r="F6276" s="153">
        <v>169000</v>
      </c>
      <c r="G6276" s="153">
        <v>507000</v>
      </c>
      <c r="H6276" s="50"/>
    </row>
    <row r="6277" spans="1:8" ht="43.5">
      <c r="A6277" s="151" t="s">
        <v>2034</v>
      </c>
      <c r="B6277" s="151" t="s">
        <v>96</v>
      </c>
      <c r="C6277" s="151" t="s">
        <v>97</v>
      </c>
      <c r="D6277" s="151" t="s">
        <v>72</v>
      </c>
      <c r="E6277" s="152">
        <v>1</v>
      </c>
      <c r="F6277" s="153">
        <v>449000</v>
      </c>
      <c r="G6277" s="153">
        <v>449000</v>
      </c>
      <c r="H6277" s="50"/>
    </row>
    <row r="6278" spans="1:8" ht="43.5">
      <c r="A6278" s="151" t="s">
        <v>2034</v>
      </c>
      <c r="B6278" s="151" t="s">
        <v>93</v>
      </c>
      <c r="C6278" s="151" t="s">
        <v>94</v>
      </c>
      <c r="D6278" s="151" t="s">
        <v>72</v>
      </c>
      <c r="E6278" s="152">
        <v>5</v>
      </c>
      <c r="F6278" s="153">
        <v>549000</v>
      </c>
      <c r="G6278" s="153">
        <v>2745000</v>
      </c>
      <c r="H6278" s="50"/>
    </row>
    <row r="6279" spans="1:8" ht="43.5">
      <c r="A6279" s="151" t="s">
        <v>2035</v>
      </c>
      <c r="B6279" s="151" t="s">
        <v>93</v>
      </c>
      <c r="C6279" s="151" t="s">
        <v>94</v>
      </c>
      <c r="D6279" s="151" t="s">
        <v>72</v>
      </c>
      <c r="E6279" s="152">
        <v>5</v>
      </c>
      <c r="F6279" s="153">
        <v>549000</v>
      </c>
      <c r="G6279" s="153">
        <v>2745000</v>
      </c>
      <c r="H6279" s="50"/>
    </row>
    <row r="6280" spans="1:8" ht="43.5">
      <c r="A6280" s="151" t="s">
        <v>2035</v>
      </c>
      <c r="B6280" s="151" t="s">
        <v>96</v>
      </c>
      <c r="C6280" s="151" t="s">
        <v>97</v>
      </c>
      <c r="D6280" s="151" t="s">
        <v>72</v>
      </c>
      <c r="E6280" s="152">
        <v>2</v>
      </c>
      <c r="F6280" s="153">
        <v>449000</v>
      </c>
      <c r="G6280" s="153">
        <v>898000</v>
      </c>
      <c r="H6280" s="50"/>
    </row>
    <row r="6281" spans="1:8" ht="29.25">
      <c r="A6281" s="151" t="s">
        <v>2036</v>
      </c>
      <c r="B6281" s="151" t="s">
        <v>101</v>
      </c>
      <c r="C6281" s="151" t="s">
        <v>102</v>
      </c>
      <c r="D6281" s="151" t="s">
        <v>78</v>
      </c>
      <c r="E6281" s="152">
        <v>12</v>
      </c>
      <c r="F6281" s="153">
        <v>139000</v>
      </c>
      <c r="G6281" s="153">
        <v>1668000</v>
      </c>
      <c r="H6281" s="50"/>
    </row>
    <row r="6282" spans="1:8" ht="29.25">
      <c r="A6282" s="151" t="s">
        <v>2036</v>
      </c>
      <c r="B6282" s="151" t="s">
        <v>75</v>
      </c>
      <c r="C6282" s="151" t="s">
        <v>76</v>
      </c>
      <c r="D6282" s="151" t="s">
        <v>78</v>
      </c>
      <c r="E6282" s="152">
        <v>3</v>
      </c>
      <c r="F6282" s="153">
        <v>189000</v>
      </c>
      <c r="G6282" s="153">
        <v>567000</v>
      </c>
      <c r="H6282" s="50"/>
    </row>
    <row r="6283" spans="1:8" ht="29.25">
      <c r="A6283" s="151" t="s">
        <v>2036</v>
      </c>
      <c r="B6283" s="151" t="s">
        <v>86</v>
      </c>
      <c r="C6283" s="151" t="s">
        <v>87</v>
      </c>
      <c r="D6283" s="151" t="s">
        <v>72</v>
      </c>
      <c r="E6283" s="152">
        <v>11</v>
      </c>
      <c r="F6283" s="153">
        <v>169000</v>
      </c>
      <c r="G6283" s="153">
        <v>1859000</v>
      </c>
      <c r="H6283" s="50"/>
    </row>
    <row r="6284" spans="1:8" ht="29.25">
      <c r="A6284" s="151" t="s">
        <v>2036</v>
      </c>
      <c r="B6284" s="151" t="s">
        <v>73</v>
      </c>
      <c r="C6284" s="151" t="s">
        <v>74</v>
      </c>
      <c r="D6284" s="151" t="s">
        <v>72</v>
      </c>
      <c r="E6284" s="152">
        <v>1</v>
      </c>
      <c r="F6284" s="153">
        <v>119000</v>
      </c>
      <c r="G6284" s="153">
        <v>119000</v>
      </c>
      <c r="H6284" s="50"/>
    </row>
    <row r="6285" spans="1:8" ht="29.25">
      <c r="A6285" s="151" t="s">
        <v>2037</v>
      </c>
      <c r="B6285" s="151" t="s">
        <v>88</v>
      </c>
      <c r="C6285" s="151" t="s">
        <v>89</v>
      </c>
      <c r="D6285" s="151" t="s">
        <v>72</v>
      </c>
      <c r="E6285" s="152">
        <v>7</v>
      </c>
      <c r="F6285" s="153">
        <v>299000</v>
      </c>
      <c r="G6285" s="153">
        <v>2093000</v>
      </c>
      <c r="H6285" s="50"/>
    </row>
    <row r="6286" spans="1:8" ht="29.25">
      <c r="A6286" s="151" t="s">
        <v>2037</v>
      </c>
      <c r="B6286" s="151" t="s">
        <v>98</v>
      </c>
      <c r="C6286" s="151" t="s">
        <v>99</v>
      </c>
      <c r="D6286" s="151" t="s">
        <v>72</v>
      </c>
      <c r="E6286" s="152">
        <v>11</v>
      </c>
      <c r="F6286" s="153">
        <v>99000</v>
      </c>
      <c r="G6286" s="153">
        <v>1089000</v>
      </c>
      <c r="H6286" s="50"/>
    </row>
    <row r="6287" spans="1:8" ht="29.25">
      <c r="A6287" s="151" t="s">
        <v>2037</v>
      </c>
      <c r="B6287" s="151" t="s">
        <v>75</v>
      </c>
      <c r="C6287" s="151" t="s">
        <v>76</v>
      </c>
      <c r="D6287" s="151" t="s">
        <v>78</v>
      </c>
      <c r="E6287" s="152">
        <v>8</v>
      </c>
      <c r="F6287" s="153">
        <v>189000</v>
      </c>
      <c r="G6287" s="153">
        <v>1512000</v>
      </c>
      <c r="H6287" s="50"/>
    </row>
    <row r="6288" spans="1:8" ht="43.5">
      <c r="A6288" s="151" t="s">
        <v>2038</v>
      </c>
      <c r="B6288" s="151" t="s">
        <v>101</v>
      </c>
      <c r="C6288" s="151" t="s">
        <v>102</v>
      </c>
      <c r="D6288" s="151" t="s">
        <v>78</v>
      </c>
      <c r="E6288" s="152">
        <v>11</v>
      </c>
      <c r="F6288" s="153">
        <v>139000</v>
      </c>
      <c r="G6288" s="153">
        <v>1529000</v>
      </c>
      <c r="H6288" s="50"/>
    </row>
    <row r="6289" spans="1:8" ht="43.5">
      <c r="A6289" s="151" t="s">
        <v>2038</v>
      </c>
      <c r="B6289" s="151" t="s">
        <v>91</v>
      </c>
      <c r="C6289" s="151" t="s">
        <v>92</v>
      </c>
      <c r="D6289" s="151" t="s">
        <v>72</v>
      </c>
      <c r="E6289" s="152">
        <v>1</v>
      </c>
      <c r="F6289" s="153">
        <v>249000</v>
      </c>
      <c r="G6289" s="153">
        <v>249000</v>
      </c>
      <c r="H6289" s="50"/>
    </row>
    <row r="6290" spans="1:8" ht="43.5">
      <c r="A6290" s="151" t="s">
        <v>2038</v>
      </c>
      <c r="B6290" s="151" t="s">
        <v>73</v>
      </c>
      <c r="C6290" s="151" t="s">
        <v>74</v>
      </c>
      <c r="D6290" s="151" t="s">
        <v>72</v>
      </c>
      <c r="E6290" s="152">
        <v>2</v>
      </c>
      <c r="F6290" s="153">
        <v>119000</v>
      </c>
      <c r="G6290" s="153">
        <v>238000</v>
      </c>
      <c r="H6290" s="50"/>
    </row>
    <row r="6291" spans="1:8" ht="43.5">
      <c r="A6291" s="151" t="s">
        <v>2038</v>
      </c>
      <c r="B6291" s="151" t="s">
        <v>96</v>
      </c>
      <c r="C6291" s="151" t="s">
        <v>97</v>
      </c>
      <c r="D6291" s="151" t="s">
        <v>72</v>
      </c>
      <c r="E6291" s="152">
        <v>4</v>
      </c>
      <c r="F6291" s="153">
        <v>449000</v>
      </c>
      <c r="G6291" s="153">
        <v>1796000</v>
      </c>
      <c r="H6291" s="50"/>
    </row>
    <row r="6292" spans="1:8" ht="43.5">
      <c r="A6292" s="151" t="s">
        <v>2038</v>
      </c>
      <c r="B6292" s="151" t="s">
        <v>86</v>
      </c>
      <c r="C6292" s="151" t="s">
        <v>87</v>
      </c>
      <c r="D6292" s="151" t="s">
        <v>72</v>
      </c>
      <c r="E6292" s="152">
        <v>1</v>
      </c>
      <c r="F6292" s="153">
        <v>169000</v>
      </c>
      <c r="G6292" s="153">
        <v>169000</v>
      </c>
      <c r="H6292" s="50"/>
    </row>
    <row r="6293" spans="1:8" ht="43.5">
      <c r="A6293" s="151" t="s">
        <v>2038</v>
      </c>
      <c r="B6293" s="151" t="s">
        <v>88</v>
      </c>
      <c r="C6293" s="151" t="s">
        <v>89</v>
      </c>
      <c r="D6293" s="151" t="s">
        <v>72</v>
      </c>
      <c r="E6293" s="152">
        <v>1</v>
      </c>
      <c r="F6293" s="153">
        <v>299000</v>
      </c>
      <c r="G6293" s="153">
        <v>299000</v>
      </c>
      <c r="H6293" s="50"/>
    </row>
    <row r="6294" spans="1:8" ht="29.25">
      <c r="A6294" s="151" t="s">
        <v>2039</v>
      </c>
      <c r="B6294" s="151" t="s">
        <v>96</v>
      </c>
      <c r="C6294" s="151" t="s">
        <v>97</v>
      </c>
      <c r="D6294" s="151" t="s">
        <v>72</v>
      </c>
      <c r="E6294" s="152">
        <v>2</v>
      </c>
      <c r="F6294" s="153">
        <v>449000</v>
      </c>
      <c r="G6294" s="153">
        <v>898000</v>
      </c>
      <c r="H6294" s="50"/>
    </row>
    <row r="6295" spans="1:8" ht="29.25">
      <c r="A6295" s="151" t="s">
        <v>2039</v>
      </c>
      <c r="B6295" s="151" t="s">
        <v>81</v>
      </c>
      <c r="C6295" s="151" t="s">
        <v>82</v>
      </c>
      <c r="D6295" s="151" t="s">
        <v>72</v>
      </c>
      <c r="E6295" s="152">
        <v>4</v>
      </c>
      <c r="F6295" s="153">
        <v>159000</v>
      </c>
      <c r="G6295" s="153">
        <v>636000</v>
      </c>
      <c r="H6295" s="50"/>
    </row>
    <row r="6296" spans="1:8" ht="29.25">
      <c r="A6296" s="151" t="s">
        <v>2039</v>
      </c>
      <c r="B6296" s="151" t="s">
        <v>79</v>
      </c>
      <c r="C6296" s="151" t="s">
        <v>80</v>
      </c>
      <c r="D6296" s="151" t="s">
        <v>72</v>
      </c>
      <c r="E6296" s="152">
        <v>2</v>
      </c>
      <c r="F6296" s="153">
        <v>129000</v>
      </c>
      <c r="G6296" s="153">
        <v>258000</v>
      </c>
      <c r="H6296" s="50"/>
    </row>
    <row r="6297" spans="1:8" ht="29.25">
      <c r="A6297" s="151" t="s">
        <v>2039</v>
      </c>
      <c r="B6297" s="151" t="s">
        <v>83</v>
      </c>
      <c r="C6297" s="151" t="s">
        <v>84</v>
      </c>
      <c r="D6297" s="151" t="s">
        <v>72</v>
      </c>
      <c r="E6297" s="152">
        <v>1</v>
      </c>
      <c r="F6297" s="153">
        <v>125000</v>
      </c>
      <c r="G6297" s="153">
        <v>125000</v>
      </c>
      <c r="H6297" s="50"/>
    </row>
    <row r="6298" spans="1:8" ht="29.25">
      <c r="A6298" s="151" t="s">
        <v>2039</v>
      </c>
      <c r="B6298" s="151" t="s">
        <v>91</v>
      </c>
      <c r="C6298" s="151" t="s">
        <v>92</v>
      </c>
      <c r="D6298" s="151" t="s">
        <v>72</v>
      </c>
      <c r="E6298" s="152">
        <v>7</v>
      </c>
      <c r="F6298" s="153">
        <v>249000</v>
      </c>
      <c r="G6298" s="153">
        <v>1743000</v>
      </c>
      <c r="H6298" s="50"/>
    </row>
    <row r="6299" spans="1:8" ht="29.25">
      <c r="A6299" s="151" t="s">
        <v>2040</v>
      </c>
      <c r="B6299" s="151" t="s">
        <v>69</v>
      </c>
      <c r="C6299" s="151" t="s">
        <v>70</v>
      </c>
      <c r="D6299" s="151" t="s">
        <v>72</v>
      </c>
      <c r="E6299" s="152">
        <v>11</v>
      </c>
      <c r="F6299" s="153">
        <v>149000</v>
      </c>
      <c r="G6299" s="153">
        <v>1639000</v>
      </c>
      <c r="H6299" s="50"/>
    </row>
    <row r="6300" spans="1:8" ht="29.25">
      <c r="A6300" s="151" t="s">
        <v>2040</v>
      </c>
      <c r="B6300" s="151" t="s">
        <v>73</v>
      </c>
      <c r="C6300" s="151" t="s">
        <v>74</v>
      </c>
      <c r="D6300" s="151" t="s">
        <v>72</v>
      </c>
      <c r="E6300" s="152">
        <v>11</v>
      </c>
      <c r="F6300" s="153">
        <v>119000</v>
      </c>
      <c r="G6300" s="153">
        <v>1309000</v>
      </c>
      <c r="H6300" s="50"/>
    </row>
    <row r="6301" spans="1:8" ht="29.25">
      <c r="A6301" s="151" t="s">
        <v>2040</v>
      </c>
      <c r="B6301" s="151" t="s">
        <v>101</v>
      </c>
      <c r="C6301" s="151" t="s">
        <v>102</v>
      </c>
      <c r="D6301" s="151" t="s">
        <v>78</v>
      </c>
      <c r="E6301" s="152">
        <v>8</v>
      </c>
      <c r="F6301" s="153">
        <v>139000</v>
      </c>
      <c r="G6301" s="153">
        <v>1112000</v>
      </c>
      <c r="H6301" s="50"/>
    </row>
    <row r="6302" spans="1:8" ht="29.25">
      <c r="A6302" s="151" t="s">
        <v>2040</v>
      </c>
      <c r="B6302" s="151" t="s">
        <v>83</v>
      </c>
      <c r="C6302" s="151" t="s">
        <v>84</v>
      </c>
      <c r="D6302" s="151" t="s">
        <v>72</v>
      </c>
      <c r="E6302" s="152">
        <v>4</v>
      </c>
      <c r="F6302" s="153">
        <v>125000</v>
      </c>
      <c r="G6302" s="153">
        <v>500000</v>
      </c>
      <c r="H6302" s="50"/>
    </row>
    <row r="6303" spans="1:8" ht="29.25">
      <c r="A6303" s="151" t="s">
        <v>2040</v>
      </c>
      <c r="B6303" s="151" t="s">
        <v>91</v>
      </c>
      <c r="C6303" s="151" t="s">
        <v>92</v>
      </c>
      <c r="D6303" s="151" t="s">
        <v>72</v>
      </c>
      <c r="E6303" s="152">
        <v>7</v>
      </c>
      <c r="F6303" s="153">
        <v>249000</v>
      </c>
      <c r="G6303" s="153">
        <v>1743000</v>
      </c>
      <c r="H6303" s="50"/>
    </row>
    <row r="6304" spans="1:8" ht="43.5">
      <c r="A6304" s="151" t="s">
        <v>2041</v>
      </c>
      <c r="B6304" s="151" t="s">
        <v>96</v>
      </c>
      <c r="C6304" s="151" t="s">
        <v>97</v>
      </c>
      <c r="D6304" s="151" t="s">
        <v>72</v>
      </c>
      <c r="E6304" s="152">
        <v>3</v>
      </c>
      <c r="F6304" s="153">
        <v>449000</v>
      </c>
      <c r="G6304" s="153">
        <v>1347000</v>
      </c>
      <c r="H6304" s="50"/>
    </row>
    <row r="6305" spans="1:8" ht="43.5">
      <c r="A6305" s="151" t="s">
        <v>2041</v>
      </c>
      <c r="B6305" s="151" t="s">
        <v>73</v>
      </c>
      <c r="C6305" s="151" t="s">
        <v>74</v>
      </c>
      <c r="D6305" s="151" t="s">
        <v>72</v>
      </c>
      <c r="E6305" s="152">
        <v>11</v>
      </c>
      <c r="F6305" s="153">
        <v>119000</v>
      </c>
      <c r="G6305" s="153">
        <v>1309000</v>
      </c>
      <c r="H6305" s="50"/>
    </row>
    <row r="6306" spans="1:8" ht="43.5">
      <c r="A6306" s="151" t="s">
        <v>2041</v>
      </c>
      <c r="B6306" s="151" t="s">
        <v>69</v>
      </c>
      <c r="C6306" s="151" t="s">
        <v>70</v>
      </c>
      <c r="D6306" s="151" t="s">
        <v>72</v>
      </c>
      <c r="E6306" s="152">
        <v>10</v>
      </c>
      <c r="F6306" s="153">
        <v>149000</v>
      </c>
      <c r="G6306" s="153">
        <v>1490000</v>
      </c>
      <c r="H6306" s="50"/>
    </row>
    <row r="6307" spans="1:8" ht="29.25">
      <c r="A6307" s="151" t="s">
        <v>2042</v>
      </c>
      <c r="B6307" s="151" t="s">
        <v>93</v>
      </c>
      <c r="C6307" s="151" t="s">
        <v>94</v>
      </c>
      <c r="D6307" s="151" t="s">
        <v>72</v>
      </c>
      <c r="E6307" s="152">
        <v>5</v>
      </c>
      <c r="F6307" s="153">
        <v>549000</v>
      </c>
      <c r="G6307" s="153">
        <v>2745000</v>
      </c>
      <c r="H6307" s="50"/>
    </row>
    <row r="6308" spans="1:8" ht="29.25">
      <c r="A6308" s="151" t="s">
        <v>2042</v>
      </c>
      <c r="B6308" s="151" t="s">
        <v>73</v>
      </c>
      <c r="C6308" s="151" t="s">
        <v>74</v>
      </c>
      <c r="D6308" s="151" t="s">
        <v>72</v>
      </c>
      <c r="E6308" s="152">
        <v>7</v>
      </c>
      <c r="F6308" s="153">
        <v>119000</v>
      </c>
      <c r="G6308" s="153">
        <v>833000</v>
      </c>
      <c r="H6308" s="50"/>
    </row>
    <row r="6309" spans="1:8" ht="43.5">
      <c r="A6309" s="151" t="s">
        <v>2043</v>
      </c>
      <c r="B6309" s="151" t="s">
        <v>88</v>
      </c>
      <c r="C6309" s="151" t="s">
        <v>89</v>
      </c>
      <c r="D6309" s="151" t="s">
        <v>72</v>
      </c>
      <c r="E6309" s="152">
        <v>4</v>
      </c>
      <c r="F6309" s="153">
        <v>299000</v>
      </c>
      <c r="G6309" s="153">
        <v>1196000</v>
      </c>
      <c r="H6309" s="50"/>
    </row>
    <row r="6310" spans="1:8" ht="43.5">
      <c r="A6310" s="151" t="s">
        <v>2043</v>
      </c>
      <c r="B6310" s="151" t="s">
        <v>83</v>
      </c>
      <c r="C6310" s="151" t="s">
        <v>84</v>
      </c>
      <c r="D6310" s="151" t="s">
        <v>72</v>
      </c>
      <c r="E6310" s="152">
        <v>11</v>
      </c>
      <c r="F6310" s="153">
        <v>125000</v>
      </c>
      <c r="G6310" s="153">
        <v>1375000</v>
      </c>
      <c r="H6310" s="50"/>
    </row>
    <row r="6311" spans="1:8" ht="43.5">
      <c r="A6311" s="151" t="s">
        <v>2044</v>
      </c>
      <c r="B6311" s="151" t="s">
        <v>98</v>
      </c>
      <c r="C6311" s="151" t="s">
        <v>99</v>
      </c>
      <c r="D6311" s="151" t="s">
        <v>72</v>
      </c>
      <c r="E6311" s="152">
        <v>5</v>
      </c>
      <c r="F6311" s="153">
        <v>99000</v>
      </c>
      <c r="G6311" s="153">
        <v>495000</v>
      </c>
      <c r="H6311" s="50"/>
    </row>
    <row r="6312" spans="1:8" ht="43.5">
      <c r="A6312" s="151" t="s">
        <v>2044</v>
      </c>
      <c r="B6312" s="151" t="s">
        <v>79</v>
      </c>
      <c r="C6312" s="151" t="s">
        <v>80</v>
      </c>
      <c r="D6312" s="151" t="s">
        <v>72</v>
      </c>
      <c r="E6312" s="152">
        <v>6</v>
      </c>
      <c r="F6312" s="153">
        <v>129000</v>
      </c>
      <c r="G6312" s="153">
        <v>774000</v>
      </c>
      <c r="H6312" s="50"/>
    </row>
    <row r="6313" spans="1:8" ht="43.5">
      <c r="A6313" s="151" t="s">
        <v>2044</v>
      </c>
      <c r="B6313" s="151" t="s">
        <v>96</v>
      </c>
      <c r="C6313" s="151" t="s">
        <v>97</v>
      </c>
      <c r="D6313" s="151" t="s">
        <v>72</v>
      </c>
      <c r="E6313" s="152">
        <v>5</v>
      </c>
      <c r="F6313" s="153">
        <v>449000</v>
      </c>
      <c r="G6313" s="153">
        <v>2245000</v>
      </c>
      <c r="H6313" s="50"/>
    </row>
    <row r="6314" spans="1:8" ht="43.5">
      <c r="A6314" s="151" t="s">
        <v>2044</v>
      </c>
      <c r="B6314" s="151" t="s">
        <v>91</v>
      </c>
      <c r="C6314" s="151" t="s">
        <v>92</v>
      </c>
      <c r="D6314" s="151" t="s">
        <v>72</v>
      </c>
      <c r="E6314" s="152">
        <v>2</v>
      </c>
      <c r="F6314" s="153">
        <v>249000</v>
      </c>
      <c r="G6314" s="153">
        <v>498000</v>
      </c>
      <c r="H6314" s="50"/>
    </row>
    <row r="6315" spans="1:8" ht="43.5">
      <c r="A6315" s="151" t="s">
        <v>2045</v>
      </c>
      <c r="B6315" s="151" t="s">
        <v>93</v>
      </c>
      <c r="C6315" s="151" t="s">
        <v>94</v>
      </c>
      <c r="D6315" s="151" t="s">
        <v>72</v>
      </c>
      <c r="E6315" s="152">
        <v>5</v>
      </c>
      <c r="F6315" s="153">
        <v>549000</v>
      </c>
      <c r="G6315" s="153">
        <v>2745000</v>
      </c>
      <c r="H6315" s="50"/>
    </row>
    <row r="6316" spans="1:8" ht="43.5">
      <c r="A6316" s="151" t="s">
        <v>2045</v>
      </c>
      <c r="B6316" s="151" t="s">
        <v>86</v>
      </c>
      <c r="C6316" s="151" t="s">
        <v>87</v>
      </c>
      <c r="D6316" s="151" t="s">
        <v>72</v>
      </c>
      <c r="E6316" s="152">
        <v>9</v>
      </c>
      <c r="F6316" s="153">
        <v>169000</v>
      </c>
      <c r="G6316" s="153">
        <v>1521000</v>
      </c>
      <c r="H6316" s="50"/>
    </row>
    <row r="6317" spans="1:8" ht="43.5">
      <c r="A6317" s="151" t="s">
        <v>2045</v>
      </c>
      <c r="B6317" s="151" t="s">
        <v>75</v>
      </c>
      <c r="C6317" s="151" t="s">
        <v>76</v>
      </c>
      <c r="D6317" s="151" t="s">
        <v>78</v>
      </c>
      <c r="E6317" s="152">
        <v>10</v>
      </c>
      <c r="F6317" s="153">
        <v>189000</v>
      </c>
      <c r="G6317" s="153">
        <v>1890000</v>
      </c>
      <c r="H6317" s="50"/>
    </row>
    <row r="6318" spans="1:8" ht="43.5">
      <c r="A6318" s="151" t="s">
        <v>2045</v>
      </c>
      <c r="B6318" s="151" t="s">
        <v>73</v>
      </c>
      <c r="C6318" s="151" t="s">
        <v>74</v>
      </c>
      <c r="D6318" s="151" t="s">
        <v>72</v>
      </c>
      <c r="E6318" s="152">
        <v>1</v>
      </c>
      <c r="F6318" s="153">
        <v>119000</v>
      </c>
      <c r="G6318" s="153">
        <v>119000</v>
      </c>
      <c r="H6318" s="50"/>
    </row>
    <row r="6319" spans="1:8" ht="43.5">
      <c r="A6319" s="151" t="s">
        <v>2046</v>
      </c>
      <c r="B6319" s="151" t="s">
        <v>75</v>
      </c>
      <c r="C6319" s="151" t="s">
        <v>76</v>
      </c>
      <c r="D6319" s="151" t="s">
        <v>78</v>
      </c>
      <c r="E6319" s="152">
        <v>4</v>
      </c>
      <c r="F6319" s="153">
        <v>189000</v>
      </c>
      <c r="G6319" s="153">
        <v>756000</v>
      </c>
      <c r="H6319" s="50"/>
    </row>
    <row r="6320" spans="1:8" ht="43.5">
      <c r="A6320" s="151" t="s">
        <v>2046</v>
      </c>
      <c r="B6320" s="151" t="s">
        <v>101</v>
      </c>
      <c r="C6320" s="151" t="s">
        <v>102</v>
      </c>
      <c r="D6320" s="151" t="s">
        <v>78</v>
      </c>
      <c r="E6320" s="152">
        <v>3</v>
      </c>
      <c r="F6320" s="153">
        <v>139000</v>
      </c>
      <c r="G6320" s="153">
        <v>417000</v>
      </c>
      <c r="H6320" s="50"/>
    </row>
    <row r="6321" spans="1:8" ht="43.5">
      <c r="A6321" s="151" t="s">
        <v>2046</v>
      </c>
      <c r="B6321" s="151" t="s">
        <v>79</v>
      </c>
      <c r="C6321" s="151" t="s">
        <v>80</v>
      </c>
      <c r="D6321" s="151" t="s">
        <v>72</v>
      </c>
      <c r="E6321" s="152">
        <v>8</v>
      </c>
      <c r="F6321" s="153">
        <v>129000</v>
      </c>
      <c r="G6321" s="153">
        <v>1032000</v>
      </c>
      <c r="H6321" s="50"/>
    </row>
    <row r="6322" spans="1:8" ht="43.5">
      <c r="A6322" s="151" t="s">
        <v>2046</v>
      </c>
      <c r="B6322" s="151" t="s">
        <v>93</v>
      </c>
      <c r="C6322" s="151" t="s">
        <v>94</v>
      </c>
      <c r="D6322" s="151" t="s">
        <v>72</v>
      </c>
      <c r="E6322" s="152">
        <v>1</v>
      </c>
      <c r="F6322" s="153">
        <v>549000</v>
      </c>
      <c r="G6322" s="153">
        <v>549000</v>
      </c>
      <c r="H6322" s="50"/>
    </row>
    <row r="6323" spans="1:8" ht="43.5">
      <c r="A6323" s="151" t="s">
        <v>2046</v>
      </c>
      <c r="B6323" s="151" t="s">
        <v>88</v>
      </c>
      <c r="C6323" s="151" t="s">
        <v>89</v>
      </c>
      <c r="D6323" s="151" t="s">
        <v>72</v>
      </c>
      <c r="E6323" s="152">
        <v>3</v>
      </c>
      <c r="F6323" s="153">
        <v>299000</v>
      </c>
      <c r="G6323" s="153">
        <v>897000</v>
      </c>
      <c r="H6323" s="50"/>
    </row>
    <row r="6324" spans="1:8" ht="43.5">
      <c r="A6324" s="151" t="s">
        <v>2046</v>
      </c>
      <c r="B6324" s="151" t="s">
        <v>91</v>
      </c>
      <c r="C6324" s="151" t="s">
        <v>92</v>
      </c>
      <c r="D6324" s="151" t="s">
        <v>72</v>
      </c>
      <c r="E6324" s="152">
        <v>7</v>
      </c>
      <c r="F6324" s="153">
        <v>249000</v>
      </c>
      <c r="G6324" s="153">
        <v>1743000</v>
      </c>
      <c r="H6324" s="50"/>
    </row>
    <row r="6325" spans="1:8" ht="43.5">
      <c r="A6325" s="151" t="s">
        <v>2047</v>
      </c>
      <c r="B6325" s="151" t="s">
        <v>81</v>
      </c>
      <c r="C6325" s="151" t="s">
        <v>82</v>
      </c>
      <c r="D6325" s="151" t="s">
        <v>72</v>
      </c>
      <c r="E6325" s="152">
        <v>10</v>
      </c>
      <c r="F6325" s="153">
        <v>159000</v>
      </c>
      <c r="G6325" s="153">
        <v>1590000</v>
      </c>
      <c r="H6325" s="50"/>
    </row>
    <row r="6326" spans="1:8" ht="43.5">
      <c r="A6326" s="151" t="s">
        <v>2047</v>
      </c>
      <c r="B6326" s="151" t="s">
        <v>91</v>
      </c>
      <c r="C6326" s="151" t="s">
        <v>92</v>
      </c>
      <c r="D6326" s="151" t="s">
        <v>72</v>
      </c>
      <c r="E6326" s="152">
        <v>6</v>
      </c>
      <c r="F6326" s="153">
        <v>249000</v>
      </c>
      <c r="G6326" s="153">
        <v>1494000</v>
      </c>
      <c r="H6326" s="50"/>
    </row>
    <row r="6327" spans="1:8" ht="43.5">
      <c r="A6327" s="151" t="s">
        <v>2047</v>
      </c>
      <c r="B6327" s="151" t="s">
        <v>69</v>
      </c>
      <c r="C6327" s="151" t="s">
        <v>70</v>
      </c>
      <c r="D6327" s="151" t="s">
        <v>72</v>
      </c>
      <c r="E6327" s="152">
        <v>5</v>
      </c>
      <c r="F6327" s="153">
        <v>149000</v>
      </c>
      <c r="G6327" s="153">
        <v>745000</v>
      </c>
      <c r="H6327" s="50"/>
    </row>
    <row r="6328" spans="1:8" ht="43.5">
      <c r="A6328" s="151" t="s">
        <v>2047</v>
      </c>
      <c r="B6328" s="151" t="s">
        <v>96</v>
      </c>
      <c r="C6328" s="151" t="s">
        <v>97</v>
      </c>
      <c r="D6328" s="151" t="s">
        <v>72</v>
      </c>
      <c r="E6328" s="152">
        <v>5</v>
      </c>
      <c r="F6328" s="153">
        <v>449000</v>
      </c>
      <c r="G6328" s="153">
        <v>2245000</v>
      </c>
      <c r="H6328" s="50"/>
    </row>
    <row r="6329" spans="1:8" ht="43.5">
      <c r="A6329" s="151" t="s">
        <v>2047</v>
      </c>
      <c r="B6329" s="151" t="s">
        <v>88</v>
      </c>
      <c r="C6329" s="151" t="s">
        <v>89</v>
      </c>
      <c r="D6329" s="151" t="s">
        <v>72</v>
      </c>
      <c r="E6329" s="152">
        <v>7</v>
      </c>
      <c r="F6329" s="153">
        <v>299000</v>
      </c>
      <c r="G6329" s="153">
        <v>2093000</v>
      </c>
      <c r="H6329" s="50"/>
    </row>
    <row r="6330" spans="1:8" ht="43.5">
      <c r="A6330" s="151" t="s">
        <v>2047</v>
      </c>
      <c r="B6330" s="151" t="s">
        <v>79</v>
      </c>
      <c r="C6330" s="151" t="s">
        <v>80</v>
      </c>
      <c r="D6330" s="151" t="s">
        <v>72</v>
      </c>
      <c r="E6330" s="152">
        <v>10</v>
      </c>
      <c r="F6330" s="153">
        <v>129000</v>
      </c>
      <c r="G6330" s="153">
        <v>1290000</v>
      </c>
      <c r="H6330" s="50"/>
    </row>
    <row r="6331" spans="1:8" ht="29.25">
      <c r="A6331" s="151" t="s">
        <v>2048</v>
      </c>
      <c r="B6331" s="151" t="s">
        <v>101</v>
      </c>
      <c r="C6331" s="151" t="s">
        <v>102</v>
      </c>
      <c r="D6331" s="151" t="s">
        <v>78</v>
      </c>
      <c r="E6331" s="152">
        <v>2</v>
      </c>
      <c r="F6331" s="153">
        <v>139000</v>
      </c>
      <c r="G6331" s="153">
        <v>278000</v>
      </c>
      <c r="H6331" s="50"/>
    </row>
    <row r="6332" spans="1:8" ht="29.25">
      <c r="A6332" s="151" t="s">
        <v>2048</v>
      </c>
      <c r="B6332" s="151" t="s">
        <v>88</v>
      </c>
      <c r="C6332" s="151" t="s">
        <v>89</v>
      </c>
      <c r="D6332" s="151" t="s">
        <v>72</v>
      </c>
      <c r="E6332" s="152">
        <v>3</v>
      </c>
      <c r="F6332" s="153">
        <v>299000</v>
      </c>
      <c r="G6332" s="153">
        <v>897000</v>
      </c>
      <c r="H6332" s="50"/>
    </row>
    <row r="6333" spans="1:8" ht="43.5">
      <c r="A6333" s="151" t="s">
        <v>2049</v>
      </c>
      <c r="B6333" s="151" t="s">
        <v>96</v>
      </c>
      <c r="C6333" s="151" t="s">
        <v>97</v>
      </c>
      <c r="D6333" s="151" t="s">
        <v>72</v>
      </c>
      <c r="E6333" s="152">
        <v>3</v>
      </c>
      <c r="F6333" s="153">
        <v>449000</v>
      </c>
      <c r="G6333" s="153">
        <v>1347000</v>
      </c>
      <c r="H6333" s="50"/>
    </row>
    <row r="6334" spans="1:8" ht="43.5">
      <c r="A6334" s="151" t="s">
        <v>2049</v>
      </c>
      <c r="B6334" s="151" t="s">
        <v>91</v>
      </c>
      <c r="C6334" s="151" t="s">
        <v>92</v>
      </c>
      <c r="D6334" s="151" t="s">
        <v>72</v>
      </c>
      <c r="E6334" s="152">
        <v>4</v>
      </c>
      <c r="F6334" s="153">
        <v>249000</v>
      </c>
      <c r="G6334" s="153">
        <v>996000</v>
      </c>
      <c r="H6334" s="50"/>
    </row>
    <row r="6335" spans="1:8" ht="43.5">
      <c r="A6335" s="151" t="s">
        <v>2049</v>
      </c>
      <c r="B6335" s="151" t="s">
        <v>98</v>
      </c>
      <c r="C6335" s="151" t="s">
        <v>99</v>
      </c>
      <c r="D6335" s="151" t="s">
        <v>72</v>
      </c>
      <c r="E6335" s="152">
        <v>6</v>
      </c>
      <c r="F6335" s="153">
        <v>99000</v>
      </c>
      <c r="G6335" s="153">
        <v>594000</v>
      </c>
      <c r="H6335" s="50"/>
    </row>
    <row r="6336" spans="1:8" ht="43.5">
      <c r="A6336" s="151" t="s">
        <v>2050</v>
      </c>
      <c r="B6336" s="151" t="s">
        <v>81</v>
      </c>
      <c r="C6336" s="151" t="s">
        <v>82</v>
      </c>
      <c r="D6336" s="151" t="s">
        <v>72</v>
      </c>
      <c r="E6336" s="152">
        <v>1</v>
      </c>
      <c r="F6336" s="153">
        <v>159000</v>
      </c>
      <c r="G6336" s="153">
        <v>159000</v>
      </c>
      <c r="H6336" s="50"/>
    </row>
    <row r="6337" spans="1:8" ht="43.5">
      <c r="A6337" s="151" t="s">
        <v>2050</v>
      </c>
      <c r="B6337" s="151" t="s">
        <v>101</v>
      </c>
      <c r="C6337" s="151" t="s">
        <v>102</v>
      </c>
      <c r="D6337" s="151" t="s">
        <v>78</v>
      </c>
      <c r="E6337" s="152">
        <v>11</v>
      </c>
      <c r="F6337" s="153">
        <v>139000</v>
      </c>
      <c r="G6337" s="153">
        <v>1529000</v>
      </c>
      <c r="H6337" s="50"/>
    </row>
    <row r="6338" spans="1:8" ht="43.5">
      <c r="A6338" s="151" t="s">
        <v>2051</v>
      </c>
      <c r="B6338" s="151" t="s">
        <v>79</v>
      </c>
      <c r="C6338" s="151" t="s">
        <v>80</v>
      </c>
      <c r="D6338" s="151" t="s">
        <v>72</v>
      </c>
      <c r="E6338" s="152">
        <v>11</v>
      </c>
      <c r="F6338" s="153">
        <v>129000</v>
      </c>
      <c r="G6338" s="153">
        <v>1419000</v>
      </c>
      <c r="H6338" s="50"/>
    </row>
    <row r="6339" spans="1:8" ht="43.5">
      <c r="A6339" s="151" t="s">
        <v>2051</v>
      </c>
      <c r="B6339" s="151" t="s">
        <v>93</v>
      </c>
      <c r="C6339" s="151" t="s">
        <v>94</v>
      </c>
      <c r="D6339" s="151" t="s">
        <v>72</v>
      </c>
      <c r="E6339" s="152">
        <v>4</v>
      </c>
      <c r="F6339" s="153">
        <v>549000</v>
      </c>
      <c r="G6339" s="153">
        <v>2196000</v>
      </c>
      <c r="H6339" s="50"/>
    </row>
    <row r="6340" spans="1:8" ht="43.5">
      <c r="A6340" s="151" t="s">
        <v>2052</v>
      </c>
      <c r="B6340" s="151" t="s">
        <v>93</v>
      </c>
      <c r="C6340" s="151" t="s">
        <v>94</v>
      </c>
      <c r="D6340" s="151" t="s">
        <v>72</v>
      </c>
      <c r="E6340" s="152">
        <v>2</v>
      </c>
      <c r="F6340" s="153">
        <v>549000</v>
      </c>
      <c r="G6340" s="153">
        <v>1098000</v>
      </c>
      <c r="H6340" s="50"/>
    </row>
    <row r="6341" spans="1:8" ht="43.5">
      <c r="A6341" s="151" t="s">
        <v>2052</v>
      </c>
      <c r="B6341" s="151" t="s">
        <v>73</v>
      </c>
      <c r="C6341" s="151" t="s">
        <v>74</v>
      </c>
      <c r="D6341" s="151" t="s">
        <v>72</v>
      </c>
      <c r="E6341" s="152">
        <v>12</v>
      </c>
      <c r="F6341" s="153">
        <v>119000</v>
      </c>
      <c r="G6341" s="153">
        <v>1428000</v>
      </c>
      <c r="H6341" s="50"/>
    </row>
    <row r="6342" spans="1:8" ht="43.5">
      <c r="A6342" s="151" t="s">
        <v>2052</v>
      </c>
      <c r="B6342" s="151" t="s">
        <v>88</v>
      </c>
      <c r="C6342" s="151" t="s">
        <v>89</v>
      </c>
      <c r="D6342" s="151" t="s">
        <v>72</v>
      </c>
      <c r="E6342" s="152">
        <v>6</v>
      </c>
      <c r="F6342" s="153">
        <v>299000</v>
      </c>
      <c r="G6342" s="153">
        <v>1794000</v>
      </c>
      <c r="H6342" s="50"/>
    </row>
    <row r="6343" spans="1:8" ht="43.5">
      <c r="A6343" s="151" t="s">
        <v>2052</v>
      </c>
      <c r="B6343" s="151" t="s">
        <v>81</v>
      </c>
      <c r="C6343" s="151" t="s">
        <v>82</v>
      </c>
      <c r="D6343" s="151" t="s">
        <v>72</v>
      </c>
      <c r="E6343" s="152">
        <v>6</v>
      </c>
      <c r="F6343" s="153">
        <v>159000</v>
      </c>
      <c r="G6343" s="153">
        <v>954000</v>
      </c>
      <c r="H6343" s="50"/>
    </row>
    <row r="6344" spans="1:8" ht="43.5">
      <c r="A6344" s="151" t="s">
        <v>2052</v>
      </c>
      <c r="B6344" s="151" t="s">
        <v>69</v>
      </c>
      <c r="C6344" s="151" t="s">
        <v>70</v>
      </c>
      <c r="D6344" s="151" t="s">
        <v>72</v>
      </c>
      <c r="E6344" s="152">
        <v>2</v>
      </c>
      <c r="F6344" s="153">
        <v>149000</v>
      </c>
      <c r="G6344" s="153">
        <v>298000</v>
      </c>
      <c r="H6344" s="50"/>
    </row>
    <row r="6345" spans="1:8" ht="43.5">
      <c r="A6345" s="151" t="s">
        <v>2052</v>
      </c>
      <c r="B6345" s="151" t="s">
        <v>98</v>
      </c>
      <c r="C6345" s="151" t="s">
        <v>99</v>
      </c>
      <c r="D6345" s="151" t="s">
        <v>72</v>
      </c>
      <c r="E6345" s="152">
        <v>1</v>
      </c>
      <c r="F6345" s="153">
        <v>99000</v>
      </c>
      <c r="G6345" s="153">
        <v>99000</v>
      </c>
      <c r="H6345" s="50"/>
    </row>
    <row r="6346" spans="1:8" ht="43.5">
      <c r="A6346" s="151" t="s">
        <v>2053</v>
      </c>
      <c r="B6346" s="151" t="s">
        <v>101</v>
      </c>
      <c r="C6346" s="151" t="s">
        <v>102</v>
      </c>
      <c r="D6346" s="151" t="s">
        <v>78</v>
      </c>
      <c r="E6346" s="152">
        <v>6</v>
      </c>
      <c r="F6346" s="153">
        <v>139000</v>
      </c>
      <c r="G6346" s="153">
        <v>834000</v>
      </c>
      <c r="H6346" s="50"/>
    </row>
    <row r="6347" spans="1:8" ht="43.5">
      <c r="A6347" s="151" t="s">
        <v>2053</v>
      </c>
      <c r="B6347" s="151" t="s">
        <v>69</v>
      </c>
      <c r="C6347" s="151" t="s">
        <v>70</v>
      </c>
      <c r="D6347" s="151" t="s">
        <v>72</v>
      </c>
      <c r="E6347" s="152">
        <v>3</v>
      </c>
      <c r="F6347" s="153">
        <v>149000</v>
      </c>
      <c r="G6347" s="153">
        <v>447000</v>
      </c>
      <c r="H6347" s="50"/>
    </row>
    <row r="6348" spans="1:8" ht="43.5">
      <c r="A6348" s="151" t="s">
        <v>2053</v>
      </c>
      <c r="B6348" s="151" t="s">
        <v>79</v>
      </c>
      <c r="C6348" s="151" t="s">
        <v>80</v>
      </c>
      <c r="D6348" s="151" t="s">
        <v>72</v>
      </c>
      <c r="E6348" s="152">
        <v>1</v>
      </c>
      <c r="F6348" s="153">
        <v>129000</v>
      </c>
      <c r="G6348" s="153">
        <v>129000</v>
      </c>
      <c r="H6348" s="50"/>
    </row>
    <row r="6349" spans="1:8" ht="43.5">
      <c r="A6349" s="151" t="s">
        <v>2053</v>
      </c>
      <c r="B6349" s="151" t="s">
        <v>88</v>
      </c>
      <c r="C6349" s="151" t="s">
        <v>89</v>
      </c>
      <c r="D6349" s="151" t="s">
        <v>72</v>
      </c>
      <c r="E6349" s="152">
        <v>4</v>
      </c>
      <c r="F6349" s="153">
        <v>299000</v>
      </c>
      <c r="G6349" s="153">
        <v>1196000</v>
      </c>
      <c r="H6349" s="50"/>
    </row>
    <row r="6350" spans="1:8" ht="43.5">
      <c r="A6350" s="151" t="s">
        <v>2054</v>
      </c>
      <c r="B6350" s="151" t="s">
        <v>86</v>
      </c>
      <c r="C6350" s="151" t="s">
        <v>87</v>
      </c>
      <c r="D6350" s="151" t="s">
        <v>72</v>
      </c>
      <c r="E6350" s="152">
        <v>5</v>
      </c>
      <c r="F6350" s="153">
        <v>169000</v>
      </c>
      <c r="G6350" s="153">
        <v>845000</v>
      </c>
      <c r="H6350" s="50"/>
    </row>
    <row r="6351" spans="1:8" ht="43.5">
      <c r="A6351" s="151" t="s">
        <v>2054</v>
      </c>
      <c r="B6351" s="151" t="s">
        <v>79</v>
      </c>
      <c r="C6351" s="151" t="s">
        <v>80</v>
      </c>
      <c r="D6351" s="151" t="s">
        <v>72</v>
      </c>
      <c r="E6351" s="152">
        <v>9</v>
      </c>
      <c r="F6351" s="153">
        <v>129000</v>
      </c>
      <c r="G6351" s="153">
        <v>1161000</v>
      </c>
      <c r="H6351" s="50"/>
    </row>
    <row r="6352" spans="1:8" ht="43.5">
      <c r="A6352" s="151" t="s">
        <v>2054</v>
      </c>
      <c r="B6352" s="151" t="s">
        <v>96</v>
      </c>
      <c r="C6352" s="151" t="s">
        <v>97</v>
      </c>
      <c r="D6352" s="151" t="s">
        <v>72</v>
      </c>
      <c r="E6352" s="152">
        <v>5</v>
      </c>
      <c r="F6352" s="153">
        <v>449000</v>
      </c>
      <c r="G6352" s="153">
        <v>2245000</v>
      </c>
      <c r="H6352" s="50"/>
    </row>
    <row r="6353" spans="1:8" ht="43.5">
      <c r="A6353" s="151" t="s">
        <v>2054</v>
      </c>
      <c r="B6353" s="151" t="s">
        <v>98</v>
      </c>
      <c r="C6353" s="151" t="s">
        <v>99</v>
      </c>
      <c r="D6353" s="151" t="s">
        <v>72</v>
      </c>
      <c r="E6353" s="152">
        <v>10</v>
      </c>
      <c r="F6353" s="153">
        <v>99000</v>
      </c>
      <c r="G6353" s="153">
        <v>990000</v>
      </c>
      <c r="H6353" s="50"/>
    </row>
    <row r="6354" spans="1:8" ht="43.5">
      <c r="A6354" s="151" t="s">
        <v>2054</v>
      </c>
      <c r="B6354" s="151" t="s">
        <v>101</v>
      </c>
      <c r="C6354" s="151" t="s">
        <v>102</v>
      </c>
      <c r="D6354" s="151" t="s">
        <v>78</v>
      </c>
      <c r="E6354" s="152">
        <v>4</v>
      </c>
      <c r="F6354" s="153">
        <v>139000</v>
      </c>
      <c r="G6354" s="153">
        <v>556000</v>
      </c>
      <c r="H6354" s="50"/>
    </row>
    <row r="6355" spans="1:8" ht="29.25">
      <c r="A6355" s="151" t="s">
        <v>2055</v>
      </c>
      <c r="B6355" s="151" t="s">
        <v>93</v>
      </c>
      <c r="C6355" s="151" t="s">
        <v>94</v>
      </c>
      <c r="D6355" s="151" t="s">
        <v>72</v>
      </c>
      <c r="E6355" s="152">
        <v>2</v>
      </c>
      <c r="F6355" s="153">
        <v>549000</v>
      </c>
      <c r="G6355" s="153">
        <v>1098000</v>
      </c>
      <c r="H6355" s="50"/>
    </row>
    <row r="6356" spans="1:8" ht="29.25">
      <c r="A6356" s="151" t="s">
        <v>2055</v>
      </c>
      <c r="B6356" s="151" t="s">
        <v>73</v>
      </c>
      <c r="C6356" s="151" t="s">
        <v>74</v>
      </c>
      <c r="D6356" s="151" t="s">
        <v>72</v>
      </c>
      <c r="E6356" s="152">
        <v>5</v>
      </c>
      <c r="F6356" s="153">
        <v>119000</v>
      </c>
      <c r="G6356" s="153">
        <v>595000</v>
      </c>
      <c r="H6356" s="50"/>
    </row>
    <row r="6357" spans="1:8" ht="29.25">
      <c r="A6357" s="151" t="s">
        <v>2055</v>
      </c>
      <c r="B6357" s="151" t="s">
        <v>88</v>
      </c>
      <c r="C6357" s="151" t="s">
        <v>89</v>
      </c>
      <c r="D6357" s="151" t="s">
        <v>72</v>
      </c>
      <c r="E6357" s="152">
        <v>3</v>
      </c>
      <c r="F6357" s="153">
        <v>299000</v>
      </c>
      <c r="G6357" s="153">
        <v>897000</v>
      </c>
      <c r="H6357" s="50"/>
    </row>
    <row r="6358" spans="1:8" ht="29.25">
      <c r="A6358" s="151" t="s">
        <v>2055</v>
      </c>
      <c r="B6358" s="151" t="s">
        <v>79</v>
      </c>
      <c r="C6358" s="151" t="s">
        <v>80</v>
      </c>
      <c r="D6358" s="151" t="s">
        <v>72</v>
      </c>
      <c r="E6358" s="152">
        <v>11</v>
      </c>
      <c r="F6358" s="153">
        <v>129000</v>
      </c>
      <c r="G6358" s="153">
        <v>1419000</v>
      </c>
      <c r="H6358" s="50"/>
    </row>
    <row r="6359" spans="1:8" ht="29.25">
      <c r="A6359" s="151" t="s">
        <v>2055</v>
      </c>
      <c r="B6359" s="151" t="s">
        <v>91</v>
      </c>
      <c r="C6359" s="151" t="s">
        <v>92</v>
      </c>
      <c r="D6359" s="151" t="s">
        <v>72</v>
      </c>
      <c r="E6359" s="152">
        <v>7</v>
      </c>
      <c r="F6359" s="153">
        <v>249000</v>
      </c>
      <c r="G6359" s="153">
        <v>1743000</v>
      </c>
      <c r="H6359" s="50"/>
    </row>
    <row r="6360" spans="1:8" ht="43.5">
      <c r="A6360" s="151" t="s">
        <v>2056</v>
      </c>
      <c r="B6360" s="151" t="s">
        <v>91</v>
      </c>
      <c r="C6360" s="151" t="s">
        <v>92</v>
      </c>
      <c r="D6360" s="151" t="s">
        <v>72</v>
      </c>
      <c r="E6360" s="152">
        <v>6</v>
      </c>
      <c r="F6360" s="153">
        <v>249000</v>
      </c>
      <c r="G6360" s="153">
        <v>1494000</v>
      </c>
      <c r="H6360" s="50"/>
    </row>
    <row r="6361" spans="1:8" ht="43.5">
      <c r="A6361" s="151" t="s">
        <v>2056</v>
      </c>
      <c r="B6361" s="151" t="s">
        <v>101</v>
      </c>
      <c r="C6361" s="151" t="s">
        <v>102</v>
      </c>
      <c r="D6361" s="151" t="s">
        <v>78</v>
      </c>
      <c r="E6361" s="152">
        <v>7</v>
      </c>
      <c r="F6361" s="153">
        <v>139000</v>
      </c>
      <c r="G6361" s="153">
        <v>973000</v>
      </c>
      <c r="H6361" s="50"/>
    </row>
    <row r="6362" spans="1:8" ht="43.5">
      <c r="A6362" s="151" t="s">
        <v>2056</v>
      </c>
      <c r="B6362" s="151" t="s">
        <v>86</v>
      </c>
      <c r="C6362" s="151" t="s">
        <v>87</v>
      </c>
      <c r="D6362" s="151" t="s">
        <v>72</v>
      </c>
      <c r="E6362" s="152">
        <v>8</v>
      </c>
      <c r="F6362" s="153">
        <v>169000</v>
      </c>
      <c r="G6362" s="153">
        <v>1352000</v>
      </c>
      <c r="H6362" s="50"/>
    </row>
    <row r="6363" spans="1:8" ht="43.5">
      <c r="A6363" s="151" t="s">
        <v>2056</v>
      </c>
      <c r="B6363" s="151" t="s">
        <v>93</v>
      </c>
      <c r="C6363" s="151" t="s">
        <v>94</v>
      </c>
      <c r="D6363" s="151" t="s">
        <v>72</v>
      </c>
      <c r="E6363" s="152">
        <v>3</v>
      </c>
      <c r="F6363" s="153">
        <v>549000</v>
      </c>
      <c r="G6363" s="153">
        <v>1647000</v>
      </c>
      <c r="H6363" s="50"/>
    </row>
    <row r="6364" spans="1:8" ht="43.5">
      <c r="A6364" s="151" t="s">
        <v>2056</v>
      </c>
      <c r="B6364" s="151" t="s">
        <v>79</v>
      </c>
      <c r="C6364" s="151" t="s">
        <v>80</v>
      </c>
      <c r="D6364" s="151" t="s">
        <v>72</v>
      </c>
      <c r="E6364" s="152">
        <v>7</v>
      </c>
      <c r="F6364" s="153">
        <v>129000</v>
      </c>
      <c r="G6364" s="153">
        <v>903000</v>
      </c>
      <c r="H6364" s="50"/>
    </row>
    <row r="6365" spans="1:8" ht="43.5">
      <c r="A6365" s="151" t="s">
        <v>2056</v>
      </c>
      <c r="B6365" s="151" t="s">
        <v>75</v>
      </c>
      <c r="C6365" s="151" t="s">
        <v>76</v>
      </c>
      <c r="D6365" s="151" t="s">
        <v>78</v>
      </c>
      <c r="E6365" s="152">
        <v>12</v>
      </c>
      <c r="F6365" s="153">
        <v>189000</v>
      </c>
      <c r="G6365" s="153">
        <v>2268000</v>
      </c>
      <c r="H6365" s="50"/>
    </row>
    <row r="6366" spans="1:8" ht="43.5">
      <c r="A6366" s="151" t="s">
        <v>2057</v>
      </c>
      <c r="B6366" s="151" t="s">
        <v>79</v>
      </c>
      <c r="C6366" s="151" t="s">
        <v>80</v>
      </c>
      <c r="D6366" s="151" t="s">
        <v>72</v>
      </c>
      <c r="E6366" s="152">
        <v>2</v>
      </c>
      <c r="F6366" s="153">
        <v>129000</v>
      </c>
      <c r="G6366" s="153">
        <v>258000</v>
      </c>
      <c r="H6366" s="50"/>
    </row>
    <row r="6367" spans="1:8" ht="43.5">
      <c r="A6367" s="151" t="s">
        <v>2057</v>
      </c>
      <c r="B6367" s="151" t="s">
        <v>73</v>
      </c>
      <c r="C6367" s="151" t="s">
        <v>74</v>
      </c>
      <c r="D6367" s="151" t="s">
        <v>72</v>
      </c>
      <c r="E6367" s="152">
        <v>9</v>
      </c>
      <c r="F6367" s="153">
        <v>119000</v>
      </c>
      <c r="G6367" s="153">
        <v>1071000</v>
      </c>
      <c r="H6367" s="50"/>
    </row>
    <row r="6368" spans="1:8" ht="43.5">
      <c r="A6368" s="151" t="s">
        <v>2058</v>
      </c>
      <c r="B6368" s="151" t="s">
        <v>81</v>
      </c>
      <c r="C6368" s="151" t="s">
        <v>82</v>
      </c>
      <c r="D6368" s="151" t="s">
        <v>72</v>
      </c>
      <c r="E6368" s="152">
        <v>12</v>
      </c>
      <c r="F6368" s="153">
        <v>159000</v>
      </c>
      <c r="G6368" s="153">
        <v>1908000</v>
      </c>
      <c r="H6368" s="50"/>
    </row>
    <row r="6369" spans="1:8" ht="43.5">
      <c r="A6369" s="151" t="s">
        <v>2058</v>
      </c>
      <c r="B6369" s="151" t="s">
        <v>75</v>
      </c>
      <c r="C6369" s="151" t="s">
        <v>76</v>
      </c>
      <c r="D6369" s="151" t="s">
        <v>78</v>
      </c>
      <c r="E6369" s="152">
        <v>3</v>
      </c>
      <c r="F6369" s="153">
        <v>189000</v>
      </c>
      <c r="G6369" s="153">
        <v>567000</v>
      </c>
      <c r="H6369" s="50"/>
    </row>
    <row r="6370" spans="1:8" ht="43.5">
      <c r="A6370" s="151" t="s">
        <v>2058</v>
      </c>
      <c r="B6370" s="151" t="s">
        <v>101</v>
      </c>
      <c r="C6370" s="151" t="s">
        <v>102</v>
      </c>
      <c r="D6370" s="151" t="s">
        <v>78</v>
      </c>
      <c r="E6370" s="152">
        <v>12</v>
      </c>
      <c r="F6370" s="153">
        <v>139000</v>
      </c>
      <c r="G6370" s="153">
        <v>1668000</v>
      </c>
      <c r="H6370" s="50"/>
    </row>
    <row r="6371" spans="1:8" ht="43.5">
      <c r="A6371" s="151" t="s">
        <v>2058</v>
      </c>
      <c r="B6371" s="151" t="s">
        <v>98</v>
      </c>
      <c r="C6371" s="151" t="s">
        <v>99</v>
      </c>
      <c r="D6371" s="151" t="s">
        <v>72</v>
      </c>
      <c r="E6371" s="152">
        <v>2</v>
      </c>
      <c r="F6371" s="153">
        <v>99000</v>
      </c>
      <c r="G6371" s="153">
        <v>198000</v>
      </c>
      <c r="H6371" s="50"/>
    </row>
    <row r="6372" spans="1:8" ht="43.5">
      <c r="A6372" s="151" t="s">
        <v>2058</v>
      </c>
      <c r="B6372" s="151" t="s">
        <v>88</v>
      </c>
      <c r="C6372" s="151" t="s">
        <v>89</v>
      </c>
      <c r="D6372" s="151" t="s">
        <v>72</v>
      </c>
      <c r="E6372" s="152">
        <v>6</v>
      </c>
      <c r="F6372" s="153">
        <v>299000</v>
      </c>
      <c r="G6372" s="153">
        <v>1794000</v>
      </c>
      <c r="H6372" s="50"/>
    </row>
    <row r="6373" spans="1:8" ht="43.5">
      <c r="A6373" s="151" t="s">
        <v>2059</v>
      </c>
      <c r="B6373" s="151" t="s">
        <v>83</v>
      </c>
      <c r="C6373" s="151" t="s">
        <v>84</v>
      </c>
      <c r="D6373" s="151" t="s">
        <v>72</v>
      </c>
      <c r="E6373" s="152">
        <v>4</v>
      </c>
      <c r="F6373" s="153">
        <v>125000</v>
      </c>
      <c r="G6373" s="153">
        <v>500000</v>
      </c>
      <c r="H6373" s="50"/>
    </row>
    <row r="6374" spans="1:8" ht="43.5">
      <c r="A6374" s="151" t="s">
        <v>2059</v>
      </c>
      <c r="B6374" s="151" t="s">
        <v>81</v>
      </c>
      <c r="C6374" s="151" t="s">
        <v>82</v>
      </c>
      <c r="D6374" s="151" t="s">
        <v>72</v>
      </c>
      <c r="E6374" s="152">
        <v>3</v>
      </c>
      <c r="F6374" s="153">
        <v>159000</v>
      </c>
      <c r="G6374" s="153">
        <v>477000</v>
      </c>
      <c r="H6374" s="50"/>
    </row>
    <row r="6375" spans="1:8" ht="43.5">
      <c r="A6375" s="151" t="s">
        <v>2059</v>
      </c>
      <c r="B6375" s="151" t="s">
        <v>79</v>
      </c>
      <c r="C6375" s="151" t="s">
        <v>80</v>
      </c>
      <c r="D6375" s="151" t="s">
        <v>72</v>
      </c>
      <c r="E6375" s="152">
        <v>7</v>
      </c>
      <c r="F6375" s="153">
        <v>129000</v>
      </c>
      <c r="G6375" s="153">
        <v>903000</v>
      </c>
      <c r="H6375" s="50"/>
    </row>
    <row r="6376" spans="1:8" ht="29.25">
      <c r="A6376" s="151" t="s">
        <v>2060</v>
      </c>
      <c r="B6376" s="151" t="s">
        <v>75</v>
      </c>
      <c r="C6376" s="151" t="s">
        <v>76</v>
      </c>
      <c r="D6376" s="151" t="s">
        <v>78</v>
      </c>
      <c r="E6376" s="152">
        <v>6</v>
      </c>
      <c r="F6376" s="153">
        <v>189000</v>
      </c>
      <c r="G6376" s="153">
        <v>1134000</v>
      </c>
      <c r="H6376" s="50"/>
    </row>
    <row r="6377" spans="1:8" ht="29.25">
      <c r="A6377" s="151" t="s">
        <v>2060</v>
      </c>
      <c r="B6377" s="151" t="s">
        <v>83</v>
      </c>
      <c r="C6377" s="151" t="s">
        <v>84</v>
      </c>
      <c r="D6377" s="151" t="s">
        <v>72</v>
      </c>
      <c r="E6377" s="152">
        <v>3</v>
      </c>
      <c r="F6377" s="153">
        <v>125000</v>
      </c>
      <c r="G6377" s="153">
        <v>375000</v>
      </c>
      <c r="H6377" s="50"/>
    </row>
    <row r="6378" spans="1:8" ht="29.25">
      <c r="A6378" s="151" t="s">
        <v>2060</v>
      </c>
      <c r="B6378" s="151" t="s">
        <v>69</v>
      </c>
      <c r="C6378" s="151" t="s">
        <v>70</v>
      </c>
      <c r="D6378" s="151" t="s">
        <v>72</v>
      </c>
      <c r="E6378" s="152">
        <v>4</v>
      </c>
      <c r="F6378" s="153">
        <v>149000</v>
      </c>
      <c r="G6378" s="153">
        <v>596000</v>
      </c>
      <c r="H6378" s="50"/>
    </row>
    <row r="6379" spans="1:8" ht="29.25">
      <c r="A6379" s="151" t="s">
        <v>2061</v>
      </c>
      <c r="B6379" s="151" t="s">
        <v>81</v>
      </c>
      <c r="C6379" s="151" t="s">
        <v>82</v>
      </c>
      <c r="D6379" s="151" t="s">
        <v>72</v>
      </c>
      <c r="E6379" s="152">
        <v>3</v>
      </c>
      <c r="F6379" s="153">
        <v>159000</v>
      </c>
      <c r="G6379" s="153">
        <v>477000</v>
      </c>
      <c r="H6379" s="50"/>
    </row>
    <row r="6380" spans="1:8" ht="29.25">
      <c r="A6380" s="151" t="s">
        <v>2061</v>
      </c>
      <c r="B6380" s="151" t="s">
        <v>98</v>
      </c>
      <c r="C6380" s="151" t="s">
        <v>99</v>
      </c>
      <c r="D6380" s="151" t="s">
        <v>72</v>
      </c>
      <c r="E6380" s="152">
        <v>11</v>
      </c>
      <c r="F6380" s="153">
        <v>99000</v>
      </c>
      <c r="G6380" s="153">
        <v>1089000</v>
      </c>
      <c r="H6380" s="50"/>
    </row>
    <row r="6381" spans="1:8" ht="29.25">
      <c r="A6381" s="151" t="s">
        <v>2061</v>
      </c>
      <c r="B6381" s="151" t="s">
        <v>93</v>
      </c>
      <c r="C6381" s="151" t="s">
        <v>94</v>
      </c>
      <c r="D6381" s="151" t="s">
        <v>72</v>
      </c>
      <c r="E6381" s="152">
        <v>3</v>
      </c>
      <c r="F6381" s="153">
        <v>549000</v>
      </c>
      <c r="G6381" s="153">
        <v>1647000</v>
      </c>
      <c r="H6381" s="50"/>
    </row>
    <row r="6382" spans="1:8" ht="29.25">
      <c r="A6382" s="151" t="s">
        <v>2061</v>
      </c>
      <c r="B6382" s="151" t="s">
        <v>91</v>
      </c>
      <c r="C6382" s="151" t="s">
        <v>92</v>
      </c>
      <c r="D6382" s="151" t="s">
        <v>72</v>
      </c>
      <c r="E6382" s="152">
        <v>4</v>
      </c>
      <c r="F6382" s="153">
        <v>249000</v>
      </c>
      <c r="G6382" s="153">
        <v>996000</v>
      </c>
      <c r="H6382" s="50"/>
    </row>
    <row r="6383" spans="1:8" ht="43.5">
      <c r="A6383" s="151" t="s">
        <v>2062</v>
      </c>
      <c r="B6383" s="151" t="s">
        <v>93</v>
      </c>
      <c r="C6383" s="151" t="s">
        <v>94</v>
      </c>
      <c r="D6383" s="151" t="s">
        <v>72</v>
      </c>
      <c r="E6383" s="152">
        <v>5</v>
      </c>
      <c r="F6383" s="153">
        <v>549000</v>
      </c>
      <c r="G6383" s="153">
        <v>2745000</v>
      </c>
      <c r="H6383" s="50"/>
    </row>
    <row r="6384" spans="1:8" ht="43.5">
      <c r="A6384" s="151" t="s">
        <v>2062</v>
      </c>
      <c r="B6384" s="151" t="s">
        <v>91</v>
      </c>
      <c r="C6384" s="151" t="s">
        <v>92</v>
      </c>
      <c r="D6384" s="151" t="s">
        <v>72</v>
      </c>
      <c r="E6384" s="152">
        <v>4</v>
      </c>
      <c r="F6384" s="153">
        <v>249000</v>
      </c>
      <c r="G6384" s="153">
        <v>996000</v>
      </c>
      <c r="H6384" s="50"/>
    </row>
    <row r="6385" spans="1:8" ht="29.25">
      <c r="A6385" s="151" t="s">
        <v>2063</v>
      </c>
      <c r="B6385" s="151" t="s">
        <v>86</v>
      </c>
      <c r="C6385" s="151" t="s">
        <v>87</v>
      </c>
      <c r="D6385" s="151" t="s">
        <v>72</v>
      </c>
      <c r="E6385" s="152">
        <v>4</v>
      </c>
      <c r="F6385" s="153">
        <v>169000</v>
      </c>
      <c r="G6385" s="153">
        <v>676000</v>
      </c>
      <c r="H6385" s="50"/>
    </row>
    <row r="6386" spans="1:8" ht="29.25">
      <c r="A6386" s="151" t="s">
        <v>2063</v>
      </c>
      <c r="B6386" s="151" t="s">
        <v>101</v>
      </c>
      <c r="C6386" s="151" t="s">
        <v>102</v>
      </c>
      <c r="D6386" s="151" t="s">
        <v>78</v>
      </c>
      <c r="E6386" s="152">
        <v>4</v>
      </c>
      <c r="F6386" s="153">
        <v>139000</v>
      </c>
      <c r="G6386" s="153">
        <v>556000</v>
      </c>
      <c r="H6386" s="50"/>
    </row>
    <row r="6387" spans="1:8" ht="29.25">
      <c r="A6387" s="151" t="s">
        <v>2063</v>
      </c>
      <c r="B6387" s="151" t="s">
        <v>88</v>
      </c>
      <c r="C6387" s="151" t="s">
        <v>89</v>
      </c>
      <c r="D6387" s="151" t="s">
        <v>72</v>
      </c>
      <c r="E6387" s="152">
        <v>5</v>
      </c>
      <c r="F6387" s="153">
        <v>299000</v>
      </c>
      <c r="G6387" s="153">
        <v>1495000</v>
      </c>
      <c r="H6387" s="50"/>
    </row>
    <row r="6388" spans="1:8" ht="29.25">
      <c r="A6388" s="151" t="s">
        <v>2063</v>
      </c>
      <c r="B6388" s="151" t="s">
        <v>79</v>
      </c>
      <c r="C6388" s="151" t="s">
        <v>80</v>
      </c>
      <c r="D6388" s="151" t="s">
        <v>72</v>
      </c>
      <c r="E6388" s="152">
        <v>1</v>
      </c>
      <c r="F6388" s="153">
        <v>129000</v>
      </c>
      <c r="G6388" s="153">
        <v>129000</v>
      </c>
      <c r="H6388" s="50"/>
    </row>
    <row r="6389" spans="1:8" ht="29.25">
      <c r="A6389" s="151" t="s">
        <v>2063</v>
      </c>
      <c r="B6389" s="151" t="s">
        <v>69</v>
      </c>
      <c r="C6389" s="151" t="s">
        <v>70</v>
      </c>
      <c r="D6389" s="151" t="s">
        <v>72</v>
      </c>
      <c r="E6389" s="152">
        <v>3</v>
      </c>
      <c r="F6389" s="153">
        <v>149000</v>
      </c>
      <c r="G6389" s="153">
        <v>447000</v>
      </c>
      <c r="H6389" s="50"/>
    </row>
    <row r="6390" spans="1:8" ht="29.25">
      <c r="A6390" s="151" t="s">
        <v>2063</v>
      </c>
      <c r="B6390" s="151" t="s">
        <v>98</v>
      </c>
      <c r="C6390" s="151" t="s">
        <v>99</v>
      </c>
      <c r="D6390" s="151" t="s">
        <v>72</v>
      </c>
      <c r="E6390" s="152">
        <v>6</v>
      </c>
      <c r="F6390" s="153">
        <v>99000</v>
      </c>
      <c r="G6390" s="153">
        <v>594000</v>
      </c>
      <c r="H6390" s="50"/>
    </row>
    <row r="6391" spans="1:8" ht="29.25">
      <c r="A6391" s="151" t="s">
        <v>2064</v>
      </c>
      <c r="B6391" s="151" t="s">
        <v>69</v>
      </c>
      <c r="C6391" s="151" t="s">
        <v>70</v>
      </c>
      <c r="D6391" s="151" t="s">
        <v>72</v>
      </c>
      <c r="E6391" s="152">
        <v>1</v>
      </c>
      <c r="F6391" s="153">
        <v>149000</v>
      </c>
      <c r="G6391" s="153">
        <v>149000</v>
      </c>
      <c r="H6391" s="50"/>
    </row>
    <row r="6392" spans="1:8" ht="29.25">
      <c r="A6392" s="151" t="s">
        <v>2064</v>
      </c>
      <c r="B6392" s="151" t="s">
        <v>98</v>
      </c>
      <c r="C6392" s="151" t="s">
        <v>99</v>
      </c>
      <c r="D6392" s="151" t="s">
        <v>72</v>
      </c>
      <c r="E6392" s="152">
        <v>8</v>
      </c>
      <c r="F6392" s="153">
        <v>99000</v>
      </c>
      <c r="G6392" s="153">
        <v>792000</v>
      </c>
      <c r="H6392" s="50"/>
    </row>
    <row r="6393" spans="1:8" ht="29.25">
      <c r="A6393" s="151" t="s">
        <v>2064</v>
      </c>
      <c r="B6393" s="151" t="s">
        <v>81</v>
      </c>
      <c r="C6393" s="151" t="s">
        <v>82</v>
      </c>
      <c r="D6393" s="151" t="s">
        <v>72</v>
      </c>
      <c r="E6393" s="152">
        <v>4</v>
      </c>
      <c r="F6393" s="153">
        <v>159000</v>
      </c>
      <c r="G6393" s="153">
        <v>636000</v>
      </c>
      <c r="H6393" s="50"/>
    </row>
    <row r="6394" spans="1:8" ht="29.25">
      <c r="A6394" s="151" t="s">
        <v>2065</v>
      </c>
      <c r="B6394" s="151" t="s">
        <v>81</v>
      </c>
      <c r="C6394" s="151" t="s">
        <v>82</v>
      </c>
      <c r="D6394" s="151" t="s">
        <v>72</v>
      </c>
      <c r="E6394" s="152">
        <v>11</v>
      </c>
      <c r="F6394" s="153">
        <v>159000</v>
      </c>
      <c r="G6394" s="153">
        <v>1749000</v>
      </c>
      <c r="H6394" s="50"/>
    </row>
    <row r="6395" spans="1:8" ht="29.25">
      <c r="A6395" s="151" t="s">
        <v>2065</v>
      </c>
      <c r="B6395" s="151" t="s">
        <v>83</v>
      </c>
      <c r="C6395" s="151" t="s">
        <v>84</v>
      </c>
      <c r="D6395" s="151" t="s">
        <v>72</v>
      </c>
      <c r="E6395" s="152">
        <v>10</v>
      </c>
      <c r="F6395" s="153">
        <v>125000</v>
      </c>
      <c r="G6395" s="153">
        <v>1250000</v>
      </c>
      <c r="H6395" s="50"/>
    </row>
    <row r="6396" spans="1:8" ht="29.25">
      <c r="A6396" s="151" t="s">
        <v>2065</v>
      </c>
      <c r="B6396" s="151" t="s">
        <v>101</v>
      </c>
      <c r="C6396" s="151" t="s">
        <v>102</v>
      </c>
      <c r="D6396" s="151" t="s">
        <v>78</v>
      </c>
      <c r="E6396" s="152">
        <v>5</v>
      </c>
      <c r="F6396" s="153">
        <v>139000</v>
      </c>
      <c r="G6396" s="153">
        <v>695000</v>
      </c>
      <c r="H6396" s="50"/>
    </row>
    <row r="6397" spans="1:8" ht="29.25">
      <c r="A6397" s="151" t="s">
        <v>2065</v>
      </c>
      <c r="B6397" s="151" t="s">
        <v>93</v>
      </c>
      <c r="C6397" s="151" t="s">
        <v>94</v>
      </c>
      <c r="D6397" s="151" t="s">
        <v>72</v>
      </c>
      <c r="E6397" s="152">
        <v>2</v>
      </c>
      <c r="F6397" s="153">
        <v>549000</v>
      </c>
      <c r="G6397" s="153">
        <v>1098000</v>
      </c>
      <c r="H6397" s="50"/>
    </row>
    <row r="6398" spans="1:8" ht="43.5">
      <c r="A6398" s="151" t="s">
        <v>2066</v>
      </c>
      <c r="B6398" s="151" t="s">
        <v>101</v>
      </c>
      <c r="C6398" s="151" t="s">
        <v>102</v>
      </c>
      <c r="D6398" s="151" t="s">
        <v>78</v>
      </c>
      <c r="E6398" s="152">
        <v>8</v>
      </c>
      <c r="F6398" s="153">
        <v>139000</v>
      </c>
      <c r="G6398" s="153">
        <v>1112000</v>
      </c>
      <c r="H6398" s="50"/>
    </row>
    <row r="6399" spans="1:8" ht="43.5">
      <c r="A6399" s="151" t="s">
        <v>2066</v>
      </c>
      <c r="B6399" s="151" t="s">
        <v>83</v>
      </c>
      <c r="C6399" s="151" t="s">
        <v>84</v>
      </c>
      <c r="D6399" s="151" t="s">
        <v>72</v>
      </c>
      <c r="E6399" s="152">
        <v>2</v>
      </c>
      <c r="F6399" s="153">
        <v>125000</v>
      </c>
      <c r="G6399" s="153">
        <v>250000</v>
      </c>
      <c r="H6399" s="50"/>
    </row>
    <row r="6400" spans="1:8" ht="43.5">
      <c r="A6400" s="151" t="s">
        <v>2066</v>
      </c>
      <c r="B6400" s="151" t="s">
        <v>79</v>
      </c>
      <c r="C6400" s="151" t="s">
        <v>80</v>
      </c>
      <c r="D6400" s="151" t="s">
        <v>72</v>
      </c>
      <c r="E6400" s="152">
        <v>10</v>
      </c>
      <c r="F6400" s="153">
        <v>129000</v>
      </c>
      <c r="G6400" s="153">
        <v>1290000</v>
      </c>
      <c r="H6400" s="50"/>
    </row>
    <row r="6401" spans="1:8" ht="43.5">
      <c r="A6401" s="151" t="s">
        <v>2066</v>
      </c>
      <c r="B6401" s="151" t="s">
        <v>96</v>
      </c>
      <c r="C6401" s="151" t="s">
        <v>97</v>
      </c>
      <c r="D6401" s="151" t="s">
        <v>72</v>
      </c>
      <c r="E6401" s="152">
        <v>3</v>
      </c>
      <c r="F6401" s="153">
        <v>449000</v>
      </c>
      <c r="G6401" s="153">
        <v>1347000</v>
      </c>
      <c r="H6401" s="50"/>
    </row>
    <row r="6402" spans="1:8" ht="43.5">
      <c r="A6402" s="151" t="s">
        <v>2066</v>
      </c>
      <c r="B6402" s="151" t="s">
        <v>73</v>
      </c>
      <c r="C6402" s="151" t="s">
        <v>74</v>
      </c>
      <c r="D6402" s="151" t="s">
        <v>72</v>
      </c>
      <c r="E6402" s="152">
        <v>7</v>
      </c>
      <c r="F6402" s="153">
        <v>119000</v>
      </c>
      <c r="G6402" s="153">
        <v>833000</v>
      </c>
      <c r="H6402" s="50"/>
    </row>
    <row r="6403" spans="1:8" ht="43.5">
      <c r="A6403" s="151" t="s">
        <v>2067</v>
      </c>
      <c r="B6403" s="151" t="s">
        <v>88</v>
      </c>
      <c r="C6403" s="151" t="s">
        <v>89</v>
      </c>
      <c r="D6403" s="151" t="s">
        <v>72</v>
      </c>
      <c r="E6403" s="152">
        <v>4</v>
      </c>
      <c r="F6403" s="153">
        <v>299000</v>
      </c>
      <c r="G6403" s="153">
        <v>1196000</v>
      </c>
      <c r="H6403" s="50"/>
    </row>
    <row r="6404" spans="1:8" ht="43.5">
      <c r="A6404" s="151" t="s">
        <v>2067</v>
      </c>
      <c r="B6404" s="151" t="s">
        <v>86</v>
      </c>
      <c r="C6404" s="151" t="s">
        <v>87</v>
      </c>
      <c r="D6404" s="151" t="s">
        <v>72</v>
      </c>
      <c r="E6404" s="152">
        <v>1</v>
      </c>
      <c r="F6404" s="153">
        <v>169000</v>
      </c>
      <c r="G6404" s="153">
        <v>169000</v>
      </c>
      <c r="H6404" s="50"/>
    </row>
    <row r="6405" spans="1:8" ht="43.5">
      <c r="A6405" s="151" t="s">
        <v>2068</v>
      </c>
      <c r="B6405" s="151" t="s">
        <v>79</v>
      </c>
      <c r="C6405" s="151" t="s">
        <v>80</v>
      </c>
      <c r="D6405" s="151" t="s">
        <v>72</v>
      </c>
      <c r="E6405" s="152">
        <v>8</v>
      </c>
      <c r="F6405" s="153">
        <v>129000</v>
      </c>
      <c r="G6405" s="153">
        <v>1032000</v>
      </c>
      <c r="H6405" s="50"/>
    </row>
    <row r="6406" spans="1:8" ht="43.5">
      <c r="A6406" s="151" t="s">
        <v>2068</v>
      </c>
      <c r="B6406" s="151" t="s">
        <v>83</v>
      </c>
      <c r="C6406" s="151" t="s">
        <v>84</v>
      </c>
      <c r="D6406" s="151" t="s">
        <v>72</v>
      </c>
      <c r="E6406" s="152">
        <v>6</v>
      </c>
      <c r="F6406" s="153">
        <v>125000</v>
      </c>
      <c r="G6406" s="153">
        <v>750000</v>
      </c>
      <c r="H6406" s="50"/>
    </row>
    <row r="6407" spans="1:8" ht="43.5">
      <c r="A6407" s="151" t="s">
        <v>2069</v>
      </c>
      <c r="B6407" s="151" t="s">
        <v>91</v>
      </c>
      <c r="C6407" s="151" t="s">
        <v>92</v>
      </c>
      <c r="D6407" s="151" t="s">
        <v>72</v>
      </c>
      <c r="E6407" s="152">
        <v>7</v>
      </c>
      <c r="F6407" s="153">
        <v>249000</v>
      </c>
      <c r="G6407" s="153">
        <v>1743000</v>
      </c>
      <c r="H6407" s="50"/>
    </row>
    <row r="6408" spans="1:8" ht="43.5">
      <c r="A6408" s="151" t="s">
        <v>2069</v>
      </c>
      <c r="B6408" s="151" t="s">
        <v>88</v>
      </c>
      <c r="C6408" s="151" t="s">
        <v>89</v>
      </c>
      <c r="D6408" s="151" t="s">
        <v>72</v>
      </c>
      <c r="E6408" s="152">
        <v>4</v>
      </c>
      <c r="F6408" s="153">
        <v>299000</v>
      </c>
      <c r="G6408" s="153">
        <v>1196000</v>
      </c>
      <c r="H6408" s="50"/>
    </row>
    <row r="6409" spans="1:8" ht="43.5">
      <c r="A6409" s="151" t="s">
        <v>2070</v>
      </c>
      <c r="B6409" s="151" t="s">
        <v>98</v>
      </c>
      <c r="C6409" s="151" t="s">
        <v>99</v>
      </c>
      <c r="D6409" s="151" t="s">
        <v>72</v>
      </c>
      <c r="E6409" s="152">
        <v>8</v>
      </c>
      <c r="F6409" s="153">
        <v>99000</v>
      </c>
      <c r="G6409" s="153">
        <v>792000</v>
      </c>
      <c r="H6409" s="50"/>
    </row>
    <row r="6410" spans="1:8" ht="43.5">
      <c r="A6410" s="151" t="s">
        <v>2070</v>
      </c>
      <c r="B6410" s="151" t="s">
        <v>69</v>
      </c>
      <c r="C6410" s="151" t="s">
        <v>70</v>
      </c>
      <c r="D6410" s="151" t="s">
        <v>72</v>
      </c>
      <c r="E6410" s="152">
        <v>8</v>
      </c>
      <c r="F6410" s="153">
        <v>149000</v>
      </c>
      <c r="G6410" s="153">
        <v>1192000</v>
      </c>
      <c r="H6410" s="50"/>
    </row>
    <row r="6411" spans="1:8" ht="43.5">
      <c r="A6411" s="151" t="s">
        <v>2071</v>
      </c>
      <c r="B6411" s="151" t="s">
        <v>98</v>
      </c>
      <c r="C6411" s="151" t="s">
        <v>99</v>
      </c>
      <c r="D6411" s="151" t="s">
        <v>72</v>
      </c>
      <c r="E6411" s="152">
        <v>1</v>
      </c>
      <c r="F6411" s="153">
        <v>99000</v>
      </c>
      <c r="G6411" s="153">
        <v>99000</v>
      </c>
      <c r="H6411" s="50"/>
    </row>
    <row r="6412" spans="1:8" ht="43.5">
      <c r="A6412" s="151" t="s">
        <v>2071</v>
      </c>
      <c r="B6412" s="151" t="s">
        <v>69</v>
      </c>
      <c r="C6412" s="151" t="s">
        <v>70</v>
      </c>
      <c r="D6412" s="151" t="s">
        <v>72</v>
      </c>
      <c r="E6412" s="152">
        <v>4</v>
      </c>
      <c r="F6412" s="153">
        <v>149000</v>
      </c>
      <c r="G6412" s="153">
        <v>596000</v>
      </c>
      <c r="H6412" s="50"/>
    </row>
    <row r="6413" spans="1:8" ht="43.5">
      <c r="A6413" s="151" t="s">
        <v>2071</v>
      </c>
      <c r="B6413" s="151" t="s">
        <v>86</v>
      </c>
      <c r="C6413" s="151" t="s">
        <v>87</v>
      </c>
      <c r="D6413" s="151" t="s">
        <v>72</v>
      </c>
      <c r="E6413" s="152">
        <v>8</v>
      </c>
      <c r="F6413" s="153">
        <v>169000</v>
      </c>
      <c r="G6413" s="153">
        <v>1352000</v>
      </c>
      <c r="H6413" s="50"/>
    </row>
    <row r="6414" spans="1:8" ht="43.5">
      <c r="A6414" s="151" t="s">
        <v>2071</v>
      </c>
      <c r="B6414" s="151" t="s">
        <v>83</v>
      </c>
      <c r="C6414" s="151" t="s">
        <v>84</v>
      </c>
      <c r="D6414" s="151" t="s">
        <v>72</v>
      </c>
      <c r="E6414" s="152">
        <v>1</v>
      </c>
      <c r="F6414" s="153">
        <v>125000</v>
      </c>
      <c r="G6414" s="153">
        <v>125000</v>
      </c>
      <c r="H6414" s="50"/>
    </row>
    <row r="6415" spans="1:8" ht="43.5">
      <c r="A6415" s="151" t="s">
        <v>2071</v>
      </c>
      <c r="B6415" s="151" t="s">
        <v>101</v>
      </c>
      <c r="C6415" s="151" t="s">
        <v>102</v>
      </c>
      <c r="D6415" s="151" t="s">
        <v>78</v>
      </c>
      <c r="E6415" s="152">
        <v>3</v>
      </c>
      <c r="F6415" s="153">
        <v>139000</v>
      </c>
      <c r="G6415" s="153">
        <v>417000</v>
      </c>
      <c r="H6415" s="50"/>
    </row>
    <row r="6416" spans="1:8" ht="43.5">
      <c r="A6416" s="151" t="s">
        <v>2072</v>
      </c>
      <c r="B6416" s="151" t="s">
        <v>73</v>
      </c>
      <c r="C6416" s="151" t="s">
        <v>74</v>
      </c>
      <c r="D6416" s="151" t="s">
        <v>72</v>
      </c>
      <c r="E6416" s="152">
        <v>8</v>
      </c>
      <c r="F6416" s="153">
        <v>119000</v>
      </c>
      <c r="G6416" s="153">
        <v>952000</v>
      </c>
      <c r="H6416" s="50"/>
    </row>
    <row r="6417" spans="1:8" ht="43.5">
      <c r="A6417" s="151" t="s">
        <v>2072</v>
      </c>
      <c r="B6417" s="151" t="s">
        <v>98</v>
      </c>
      <c r="C6417" s="151" t="s">
        <v>99</v>
      </c>
      <c r="D6417" s="151" t="s">
        <v>72</v>
      </c>
      <c r="E6417" s="152">
        <v>11</v>
      </c>
      <c r="F6417" s="153">
        <v>99000</v>
      </c>
      <c r="G6417" s="153">
        <v>1089000</v>
      </c>
      <c r="H6417" s="50"/>
    </row>
    <row r="6418" spans="1:8" ht="29.25">
      <c r="A6418" s="151" t="s">
        <v>2073</v>
      </c>
      <c r="B6418" s="151" t="s">
        <v>73</v>
      </c>
      <c r="C6418" s="151" t="s">
        <v>74</v>
      </c>
      <c r="D6418" s="151" t="s">
        <v>72</v>
      </c>
      <c r="E6418" s="152">
        <v>4</v>
      </c>
      <c r="F6418" s="153">
        <v>119000</v>
      </c>
      <c r="G6418" s="153">
        <v>476000</v>
      </c>
      <c r="H6418" s="50"/>
    </row>
    <row r="6419" spans="1:8" ht="29.25">
      <c r="A6419" s="151" t="s">
        <v>2073</v>
      </c>
      <c r="B6419" s="151" t="s">
        <v>91</v>
      </c>
      <c r="C6419" s="151" t="s">
        <v>92</v>
      </c>
      <c r="D6419" s="151" t="s">
        <v>72</v>
      </c>
      <c r="E6419" s="152">
        <v>7</v>
      </c>
      <c r="F6419" s="153">
        <v>249000</v>
      </c>
      <c r="G6419" s="153">
        <v>1743000</v>
      </c>
      <c r="H6419" s="50"/>
    </row>
    <row r="6420" spans="1:8" ht="29.25">
      <c r="A6420" s="151" t="s">
        <v>2074</v>
      </c>
      <c r="B6420" s="151" t="s">
        <v>96</v>
      </c>
      <c r="C6420" s="151" t="s">
        <v>97</v>
      </c>
      <c r="D6420" s="151" t="s">
        <v>72</v>
      </c>
      <c r="E6420" s="152">
        <v>2</v>
      </c>
      <c r="F6420" s="153">
        <v>449000</v>
      </c>
      <c r="G6420" s="153">
        <v>898000</v>
      </c>
      <c r="H6420" s="50"/>
    </row>
    <row r="6421" spans="1:8" ht="29.25">
      <c r="A6421" s="151" t="s">
        <v>2074</v>
      </c>
      <c r="B6421" s="151" t="s">
        <v>88</v>
      </c>
      <c r="C6421" s="151" t="s">
        <v>89</v>
      </c>
      <c r="D6421" s="151" t="s">
        <v>72</v>
      </c>
      <c r="E6421" s="152">
        <v>1</v>
      </c>
      <c r="F6421" s="153">
        <v>299000</v>
      </c>
      <c r="G6421" s="153">
        <v>299000</v>
      </c>
      <c r="H6421" s="50"/>
    </row>
    <row r="6422" spans="1:8" ht="29.25">
      <c r="A6422" s="151" t="s">
        <v>2074</v>
      </c>
      <c r="B6422" s="151" t="s">
        <v>83</v>
      </c>
      <c r="C6422" s="151" t="s">
        <v>84</v>
      </c>
      <c r="D6422" s="151" t="s">
        <v>72</v>
      </c>
      <c r="E6422" s="152">
        <v>2</v>
      </c>
      <c r="F6422" s="153">
        <v>125000</v>
      </c>
      <c r="G6422" s="153">
        <v>250000</v>
      </c>
      <c r="H6422" s="50"/>
    </row>
    <row r="6423" spans="1:8" ht="29.25">
      <c r="A6423" s="151" t="s">
        <v>2074</v>
      </c>
      <c r="B6423" s="151" t="s">
        <v>79</v>
      </c>
      <c r="C6423" s="151" t="s">
        <v>80</v>
      </c>
      <c r="D6423" s="151" t="s">
        <v>72</v>
      </c>
      <c r="E6423" s="152">
        <v>11</v>
      </c>
      <c r="F6423" s="153">
        <v>129000</v>
      </c>
      <c r="G6423" s="153">
        <v>1419000</v>
      </c>
      <c r="H6423" s="50"/>
    </row>
    <row r="6424" spans="1:8" ht="29.25">
      <c r="A6424" s="151" t="s">
        <v>2074</v>
      </c>
      <c r="B6424" s="151" t="s">
        <v>86</v>
      </c>
      <c r="C6424" s="151" t="s">
        <v>87</v>
      </c>
      <c r="D6424" s="151" t="s">
        <v>72</v>
      </c>
      <c r="E6424" s="152">
        <v>8</v>
      </c>
      <c r="F6424" s="153">
        <v>169000</v>
      </c>
      <c r="G6424" s="153">
        <v>1352000</v>
      </c>
      <c r="H6424" s="50"/>
    </row>
    <row r="6425" spans="1:8" ht="29.25">
      <c r="A6425" s="151" t="s">
        <v>2074</v>
      </c>
      <c r="B6425" s="151" t="s">
        <v>98</v>
      </c>
      <c r="C6425" s="151" t="s">
        <v>99</v>
      </c>
      <c r="D6425" s="151" t="s">
        <v>72</v>
      </c>
      <c r="E6425" s="152">
        <v>9</v>
      </c>
      <c r="F6425" s="153">
        <v>99000</v>
      </c>
      <c r="G6425" s="153">
        <v>891000</v>
      </c>
      <c r="H6425" s="50"/>
    </row>
    <row r="6426" spans="1:8" ht="29.25">
      <c r="A6426" s="151" t="s">
        <v>2075</v>
      </c>
      <c r="B6426" s="151" t="s">
        <v>73</v>
      </c>
      <c r="C6426" s="151" t="s">
        <v>74</v>
      </c>
      <c r="D6426" s="151" t="s">
        <v>72</v>
      </c>
      <c r="E6426" s="152">
        <v>7</v>
      </c>
      <c r="F6426" s="153">
        <v>119000</v>
      </c>
      <c r="G6426" s="153">
        <v>833000</v>
      </c>
      <c r="H6426" s="50"/>
    </row>
    <row r="6427" spans="1:8" ht="29.25">
      <c r="A6427" s="151" t="s">
        <v>2075</v>
      </c>
      <c r="B6427" s="151" t="s">
        <v>91</v>
      </c>
      <c r="C6427" s="151" t="s">
        <v>92</v>
      </c>
      <c r="D6427" s="151" t="s">
        <v>72</v>
      </c>
      <c r="E6427" s="152">
        <v>3</v>
      </c>
      <c r="F6427" s="153">
        <v>249000</v>
      </c>
      <c r="G6427" s="153">
        <v>747000</v>
      </c>
      <c r="H6427" s="50"/>
    </row>
    <row r="6428" spans="1:8" ht="29.25">
      <c r="A6428" s="151" t="s">
        <v>2075</v>
      </c>
      <c r="B6428" s="151" t="s">
        <v>79</v>
      </c>
      <c r="C6428" s="151" t="s">
        <v>80</v>
      </c>
      <c r="D6428" s="151" t="s">
        <v>72</v>
      </c>
      <c r="E6428" s="152">
        <v>5</v>
      </c>
      <c r="F6428" s="153">
        <v>129000</v>
      </c>
      <c r="G6428" s="153">
        <v>645000</v>
      </c>
      <c r="H6428" s="50"/>
    </row>
    <row r="6429" spans="1:8" ht="43.5">
      <c r="A6429" s="151" t="s">
        <v>2076</v>
      </c>
      <c r="B6429" s="151" t="s">
        <v>98</v>
      </c>
      <c r="C6429" s="151" t="s">
        <v>99</v>
      </c>
      <c r="D6429" s="151" t="s">
        <v>72</v>
      </c>
      <c r="E6429" s="152">
        <v>9</v>
      </c>
      <c r="F6429" s="153">
        <v>99000</v>
      </c>
      <c r="G6429" s="153">
        <v>891000</v>
      </c>
      <c r="H6429" s="50"/>
    </row>
    <row r="6430" spans="1:8" ht="43.5">
      <c r="A6430" s="151" t="s">
        <v>2076</v>
      </c>
      <c r="B6430" s="151" t="s">
        <v>91</v>
      </c>
      <c r="C6430" s="151" t="s">
        <v>92</v>
      </c>
      <c r="D6430" s="151" t="s">
        <v>72</v>
      </c>
      <c r="E6430" s="152">
        <v>5</v>
      </c>
      <c r="F6430" s="153">
        <v>249000</v>
      </c>
      <c r="G6430" s="153">
        <v>1245000</v>
      </c>
      <c r="H6430" s="50"/>
    </row>
    <row r="6431" spans="1:8" ht="43.5">
      <c r="A6431" s="151" t="s">
        <v>2076</v>
      </c>
      <c r="B6431" s="151" t="s">
        <v>81</v>
      </c>
      <c r="C6431" s="151" t="s">
        <v>82</v>
      </c>
      <c r="D6431" s="151" t="s">
        <v>72</v>
      </c>
      <c r="E6431" s="152">
        <v>6</v>
      </c>
      <c r="F6431" s="153">
        <v>159000</v>
      </c>
      <c r="G6431" s="153">
        <v>954000</v>
      </c>
      <c r="H6431" s="50"/>
    </row>
    <row r="6432" spans="1:8" ht="43.5">
      <c r="A6432" s="151" t="s">
        <v>2076</v>
      </c>
      <c r="B6432" s="151" t="s">
        <v>75</v>
      </c>
      <c r="C6432" s="151" t="s">
        <v>76</v>
      </c>
      <c r="D6432" s="151" t="s">
        <v>78</v>
      </c>
      <c r="E6432" s="152">
        <v>10</v>
      </c>
      <c r="F6432" s="153">
        <v>189000</v>
      </c>
      <c r="G6432" s="153">
        <v>1890000</v>
      </c>
      <c r="H6432" s="50"/>
    </row>
    <row r="6433" spans="1:8" ht="43.5">
      <c r="A6433" s="151" t="s">
        <v>2076</v>
      </c>
      <c r="B6433" s="151" t="s">
        <v>88</v>
      </c>
      <c r="C6433" s="151" t="s">
        <v>89</v>
      </c>
      <c r="D6433" s="151" t="s">
        <v>72</v>
      </c>
      <c r="E6433" s="152">
        <v>6</v>
      </c>
      <c r="F6433" s="153">
        <v>299000</v>
      </c>
      <c r="G6433" s="153">
        <v>1794000</v>
      </c>
      <c r="H6433" s="50"/>
    </row>
    <row r="6434" spans="1:8" ht="43.5">
      <c r="A6434" s="151" t="s">
        <v>2076</v>
      </c>
      <c r="B6434" s="151" t="s">
        <v>101</v>
      </c>
      <c r="C6434" s="151" t="s">
        <v>102</v>
      </c>
      <c r="D6434" s="151" t="s">
        <v>78</v>
      </c>
      <c r="E6434" s="152">
        <v>8</v>
      </c>
      <c r="F6434" s="153">
        <v>139000</v>
      </c>
      <c r="G6434" s="153">
        <v>1112000</v>
      </c>
      <c r="H6434" s="50"/>
    </row>
    <row r="6435" spans="1:8" ht="29.25">
      <c r="A6435" s="151" t="s">
        <v>2077</v>
      </c>
      <c r="B6435" s="151" t="s">
        <v>88</v>
      </c>
      <c r="C6435" s="151" t="s">
        <v>89</v>
      </c>
      <c r="D6435" s="151" t="s">
        <v>72</v>
      </c>
      <c r="E6435" s="152">
        <v>4</v>
      </c>
      <c r="F6435" s="153">
        <v>299000</v>
      </c>
      <c r="G6435" s="153">
        <v>1196000</v>
      </c>
      <c r="H6435" s="50"/>
    </row>
    <row r="6436" spans="1:8" ht="29.25">
      <c r="A6436" s="151" t="s">
        <v>2077</v>
      </c>
      <c r="B6436" s="151" t="s">
        <v>98</v>
      </c>
      <c r="C6436" s="151" t="s">
        <v>99</v>
      </c>
      <c r="D6436" s="151" t="s">
        <v>72</v>
      </c>
      <c r="E6436" s="152">
        <v>12</v>
      </c>
      <c r="F6436" s="153">
        <v>99000</v>
      </c>
      <c r="G6436" s="153">
        <v>1188000</v>
      </c>
      <c r="H6436" s="50"/>
    </row>
    <row r="6437" spans="1:8" ht="29.25">
      <c r="A6437" s="151" t="s">
        <v>2077</v>
      </c>
      <c r="B6437" s="151" t="s">
        <v>75</v>
      </c>
      <c r="C6437" s="151" t="s">
        <v>76</v>
      </c>
      <c r="D6437" s="151" t="s">
        <v>78</v>
      </c>
      <c r="E6437" s="152">
        <v>8</v>
      </c>
      <c r="F6437" s="153">
        <v>189000</v>
      </c>
      <c r="G6437" s="153">
        <v>1512000</v>
      </c>
      <c r="H6437" s="50"/>
    </row>
    <row r="6438" spans="1:8" ht="29.25">
      <c r="A6438" s="151" t="s">
        <v>2077</v>
      </c>
      <c r="B6438" s="151" t="s">
        <v>96</v>
      </c>
      <c r="C6438" s="151" t="s">
        <v>97</v>
      </c>
      <c r="D6438" s="151" t="s">
        <v>72</v>
      </c>
      <c r="E6438" s="152">
        <v>3</v>
      </c>
      <c r="F6438" s="153">
        <v>449000</v>
      </c>
      <c r="G6438" s="153">
        <v>1347000</v>
      </c>
      <c r="H6438" s="50"/>
    </row>
    <row r="6439" spans="1:8" ht="43.5">
      <c r="A6439" s="151" t="s">
        <v>2078</v>
      </c>
      <c r="B6439" s="151" t="s">
        <v>83</v>
      </c>
      <c r="C6439" s="151" t="s">
        <v>84</v>
      </c>
      <c r="D6439" s="151" t="s">
        <v>72</v>
      </c>
      <c r="E6439" s="152">
        <v>7</v>
      </c>
      <c r="F6439" s="153">
        <v>125000</v>
      </c>
      <c r="G6439" s="153">
        <v>875000</v>
      </c>
      <c r="H6439" s="50"/>
    </row>
    <row r="6440" spans="1:8" ht="43.5">
      <c r="A6440" s="151" t="s">
        <v>2078</v>
      </c>
      <c r="B6440" s="151" t="s">
        <v>98</v>
      </c>
      <c r="C6440" s="151" t="s">
        <v>99</v>
      </c>
      <c r="D6440" s="151" t="s">
        <v>72</v>
      </c>
      <c r="E6440" s="152">
        <v>10</v>
      </c>
      <c r="F6440" s="153">
        <v>99000</v>
      </c>
      <c r="G6440" s="153">
        <v>990000</v>
      </c>
      <c r="H6440" s="50"/>
    </row>
    <row r="6441" spans="1:8" ht="43.5">
      <c r="A6441" s="151" t="s">
        <v>2078</v>
      </c>
      <c r="B6441" s="151" t="s">
        <v>93</v>
      </c>
      <c r="C6441" s="151" t="s">
        <v>94</v>
      </c>
      <c r="D6441" s="151" t="s">
        <v>72</v>
      </c>
      <c r="E6441" s="152">
        <v>1</v>
      </c>
      <c r="F6441" s="153">
        <v>549000</v>
      </c>
      <c r="G6441" s="153">
        <v>549000</v>
      </c>
      <c r="H6441" s="50"/>
    </row>
    <row r="6442" spans="1:8" ht="43.5">
      <c r="A6442" s="151" t="s">
        <v>2078</v>
      </c>
      <c r="B6442" s="151" t="s">
        <v>79</v>
      </c>
      <c r="C6442" s="151" t="s">
        <v>80</v>
      </c>
      <c r="D6442" s="151" t="s">
        <v>72</v>
      </c>
      <c r="E6442" s="152">
        <v>4</v>
      </c>
      <c r="F6442" s="153">
        <v>129000</v>
      </c>
      <c r="G6442" s="153">
        <v>516000</v>
      </c>
      <c r="H6442" s="50"/>
    </row>
    <row r="6443" spans="1:8" ht="43.5">
      <c r="A6443" s="151" t="s">
        <v>2078</v>
      </c>
      <c r="B6443" s="151" t="s">
        <v>73</v>
      </c>
      <c r="C6443" s="151" t="s">
        <v>74</v>
      </c>
      <c r="D6443" s="151" t="s">
        <v>72</v>
      </c>
      <c r="E6443" s="152">
        <v>9</v>
      </c>
      <c r="F6443" s="153">
        <v>119000</v>
      </c>
      <c r="G6443" s="153">
        <v>1071000</v>
      </c>
      <c r="H6443" s="50"/>
    </row>
    <row r="6444" spans="1:8" ht="43.5">
      <c r="A6444" s="151" t="s">
        <v>2079</v>
      </c>
      <c r="B6444" s="151" t="s">
        <v>101</v>
      </c>
      <c r="C6444" s="151" t="s">
        <v>102</v>
      </c>
      <c r="D6444" s="151" t="s">
        <v>78</v>
      </c>
      <c r="E6444" s="152">
        <v>9</v>
      </c>
      <c r="F6444" s="153">
        <v>139000</v>
      </c>
      <c r="G6444" s="153">
        <v>1251000</v>
      </c>
      <c r="H6444" s="50"/>
    </row>
    <row r="6445" spans="1:8" ht="43.5">
      <c r="A6445" s="151" t="s">
        <v>2079</v>
      </c>
      <c r="B6445" s="151" t="s">
        <v>81</v>
      </c>
      <c r="C6445" s="151" t="s">
        <v>82</v>
      </c>
      <c r="D6445" s="151" t="s">
        <v>72</v>
      </c>
      <c r="E6445" s="152">
        <v>4</v>
      </c>
      <c r="F6445" s="153">
        <v>159000</v>
      </c>
      <c r="G6445" s="153">
        <v>636000</v>
      </c>
      <c r="H6445" s="50"/>
    </row>
    <row r="6446" spans="1:8" ht="43.5">
      <c r="A6446" s="151" t="s">
        <v>2079</v>
      </c>
      <c r="B6446" s="151" t="s">
        <v>98</v>
      </c>
      <c r="C6446" s="151" t="s">
        <v>99</v>
      </c>
      <c r="D6446" s="151" t="s">
        <v>72</v>
      </c>
      <c r="E6446" s="152">
        <v>11</v>
      </c>
      <c r="F6446" s="153">
        <v>99000</v>
      </c>
      <c r="G6446" s="153">
        <v>1089000</v>
      </c>
      <c r="H6446" s="50"/>
    </row>
    <row r="6447" spans="1:8" ht="43.5">
      <c r="A6447" s="151" t="s">
        <v>2079</v>
      </c>
      <c r="B6447" s="151" t="s">
        <v>86</v>
      </c>
      <c r="C6447" s="151" t="s">
        <v>87</v>
      </c>
      <c r="D6447" s="151" t="s">
        <v>72</v>
      </c>
      <c r="E6447" s="152">
        <v>4</v>
      </c>
      <c r="F6447" s="153">
        <v>169000</v>
      </c>
      <c r="G6447" s="153">
        <v>676000</v>
      </c>
      <c r="H6447" s="50"/>
    </row>
    <row r="6448" spans="1:8" ht="43.5">
      <c r="A6448" s="151" t="s">
        <v>2080</v>
      </c>
      <c r="B6448" s="151" t="s">
        <v>88</v>
      </c>
      <c r="C6448" s="151" t="s">
        <v>89</v>
      </c>
      <c r="D6448" s="151" t="s">
        <v>72</v>
      </c>
      <c r="E6448" s="152">
        <v>6</v>
      </c>
      <c r="F6448" s="153">
        <v>299000</v>
      </c>
      <c r="G6448" s="153">
        <v>1794000</v>
      </c>
      <c r="H6448" s="50"/>
    </row>
    <row r="6449" spans="1:8" ht="43.5">
      <c r="A6449" s="151" t="s">
        <v>2080</v>
      </c>
      <c r="B6449" s="151" t="s">
        <v>98</v>
      </c>
      <c r="C6449" s="151" t="s">
        <v>99</v>
      </c>
      <c r="D6449" s="151" t="s">
        <v>72</v>
      </c>
      <c r="E6449" s="152">
        <v>12</v>
      </c>
      <c r="F6449" s="153">
        <v>99000</v>
      </c>
      <c r="G6449" s="153">
        <v>1188000</v>
      </c>
      <c r="H6449" s="50"/>
    </row>
    <row r="6450" spans="1:8" ht="43.5">
      <c r="A6450" s="151" t="s">
        <v>2080</v>
      </c>
      <c r="B6450" s="151" t="s">
        <v>96</v>
      </c>
      <c r="C6450" s="151" t="s">
        <v>97</v>
      </c>
      <c r="D6450" s="151" t="s">
        <v>72</v>
      </c>
      <c r="E6450" s="152">
        <v>2</v>
      </c>
      <c r="F6450" s="153">
        <v>449000</v>
      </c>
      <c r="G6450" s="153">
        <v>898000</v>
      </c>
      <c r="H6450" s="50"/>
    </row>
    <row r="6451" spans="1:8" ht="43.5">
      <c r="A6451" s="151" t="s">
        <v>2080</v>
      </c>
      <c r="B6451" s="151" t="s">
        <v>73</v>
      </c>
      <c r="C6451" s="151" t="s">
        <v>74</v>
      </c>
      <c r="D6451" s="151" t="s">
        <v>72</v>
      </c>
      <c r="E6451" s="152">
        <v>12</v>
      </c>
      <c r="F6451" s="153">
        <v>119000</v>
      </c>
      <c r="G6451" s="153">
        <v>1428000</v>
      </c>
      <c r="H6451" s="50"/>
    </row>
    <row r="6452" spans="1:8" ht="43.5">
      <c r="A6452" s="151" t="s">
        <v>2080</v>
      </c>
      <c r="B6452" s="151" t="s">
        <v>75</v>
      </c>
      <c r="C6452" s="151" t="s">
        <v>76</v>
      </c>
      <c r="D6452" s="151" t="s">
        <v>78</v>
      </c>
      <c r="E6452" s="152">
        <v>12</v>
      </c>
      <c r="F6452" s="153">
        <v>189000</v>
      </c>
      <c r="G6452" s="153">
        <v>2268000</v>
      </c>
      <c r="H6452" s="50"/>
    </row>
    <row r="6453" spans="1:8" ht="43.5">
      <c r="A6453" s="151" t="s">
        <v>2080</v>
      </c>
      <c r="B6453" s="151" t="s">
        <v>93</v>
      </c>
      <c r="C6453" s="151" t="s">
        <v>94</v>
      </c>
      <c r="D6453" s="151" t="s">
        <v>72</v>
      </c>
      <c r="E6453" s="152">
        <v>3</v>
      </c>
      <c r="F6453" s="153">
        <v>549000</v>
      </c>
      <c r="G6453" s="153">
        <v>1647000</v>
      </c>
      <c r="H6453" s="50"/>
    </row>
    <row r="6454" spans="1:8" ht="43.5">
      <c r="A6454" s="151" t="s">
        <v>2081</v>
      </c>
      <c r="B6454" s="151" t="s">
        <v>83</v>
      </c>
      <c r="C6454" s="151" t="s">
        <v>84</v>
      </c>
      <c r="D6454" s="151" t="s">
        <v>72</v>
      </c>
      <c r="E6454" s="152">
        <v>11</v>
      </c>
      <c r="F6454" s="153">
        <v>125000</v>
      </c>
      <c r="G6454" s="153">
        <v>1375000</v>
      </c>
      <c r="H6454" s="50"/>
    </row>
    <row r="6455" spans="1:8" ht="43.5">
      <c r="A6455" s="151" t="s">
        <v>2081</v>
      </c>
      <c r="B6455" s="151" t="s">
        <v>86</v>
      </c>
      <c r="C6455" s="151" t="s">
        <v>87</v>
      </c>
      <c r="D6455" s="151" t="s">
        <v>72</v>
      </c>
      <c r="E6455" s="152">
        <v>3</v>
      </c>
      <c r="F6455" s="153">
        <v>169000</v>
      </c>
      <c r="G6455" s="153">
        <v>507000</v>
      </c>
      <c r="H6455" s="50"/>
    </row>
    <row r="6456" spans="1:8" ht="43.5">
      <c r="A6456" s="151" t="s">
        <v>2081</v>
      </c>
      <c r="B6456" s="151" t="s">
        <v>73</v>
      </c>
      <c r="C6456" s="151" t="s">
        <v>74</v>
      </c>
      <c r="D6456" s="151" t="s">
        <v>72</v>
      </c>
      <c r="E6456" s="152">
        <v>8</v>
      </c>
      <c r="F6456" s="153">
        <v>119000</v>
      </c>
      <c r="G6456" s="153">
        <v>952000</v>
      </c>
      <c r="H6456" s="50"/>
    </row>
    <row r="6457" spans="1:8" ht="29.25">
      <c r="A6457" s="151" t="s">
        <v>2082</v>
      </c>
      <c r="B6457" s="151" t="s">
        <v>98</v>
      </c>
      <c r="C6457" s="151" t="s">
        <v>99</v>
      </c>
      <c r="D6457" s="151" t="s">
        <v>72</v>
      </c>
      <c r="E6457" s="152">
        <v>9</v>
      </c>
      <c r="F6457" s="153">
        <v>99000</v>
      </c>
      <c r="G6457" s="153">
        <v>891000</v>
      </c>
      <c r="H6457" s="50"/>
    </row>
    <row r="6458" spans="1:8" ht="29.25">
      <c r="A6458" s="151" t="s">
        <v>2082</v>
      </c>
      <c r="B6458" s="151" t="s">
        <v>93</v>
      </c>
      <c r="C6458" s="151" t="s">
        <v>94</v>
      </c>
      <c r="D6458" s="151" t="s">
        <v>72</v>
      </c>
      <c r="E6458" s="152">
        <v>5</v>
      </c>
      <c r="F6458" s="153">
        <v>549000</v>
      </c>
      <c r="G6458" s="153">
        <v>2745000</v>
      </c>
      <c r="H6458" s="50"/>
    </row>
    <row r="6459" spans="1:8" ht="29.25">
      <c r="A6459" s="151" t="s">
        <v>2082</v>
      </c>
      <c r="B6459" s="151" t="s">
        <v>96</v>
      </c>
      <c r="C6459" s="151" t="s">
        <v>97</v>
      </c>
      <c r="D6459" s="151" t="s">
        <v>72</v>
      </c>
      <c r="E6459" s="152">
        <v>5</v>
      </c>
      <c r="F6459" s="153">
        <v>449000</v>
      </c>
      <c r="G6459" s="153">
        <v>2245000</v>
      </c>
      <c r="H6459" s="50"/>
    </row>
    <row r="6460" spans="1:8" ht="29.25">
      <c r="A6460" s="151" t="s">
        <v>2083</v>
      </c>
      <c r="B6460" s="151" t="s">
        <v>98</v>
      </c>
      <c r="C6460" s="151" t="s">
        <v>99</v>
      </c>
      <c r="D6460" s="151" t="s">
        <v>72</v>
      </c>
      <c r="E6460" s="152">
        <v>7</v>
      </c>
      <c r="F6460" s="153">
        <v>99000</v>
      </c>
      <c r="G6460" s="153">
        <v>693000</v>
      </c>
      <c r="H6460" s="50"/>
    </row>
    <row r="6461" spans="1:8" ht="29.25">
      <c r="A6461" s="151" t="s">
        <v>2083</v>
      </c>
      <c r="B6461" s="151" t="s">
        <v>75</v>
      </c>
      <c r="C6461" s="151" t="s">
        <v>76</v>
      </c>
      <c r="D6461" s="151" t="s">
        <v>78</v>
      </c>
      <c r="E6461" s="152">
        <v>12</v>
      </c>
      <c r="F6461" s="153">
        <v>189000</v>
      </c>
      <c r="G6461" s="153">
        <v>2268000</v>
      </c>
      <c r="H6461" s="50"/>
    </row>
    <row r="6462" spans="1:8" ht="29.25">
      <c r="A6462" s="151" t="s">
        <v>2083</v>
      </c>
      <c r="B6462" s="151" t="s">
        <v>96</v>
      </c>
      <c r="C6462" s="151" t="s">
        <v>97</v>
      </c>
      <c r="D6462" s="151" t="s">
        <v>72</v>
      </c>
      <c r="E6462" s="152">
        <v>5</v>
      </c>
      <c r="F6462" s="153">
        <v>449000</v>
      </c>
      <c r="G6462" s="153">
        <v>2245000</v>
      </c>
      <c r="H6462" s="50"/>
    </row>
    <row r="6463" spans="1:8" ht="29.25">
      <c r="A6463" s="151" t="s">
        <v>2083</v>
      </c>
      <c r="B6463" s="151" t="s">
        <v>83</v>
      </c>
      <c r="C6463" s="151" t="s">
        <v>84</v>
      </c>
      <c r="D6463" s="151" t="s">
        <v>72</v>
      </c>
      <c r="E6463" s="152">
        <v>11</v>
      </c>
      <c r="F6463" s="153">
        <v>125000</v>
      </c>
      <c r="G6463" s="153">
        <v>1375000</v>
      </c>
      <c r="H6463" s="50"/>
    </row>
    <row r="6464" spans="1:8" ht="29.25">
      <c r="A6464" s="151" t="s">
        <v>2084</v>
      </c>
      <c r="B6464" s="151" t="s">
        <v>86</v>
      </c>
      <c r="C6464" s="151" t="s">
        <v>87</v>
      </c>
      <c r="D6464" s="151" t="s">
        <v>72</v>
      </c>
      <c r="E6464" s="152">
        <v>8</v>
      </c>
      <c r="F6464" s="153">
        <v>169000</v>
      </c>
      <c r="G6464" s="153">
        <v>1352000</v>
      </c>
      <c r="H6464" s="50"/>
    </row>
    <row r="6465" spans="1:8" ht="29.25">
      <c r="A6465" s="151" t="s">
        <v>2084</v>
      </c>
      <c r="B6465" s="151" t="s">
        <v>98</v>
      </c>
      <c r="C6465" s="151" t="s">
        <v>99</v>
      </c>
      <c r="D6465" s="151" t="s">
        <v>72</v>
      </c>
      <c r="E6465" s="152">
        <v>9</v>
      </c>
      <c r="F6465" s="153">
        <v>99000</v>
      </c>
      <c r="G6465" s="153">
        <v>891000</v>
      </c>
      <c r="H6465" s="50"/>
    </row>
    <row r="6466" spans="1:8" ht="29.25">
      <c r="A6466" s="151" t="s">
        <v>2084</v>
      </c>
      <c r="B6466" s="151" t="s">
        <v>81</v>
      </c>
      <c r="C6466" s="151" t="s">
        <v>82</v>
      </c>
      <c r="D6466" s="151" t="s">
        <v>72</v>
      </c>
      <c r="E6466" s="152">
        <v>4</v>
      </c>
      <c r="F6466" s="153">
        <v>159000</v>
      </c>
      <c r="G6466" s="153">
        <v>636000</v>
      </c>
      <c r="H6466" s="50"/>
    </row>
    <row r="6467" spans="1:8" ht="29.25">
      <c r="A6467" s="151" t="s">
        <v>2084</v>
      </c>
      <c r="B6467" s="151" t="s">
        <v>69</v>
      </c>
      <c r="C6467" s="151" t="s">
        <v>70</v>
      </c>
      <c r="D6467" s="151" t="s">
        <v>72</v>
      </c>
      <c r="E6467" s="152">
        <v>1</v>
      </c>
      <c r="F6467" s="153">
        <v>149000</v>
      </c>
      <c r="G6467" s="153">
        <v>149000</v>
      </c>
      <c r="H6467" s="50"/>
    </row>
    <row r="6468" spans="1:8" ht="29.25">
      <c r="A6468" s="151" t="s">
        <v>2084</v>
      </c>
      <c r="B6468" s="151" t="s">
        <v>83</v>
      </c>
      <c r="C6468" s="151" t="s">
        <v>84</v>
      </c>
      <c r="D6468" s="151" t="s">
        <v>72</v>
      </c>
      <c r="E6468" s="152">
        <v>11</v>
      </c>
      <c r="F6468" s="153">
        <v>125000</v>
      </c>
      <c r="G6468" s="153">
        <v>1375000</v>
      </c>
      <c r="H6468" s="50"/>
    </row>
    <row r="6469" spans="1:8" ht="29.25">
      <c r="A6469" s="151" t="s">
        <v>2085</v>
      </c>
      <c r="B6469" s="151" t="s">
        <v>81</v>
      </c>
      <c r="C6469" s="151" t="s">
        <v>82</v>
      </c>
      <c r="D6469" s="151" t="s">
        <v>72</v>
      </c>
      <c r="E6469" s="152">
        <v>3</v>
      </c>
      <c r="F6469" s="153">
        <v>159000</v>
      </c>
      <c r="G6469" s="153">
        <v>477000</v>
      </c>
      <c r="H6469" s="50"/>
    </row>
    <row r="6470" spans="1:8" ht="29.25">
      <c r="A6470" s="151" t="s">
        <v>2085</v>
      </c>
      <c r="B6470" s="151" t="s">
        <v>101</v>
      </c>
      <c r="C6470" s="151" t="s">
        <v>102</v>
      </c>
      <c r="D6470" s="151" t="s">
        <v>78</v>
      </c>
      <c r="E6470" s="152">
        <v>8</v>
      </c>
      <c r="F6470" s="153">
        <v>139000</v>
      </c>
      <c r="G6470" s="153">
        <v>1112000</v>
      </c>
      <c r="H6470" s="50"/>
    </row>
    <row r="6471" spans="1:8" ht="43.5">
      <c r="A6471" s="151" t="s">
        <v>2086</v>
      </c>
      <c r="B6471" s="151" t="s">
        <v>93</v>
      </c>
      <c r="C6471" s="151" t="s">
        <v>94</v>
      </c>
      <c r="D6471" s="151" t="s">
        <v>72</v>
      </c>
      <c r="E6471" s="152">
        <v>5</v>
      </c>
      <c r="F6471" s="153">
        <v>549000</v>
      </c>
      <c r="G6471" s="153">
        <v>2745000</v>
      </c>
      <c r="H6471" s="50"/>
    </row>
    <row r="6472" spans="1:8" ht="43.5">
      <c r="A6472" s="151" t="s">
        <v>2086</v>
      </c>
      <c r="B6472" s="151" t="s">
        <v>83</v>
      </c>
      <c r="C6472" s="151" t="s">
        <v>84</v>
      </c>
      <c r="D6472" s="151" t="s">
        <v>72</v>
      </c>
      <c r="E6472" s="152">
        <v>1</v>
      </c>
      <c r="F6472" s="153">
        <v>125000</v>
      </c>
      <c r="G6472" s="153">
        <v>125000</v>
      </c>
      <c r="H6472" s="50"/>
    </row>
    <row r="6473" spans="1:8" ht="29.25">
      <c r="A6473" s="151" t="s">
        <v>2087</v>
      </c>
      <c r="B6473" s="151" t="s">
        <v>96</v>
      </c>
      <c r="C6473" s="151" t="s">
        <v>97</v>
      </c>
      <c r="D6473" s="151" t="s">
        <v>72</v>
      </c>
      <c r="E6473" s="152">
        <v>3</v>
      </c>
      <c r="F6473" s="153">
        <v>449000</v>
      </c>
      <c r="G6473" s="153">
        <v>1347000</v>
      </c>
      <c r="H6473" s="50"/>
    </row>
    <row r="6474" spans="1:8" ht="29.25">
      <c r="A6474" s="151" t="s">
        <v>2087</v>
      </c>
      <c r="B6474" s="151" t="s">
        <v>88</v>
      </c>
      <c r="C6474" s="151" t="s">
        <v>89</v>
      </c>
      <c r="D6474" s="151" t="s">
        <v>72</v>
      </c>
      <c r="E6474" s="152">
        <v>4</v>
      </c>
      <c r="F6474" s="153">
        <v>299000</v>
      </c>
      <c r="G6474" s="153">
        <v>1196000</v>
      </c>
      <c r="H6474" s="50"/>
    </row>
    <row r="6475" spans="1:8" ht="29.25">
      <c r="A6475" s="151" t="s">
        <v>2087</v>
      </c>
      <c r="B6475" s="151" t="s">
        <v>101</v>
      </c>
      <c r="C6475" s="151" t="s">
        <v>102</v>
      </c>
      <c r="D6475" s="151" t="s">
        <v>78</v>
      </c>
      <c r="E6475" s="152">
        <v>6</v>
      </c>
      <c r="F6475" s="153">
        <v>139000</v>
      </c>
      <c r="G6475" s="153">
        <v>834000</v>
      </c>
      <c r="H6475" s="50"/>
    </row>
    <row r="6476" spans="1:8" ht="43.5">
      <c r="A6476" s="151" t="s">
        <v>2088</v>
      </c>
      <c r="B6476" s="151" t="s">
        <v>73</v>
      </c>
      <c r="C6476" s="151" t="s">
        <v>74</v>
      </c>
      <c r="D6476" s="151" t="s">
        <v>72</v>
      </c>
      <c r="E6476" s="152">
        <v>4</v>
      </c>
      <c r="F6476" s="153">
        <v>119000</v>
      </c>
      <c r="G6476" s="153">
        <v>476000</v>
      </c>
      <c r="H6476" s="50"/>
    </row>
    <row r="6477" spans="1:8" ht="43.5">
      <c r="A6477" s="151" t="s">
        <v>2088</v>
      </c>
      <c r="B6477" s="151" t="s">
        <v>79</v>
      </c>
      <c r="C6477" s="151" t="s">
        <v>80</v>
      </c>
      <c r="D6477" s="151" t="s">
        <v>72</v>
      </c>
      <c r="E6477" s="152">
        <v>9</v>
      </c>
      <c r="F6477" s="153">
        <v>129000</v>
      </c>
      <c r="G6477" s="153">
        <v>1161000</v>
      </c>
      <c r="H6477" s="50"/>
    </row>
    <row r="6478" spans="1:8" ht="29.25">
      <c r="A6478" s="151" t="s">
        <v>2089</v>
      </c>
      <c r="B6478" s="151" t="s">
        <v>88</v>
      </c>
      <c r="C6478" s="151" t="s">
        <v>89</v>
      </c>
      <c r="D6478" s="151" t="s">
        <v>72</v>
      </c>
      <c r="E6478" s="152">
        <v>2</v>
      </c>
      <c r="F6478" s="153">
        <v>299000</v>
      </c>
      <c r="G6478" s="153">
        <v>598000</v>
      </c>
      <c r="H6478" s="50"/>
    </row>
    <row r="6479" spans="1:8" ht="29.25">
      <c r="A6479" s="151" t="s">
        <v>2089</v>
      </c>
      <c r="B6479" s="151" t="s">
        <v>81</v>
      </c>
      <c r="C6479" s="151" t="s">
        <v>82</v>
      </c>
      <c r="D6479" s="151" t="s">
        <v>72</v>
      </c>
      <c r="E6479" s="152">
        <v>7</v>
      </c>
      <c r="F6479" s="153">
        <v>159000</v>
      </c>
      <c r="G6479" s="153">
        <v>1113000</v>
      </c>
      <c r="H6479" s="50"/>
    </row>
    <row r="6480" spans="1:8" ht="29.25">
      <c r="A6480" s="151" t="s">
        <v>2089</v>
      </c>
      <c r="B6480" s="151" t="s">
        <v>86</v>
      </c>
      <c r="C6480" s="151" t="s">
        <v>87</v>
      </c>
      <c r="D6480" s="151" t="s">
        <v>72</v>
      </c>
      <c r="E6480" s="152">
        <v>4</v>
      </c>
      <c r="F6480" s="153">
        <v>169000</v>
      </c>
      <c r="G6480" s="153">
        <v>676000</v>
      </c>
      <c r="H6480" s="50"/>
    </row>
    <row r="6481" spans="1:8" ht="29.25">
      <c r="A6481" s="151" t="s">
        <v>2089</v>
      </c>
      <c r="B6481" s="151" t="s">
        <v>101</v>
      </c>
      <c r="C6481" s="151" t="s">
        <v>102</v>
      </c>
      <c r="D6481" s="151" t="s">
        <v>78</v>
      </c>
      <c r="E6481" s="152">
        <v>11</v>
      </c>
      <c r="F6481" s="153">
        <v>139000</v>
      </c>
      <c r="G6481" s="153">
        <v>1529000</v>
      </c>
      <c r="H6481" s="50"/>
    </row>
    <row r="6482" spans="1:8" ht="29.25">
      <c r="A6482" s="151" t="s">
        <v>2089</v>
      </c>
      <c r="B6482" s="151" t="s">
        <v>91</v>
      </c>
      <c r="C6482" s="151" t="s">
        <v>92</v>
      </c>
      <c r="D6482" s="151" t="s">
        <v>72</v>
      </c>
      <c r="E6482" s="152">
        <v>7</v>
      </c>
      <c r="F6482" s="153">
        <v>249000</v>
      </c>
      <c r="G6482" s="153">
        <v>1743000</v>
      </c>
      <c r="H6482" s="50"/>
    </row>
    <row r="6483" spans="1:8" ht="43.5">
      <c r="A6483" s="151" t="s">
        <v>2090</v>
      </c>
      <c r="B6483" s="151" t="s">
        <v>88</v>
      </c>
      <c r="C6483" s="151" t="s">
        <v>89</v>
      </c>
      <c r="D6483" s="151" t="s">
        <v>72</v>
      </c>
      <c r="E6483" s="152">
        <v>1</v>
      </c>
      <c r="F6483" s="153">
        <v>299000</v>
      </c>
      <c r="G6483" s="153">
        <v>299000</v>
      </c>
      <c r="H6483" s="50"/>
    </row>
    <row r="6484" spans="1:8" ht="43.5">
      <c r="A6484" s="151" t="s">
        <v>2090</v>
      </c>
      <c r="B6484" s="151" t="s">
        <v>69</v>
      </c>
      <c r="C6484" s="151" t="s">
        <v>70</v>
      </c>
      <c r="D6484" s="151" t="s">
        <v>72</v>
      </c>
      <c r="E6484" s="152">
        <v>10</v>
      </c>
      <c r="F6484" s="153">
        <v>149000</v>
      </c>
      <c r="G6484" s="153">
        <v>1490000</v>
      </c>
      <c r="H6484" s="50"/>
    </row>
    <row r="6485" spans="1:8" ht="43.5">
      <c r="A6485" s="151" t="s">
        <v>2090</v>
      </c>
      <c r="B6485" s="151" t="s">
        <v>75</v>
      </c>
      <c r="C6485" s="151" t="s">
        <v>76</v>
      </c>
      <c r="D6485" s="151" t="s">
        <v>78</v>
      </c>
      <c r="E6485" s="152">
        <v>6</v>
      </c>
      <c r="F6485" s="153">
        <v>189000</v>
      </c>
      <c r="G6485" s="153">
        <v>1134000</v>
      </c>
      <c r="H6485" s="50"/>
    </row>
    <row r="6486" spans="1:8" ht="43.5">
      <c r="A6486" s="151" t="s">
        <v>2090</v>
      </c>
      <c r="B6486" s="151" t="s">
        <v>93</v>
      </c>
      <c r="C6486" s="151" t="s">
        <v>94</v>
      </c>
      <c r="D6486" s="151" t="s">
        <v>72</v>
      </c>
      <c r="E6486" s="152">
        <v>1</v>
      </c>
      <c r="F6486" s="153">
        <v>549000</v>
      </c>
      <c r="G6486" s="153">
        <v>549000</v>
      </c>
      <c r="H6486" s="50"/>
    </row>
    <row r="6487" spans="1:8" ht="43.5">
      <c r="A6487" s="151" t="s">
        <v>2090</v>
      </c>
      <c r="B6487" s="151" t="s">
        <v>96</v>
      </c>
      <c r="C6487" s="151" t="s">
        <v>97</v>
      </c>
      <c r="D6487" s="151" t="s">
        <v>72</v>
      </c>
      <c r="E6487" s="152">
        <v>2</v>
      </c>
      <c r="F6487" s="153">
        <v>449000</v>
      </c>
      <c r="G6487" s="153">
        <v>898000</v>
      </c>
      <c r="H6487" s="50"/>
    </row>
    <row r="6488" spans="1:8" ht="43.5">
      <c r="A6488" s="151" t="s">
        <v>2090</v>
      </c>
      <c r="B6488" s="151" t="s">
        <v>73</v>
      </c>
      <c r="C6488" s="151" t="s">
        <v>74</v>
      </c>
      <c r="D6488" s="151" t="s">
        <v>72</v>
      </c>
      <c r="E6488" s="152">
        <v>8</v>
      </c>
      <c r="F6488" s="153">
        <v>119000</v>
      </c>
      <c r="G6488" s="153">
        <v>952000</v>
      </c>
      <c r="H6488" s="50"/>
    </row>
    <row r="6489" spans="1:8" ht="43.5">
      <c r="A6489" s="151" t="s">
        <v>2091</v>
      </c>
      <c r="B6489" s="151" t="s">
        <v>101</v>
      </c>
      <c r="C6489" s="151" t="s">
        <v>102</v>
      </c>
      <c r="D6489" s="151" t="s">
        <v>78</v>
      </c>
      <c r="E6489" s="152">
        <v>2</v>
      </c>
      <c r="F6489" s="153">
        <v>139000</v>
      </c>
      <c r="G6489" s="153">
        <v>278000</v>
      </c>
      <c r="H6489" s="50"/>
    </row>
    <row r="6490" spans="1:8" ht="43.5">
      <c r="A6490" s="151" t="s">
        <v>2091</v>
      </c>
      <c r="B6490" s="151" t="s">
        <v>91</v>
      </c>
      <c r="C6490" s="151" t="s">
        <v>92</v>
      </c>
      <c r="D6490" s="151" t="s">
        <v>72</v>
      </c>
      <c r="E6490" s="152">
        <v>3</v>
      </c>
      <c r="F6490" s="153">
        <v>249000</v>
      </c>
      <c r="G6490" s="153">
        <v>747000</v>
      </c>
      <c r="H6490" s="50"/>
    </row>
    <row r="6491" spans="1:8" ht="43.5">
      <c r="A6491" s="151" t="s">
        <v>2091</v>
      </c>
      <c r="B6491" s="151" t="s">
        <v>79</v>
      </c>
      <c r="C6491" s="151" t="s">
        <v>80</v>
      </c>
      <c r="D6491" s="151" t="s">
        <v>72</v>
      </c>
      <c r="E6491" s="152">
        <v>5</v>
      </c>
      <c r="F6491" s="153">
        <v>129000</v>
      </c>
      <c r="G6491" s="153">
        <v>645000</v>
      </c>
      <c r="H6491" s="50"/>
    </row>
    <row r="6492" spans="1:8" ht="43.5">
      <c r="A6492" s="151" t="s">
        <v>2091</v>
      </c>
      <c r="B6492" s="151" t="s">
        <v>75</v>
      </c>
      <c r="C6492" s="151" t="s">
        <v>76</v>
      </c>
      <c r="D6492" s="151" t="s">
        <v>78</v>
      </c>
      <c r="E6492" s="152">
        <v>4</v>
      </c>
      <c r="F6492" s="153">
        <v>189000</v>
      </c>
      <c r="G6492" s="153">
        <v>756000</v>
      </c>
      <c r="H6492" s="50"/>
    </row>
    <row r="6493" spans="1:8" ht="43.5">
      <c r="A6493" s="151" t="s">
        <v>2091</v>
      </c>
      <c r="B6493" s="151" t="s">
        <v>81</v>
      </c>
      <c r="C6493" s="151" t="s">
        <v>82</v>
      </c>
      <c r="D6493" s="151" t="s">
        <v>72</v>
      </c>
      <c r="E6493" s="152">
        <v>5</v>
      </c>
      <c r="F6493" s="153">
        <v>159000</v>
      </c>
      <c r="G6493" s="153">
        <v>795000</v>
      </c>
      <c r="H6493" s="50"/>
    </row>
    <row r="6494" spans="1:8" ht="29.25">
      <c r="A6494" s="151" t="s">
        <v>2092</v>
      </c>
      <c r="B6494" s="151" t="s">
        <v>79</v>
      </c>
      <c r="C6494" s="151" t="s">
        <v>80</v>
      </c>
      <c r="D6494" s="151" t="s">
        <v>72</v>
      </c>
      <c r="E6494" s="152">
        <v>1</v>
      </c>
      <c r="F6494" s="153">
        <v>129000</v>
      </c>
      <c r="G6494" s="153">
        <v>129000</v>
      </c>
      <c r="H6494" s="50"/>
    </row>
    <row r="6495" spans="1:8" ht="29.25">
      <c r="A6495" s="151" t="s">
        <v>2092</v>
      </c>
      <c r="B6495" s="151" t="s">
        <v>98</v>
      </c>
      <c r="C6495" s="151" t="s">
        <v>99</v>
      </c>
      <c r="D6495" s="151" t="s">
        <v>72</v>
      </c>
      <c r="E6495" s="152">
        <v>7</v>
      </c>
      <c r="F6495" s="153">
        <v>99000</v>
      </c>
      <c r="G6495" s="153">
        <v>693000</v>
      </c>
      <c r="H6495" s="50"/>
    </row>
    <row r="6496" spans="1:8" ht="29.25">
      <c r="A6496" s="151" t="s">
        <v>2092</v>
      </c>
      <c r="B6496" s="151" t="s">
        <v>93</v>
      </c>
      <c r="C6496" s="151" t="s">
        <v>94</v>
      </c>
      <c r="D6496" s="151" t="s">
        <v>72</v>
      </c>
      <c r="E6496" s="152">
        <v>1</v>
      </c>
      <c r="F6496" s="153">
        <v>549000</v>
      </c>
      <c r="G6496" s="153">
        <v>549000</v>
      </c>
      <c r="H6496" s="50"/>
    </row>
    <row r="6497" spans="1:8" ht="29.25">
      <c r="A6497" s="151" t="s">
        <v>2092</v>
      </c>
      <c r="B6497" s="151" t="s">
        <v>96</v>
      </c>
      <c r="C6497" s="151" t="s">
        <v>97</v>
      </c>
      <c r="D6497" s="151" t="s">
        <v>72</v>
      </c>
      <c r="E6497" s="152">
        <v>5</v>
      </c>
      <c r="F6497" s="153">
        <v>449000</v>
      </c>
      <c r="G6497" s="153">
        <v>2245000</v>
      </c>
      <c r="H6497" s="50"/>
    </row>
    <row r="6498" spans="1:8" ht="29.25">
      <c r="A6498" s="151" t="s">
        <v>2092</v>
      </c>
      <c r="B6498" s="151" t="s">
        <v>75</v>
      </c>
      <c r="C6498" s="151" t="s">
        <v>76</v>
      </c>
      <c r="D6498" s="151" t="s">
        <v>78</v>
      </c>
      <c r="E6498" s="152">
        <v>6</v>
      </c>
      <c r="F6498" s="153">
        <v>189000</v>
      </c>
      <c r="G6498" s="153">
        <v>1134000</v>
      </c>
      <c r="H6498" s="50"/>
    </row>
    <row r="6499" spans="1:8" ht="29.25">
      <c r="A6499" s="151" t="s">
        <v>2093</v>
      </c>
      <c r="B6499" s="151" t="s">
        <v>91</v>
      </c>
      <c r="C6499" s="151" t="s">
        <v>92</v>
      </c>
      <c r="D6499" s="151" t="s">
        <v>72</v>
      </c>
      <c r="E6499" s="152">
        <v>4</v>
      </c>
      <c r="F6499" s="153">
        <v>249000</v>
      </c>
      <c r="G6499" s="153">
        <v>996000</v>
      </c>
      <c r="H6499" s="50"/>
    </row>
    <row r="6500" spans="1:8" ht="29.25">
      <c r="A6500" s="151" t="s">
        <v>2093</v>
      </c>
      <c r="B6500" s="151" t="s">
        <v>86</v>
      </c>
      <c r="C6500" s="151" t="s">
        <v>87</v>
      </c>
      <c r="D6500" s="151" t="s">
        <v>72</v>
      </c>
      <c r="E6500" s="152">
        <v>10</v>
      </c>
      <c r="F6500" s="153">
        <v>169000</v>
      </c>
      <c r="G6500" s="153">
        <v>1690000</v>
      </c>
      <c r="H6500" s="50"/>
    </row>
    <row r="6501" spans="1:8" ht="29.25">
      <c r="A6501" s="151" t="s">
        <v>2094</v>
      </c>
      <c r="B6501" s="151" t="s">
        <v>88</v>
      </c>
      <c r="C6501" s="151" t="s">
        <v>89</v>
      </c>
      <c r="D6501" s="151" t="s">
        <v>72</v>
      </c>
      <c r="E6501" s="152">
        <v>7</v>
      </c>
      <c r="F6501" s="153">
        <v>299000</v>
      </c>
      <c r="G6501" s="153">
        <v>2093000</v>
      </c>
      <c r="H6501" s="50"/>
    </row>
    <row r="6502" spans="1:8" ht="29.25">
      <c r="A6502" s="151" t="s">
        <v>2094</v>
      </c>
      <c r="B6502" s="151" t="s">
        <v>91</v>
      </c>
      <c r="C6502" s="151" t="s">
        <v>92</v>
      </c>
      <c r="D6502" s="151" t="s">
        <v>72</v>
      </c>
      <c r="E6502" s="152">
        <v>4</v>
      </c>
      <c r="F6502" s="153">
        <v>249000</v>
      </c>
      <c r="G6502" s="153">
        <v>996000</v>
      </c>
      <c r="H6502" s="50"/>
    </row>
    <row r="6503" spans="1:8" ht="43.5">
      <c r="A6503" s="151" t="s">
        <v>2095</v>
      </c>
      <c r="B6503" s="151" t="s">
        <v>86</v>
      </c>
      <c r="C6503" s="151" t="s">
        <v>87</v>
      </c>
      <c r="D6503" s="151" t="s">
        <v>72</v>
      </c>
      <c r="E6503" s="152">
        <v>11</v>
      </c>
      <c r="F6503" s="153">
        <v>169000</v>
      </c>
      <c r="G6503" s="153">
        <v>1859000</v>
      </c>
      <c r="H6503" s="50"/>
    </row>
    <row r="6504" spans="1:8" ht="43.5">
      <c r="A6504" s="151" t="s">
        <v>2095</v>
      </c>
      <c r="B6504" s="151" t="s">
        <v>75</v>
      </c>
      <c r="C6504" s="151" t="s">
        <v>76</v>
      </c>
      <c r="D6504" s="151" t="s">
        <v>78</v>
      </c>
      <c r="E6504" s="152">
        <v>4</v>
      </c>
      <c r="F6504" s="153">
        <v>189000</v>
      </c>
      <c r="G6504" s="153">
        <v>756000</v>
      </c>
      <c r="H6504" s="50"/>
    </row>
    <row r="6505" spans="1:8" ht="43.5">
      <c r="A6505" s="151" t="s">
        <v>2095</v>
      </c>
      <c r="B6505" s="151" t="s">
        <v>96</v>
      </c>
      <c r="C6505" s="151" t="s">
        <v>97</v>
      </c>
      <c r="D6505" s="151" t="s">
        <v>72</v>
      </c>
      <c r="E6505" s="152">
        <v>3</v>
      </c>
      <c r="F6505" s="153">
        <v>449000</v>
      </c>
      <c r="G6505" s="153">
        <v>1347000</v>
      </c>
      <c r="H6505" s="50"/>
    </row>
    <row r="6506" spans="1:8" ht="43.5">
      <c r="A6506" s="151" t="s">
        <v>2095</v>
      </c>
      <c r="B6506" s="151" t="s">
        <v>101</v>
      </c>
      <c r="C6506" s="151" t="s">
        <v>102</v>
      </c>
      <c r="D6506" s="151" t="s">
        <v>78</v>
      </c>
      <c r="E6506" s="152">
        <v>10</v>
      </c>
      <c r="F6506" s="153">
        <v>139000</v>
      </c>
      <c r="G6506" s="153">
        <v>1390000</v>
      </c>
      <c r="H6506" s="50"/>
    </row>
    <row r="6507" spans="1:8" ht="43.5">
      <c r="A6507" s="151" t="s">
        <v>2096</v>
      </c>
      <c r="B6507" s="151" t="s">
        <v>86</v>
      </c>
      <c r="C6507" s="151" t="s">
        <v>87</v>
      </c>
      <c r="D6507" s="151" t="s">
        <v>72</v>
      </c>
      <c r="E6507" s="152">
        <v>6</v>
      </c>
      <c r="F6507" s="153">
        <v>169000</v>
      </c>
      <c r="G6507" s="153">
        <v>1014000</v>
      </c>
      <c r="H6507" s="50"/>
    </row>
    <row r="6508" spans="1:8" ht="43.5">
      <c r="A6508" s="151" t="s">
        <v>2096</v>
      </c>
      <c r="B6508" s="151" t="s">
        <v>81</v>
      </c>
      <c r="C6508" s="151" t="s">
        <v>82</v>
      </c>
      <c r="D6508" s="151" t="s">
        <v>72</v>
      </c>
      <c r="E6508" s="152">
        <v>8</v>
      </c>
      <c r="F6508" s="153">
        <v>159000</v>
      </c>
      <c r="G6508" s="153">
        <v>1272000</v>
      </c>
      <c r="H6508" s="50"/>
    </row>
    <row r="6509" spans="1:8" ht="43.5">
      <c r="A6509" s="151" t="s">
        <v>2097</v>
      </c>
      <c r="B6509" s="151" t="s">
        <v>98</v>
      </c>
      <c r="C6509" s="151" t="s">
        <v>99</v>
      </c>
      <c r="D6509" s="151" t="s">
        <v>72</v>
      </c>
      <c r="E6509" s="152">
        <v>5</v>
      </c>
      <c r="F6509" s="153">
        <v>99000</v>
      </c>
      <c r="G6509" s="153">
        <v>495000</v>
      </c>
      <c r="H6509" s="50"/>
    </row>
    <row r="6510" spans="1:8" ht="43.5">
      <c r="A6510" s="151" t="s">
        <v>2097</v>
      </c>
      <c r="B6510" s="151" t="s">
        <v>93</v>
      </c>
      <c r="C6510" s="151" t="s">
        <v>94</v>
      </c>
      <c r="D6510" s="151" t="s">
        <v>72</v>
      </c>
      <c r="E6510" s="152">
        <v>5</v>
      </c>
      <c r="F6510" s="153">
        <v>549000</v>
      </c>
      <c r="G6510" s="153">
        <v>2745000</v>
      </c>
      <c r="H6510" s="50"/>
    </row>
    <row r="6511" spans="1:8" ht="43.5">
      <c r="A6511" s="151" t="s">
        <v>2097</v>
      </c>
      <c r="B6511" s="151" t="s">
        <v>96</v>
      </c>
      <c r="C6511" s="151" t="s">
        <v>97</v>
      </c>
      <c r="D6511" s="151" t="s">
        <v>72</v>
      </c>
      <c r="E6511" s="152">
        <v>4</v>
      </c>
      <c r="F6511" s="153">
        <v>449000</v>
      </c>
      <c r="G6511" s="153">
        <v>1796000</v>
      </c>
      <c r="H6511" s="50"/>
    </row>
    <row r="6512" spans="1:8" ht="43.5">
      <c r="A6512" s="151" t="s">
        <v>2097</v>
      </c>
      <c r="B6512" s="151" t="s">
        <v>73</v>
      </c>
      <c r="C6512" s="151" t="s">
        <v>74</v>
      </c>
      <c r="D6512" s="151" t="s">
        <v>72</v>
      </c>
      <c r="E6512" s="152">
        <v>9</v>
      </c>
      <c r="F6512" s="153">
        <v>119000</v>
      </c>
      <c r="G6512" s="153">
        <v>1071000</v>
      </c>
      <c r="H6512" s="50"/>
    </row>
    <row r="6513" spans="1:8" ht="43.5">
      <c r="A6513" s="151" t="s">
        <v>2097</v>
      </c>
      <c r="B6513" s="151" t="s">
        <v>91</v>
      </c>
      <c r="C6513" s="151" t="s">
        <v>92</v>
      </c>
      <c r="D6513" s="151" t="s">
        <v>72</v>
      </c>
      <c r="E6513" s="152">
        <v>3</v>
      </c>
      <c r="F6513" s="153">
        <v>249000</v>
      </c>
      <c r="G6513" s="153">
        <v>747000</v>
      </c>
      <c r="H6513" s="50"/>
    </row>
    <row r="6514" spans="1:8" ht="43.5">
      <c r="A6514" s="151" t="s">
        <v>2097</v>
      </c>
      <c r="B6514" s="151" t="s">
        <v>83</v>
      </c>
      <c r="C6514" s="151" t="s">
        <v>84</v>
      </c>
      <c r="D6514" s="151" t="s">
        <v>72</v>
      </c>
      <c r="E6514" s="152">
        <v>9</v>
      </c>
      <c r="F6514" s="153">
        <v>125000</v>
      </c>
      <c r="G6514" s="153">
        <v>1125000</v>
      </c>
      <c r="H6514" s="50"/>
    </row>
    <row r="6515" spans="1:8" ht="29.25">
      <c r="A6515" s="151" t="s">
        <v>2098</v>
      </c>
      <c r="B6515" s="151" t="s">
        <v>101</v>
      </c>
      <c r="C6515" s="151" t="s">
        <v>102</v>
      </c>
      <c r="D6515" s="151" t="s">
        <v>78</v>
      </c>
      <c r="E6515" s="152">
        <v>4</v>
      </c>
      <c r="F6515" s="153">
        <v>139000</v>
      </c>
      <c r="G6515" s="153">
        <v>556000</v>
      </c>
      <c r="H6515" s="50"/>
    </row>
    <row r="6516" spans="1:8" ht="29.25">
      <c r="A6516" s="151" t="s">
        <v>2098</v>
      </c>
      <c r="B6516" s="151" t="s">
        <v>91</v>
      </c>
      <c r="C6516" s="151" t="s">
        <v>92</v>
      </c>
      <c r="D6516" s="151" t="s">
        <v>72</v>
      </c>
      <c r="E6516" s="152">
        <v>3</v>
      </c>
      <c r="F6516" s="153">
        <v>249000</v>
      </c>
      <c r="G6516" s="153">
        <v>747000</v>
      </c>
      <c r="H6516" s="50"/>
    </row>
    <row r="6517" spans="1:8" ht="29.25">
      <c r="A6517" s="151" t="s">
        <v>2098</v>
      </c>
      <c r="B6517" s="151" t="s">
        <v>86</v>
      </c>
      <c r="C6517" s="151" t="s">
        <v>87</v>
      </c>
      <c r="D6517" s="151" t="s">
        <v>72</v>
      </c>
      <c r="E6517" s="152">
        <v>2</v>
      </c>
      <c r="F6517" s="153">
        <v>169000</v>
      </c>
      <c r="G6517" s="153">
        <v>338000</v>
      </c>
      <c r="H6517" s="50"/>
    </row>
    <row r="6518" spans="1:8" ht="29.25">
      <c r="A6518" s="151" t="s">
        <v>2098</v>
      </c>
      <c r="B6518" s="151" t="s">
        <v>79</v>
      </c>
      <c r="C6518" s="151" t="s">
        <v>80</v>
      </c>
      <c r="D6518" s="151" t="s">
        <v>72</v>
      </c>
      <c r="E6518" s="152">
        <v>1</v>
      </c>
      <c r="F6518" s="153">
        <v>129000</v>
      </c>
      <c r="G6518" s="153">
        <v>129000</v>
      </c>
      <c r="H6518" s="50"/>
    </row>
    <row r="6519" spans="1:8" ht="29.25">
      <c r="A6519" s="151" t="s">
        <v>2098</v>
      </c>
      <c r="B6519" s="151" t="s">
        <v>81</v>
      </c>
      <c r="C6519" s="151" t="s">
        <v>82</v>
      </c>
      <c r="D6519" s="151" t="s">
        <v>72</v>
      </c>
      <c r="E6519" s="152">
        <v>8</v>
      </c>
      <c r="F6519" s="153">
        <v>159000</v>
      </c>
      <c r="G6519" s="153">
        <v>1272000</v>
      </c>
      <c r="H6519" s="50"/>
    </row>
    <row r="6520" spans="1:8" ht="29.25">
      <c r="A6520" s="151" t="s">
        <v>2098</v>
      </c>
      <c r="B6520" s="151" t="s">
        <v>83</v>
      </c>
      <c r="C6520" s="151" t="s">
        <v>84</v>
      </c>
      <c r="D6520" s="151" t="s">
        <v>72</v>
      </c>
      <c r="E6520" s="152">
        <v>4</v>
      </c>
      <c r="F6520" s="153">
        <v>125000</v>
      </c>
      <c r="G6520" s="153">
        <v>500000</v>
      </c>
      <c r="H6520" s="50"/>
    </row>
    <row r="6521" spans="1:8" ht="43.5">
      <c r="A6521" s="151" t="s">
        <v>2099</v>
      </c>
      <c r="B6521" s="151" t="s">
        <v>98</v>
      </c>
      <c r="C6521" s="151" t="s">
        <v>99</v>
      </c>
      <c r="D6521" s="151" t="s">
        <v>72</v>
      </c>
      <c r="E6521" s="152">
        <v>9</v>
      </c>
      <c r="F6521" s="153">
        <v>99000</v>
      </c>
      <c r="G6521" s="153">
        <v>891000</v>
      </c>
      <c r="H6521" s="50"/>
    </row>
    <row r="6522" spans="1:8" ht="43.5">
      <c r="A6522" s="151" t="s">
        <v>2099</v>
      </c>
      <c r="B6522" s="151" t="s">
        <v>75</v>
      </c>
      <c r="C6522" s="151" t="s">
        <v>76</v>
      </c>
      <c r="D6522" s="151" t="s">
        <v>78</v>
      </c>
      <c r="E6522" s="152">
        <v>2</v>
      </c>
      <c r="F6522" s="153">
        <v>189000</v>
      </c>
      <c r="G6522" s="153">
        <v>378000</v>
      </c>
      <c r="H6522" s="50"/>
    </row>
    <row r="6523" spans="1:8" ht="43.5">
      <c r="A6523" s="151" t="s">
        <v>2099</v>
      </c>
      <c r="B6523" s="151" t="s">
        <v>93</v>
      </c>
      <c r="C6523" s="151" t="s">
        <v>94</v>
      </c>
      <c r="D6523" s="151" t="s">
        <v>72</v>
      </c>
      <c r="E6523" s="152">
        <v>5</v>
      </c>
      <c r="F6523" s="153">
        <v>549000</v>
      </c>
      <c r="G6523" s="153">
        <v>2745000</v>
      </c>
      <c r="H6523" s="50"/>
    </row>
    <row r="6524" spans="1:8" ht="29.25">
      <c r="A6524" s="151" t="s">
        <v>2100</v>
      </c>
      <c r="B6524" s="151" t="s">
        <v>81</v>
      </c>
      <c r="C6524" s="151" t="s">
        <v>82</v>
      </c>
      <c r="D6524" s="151" t="s">
        <v>72</v>
      </c>
      <c r="E6524" s="152">
        <v>4</v>
      </c>
      <c r="F6524" s="153">
        <v>159000</v>
      </c>
      <c r="G6524" s="153">
        <v>636000</v>
      </c>
      <c r="H6524" s="50"/>
    </row>
    <row r="6525" spans="1:8" ht="29.25">
      <c r="A6525" s="151" t="s">
        <v>2100</v>
      </c>
      <c r="B6525" s="151" t="s">
        <v>101</v>
      </c>
      <c r="C6525" s="151" t="s">
        <v>102</v>
      </c>
      <c r="D6525" s="151" t="s">
        <v>78</v>
      </c>
      <c r="E6525" s="152">
        <v>2</v>
      </c>
      <c r="F6525" s="153">
        <v>139000</v>
      </c>
      <c r="G6525" s="153">
        <v>278000</v>
      </c>
      <c r="H6525" s="50"/>
    </row>
    <row r="6526" spans="1:8" ht="29.25">
      <c r="A6526" s="151" t="s">
        <v>2100</v>
      </c>
      <c r="B6526" s="151" t="s">
        <v>86</v>
      </c>
      <c r="C6526" s="151" t="s">
        <v>87</v>
      </c>
      <c r="D6526" s="151" t="s">
        <v>72</v>
      </c>
      <c r="E6526" s="152">
        <v>10</v>
      </c>
      <c r="F6526" s="153">
        <v>169000</v>
      </c>
      <c r="G6526" s="153">
        <v>1690000</v>
      </c>
      <c r="H6526" s="50"/>
    </row>
    <row r="6527" spans="1:8" ht="29.25">
      <c r="A6527" s="151" t="s">
        <v>2100</v>
      </c>
      <c r="B6527" s="151" t="s">
        <v>91</v>
      </c>
      <c r="C6527" s="151" t="s">
        <v>92</v>
      </c>
      <c r="D6527" s="151" t="s">
        <v>72</v>
      </c>
      <c r="E6527" s="152">
        <v>5</v>
      </c>
      <c r="F6527" s="153">
        <v>249000</v>
      </c>
      <c r="G6527" s="153">
        <v>1245000</v>
      </c>
      <c r="H6527" s="50"/>
    </row>
    <row r="6528" spans="1:8" ht="29.25">
      <c r="A6528" s="151" t="s">
        <v>2101</v>
      </c>
      <c r="B6528" s="151" t="s">
        <v>86</v>
      </c>
      <c r="C6528" s="151" t="s">
        <v>87</v>
      </c>
      <c r="D6528" s="151" t="s">
        <v>72</v>
      </c>
      <c r="E6528" s="152">
        <v>3</v>
      </c>
      <c r="F6528" s="153">
        <v>169000</v>
      </c>
      <c r="G6528" s="153">
        <v>507000</v>
      </c>
      <c r="H6528" s="50"/>
    </row>
    <row r="6529" spans="1:8" ht="29.25">
      <c r="A6529" s="151" t="s">
        <v>2101</v>
      </c>
      <c r="B6529" s="151" t="s">
        <v>93</v>
      </c>
      <c r="C6529" s="151" t="s">
        <v>94</v>
      </c>
      <c r="D6529" s="151" t="s">
        <v>72</v>
      </c>
      <c r="E6529" s="152">
        <v>2</v>
      </c>
      <c r="F6529" s="153">
        <v>549000</v>
      </c>
      <c r="G6529" s="153">
        <v>1098000</v>
      </c>
      <c r="H6529" s="50"/>
    </row>
    <row r="6530" spans="1:8" ht="29.25">
      <c r="A6530" s="151" t="s">
        <v>2101</v>
      </c>
      <c r="B6530" s="151" t="s">
        <v>83</v>
      </c>
      <c r="C6530" s="151" t="s">
        <v>84</v>
      </c>
      <c r="D6530" s="151" t="s">
        <v>72</v>
      </c>
      <c r="E6530" s="152">
        <v>6</v>
      </c>
      <c r="F6530" s="153">
        <v>125000</v>
      </c>
      <c r="G6530" s="153">
        <v>750000</v>
      </c>
      <c r="H6530" s="50"/>
    </row>
    <row r="6531" spans="1:8" ht="43.5">
      <c r="A6531" s="151" t="s">
        <v>2102</v>
      </c>
      <c r="B6531" s="151" t="s">
        <v>86</v>
      </c>
      <c r="C6531" s="151" t="s">
        <v>87</v>
      </c>
      <c r="D6531" s="151" t="s">
        <v>72</v>
      </c>
      <c r="E6531" s="152">
        <v>11</v>
      </c>
      <c r="F6531" s="153">
        <v>169000</v>
      </c>
      <c r="G6531" s="153">
        <v>1859000</v>
      </c>
      <c r="H6531" s="50"/>
    </row>
    <row r="6532" spans="1:8" ht="43.5">
      <c r="A6532" s="151" t="s">
        <v>2102</v>
      </c>
      <c r="B6532" s="151" t="s">
        <v>75</v>
      </c>
      <c r="C6532" s="151" t="s">
        <v>76</v>
      </c>
      <c r="D6532" s="151" t="s">
        <v>78</v>
      </c>
      <c r="E6532" s="152">
        <v>1</v>
      </c>
      <c r="F6532" s="153">
        <v>189000</v>
      </c>
      <c r="G6532" s="153">
        <v>189000</v>
      </c>
      <c r="H6532" s="50"/>
    </row>
    <row r="6533" spans="1:8" ht="43.5">
      <c r="A6533" s="151" t="s">
        <v>2102</v>
      </c>
      <c r="B6533" s="151" t="s">
        <v>69</v>
      </c>
      <c r="C6533" s="151" t="s">
        <v>70</v>
      </c>
      <c r="D6533" s="151" t="s">
        <v>72</v>
      </c>
      <c r="E6533" s="152">
        <v>9</v>
      </c>
      <c r="F6533" s="153">
        <v>149000</v>
      </c>
      <c r="G6533" s="153">
        <v>1341000</v>
      </c>
      <c r="H6533" s="50"/>
    </row>
    <row r="6534" spans="1:8" ht="43.5">
      <c r="A6534" s="151" t="s">
        <v>2102</v>
      </c>
      <c r="B6534" s="151" t="s">
        <v>73</v>
      </c>
      <c r="C6534" s="151" t="s">
        <v>74</v>
      </c>
      <c r="D6534" s="151" t="s">
        <v>72</v>
      </c>
      <c r="E6534" s="152">
        <v>12</v>
      </c>
      <c r="F6534" s="153">
        <v>119000</v>
      </c>
      <c r="G6534" s="153">
        <v>1428000</v>
      </c>
      <c r="H6534" s="50"/>
    </row>
    <row r="6535" spans="1:8" ht="43.5">
      <c r="A6535" s="151" t="s">
        <v>2103</v>
      </c>
      <c r="B6535" s="151" t="s">
        <v>75</v>
      </c>
      <c r="C6535" s="151" t="s">
        <v>76</v>
      </c>
      <c r="D6535" s="151" t="s">
        <v>78</v>
      </c>
      <c r="E6535" s="152">
        <v>4</v>
      </c>
      <c r="F6535" s="153">
        <v>189000</v>
      </c>
      <c r="G6535" s="153">
        <v>756000</v>
      </c>
      <c r="H6535" s="50"/>
    </row>
    <row r="6536" spans="1:8" ht="43.5">
      <c r="A6536" s="151" t="s">
        <v>2103</v>
      </c>
      <c r="B6536" s="151" t="s">
        <v>81</v>
      </c>
      <c r="C6536" s="151" t="s">
        <v>82</v>
      </c>
      <c r="D6536" s="151" t="s">
        <v>72</v>
      </c>
      <c r="E6536" s="152">
        <v>6</v>
      </c>
      <c r="F6536" s="153">
        <v>159000</v>
      </c>
      <c r="G6536" s="153">
        <v>954000</v>
      </c>
      <c r="H6536" s="50"/>
    </row>
    <row r="6537" spans="1:8" ht="29.25">
      <c r="A6537" s="151" t="s">
        <v>2104</v>
      </c>
      <c r="B6537" s="151" t="s">
        <v>81</v>
      </c>
      <c r="C6537" s="151" t="s">
        <v>82</v>
      </c>
      <c r="D6537" s="151" t="s">
        <v>72</v>
      </c>
      <c r="E6537" s="152">
        <v>5</v>
      </c>
      <c r="F6537" s="153">
        <v>159000</v>
      </c>
      <c r="G6537" s="153">
        <v>795000</v>
      </c>
      <c r="H6537" s="50"/>
    </row>
    <row r="6538" spans="1:8" ht="29.25">
      <c r="A6538" s="151" t="s">
        <v>2104</v>
      </c>
      <c r="B6538" s="151" t="s">
        <v>75</v>
      </c>
      <c r="C6538" s="151" t="s">
        <v>76</v>
      </c>
      <c r="D6538" s="151" t="s">
        <v>78</v>
      </c>
      <c r="E6538" s="152">
        <v>4</v>
      </c>
      <c r="F6538" s="153">
        <v>189000</v>
      </c>
      <c r="G6538" s="153">
        <v>756000</v>
      </c>
      <c r="H6538" s="50"/>
    </row>
    <row r="6539" spans="1:8" ht="43.5">
      <c r="A6539" s="151" t="s">
        <v>2105</v>
      </c>
      <c r="B6539" s="151" t="s">
        <v>81</v>
      </c>
      <c r="C6539" s="151" t="s">
        <v>82</v>
      </c>
      <c r="D6539" s="151" t="s">
        <v>72</v>
      </c>
      <c r="E6539" s="152">
        <v>6</v>
      </c>
      <c r="F6539" s="153">
        <v>159000</v>
      </c>
      <c r="G6539" s="153">
        <v>954000</v>
      </c>
      <c r="H6539" s="50"/>
    </row>
    <row r="6540" spans="1:8" ht="43.5">
      <c r="A6540" s="151" t="s">
        <v>2105</v>
      </c>
      <c r="B6540" s="151" t="s">
        <v>93</v>
      </c>
      <c r="C6540" s="151" t="s">
        <v>94</v>
      </c>
      <c r="D6540" s="151" t="s">
        <v>72</v>
      </c>
      <c r="E6540" s="152">
        <v>2</v>
      </c>
      <c r="F6540" s="153">
        <v>549000</v>
      </c>
      <c r="G6540" s="153">
        <v>1098000</v>
      </c>
      <c r="H6540" s="50"/>
    </row>
    <row r="6541" spans="1:8" ht="43.5">
      <c r="A6541" s="151" t="s">
        <v>2105</v>
      </c>
      <c r="B6541" s="151" t="s">
        <v>83</v>
      </c>
      <c r="C6541" s="151" t="s">
        <v>84</v>
      </c>
      <c r="D6541" s="151" t="s">
        <v>72</v>
      </c>
      <c r="E6541" s="152">
        <v>9</v>
      </c>
      <c r="F6541" s="153">
        <v>125000</v>
      </c>
      <c r="G6541" s="153">
        <v>1125000</v>
      </c>
      <c r="H6541" s="50"/>
    </row>
    <row r="6542" spans="1:8" ht="43.5">
      <c r="A6542" s="151" t="s">
        <v>2105</v>
      </c>
      <c r="B6542" s="151" t="s">
        <v>96</v>
      </c>
      <c r="C6542" s="151" t="s">
        <v>97</v>
      </c>
      <c r="D6542" s="151" t="s">
        <v>72</v>
      </c>
      <c r="E6542" s="152">
        <v>2</v>
      </c>
      <c r="F6542" s="153">
        <v>449000</v>
      </c>
      <c r="G6542" s="153">
        <v>898000</v>
      </c>
      <c r="H6542" s="50"/>
    </row>
    <row r="6543" spans="1:8" ht="43.5">
      <c r="A6543" s="151" t="s">
        <v>2105</v>
      </c>
      <c r="B6543" s="151" t="s">
        <v>88</v>
      </c>
      <c r="C6543" s="151" t="s">
        <v>89</v>
      </c>
      <c r="D6543" s="151" t="s">
        <v>72</v>
      </c>
      <c r="E6543" s="152">
        <v>5</v>
      </c>
      <c r="F6543" s="153">
        <v>299000</v>
      </c>
      <c r="G6543" s="153">
        <v>1495000</v>
      </c>
      <c r="H6543" s="50"/>
    </row>
    <row r="6544" spans="1:8" ht="43.5">
      <c r="A6544" s="151" t="s">
        <v>2105</v>
      </c>
      <c r="B6544" s="151" t="s">
        <v>98</v>
      </c>
      <c r="C6544" s="151" t="s">
        <v>99</v>
      </c>
      <c r="D6544" s="151" t="s">
        <v>72</v>
      </c>
      <c r="E6544" s="152">
        <v>5</v>
      </c>
      <c r="F6544" s="153">
        <v>99000</v>
      </c>
      <c r="G6544" s="153">
        <v>495000</v>
      </c>
      <c r="H6544" s="50"/>
    </row>
    <row r="6545" spans="1:8" ht="43.5">
      <c r="A6545" s="151" t="s">
        <v>2106</v>
      </c>
      <c r="B6545" s="151" t="s">
        <v>79</v>
      </c>
      <c r="C6545" s="151" t="s">
        <v>80</v>
      </c>
      <c r="D6545" s="151" t="s">
        <v>72</v>
      </c>
      <c r="E6545" s="152">
        <v>1</v>
      </c>
      <c r="F6545" s="153">
        <v>129000</v>
      </c>
      <c r="G6545" s="153">
        <v>129000</v>
      </c>
      <c r="H6545" s="50"/>
    </row>
    <row r="6546" spans="1:8" ht="43.5">
      <c r="A6546" s="151" t="s">
        <v>2106</v>
      </c>
      <c r="B6546" s="151" t="s">
        <v>81</v>
      </c>
      <c r="C6546" s="151" t="s">
        <v>82</v>
      </c>
      <c r="D6546" s="151" t="s">
        <v>72</v>
      </c>
      <c r="E6546" s="152">
        <v>9</v>
      </c>
      <c r="F6546" s="153">
        <v>159000</v>
      </c>
      <c r="G6546" s="153">
        <v>1431000</v>
      </c>
      <c r="H6546" s="50"/>
    </row>
    <row r="6547" spans="1:8" ht="29.25">
      <c r="A6547" s="151" t="s">
        <v>2107</v>
      </c>
      <c r="B6547" s="151" t="s">
        <v>69</v>
      </c>
      <c r="C6547" s="151" t="s">
        <v>70</v>
      </c>
      <c r="D6547" s="151" t="s">
        <v>72</v>
      </c>
      <c r="E6547" s="152">
        <v>10</v>
      </c>
      <c r="F6547" s="153">
        <v>149000</v>
      </c>
      <c r="G6547" s="153">
        <v>1490000</v>
      </c>
      <c r="H6547" s="50"/>
    </row>
    <row r="6548" spans="1:8" ht="29.25">
      <c r="A6548" s="151" t="s">
        <v>2107</v>
      </c>
      <c r="B6548" s="151" t="s">
        <v>96</v>
      </c>
      <c r="C6548" s="151" t="s">
        <v>97</v>
      </c>
      <c r="D6548" s="151" t="s">
        <v>72</v>
      </c>
      <c r="E6548" s="152">
        <v>4</v>
      </c>
      <c r="F6548" s="153">
        <v>449000</v>
      </c>
      <c r="G6548" s="153">
        <v>1796000</v>
      </c>
      <c r="H6548" s="50"/>
    </row>
    <row r="6549" spans="1:8" ht="29.25">
      <c r="A6549" s="151" t="s">
        <v>2107</v>
      </c>
      <c r="B6549" s="151" t="s">
        <v>73</v>
      </c>
      <c r="C6549" s="151" t="s">
        <v>74</v>
      </c>
      <c r="D6549" s="151" t="s">
        <v>72</v>
      </c>
      <c r="E6549" s="152">
        <v>7</v>
      </c>
      <c r="F6549" s="153">
        <v>119000</v>
      </c>
      <c r="G6549" s="153">
        <v>833000</v>
      </c>
      <c r="H6549" s="50"/>
    </row>
    <row r="6550" spans="1:8" ht="43.5">
      <c r="A6550" s="151" t="s">
        <v>2108</v>
      </c>
      <c r="B6550" s="151" t="s">
        <v>98</v>
      </c>
      <c r="C6550" s="151" t="s">
        <v>99</v>
      </c>
      <c r="D6550" s="151" t="s">
        <v>72</v>
      </c>
      <c r="E6550" s="152">
        <v>7</v>
      </c>
      <c r="F6550" s="153">
        <v>99000</v>
      </c>
      <c r="G6550" s="153">
        <v>693000</v>
      </c>
      <c r="H6550" s="50"/>
    </row>
    <row r="6551" spans="1:8" ht="43.5">
      <c r="A6551" s="151" t="s">
        <v>2108</v>
      </c>
      <c r="B6551" s="151" t="s">
        <v>88</v>
      </c>
      <c r="C6551" s="151" t="s">
        <v>89</v>
      </c>
      <c r="D6551" s="151" t="s">
        <v>72</v>
      </c>
      <c r="E6551" s="152">
        <v>2</v>
      </c>
      <c r="F6551" s="153">
        <v>299000</v>
      </c>
      <c r="G6551" s="153">
        <v>598000</v>
      </c>
      <c r="H6551" s="50"/>
    </row>
    <row r="6552" spans="1:8" ht="43.5">
      <c r="A6552" s="151" t="s">
        <v>2108</v>
      </c>
      <c r="B6552" s="151" t="s">
        <v>86</v>
      </c>
      <c r="C6552" s="151" t="s">
        <v>87</v>
      </c>
      <c r="D6552" s="151" t="s">
        <v>72</v>
      </c>
      <c r="E6552" s="152">
        <v>10</v>
      </c>
      <c r="F6552" s="153">
        <v>169000</v>
      </c>
      <c r="G6552" s="153">
        <v>1690000</v>
      </c>
      <c r="H6552" s="50"/>
    </row>
    <row r="6553" spans="1:8" ht="43.5">
      <c r="A6553" s="151" t="s">
        <v>2108</v>
      </c>
      <c r="B6553" s="151" t="s">
        <v>96</v>
      </c>
      <c r="C6553" s="151" t="s">
        <v>97</v>
      </c>
      <c r="D6553" s="151" t="s">
        <v>72</v>
      </c>
      <c r="E6553" s="152">
        <v>4</v>
      </c>
      <c r="F6553" s="153">
        <v>449000</v>
      </c>
      <c r="G6553" s="153">
        <v>1796000</v>
      </c>
      <c r="H6553" s="50"/>
    </row>
    <row r="6554" spans="1:8" ht="43.5">
      <c r="A6554" s="151" t="s">
        <v>2108</v>
      </c>
      <c r="B6554" s="151" t="s">
        <v>91</v>
      </c>
      <c r="C6554" s="151" t="s">
        <v>92</v>
      </c>
      <c r="D6554" s="151" t="s">
        <v>72</v>
      </c>
      <c r="E6554" s="152">
        <v>1</v>
      </c>
      <c r="F6554" s="153">
        <v>249000</v>
      </c>
      <c r="G6554" s="153">
        <v>249000</v>
      </c>
      <c r="H6554" s="50"/>
    </row>
    <row r="6555" spans="1:8" ht="43.5">
      <c r="A6555" s="151" t="s">
        <v>2109</v>
      </c>
      <c r="B6555" s="151" t="s">
        <v>88</v>
      </c>
      <c r="C6555" s="151" t="s">
        <v>89</v>
      </c>
      <c r="D6555" s="151" t="s">
        <v>72</v>
      </c>
      <c r="E6555" s="152">
        <v>7</v>
      </c>
      <c r="F6555" s="153">
        <v>299000</v>
      </c>
      <c r="G6555" s="153">
        <v>2093000</v>
      </c>
      <c r="H6555" s="50"/>
    </row>
    <row r="6556" spans="1:8" ht="43.5">
      <c r="A6556" s="151" t="s">
        <v>2109</v>
      </c>
      <c r="B6556" s="151" t="s">
        <v>73</v>
      </c>
      <c r="C6556" s="151" t="s">
        <v>74</v>
      </c>
      <c r="D6556" s="151" t="s">
        <v>72</v>
      </c>
      <c r="E6556" s="152">
        <v>8</v>
      </c>
      <c r="F6556" s="153">
        <v>119000</v>
      </c>
      <c r="G6556" s="153">
        <v>952000</v>
      </c>
      <c r="H6556" s="50"/>
    </row>
    <row r="6557" spans="1:8" ht="43.5">
      <c r="A6557" s="151" t="s">
        <v>2110</v>
      </c>
      <c r="B6557" s="151" t="s">
        <v>96</v>
      </c>
      <c r="C6557" s="151" t="s">
        <v>97</v>
      </c>
      <c r="D6557" s="151" t="s">
        <v>72</v>
      </c>
      <c r="E6557" s="152">
        <v>4</v>
      </c>
      <c r="F6557" s="153">
        <v>449000</v>
      </c>
      <c r="G6557" s="153">
        <v>1796000</v>
      </c>
      <c r="H6557" s="50"/>
    </row>
    <row r="6558" spans="1:8" ht="43.5">
      <c r="A6558" s="151" t="s">
        <v>2110</v>
      </c>
      <c r="B6558" s="151" t="s">
        <v>93</v>
      </c>
      <c r="C6558" s="151" t="s">
        <v>94</v>
      </c>
      <c r="D6558" s="151" t="s">
        <v>72</v>
      </c>
      <c r="E6558" s="152">
        <v>5</v>
      </c>
      <c r="F6558" s="153">
        <v>549000</v>
      </c>
      <c r="G6558" s="153">
        <v>2745000</v>
      </c>
      <c r="H6558" s="50"/>
    </row>
    <row r="6559" spans="1:8" ht="43.5">
      <c r="A6559" s="151" t="s">
        <v>2110</v>
      </c>
      <c r="B6559" s="151" t="s">
        <v>91</v>
      </c>
      <c r="C6559" s="151" t="s">
        <v>92</v>
      </c>
      <c r="D6559" s="151" t="s">
        <v>72</v>
      </c>
      <c r="E6559" s="152">
        <v>5</v>
      </c>
      <c r="F6559" s="153">
        <v>249000</v>
      </c>
      <c r="G6559" s="153">
        <v>1245000</v>
      </c>
      <c r="H6559" s="50"/>
    </row>
    <row r="6560" spans="1:8" ht="29.25">
      <c r="A6560" s="151" t="s">
        <v>2111</v>
      </c>
      <c r="B6560" s="151" t="s">
        <v>91</v>
      </c>
      <c r="C6560" s="151" t="s">
        <v>92</v>
      </c>
      <c r="D6560" s="151" t="s">
        <v>72</v>
      </c>
      <c r="E6560" s="152">
        <v>3</v>
      </c>
      <c r="F6560" s="153">
        <v>249000</v>
      </c>
      <c r="G6560" s="153">
        <v>747000</v>
      </c>
      <c r="H6560" s="50"/>
    </row>
    <row r="6561" spans="1:8" ht="29.25">
      <c r="A6561" s="151" t="s">
        <v>2111</v>
      </c>
      <c r="B6561" s="151" t="s">
        <v>96</v>
      </c>
      <c r="C6561" s="151" t="s">
        <v>97</v>
      </c>
      <c r="D6561" s="151" t="s">
        <v>72</v>
      </c>
      <c r="E6561" s="152">
        <v>1</v>
      </c>
      <c r="F6561" s="153">
        <v>449000</v>
      </c>
      <c r="G6561" s="153">
        <v>449000</v>
      </c>
      <c r="H6561" s="50"/>
    </row>
    <row r="6562" spans="1:8" ht="29.25">
      <c r="A6562" s="151" t="s">
        <v>2111</v>
      </c>
      <c r="B6562" s="151" t="s">
        <v>75</v>
      </c>
      <c r="C6562" s="151" t="s">
        <v>76</v>
      </c>
      <c r="D6562" s="151" t="s">
        <v>78</v>
      </c>
      <c r="E6562" s="152">
        <v>2</v>
      </c>
      <c r="F6562" s="153">
        <v>189000</v>
      </c>
      <c r="G6562" s="153">
        <v>378000</v>
      </c>
      <c r="H6562" s="50"/>
    </row>
    <row r="6563" spans="1:8" ht="29.25">
      <c r="A6563" s="151" t="s">
        <v>2111</v>
      </c>
      <c r="B6563" s="151" t="s">
        <v>83</v>
      </c>
      <c r="C6563" s="151" t="s">
        <v>84</v>
      </c>
      <c r="D6563" s="151" t="s">
        <v>72</v>
      </c>
      <c r="E6563" s="152">
        <v>9</v>
      </c>
      <c r="F6563" s="153">
        <v>125000</v>
      </c>
      <c r="G6563" s="153">
        <v>1125000</v>
      </c>
      <c r="H6563" s="50"/>
    </row>
    <row r="6564" spans="1:8" ht="43.5">
      <c r="A6564" s="151" t="s">
        <v>2112</v>
      </c>
      <c r="B6564" s="151" t="s">
        <v>91</v>
      </c>
      <c r="C6564" s="151" t="s">
        <v>92</v>
      </c>
      <c r="D6564" s="151" t="s">
        <v>72</v>
      </c>
      <c r="E6564" s="152">
        <v>4</v>
      </c>
      <c r="F6564" s="153">
        <v>249000</v>
      </c>
      <c r="G6564" s="153">
        <v>996000</v>
      </c>
      <c r="H6564" s="50"/>
    </row>
    <row r="6565" spans="1:8" ht="43.5">
      <c r="A6565" s="151" t="s">
        <v>2112</v>
      </c>
      <c r="B6565" s="151" t="s">
        <v>73</v>
      </c>
      <c r="C6565" s="151" t="s">
        <v>74</v>
      </c>
      <c r="D6565" s="151" t="s">
        <v>72</v>
      </c>
      <c r="E6565" s="152">
        <v>11</v>
      </c>
      <c r="F6565" s="153">
        <v>119000</v>
      </c>
      <c r="G6565" s="153">
        <v>1309000</v>
      </c>
      <c r="H6565" s="50"/>
    </row>
    <row r="6566" spans="1:8" ht="43.5">
      <c r="A6566" s="151" t="s">
        <v>2112</v>
      </c>
      <c r="B6566" s="151" t="s">
        <v>98</v>
      </c>
      <c r="C6566" s="151" t="s">
        <v>99</v>
      </c>
      <c r="D6566" s="151" t="s">
        <v>72</v>
      </c>
      <c r="E6566" s="152">
        <v>10</v>
      </c>
      <c r="F6566" s="153">
        <v>99000</v>
      </c>
      <c r="G6566" s="153">
        <v>990000</v>
      </c>
      <c r="H6566" s="50"/>
    </row>
    <row r="6567" spans="1:8" ht="29.25">
      <c r="A6567" s="151" t="s">
        <v>2113</v>
      </c>
      <c r="B6567" s="151" t="s">
        <v>96</v>
      </c>
      <c r="C6567" s="151" t="s">
        <v>97</v>
      </c>
      <c r="D6567" s="151" t="s">
        <v>72</v>
      </c>
      <c r="E6567" s="152">
        <v>2</v>
      </c>
      <c r="F6567" s="153">
        <v>449000</v>
      </c>
      <c r="G6567" s="153">
        <v>898000</v>
      </c>
      <c r="H6567" s="50"/>
    </row>
    <row r="6568" spans="1:8" ht="29.25">
      <c r="A6568" s="151" t="s">
        <v>2113</v>
      </c>
      <c r="B6568" s="151" t="s">
        <v>83</v>
      </c>
      <c r="C6568" s="151" t="s">
        <v>84</v>
      </c>
      <c r="D6568" s="151" t="s">
        <v>72</v>
      </c>
      <c r="E6568" s="152">
        <v>2</v>
      </c>
      <c r="F6568" s="153">
        <v>125000</v>
      </c>
      <c r="G6568" s="153">
        <v>250000</v>
      </c>
      <c r="H6568" s="50"/>
    </row>
    <row r="6569" spans="1:8" ht="29.25">
      <c r="A6569" s="151" t="s">
        <v>2113</v>
      </c>
      <c r="B6569" s="151" t="s">
        <v>98</v>
      </c>
      <c r="C6569" s="151" t="s">
        <v>99</v>
      </c>
      <c r="D6569" s="151" t="s">
        <v>72</v>
      </c>
      <c r="E6569" s="152">
        <v>9</v>
      </c>
      <c r="F6569" s="153">
        <v>99000</v>
      </c>
      <c r="G6569" s="153">
        <v>891000</v>
      </c>
      <c r="H6569" s="50"/>
    </row>
    <row r="6570" spans="1:8" ht="29.25">
      <c r="A6570" s="151" t="s">
        <v>2113</v>
      </c>
      <c r="B6570" s="151" t="s">
        <v>88</v>
      </c>
      <c r="C6570" s="151" t="s">
        <v>89</v>
      </c>
      <c r="D6570" s="151" t="s">
        <v>72</v>
      </c>
      <c r="E6570" s="152">
        <v>1</v>
      </c>
      <c r="F6570" s="153">
        <v>299000</v>
      </c>
      <c r="G6570" s="153">
        <v>299000</v>
      </c>
      <c r="H6570" s="50"/>
    </row>
    <row r="6571" spans="1:8" ht="29.25">
      <c r="A6571" s="151" t="s">
        <v>2113</v>
      </c>
      <c r="B6571" s="151" t="s">
        <v>69</v>
      </c>
      <c r="C6571" s="151" t="s">
        <v>70</v>
      </c>
      <c r="D6571" s="151" t="s">
        <v>72</v>
      </c>
      <c r="E6571" s="152">
        <v>2</v>
      </c>
      <c r="F6571" s="153">
        <v>149000</v>
      </c>
      <c r="G6571" s="153">
        <v>298000</v>
      </c>
      <c r="H6571" s="50"/>
    </row>
    <row r="6572" spans="1:8" ht="29.25">
      <c r="A6572" s="151" t="s">
        <v>2113</v>
      </c>
      <c r="B6572" s="151" t="s">
        <v>93</v>
      </c>
      <c r="C6572" s="151" t="s">
        <v>94</v>
      </c>
      <c r="D6572" s="151" t="s">
        <v>72</v>
      </c>
      <c r="E6572" s="152">
        <v>5</v>
      </c>
      <c r="F6572" s="153">
        <v>549000</v>
      </c>
      <c r="G6572" s="153">
        <v>2745000</v>
      </c>
      <c r="H6572" s="50"/>
    </row>
    <row r="6573" spans="1:8" ht="43.5">
      <c r="A6573" s="151" t="s">
        <v>2114</v>
      </c>
      <c r="B6573" s="151" t="s">
        <v>101</v>
      </c>
      <c r="C6573" s="151" t="s">
        <v>102</v>
      </c>
      <c r="D6573" s="151" t="s">
        <v>78</v>
      </c>
      <c r="E6573" s="152">
        <v>10</v>
      </c>
      <c r="F6573" s="153">
        <v>139000</v>
      </c>
      <c r="G6573" s="153">
        <v>1390000</v>
      </c>
      <c r="H6573" s="50"/>
    </row>
    <row r="6574" spans="1:8" ht="43.5">
      <c r="A6574" s="151" t="s">
        <v>2114</v>
      </c>
      <c r="B6574" s="151" t="s">
        <v>96</v>
      </c>
      <c r="C6574" s="151" t="s">
        <v>97</v>
      </c>
      <c r="D6574" s="151" t="s">
        <v>72</v>
      </c>
      <c r="E6574" s="152">
        <v>1</v>
      </c>
      <c r="F6574" s="153">
        <v>449000</v>
      </c>
      <c r="G6574" s="153">
        <v>449000</v>
      </c>
      <c r="H6574" s="50"/>
    </row>
    <row r="6575" spans="1:8" ht="43.5">
      <c r="A6575" s="151" t="s">
        <v>2115</v>
      </c>
      <c r="B6575" s="151" t="s">
        <v>101</v>
      </c>
      <c r="C6575" s="151" t="s">
        <v>102</v>
      </c>
      <c r="D6575" s="151" t="s">
        <v>78</v>
      </c>
      <c r="E6575" s="152">
        <v>6</v>
      </c>
      <c r="F6575" s="153">
        <v>139000</v>
      </c>
      <c r="G6575" s="153">
        <v>834000</v>
      </c>
      <c r="H6575" s="50"/>
    </row>
    <row r="6576" spans="1:8" ht="43.5">
      <c r="A6576" s="151" t="s">
        <v>2115</v>
      </c>
      <c r="B6576" s="151" t="s">
        <v>79</v>
      </c>
      <c r="C6576" s="151" t="s">
        <v>80</v>
      </c>
      <c r="D6576" s="151" t="s">
        <v>72</v>
      </c>
      <c r="E6576" s="152">
        <v>5</v>
      </c>
      <c r="F6576" s="153">
        <v>129000</v>
      </c>
      <c r="G6576" s="153">
        <v>645000</v>
      </c>
      <c r="H6576" s="50"/>
    </row>
    <row r="6577" spans="1:8" ht="43.5">
      <c r="A6577" s="151" t="s">
        <v>2115</v>
      </c>
      <c r="B6577" s="151" t="s">
        <v>86</v>
      </c>
      <c r="C6577" s="151" t="s">
        <v>87</v>
      </c>
      <c r="D6577" s="151" t="s">
        <v>72</v>
      </c>
      <c r="E6577" s="152">
        <v>6</v>
      </c>
      <c r="F6577" s="153">
        <v>169000</v>
      </c>
      <c r="G6577" s="153">
        <v>1014000</v>
      </c>
      <c r="H6577" s="50"/>
    </row>
    <row r="6578" spans="1:8" ht="43.5">
      <c r="A6578" s="151" t="s">
        <v>2115</v>
      </c>
      <c r="B6578" s="151" t="s">
        <v>93</v>
      </c>
      <c r="C6578" s="151" t="s">
        <v>94</v>
      </c>
      <c r="D6578" s="151" t="s">
        <v>72</v>
      </c>
      <c r="E6578" s="152">
        <v>1</v>
      </c>
      <c r="F6578" s="153">
        <v>549000</v>
      </c>
      <c r="G6578" s="153">
        <v>549000</v>
      </c>
      <c r="H6578" s="50"/>
    </row>
    <row r="6579" spans="1:8" ht="29.25">
      <c r="A6579" s="151" t="s">
        <v>2116</v>
      </c>
      <c r="B6579" s="151" t="s">
        <v>73</v>
      </c>
      <c r="C6579" s="151" t="s">
        <v>74</v>
      </c>
      <c r="D6579" s="151" t="s">
        <v>72</v>
      </c>
      <c r="E6579" s="152">
        <v>11</v>
      </c>
      <c r="F6579" s="153">
        <v>119000</v>
      </c>
      <c r="G6579" s="153">
        <v>1309000</v>
      </c>
      <c r="H6579" s="50"/>
    </row>
    <row r="6580" spans="1:8" ht="29.25">
      <c r="A6580" s="151" t="s">
        <v>2116</v>
      </c>
      <c r="B6580" s="151" t="s">
        <v>75</v>
      </c>
      <c r="C6580" s="151" t="s">
        <v>76</v>
      </c>
      <c r="D6580" s="151" t="s">
        <v>78</v>
      </c>
      <c r="E6580" s="152">
        <v>4</v>
      </c>
      <c r="F6580" s="153">
        <v>189000</v>
      </c>
      <c r="G6580" s="153">
        <v>756000</v>
      </c>
      <c r="H6580" s="50"/>
    </row>
    <row r="6581" spans="1:8" ht="29.25">
      <c r="A6581" s="151" t="s">
        <v>2116</v>
      </c>
      <c r="B6581" s="151" t="s">
        <v>86</v>
      </c>
      <c r="C6581" s="151" t="s">
        <v>87</v>
      </c>
      <c r="D6581" s="151" t="s">
        <v>72</v>
      </c>
      <c r="E6581" s="152">
        <v>11</v>
      </c>
      <c r="F6581" s="153">
        <v>169000</v>
      </c>
      <c r="G6581" s="153">
        <v>1859000</v>
      </c>
      <c r="H6581" s="50"/>
    </row>
    <row r="6582" spans="1:8" ht="29.25">
      <c r="A6582" s="151" t="s">
        <v>2116</v>
      </c>
      <c r="B6582" s="151" t="s">
        <v>101</v>
      </c>
      <c r="C6582" s="151" t="s">
        <v>102</v>
      </c>
      <c r="D6582" s="151" t="s">
        <v>78</v>
      </c>
      <c r="E6582" s="152">
        <v>1</v>
      </c>
      <c r="F6582" s="153">
        <v>139000</v>
      </c>
      <c r="G6582" s="153">
        <v>139000</v>
      </c>
      <c r="H6582" s="50"/>
    </row>
    <row r="6583" spans="1:8" ht="43.5">
      <c r="A6583" s="151" t="s">
        <v>2117</v>
      </c>
      <c r="B6583" s="151" t="s">
        <v>73</v>
      </c>
      <c r="C6583" s="151" t="s">
        <v>74</v>
      </c>
      <c r="D6583" s="151" t="s">
        <v>72</v>
      </c>
      <c r="E6583" s="152">
        <v>9</v>
      </c>
      <c r="F6583" s="153">
        <v>119000</v>
      </c>
      <c r="G6583" s="153">
        <v>1071000</v>
      </c>
      <c r="H6583" s="50"/>
    </row>
    <row r="6584" spans="1:8" ht="43.5">
      <c r="A6584" s="151" t="s">
        <v>2117</v>
      </c>
      <c r="B6584" s="151" t="s">
        <v>93</v>
      </c>
      <c r="C6584" s="151" t="s">
        <v>94</v>
      </c>
      <c r="D6584" s="151" t="s">
        <v>72</v>
      </c>
      <c r="E6584" s="152">
        <v>3</v>
      </c>
      <c r="F6584" s="153">
        <v>549000</v>
      </c>
      <c r="G6584" s="153">
        <v>1647000</v>
      </c>
      <c r="H6584" s="50"/>
    </row>
    <row r="6585" spans="1:8" ht="43.5">
      <c r="A6585" s="151" t="s">
        <v>2117</v>
      </c>
      <c r="B6585" s="151" t="s">
        <v>98</v>
      </c>
      <c r="C6585" s="151" t="s">
        <v>99</v>
      </c>
      <c r="D6585" s="151" t="s">
        <v>72</v>
      </c>
      <c r="E6585" s="152">
        <v>8</v>
      </c>
      <c r="F6585" s="153">
        <v>99000</v>
      </c>
      <c r="G6585" s="153">
        <v>792000</v>
      </c>
      <c r="H6585" s="50"/>
    </row>
    <row r="6586" spans="1:8" ht="43.5">
      <c r="A6586" s="151" t="s">
        <v>2117</v>
      </c>
      <c r="B6586" s="151" t="s">
        <v>101</v>
      </c>
      <c r="C6586" s="151" t="s">
        <v>102</v>
      </c>
      <c r="D6586" s="151" t="s">
        <v>78</v>
      </c>
      <c r="E6586" s="152">
        <v>1</v>
      </c>
      <c r="F6586" s="153">
        <v>139000</v>
      </c>
      <c r="G6586" s="153">
        <v>139000</v>
      </c>
      <c r="H6586" s="50"/>
    </row>
    <row r="6587" spans="1:8" ht="43.5">
      <c r="A6587" s="151" t="s">
        <v>2117</v>
      </c>
      <c r="B6587" s="151" t="s">
        <v>75</v>
      </c>
      <c r="C6587" s="151" t="s">
        <v>76</v>
      </c>
      <c r="D6587" s="151" t="s">
        <v>78</v>
      </c>
      <c r="E6587" s="152">
        <v>12</v>
      </c>
      <c r="F6587" s="153">
        <v>189000</v>
      </c>
      <c r="G6587" s="153">
        <v>2268000</v>
      </c>
      <c r="H6587" s="50"/>
    </row>
    <row r="6588" spans="1:8" ht="43.5">
      <c r="A6588" s="151" t="s">
        <v>2117</v>
      </c>
      <c r="B6588" s="151" t="s">
        <v>79</v>
      </c>
      <c r="C6588" s="151" t="s">
        <v>80</v>
      </c>
      <c r="D6588" s="151" t="s">
        <v>72</v>
      </c>
      <c r="E6588" s="152">
        <v>2</v>
      </c>
      <c r="F6588" s="153">
        <v>129000</v>
      </c>
      <c r="G6588" s="153">
        <v>258000</v>
      </c>
      <c r="H6588" s="50"/>
    </row>
    <row r="6589" spans="1:8" ht="43.5">
      <c r="A6589" s="151" t="s">
        <v>2118</v>
      </c>
      <c r="B6589" s="151" t="s">
        <v>98</v>
      </c>
      <c r="C6589" s="151" t="s">
        <v>99</v>
      </c>
      <c r="D6589" s="151" t="s">
        <v>72</v>
      </c>
      <c r="E6589" s="152">
        <v>10</v>
      </c>
      <c r="F6589" s="153">
        <v>99000</v>
      </c>
      <c r="G6589" s="153">
        <v>990000</v>
      </c>
      <c r="H6589" s="50"/>
    </row>
    <row r="6590" spans="1:8" ht="29.25">
      <c r="A6590" s="151" t="s">
        <v>2119</v>
      </c>
      <c r="B6590" s="151" t="s">
        <v>93</v>
      </c>
      <c r="C6590" s="151" t="s">
        <v>94</v>
      </c>
      <c r="D6590" s="151" t="s">
        <v>72</v>
      </c>
      <c r="E6590" s="152">
        <v>2</v>
      </c>
      <c r="F6590" s="153">
        <v>549000</v>
      </c>
      <c r="G6590" s="153">
        <v>1098000</v>
      </c>
      <c r="H6590" s="50"/>
    </row>
    <row r="6591" spans="1:8" ht="29.25">
      <c r="A6591" s="151" t="s">
        <v>2119</v>
      </c>
      <c r="B6591" s="151" t="s">
        <v>96</v>
      </c>
      <c r="C6591" s="151" t="s">
        <v>97</v>
      </c>
      <c r="D6591" s="151" t="s">
        <v>72</v>
      </c>
      <c r="E6591" s="152">
        <v>4</v>
      </c>
      <c r="F6591" s="153">
        <v>449000</v>
      </c>
      <c r="G6591" s="153">
        <v>1796000</v>
      </c>
      <c r="H6591" s="50"/>
    </row>
    <row r="6592" spans="1:8" ht="29.25">
      <c r="A6592" s="151" t="s">
        <v>2119</v>
      </c>
      <c r="B6592" s="151" t="s">
        <v>101</v>
      </c>
      <c r="C6592" s="151" t="s">
        <v>102</v>
      </c>
      <c r="D6592" s="151" t="s">
        <v>78</v>
      </c>
      <c r="E6592" s="152">
        <v>2</v>
      </c>
      <c r="F6592" s="153">
        <v>139000</v>
      </c>
      <c r="G6592" s="153">
        <v>278000</v>
      </c>
      <c r="H6592" s="50"/>
    </row>
    <row r="6593" spans="1:8" ht="29.25">
      <c r="A6593" s="151" t="s">
        <v>2119</v>
      </c>
      <c r="B6593" s="151" t="s">
        <v>75</v>
      </c>
      <c r="C6593" s="151" t="s">
        <v>76</v>
      </c>
      <c r="D6593" s="151" t="s">
        <v>78</v>
      </c>
      <c r="E6593" s="152">
        <v>9</v>
      </c>
      <c r="F6593" s="153">
        <v>189000</v>
      </c>
      <c r="G6593" s="153">
        <v>1701000</v>
      </c>
      <c r="H6593" s="50"/>
    </row>
    <row r="6594" spans="1:8" ht="29.25">
      <c r="A6594" s="151" t="s">
        <v>2119</v>
      </c>
      <c r="B6594" s="151" t="s">
        <v>69</v>
      </c>
      <c r="C6594" s="151" t="s">
        <v>70</v>
      </c>
      <c r="D6594" s="151" t="s">
        <v>72</v>
      </c>
      <c r="E6594" s="152">
        <v>1</v>
      </c>
      <c r="F6594" s="153">
        <v>149000</v>
      </c>
      <c r="G6594" s="153">
        <v>149000</v>
      </c>
      <c r="H6594" s="50"/>
    </row>
    <row r="6595" spans="1:8" ht="29.25">
      <c r="A6595" s="151" t="s">
        <v>2120</v>
      </c>
      <c r="B6595" s="151" t="s">
        <v>98</v>
      </c>
      <c r="C6595" s="151" t="s">
        <v>99</v>
      </c>
      <c r="D6595" s="151" t="s">
        <v>72</v>
      </c>
      <c r="E6595" s="152">
        <v>3</v>
      </c>
      <c r="F6595" s="153">
        <v>99000</v>
      </c>
      <c r="G6595" s="153">
        <v>297000</v>
      </c>
      <c r="H6595" s="50"/>
    </row>
    <row r="6596" spans="1:8" ht="29.25">
      <c r="A6596" s="151" t="s">
        <v>2120</v>
      </c>
      <c r="B6596" s="151" t="s">
        <v>101</v>
      </c>
      <c r="C6596" s="151" t="s">
        <v>102</v>
      </c>
      <c r="D6596" s="151" t="s">
        <v>78</v>
      </c>
      <c r="E6596" s="152">
        <v>9</v>
      </c>
      <c r="F6596" s="153">
        <v>139000</v>
      </c>
      <c r="G6596" s="153">
        <v>1251000</v>
      </c>
      <c r="H6596" s="50"/>
    </row>
    <row r="6597" spans="1:8" ht="29.25">
      <c r="A6597" s="151" t="s">
        <v>2120</v>
      </c>
      <c r="B6597" s="151" t="s">
        <v>79</v>
      </c>
      <c r="C6597" s="151" t="s">
        <v>80</v>
      </c>
      <c r="D6597" s="151" t="s">
        <v>72</v>
      </c>
      <c r="E6597" s="152">
        <v>9</v>
      </c>
      <c r="F6597" s="153">
        <v>129000</v>
      </c>
      <c r="G6597" s="153">
        <v>1161000</v>
      </c>
      <c r="H6597" s="50"/>
    </row>
    <row r="6598" spans="1:8" ht="29.25">
      <c r="A6598" s="151" t="s">
        <v>2120</v>
      </c>
      <c r="B6598" s="151" t="s">
        <v>83</v>
      </c>
      <c r="C6598" s="151" t="s">
        <v>84</v>
      </c>
      <c r="D6598" s="151" t="s">
        <v>72</v>
      </c>
      <c r="E6598" s="152">
        <v>3</v>
      </c>
      <c r="F6598" s="153">
        <v>125000</v>
      </c>
      <c r="G6598" s="153">
        <v>375000</v>
      </c>
      <c r="H6598" s="50"/>
    </row>
    <row r="6599" spans="1:8" ht="29.25">
      <c r="A6599" s="151" t="s">
        <v>2120</v>
      </c>
      <c r="B6599" s="151" t="s">
        <v>96</v>
      </c>
      <c r="C6599" s="151" t="s">
        <v>97</v>
      </c>
      <c r="D6599" s="151" t="s">
        <v>72</v>
      </c>
      <c r="E6599" s="152">
        <v>1</v>
      </c>
      <c r="F6599" s="153">
        <v>449000</v>
      </c>
      <c r="G6599" s="153">
        <v>449000</v>
      </c>
      <c r="H6599" s="50"/>
    </row>
    <row r="6600" spans="1:8" ht="29.25">
      <c r="A6600" s="151" t="s">
        <v>2120</v>
      </c>
      <c r="B6600" s="151" t="s">
        <v>75</v>
      </c>
      <c r="C6600" s="151" t="s">
        <v>76</v>
      </c>
      <c r="D6600" s="151" t="s">
        <v>78</v>
      </c>
      <c r="E6600" s="152">
        <v>8</v>
      </c>
      <c r="F6600" s="153">
        <v>189000</v>
      </c>
      <c r="G6600" s="153">
        <v>1512000</v>
      </c>
      <c r="H6600" s="50"/>
    </row>
    <row r="6601" spans="1:8" ht="43.5">
      <c r="A6601" s="151" t="s">
        <v>2121</v>
      </c>
      <c r="B6601" s="151" t="s">
        <v>96</v>
      </c>
      <c r="C6601" s="151" t="s">
        <v>97</v>
      </c>
      <c r="D6601" s="151" t="s">
        <v>72</v>
      </c>
      <c r="E6601" s="152">
        <v>2</v>
      </c>
      <c r="F6601" s="153">
        <v>449000</v>
      </c>
      <c r="G6601" s="153">
        <v>898000</v>
      </c>
      <c r="H6601" s="50"/>
    </row>
    <row r="6602" spans="1:8" ht="43.5">
      <c r="A6602" s="151" t="s">
        <v>2121</v>
      </c>
      <c r="B6602" s="151" t="s">
        <v>86</v>
      </c>
      <c r="C6602" s="151" t="s">
        <v>87</v>
      </c>
      <c r="D6602" s="151" t="s">
        <v>72</v>
      </c>
      <c r="E6602" s="152">
        <v>8</v>
      </c>
      <c r="F6602" s="153">
        <v>169000</v>
      </c>
      <c r="G6602" s="153">
        <v>1352000</v>
      </c>
      <c r="H6602" s="50"/>
    </row>
    <row r="6603" spans="1:8" ht="43.5">
      <c r="A6603" s="151" t="s">
        <v>2121</v>
      </c>
      <c r="B6603" s="151" t="s">
        <v>79</v>
      </c>
      <c r="C6603" s="151" t="s">
        <v>80</v>
      </c>
      <c r="D6603" s="151" t="s">
        <v>72</v>
      </c>
      <c r="E6603" s="152">
        <v>10</v>
      </c>
      <c r="F6603" s="153">
        <v>129000</v>
      </c>
      <c r="G6603" s="153">
        <v>1290000</v>
      </c>
      <c r="H6603" s="50"/>
    </row>
    <row r="6604" spans="1:8" ht="43.5">
      <c r="A6604" s="151" t="s">
        <v>2121</v>
      </c>
      <c r="B6604" s="151" t="s">
        <v>98</v>
      </c>
      <c r="C6604" s="151" t="s">
        <v>99</v>
      </c>
      <c r="D6604" s="151" t="s">
        <v>72</v>
      </c>
      <c r="E6604" s="152">
        <v>9</v>
      </c>
      <c r="F6604" s="153">
        <v>99000</v>
      </c>
      <c r="G6604" s="153">
        <v>891000</v>
      </c>
      <c r="H6604" s="50"/>
    </row>
    <row r="6605" spans="1:8" ht="43.5">
      <c r="A6605" s="151" t="s">
        <v>2121</v>
      </c>
      <c r="B6605" s="151" t="s">
        <v>75</v>
      </c>
      <c r="C6605" s="151" t="s">
        <v>76</v>
      </c>
      <c r="D6605" s="151" t="s">
        <v>78</v>
      </c>
      <c r="E6605" s="152">
        <v>3</v>
      </c>
      <c r="F6605" s="153">
        <v>189000</v>
      </c>
      <c r="G6605" s="153">
        <v>567000</v>
      </c>
      <c r="H6605" s="50"/>
    </row>
    <row r="6606" spans="1:8" ht="43.5">
      <c r="A6606" s="151" t="s">
        <v>2122</v>
      </c>
      <c r="B6606" s="151" t="s">
        <v>79</v>
      </c>
      <c r="C6606" s="151" t="s">
        <v>80</v>
      </c>
      <c r="D6606" s="151" t="s">
        <v>72</v>
      </c>
      <c r="E6606" s="152">
        <v>9</v>
      </c>
      <c r="F6606" s="153">
        <v>129000</v>
      </c>
      <c r="G6606" s="153">
        <v>1161000</v>
      </c>
      <c r="H6606" s="50"/>
    </row>
    <row r="6607" spans="1:8" ht="43.5">
      <c r="A6607" s="151" t="s">
        <v>2122</v>
      </c>
      <c r="B6607" s="151" t="s">
        <v>96</v>
      </c>
      <c r="C6607" s="151" t="s">
        <v>97</v>
      </c>
      <c r="D6607" s="151" t="s">
        <v>72</v>
      </c>
      <c r="E6607" s="152">
        <v>1</v>
      </c>
      <c r="F6607" s="153">
        <v>449000</v>
      </c>
      <c r="G6607" s="153">
        <v>449000</v>
      </c>
      <c r="H6607" s="50"/>
    </row>
    <row r="6608" spans="1:8" ht="43.5">
      <c r="A6608" s="151" t="s">
        <v>2122</v>
      </c>
      <c r="B6608" s="151" t="s">
        <v>69</v>
      </c>
      <c r="C6608" s="151" t="s">
        <v>70</v>
      </c>
      <c r="D6608" s="151" t="s">
        <v>72</v>
      </c>
      <c r="E6608" s="152">
        <v>6</v>
      </c>
      <c r="F6608" s="153">
        <v>149000</v>
      </c>
      <c r="G6608" s="153">
        <v>894000</v>
      </c>
      <c r="H6608" s="50"/>
    </row>
    <row r="6609" spans="1:8" ht="43.5">
      <c r="A6609" s="151" t="s">
        <v>2122</v>
      </c>
      <c r="B6609" s="151" t="s">
        <v>83</v>
      </c>
      <c r="C6609" s="151" t="s">
        <v>84</v>
      </c>
      <c r="D6609" s="151" t="s">
        <v>72</v>
      </c>
      <c r="E6609" s="152">
        <v>1</v>
      </c>
      <c r="F6609" s="153">
        <v>125000</v>
      </c>
      <c r="G6609" s="153">
        <v>125000</v>
      </c>
      <c r="H6609" s="50"/>
    </row>
    <row r="6610" spans="1:8" ht="43.5">
      <c r="A6610" s="151" t="s">
        <v>2123</v>
      </c>
      <c r="B6610" s="151" t="s">
        <v>69</v>
      </c>
      <c r="C6610" s="151" t="s">
        <v>70</v>
      </c>
      <c r="D6610" s="151" t="s">
        <v>72</v>
      </c>
      <c r="E6610" s="152">
        <v>9</v>
      </c>
      <c r="F6610" s="153">
        <v>149000</v>
      </c>
      <c r="G6610" s="153">
        <v>1341000</v>
      </c>
      <c r="H6610" s="50"/>
    </row>
    <row r="6611" spans="1:8" ht="43.5">
      <c r="A6611" s="151" t="s">
        <v>2123</v>
      </c>
      <c r="B6611" s="151" t="s">
        <v>88</v>
      </c>
      <c r="C6611" s="151" t="s">
        <v>89</v>
      </c>
      <c r="D6611" s="151" t="s">
        <v>72</v>
      </c>
      <c r="E6611" s="152">
        <v>7</v>
      </c>
      <c r="F6611" s="153">
        <v>299000</v>
      </c>
      <c r="G6611" s="153">
        <v>2093000</v>
      </c>
      <c r="H6611" s="50"/>
    </row>
    <row r="6612" spans="1:8" ht="43.5">
      <c r="A6612" s="151" t="s">
        <v>2123</v>
      </c>
      <c r="B6612" s="151" t="s">
        <v>81</v>
      </c>
      <c r="C6612" s="151" t="s">
        <v>82</v>
      </c>
      <c r="D6612" s="151" t="s">
        <v>72</v>
      </c>
      <c r="E6612" s="152">
        <v>6</v>
      </c>
      <c r="F6612" s="153">
        <v>159000</v>
      </c>
      <c r="G6612" s="153">
        <v>954000</v>
      </c>
      <c r="H6612" s="50"/>
    </row>
    <row r="6613" spans="1:8" ht="43.5">
      <c r="A6613" s="151" t="s">
        <v>2123</v>
      </c>
      <c r="B6613" s="151" t="s">
        <v>91</v>
      </c>
      <c r="C6613" s="151" t="s">
        <v>92</v>
      </c>
      <c r="D6613" s="151" t="s">
        <v>72</v>
      </c>
      <c r="E6613" s="152">
        <v>3</v>
      </c>
      <c r="F6613" s="153">
        <v>249000</v>
      </c>
      <c r="G6613" s="153">
        <v>747000</v>
      </c>
      <c r="H6613" s="50"/>
    </row>
    <row r="6614" spans="1:8" ht="43.5">
      <c r="A6614" s="151" t="s">
        <v>2124</v>
      </c>
      <c r="B6614" s="151" t="s">
        <v>93</v>
      </c>
      <c r="C6614" s="151" t="s">
        <v>94</v>
      </c>
      <c r="D6614" s="151" t="s">
        <v>72</v>
      </c>
      <c r="E6614" s="152">
        <v>3</v>
      </c>
      <c r="F6614" s="153">
        <v>549000</v>
      </c>
      <c r="G6614" s="153">
        <v>1647000</v>
      </c>
      <c r="H6614" s="50"/>
    </row>
    <row r="6615" spans="1:8" ht="43.5">
      <c r="A6615" s="151" t="s">
        <v>2124</v>
      </c>
      <c r="B6615" s="151" t="s">
        <v>98</v>
      </c>
      <c r="C6615" s="151" t="s">
        <v>99</v>
      </c>
      <c r="D6615" s="151" t="s">
        <v>72</v>
      </c>
      <c r="E6615" s="152">
        <v>4</v>
      </c>
      <c r="F6615" s="153">
        <v>99000</v>
      </c>
      <c r="G6615" s="153">
        <v>396000</v>
      </c>
      <c r="H6615" s="50"/>
    </row>
    <row r="6616" spans="1:8" ht="43.5">
      <c r="A6616" s="151" t="s">
        <v>2125</v>
      </c>
      <c r="B6616" s="151" t="s">
        <v>96</v>
      </c>
      <c r="C6616" s="151" t="s">
        <v>97</v>
      </c>
      <c r="D6616" s="151" t="s">
        <v>72</v>
      </c>
      <c r="E6616" s="152">
        <v>5</v>
      </c>
      <c r="F6616" s="153">
        <v>449000</v>
      </c>
      <c r="G6616" s="153">
        <v>2245000</v>
      </c>
      <c r="H6616" s="50"/>
    </row>
    <row r="6617" spans="1:8" ht="43.5">
      <c r="A6617" s="151" t="s">
        <v>2125</v>
      </c>
      <c r="B6617" s="151" t="s">
        <v>101</v>
      </c>
      <c r="C6617" s="151" t="s">
        <v>102</v>
      </c>
      <c r="D6617" s="151" t="s">
        <v>78</v>
      </c>
      <c r="E6617" s="152">
        <v>10</v>
      </c>
      <c r="F6617" s="153">
        <v>139000</v>
      </c>
      <c r="G6617" s="153">
        <v>1390000</v>
      </c>
      <c r="H6617" s="50"/>
    </row>
    <row r="6618" spans="1:8" ht="43.5">
      <c r="A6618" s="151" t="s">
        <v>2125</v>
      </c>
      <c r="B6618" s="151" t="s">
        <v>79</v>
      </c>
      <c r="C6618" s="151" t="s">
        <v>80</v>
      </c>
      <c r="D6618" s="151" t="s">
        <v>72</v>
      </c>
      <c r="E6618" s="152">
        <v>5</v>
      </c>
      <c r="F6618" s="153">
        <v>129000</v>
      </c>
      <c r="G6618" s="153">
        <v>645000</v>
      </c>
      <c r="H6618" s="50"/>
    </row>
    <row r="6619" spans="1:8" ht="43.5">
      <c r="A6619" s="151" t="s">
        <v>2125</v>
      </c>
      <c r="B6619" s="151" t="s">
        <v>83</v>
      </c>
      <c r="C6619" s="151" t="s">
        <v>84</v>
      </c>
      <c r="D6619" s="151" t="s">
        <v>72</v>
      </c>
      <c r="E6619" s="152">
        <v>8</v>
      </c>
      <c r="F6619" s="153">
        <v>125000</v>
      </c>
      <c r="G6619" s="153">
        <v>1000000</v>
      </c>
      <c r="H6619" s="50"/>
    </row>
    <row r="6620" spans="1:8" ht="43.5">
      <c r="A6620" s="151" t="s">
        <v>2125</v>
      </c>
      <c r="B6620" s="151" t="s">
        <v>69</v>
      </c>
      <c r="C6620" s="151" t="s">
        <v>70</v>
      </c>
      <c r="D6620" s="151" t="s">
        <v>72</v>
      </c>
      <c r="E6620" s="152">
        <v>4</v>
      </c>
      <c r="F6620" s="153">
        <v>149000</v>
      </c>
      <c r="G6620" s="153">
        <v>596000</v>
      </c>
      <c r="H6620" s="50"/>
    </row>
    <row r="6621" spans="1:8" ht="29.25">
      <c r="A6621" s="151" t="s">
        <v>2126</v>
      </c>
      <c r="B6621" s="151" t="s">
        <v>88</v>
      </c>
      <c r="C6621" s="151" t="s">
        <v>89</v>
      </c>
      <c r="D6621" s="151" t="s">
        <v>72</v>
      </c>
      <c r="E6621" s="152">
        <v>3</v>
      </c>
      <c r="F6621" s="153">
        <v>299000</v>
      </c>
      <c r="G6621" s="153">
        <v>897000</v>
      </c>
      <c r="H6621" s="50"/>
    </row>
    <row r="6622" spans="1:8" ht="29.25">
      <c r="A6622" s="151" t="s">
        <v>2126</v>
      </c>
      <c r="B6622" s="151" t="s">
        <v>83</v>
      </c>
      <c r="C6622" s="151" t="s">
        <v>84</v>
      </c>
      <c r="D6622" s="151" t="s">
        <v>72</v>
      </c>
      <c r="E6622" s="152">
        <v>6</v>
      </c>
      <c r="F6622" s="153">
        <v>125000</v>
      </c>
      <c r="G6622" s="153">
        <v>750000</v>
      </c>
      <c r="H6622" s="50"/>
    </row>
    <row r="6623" spans="1:8" ht="29.25">
      <c r="A6623" s="151" t="s">
        <v>2126</v>
      </c>
      <c r="B6623" s="151" t="s">
        <v>98</v>
      </c>
      <c r="C6623" s="151" t="s">
        <v>99</v>
      </c>
      <c r="D6623" s="151" t="s">
        <v>72</v>
      </c>
      <c r="E6623" s="152">
        <v>10</v>
      </c>
      <c r="F6623" s="153">
        <v>99000</v>
      </c>
      <c r="G6623" s="153">
        <v>990000</v>
      </c>
      <c r="H6623" s="50"/>
    </row>
    <row r="6624" spans="1:8" ht="29.25">
      <c r="A6624" s="151" t="s">
        <v>2126</v>
      </c>
      <c r="B6624" s="151" t="s">
        <v>101</v>
      </c>
      <c r="C6624" s="151" t="s">
        <v>102</v>
      </c>
      <c r="D6624" s="151" t="s">
        <v>78</v>
      </c>
      <c r="E6624" s="152">
        <v>1</v>
      </c>
      <c r="F6624" s="153">
        <v>139000</v>
      </c>
      <c r="G6624" s="153">
        <v>139000</v>
      </c>
      <c r="H6624" s="50"/>
    </row>
    <row r="6625" spans="1:8" ht="29.25">
      <c r="A6625" s="151" t="s">
        <v>2126</v>
      </c>
      <c r="B6625" s="151" t="s">
        <v>73</v>
      </c>
      <c r="C6625" s="151" t="s">
        <v>74</v>
      </c>
      <c r="D6625" s="151" t="s">
        <v>72</v>
      </c>
      <c r="E6625" s="152">
        <v>10</v>
      </c>
      <c r="F6625" s="153">
        <v>119000</v>
      </c>
      <c r="G6625" s="153">
        <v>1190000</v>
      </c>
      <c r="H6625" s="50"/>
    </row>
    <row r="6626" spans="1:8" ht="29.25">
      <c r="A6626" s="151" t="s">
        <v>2126</v>
      </c>
      <c r="B6626" s="151" t="s">
        <v>96</v>
      </c>
      <c r="C6626" s="151" t="s">
        <v>97</v>
      </c>
      <c r="D6626" s="151" t="s">
        <v>72</v>
      </c>
      <c r="E6626" s="152">
        <v>3</v>
      </c>
      <c r="F6626" s="153">
        <v>449000</v>
      </c>
      <c r="G6626" s="153">
        <v>1347000</v>
      </c>
      <c r="H6626" s="50"/>
    </row>
    <row r="6627" spans="1:8" ht="43.5">
      <c r="A6627" s="151" t="s">
        <v>2127</v>
      </c>
      <c r="B6627" s="151" t="s">
        <v>91</v>
      </c>
      <c r="C6627" s="151" t="s">
        <v>92</v>
      </c>
      <c r="D6627" s="151" t="s">
        <v>72</v>
      </c>
      <c r="E6627" s="152">
        <v>1</v>
      </c>
      <c r="F6627" s="153">
        <v>249000</v>
      </c>
      <c r="G6627" s="153">
        <v>249000</v>
      </c>
      <c r="H6627" s="50"/>
    </row>
    <row r="6628" spans="1:8" ht="43.5">
      <c r="A6628" s="151" t="s">
        <v>2127</v>
      </c>
      <c r="B6628" s="151" t="s">
        <v>79</v>
      </c>
      <c r="C6628" s="151" t="s">
        <v>80</v>
      </c>
      <c r="D6628" s="151" t="s">
        <v>72</v>
      </c>
      <c r="E6628" s="152">
        <v>2</v>
      </c>
      <c r="F6628" s="153">
        <v>129000</v>
      </c>
      <c r="G6628" s="153">
        <v>258000</v>
      </c>
      <c r="H6628" s="50"/>
    </row>
    <row r="6629" spans="1:8" ht="43.5">
      <c r="A6629" s="151" t="s">
        <v>2127</v>
      </c>
      <c r="B6629" s="151" t="s">
        <v>96</v>
      </c>
      <c r="C6629" s="151" t="s">
        <v>97</v>
      </c>
      <c r="D6629" s="151" t="s">
        <v>72</v>
      </c>
      <c r="E6629" s="152">
        <v>1</v>
      </c>
      <c r="F6629" s="153">
        <v>449000</v>
      </c>
      <c r="G6629" s="153">
        <v>449000</v>
      </c>
      <c r="H6629" s="50"/>
    </row>
    <row r="6630" spans="1:8" ht="43.5">
      <c r="A6630" s="151" t="s">
        <v>2127</v>
      </c>
      <c r="B6630" s="151" t="s">
        <v>98</v>
      </c>
      <c r="C6630" s="151" t="s">
        <v>99</v>
      </c>
      <c r="D6630" s="151" t="s">
        <v>72</v>
      </c>
      <c r="E6630" s="152">
        <v>3</v>
      </c>
      <c r="F6630" s="153">
        <v>99000</v>
      </c>
      <c r="G6630" s="153">
        <v>297000</v>
      </c>
      <c r="H6630" s="50"/>
    </row>
    <row r="6631" spans="1:8" ht="43.5">
      <c r="A6631" s="151" t="s">
        <v>2127</v>
      </c>
      <c r="B6631" s="151" t="s">
        <v>101</v>
      </c>
      <c r="C6631" s="151" t="s">
        <v>102</v>
      </c>
      <c r="D6631" s="151" t="s">
        <v>78</v>
      </c>
      <c r="E6631" s="152">
        <v>4</v>
      </c>
      <c r="F6631" s="153">
        <v>139000</v>
      </c>
      <c r="G6631" s="153">
        <v>556000</v>
      </c>
      <c r="H6631" s="50"/>
    </row>
    <row r="6632" spans="1:8" ht="43.5">
      <c r="A6632" s="151" t="s">
        <v>2128</v>
      </c>
      <c r="B6632" s="151" t="s">
        <v>73</v>
      </c>
      <c r="C6632" s="151" t="s">
        <v>74</v>
      </c>
      <c r="D6632" s="151" t="s">
        <v>72</v>
      </c>
      <c r="E6632" s="152">
        <v>4</v>
      </c>
      <c r="F6632" s="153">
        <v>119000</v>
      </c>
      <c r="G6632" s="153">
        <v>476000</v>
      </c>
      <c r="H6632" s="50"/>
    </row>
    <row r="6633" spans="1:8" ht="43.5">
      <c r="A6633" s="151" t="s">
        <v>2128</v>
      </c>
      <c r="B6633" s="151" t="s">
        <v>98</v>
      </c>
      <c r="C6633" s="151" t="s">
        <v>99</v>
      </c>
      <c r="D6633" s="151" t="s">
        <v>72</v>
      </c>
      <c r="E6633" s="152">
        <v>2</v>
      </c>
      <c r="F6633" s="153">
        <v>99000</v>
      </c>
      <c r="G6633" s="153">
        <v>198000</v>
      </c>
      <c r="H6633" s="50"/>
    </row>
    <row r="6634" spans="1:8" ht="43.5">
      <c r="A6634" s="151" t="s">
        <v>2128</v>
      </c>
      <c r="B6634" s="151" t="s">
        <v>88</v>
      </c>
      <c r="C6634" s="151" t="s">
        <v>89</v>
      </c>
      <c r="D6634" s="151" t="s">
        <v>72</v>
      </c>
      <c r="E6634" s="152">
        <v>3</v>
      </c>
      <c r="F6634" s="153">
        <v>299000</v>
      </c>
      <c r="G6634" s="153">
        <v>897000</v>
      </c>
      <c r="H6634" s="50"/>
    </row>
    <row r="6635" spans="1:8" ht="43.5">
      <c r="A6635" s="151" t="s">
        <v>2128</v>
      </c>
      <c r="B6635" s="151" t="s">
        <v>75</v>
      </c>
      <c r="C6635" s="151" t="s">
        <v>76</v>
      </c>
      <c r="D6635" s="151" t="s">
        <v>78</v>
      </c>
      <c r="E6635" s="152">
        <v>2</v>
      </c>
      <c r="F6635" s="153">
        <v>189000</v>
      </c>
      <c r="G6635" s="153">
        <v>378000</v>
      </c>
      <c r="H6635" s="50"/>
    </row>
    <row r="6636" spans="1:8" ht="43.5">
      <c r="A6636" s="151" t="s">
        <v>2128</v>
      </c>
      <c r="B6636" s="151" t="s">
        <v>83</v>
      </c>
      <c r="C6636" s="151" t="s">
        <v>84</v>
      </c>
      <c r="D6636" s="151" t="s">
        <v>72</v>
      </c>
      <c r="E6636" s="152">
        <v>9</v>
      </c>
      <c r="F6636" s="153">
        <v>125000</v>
      </c>
      <c r="G6636" s="153">
        <v>1125000</v>
      </c>
      <c r="H6636" s="50"/>
    </row>
    <row r="6637" spans="1:8" ht="43.5">
      <c r="A6637" s="151" t="s">
        <v>2129</v>
      </c>
      <c r="B6637" s="151" t="s">
        <v>101</v>
      </c>
      <c r="C6637" s="151" t="s">
        <v>102</v>
      </c>
      <c r="D6637" s="151" t="s">
        <v>78</v>
      </c>
      <c r="E6637" s="152">
        <v>6</v>
      </c>
      <c r="F6637" s="153">
        <v>139000</v>
      </c>
      <c r="G6637" s="153">
        <v>834000</v>
      </c>
      <c r="H6637" s="50"/>
    </row>
    <row r="6638" spans="1:8" ht="29.25">
      <c r="A6638" s="151" t="s">
        <v>2130</v>
      </c>
      <c r="B6638" s="151" t="s">
        <v>98</v>
      </c>
      <c r="C6638" s="151" t="s">
        <v>99</v>
      </c>
      <c r="D6638" s="151" t="s">
        <v>72</v>
      </c>
      <c r="E6638" s="152">
        <v>1</v>
      </c>
      <c r="F6638" s="153">
        <v>99000</v>
      </c>
      <c r="G6638" s="153">
        <v>99000</v>
      </c>
      <c r="H6638" s="50"/>
    </row>
    <row r="6639" spans="1:8" ht="29.25">
      <c r="A6639" s="151" t="s">
        <v>2130</v>
      </c>
      <c r="B6639" s="151" t="s">
        <v>96</v>
      </c>
      <c r="C6639" s="151" t="s">
        <v>97</v>
      </c>
      <c r="D6639" s="151" t="s">
        <v>72</v>
      </c>
      <c r="E6639" s="152">
        <v>2</v>
      </c>
      <c r="F6639" s="153">
        <v>449000</v>
      </c>
      <c r="G6639" s="153">
        <v>898000</v>
      </c>
      <c r="H6639" s="50"/>
    </row>
    <row r="6640" spans="1:8" ht="29.25">
      <c r="A6640" s="151" t="s">
        <v>2130</v>
      </c>
      <c r="B6640" s="151" t="s">
        <v>86</v>
      </c>
      <c r="C6640" s="151" t="s">
        <v>87</v>
      </c>
      <c r="D6640" s="151" t="s">
        <v>72</v>
      </c>
      <c r="E6640" s="152">
        <v>8</v>
      </c>
      <c r="F6640" s="153">
        <v>169000</v>
      </c>
      <c r="G6640" s="153">
        <v>1352000</v>
      </c>
      <c r="H6640" s="50"/>
    </row>
    <row r="6641" spans="1:8" ht="29.25">
      <c r="A6641" s="151" t="s">
        <v>2130</v>
      </c>
      <c r="B6641" s="151" t="s">
        <v>81</v>
      </c>
      <c r="C6641" s="151" t="s">
        <v>82</v>
      </c>
      <c r="D6641" s="151" t="s">
        <v>72</v>
      </c>
      <c r="E6641" s="152">
        <v>7</v>
      </c>
      <c r="F6641" s="153">
        <v>159000</v>
      </c>
      <c r="G6641" s="153">
        <v>1113000</v>
      </c>
      <c r="H6641" s="50"/>
    </row>
    <row r="6642" spans="1:8" ht="43.5">
      <c r="A6642" s="151" t="s">
        <v>2131</v>
      </c>
      <c r="B6642" s="151" t="s">
        <v>73</v>
      </c>
      <c r="C6642" s="151" t="s">
        <v>74</v>
      </c>
      <c r="D6642" s="151" t="s">
        <v>72</v>
      </c>
      <c r="E6642" s="152">
        <v>1</v>
      </c>
      <c r="F6642" s="153">
        <v>119000</v>
      </c>
      <c r="G6642" s="153">
        <v>119000</v>
      </c>
      <c r="H6642" s="50"/>
    </row>
    <row r="6643" spans="1:8" ht="43.5">
      <c r="A6643" s="151" t="s">
        <v>2131</v>
      </c>
      <c r="B6643" s="151" t="s">
        <v>81</v>
      </c>
      <c r="C6643" s="151" t="s">
        <v>82</v>
      </c>
      <c r="D6643" s="151" t="s">
        <v>72</v>
      </c>
      <c r="E6643" s="152">
        <v>8</v>
      </c>
      <c r="F6643" s="153">
        <v>159000</v>
      </c>
      <c r="G6643" s="153">
        <v>1272000</v>
      </c>
      <c r="H6643" s="50"/>
    </row>
    <row r="6644" spans="1:8" ht="43.5">
      <c r="A6644" s="151" t="s">
        <v>2131</v>
      </c>
      <c r="B6644" s="151" t="s">
        <v>83</v>
      </c>
      <c r="C6644" s="151" t="s">
        <v>84</v>
      </c>
      <c r="D6644" s="151" t="s">
        <v>72</v>
      </c>
      <c r="E6644" s="152">
        <v>12</v>
      </c>
      <c r="F6644" s="153">
        <v>125000</v>
      </c>
      <c r="G6644" s="153">
        <v>1500000</v>
      </c>
      <c r="H6644" s="50"/>
    </row>
    <row r="6645" spans="1:8" ht="43.5">
      <c r="A6645" s="151" t="s">
        <v>2131</v>
      </c>
      <c r="B6645" s="151" t="s">
        <v>101</v>
      </c>
      <c r="C6645" s="151" t="s">
        <v>102</v>
      </c>
      <c r="D6645" s="151" t="s">
        <v>78</v>
      </c>
      <c r="E6645" s="152">
        <v>3</v>
      </c>
      <c r="F6645" s="153">
        <v>139000</v>
      </c>
      <c r="G6645" s="153">
        <v>417000</v>
      </c>
      <c r="H6645" s="50"/>
    </row>
    <row r="6646" spans="1:8" ht="43.5">
      <c r="A6646" s="151" t="s">
        <v>2132</v>
      </c>
      <c r="B6646" s="151" t="s">
        <v>79</v>
      </c>
      <c r="C6646" s="151" t="s">
        <v>80</v>
      </c>
      <c r="D6646" s="151" t="s">
        <v>72</v>
      </c>
      <c r="E6646" s="152">
        <v>5</v>
      </c>
      <c r="F6646" s="153">
        <v>129000</v>
      </c>
      <c r="G6646" s="153">
        <v>645000</v>
      </c>
      <c r="H6646" s="50"/>
    </row>
    <row r="6647" spans="1:8" ht="43.5">
      <c r="A6647" s="151" t="s">
        <v>2132</v>
      </c>
      <c r="B6647" s="151" t="s">
        <v>75</v>
      </c>
      <c r="C6647" s="151" t="s">
        <v>76</v>
      </c>
      <c r="D6647" s="151" t="s">
        <v>78</v>
      </c>
      <c r="E6647" s="152">
        <v>5</v>
      </c>
      <c r="F6647" s="153">
        <v>189000</v>
      </c>
      <c r="G6647" s="153">
        <v>945000</v>
      </c>
      <c r="H6647" s="50"/>
    </row>
    <row r="6648" spans="1:8" ht="43.5">
      <c r="A6648" s="151" t="s">
        <v>2132</v>
      </c>
      <c r="B6648" s="151" t="s">
        <v>73</v>
      </c>
      <c r="C6648" s="151" t="s">
        <v>74</v>
      </c>
      <c r="D6648" s="151" t="s">
        <v>72</v>
      </c>
      <c r="E6648" s="152">
        <v>4</v>
      </c>
      <c r="F6648" s="153">
        <v>119000</v>
      </c>
      <c r="G6648" s="153">
        <v>476000</v>
      </c>
      <c r="H6648" s="50"/>
    </row>
    <row r="6649" spans="1:8" ht="43.5">
      <c r="A6649" s="151" t="s">
        <v>2132</v>
      </c>
      <c r="B6649" s="151" t="s">
        <v>96</v>
      </c>
      <c r="C6649" s="151" t="s">
        <v>97</v>
      </c>
      <c r="D6649" s="151" t="s">
        <v>72</v>
      </c>
      <c r="E6649" s="152">
        <v>5</v>
      </c>
      <c r="F6649" s="153">
        <v>449000</v>
      </c>
      <c r="G6649" s="153">
        <v>2245000</v>
      </c>
      <c r="H6649" s="50"/>
    </row>
    <row r="6650" spans="1:8" ht="43.5">
      <c r="A6650" s="151" t="s">
        <v>2132</v>
      </c>
      <c r="B6650" s="151" t="s">
        <v>91</v>
      </c>
      <c r="C6650" s="151" t="s">
        <v>92</v>
      </c>
      <c r="D6650" s="151" t="s">
        <v>72</v>
      </c>
      <c r="E6650" s="152">
        <v>7</v>
      </c>
      <c r="F6650" s="153">
        <v>249000</v>
      </c>
      <c r="G6650" s="153">
        <v>1743000</v>
      </c>
      <c r="H6650" s="50"/>
    </row>
    <row r="6651" spans="1:8" ht="43.5">
      <c r="A6651" s="151" t="s">
        <v>2132</v>
      </c>
      <c r="B6651" s="151" t="s">
        <v>88</v>
      </c>
      <c r="C6651" s="151" t="s">
        <v>89</v>
      </c>
      <c r="D6651" s="151" t="s">
        <v>72</v>
      </c>
      <c r="E6651" s="152">
        <v>1</v>
      </c>
      <c r="F6651" s="153">
        <v>299000</v>
      </c>
      <c r="G6651" s="153">
        <v>299000</v>
      </c>
      <c r="H6651" s="50"/>
    </row>
    <row r="6652" spans="1:8" ht="43.5">
      <c r="A6652" s="151" t="s">
        <v>2133</v>
      </c>
      <c r="B6652" s="151" t="s">
        <v>88</v>
      </c>
      <c r="C6652" s="151" t="s">
        <v>89</v>
      </c>
      <c r="D6652" s="151" t="s">
        <v>72</v>
      </c>
      <c r="E6652" s="152">
        <v>6</v>
      </c>
      <c r="F6652" s="153">
        <v>299000</v>
      </c>
      <c r="G6652" s="153">
        <v>1794000</v>
      </c>
      <c r="H6652" s="50"/>
    </row>
    <row r="6653" spans="1:8" ht="43.5">
      <c r="A6653" s="151" t="s">
        <v>2133</v>
      </c>
      <c r="B6653" s="151" t="s">
        <v>98</v>
      </c>
      <c r="C6653" s="151" t="s">
        <v>99</v>
      </c>
      <c r="D6653" s="151" t="s">
        <v>72</v>
      </c>
      <c r="E6653" s="152">
        <v>10</v>
      </c>
      <c r="F6653" s="153">
        <v>99000</v>
      </c>
      <c r="G6653" s="153">
        <v>990000</v>
      </c>
      <c r="H6653" s="50"/>
    </row>
    <row r="6654" spans="1:8" ht="43.5">
      <c r="A6654" s="151" t="s">
        <v>2133</v>
      </c>
      <c r="B6654" s="151" t="s">
        <v>69</v>
      </c>
      <c r="C6654" s="151" t="s">
        <v>70</v>
      </c>
      <c r="D6654" s="151" t="s">
        <v>72</v>
      </c>
      <c r="E6654" s="152">
        <v>6</v>
      </c>
      <c r="F6654" s="153">
        <v>149000</v>
      </c>
      <c r="G6654" s="153">
        <v>894000</v>
      </c>
      <c r="H6654" s="50"/>
    </row>
    <row r="6655" spans="1:8" ht="43.5">
      <c r="A6655" s="151" t="s">
        <v>2133</v>
      </c>
      <c r="B6655" s="151" t="s">
        <v>83</v>
      </c>
      <c r="C6655" s="151" t="s">
        <v>84</v>
      </c>
      <c r="D6655" s="151" t="s">
        <v>72</v>
      </c>
      <c r="E6655" s="152">
        <v>12</v>
      </c>
      <c r="F6655" s="153">
        <v>125000</v>
      </c>
      <c r="G6655" s="153">
        <v>1500000</v>
      </c>
      <c r="H6655" s="50"/>
    </row>
    <row r="6656" spans="1:8" ht="43.5">
      <c r="A6656" s="151" t="s">
        <v>2133</v>
      </c>
      <c r="B6656" s="151" t="s">
        <v>75</v>
      </c>
      <c r="C6656" s="151" t="s">
        <v>76</v>
      </c>
      <c r="D6656" s="151" t="s">
        <v>78</v>
      </c>
      <c r="E6656" s="152">
        <v>10</v>
      </c>
      <c r="F6656" s="153">
        <v>189000</v>
      </c>
      <c r="G6656" s="153">
        <v>1890000</v>
      </c>
      <c r="H6656" s="50"/>
    </row>
    <row r="6657" spans="1:8" ht="43.5">
      <c r="A6657" s="151" t="s">
        <v>2133</v>
      </c>
      <c r="B6657" s="151" t="s">
        <v>93</v>
      </c>
      <c r="C6657" s="151" t="s">
        <v>94</v>
      </c>
      <c r="D6657" s="151" t="s">
        <v>72</v>
      </c>
      <c r="E6657" s="152">
        <v>5</v>
      </c>
      <c r="F6657" s="153">
        <v>549000</v>
      </c>
      <c r="G6657" s="153">
        <v>2745000</v>
      </c>
      <c r="H6657" s="50"/>
    </row>
    <row r="6658" spans="1:8" ht="43.5">
      <c r="A6658" s="151" t="s">
        <v>2134</v>
      </c>
      <c r="B6658" s="151" t="s">
        <v>101</v>
      </c>
      <c r="C6658" s="151" t="s">
        <v>102</v>
      </c>
      <c r="D6658" s="151" t="s">
        <v>78</v>
      </c>
      <c r="E6658" s="152">
        <v>5</v>
      </c>
      <c r="F6658" s="153">
        <v>139000</v>
      </c>
      <c r="G6658" s="153">
        <v>695000</v>
      </c>
      <c r="H6658" s="50"/>
    </row>
    <row r="6659" spans="1:8" ht="43.5">
      <c r="A6659" s="151" t="s">
        <v>2135</v>
      </c>
      <c r="B6659" s="151" t="s">
        <v>86</v>
      </c>
      <c r="C6659" s="151" t="s">
        <v>87</v>
      </c>
      <c r="D6659" s="151" t="s">
        <v>72</v>
      </c>
      <c r="E6659" s="152">
        <v>4</v>
      </c>
      <c r="F6659" s="153">
        <v>169000</v>
      </c>
      <c r="G6659" s="153">
        <v>676000</v>
      </c>
      <c r="H6659" s="50"/>
    </row>
    <row r="6660" spans="1:8" ht="43.5">
      <c r="A6660" s="151" t="s">
        <v>2135</v>
      </c>
      <c r="B6660" s="151" t="s">
        <v>79</v>
      </c>
      <c r="C6660" s="151" t="s">
        <v>80</v>
      </c>
      <c r="D6660" s="151" t="s">
        <v>72</v>
      </c>
      <c r="E6660" s="152">
        <v>9</v>
      </c>
      <c r="F6660" s="153">
        <v>129000</v>
      </c>
      <c r="G6660" s="153">
        <v>1161000</v>
      </c>
      <c r="H6660" s="50"/>
    </row>
    <row r="6661" spans="1:8" ht="43.5">
      <c r="A6661" s="151" t="s">
        <v>2135</v>
      </c>
      <c r="B6661" s="151" t="s">
        <v>98</v>
      </c>
      <c r="C6661" s="151" t="s">
        <v>99</v>
      </c>
      <c r="D6661" s="151" t="s">
        <v>72</v>
      </c>
      <c r="E6661" s="152">
        <v>10</v>
      </c>
      <c r="F6661" s="153">
        <v>99000</v>
      </c>
      <c r="G6661" s="153">
        <v>990000</v>
      </c>
      <c r="H6661" s="50"/>
    </row>
    <row r="6662" spans="1:8" ht="43.5">
      <c r="A6662" s="151" t="s">
        <v>2135</v>
      </c>
      <c r="B6662" s="151" t="s">
        <v>101</v>
      </c>
      <c r="C6662" s="151" t="s">
        <v>102</v>
      </c>
      <c r="D6662" s="151" t="s">
        <v>78</v>
      </c>
      <c r="E6662" s="152">
        <v>5</v>
      </c>
      <c r="F6662" s="153">
        <v>139000</v>
      </c>
      <c r="G6662" s="153">
        <v>695000</v>
      </c>
      <c r="H6662" s="50"/>
    </row>
    <row r="6663" spans="1:8" ht="43.5">
      <c r="A6663" s="151" t="s">
        <v>2135</v>
      </c>
      <c r="B6663" s="151" t="s">
        <v>75</v>
      </c>
      <c r="C6663" s="151" t="s">
        <v>76</v>
      </c>
      <c r="D6663" s="151" t="s">
        <v>78</v>
      </c>
      <c r="E6663" s="152">
        <v>12</v>
      </c>
      <c r="F6663" s="153">
        <v>189000</v>
      </c>
      <c r="G6663" s="153">
        <v>2268000</v>
      </c>
      <c r="H6663" s="50"/>
    </row>
    <row r="6664" spans="1:8" ht="43.5">
      <c r="A6664" s="151" t="s">
        <v>2135</v>
      </c>
      <c r="B6664" s="151" t="s">
        <v>81</v>
      </c>
      <c r="C6664" s="151" t="s">
        <v>82</v>
      </c>
      <c r="D6664" s="151" t="s">
        <v>72</v>
      </c>
      <c r="E6664" s="152">
        <v>2</v>
      </c>
      <c r="F6664" s="153">
        <v>159000</v>
      </c>
      <c r="G6664" s="153">
        <v>318000</v>
      </c>
      <c r="H6664" s="50"/>
    </row>
    <row r="6665" spans="1:8" ht="29.25">
      <c r="A6665" s="151" t="s">
        <v>2136</v>
      </c>
      <c r="B6665" s="151" t="s">
        <v>83</v>
      </c>
      <c r="C6665" s="151" t="s">
        <v>84</v>
      </c>
      <c r="D6665" s="151" t="s">
        <v>72</v>
      </c>
      <c r="E6665" s="152">
        <v>4</v>
      </c>
      <c r="F6665" s="153">
        <v>125000</v>
      </c>
      <c r="G6665" s="153">
        <v>500000</v>
      </c>
      <c r="H6665" s="50"/>
    </row>
    <row r="6666" spans="1:8" ht="29.25">
      <c r="A6666" s="151" t="s">
        <v>2136</v>
      </c>
      <c r="B6666" s="151" t="s">
        <v>79</v>
      </c>
      <c r="C6666" s="151" t="s">
        <v>80</v>
      </c>
      <c r="D6666" s="151" t="s">
        <v>72</v>
      </c>
      <c r="E6666" s="152">
        <v>2</v>
      </c>
      <c r="F6666" s="153">
        <v>129000</v>
      </c>
      <c r="G6666" s="153">
        <v>258000</v>
      </c>
      <c r="H6666" s="50"/>
    </row>
    <row r="6667" spans="1:8" ht="29.25">
      <c r="A6667" s="151" t="s">
        <v>2136</v>
      </c>
      <c r="B6667" s="151" t="s">
        <v>69</v>
      </c>
      <c r="C6667" s="151" t="s">
        <v>70</v>
      </c>
      <c r="D6667" s="151" t="s">
        <v>72</v>
      </c>
      <c r="E6667" s="152">
        <v>6</v>
      </c>
      <c r="F6667" s="153">
        <v>149000</v>
      </c>
      <c r="G6667" s="153">
        <v>894000</v>
      </c>
      <c r="H6667" s="50"/>
    </row>
    <row r="6668" spans="1:8" ht="29.25">
      <c r="A6668" s="151" t="s">
        <v>2136</v>
      </c>
      <c r="B6668" s="151" t="s">
        <v>98</v>
      </c>
      <c r="C6668" s="151" t="s">
        <v>99</v>
      </c>
      <c r="D6668" s="151" t="s">
        <v>72</v>
      </c>
      <c r="E6668" s="152">
        <v>7</v>
      </c>
      <c r="F6668" s="153">
        <v>99000</v>
      </c>
      <c r="G6668" s="153">
        <v>693000</v>
      </c>
      <c r="H6668" s="50"/>
    </row>
    <row r="6669" spans="1:8" ht="43.5">
      <c r="A6669" s="151" t="s">
        <v>2137</v>
      </c>
      <c r="B6669" s="151" t="s">
        <v>79</v>
      </c>
      <c r="C6669" s="151" t="s">
        <v>80</v>
      </c>
      <c r="D6669" s="151" t="s">
        <v>72</v>
      </c>
      <c r="E6669" s="152">
        <v>2</v>
      </c>
      <c r="F6669" s="153">
        <v>129000</v>
      </c>
      <c r="G6669" s="153">
        <v>258000</v>
      </c>
      <c r="H6669" s="50"/>
    </row>
    <row r="6670" spans="1:8" ht="43.5">
      <c r="A6670" s="151" t="s">
        <v>2137</v>
      </c>
      <c r="B6670" s="151" t="s">
        <v>96</v>
      </c>
      <c r="C6670" s="151" t="s">
        <v>97</v>
      </c>
      <c r="D6670" s="151" t="s">
        <v>72</v>
      </c>
      <c r="E6670" s="152">
        <v>2</v>
      </c>
      <c r="F6670" s="153">
        <v>449000</v>
      </c>
      <c r="G6670" s="153">
        <v>898000</v>
      </c>
      <c r="H6670" s="50"/>
    </row>
    <row r="6671" spans="1:8" ht="43.5">
      <c r="A6671" s="151" t="s">
        <v>2138</v>
      </c>
      <c r="B6671" s="151" t="s">
        <v>69</v>
      </c>
      <c r="C6671" s="151" t="s">
        <v>70</v>
      </c>
      <c r="D6671" s="151" t="s">
        <v>72</v>
      </c>
      <c r="E6671" s="152">
        <v>4</v>
      </c>
      <c r="F6671" s="153">
        <v>149000</v>
      </c>
      <c r="G6671" s="153">
        <v>596000</v>
      </c>
      <c r="H6671" s="50"/>
    </row>
    <row r="6672" spans="1:8" ht="43.5">
      <c r="A6672" s="151" t="s">
        <v>2138</v>
      </c>
      <c r="B6672" s="151" t="s">
        <v>88</v>
      </c>
      <c r="C6672" s="151" t="s">
        <v>89</v>
      </c>
      <c r="D6672" s="151" t="s">
        <v>72</v>
      </c>
      <c r="E6672" s="152">
        <v>1</v>
      </c>
      <c r="F6672" s="153">
        <v>299000</v>
      </c>
      <c r="G6672" s="153">
        <v>299000</v>
      </c>
      <c r="H6672" s="50"/>
    </row>
    <row r="6673" spans="1:8" ht="43.5">
      <c r="A6673" s="151" t="s">
        <v>2138</v>
      </c>
      <c r="B6673" s="151" t="s">
        <v>98</v>
      </c>
      <c r="C6673" s="151" t="s">
        <v>99</v>
      </c>
      <c r="D6673" s="151" t="s">
        <v>72</v>
      </c>
      <c r="E6673" s="152">
        <v>2</v>
      </c>
      <c r="F6673" s="153">
        <v>99000</v>
      </c>
      <c r="G6673" s="153">
        <v>198000</v>
      </c>
      <c r="H6673" s="50"/>
    </row>
    <row r="6674" spans="1:8" ht="43.5">
      <c r="A6674" s="151" t="s">
        <v>2138</v>
      </c>
      <c r="B6674" s="151" t="s">
        <v>86</v>
      </c>
      <c r="C6674" s="151" t="s">
        <v>87</v>
      </c>
      <c r="D6674" s="151" t="s">
        <v>72</v>
      </c>
      <c r="E6674" s="152">
        <v>8</v>
      </c>
      <c r="F6674" s="153">
        <v>169000</v>
      </c>
      <c r="G6674" s="153">
        <v>1352000</v>
      </c>
      <c r="H6674" s="50"/>
    </row>
    <row r="6675" spans="1:8" ht="43.5">
      <c r="A6675" s="151" t="s">
        <v>2138</v>
      </c>
      <c r="B6675" s="151" t="s">
        <v>83</v>
      </c>
      <c r="C6675" s="151" t="s">
        <v>84</v>
      </c>
      <c r="D6675" s="151" t="s">
        <v>72</v>
      </c>
      <c r="E6675" s="152">
        <v>3</v>
      </c>
      <c r="F6675" s="153">
        <v>125000</v>
      </c>
      <c r="G6675" s="153">
        <v>375000</v>
      </c>
      <c r="H6675" s="50"/>
    </row>
    <row r="6676" spans="1:8" ht="29.25">
      <c r="A6676" s="151" t="s">
        <v>2139</v>
      </c>
      <c r="B6676" s="151" t="s">
        <v>101</v>
      </c>
      <c r="C6676" s="151" t="s">
        <v>102</v>
      </c>
      <c r="D6676" s="151" t="s">
        <v>78</v>
      </c>
      <c r="E6676" s="152">
        <v>2</v>
      </c>
      <c r="F6676" s="153">
        <v>139000</v>
      </c>
      <c r="G6676" s="153">
        <v>278000</v>
      </c>
      <c r="H6676" s="50"/>
    </row>
    <row r="6677" spans="1:8" ht="29.25">
      <c r="A6677" s="151" t="s">
        <v>2139</v>
      </c>
      <c r="B6677" s="151" t="s">
        <v>75</v>
      </c>
      <c r="C6677" s="151" t="s">
        <v>76</v>
      </c>
      <c r="D6677" s="151" t="s">
        <v>78</v>
      </c>
      <c r="E6677" s="152">
        <v>10</v>
      </c>
      <c r="F6677" s="153">
        <v>189000</v>
      </c>
      <c r="G6677" s="153">
        <v>1890000</v>
      </c>
      <c r="H6677" s="50"/>
    </row>
    <row r="6678" spans="1:8" ht="29.25">
      <c r="A6678" s="151" t="s">
        <v>2140</v>
      </c>
      <c r="B6678" s="151" t="s">
        <v>83</v>
      </c>
      <c r="C6678" s="151" t="s">
        <v>84</v>
      </c>
      <c r="D6678" s="151" t="s">
        <v>72</v>
      </c>
      <c r="E6678" s="152">
        <v>1</v>
      </c>
      <c r="F6678" s="153">
        <v>125000</v>
      </c>
      <c r="G6678" s="153">
        <v>125000</v>
      </c>
      <c r="H6678" s="50"/>
    </row>
    <row r="6679" spans="1:8" ht="29.25">
      <c r="A6679" s="151" t="s">
        <v>2140</v>
      </c>
      <c r="B6679" s="151" t="s">
        <v>79</v>
      </c>
      <c r="C6679" s="151" t="s">
        <v>80</v>
      </c>
      <c r="D6679" s="151" t="s">
        <v>72</v>
      </c>
      <c r="E6679" s="152">
        <v>12</v>
      </c>
      <c r="F6679" s="153">
        <v>129000</v>
      </c>
      <c r="G6679" s="153">
        <v>1548000</v>
      </c>
      <c r="H6679" s="50"/>
    </row>
    <row r="6680" spans="1:8" ht="29.25">
      <c r="A6680" s="151" t="s">
        <v>2140</v>
      </c>
      <c r="B6680" s="151" t="s">
        <v>75</v>
      </c>
      <c r="C6680" s="151" t="s">
        <v>76</v>
      </c>
      <c r="D6680" s="151" t="s">
        <v>78</v>
      </c>
      <c r="E6680" s="152">
        <v>10</v>
      </c>
      <c r="F6680" s="153">
        <v>189000</v>
      </c>
      <c r="G6680" s="153">
        <v>1890000</v>
      </c>
      <c r="H6680" s="50"/>
    </row>
    <row r="6681" spans="1:8" ht="29.25">
      <c r="A6681" s="151" t="s">
        <v>2140</v>
      </c>
      <c r="B6681" s="151" t="s">
        <v>81</v>
      </c>
      <c r="C6681" s="151" t="s">
        <v>82</v>
      </c>
      <c r="D6681" s="151" t="s">
        <v>72</v>
      </c>
      <c r="E6681" s="152">
        <v>9</v>
      </c>
      <c r="F6681" s="153">
        <v>159000</v>
      </c>
      <c r="G6681" s="153">
        <v>1431000</v>
      </c>
      <c r="H6681" s="50"/>
    </row>
    <row r="6682" spans="1:8" ht="29.25">
      <c r="A6682" s="151" t="s">
        <v>2140</v>
      </c>
      <c r="B6682" s="151" t="s">
        <v>101</v>
      </c>
      <c r="C6682" s="151" t="s">
        <v>102</v>
      </c>
      <c r="D6682" s="151" t="s">
        <v>78</v>
      </c>
      <c r="E6682" s="152">
        <v>12</v>
      </c>
      <c r="F6682" s="153">
        <v>139000</v>
      </c>
      <c r="G6682" s="153">
        <v>1668000</v>
      </c>
      <c r="H6682" s="50"/>
    </row>
    <row r="6683" spans="1:8" ht="43.5">
      <c r="A6683" s="151" t="s">
        <v>2141</v>
      </c>
      <c r="B6683" s="151" t="s">
        <v>86</v>
      </c>
      <c r="C6683" s="151" t="s">
        <v>87</v>
      </c>
      <c r="D6683" s="151" t="s">
        <v>72</v>
      </c>
      <c r="E6683" s="152">
        <v>4</v>
      </c>
      <c r="F6683" s="153">
        <v>169000</v>
      </c>
      <c r="G6683" s="153">
        <v>676000</v>
      </c>
      <c r="H6683" s="50"/>
    </row>
    <row r="6684" spans="1:8" ht="43.5">
      <c r="A6684" s="151" t="s">
        <v>2141</v>
      </c>
      <c r="B6684" s="151" t="s">
        <v>73</v>
      </c>
      <c r="C6684" s="151" t="s">
        <v>74</v>
      </c>
      <c r="D6684" s="151" t="s">
        <v>72</v>
      </c>
      <c r="E6684" s="152">
        <v>11</v>
      </c>
      <c r="F6684" s="153">
        <v>119000</v>
      </c>
      <c r="G6684" s="153">
        <v>1309000</v>
      </c>
      <c r="H6684" s="50"/>
    </row>
    <row r="6685" spans="1:8" ht="43.5">
      <c r="A6685" s="151" t="s">
        <v>2141</v>
      </c>
      <c r="B6685" s="151" t="s">
        <v>91</v>
      </c>
      <c r="C6685" s="151" t="s">
        <v>92</v>
      </c>
      <c r="D6685" s="151" t="s">
        <v>72</v>
      </c>
      <c r="E6685" s="152">
        <v>6</v>
      </c>
      <c r="F6685" s="153">
        <v>249000</v>
      </c>
      <c r="G6685" s="153">
        <v>1494000</v>
      </c>
      <c r="H6685" s="50"/>
    </row>
    <row r="6686" spans="1:8" ht="43.5">
      <c r="A6686" s="151" t="s">
        <v>2141</v>
      </c>
      <c r="B6686" s="151" t="s">
        <v>81</v>
      </c>
      <c r="C6686" s="151" t="s">
        <v>82</v>
      </c>
      <c r="D6686" s="151" t="s">
        <v>72</v>
      </c>
      <c r="E6686" s="152">
        <v>5</v>
      </c>
      <c r="F6686" s="153">
        <v>159000</v>
      </c>
      <c r="G6686" s="153">
        <v>795000</v>
      </c>
      <c r="H6686" s="50"/>
    </row>
    <row r="6687" spans="1:8" ht="29.25">
      <c r="A6687" s="151" t="s">
        <v>2142</v>
      </c>
      <c r="B6687" s="151" t="s">
        <v>101</v>
      </c>
      <c r="C6687" s="151" t="s">
        <v>102</v>
      </c>
      <c r="D6687" s="151" t="s">
        <v>78</v>
      </c>
      <c r="E6687" s="152">
        <v>8</v>
      </c>
      <c r="F6687" s="153">
        <v>139000</v>
      </c>
      <c r="G6687" s="153">
        <v>1112000</v>
      </c>
      <c r="H6687" s="50"/>
    </row>
    <row r="6688" spans="1:8" ht="29.25">
      <c r="A6688" s="151" t="s">
        <v>2142</v>
      </c>
      <c r="B6688" s="151" t="s">
        <v>88</v>
      </c>
      <c r="C6688" s="151" t="s">
        <v>89</v>
      </c>
      <c r="D6688" s="151" t="s">
        <v>72</v>
      </c>
      <c r="E6688" s="152">
        <v>7</v>
      </c>
      <c r="F6688" s="153">
        <v>299000</v>
      </c>
      <c r="G6688" s="153">
        <v>2093000</v>
      </c>
      <c r="H6688" s="50"/>
    </row>
    <row r="6689" spans="1:8" ht="43.5">
      <c r="A6689" s="151" t="s">
        <v>2143</v>
      </c>
      <c r="B6689" s="151" t="s">
        <v>93</v>
      </c>
      <c r="C6689" s="151" t="s">
        <v>94</v>
      </c>
      <c r="D6689" s="151" t="s">
        <v>72</v>
      </c>
      <c r="E6689" s="152">
        <v>3</v>
      </c>
      <c r="F6689" s="153">
        <v>549000</v>
      </c>
      <c r="G6689" s="153">
        <v>1647000</v>
      </c>
      <c r="H6689" s="50"/>
    </row>
    <row r="6690" spans="1:8" ht="43.5">
      <c r="A6690" s="151" t="s">
        <v>2143</v>
      </c>
      <c r="B6690" s="151" t="s">
        <v>88</v>
      </c>
      <c r="C6690" s="151" t="s">
        <v>89</v>
      </c>
      <c r="D6690" s="151" t="s">
        <v>72</v>
      </c>
      <c r="E6690" s="152">
        <v>3</v>
      </c>
      <c r="F6690" s="153">
        <v>299000</v>
      </c>
      <c r="G6690" s="153">
        <v>897000</v>
      </c>
      <c r="H6690" s="50"/>
    </row>
    <row r="6691" spans="1:8" ht="43.5">
      <c r="A6691" s="151" t="s">
        <v>2143</v>
      </c>
      <c r="B6691" s="151" t="s">
        <v>101</v>
      </c>
      <c r="C6691" s="151" t="s">
        <v>102</v>
      </c>
      <c r="D6691" s="151" t="s">
        <v>78</v>
      </c>
      <c r="E6691" s="152">
        <v>10</v>
      </c>
      <c r="F6691" s="153">
        <v>139000</v>
      </c>
      <c r="G6691" s="153">
        <v>1390000</v>
      </c>
      <c r="H6691" s="50"/>
    </row>
    <row r="6692" spans="1:8" ht="43.5">
      <c r="A6692" s="151" t="s">
        <v>2143</v>
      </c>
      <c r="B6692" s="151" t="s">
        <v>69</v>
      </c>
      <c r="C6692" s="151" t="s">
        <v>70</v>
      </c>
      <c r="D6692" s="151" t="s">
        <v>72</v>
      </c>
      <c r="E6692" s="152">
        <v>8</v>
      </c>
      <c r="F6692" s="153">
        <v>149000</v>
      </c>
      <c r="G6692" s="153">
        <v>1192000</v>
      </c>
      <c r="H6692" s="50"/>
    </row>
    <row r="6693" spans="1:8" ht="43.5">
      <c r="A6693" s="151" t="s">
        <v>2144</v>
      </c>
      <c r="B6693" s="151" t="s">
        <v>86</v>
      </c>
      <c r="C6693" s="151" t="s">
        <v>87</v>
      </c>
      <c r="D6693" s="151" t="s">
        <v>72</v>
      </c>
      <c r="E6693" s="152">
        <v>2</v>
      </c>
      <c r="F6693" s="153">
        <v>169000</v>
      </c>
      <c r="G6693" s="153">
        <v>338000</v>
      </c>
      <c r="H6693" s="50"/>
    </row>
    <row r="6694" spans="1:8" ht="43.5">
      <c r="A6694" s="151" t="s">
        <v>2144</v>
      </c>
      <c r="B6694" s="151" t="s">
        <v>75</v>
      </c>
      <c r="C6694" s="151" t="s">
        <v>76</v>
      </c>
      <c r="D6694" s="151" t="s">
        <v>78</v>
      </c>
      <c r="E6694" s="152">
        <v>9</v>
      </c>
      <c r="F6694" s="153">
        <v>189000</v>
      </c>
      <c r="G6694" s="153">
        <v>1701000</v>
      </c>
      <c r="H6694" s="50"/>
    </row>
    <row r="6695" spans="1:8" ht="43.5">
      <c r="A6695" s="151" t="s">
        <v>2144</v>
      </c>
      <c r="B6695" s="151" t="s">
        <v>91</v>
      </c>
      <c r="C6695" s="151" t="s">
        <v>92</v>
      </c>
      <c r="D6695" s="151" t="s">
        <v>72</v>
      </c>
      <c r="E6695" s="152">
        <v>7</v>
      </c>
      <c r="F6695" s="153">
        <v>249000</v>
      </c>
      <c r="G6695" s="153">
        <v>1743000</v>
      </c>
      <c r="H6695" s="50"/>
    </row>
    <row r="6696" spans="1:8" ht="43.5">
      <c r="A6696" s="151" t="s">
        <v>2144</v>
      </c>
      <c r="B6696" s="151" t="s">
        <v>83</v>
      </c>
      <c r="C6696" s="151" t="s">
        <v>84</v>
      </c>
      <c r="D6696" s="151" t="s">
        <v>72</v>
      </c>
      <c r="E6696" s="152">
        <v>2</v>
      </c>
      <c r="F6696" s="153">
        <v>125000</v>
      </c>
      <c r="G6696" s="153">
        <v>250000</v>
      </c>
      <c r="H6696" s="50"/>
    </row>
    <row r="6697" spans="1:8" ht="43.5">
      <c r="A6697" s="151" t="s">
        <v>2144</v>
      </c>
      <c r="B6697" s="151" t="s">
        <v>101</v>
      </c>
      <c r="C6697" s="151" t="s">
        <v>102</v>
      </c>
      <c r="D6697" s="151" t="s">
        <v>78</v>
      </c>
      <c r="E6697" s="152">
        <v>8</v>
      </c>
      <c r="F6697" s="153">
        <v>139000</v>
      </c>
      <c r="G6697" s="153">
        <v>1112000</v>
      </c>
      <c r="H6697" s="50"/>
    </row>
    <row r="6698" spans="1:8" ht="43.5">
      <c r="A6698" s="151" t="s">
        <v>2145</v>
      </c>
      <c r="B6698" s="151" t="s">
        <v>96</v>
      </c>
      <c r="C6698" s="151" t="s">
        <v>97</v>
      </c>
      <c r="D6698" s="151" t="s">
        <v>72</v>
      </c>
      <c r="E6698" s="152">
        <v>1</v>
      </c>
      <c r="F6698" s="153">
        <v>449000</v>
      </c>
      <c r="G6698" s="153">
        <v>449000</v>
      </c>
      <c r="H6698" s="50"/>
    </row>
    <row r="6699" spans="1:8" ht="43.5">
      <c r="A6699" s="151" t="s">
        <v>2145</v>
      </c>
      <c r="B6699" s="151" t="s">
        <v>88</v>
      </c>
      <c r="C6699" s="151" t="s">
        <v>89</v>
      </c>
      <c r="D6699" s="151" t="s">
        <v>72</v>
      </c>
      <c r="E6699" s="152">
        <v>4</v>
      </c>
      <c r="F6699" s="153">
        <v>299000</v>
      </c>
      <c r="G6699" s="153">
        <v>1196000</v>
      </c>
      <c r="H6699" s="50"/>
    </row>
    <row r="6700" spans="1:8" ht="29.25">
      <c r="A6700" s="151" t="s">
        <v>2146</v>
      </c>
      <c r="B6700" s="151" t="s">
        <v>101</v>
      </c>
      <c r="C6700" s="151" t="s">
        <v>102</v>
      </c>
      <c r="D6700" s="151" t="s">
        <v>78</v>
      </c>
      <c r="E6700" s="152">
        <v>12</v>
      </c>
      <c r="F6700" s="153">
        <v>139000</v>
      </c>
      <c r="G6700" s="153">
        <v>1668000</v>
      </c>
      <c r="H6700" s="50"/>
    </row>
    <row r="6701" spans="1:8" ht="29.25">
      <c r="A6701" s="151" t="s">
        <v>2146</v>
      </c>
      <c r="B6701" s="151" t="s">
        <v>69</v>
      </c>
      <c r="C6701" s="151" t="s">
        <v>70</v>
      </c>
      <c r="D6701" s="151" t="s">
        <v>72</v>
      </c>
      <c r="E6701" s="152">
        <v>7</v>
      </c>
      <c r="F6701" s="153">
        <v>149000</v>
      </c>
      <c r="G6701" s="153">
        <v>1043000</v>
      </c>
      <c r="H6701" s="50"/>
    </row>
    <row r="6702" spans="1:8" ht="29.25">
      <c r="A6702" s="151" t="s">
        <v>2146</v>
      </c>
      <c r="B6702" s="151" t="s">
        <v>96</v>
      </c>
      <c r="C6702" s="151" t="s">
        <v>97</v>
      </c>
      <c r="D6702" s="151" t="s">
        <v>72</v>
      </c>
      <c r="E6702" s="152">
        <v>5</v>
      </c>
      <c r="F6702" s="153">
        <v>449000</v>
      </c>
      <c r="G6702" s="153">
        <v>2245000</v>
      </c>
      <c r="H6702" s="50"/>
    </row>
    <row r="6703" spans="1:8" ht="29.25">
      <c r="A6703" s="151" t="s">
        <v>2147</v>
      </c>
      <c r="B6703" s="151" t="s">
        <v>93</v>
      </c>
      <c r="C6703" s="151" t="s">
        <v>94</v>
      </c>
      <c r="D6703" s="151" t="s">
        <v>72</v>
      </c>
      <c r="E6703" s="152">
        <v>1</v>
      </c>
      <c r="F6703" s="153">
        <v>549000</v>
      </c>
      <c r="G6703" s="153">
        <v>549000</v>
      </c>
      <c r="H6703" s="50"/>
    </row>
    <row r="6704" spans="1:8" ht="29.25">
      <c r="A6704" s="151" t="s">
        <v>2147</v>
      </c>
      <c r="B6704" s="151" t="s">
        <v>98</v>
      </c>
      <c r="C6704" s="151" t="s">
        <v>99</v>
      </c>
      <c r="D6704" s="151" t="s">
        <v>72</v>
      </c>
      <c r="E6704" s="152">
        <v>12</v>
      </c>
      <c r="F6704" s="153">
        <v>99000</v>
      </c>
      <c r="G6704" s="153">
        <v>1188000</v>
      </c>
      <c r="H6704" s="50"/>
    </row>
    <row r="6705" spans="1:8" ht="29.25">
      <c r="A6705" s="151" t="s">
        <v>2147</v>
      </c>
      <c r="B6705" s="151" t="s">
        <v>101</v>
      </c>
      <c r="C6705" s="151" t="s">
        <v>102</v>
      </c>
      <c r="D6705" s="151" t="s">
        <v>78</v>
      </c>
      <c r="E6705" s="152">
        <v>10</v>
      </c>
      <c r="F6705" s="153">
        <v>139000</v>
      </c>
      <c r="G6705" s="153">
        <v>1390000</v>
      </c>
      <c r="H6705" s="50"/>
    </row>
    <row r="6706" spans="1:8" ht="29.25">
      <c r="A6706" s="151" t="s">
        <v>2147</v>
      </c>
      <c r="B6706" s="151" t="s">
        <v>88</v>
      </c>
      <c r="C6706" s="151" t="s">
        <v>89</v>
      </c>
      <c r="D6706" s="151" t="s">
        <v>72</v>
      </c>
      <c r="E6706" s="152">
        <v>4</v>
      </c>
      <c r="F6706" s="153">
        <v>299000</v>
      </c>
      <c r="G6706" s="153">
        <v>1196000</v>
      </c>
      <c r="H6706" s="50"/>
    </row>
    <row r="6707" spans="1:8" ht="29.25">
      <c r="A6707" s="151" t="s">
        <v>2148</v>
      </c>
      <c r="B6707" s="151" t="s">
        <v>88</v>
      </c>
      <c r="C6707" s="151" t="s">
        <v>89</v>
      </c>
      <c r="D6707" s="151" t="s">
        <v>72</v>
      </c>
      <c r="E6707" s="152">
        <v>1</v>
      </c>
      <c r="F6707" s="153">
        <v>299000</v>
      </c>
      <c r="G6707" s="153">
        <v>299000</v>
      </c>
      <c r="H6707" s="50"/>
    </row>
    <row r="6708" spans="1:8" ht="29.25">
      <c r="A6708" s="151" t="s">
        <v>2148</v>
      </c>
      <c r="B6708" s="151" t="s">
        <v>83</v>
      </c>
      <c r="C6708" s="151" t="s">
        <v>84</v>
      </c>
      <c r="D6708" s="151" t="s">
        <v>72</v>
      </c>
      <c r="E6708" s="152">
        <v>2</v>
      </c>
      <c r="F6708" s="153">
        <v>125000</v>
      </c>
      <c r="G6708" s="153">
        <v>250000</v>
      </c>
      <c r="H6708" s="50"/>
    </row>
    <row r="6709" spans="1:8" ht="29.25">
      <c r="A6709" s="151" t="s">
        <v>2148</v>
      </c>
      <c r="B6709" s="151" t="s">
        <v>79</v>
      </c>
      <c r="C6709" s="151" t="s">
        <v>80</v>
      </c>
      <c r="D6709" s="151" t="s">
        <v>72</v>
      </c>
      <c r="E6709" s="152">
        <v>12</v>
      </c>
      <c r="F6709" s="153">
        <v>129000</v>
      </c>
      <c r="G6709" s="153">
        <v>1548000</v>
      </c>
      <c r="H6709" s="50"/>
    </row>
    <row r="6710" spans="1:8" ht="43.5">
      <c r="A6710" s="151" t="s">
        <v>2149</v>
      </c>
      <c r="B6710" s="151" t="s">
        <v>98</v>
      </c>
      <c r="C6710" s="151" t="s">
        <v>99</v>
      </c>
      <c r="D6710" s="151" t="s">
        <v>72</v>
      </c>
      <c r="E6710" s="152">
        <v>6</v>
      </c>
      <c r="F6710" s="153">
        <v>99000</v>
      </c>
      <c r="G6710" s="153">
        <v>594000</v>
      </c>
      <c r="H6710" s="50"/>
    </row>
    <row r="6711" spans="1:8" ht="43.5">
      <c r="A6711" s="151" t="s">
        <v>2150</v>
      </c>
      <c r="B6711" s="151" t="s">
        <v>69</v>
      </c>
      <c r="C6711" s="151" t="s">
        <v>70</v>
      </c>
      <c r="D6711" s="151" t="s">
        <v>72</v>
      </c>
      <c r="E6711" s="152">
        <v>3</v>
      </c>
      <c r="F6711" s="153">
        <v>149000</v>
      </c>
      <c r="G6711" s="153">
        <v>447000</v>
      </c>
      <c r="H6711" s="50"/>
    </row>
    <row r="6712" spans="1:8" ht="43.5">
      <c r="A6712" s="151" t="s">
        <v>2150</v>
      </c>
      <c r="B6712" s="151" t="s">
        <v>83</v>
      </c>
      <c r="C6712" s="151" t="s">
        <v>84</v>
      </c>
      <c r="D6712" s="151" t="s">
        <v>72</v>
      </c>
      <c r="E6712" s="152">
        <v>10</v>
      </c>
      <c r="F6712" s="153">
        <v>125000</v>
      </c>
      <c r="G6712" s="153">
        <v>1250000</v>
      </c>
      <c r="H6712" s="50"/>
    </row>
    <row r="6713" spans="1:8" ht="43.5">
      <c r="A6713" s="151" t="s">
        <v>2150</v>
      </c>
      <c r="B6713" s="151" t="s">
        <v>91</v>
      </c>
      <c r="C6713" s="151" t="s">
        <v>92</v>
      </c>
      <c r="D6713" s="151" t="s">
        <v>72</v>
      </c>
      <c r="E6713" s="152">
        <v>4</v>
      </c>
      <c r="F6713" s="153">
        <v>249000</v>
      </c>
      <c r="G6713" s="153">
        <v>996000</v>
      </c>
      <c r="H6713" s="50"/>
    </row>
    <row r="6714" spans="1:8" ht="43.5">
      <c r="A6714" s="151" t="s">
        <v>2150</v>
      </c>
      <c r="B6714" s="151" t="s">
        <v>86</v>
      </c>
      <c r="C6714" s="151" t="s">
        <v>87</v>
      </c>
      <c r="D6714" s="151" t="s">
        <v>72</v>
      </c>
      <c r="E6714" s="152">
        <v>1</v>
      </c>
      <c r="F6714" s="153">
        <v>169000</v>
      </c>
      <c r="G6714" s="153">
        <v>169000</v>
      </c>
      <c r="H6714" s="50"/>
    </row>
    <row r="6715" spans="1:8" ht="29.25">
      <c r="A6715" s="151" t="s">
        <v>2151</v>
      </c>
      <c r="B6715" s="151" t="s">
        <v>91</v>
      </c>
      <c r="C6715" s="151" t="s">
        <v>92</v>
      </c>
      <c r="D6715" s="151" t="s">
        <v>72</v>
      </c>
      <c r="E6715" s="152">
        <v>2</v>
      </c>
      <c r="F6715" s="153">
        <v>249000</v>
      </c>
      <c r="G6715" s="153">
        <v>498000</v>
      </c>
      <c r="H6715" s="50"/>
    </row>
    <row r="6716" spans="1:8" ht="43.5">
      <c r="A6716" s="151" t="s">
        <v>2152</v>
      </c>
      <c r="B6716" s="151" t="s">
        <v>88</v>
      </c>
      <c r="C6716" s="151" t="s">
        <v>89</v>
      </c>
      <c r="D6716" s="151" t="s">
        <v>72</v>
      </c>
      <c r="E6716" s="152">
        <v>4</v>
      </c>
      <c r="F6716" s="153">
        <v>299000</v>
      </c>
      <c r="G6716" s="153">
        <v>1196000</v>
      </c>
      <c r="H6716" s="50"/>
    </row>
    <row r="6717" spans="1:8" ht="43.5">
      <c r="A6717" s="151" t="s">
        <v>2152</v>
      </c>
      <c r="B6717" s="151" t="s">
        <v>83</v>
      </c>
      <c r="C6717" s="151" t="s">
        <v>84</v>
      </c>
      <c r="D6717" s="151" t="s">
        <v>72</v>
      </c>
      <c r="E6717" s="152">
        <v>5</v>
      </c>
      <c r="F6717" s="153">
        <v>125000</v>
      </c>
      <c r="G6717" s="153">
        <v>625000</v>
      </c>
      <c r="H6717" s="50"/>
    </row>
    <row r="6718" spans="1:8" ht="43.5">
      <c r="A6718" s="151" t="s">
        <v>2152</v>
      </c>
      <c r="B6718" s="151" t="s">
        <v>93</v>
      </c>
      <c r="C6718" s="151" t="s">
        <v>94</v>
      </c>
      <c r="D6718" s="151" t="s">
        <v>72</v>
      </c>
      <c r="E6718" s="152">
        <v>1</v>
      </c>
      <c r="F6718" s="153">
        <v>549000</v>
      </c>
      <c r="G6718" s="153">
        <v>549000</v>
      </c>
      <c r="H6718" s="50"/>
    </row>
    <row r="6719" spans="1:8" ht="43.5">
      <c r="A6719" s="151" t="s">
        <v>2152</v>
      </c>
      <c r="B6719" s="151" t="s">
        <v>98</v>
      </c>
      <c r="C6719" s="151" t="s">
        <v>99</v>
      </c>
      <c r="D6719" s="151" t="s">
        <v>72</v>
      </c>
      <c r="E6719" s="152">
        <v>3</v>
      </c>
      <c r="F6719" s="153">
        <v>99000</v>
      </c>
      <c r="G6719" s="153">
        <v>297000</v>
      </c>
      <c r="H6719" s="50"/>
    </row>
    <row r="6720" spans="1:8" ht="29.25">
      <c r="A6720" s="151" t="s">
        <v>2153</v>
      </c>
      <c r="B6720" s="151" t="s">
        <v>86</v>
      </c>
      <c r="C6720" s="151" t="s">
        <v>87</v>
      </c>
      <c r="D6720" s="151" t="s">
        <v>72</v>
      </c>
      <c r="E6720" s="152">
        <v>10</v>
      </c>
      <c r="F6720" s="153">
        <v>169000</v>
      </c>
      <c r="G6720" s="153">
        <v>1690000</v>
      </c>
      <c r="H6720" s="50"/>
    </row>
    <row r="6721" spans="1:8" ht="29.25">
      <c r="A6721" s="151" t="s">
        <v>2153</v>
      </c>
      <c r="B6721" s="151" t="s">
        <v>91</v>
      </c>
      <c r="C6721" s="151" t="s">
        <v>92</v>
      </c>
      <c r="D6721" s="151" t="s">
        <v>72</v>
      </c>
      <c r="E6721" s="152">
        <v>4</v>
      </c>
      <c r="F6721" s="153">
        <v>249000</v>
      </c>
      <c r="G6721" s="153">
        <v>996000</v>
      </c>
      <c r="H6721" s="50"/>
    </row>
    <row r="6722" spans="1:8" ht="29.25">
      <c r="A6722" s="151" t="s">
        <v>2153</v>
      </c>
      <c r="B6722" s="151" t="s">
        <v>88</v>
      </c>
      <c r="C6722" s="151" t="s">
        <v>89</v>
      </c>
      <c r="D6722" s="151" t="s">
        <v>72</v>
      </c>
      <c r="E6722" s="152">
        <v>7</v>
      </c>
      <c r="F6722" s="153">
        <v>299000</v>
      </c>
      <c r="G6722" s="153">
        <v>2093000</v>
      </c>
      <c r="H6722" s="50"/>
    </row>
    <row r="6723" spans="1:8" ht="29.25">
      <c r="A6723" s="151" t="s">
        <v>2153</v>
      </c>
      <c r="B6723" s="151" t="s">
        <v>101</v>
      </c>
      <c r="C6723" s="151" t="s">
        <v>102</v>
      </c>
      <c r="D6723" s="151" t="s">
        <v>78</v>
      </c>
      <c r="E6723" s="152">
        <v>12</v>
      </c>
      <c r="F6723" s="153">
        <v>139000</v>
      </c>
      <c r="G6723" s="153">
        <v>1668000</v>
      </c>
      <c r="H6723" s="50"/>
    </row>
    <row r="6724" spans="1:8" ht="29.25">
      <c r="A6724" s="151" t="s">
        <v>2153</v>
      </c>
      <c r="B6724" s="151" t="s">
        <v>73</v>
      </c>
      <c r="C6724" s="151" t="s">
        <v>74</v>
      </c>
      <c r="D6724" s="151" t="s">
        <v>72</v>
      </c>
      <c r="E6724" s="152">
        <v>12</v>
      </c>
      <c r="F6724" s="153">
        <v>119000</v>
      </c>
      <c r="G6724" s="153">
        <v>1428000</v>
      </c>
      <c r="H6724" s="50"/>
    </row>
    <row r="6725" spans="1:8" ht="29.25">
      <c r="A6725" s="151" t="s">
        <v>2154</v>
      </c>
      <c r="B6725" s="151" t="s">
        <v>75</v>
      </c>
      <c r="C6725" s="151" t="s">
        <v>76</v>
      </c>
      <c r="D6725" s="151" t="s">
        <v>78</v>
      </c>
      <c r="E6725" s="152">
        <v>12</v>
      </c>
      <c r="F6725" s="153">
        <v>189000</v>
      </c>
      <c r="G6725" s="153">
        <v>2268000</v>
      </c>
      <c r="H6725" s="50"/>
    </row>
    <row r="6726" spans="1:8" ht="29.25">
      <c r="A6726" s="151" t="s">
        <v>2154</v>
      </c>
      <c r="B6726" s="151" t="s">
        <v>79</v>
      </c>
      <c r="C6726" s="151" t="s">
        <v>80</v>
      </c>
      <c r="D6726" s="151" t="s">
        <v>72</v>
      </c>
      <c r="E6726" s="152">
        <v>9</v>
      </c>
      <c r="F6726" s="153">
        <v>129000</v>
      </c>
      <c r="G6726" s="153">
        <v>1161000</v>
      </c>
      <c r="H6726" s="50"/>
    </row>
    <row r="6727" spans="1:8" ht="29.25">
      <c r="A6727" s="151" t="s">
        <v>2154</v>
      </c>
      <c r="B6727" s="151" t="s">
        <v>86</v>
      </c>
      <c r="C6727" s="151" t="s">
        <v>87</v>
      </c>
      <c r="D6727" s="151" t="s">
        <v>72</v>
      </c>
      <c r="E6727" s="152">
        <v>3</v>
      </c>
      <c r="F6727" s="153">
        <v>169000</v>
      </c>
      <c r="G6727" s="153">
        <v>507000</v>
      </c>
      <c r="H6727" s="50"/>
    </row>
    <row r="6728" spans="1:8" ht="29.25">
      <c r="A6728" s="151" t="s">
        <v>2154</v>
      </c>
      <c r="B6728" s="151" t="s">
        <v>93</v>
      </c>
      <c r="C6728" s="151" t="s">
        <v>94</v>
      </c>
      <c r="D6728" s="151" t="s">
        <v>72</v>
      </c>
      <c r="E6728" s="152">
        <v>3</v>
      </c>
      <c r="F6728" s="153">
        <v>549000</v>
      </c>
      <c r="G6728" s="153">
        <v>1647000</v>
      </c>
      <c r="H6728" s="50"/>
    </row>
    <row r="6729" spans="1:8" ht="29.25">
      <c r="A6729" s="151" t="s">
        <v>2154</v>
      </c>
      <c r="B6729" s="151" t="s">
        <v>96</v>
      </c>
      <c r="C6729" s="151" t="s">
        <v>97</v>
      </c>
      <c r="D6729" s="151" t="s">
        <v>72</v>
      </c>
      <c r="E6729" s="152">
        <v>2</v>
      </c>
      <c r="F6729" s="153">
        <v>449000</v>
      </c>
      <c r="G6729" s="153">
        <v>898000</v>
      </c>
      <c r="H6729" s="50"/>
    </row>
    <row r="6730" spans="1:8" ht="29.25">
      <c r="A6730" s="151" t="s">
        <v>2155</v>
      </c>
      <c r="B6730" s="151" t="s">
        <v>101</v>
      </c>
      <c r="C6730" s="151" t="s">
        <v>102</v>
      </c>
      <c r="D6730" s="151" t="s">
        <v>78</v>
      </c>
      <c r="E6730" s="152">
        <v>4</v>
      </c>
      <c r="F6730" s="153">
        <v>139000</v>
      </c>
      <c r="G6730" s="153">
        <v>556000</v>
      </c>
      <c r="H6730" s="50"/>
    </row>
    <row r="6731" spans="1:8" ht="29.25">
      <c r="A6731" s="151" t="s">
        <v>2156</v>
      </c>
      <c r="B6731" s="151" t="s">
        <v>86</v>
      </c>
      <c r="C6731" s="151" t="s">
        <v>87</v>
      </c>
      <c r="D6731" s="151" t="s">
        <v>72</v>
      </c>
      <c r="E6731" s="152">
        <v>12</v>
      </c>
      <c r="F6731" s="153">
        <v>169000</v>
      </c>
      <c r="G6731" s="153">
        <v>2028000</v>
      </c>
      <c r="H6731" s="50"/>
    </row>
    <row r="6732" spans="1:8" ht="29.25">
      <c r="A6732" s="151" t="s">
        <v>2156</v>
      </c>
      <c r="B6732" s="151" t="s">
        <v>75</v>
      </c>
      <c r="C6732" s="151" t="s">
        <v>76</v>
      </c>
      <c r="D6732" s="151" t="s">
        <v>78</v>
      </c>
      <c r="E6732" s="152">
        <v>6</v>
      </c>
      <c r="F6732" s="153">
        <v>189000</v>
      </c>
      <c r="G6732" s="153">
        <v>1134000</v>
      </c>
      <c r="H6732" s="50"/>
    </row>
    <row r="6733" spans="1:8" ht="29.25">
      <c r="A6733" s="151" t="s">
        <v>2156</v>
      </c>
      <c r="B6733" s="151" t="s">
        <v>98</v>
      </c>
      <c r="C6733" s="151" t="s">
        <v>99</v>
      </c>
      <c r="D6733" s="151" t="s">
        <v>72</v>
      </c>
      <c r="E6733" s="152">
        <v>3</v>
      </c>
      <c r="F6733" s="153">
        <v>99000</v>
      </c>
      <c r="G6733" s="153">
        <v>297000</v>
      </c>
      <c r="H6733" s="50"/>
    </row>
    <row r="6734" spans="1:8" ht="43.5">
      <c r="A6734" s="151" t="s">
        <v>2157</v>
      </c>
      <c r="B6734" s="151" t="s">
        <v>93</v>
      </c>
      <c r="C6734" s="151" t="s">
        <v>94</v>
      </c>
      <c r="D6734" s="151" t="s">
        <v>72</v>
      </c>
      <c r="E6734" s="152">
        <v>2</v>
      </c>
      <c r="F6734" s="153">
        <v>549000</v>
      </c>
      <c r="G6734" s="153">
        <v>1098000</v>
      </c>
      <c r="H6734" s="50"/>
    </row>
    <row r="6735" spans="1:8" ht="43.5">
      <c r="A6735" s="151" t="s">
        <v>2157</v>
      </c>
      <c r="B6735" s="151" t="s">
        <v>81</v>
      </c>
      <c r="C6735" s="151" t="s">
        <v>82</v>
      </c>
      <c r="D6735" s="151" t="s">
        <v>72</v>
      </c>
      <c r="E6735" s="152">
        <v>12</v>
      </c>
      <c r="F6735" s="153">
        <v>159000</v>
      </c>
      <c r="G6735" s="153">
        <v>1908000</v>
      </c>
      <c r="H6735" s="50"/>
    </row>
    <row r="6736" spans="1:8" ht="43.5">
      <c r="A6736" s="151" t="s">
        <v>2157</v>
      </c>
      <c r="B6736" s="151" t="s">
        <v>79</v>
      </c>
      <c r="C6736" s="151" t="s">
        <v>80</v>
      </c>
      <c r="D6736" s="151" t="s">
        <v>72</v>
      </c>
      <c r="E6736" s="152">
        <v>4</v>
      </c>
      <c r="F6736" s="153">
        <v>129000</v>
      </c>
      <c r="G6736" s="153">
        <v>516000</v>
      </c>
      <c r="H6736" s="50"/>
    </row>
    <row r="6737" spans="1:8" ht="43.5">
      <c r="A6737" s="151" t="s">
        <v>2157</v>
      </c>
      <c r="B6737" s="151" t="s">
        <v>83</v>
      </c>
      <c r="C6737" s="151" t="s">
        <v>84</v>
      </c>
      <c r="D6737" s="151" t="s">
        <v>72</v>
      </c>
      <c r="E6737" s="152">
        <v>9</v>
      </c>
      <c r="F6737" s="153">
        <v>125000</v>
      </c>
      <c r="G6737" s="153">
        <v>1125000</v>
      </c>
      <c r="H6737" s="50"/>
    </row>
    <row r="6738" spans="1:8" ht="43.5">
      <c r="A6738" s="151" t="s">
        <v>2157</v>
      </c>
      <c r="B6738" s="151" t="s">
        <v>75</v>
      </c>
      <c r="C6738" s="151" t="s">
        <v>76</v>
      </c>
      <c r="D6738" s="151" t="s">
        <v>78</v>
      </c>
      <c r="E6738" s="152">
        <v>2</v>
      </c>
      <c r="F6738" s="153">
        <v>189000</v>
      </c>
      <c r="G6738" s="153">
        <v>378000</v>
      </c>
      <c r="H6738" s="50"/>
    </row>
    <row r="6739" spans="1:8" ht="43.5">
      <c r="A6739" s="151" t="s">
        <v>2158</v>
      </c>
      <c r="B6739" s="151" t="s">
        <v>81</v>
      </c>
      <c r="C6739" s="151" t="s">
        <v>82</v>
      </c>
      <c r="D6739" s="151" t="s">
        <v>72</v>
      </c>
      <c r="E6739" s="152">
        <v>9</v>
      </c>
      <c r="F6739" s="153">
        <v>159000</v>
      </c>
      <c r="G6739" s="153">
        <v>1431000</v>
      </c>
      <c r="H6739" s="50"/>
    </row>
    <row r="6740" spans="1:8" ht="43.5">
      <c r="A6740" s="151" t="s">
        <v>2158</v>
      </c>
      <c r="B6740" s="151" t="s">
        <v>86</v>
      </c>
      <c r="C6740" s="151" t="s">
        <v>87</v>
      </c>
      <c r="D6740" s="151" t="s">
        <v>72</v>
      </c>
      <c r="E6740" s="152">
        <v>4</v>
      </c>
      <c r="F6740" s="153">
        <v>169000</v>
      </c>
      <c r="G6740" s="153">
        <v>676000</v>
      </c>
      <c r="H6740" s="50"/>
    </row>
    <row r="6741" spans="1:8" ht="43.5">
      <c r="A6741" s="151" t="s">
        <v>2158</v>
      </c>
      <c r="B6741" s="151" t="s">
        <v>96</v>
      </c>
      <c r="C6741" s="151" t="s">
        <v>97</v>
      </c>
      <c r="D6741" s="151" t="s">
        <v>72</v>
      </c>
      <c r="E6741" s="152">
        <v>1</v>
      </c>
      <c r="F6741" s="153">
        <v>449000</v>
      </c>
      <c r="G6741" s="153">
        <v>449000</v>
      </c>
      <c r="H6741" s="50"/>
    </row>
    <row r="6742" spans="1:8" ht="43.5">
      <c r="A6742" s="151" t="s">
        <v>2158</v>
      </c>
      <c r="B6742" s="151" t="s">
        <v>98</v>
      </c>
      <c r="C6742" s="151" t="s">
        <v>99</v>
      </c>
      <c r="D6742" s="151" t="s">
        <v>72</v>
      </c>
      <c r="E6742" s="152">
        <v>9</v>
      </c>
      <c r="F6742" s="153">
        <v>99000</v>
      </c>
      <c r="G6742" s="153">
        <v>891000</v>
      </c>
      <c r="H6742" s="50"/>
    </row>
    <row r="6743" spans="1:8" ht="29.25">
      <c r="A6743" s="151" t="s">
        <v>2159</v>
      </c>
      <c r="B6743" s="151" t="s">
        <v>88</v>
      </c>
      <c r="C6743" s="151" t="s">
        <v>89</v>
      </c>
      <c r="D6743" s="151" t="s">
        <v>72</v>
      </c>
      <c r="E6743" s="152">
        <v>5</v>
      </c>
      <c r="F6743" s="153">
        <v>299000</v>
      </c>
      <c r="G6743" s="153">
        <v>1495000</v>
      </c>
      <c r="H6743" s="50"/>
    </row>
    <row r="6744" spans="1:8" ht="29.25">
      <c r="A6744" s="151" t="s">
        <v>2159</v>
      </c>
      <c r="B6744" s="151" t="s">
        <v>83</v>
      </c>
      <c r="C6744" s="151" t="s">
        <v>84</v>
      </c>
      <c r="D6744" s="151" t="s">
        <v>72</v>
      </c>
      <c r="E6744" s="152">
        <v>11</v>
      </c>
      <c r="F6744" s="153">
        <v>125000</v>
      </c>
      <c r="G6744" s="153">
        <v>1375000</v>
      </c>
      <c r="H6744" s="50"/>
    </row>
    <row r="6745" spans="1:8" ht="29.25">
      <c r="A6745" s="151" t="s">
        <v>2159</v>
      </c>
      <c r="B6745" s="151" t="s">
        <v>75</v>
      </c>
      <c r="C6745" s="151" t="s">
        <v>76</v>
      </c>
      <c r="D6745" s="151" t="s">
        <v>78</v>
      </c>
      <c r="E6745" s="152">
        <v>9</v>
      </c>
      <c r="F6745" s="153">
        <v>189000</v>
      </c>
      <c r="G6745" s="153">
        <v>1701000</v>
      </c>
      <c r="H6745" s="50"/>
    </row>
    <row r="6746" spans="1:8" ht="29.25">
      <c r="A6746" s="151" t="s">
        <v>2159</v>
      </c>
      <c r="B6746" s="151" t="s">
        <v>81</v>
      </c>
      <c r="C6746" s="151" t="s">
        <v>82</v>
      </c>
      <c r="D6746" s="151" t="s">
        <v>72</v>
      </c>
      <c r="E6746" s="152">
        <v>10</v>
      </c>
      <c r="F6746" s="153">
        <v>159000</v>
      </c>
      <c r="G6746" s="153">
        <v>1590000</v>
      </c>
      <c r="H6746" s="50"/>
    </row>
    <row r="6747" spans="1:8" ht="29.25">
      <c r="A6747" s="151" t="s">
        <v>2159</v>
      </c>
      <c r="B6747" s="151" t="s">
        <v>98</v>
      </c>
      <c r="C6747" s="151" t="s">
        <v>99</v>
      </c>
      <c r="D6747" s="151" t="s">
        <v>72</v>
      </c>
      <c r="E6747" s="152">
        <v>9</v>
      </c>
      <c r="F6747" s="153">
        <v>99000</v>
      </c>
      <c r="G6747" s="153">
        <v>891000</v>
      </c>
      <c r="H6747" s="50"/>
    </row>
    <row r="6748" spans="1:8" ht="29.25">
      <c r="A6748" s="151" t="s">
        <v>2159</v>
      </c>
      <c r="B6748" s="151" t="s">
        <v>69</v>
      </c>
      <c r="C6748" s="151" t="s">
        <v>70</v>
      </c>
      <c r="D6748" s="151" t="s">
        <v>72</v>
      </c>
      <c r="E6748" s="152">
        <v>11</v>
      </c>
      <c r="F6748" s="153">
        <v>149000</v>
      </c>
      <c r="G6748" s="153">
        <v>1639000</v>
      </c>
      <c r="H6748" s="50"/>
    </row>
    <row r="6749" spans="1:8" ht="29.25">
      <c r="A6749" s="151" t="s">
        <v>2160</v>
      </c>
      <c r="B6749" s="151" t="s">
        <v>83</v>
      </c>
      <c r="C6749" s="151" t="s">
        <v>84</v>
      </c>
      <c r="D6749" s="151" t="s">
        <v>72</v>
      </c>
      <c r="E6749" s="152">
        <v>9</v>
      </c>
      <c r="F6749" s="153">
        <v>125000</v>
      </c>
      <c r="G6749" s="153">
        <v>1125000</v>
      </c>
      <c r="H6749" s="50"/>
    </row>
    <row r="6750" spans="1:8" ht="29.25">
      <c r="A6750" s="151" t="s">
        <v>2160</v>
      </c>
      <c r="B6750" s="151" t="s">
        <v>98</v>
      </c>
      <c r="C6750" s="151" t="s">
        <v>99</v>
      </c>
      <c r="D6750" s="151" t="s">
        <v>72</v>
      </c>
      <c r="E6750" s="152">
        <v>11</v>
      </c>
      <c r="F6750" s="153">
        <v>99000</v>
      </c>
      <c r="G6750" s="153">
        <v>1089000</v>
      </c>
      <c r="H6750" s="50"/>
    </row>
    <row r="6751" spans="1:8" ht="29.25">
      <c r="A6751" s="151" t="s">
        <v>2160</v>
      </c>
      <c r="B6751" s="151" t="s">
        <v>86</v>
      </c>
      <c r="C6751" s="151" t="s">
        <v>87</v>
      </c>
      <c r="D6751" s="151" t="s">
        <v>72</v>
      </c>
      <c r="E6751" s="152">
        <v>11</v>
      </c>
      <c r="F6751" s="153">
        <v>169000</v>
      </c>
      <c r="G6751" s="153">
        <v>1859000</v>
      </c>
      <c r="H6751" s="50"/>
    </row>
    <row r="6752" spans="1:8" ht="29.25">
      <c r="A6752" s="151" t="s">
        <v>2160</v>
      </c>
      <c r="B6752" s="151" t="s">
        <v>91</v>
      </c>
      <c r="C6752" s="151" t="s">
        <v>92</v>
      </c>
      <c r="D6752" s="151" t="s">
        <v>72</v>
      </c>
      <c r="E6752" s="152">
        <v>3</v>
      </c>
      <c r="F6752" s="153">
        <v>249000</v>
      </c>
      <c r="G6752" s="153">
        <v>747000</v>
      </c>
      <c r="H6752" s="50"/>
    </row>
    <row r="6753" spans="1:8" ht="43.5">
      <c r="A6753" s="151" t="s">
        <v>2161</v>
      </c>
      <c r="B6753" s="151" t="s">
        <v>69</v>
      </c>
      <c r="C6753" s="151" t="s">
        <v>70</v>
      </c>
      <c r="D6753" s="151" t="s">
        <v>72</v>
      </c>
      <c r="E6753" s="152">
        <v>1</v>
      </c>
      <c r="F6753" s="153">
        <v>149000</v>
      </c>
      <c r="G6753" s="153">
        <v>149000</v>
      </c>
      <c r="H6753" s="50"/>
    </row>
    <row r="6754" spans="1:8" ht="43.5">
      <c r="A6754" s="151" t="s">
        <v>2161</v>
      </c>
      <c r="B6754" s="151" t="s">
        <v>73</v>
      </c>
      <c r="C6754" s="151" t="s">
        <v>74</v>
      </c>
      <c r="D6754" s="151" t="s">
        <v>72</v>
      </c>
      <c r="E6754" s="152">
        <v>3</v>
      </c>
      <c r="F6754" s="153">
        <v>119000</v>
      </c>
      <c r="G6754" s="153">
        <v>357000</v>
      </c>
      <c r="H6754" s="50"/>
    </row>
    <row r="6755" spans="1:8" ht="43.5">
      <c r="A6755" s="151" t="s">
        <v>2161</v>
      </c>
      <c r="B6755" s="151" t="s">
        <v>88</v>
      </c>
      <c r="C6755" s="151" t="s">
        <v>89</v>
      </c>
      <c r="D6755" s="151" t="s">
        <v>72</v>
      </c>
      <c r="E6755" s="152">
        <v>7</v>
      </c>
      <c r="F6755" s="153">
        <v>299000</v>
      </c>
      <c r="G6755" s="153">
        <v>2093000</v>
      </c>
      <c r="H6755" s="50"/>
    </row>
    <row r="6756" spans="1:8" ht="43.5">
      <c r="A6756" s="151" t="s">
        <v>2161</v>
      </c>
      <c r="B6756" s="151" t="s">
        <v>83</v>
      </c>
      <c r="C6756" s="151" t="s">
        <v>84</v>
      </c>
      <c r="D6756" s="151" t="s">
        <v>72</v>
      </c>
      <c r="E6756" s="152">
        <v>3</v>
      </c>
      <c r="F6756" s="153">
        <v>125000</v>
      </c>
      <c r="G6756" s="153">
        <v>375000</v>
      </c>
      <c r="H6756" s="50"/>
    </row>
    <row r="6757" spans="1:8" ht="43.5">
      <c r="A6757" s="151" t="s">
        <v>2161</v>
      </c>
      <c r="B6757" s="151" t="s">
        <v>93</v>
      </c>
      <c r="C6757" s="151" t="s">
        <v>94</v>
      </c>
      <c r="D6757" s="151" t="s">
        <v>72</v>
      </c>
      <c r="E6757" s="152">
        <v>5</v>
      </c>
      <c r="F6757" s="153">
        <v>549000</v>
      </c>
      <c r="G6757" s="153">
        <v>2745000</v>
      </c>
      <c r="H6757" s="50"/>
    </row>
    <row r="6758" spans="1:8" ht="43.5">
      <c r="A6758" s="151" t="s">
        <v>2162</v>
      </c>
      <c r="B6758" s="151" t="s">
        <v>98</v>
      </c>
      <c r="C6758" s="151" t="s">
        <v>99</v>
      </c>
      <c r="D6758" s="151" t="s">
        <v>72</v>
      </c>
      <c r="E6758" s="152">
        <v>7</v>
      </c>
      <c r="F6758" s="153">
        <v>99000</v>
      </c>
      <c r="G6758" s="153">
        <v>693000</v>
      </c>
      <c r="H6758" s="50"/>
    </row>
    <row r="6759" spans="1:8" ht="43.5">
      <c r="A6759" s="151" t="s">
        <v>2162</v>
      </c>
      <c r="B6759" s="151" t="s">
        <v>91</v>
      </c>
      <c r="C6759" s="151" t="s">
        <v>92</v>
      </c>
      <c r="D6759" s="151" t="s">
        <v>72</v>
      </c>
      <c r="E6759" s="152">
        <v>4</v>
      </c>
      <c r="F6759" s="153">
        <v>249000</v>
      </c>
      <c r="G6759" s="153">
        <v>996000</v>
      </c>
      <c r="H6759" s="50"/>
    </row>
    <row r="6760" spans="1:8" ht="43.5">
      <c r="A6760" s="151" t="s">
        <v>2162</v>
      </c>
      <c r="B6760" s="151" t="s">
        <v>81</v>
      </c>
      <c r="C6760" s="151" t="s">
        <v>82</v>
      </c>
      <c r="D6760" s="151" t="s">
        <v>72</v>
      </c>
      <c r="E6760" s="152">
        <v>5</v>
      </c>
      <c r="F6760" s="153">
        <v>159000</v>
      </c>
      <c r="G6760" s="153">
        <v>795000</v>
      </c>
      <c r="H6760" s="50"/>
    </row>
    <row r="6761" spans="1:8" ht="43.5">
      <c r="A6761" s="151" t="s">
        <v>2163</v>
      </c>
      <c r="B6761" s="151" t="s">
        <v>96</v>
      </c>
      <c r="C6761" s="151" t="s">
        <v>97</v>
      </c>
      <c r="D6761" s="151" t="s">
        <v>72</v>
      </c>
      <c r="E6761" s="152">
        <v>2</v>
      </c>
      <c r="F6761" s="153">
        <v>449000</v>
      </c>
      <c r="G6761" s="153">
        <v>898000</v>
      </c>
      <c r="H6761" s="50"/>
    </row>
    <row r="6762" spans="1:8" ht="43.5">
      <c r="A6762" s="151" t="s">
        <v>2163</v>
      </c>
      <c r="B6762" s="151" t="s">
        <v>101</v>
      </c>
      <c r="C6762" s="151" t="s">
        <v>102</v>
      </c>
      <c r="D6762" s="151" t="s">
        <v>78</v>
      </c>
      <c r="E6762" s="152">
        <v>8</v>
      </c>
      <c r="F6762" s="153">
        <v>139000</v>
      </c>
      <c r="G6762" s="153">
        <v>1112000</v>
      </c>
      <c r="H6762" s="50"/>
    </row>
    <row r="6763" spans="1:8" ht="43.5">
      <c r="A6763" s="151" t="s">
        <v>2163</v>
      </c>
      <c r="B6763" s="151" t="s">
        <v>93</v>
      </c>
      <c r="C6763" s="151" t="s">
        <v>94</v>
      </c>
      <c r="D6763" s="151" t="s">
        <v>72</v>
      </c>
      <c r="E6763" s="152">
        <v>1</v>
      </c>
      <c r="F6763" s="153">
        <v>549000</v>
      </c>
      <c r="G6763" s="153">
        <v>549000</v>
      </c>
      <c r="H6763" s="50"/>
    </row>
    <row r="6764" spans="1:8" ht="29.25">
      <c r="A6764" s="151" t="s">
        <v>2164</v>
      </c>
      <c r="B6764" s="151" t="s">
        <v>69</v>
      </c>
      <c r="C6764" s="151" t="s">
        <v>70</v>
      </c>
      <c r="D6764" s="151" t="s">
        <v>72</v>
      </c>
      <c r="E6764" s="152">
        <v>11</v>
      </c>
      <c r="F6764" s="153">
        <v>149000</v>
      </c>
      <c r="G6764" s="153">
        <v>1639000</v>
      </c>
      <c r="H6764" s="50"/>
    </row>
    <row r="6765" spans="1:8" ht="29.25">
      <c r="A6765" s="151" t="s">
        <v>2164</v>
      </c>
      <c r="B6765" s="151" t="s">
        <v>83</v>
      </c>
      <c r="C6765" s="151" t="s">
        <v>84</v>
      </c>
      <c r="D6765" s="151" t="s">
        <v>72</v>
      </c>
      <c r="E6765" s="152">
        <v>2</v>
      </c>
      <c r="F6765" s="153">
        <v>125000</v>
      </c>
      <c r="G6765" s="153">
        <v>250000</v>
      </c>
      <c r="H6765" s="50"/>
    </row>
    <row r="6766" spans="1:8" ht="29.25">
      <c r="A6766" s="151" t="s">
        <v>2164</v>
      </c>
      <c r="B6766" s="151" t="s">
        <v>101</v>
      </c>
      <c r="C6766" s="151" t="s">
        <v>102</v>
      </c>
      <c r="D6766" s="151" t="s">
        <v>78</v>
      </c>
      <c r="E6766" s="152">
        <v>10</v>
      </c>
      <c r="F6766" s="153">
        <v>139000</v>
      </c>
      <c r="G6766" s="153">
        <v>1390000</v>
      </c>
      <c r="H6766" s="50"/>
    </row>
    <row r="6767" spans="1:8" ht="29.25">
      <c r="A6767" s="151" t="s">
        <v>2164</v>
      </c>
      <c r="B6767" s="151" t="s">
        <v>79</v>
      </c>
      <c r="C6767" s="151" t="s">
        <v>80</v>
      </c>
      <c r="D6767" s="151" t="s">
        <v>72</v>
      </c>
      <c r="E6767" s="152">
        <v>8</v>
      </c>
      <c r="F6767" s="153">
        <v>129000</v>
      </c>
      <c r="G6767" s="153">
        <v>1032000</v>
      </c>
      <c r="H6767" s="50"/>
    </row>
    <row r="6768" spans="1:8" ht="43.5">
      <c r="A6768" s="151" t="s">
        <v>2165</v>
      </c>
      <c r="B6768" s="151" t="s">
        <v>96</v>
      </c>
      <c r="C6768" s="151" t="s">
        <v>97</v>
      </c>
      <c r="D6768" s="151" t="s">
        <v>72</v>
      </c>
      <c r="E6768" s="152">
        <v>3</v>
      </c>
      <c r="F6768" s="153">
        <v>449000</v>
      </c>
      <c r="G6768" s="153">
        <v>1347000</v>
      </c>
      <c r="H6768" s="50"/>
    </row>
    <row r="6769" spans="1:8" ht="43.5">
      <c r="A6769" s="151" t="s">
        <v>2165</v>
      </c>
      <c r="B6769" s="151" t="s">
        <v>69</v>
      </c>
      <c r="C6769" s="151" t="s">
        <v>70</v>
      </c>
      <c r="D6769" s="151" t="s">
        <v>72</v>
      </c>
      <c r="E6769" s="152">
        <v>10</v>
      </c>
      <c r="F6769" s="153">
        <v>149000</v>
      </c>
      <c r="G6769" s="153">
        <v>1490000</v>
      </c>
      <c r="H6769" s="50"/>
    </row>
    <row r="6770" spans="1:8" ht="43.5">
      <c r="A6770" s="151" t="s">
        <v>2165</v>
      </c>
      <c r="B6770" s="151" t="s">
        <v>83</v>
      </c>
      <c r="C6770" s="151" t="s">
        <v>84</v>
      </c>
      <c r="D6770" s="151" t="s">
        <v>72</v>
      </c>
      <c r="E6770" s="152">
        <v>5</v>
      </c>
      <c r="F6770" s="153">
        <v>125000</v>
      </c>
      <c r="G6770" s="153">
        <v>625000</v>
      </c>
      <c r="H6770" s="50"/>
    </row>
    <row r="6771" spans="1:8" ht="43.5">
      <c r="A6771" s="151" t="s">
        <v>2165</v>
      </c>
      <c r="B6771" s="151" t="s">
        <v>98</v>
      </c>
      <c r="C6771" s="151" t="s">
        <v>99</v>
      </c>
      <c r="D6771" s="151" t="s">
        <v>72</v>
      </c>
      <c r="E6771" s="152">
        <v>6</v>
      </c>
      <c r="F6771" s="153">
        <v>99000</v>
      </c>
      <c r="G6771" s="153">
        <v>594000</v>
      </c>
      <c r="H6771" s="50"/>
    </row>
    <row r="6772" spans="1:8" ht="29.25">
      <c r="A6772" s="151" t="s">
        <v>2166</v>
      </c>
      <c r="B6772" s="151" t="s">
        <v>96</v>
      </c>
      <c r="C6772" s="151" t="s">
        <v>97</v>
      </c>
      <c r="D6772" s="151" t="s">
        <v>72</v>
      </c>
      <c r="E6772" s="152">
        <v>5</v>
      </c>
      <c r="F6772" s="153">
        <v>449000</v>
      </c>
      <c r="G6772" s="153">
        <v>2245000</v>
      </c>
      <c r="H6772" s="50"/>
    </row>
    <row r="6773" spans="1:8" ht="29.25">
      <c r="A6773" s="151" t="s">
        <v>2166</v>
      </c>
      <c r="B6773" s="151" t="s">
        <v>83</v>
      </c>
      <c r="C6773" s="151" t="s">
        <v>84</v>
      </c>
      <c r="D6773" s="151" t="s">
        <v>72</v>
      </c>
      <c r="E6773" s="152">
        <v>2</v>
      </c>
      <c r="F6773" s="153">
        <v>125000</v>
      </c>
      <c r="G6773" s="153">
        <v>250000</v>
      </c>
      <c r="H6773" s="50"/>
    </row>
    <row r="6774" spans="1:8" ht="29.25">
      <c r="A6774" s="151" t="s">
        <v>2166</v>
      </c>
      <c r="B6774" s="151" t="s">
        <v>101</v>
      </c>
      <c r="C6774" s="151" t="s">
        <v>102</v>
      </c>
      <c r="D6774" s="151" t="s">
        <v>78</v>
      </c>
      <c r="E6774" s="152">
        <v>4</v>
      </c>
      <c r="F6774" s="153">
        <v>139000</v>
      </c>
      <c r="G6774" s="153">
        <v>556000</v>
      </c>
      <c r="H6774" s="50"/>
    </row>
    <row r="6775" spans="1:8" ht="29.25">
      <c r="A6775" s="151" t="s">
        <v>2166</v>
      </c>
      <c r="B6775" s="151" t="s">
        <v>73</v>
      </c>
      <c r="C6775" s="151" t="s">
        <v>74</v>
      </c>
      <c r="D6775" s="151" t="s">
        <v>72</v>
      </c>
      <c r="E6775" s="152">
        <v>4</v>
      </c>
      <c r="F6775" s="153">
        <v>119000</v>
      </c>
      <c r="G6775" s="153">
        <v>476000</v>
      </c>
      <c r="H6775" s="50"/>
    </row>
    <row r="6776" spans="1:8" ht="43.5">
      <c r="A6776" s="151" t="s">
        <v>2167</v>
      </c>
      <c r="B6776" s="151" t="s">
        <v>88</v>
      </c>
      <c r="C6776" s="151" t="s">
        <v>89</v>
      </c>
      <c r="D6776" s="151" t="s">
        <v>72</v>
      </c>
      <c r="E6776" s="152">
        <v>5</v>
      </c>
      <c r="F6776" s="153">
        <v>299000</v>
      </c>
      <c r="G6776" s="153">
        <v>1495000</v>
      </c>
      <c r="H6776" s="50"/>
    </row>
    <row r="6777" spans="1:8" ht="43.5">
      <c r="A6777" s="151" t="s">
        <v>2167</v>
      </c>
      <c r="B6777" s="151" t="s">
        <v>93</v>
      </c>
      <c r="C6777" s="151" t="s">
        <v>94</v>
      </c>
      <c r="D6777" s="151" t="s">
        <v>72</v>
      </c>
      <c r="E6777" s="152">
        <v>3</v>
      </c>
      <c r="F6777" s="153">
        <v>549000</v>
      </c>
      <c r="G6777" s="153">
        <v>1647000</v>
      </c>
      <c r="H6777" s="50"/>
    </row>
    <row r="6778" spans="1:8" ht="43.5">
      <c r="A6778" s="151" t="s">
        <v>2167</v>
      </c>
      <c r="B6778" s="151" t="s">
        <v>83</v>
      </c>
      <c r="C6778" s="151" t="s">
        <v>84</v>
      </c>
      <c r="D6778" s="151" t="s">
        <v>72</v>
      </c>
      <c r="E6778" s="152">
        <v>10</v>
      </c>
      <c r="F6778" s="153">
        <v>125000</v>
      </c>
      <c r="G6778" s="153">
        <v>1250000</v>
      </c>
      <c r="H6778" s="50"/>
    </row>
    <row r="6779" spans="1:8" ht="43.5">
      <c r="A6779" s="151" t="s">
        <v>2167</v>
      </c>
      <c r="B6779" s="151" t="s">
        <v>86</v>
      </c>
      <c r="C6779" s="151" t="s">
        <v>87</v>
      </c>
      <c r="D6779" s="151" t="s">
        <v>72</v>
      </c>
      <c r="E6779" s="152">
        <v>8</v>
      </c>
      <c r="F6779" s="153">
        <v>169000</v>
      </c>
      <c r="G6779" s="153">
        <v>1352000</v>
      </c>
      <c r="H6779" s="50"/>
    </row>
    <row r="6780" spans="1:8" ht="43.5">
      <c r="A6780" s="151" t="s">
        <v>2167</v>
      </c>
      <c r="B6780" s="151" t="s">
        <v>91</v>
      </c>
      <c r="C6780" s="151" t="s">
        <v>92</v>
      </c>
      <c r="D6780" s="151" t="s">
        <v>72</v>
      </c>
      <c r="E6780" s="152">
        <v>4</v>
      </c>
      <c r="F6780" s="153">
        <v>249000</v>
      </c>
      <c r="G6780" s="153">
        <v>996000</v>
      </c>
      <c r="H6780" s="50"/>
    </row>
    <row r="6781" spans="1:8" ht="43.5">
      <c r="A6781" s="151" t="s">
        <v>2167</v>
      </c>
      <c r="B6781" s="151" t="s">
        <v>96</v>
      </c>
      <c r="C6781" s="151" t="s">
        <v>97</v>
      </c>
      <c r="D6781" s="151" t="s">
        <v>72</v>
      </c>
      <c r="E6781" s="152">
        <v>2</v>
      </c>
      <c r="F6781" s="153">
        <v>449000</v>
      </c>
      <c r="G6781" s="153">
        <v>898000</v>
      </c>
      <c r="H6781" s="50"/>
    </row>
    <row r="6782" spans="1:8" ht="43.5">
      <c r="A6782" s="151" t="s">
        <v>2168</v>
      </c>
      <c r="B6782" s="151" t="s">
        <v>75</v>
      </c>
      <c r="C6782" s="151" t="s">
        <v>76</v>
      </c>
      <c r="D6782" s="151" t="s">
        <v>78</v>
      </c>
      <c r="E6782" s="152">
        <v>7</v>
      </c>
      <c r="F6782" s="153">
        <v>189000</v>
      </c>
      <c r="G6782" s="153">
        <v>1323000</v>
      </c>
      <c r="H6782" s="50"/>
    </row>
    <row r="6783" spans="1:8" ht="43.5">
      <c r="A6783" s="151" t="s">
        <v>2168</v>
      </c>
      <c r="B6783" s="151" t="s">
        <v>73</v>
      </c>
      <c r="C6783" s="151" t="s">
        <v>74</v>
      </c>
      <c r="D6783" s="151" t="s">
        <v>72</v>
      </c>
      <c r="E6783" s="152">
        <v>5</v>
      </c>
      <c r="F6783" s="153">
        <v>119000</v>
      </c>
      <c r="G6783" s="153">
        <v>595000</v>
      </c>
      <c r="H6783" s="50"/>
    </row>
    <row r="6784" spans="1:8" ht="43.5">
      <c r="A6784" s="151" t="s">
        <v>2168</v>
      </c>
      <c r="B6784" s="151" t="s">
        <v>101</v>
      </c>
      <c r="C6784" s="151" t="s">
        <v>102</v>
      </c>
      <c r="D6784" s="151" t="s">
        <v>78</v>
      </c>
      <c r="E6784" s="152">
        <v>12</v>
      </c>
      <c r="F6784" s="153">
        <v>139000</v>
      </c>
      <c r="G6784" s="153">
        <v>1668000</v>
      </c>
      <c r="H6784" s="50"/>
    </row>
    <row r="6785" spans="1:8" ht="43.5">
      <c r="A6785" s="151" t="s">
        <v>2168</v>
      </c>
      <c r="B6785" s="151" t="s">
        <v>69</v>
      </c>
      <c r="C6785" s="151" t="s">
        <v>70</v>
      </c>
      <c r="D6785" s="151" t="s">
        <v>72</v>
      </c>
      <c r="E6785" s="152">
        <v>2</v>
      </c>
      <c r="F6785" s="153">
        <v>149000</v>
      </c>
      <c r="G6785" s="153">
        <v>298000</v>
      </c>
      <c r="H6785" s="50"/>
    </row>
    <row r="6786" spans="1:8" ht="43.5">
      <c r="A6786" s="151" t="s">
        <v>2169</v>
      </c>
      <c r="B6786" s="151" t="s">
        <v>101</v>
      </c>
      <c r="C6786" s="151" t="s">
        <v>102</v>
      </c>
      <c r="D6786" s="151" t="s">
        <v>78</v>
      </c>
      <c r="E6786" s="152">
        <v>10</v>
      </c>
      <c r="F6786" s="153">
        <v>139000</v>
      </c>
      <c r="G6786" s="153">
        <v>1390000</v>
      </c>
      <c r="H6786" s="50"/>
    </row>
    <row r="6787" spans="1:8" ht="43.5">
      <c r="A6787" s="151" t="s">
        <v>2169</v>
      </c>
      <c r="B6787" s="151" t="s">
        <v>75</v>
      </c>
      <c r="C6787" s="151" t="s">
        <v>76</v>
      </c>
      <c r="D6787" s="151" t="s">
        <v>78</v>
      </c>
      <c r="E6787" s="152">
        <v>12</v>
      </c>
      <c r="F6787" s="153">
        <v>189000</v>
      </c>
      <c r="G6787" s="153">
        <v>2268000</v>
      </c>
      <c r="H6787" s="50"/>
    </row>
    <row r="6788" spans="1:8" ht="43.5">
      <c r="A6788" s="151" t="s">
        <v>2170</v>
      </c>
      <c r="B6788" s="151" t="s">
        <v>79</v>
      </c>
      <c r="C6788" s="151" t="s">
        <v>80</v>
      </c>
      <c r="D6788" s="151" t="s">
        <v>72</v>
      </c>
      <c r="E6788" s="152">
        <v>5</v>
      </c>
      <c r="F6788" s="153">
        <v>129000</v>
      </c>
      <c r="G6788" s="153">
        <v>645000</v>
      </c>
      <c r="H6788" s="50"/>
    </row>
    <row r="6789" spans="1:8" ht="43.5">
      <c r="A6789" s="151" t="s">
        <v>2170</v>
      </c>
      <c r="B6789" s="151" t="s">
        <v>69</v>
      </c>
      <c r="C6789" s="151" t="s">
        <v>70</v>
      </c>
      <c r="D6789" s="151" t="s">
        <v>72</v>
      </c>
      <c r="E6789" s="152">
        <v>2</v>
      </c>
      <c r="F6789" s="153">
        <v>149000</v>
      </c>
      <c r="G6789" s="153">
        <v>298000</v>
      </c>
      <c r="H6789" s="50"/>
    </row>
    <row r="6790" spans="1:8" ht="43.5">
      <c r="A6790" s="151" t="s">
        <v>2170</v>
      </c>
      <c r="B6790" s="151" t="s">
        <v>81</v>
      </c>
      <c r="C6790" s="151" t="s">
        <v>82</v>
      </c>
      <c r="D6790" s="151" t="s">
        <v>72</v>
      </c>
      <c r="E6790" s="152">
        <v>10</v>
      </c>
      <c r="F6790" s="153">
        <v>159000</v>
      </c>
      <c r="G6790" s="153">
        <v>1590000</v>
      </c>
      <c r="H6790" s="50"/>
    </row>
    <row r="6791" spans="1:8" ht="29.25">
      <c r="A6791" s="151" t="s">
        <v>2171</v>
      </c>
      <c r="B6791" s="151" t="s">
        <v>75</v>
      </c>
      <c r="C6791" s="151" t="s">
        <v>76</v>
      </c>
      <c r="D6791" s="151" t="s">
        <v>78</v>
      </c>
      <c r="E6791" s="152">
        <v>6</v>
      </c>
      <c r="F6791" s="153">
        <v>189000</v>
      </c>
      <c r="G6791" s="153">
        <v>1134000</v>
      </c>
      <c r="H6791" s="50"/>
    </row>
    <row r="6792" spans="1:8" ht="29.25">
      <c r="A6792" s="151" t="s">
        <v>2171</v>
      </c>
      <c r="B6792" s="151" t="s">
        <v>96</v>
      </c>
      <c r="C6792" s="151" t="s">
        <v>97</v>
      </c>
      <c r="D6792" s="151" t="s">
        <v>72</v>
      </c>
      <c r="E6792" s="152">
        <v>4</v>
      </c>
      <c r="F6792" s="153">
        <v>449000</v>
      </c>
      <c r="G6792" s="153">
        <v>1796000</v>
      </c>
      <c r="H6792" s="50"/>
    </row>
    <row r="6793" spans="1:8" ht="29.25">
      <c r="A6793" s="151" t="s">
        <v>2171</v>
      </c>
      <c r="B6793" s="151" t="s">
        <v>73</v>
      </c>
      <c r="C6793" s="151" t="s">
        <v>74</v>
      </c>
      <c r="D6793" s="151" t="s">
        <v>72</v>
      </c>
      <c r="E6793" s="152">
        <v>2</v>
      </c>
      <c r="F6793" s="153">
        <v>119000</v>
      </c>
      <c r="G6793" s="153">
        <v>238000</v>
      </c>
      <c r="H6793" s="50"/>
    </row>
    <row r="6794" spans="1:8" ht="29.25">
      <c r="A6794" s="151" t="s">
        <v>2171</v>
      </c>
      <c r="B6794" s="151" t="s">
        <v>69</v>
      </c>
      <c r="C6794" s="151" t="s">
        <v>70</v>
      </c>
      <c r="D6794" s="151" t="s">
        <v>72</v>
      </c>
      <c r="E6794" s="152">
        <v>3</v>
      </c>
      <c r="F6794" s="153">
        <v>149000</v>
      </c>
      <c r="G6794" s="153">
        <v>447000</v>
      </c>
      <c r="H6794" s="50"/>
    </row>
    <row r="6795" spans="1:8" ht="29.25">
      <c r="A6795" s="151" t="s">
        <v>2171</v>
      </c>
      <c r="B6795" s="151" t="s">
        <v>91</v>
      </c>
      <c r="C6795" s="151" t="s">
        <v>92</v>
      </c>
      <c r="D6795" s="151" t="s">
        <v>72</v>
      </c>
      <c r="E6795" s="152">
        <v>4</v>
      </c>
      <c r="F6795" s="153">
        <v>249000</v>
      </c>
      <c r="G6795" s="153">
        <v>996000</v>
      </c>
      <c r="H6795" s="50"/>
    </row>
    <row r="6796" spans="1:8" ht="43.5">
      <c r="A6796" s="151" t="s">
        <v>2172</v>
      </c>
      <c r="B6796" s="151" t="s">
        <v>83</v>
      </c>
      <c r="C6796" s="151" t="s">
        <v>84</v>
      </c>
      <c r="D6796" s="151" t="s">
        <v>72</v>
      </c>
      <c r="E6796" s="152">
        <v>1</v>
      </c>
      <c r="F6796" s="153">
        <v>125000</v>
      </c>
      <c r="G6796" s="153">
        <v>125000</v>
      </c>
      <c r="H6796" s="50"/>
    </row>
    <row r="6797" spans="1:8" ht="43.5">
      <c r="A6797" s="151" t="s">
        <v>2172</v>
      </c>
      <c r="B6797" s="151" t="s">
        <v>96</v>
      </c>
      <c r="C6797" s="151" t="s">
        <v>97</v>
      </c>
      <c r="D6797" s="151" t="s">
        <v>72</v>
      </c>
      <c r="E6797" s="152">
        <v>1</v>
      </c>
      <c r="F6797" s="153">
        <v>449000</v>
      </c>
      <c r="G6797" s="153">
        <v>449000</v>
      </c>
      <c r="H6797" s="50"/>
    </row>
    <row r="6798" spans="1:8" ht="43.5">
      <c r="A6798" s="151" t="s">
        <v>2172</v>
      </c>
      <c r="B6798" s="151" t="s">
        <v>69</v>
      </c>
      <c r="C6798" s="151" t="s">
        <v>70</v>
      </c>
      <c r="D6798" s="151" t="s">
        <v>72</v>
      </c>
      <c r="E6798" s="152">
        <v>8</v>
      </c>
      <c r="F6798" s="153">
        <v>149000</v>
      </c>
      <c r="G6798" s="153">
        <v>1192000</v>
      </c>
      <c r="H6798" s="50"/>
    </row>
    <row r="6799" spans="1:8" ht="29.25">
      <c r="A6799" s="151" t="s">
        <v>2173</v>
      </c>
      <c r="B6799" s="151" t="s">
        <v>86</v>
      </c>
      <c r="C6799" s="151" t="s">
        <v>87</v>
      </c>
      <c r="D6799" s="151" t="s">
        <v>72</v>
      </c>
      <c r="E6799" s="152">
        <v>4</v>
      </c>
      <c r="F6799" s="153">
        <v>169000</v>
      </c>
      <c r="G6799" s="153">
        <v>676000</v>
      </c>
      <c r="H6799" s="50"/>
    </row>
    <row r="6800" spans="1:8" ht="29.25">
      <c r="A6800" s="151" t="s">
        <v>2173</v>
      </c>
      <c r="B6800" s="151" t="s">
        <v>93</v>
      </c>
      <c r="C6800" s="151" t="s">
        <v>94</v>
      </c>
      <c r="D6800" s="151" t="s">
        <v>72</v>
      </c>
      <c r="E6800" s="152">
        <v>3</v>
      </c>
      <c r="F6800" s="153">
        <v>549000</v>
      </c>
      <c r="G6800" s="153">
        <v>1647000</v>
      </c>
      <c r="H6800" s="50"/>
    </row>
    <row r="6801" spans="1:8" ht="29.25">
      <c r="A6801" s="151" t="s">
        <v>2173</v>
      </c>
      <c r="B6801" s="151" t="s">
        <v>96</v>
      </c>
      <c r="C6801" s="151" t="s">
        <v>97</v>
      </c>
      <c r="D6801" s="151" t="s">
        <v>72</v>
      </c>
      <c r="E6801" s="152">
        <v>1</v>
      </c>
      <c r="F6801" s="153">
        <v>449000</v>
      </c>
      <c r="G6801" s="153">
        <v>449000</v>
      </c>
      <c r="H6801" s="50"/>
    </row>
    <row r="6802" spans="1:8" ht="43.5">
      <c r="A6802" s="151" t="s">
        <v>2174</v>
      </c>
      <c r="B6802" s="151" t="s">
        <v>83</v>
      </c>
      <c r="C6802" s="151" t="s">
        <v>84</v>
      </c>
      <c r="D6802" s="151" t="s">
        <v>72</v>
      </c>
      <c r="E6802" s="152">
        <v>2</v>
      </c>
      <c r="F6802" s="153">
        <v>125000</v>
      </c>
      <c r="G6802" s="153">
        <v>250000</v>
      </c>
      <c r="H6802" s="50"/>
    </row>
    <row r="6803" spans="1:8" ht="43.5">
      <c r="A6803" s="151" t="s">
        <v>2174</v>
      </c>
      <c r="B6803" s="151" t="s">
        <v>98</v>
      </c>
      <c r="C6803" s="151" t="s">
        <v>99</v>
      </c>
      <c r="D6803" s="151" t="s">
        <v>72</v>
      </c>
      <c r="E6803" s="152">
        <v>7</v>
      </c>
      <c r="F6803" s="153">
        <v>99000</v>
      </c>
      <c r="G6803" s="153">
        <v>693000</v>
      </c>
      <c r="H6803" s="50"/>
    </row>
    <row r="6804" spans="1:8" ht="43.5">
      <c r="A6804" s="151" t="s">
        <v>2174</v>
      </c>
      <c r="B6804" s="151" t="s">
        <v>88</v>
      </c>
      <c r="C6804" s="151" t="s">
        <v>89</v>
      </c>
      <c r="D6804" s="151" t="s">
        <v>72</v>
      </c>
      <c r="E6804" s="152">
        <v>5</v>
      </c>
      <c r="F6804" s="153">
        <v>299000</v>
      </c>
      <c r="G6804" s="153">
        <v>1495000</v>
      </c>
      <c r="H6804" s="50"/>
    </row>
    <row r="6805" spans="1:8" ht="43.5">
      <c r="A6805" s="151" t="s">
        <v>2174</v>
      </c>
      <c r="B6805" s="151" t="s">
        <v>101</v>
      </c>
      <c r="C6805" s="151" t="s">
        <v>102</v>
      </c>
      <c r="D6805" s="151" t="s">
        <v>78</v>
      </c>
      <c r="E6805" s="152">
        <v>9</v>
      </c>
      <c r="F6805" s="153">
        <v>139000</v>
      </c>
      <c r="G6805" s="153">
        <v>1251000</v>
      </c>
      <c r="H6805" s="50"/>
    </row>
    <row r="6806" spans="1:8" ht="43.5">
      <c r="A6806" s="151" t="s">
        <v>2174</v>
      </c>
      <c r="B6806" s="151" t="s">
        <v>69</v>
      </c>
      <c r="C6806" s="151" t="s">
        <v>70</v>
      </c>
      <c r="D6806" s="151" t="s">
        <v>72</v>
      </c>
      <c r="E6806" s="152">
        <v>6</v>
      </c>
      <c r="F6806" s="153">
        <v>149000</v>
      </c>
      <c r="G6806" s="153">
        <v>894000</v>
      </c>
      <c r="H6806" s="50"/>
    </row>
    <row r="6807" spans="1:8" ht="43.5">
      <c r="A6807" s="151" t="s">
        <v>2175</v>
      </c>
      <c r="B6807" s="151" t="s">
        <v>81</v>
      </c>
      <c r="C6807" s="151" t="s">
        <v>82</v>
      </c>
      <c r="D6807" s="151" t="s">
        <v>72</v>
      </c>
      <c r="E6807" s="152">
        <v>3</v>
      </c>
      <c r="F6807" s="153">
        <v>159000</v>
      </c>
      <c r="G6807" s="153">
        <v>477000</v>
      </c>
      <c r="H6807" s="50"/>
    </row>
    <row r="6808" spans="1:8" ht="43.5">
      <c r="A6808" s="151" t="s">
        <v>2175</v>
      </c>
      <c r="B6808" s="151" t="s">
        <v>86</v>
      </c>
      <c r="C6808" s="151" t="s">
        <v>87</v>
      </c>
      <c r="D6808" s="151" t="s">
        <v>72</v>
      </c>
      <c r="E6808" s="152">
        <v>10</v>
      </c>
      <c r="F6808" s="153">
        <v>169000</v>
      </c>
      <c r="G6808" s="153">
        <v>1690000</v>
      </c>
      <c r="H6808" s="50"/>
    </row>
    <row r="6809" spans="1:8" ht="43.5">
      <c r="A6809" s="151" t="s">
        <v>2175</v>
      </c>
      <c r="B6809" s="151" t="s">
        <v>96</v>
      </c>
      <c r="C6809" s="151" t="s">
        <v>97</v>
      </c>
      <c r="D6809" s="151" t="s">
        <v>72</v>
      </c>
      <c r="E6809" s="152">
        <v>4</v>
      </c>
      <c r="F6809" s="153">
        <v>449000</v>
      </c>
      <c r="G6809" s="153">
        <v>1796000</v>
      </c>
      <c r="H6809" s="50"/>
    </row>
    <row r="6810" spans="1:8" ht="29.25">
      <c r="A6810" s="151" t="s">
        <v>2176</v>
      </c>
      <c r="B6810" s="151" t="s">
        <v>73</v>
      </c>
      <c r="C6810" s="151" t="s">
        <v>74</v>
      </c>
      <c r="D6810" s="151" t="s">
        <v>72</v>
      </c>
      <c r="E6810" s="152">
        <v>9</v>
      </c>
      <c r="F6810" s="153">
        <v>119000</v>
      </c>
      <c r="G6810" s="153">
        <v>1071000</v>
      </c>
      <c r="H6810" s="50"/>
    </row>
    <row r="6811" spans="1:8" ht="29.25">
      <c r="A6811" s="151" t="s">
        <v>2176</v>
      </c>
      <c r="B6811" s="151" t="s">
        <v>86</v>
      </c>
      <c r="C6811" s="151" t="s">
        <v>87</v>
      </c>
      <c r="D6811" s="151" t="s">
        <v>72</v>
      </c>
      <c r="E6811" s="152">
        <v>1</v>
      </c>
      <c r="F6811" s="153">
        <v>169000</v>
      </c>
      <c r="G6811" s="153">
        <v>169000</v>
      </c>
      <c r="H6811" s="50"/>
    </row>
    <row r="6812" spans="1:8" ht="29.25">
      <c r="A6812" s="151" t="s">
        <v>2176</v>
      </c>
      <c r="B6812" s="151" t="s">
        <v>88</v>
      </c>
      <c r="C6812" s="151" t="s">
        <v>89</v>
      </c>
      <c r="D6812" s="151" t="s">
        <v>72</v>
      </c>
      <c r="E6812" s="152">
        <v>1</v>
      </c>
      <c r="F6812" s="153">
        <v>299000</v>
      </c>
      <c r="G6812" s="153">
        <v>299000</v>
      </c>
      <c r="H6812" s="50"/>
    </row>
    <row r="6813" spans="1:8" ht="43.5">
      <c r="A6813" s="151" t="s">
        <v>2177</v>
      </c>
      <c r="B6813" s="151" t="s">
        <v>98</v>
      </c>
      <c r="C6813" s="151" t="s">
        <v>99</v>
      </c>
      <c r="D6813" s="151" t="s">
        <v>72</v>
      </c>
      <c r="E6813" s="152">
        <v>11</v>
      </c>
      <c r="F6813" s="153">
        <v>99000</v>
      </c>
      <c r="G6813" s="153">
        <v>1089000</v>
      </c>
      <c r="H6813" s="50"/>
    </row>
    <row r="6814" spans="1:8" ht="43.5">
      <c r="A6814" s="151" t="s">
        <v>2177</v>
      </c>
      <c r="B6814" s="151" t="s">
        <v>96</v>
      </c>
      <c r="C6814" s="151" t="s">
        <v>97</v>
      </c>
      <c r="D6814" s="151" t="s">
        <v>72</v>
      </c>
      <c r="E6814" s="152">
        <v>1</v>
      </c>
      <c r="F6814" s="153">
        <v>449000</v>
      </c>
      <c r="G6814" s="153">
        <v>449000</v>
      </c>
      <c r="H6814" s="50"/>
    </row>
    <row r="6815" spans="1:8" ht="43.5">
      <c r="A6815" s="151" t="s">
        <v>2177</v>
      </c>
      <c r="B6815" s="151" t="s">
        <v>81</v>
      </c>
      <c r="C6815" s="151" t="s">
        <v>82</v>
      </c>
      <c r="D6815" s="151" t="s">
        <v>72</v>
      </c>
      <c r="E6815" s="152">
        <v>6</v>
      </c>
      <c r="F6815" s="153">
        <v>159000</v>
      </c>
      <c r="G6815" s="153">
        <v>954000</v>
      </c>
      <c r="H6815" s="50"/>
    </row>
    <row r="6816" spans="1:8" ht="43.5">
      <c r="A6816" s="151" t="s">
        <v>2177</v>
      </c>
      <c r="B6816" s="151" t="s">
        <v>88</v>
      </c>
      <c r="C6816" s="151" t="s">
        <v>89</v>
      </c>
      <c r="D6816" s="151" t="s">
        <v>72</v>
      </c>
      <c r="E6816" s="152">
        <v>6</v>
      </c>
      <c r="F6816" s="153">
        <v>299000</v>
      </c>
      <c r="G6816" s="153">
        <v>1794000</v>
      </c>
      <c r="H6816" s="50"/>
    </row>
    <row r="6817" spans="1:8" ht="43.5">
      <c r="A6817" s="151" t="s">
        <v>2178</v>
      </c>
      <c r="B6817" s="151" t="s">
        <v>101</v>
      </c>
      <c r="C6817" s="151" t="s">
        <v>102</v>
      </c>
      <c r="D6817" s="151" t="s">
        <v>78</v>
      </c>
      <c r="E6817" s="152">
        <v>11</v>
      </c>
      <c r="F6817" s="153">
        <v>139000</v>
      </c>
      <c r="G6817" s="153">
        <v>1529000</v>
      </c>
      <c r="H6817" s="50"/>
    </row>
    <row r="6818" spans="1:8" ht="43.5">
      <c r="A6818" s="151" t="s">
        <v>2178</v>
      </c>
      <c r="B6818" s="151" t="s">
        <v>91</v>
      </c>
      <c r="C6818" s="151" t="s">
        <v>92</v>
      </c>
      <c r="D6818" s="151" t="s">
        <v>72</v>
      </c>
      <c r="E6818" s="152">
        <v>6</v>
      </c>
      <c r="F6818" s="153">
        <v>249000</v>
      </c>
      <c r="G6818" s="153">
        <v>1494000</v>
      </c>
      <c r="H6818" s="50"/>
    </row>
    <row r="6819" spans="1:8" ht="43.5">
      <c r="A6819" s="151" t="s">
        <v>2178</v>
      </c>
      <c r="B6819" s="151" t="s">
        <v>98</v>
      </c>
      <c r="C6819" s="151" t="s">
        <v>99</v>
      </c>
      <c r="D6819" s="151" t="s">
        <v>72</v>
      </c>
      <c r="E6819" s="152">
        <v>7</v>
      </c>
      <c r="F6819" s="153">
        <v>99000</v>
      </c>
      <c r="G6819" s="153">
        <v>693000</v>
      </c>
      <c r="H6819" s="50"/>
    </row>
    <row r="6820" spans="1:8" ht="43.5">
      <c r="A6820" s="151" t="s">
        <v>2178</v>
      </c>
      <c r="B6820" s="151" t="s">
        <v>83</v>
      </c>
      <c r="C6820" s="151" t="s">
        <v>84</v>
      </c>
      <c r="D6820" s="151" t="s">
        <v>72</v>
      </c>
      <c r="E6820" s="152">
        <v>10</v>
      </c>
      <c r="F6820" s="153">
        <v>125000</v>
      </c>
      <c r="G6820" s="153">
        <v>1250000</v>
      </c>
      <c r="H6820" s="50"/>
    </row>
    <row r="6821" spans="1:8" ht="43.5">
      <c r="A6821" s="151" t="s">
        <v>2178</v>
      </c>
      <c r="B6821" s="151" t="s">
        <v>75</v>
      </c>
      <c r="C6821" s="151" t="s">
        <v>76</v>
      </c>
      <c r="D6821" s="151" t="s">
        <v>78</v>
      </c>
      <c r="E6821" s="152">
        <v>6</v>
      </c>
      <c r="F6821" s="153">
        <v>189000</v>
      </c>
      <c r="G6821" s="153">
        <v>1134000</v>
      </c>
      <c r="H6821" s="50"/>
    </row>
    <row r="6822" spans="1:8" ht="43.5">
      <c r="A6822" s="151" t="s">
        <v>2179</v>
      </c>
      <c r="B6822" s="151" t="s">
        <v>88</v>
      </c>
      <c r="C6822" s="151" t="s">
        <v>89</v>
      </c>
      <c r="D6822" s="151" t="s">
        <v>72</v>
      </c>
      <c r="E6822" s="152">
        <v>5</v>
      </c>
      <c r="F6822" s="153">
        <v>299000</v>
      </c>
      <c r="G6822" s="153">
        <v>1495000</v>
      </c>
      <c r="H6822" s="50"/>
    </row>
    <row r="6823" spans="1:8" ht="43.5">
      <c r="A6823" s="151" t="s">
        <v>2179</v>
      </c>
      <c r="B6823" s="151" t="s">
        <v>81</v>
      </c>
      <c r="C6823" s="151" t="s">
        <v>82</v>
      </c>
      <c r="D6823" s="151" t="s">
        <v>72</v>
      </c>
      <c r="E6823" s="152">
        <v>1</v>
      </c>
      <c r="F6823" s="153">
        <v>159000</v>
      </c>
      <c r="G6823" s="153">
        <v>159000</v>
      </c>
      <c r="H6823" s="50"/>
    </row>
    <row r="6824" spans="1:8" ht="43.5">
      <c r="A6824" s="151" t="s">
        <v>2179</v>
      </c>
      <c r="B6824" s="151" t="s">
        <v>79</v>
      </c>
      <c r="C6824" s="151" t="s">
        <v>80</v>
      </c>
      <c r="D6824" s="151" t="s">
        <v>72</v>
      </c>
      <c r="E6824" s="152">
        <v>1</v>
      </c>
      <c r="F6824" s="153">
        <v>129000</v>
      </c>
      <c r="G6824" s="153">
        <v>129000</v>
      </c>
      <c r="H6824" s="50"/>
    </row>
    <row r="6825" spans="1:8" ht="43.5">
      <c r="A6825" s="151" t="s">
        <v>2179</v>
      </c>
      <c r="B6825" s="151" t="s">
        <v>69</v>
      </c>
      <c r="C6825" s="151" t="s">
        <v>70</v>
      </c>
      <c r="D6825" s="151" t="s">
        <v>72</v>
      </c>
      <c r="E6825" s="152">
        <v>1</v>
      </c>
      <c r="F6825" s="153">
        <v>149000</v>
      </c>
      <c r="G6825" s="153">
        <v>149000</v>
      </c>
      <c r="H6825" s="50"/>
    </row>
    <row r="6826" spans="1:8" ht="43.5">
      <c r="A6826" s="151" t="s">
        <v>2179</v>
      </c>
      <c r="B6826" s="151" t="s">
        <v>91</v>
      </c>
      <c r="C6826" s="151" t="s">
        <v>92</v>
      </c>
      <c r="D6826" s="151" t="s">
        <v>72</v>
      </c>
      <c r="E6826" s="152">
        <v>4</v>
      </c>
      <c r="F6826" s="153">
        <v>249000</v>
      </c>
      <c r="G6826" s="153">
        <v>996000</v>
      </c>
      <c r="H6826" s="50"/>
    </row>
    <row r="6827" spans="1:8" ht="43.5">
      <c r="A6827" s="151" t="s">
        <v>2180</v>
      </c>
      <c r="B6827" s="151" t="s">
        <v>101</v>
      </c>
      <c r="C6827" s="151" t="s">
        <v>102</v>
      </c>
      <c r="D6827" s="151" t="s">
        <v>78</v>
      </c>
      <c r="E6827" s="152">
        <v>11</v>
      </c>
      <c r="F6827" s="153">
        <v>139000</v>
      </c>
      <c r="G6827" s="153">
        <v>1529000</v>
      </c>
      <c r="H6827" s="50"/>
    </row>
    <row r="6828" spans="1:8" ht="43.5">
      <c r="A6828" s="151" t="s">
        <v>2180</v>
      </c>
      <c r="B6828" s="151" t="s">
        <v>91</v>
      </c>
      <c r="C6828" s="151" t="s">
        <v>92</v>
      </c>
      <c r="D6828" s="151" t="s">
        <v>72</v>
      </c>
      <c r="E6828" s="152">
        <v>7</v>
      </c>
      <c r="F6828" s="153">
        <v>249000</v>
      </c>
      <c r="G6828" s="153">
        <v>1743000</v>
      </c>
      <c r="H6828" s="50"/>
    </row>
    <row r="6829" spans="1:8" ht="43.5">
      <c r="A6829" s="151" t="s">
        <v>2180</v>
      </c>
      <c r="B6829" s="151" t="s">
        <v>93</v>
      </c>
      <c r="C6829" s="151" t="s">
        <v>94</v>
      </c>
      <c r="D6829" s="151" t="s">
        <v>72</v>
      </c>
      <c r="E6829" s="152">
        <v>2</v>
      </c>
      <c r="F6829" s="153">
        <v>549000</v>
      </c>
      <c r="G6829" s="153">
        <v>1098000</v>
      </c>
      <c r="H6829" s="50"/>
    </row>
    <row r="6830" spans="1:8" ht="43.5">
      <c r="A6830" s="151" t="s">
        <v>2180</v>
      </c>
      <c r="B6830" s="151" t="s">
        <v>75</v>
      </c>
      <c r="C6830" s="151" t="s">
        <v>76</v>
      </c>
      <c r="D6830" s="151" t="s">
        <v>78</v>
      </c>
      <c r="E6830" s="152">
        <v>6</v>
      </c>
      <c r="F6830" s="153">
        <v>189000</v>
      </c>
      <c r="G6830" s="153">
        <v>1134000</v>
      </c>
      <c r="H6830" s="50"/>
    </row>
    <row r="6831" spans="1:8" ht="43.5">
      <c r="A6831" s="151" t="s">
        <v>2181</v>
      </c>
      <c r="B6831" s="151" t="s">
        <v>86</v>
      </c>
      <c r="C6831" s="151" t="s">
        <v>87</v>
      </c>
      <c r="D6831" s="151" t="s">
        <v>72</v>
      </c>
      <c r="E6831" s="152">
        <v>6</v>
      </c>
      <c r="F6831" s="153">
        <v>169000</v>
      </c>
      <c r="G6831" s="153">
        <v>1014000</v>
      </c>
      <c r="H6831" s="50"/>
    </row>
    <row r="6832" spans="1:8" ht="43.5">
      <c r="A6832" s="151" t="s">
        <v>2181</v>
      </c>
      <c r="B6832" s="151" t="s">
        <v>98</v>
      </c>
      <c r="C6832" s="151" t="s">
        <v>99</v>
      </c>
      <c r="D6832" s="151" t="s">
        <v>72</v>
      </c>
      <c r="E6832" s="152">
        <v>7</v>
      </c>
      <c r="F6832" s="153">
        <v>99000</v>
      </c>
      <c r="G6832" s="153">
        <v>693000</v>
      </c>
      <c r="H6832" s="50"/>
    </row>
    <row r="6833" spans="1:8" ht="43.5">
      <c r="A6833" s="151" t="s">
        <v>2181</v>
      </c>
      <c r="B6833" s="151" t="s">
        <v>75</v>
      </c>
      <c r="C6833" s="151" t="s">
        <v>76</v>
      </c>
      <c r="D6833" s="151" t="s">
        <v>78</v>
      </c>
      <c r="E6833" s="152">
        <v>4</v>
      </c>
      <c r="F6833" s="153">
        <v>189000</v>
      </c>
      <c r="G6833" s="153">
        <v>756000</v>
      </c>
      <c r="H6833" s="50"/>
    </row>
    <row r="6834" spans="1:8" ht="43.5">
      <c r="A6834" s="151" t="s">
        <v>2181</v>
      </c>
      <c r="B6834" s="151" t="s">
        <v>101</v>
      </c>
      <c r="C6834" s="151" t="s">
        <v>102</v>
      </c>
      <c r="D6834" s="151" t="s">
        <v>78</v>
      </c>
      <c r="E6834" s="152">
        <v>11</v>
      </c>
      <c r="F6834" s="153">
        <v>139000</v>
      </c>
      <c r="G6834" s="153">
        <v>1529000</v>
      </c>
      <c r="H6834" s="50"/>
    </row>
    <row r="6835" spans="1:8" ht="43.5">
      <c r="A6835" s="151" t="s">
        <v>2181</v>
      </c>
      <c r="B6835" s="151" t="s">
        <v>91</v>
      </c>
      <c r="C6835" s="151" t="s">
        <v>92</v>
      </c>
      <c r="D6835" s="151" t="s">
        <v>72</v>
      </c>
      <c r="E6835" s="152">
        <v>4</v>
      </c>
      <c r="F6835" s="153">
        <v>249000</v>
      </c>
      <c r="G6835" s="153">
        <v>996000</v>
      </c>
      <c r="H6835" s="50"/>
    </row>
    <row r="6836" spans="1:8" ht="43.5">
      <c r="A6836" s="151" t="s">
        <v>2182</v>
      </c>
      <c r="B6836" s="151" t="s">
        <v>88</v>
      </c>
      <c r="C6836" s="151" t="s">
        <v>89</v>
      </c>
      <c r="D6836" s="151" t="s">
        <v>72</v>
      </c>
      <c r="E6836" s="152">
        <v>2</v>
      </c>
      <c r="F6836" s="153">
        <v>299000</v>
      </c>
      <c r="G6836" s="153">
        <v>598000</v>
      </c>
      <c r="H6836" s="50"/>
    </row>
    <row r="6837" spans="1:8" ht="43.5">
      <c r="A6837" s="151" t="s">
        <v>2182</v>
      </c>
      <c r="B6837" s="151" t="s">
        <v>75</v>
      </c>
      <c r="C6837" s="151" t="s">
        <v>76</v>
      </c>
      <c r="D6837" s="151" t="s">
        <v>78</v>
      </c>
      <c r="E6837" s="152">
        <v>5</v>
      </c>
      <c r="F6837" s="153">
        <v>189000</v>
      </c>
      <c r="G6837" s="153">
        <v>945000</v>
      </c>
      <c r="H6837" s="50"/>
    </row>
    <row r="6838" spans="1:8" ht="43.5">
      <c r="A6838" s="151" t="s">
        <v>2183</v>
      </c>
      <c r="B6838" s="151" t="s">
        <v>93</v>
      </c>
      <c r="C6838" s="151" t="s">
        <v>94</v>
      </c>
      <c r="D6838" s="151" t="s">
        <v>72</v>
      </c>
      <c r="E6838" s="152">
        <v>5</v>
      </c>
      <c r="F6838" s="153">
        <v>549000</v>
      </c>
      <c r="G6838" s="153">
        <v>2745000</v>
      </c>
      <c r="H6838" s="50"/>
    </row>
    <row r="6839" spans="1:8" ht="43.5">
      <c r="A6839" s="151" t="s">
        <v>2183</v>
      </c>
      <c r="B6839" s="151" t="s">
        <v>88</v>
      </c>
      <c r="C6839" s="151" t="s">
        <v>89</v>
      </c>
      <c r="D6839" s="151" t="s">
        <v>72</v>
      </c>
      <c r="E6839" s="152">
        <v>2</v>
      </c>
      <c r="F6839" s="153">
        <v>299000</v>
      </c>
      <c r="G6839" s="153">
        <v>598000</v>
      </c>
      <c r="H6839" s="50"/>
    </row>
    <row r="6840" spans="1:8" ht="43.5">
      <c r="A6840" s="151" t="s">
        <v>2183</v>
      </c>
      <c r="B6840" s="151" t="s">
        <v>91</v>
      </c>
      <c r="C6840" s="151" t="s">
        <v>92</v>
      </c>
      <c r="D6840" s="151" t="s">
        <v>72</v>
      </c>
      <c r="E6840" s="152">
        <v>7</v>
      </c>
      <c r="F6840" s="153">
        <v>249000</v>
      </c>
      <c r="G6840" s="153">
        <v>1743000</v>
      </c>
      <c r="H6840" s="50"/>
    </row>
    <row r="6841" spans="1:8" ht="43.5">
      <c r="A6841" s="151" t="s">
        <v>2183</v>
      </c>
      <c r="B6841" s="151" t="s">
        <v>81</v>
      </c>
      <c r="C6841" s="151" t="s">
        <v>82</v>
      </c>
      <c r="D6841" s="151" t="s">
        <v>72</v>
      </c>
      <c r="E6841" s="152">
        <v>7</v>
      </c>
      <c r="F6841" s="153">
        <v>159000</v>
      </c>
      <c r="G6841" s="153">
        <v>1113000</v>
      </c>
      <c r="H6841" s="50"/>
    </row>
    <row r="6842" spans="1:8" ht="43.5">
      <c r="A6842" s="151" t="s">
        <v>2183</v>
      </c>
      <c r="B6842" s="151" t="s">
        <v>96</v>
      </c>
      <c r="C6842" s="151" t="s">
        <v>97</v>
      </c>
      <c r="D6842" s="151" t="s">
        <v>72</v>
      </c>
      <c r="E6842" s="152">
        <v>1</v>
      </c>
      <c r="F6842" s="153">
        <v>449000</v>
      </c>
      <c r="G6842" s="153">
        <v>449000</v>
      </c>
      <c r="H6842" s="50"/>
    </row>
    <row r="6843" spans="1:8" ht="43.5">
      <c r="A6843" s="151" t="s">
        <v>2184</v>
      </c>
      <c r="B6843" s="151" t="s">
        <v>73</v>
      </c>
      <c r="C6843" s="151" t="s">
        <v>74</v>
      </c>
      <c r="D6843" s="151" t="s">
        <v>72</v>
      </c>
      <c r="E6843" s="152">
        <v>8</v>
      </c>
      <c r="F6843" s="153">
        <v>119000</v>
      </c>
      <c r="G6843" s="153">
        <v>952000</v>
      </c>
      <c r="H6843" s="50"/>
    </row>
    <row r="6844" spans="1:8" ht="43.5">
      <c r="A6844" s="151" t="s">
        <v>2184</v>
      </c>
      <c r="B6844" s="151" t="s">
        <v>101</v>
      </c>
      <c r="C6844" s="151" t="s">
        <v>102</v>
      </c>
      <c r="D6844" s="151" t="s">
        <v>78</v>
      </c>
      <c r="E6844" s="152">
        <v>10</v>
      </c>
      <c r="F6844" s="153">
        <v>139000</v>
      </c>
      <c r="G6844" s="153">
        <v>1390000</v>
      </c>
      <c r="H6844" s="50"/>
    </row>
    <row r="6845" spans="1:8" ht="43.5">
      <c r="A6845" s="151" t="s">
        <v>2184</v>
      </c>
      <c r="B6845" s="151" t="s">
        <v>86</v>
      </c>
      <c r="C6845" s="151" t="s">
        <v>87</v>
      </c>
      <c r="D6845" s="151" t="s">
        <v>72</v>
      </c>
      <c r="E6845" s="152">
        <v>5</v>
      </c>
      <c r="F6845" s="153">
        <v>169000</v>
      </c>
      <c r="G6845" s="153">
        <v>845000</v>
      </c>
      <c r="H6845" s="50"/>
    </row>
    <row r="6846" spans="1:8" ht="43.5">
      <c r="A6846" s="151" t="s">
        <v>2184</v>
      </c>
      <c r="B6846" s="151" t="s">
        <v>83</v>
      </c>
      <c r="C6846" s="151" t="s">
        <v>84</v>
      </c>
      <c r="D6846" s="151" t="s">
        <v>72</v>
      </c>
      <c r="E6846" s="152">
        <v>7</v>
      </c>
      <c r="F6846" s="153">
        <v>125000</v>
      </c>
      <c r="G6846" s="153">
        <v>875000</v>
      </c>
      <c r="H6846" s="50"/>
    </row>
    <row r="6847" spans="1:8" ht="43.5">
      <c r="A6847" s="151" t="s">
        <v>2184</v>
      </c>
      <c r="B6847" s="151" t="s">
        <v>88</v>
      </c>
      <c r="C6847" s="151" t="s">
        <v>89</v>
      </c>
      <c r="D6847" s="151" t="s">
        <v>72</v>
      </c>
      <c r="E6847" s="152">
        <v>1</v>
      </c>
      <c r="F6847" s="153">
        <v>299000</v>
      </c>
      <c r="G6847" s="153">
        <v>299000</v>
      </c>
      <c r="H6847" s="50"/>
    </row>
    <row r="6848" spans="1:8" ht="43.5">
      <c r="A6848" s="151" t="s">
        <v>2184</v>
      </c>
      <c r="B6848" s="151" t="s">
        <v>96</v>
      </c>
      <c r="C6848" s="151" t="s">
        <v>97</v>
      </c>
      <c r="D6848" s="151" t="s">
        <v>72</v>
      </c>
      <c r="E6848" s="152">
        <v>4</v>
      </c>
      <c r="F6848" s="153">
        <v>449000</v>
      </c>
      <c r="G6848" s="153">
        <v>1796000</v>
      </c>
      <c r="H6848" s="50"/>
    </row>
    <row r="6849" spans="1:8" ht="29.25">
      <c r="A6849" s="151" t="s">
        <v>2185</v>
      </c>
      <c r="B6849" s="151" t="s">
        <v>93</v>
      </c>
      <c r="C6849" s="151" t="s">
        <v>94</v>
      </c>
      <c r="D6849" s="151" t="s">
        <v>72</v>
      </c>
      <c r="E6849" s="152">
        <v>2</v>
      </c>
      <c r="F6849" s="153">
        <v>549000</v>
      </c>
      <c r="G6849" s="153">
        <v>1098000</v>
      </c>
      <c r="H6849" s="50"/>
    </row>
    <row r="6850" spans="1:8" ht="29.25">
      <c r="A6850" s="151" t="s">
        <v>2185</v>
      </c>
      <c r="B6850" s="151" t="s">
        <v>86</v>
      </c>
      <c r="C6850" s="151" t="s">
        <v>87</v>
      </c>
      <c r="D6850" s="151" t="s">
        <v>72</v>
      </c>
      <c r="E6850" s="152">
        <v>12</v>
      </c>
      <c r="F6850" s="153">
        <v>169000</v>
      </c>
      <c r="G6850" s="153">
        <v>2028000</v>
      </c>
      <c r="H6850" s="50"/>
    </row>
    <row r="6851" spans="1:8" ht="29.25">
      <c r="A6851" s="151" t="s">
        <v>2186</v>
      </c>
      <c r="B6851" s="151" t="s">
        <v>81</v>
      </c>
      <c r="C6851" s="151" t="s">
        <v>82</v>
      </c>
      <c r="D6851" s="151" t="s">
        <v>72</v>
      </c>
      <c r="E6851" s="152">
        <v>4</v>
      </c>
      <c r="F6851" s="153">
        <v>159000</v>
      </c>
      <c r="G6851" s="153">
        <v>636000</v>
      </c>
      <c r="H6851" s="50"/>
    </row>
    <row r="6852" spans="1:8" ht="29.25">
      <c r="A6852" s="151" t="s">
        <v>2186</v>
      </c>
      <c r="B6852" s="151" t="s">
        <v>96</v>
      </c>
      <c r="C6852" s="151" t="s">
        <v>97</v>
      </c>
      <c r="D6852" s="151" t="s">
        <v>72</v>
      </c>
      <c r="E6852" s="152">
        <v>5</v>
      </c>
      <c r="F6852" s="153">
        <v>449000</v>
      </c>
      <c r="G6852" s="153">
        <v>2245000</v>
      </c>
      <c r="H6852" s="50"/>
    </row>
    <row r="6853" spans="1:8" ht="29.25">
      <c r="A6853" s="151" t="s">
        <v>2186</v>
      </c>
      <c r="B6853" s="151" t="s">
        <v>83</v>
      </c>
      <c r="C6853" s="151" t="s">
        <v>84</v>
      </c>
      <c r="D6853" s="151" t="s">
        <v>72</v>
      </c>
      <c r="E6853" s="152">
        <v>11</v>
      </c>
      <c r="F6853" s="153">
        <v>125000</v>
      </c>
      <c r="G6853" s="153">
        <v>1375000</v>
      </c>
      <c r="H6853" s="50"/>
    </row>
    <row r="6854" spans="1:8" ht="43.5">
      <c r="A6854" s="151" t="s">
        <v>2187</v>
      </c>
      <c r="B6854" s="151" t="s">
        <v>69</v>
      </c>
      <c r="C6854" s="151" t="s">
        <v>70</v>
      </c>
      <c r="D6854" s="151" t="s">
        <v>72</v>
      </c>
      <c r="E6854" s="152">
        <v>11</v>
      </c>
      <c r="F6854" s="153">
        <v>149000</v>
      </c>
      <c r="G6854" s="153">
        <v>1639000</v>
      </c>
      <c r="H6854" s="50"/>
    </row>
    <row r="6855" spans="1:8" ht="43.5">
      <c r="A6855" s="151" t="s">
        <v>2187</v>
      </c>
      <c r="B6855" s="151" t="s">
        <v>81</v>
      </c>
      <c r="C6855" s="151" t="s">
        <v>82</v>
      </c>
      <c r="D6855" s="151" t="s">
        <v>72</v>
      </c>
      <c r="E6855" s="152">
        <v>10</v>
      </c>
      <c r="F6855" s="153">
        <v>159000</v>
      </c>
      <c r="G6855" s="153">
        <v>1590000</v>
      </c>
      <c r="H6855" s="50"/>
    </row>
    <row r="6856" spans="1:8" ht="43.5">
      <c r="A6856" s="151" t="s">
        <v>2187</v>
      </c>
      <c r="B6856" s="151" t="s">
        <v>96</v>
      </c>
      <c r="C6856" s="151" t="s">
        <v>97</v>
      </c>
      <c r="D6856" s="151" t="s">
        <v>72</v>
      </c>
      <c r="E6856" s="152">
        <v>2</v>
      </c>
      <c r="F6856" s="153">
        <v>449000</v>
      </c>
      <c r="G6856" s="153">
        <v>898000</v>
      </c>
      <c r="H6856" s="50"/>
    </row>
    <row r="6857" spans="1:8" ht="43.5">
      <c r="A6857" s="151" t="s">
        <v>2187</v>
      </c>
      <c r="B6857" s="151" t="s">
        <v>75</v>
      </c>
      <c r="C6857" s="151" t="s">
        <v>76</v>
      </c>
      <c r="D6857" s="151" t="s">
        <v>78</v>
      </c>
      <c r="E6857" s="152">
        <v>11</v>
      </c>
      <c r="F6857" s="153">
        <v>189000</v>
      </c>
      <c r="G6857" s="153">
        <v>2079000</v>
      </c>
      <c r="H6857" s="50"/>
    </row>
    <row r="6858" spans="1:8" ht="43.5">
      <c r="A6858" s="151" t="s">
        <v>2187</v>
      </c>
      <c r="B6858" s="151" t="s">
        <v>101</v>
      </c>
      <c r="C6858" s="151" t="s">
        <v>102</v>
      </c>
      <c r="D6858" s="151" t="s">
        <v>78</v>
      </c>
      <c r="E6858" s="152">
        <v>2</v>
      </c>
      <c r="F6858" s="153">
        <v>139000</v>
      </c>
      <c r="G6858" s="153">
        <v>278000</v>
      </c>
      <c r="H6858" s="50"/>
    </row>
    <row r="6859" spans="1:8" ht="29.25">
      <c r="A6859" s="151" t="s">
        <v>2188</v>
      </c>
      <c r="B6859" s="151" t="s">
        <v>86</v>
      </c>
      <c r="C6859" s="151" t="s">
        <v>87</v>
      </c>
      <c r="D6859" s="151" t="s">
        <v>72</v>
      </c>
      <c r="E6859" s="152">
        <v>10</v>
      </c>
      <c r="F6859" s="153">
        <v>169000</v>
      </c>
      <c r="G6859" s="153">
        <v>1690000</v>
      </c>
      <c r="H6859" s="50"/>
    </row>
    <row r="6860" spans="1:8" ht="29.25">
      <c r="A6860" s="151" t="s">
        <v>2188</v>
      </c>
      <c r="B6860" s="151" t="s">
        <v>75</v>
      </c>
      <c r="C6860" s="151" t="s">
        <v>76</v>
      </c>
      <c r="D6860" s="151" t="s">
        <v>78</v>
      </c>
      <c r="E6860" s="152">
        <v>5</v>
      </c>
      <c r="F6860" s="153">
        <v>189000</v>
      </c>
      <c r="G6860" s="153">
        <v>945000</v>
      </c>
      <c r="H6860" s="50"/>
    </row>
    <row r="6861" spans="1:8" ht="29.25">
      <c r="A6861" s="151" t="s">
        <v>2188</v>
      </c>
      <c r="B6861" s="151" t="s">
        <v>101</v>
      </c>
      <c r="C6861" s="151" t="s">
        <v>102</v>
      </c>
      <c r="D6861" s="151" t="s">
        <v>78</v>
      </c>
      <c r="E6861" s="152">
        <v>9</v>
      </c>
      <c r="F6861" s="153">
        <v>139000</v>
      </c>
      <c r="G6861" s="153">
        <v>1251000</v>
      </c>
      <c r="H6861" s="50"/>
    </row>
    <row r="6862" spans="1:8" ht="29.25">
      <c r="A6862" s="151" t="s">
        <v>2188</v>
      </c>
      <c r="B6862" s="151" t="s">
        <v>79</v>
      </c>
      <c r="C6862" s="151" t="s">
        <v>80</v>
      </c>
      <c r="D6862" s="151" t="s">
        <v>72</v>
      </c>
      <c r="E6862" s="152">
        <v>1</v>
      </c>
      <c r="F6862" s="153">
        <v>129000</v>
      </c>
      <c r="G6862" s="153">
        <v>129000</v>
      </c>
      <c r="H6862" s="50"/>
    </row>
    <row r="6863" spans="1:8" ht="29.25">
      <c r="A6863" s="151" t="s">
        <v>2189</v>
      </c>
      <c r="B6863" s="151" t="s">
        <v>83</v>
      </c>
      <c r="C6863" s="151" t="s">
        <v>84</v>
      </c>
      <c r="D6863" s="151" t="s">
        <v>72</v>
      </c>
      <c r="E6863" s="152">
        <v>11</v>
      </c>
      <c r="F6863" s="153">
        <v>125000</v>
      </c>
      <c r="G6863" s="153">
        <v>1375000</v>
      </c>
      <c r="H6863" s="50"/>
    </row>
    <row r="6864" spans="1:8" ht="29.25">
      <c r="A6864" s="151" t="s">
        <v>2189</v>
      </c>
      <c r="B6864" s="151" t="s">
        <v>93</v>
      </c>
      <c r="C6864" s="151" t="s">
        <v>94</v>
      </c>
      <c r="D6864" s="151" t="s">
        <v>72</v>
      </c>
      <c r="E6864" s="152">
        <v>2</v>
      </c>
      <c r="F6864" s="153">
        <v>549000</v>
      </c>
      <c r="G6864" s="153">
        <v>1098000</v>
      </c>
      <c r="H6864" s="50"/>
    </row>
    <row r="6865" spans="1:8" ht="29.25">
      <c r="A6865" s="151" t="s">
        <v>2189</v>
      </c>
      <c r="B6865" s="151" t="s">
        <v>73</v>
      </c>
      <c r="C6865" s="151" t="s">
        <v>74</v>
      </c>
      <c r="D6865" s="151" t="s">
        <v>72</v>
      </c>
      <c r="E6865" s="152">
        <v>10</v>
      </c>
      <c r="F6865" s="153">
        <v>119000</v>
      </c>
      <c r="G6865" s="153">
        <v>1190000</v>
      </c>
      <c r="H6865" s="50"/>
    </row>
    <row r="6866" spans="1:8" ht="43.5">
      <c r="A6866" s="151" t="s">
        <v>2190</v>
      </c>
      <c r="B6866" s="151" t="s">
        <v>88</v>
      </c>
      <c r="C6866" s="151" t="s">
        <v>89</v>
      </c>
      <c r="D6866" s="151" t="s">
        <v>72</v>
      </c>
      <c r="E6866" s="152">
        <v>1</v>
      </c>
      <c r="F6866" s="153">
        <v>299000</v>
      </c>
      <c r="G6866" s="153">
        <v>299000</v>
      </c>
      <c r="H6866" s="50"/>
    </row>
    <row r="6867" spans="1:8" ht="29.25">
      <c r="A6867" s="151" t="s">
        <v>2191</v>
      </c>
      <c r="B6867" s="151" t="s">
        <v>83</v>
      </c>
      <c r="C6867" s="151" t="s">
        <v>84</v>
      </c>
      <c r="D6867" s="151" t="s">
        <v>72</v>
      </c>
      <c r="E6867" s="152">
        <v>9</v>
      </c>
      <c r="F6867" s="153">
        <v>125000</v>
      </c>
      <c r="G6867" s="153">
        <v>1125000</v>
      </c>
      <c r="H6867" s="50"/>
    </row>
    <row r="6868" spans="1:8" ht="29.25">
      <c r="A6868" s="151" t="s">
        <v>2191</v>
      </c>
      <c r="B6868" s="151" t="s">
        <v>101</v>
      </c>
      <c r="C6868" s="151" t="s">
        <v>102</v>
      </c>
      <c r="D6868" s="151" t="s">
        <v>78</v>
      </c>
      <c r="E6868" s="152">
        <v>5</v>
      </c>
      <c r="F6868" s="153">
        <v>139000</v>
      </c>
      <c r="G6868" s="153">
        <v>695000</v>
      </c>
      <c r="H6868" s="50"/>
    </row>
    <row r="6869" spans="1:8" ht="29.25">
      <c r="A6869" s="151" t="s">
        <v>2191</v>
      </c>
      <c r="B6869" s="151" t="s">
        <v>93</v>
      </c>
      <c r="C6869" s="151" t="s">
        <v>94</v>
      </c>
      <c r="D6869" s="151" t="s">
        <v>72</v>
      </c>
      <c r="E6869" s="152">
        <v>5</v>
      </c>
      <c r="F6869" s="153">
        <v>549000</v>
      </c>
      <c r="G6869" s="153">
        <v>2745000</v>
      </c>
      <c r="H6869" s="50"/>
    </row>
    <row r="6870" spans="1:8" ht="29.25">
      <c r="A6870" s="151" t="s">
        <v>2191</v>
      </c>
      <c r="B6870" s="151" t="s">
        <v>96</v>
      </c>
      <c r="C6870" s="151" t="s">
        <v>97</v>
      </c>
      <c r="D6870" s="151" t="s">
        <v>72</v>
      </c>
      <c r="E6870" s="152">
        <v>3</v>
      </c>
      <c r="F6870" s="153">
        <v>449000</v>
      </c>
      <c r="G6870" s="153">
        <v>1347000</v>
      </c>
      <c r="H6870" s="50"/>
    </row>
    <row r="6871" spans="1:8" ht="29.25">
      <c r="A6871" s="151" t="s">
        <v>2192</v>
      </c>
      <c r="B6871" s="151" t="s">
        <v>101</v>
      </c>
      <c r="C6871" s="151" t="s">
        <v>102</v>
      </c>
      <c r="D6871" s="151" t="s">
        <v>78</v>
      </c>
      <c r="E6871" s="152">
        <v>4</v>
      </c>
      <c r="F6871" s="153">
        <v>139000</v>
      </c>
      <c r="G6871" s="153">
        <v>556000</v>
      </c>
      <c r="H6871" s="50"/>
    </row>
    <row r="6872" spans="1:8" ht="29.25">
      <c r="A6872" s="151" t="s">
        <v>2192</v>
      </c>
      <c r="B6872" s="151" t="s">
        <v>81</v>
      </c>
      <c r="C6872" s="151" t="s">
        <v>82</v>
      </c>
      <c r="D6872" s="151" t="s">
        <v>72</v>
      </c>
      <c r="E6872" s="152">
        <v>11</v>
      </c>
      <c r="F6872" s="153">
        <v>159000</v>
      </c>
      <c r="G6872" s="153">
        <v>1749000</v>
      </c>
      <c r="H6872" s="50"/>
    </row>
    <row r="6873" spans="1:8" ht="29.25">
      <c r="A6873" s="151" t="s">
        <v>2192</v>
      </c>
      <c r="B6873" s="151" t="s">
        <v>73</v>
      </c>
      <c r="C6873" s="151" t="s">
        <v>74</v>
      </c>
      <c r="D6873" s="151" t="s">
        <v>72</v>
      </c>
      <c r="E6873" s="152">
        <v>5</v>
      </c>
      <c r="F6873" s="153">
        <v>119000</v>
      </c>
      <c r="G6873" s="153">
        <v>595000</v>
      </c>
      <c r="H6873" s="50"/>
    </row>
    <row r="6874" spans="1:8" ht="29.25">
      <c r="A6874" s="151" t="s">
        <v>2192</v>
      </c>
      <c r="B6874" s="151" t="s">
        <v>79</v>
      </c>
      <c r="C6874" s="151" t="s">
        <v>80</v>
      </c>
      <c r="D6874" s="151" t="s">
        <v>72</v>
      </c>
      <c r="E6874" s="152">
        <v>8</v>
      </c>
      <c r="F6874" s="153">
        <v>129000</v>
      </c>
      <c r="G6874" s="153">
        <v>1032000</v>
      </c>
      <c r="H6874" s="50"/>
    </row>
    <row r="6875" spans="1:8" ht="29.25">
      <c r="A6875" s="151" t="s">
        <v>2193</v>
      </c>
      <c r="B6875" s="151" t="s">
        <v>96</v>
      </c>
      <c r="C6875" s="151" t="s">
        <v>97</v>
      </c>
      <c r="D6875" s="151" t="s">
        <v>72</v>
      </c>
      <c r="E6875" s="152">
        <v>4</v>
      </c>
      <c r="F6875" s="153">
        <v>449000</v>
      </c>
      <c r="G6875" s="153">
        <v>1796000</v>
      </c>
      <c r="H6875" s="50"/>
    </row>
    <row r="6876" spans="1:8" ht="29.25">
      <c r="A6876" s="151" t="s">
        <v>2193</v>
      </c>
      <c r="B6876" s="151" t="s">
        <v>88</v>
      </c>
      <c r="C6876" s="151" t="s">
        <v>89</v>
      </c>
      <c r="D6876" s="151" t="s">
        <v>72</v>
      </c>
      <c r="E6876" s="152">
        <v>7</v>
      </c>
      <c r="F6876" s="153">
        <v>299000</v>
      </c>
      <c r="G6876" s="153">
        <v>2093000</v>
      </c>
      <c r="H6876" s="50"/>
    </row>
    <row r="6877" spans="1:8" ht="29.25">
      <c r="A6877" s="151" t="s">
        <v>2193</v>
      </c>
      <c r="B6877" s="151" t="s">
        <v>91</v>
      </c>
      <c r="C6877" s="151" t="s">
        <v>92</v>
      </c>
      <c r="D6877" s="151" t="s">
        <v>72</v>
      </c>
      <c r="E6877" s="152">
        <v>2</v>
      </c>
      <c r="F6877" s="153">
        <v>249000</v>
      </c>
      <c r="G6877" s="153">
        <v>498000</v>
      </c>
      <c r="H6877" s="50"/>
    </row>
    <row r="6878" spans="1:8" ht="29.25">
      <c r="A6878" s="151" t="s">
        <v>2194</v>
      </c>
      <c r="B6878" s="151" t="s">
        <v>91</v>
      </c>
      <c r="C6878" s="151" t="s">
        <v>92</v>
      </c>
      <c r="D6878" s="151" t="s">
        <v>72</v>
      </c>
      <c r="E6878" s="152">
        <v>1</v>
      </c>
      <c r="F6878" s="153">
        <v>249000</v>
      </c>
      <c r="G6878" s="153">
        <v>249000</v>
      </c>
      <c r="H6878" s="50"/>
    </row>
    <row r="6879" spans="1:8" ht="29.25">
      <c r="A6879" s="151" t="s">
        <v>2194</v>
      </c>
      <c r="B6879" s="151" t="s">
        <v>73</v>
      </c>
      <c r="C6879" s="151" t="s">
        <v>74</v>
      </c>
      <c r="D6879" s="151" t="s">
        <v>72</v>
      </c>
      <c r="E6879" s="152">
        <v>4</v>
      </c>
      <c r="F6879" s="153">
        <v>119000</v>
      </c>
      <c r="G6879" s="153">
        <v>476000</v>
      </c>
      <c r="H6879" s="50"/>
    </row>
    <row r="6880" spans="1:8" ht="29.25">
      <c r="A6880" s="151" t="s">
        <v>2194</v>
      </c>
      <c r="B6880" s="151" t="s">
        <v>75</v>
      </c>
      <c r="C6880" s="151" t="s">
        <v>76</v>
      </c>
      <c r="D6880" s="151" t="s">
        <v>78</v>
      </c>
      <c r="E6880" s="152">
        <v>2</v>
      </c>
      <c r="F6880" s="153">
        <v>189000</v>
      </c>
      <c r="G6880" s="153">
        <v>378000</v>
      </c>
      <c r="H6880" s="50"/>
    </row>
    <row r="6881" spans="1:8" ht="43.5">
      <c r="A6881" s="151" t="s">
        <v>2195</v>
      </c>
      <c r="B6881" s="151" t="s">
        <v>91</v>
      </c>
      <c r="C6881" s="151" t="s">
        <v>92</v>
      </c>
      <c r="D6881" s="151" t="s">
        <v>72</v>
      </c>
      <c r="E6881" s="152">
        <v>2</v>
      </c>
      <c r="F6881" s="153">
        <v>249000</v>
      </c>
      <c r="G6881" s="153">
        <v>498000</v>
      </c>
      <c r="H6881" s="50"/>
    </row>
    <row r="6882" spans="1:8" ht="43.5">
      <c r="A6882" s="151" t="s">
        <v>2195</v>
      </c>
      <c r="B6882" s="151" t="s">
        <v>101</v>
      </c>
      <c r="C6882" s="151" t="s">
        <v>102</v>
      </c>
      <c r="D6882" s="151" t="s">
        <v>78</v>
      </c>
      <c r="E6882" s="152">
        <v>9</v>
      </c>
      <c r="F6882" s="153">
        <v>139000</v>
      </c>
      <c r="G6882" s="153">
        <v>1251000</v>
      </c>
      <c r="H6882" s="50"/>
    </row>
    <row r="6883" spans="1:8" ht="43.5">
      <c r="A6883" s="151" t="s">
        <v>2195</v>
      </c>
      <c r="B6883" s="151" t="s">
        <v>79</v>
      </c>
      <c r="C6883" s="151" t="s">
        <v>80</v>
      </c>
      <c r="D6883" s="151" t="s">
        <v>72</v>
      </c>
      <c r="E6883" s="152">
        <v>8</v>
      </c>
      <c r="F6883" s="153">
        <v>129000</v>
      </c>
      <c r="G6883" s="153">
        <v>1032000</v>
      </c>
      <c r="H6883" s="50"/>
    </row>
    <row r="6884" spans="1:8" ht="43.5">
      <c r="A6884" s="151" t="s">
        <v>2195</v>
      </c>
      <c r="B6884" s="151" t="s">
        <v>96</v>
      </c>
      <c r="C6884" s="151" t="s">
        <v>97</v>
      </c>
      <c r="D6884" s="151" t="s">
        <v>72</v>
      </c>
      <c r="E6884" s="152">
        <v>2</v>
      </c>
      <c r="F6884" s="153">
        <v>449000</v>
      </c>
      <c r="G6884" s="153">
        <v>898000</v>
      </c>
      <c r="H6884" s="50"/>
    </row>
    <row r="6885" spans="1:8" ht="29.25">
      <c r="A6885" s="151" t="s">
        <v>2196</v>
      </c>
      <c r="B6885" s="151" t="s">
        <v>98</v>
      </c>
      <c r="C6885" s="151" t="s">
        <v>99</v>
      </c>
      <c r="D6885" s="151" t="s">
        <v>72</v>
      </c>
      <c r="E6885" s="152">
        <v>9</v>
      </c>
      <c r="F6885" s="153">
        <v>99000</v>
      </c>
      <c r="G6885" s="153">
        <v>891000</v>
      </c>
      <c r="H6885" s="50"/>
    </row>
    <row r="6886" spans="1:8" ht="29.25">
      <c r="A6886" s="151" t="s">
        <v>2196</v>
      </c>
      <c r="B6886" s="151" t="s">
        <v>69</v>
      </c>
      <c r="C6886" s="151" t="s">
        <v>70</v>
      </c>
      <c r="D6886" s="151" t="s">
        <v>72</v>
      </c>
      <c r="E6886" s="152">
        <v>3</v>
      </c>
      <c r="F6886" s="153">
        <v>149000</v>
      </c>
      <c r="G6886" s="153">
        <v>447000</v>
      </c>
      <c r="H6886" s="50"/>
    </row>
    <row r="6887" spans="1:8" ht="29.25">
      <c r="A6887" s="151" t="s">
        <v>2196</v>
      </c>
      <c r="B6887" s="151" t="s">
        <v>83</v>
      </c>
      <c r="C6887" s="151" t="s">
        <v>84</v>
      </c>
      <c r="D6887" s="151" t="s">
        <v>72</v>
      </c>
      <c r="E6887" s="152">
        <v>4</v>
      </c>
      <c r="F6887" s="153">
        <v>125000</v>
      </c>
      <c r="G6887" s="153">
        <v>500000</v>
      </c>
      <c r="H6887" s="50"/>
    </row>
    <row r="6888" spans="1:8" ht="29.25">
      <c r="A6888" s="151" t="s">
        <v>2196</v>
      </c>
      <c r="B6888" s="151" t="s">
        <v>96</v>
      </c>
      <c r="C6888" s="151" t="s">
        <v>97</v>
      </c>
      <c r="D6888" s="151" t="s">
        <v>72</v>
      </c>
      <c r="E6888" s="152">
        <v>4</v>
      </c>
      <c r="F6888" s="153">
        <v>449000</v>
      </c>
      <c r="G6888" s="153">
        <v>1796000</v>
      </c>
      <c r="H6888" s="50"/>
    </row>
    <row r="6889" spans="1:8" ht="43.5">
      <c r="A6889" s="151" t="s">
        <v>2197</v>
      </c>
      <c r="B6889" s="151" t="s">
        <v>83</v>
      </c>
      <c r="C6889" s="151" t="s">
        <v>84</v>
      </c>
      <c r="D6889" s="151" t="s">
        <v>72</v>
      </c>
      <c r="E6889" s="152">
        <v>12</v>
      </c>
      <c r="F6889" s="153">
        <v>125000</v>
      </c>
      <c r="G6889" s="153">
        <v>1500000</v>
      </c>
      <c r="H6889" s="50"/>
    </row>
    <row r="6890" spans="1:8" ht="43.5">
      <c r="A6890" s="151" t="s">
        <v>2197</v>
      </c>
      <c r="B6890" s="151" t="s">
        <v>79</v>
      </c>
      <c r="C6890" s="151" t="s">
        <v>80</v>
      </c>
      <c r="D6890" s="151" t="s">
        <v>72</v>
      </c>
      <c r="E6890" s="152">
        <v>7</v>
      </c>
      <c r="F6890" s="153">
        <v>129000</v>
      </c>
      <c r="G6890" s="153">
        <v>903000</v>
      </c>
      <c r="H6890" s="50"/>
    </row>
    <row r="6891" spans="1:8" ht="43.5">
      <c r="A6891" s="151" t="s">
        <v>2197</v>
      </c>
      <c r="B6891" s="151" t="s">
        <v>88</v>
      </c>
      <c r="C6891" s="151" t="s">
        <v>89</v>
      </c>
      <c r="D6891" s="151" t="s">
        <v>72</v>
      </c>
      <c r="E6891" s="152">
        <v>4</v>
      </c>
      <c r="F6891" s="153">
        <v>299000</v>
      </c>
      <c r="G6891" s="153">
        <v>1196000</v>
      </c>
      <c r="H6891" s="50"/>
    </row>
    <row r="6892" spans="1:8" ht="43.5">
      <c r="A6892" s="151" t="s">
        <v>2197</v>
      </c>
      <c r="B6892" s="151" t="s">
        <v>75</v>
      </c>
      <c r="C6892" s="151" t="s">
        <v>76</v>
      </c>
      <c r="D6892" s="151" t="s">
        <v>78</v>
      </c>
      <c r="E6892" s="152">
        <v>4</v>
      </c>
      <c r="F6892" s="153">
        <v>189000</v>
      </c>
      <c r="G6892" s="153">
        <v>756000</v>
      </c>
      <c r="H6892" s="50"/>
    </row>
    <row r="6893" spans="1:8" ht="43.5">
      <c r="A6893" s="151" t="s">
        <v>2198</v>
      </c>
      <c r="B6893" s="151" t="s">
        <v>91</v>
      </c>
      <c r="C6893" s="151" t="s">
        <v>92</v>
      </c>
      <c r="D6893" s="151" t="s">
        <v>72</v>
      </c>
      <c r="E6893" s="152">
        <v>7</v>
      </c>
      <c r="F6893" s="153">
        <v>249000</v>
      </c>
      <c r="G6893" s="153">
        <v>1743000</v>
      </c>
      <c r="H6893" s="50"/>
    </row>
    <row r="6894" spans="1:8" ht="43.5">
      <c r="A6894" s="151" t="s">
        <v>2198</v>
      </c>
      <c r="B6894" s="151" t="s">
        <v>81</v>
      </c>
      <c r="C6894" s="151" t="s">
        <v>82</v>
      </c>
      <c r="D6894" s="151" t="s">
        <v>72</v>
      </c>
      <c r="E6894" s="152">
        <v>6</v>
      </c>
      <c r="F6894" s="153">
        <v>159000</v>
      </c>
      <c r="G6894" s="153">
        <v>954000</v>
      </c>
      <c r="H6894" s="50"/>
    </row>
    <row r="6895" spans="1:8" ht="43.5">
      <c r="A6895" s="151" t="s">
        <v>2198</v>
      </c>
      <c r="B6895" s="151" t="s">
        <v>98</v>
      </c>
      <c r="C6895" s="151" t="s">
        <v>99</v>
      </c>
      <c r="D6895" s="151" t="s">
        <v>72</v>
      </c>
      <c r="E6895" s="152">
        <v>5</v>
      </c>
      <c r="F6895" s="153">
        <v>99000</v>
      </c>
      <c r="G6895" s="153">
        <v>495000</v>
      </c>
      <c r="H6895" s="50"/>
    </row>
    <row r="6896" spans="1:8" ht="43.5">
      <c r="A6896" s="151" t="s">
        <v>2198</v>
      </c>
      <c r="B6896" s="151" t="s">
        <v>93</v>
      </c>
      <c r="C6896" s="151" t="s">
        <v>94</v>
      </c>
      <c r="D6896" s="151" t="s">
        <v>72</v>
      </c>
      <c r="E6896" s="152">
        <v>4</v>
      </c>
      <c r="F6896" s="153">
        <v>549000</v>
      </c>
      <c r="G6896" s="153">
        <v>2196000</v>
      </c>
      <c r="H6896" s="50"/>
    </row>
    <row r="6897" spans="1:8" ht="43.5">
      <c r="A6897" s="151" t="s">
        <v>2199</v>
      </c>
      <c r="B6897" s="151" t="s">
        <v>69</v>
      </c>
      <c r="C6897" s="151" t="s">
        <v>70</v>
      </c>
      <c r="D6897" s="151" t="s">
        <v>72</v>
      </c>
      <c r="E6897" s="152">
        <v>2</v>
      </c>
      <c r="F6897" s="153">
        <v>149000</v>
      </c>
      <c r="G6897" s="153">
        <v>298000</v>
      </c>
      <c r="H6897" s="50"/>
    </row>
    <row r="6898" spans="1:8" ht="43.5">
      <c r="A6898" s="151" t="s">
        <v>2199</v>
      </c>
      <c r="B6898" s="151" t="s">
        <v>93</v>
      </c>
      <c r="C6898" s="151" t="s">
        <v>94</v>
      </c>
      <c r="D6898" s="151" t="s">
        <v>72</v>
      </c>
      <c r="E6898" s="152">
        <v>1</v>
      </c>
      <c r="F6898" s="153">
        <v>549000</v>
      </c>
      <c r="G6898" s="153">
        <v>549000</v>
      </c>
      <c r="H6898" s="50"/>
    </row>
    <row r="6899" spans="1:8" ht="43.5">
      <c r="A6899" s="151" t="s">
        <v>2199</v>
      </c>
      <c r="B6899" s="151" t="s">
        <v>86</v>
      </c>
      <c r="C6899" s="151" t="s">
        <v>87</v>
      </c>
      <c r="D6899" s="151" t="s">
        <v>72</v>
      </c>
      <c r="E6899" s="152">
        <v>9</v>
      </c>
      <c r="F6899" s="153">
        <v>169000</v>
      </c>
      <c r="G6899" s="153">
        <v>1521000</v>
      </c>
      <c r="H6899" s="50"/>
    </row>
    <row r="6900" spans="1:8" ht="43.5">
      <c r="A6900" s="151" t="s">
        <v>2199</v>
      </c>
      <c r="B6900" s="151" t="s">
        <v>98</v>
      </c>
      <c r="C6900" s="151" t="s">
        <v>99</v>
      </c>
      <c r="D6900" s="151" t="s">
        <v>72</v>
      </c>
      <c r="E6900" s="152">
        <v>3</v>
      </c>
      <c r="F6900" s="153">
        <v>99000</v>
      </c>
      <c r="G6900" s="153">
        <v>297000</v>
      </c>
      <c r="H6900" s="50"/>
    </row>
    <row r="6901" spans="1:8" ht="43.5">
      <c r="A6901" s="151" t="s">
        <v>2199</v>
      </c>
      <c r="B6901" s="151" t="s">
        <v>91</v>
      </c>
      <c r="C6901" s="151" t="s">
        <v>92</v>
      </c>
      <c r="D6901" s="151" t="s">
        <v>72</v>
      </c>
      <c r="E6901" s="152">
        <v>6</v>
      </c>
      <c r="F6901" s="153">
        <v>249000</v>
      </c>
      <c r="G6901" s="153">
        <v>1494000</v>
      </c>
      <c r="H6901" s="50"/>
    </row>
    <row r="6902" spans="1:8" ht="43.5">
      <c r="A6902" s="151" t="s">
        <v>2199</v>
      </c>
      <c r="B6902" s="151" t="s">
        <v>75</v>
      </c>
      <c r="C6902" s="151" t="s">
        <v>76</v>
      </c>
      <c r="D6902" s="151" t="s">
        <v>78</v>
      </c>
      <c r="E6902" s="152">
        <v>9</v>
      </c>
      <c r="F6902" s="153">
        <v>189000</v>
      </c>
      <c r="G6902" s="153">
        <v>1701000</v>
      </c>
      <c r="H6902" s="50"/>
    </row>
    <row r="6903" spans="1:8" ht="43.5">
      <c r="A6903" s="151" t="s">
        <v>2200</v>
      </c>
      <c r="B6903" s="151" t="s">
        <v>69</v>
      </c>
      <c r="C6903" s="151" t="s">
        <v>70</v>
      </c>
      <c r="D6903" s="151" t="s">
        <v>72</v>
      </c>
      <c r="E6903" s="152">
        <v>7</v>
      </c>
      <c r="F6903" s="153">
        <v>149000</v>
      </c>
      <c r="G6903" s="153">
        <v>1043000</v>
      </c>
      <c r="H6903" s="50"/>
    </row>
    <row r="6904" spans="1:8" ht="43.5">
      <c r="A6904" s="151" t="s">
        <v>2200</v>
      </c>
      <c r="B6904" s="151" t="s">
        <v>83</v>
      </c>
      <c r="C6904" s="151" t="s">
        <v>84</v>
      </c>
      <c r="D6904" s="151" t="s">
        <v>72</v>
      </c>
      <c r="E6904" s="152">
        <v>11</v>
      </c>
      <c r="F6904" s="153">
        <v>125000</v>
      </c>
      <c r="G6904" s="153">
        <v>1375000</v>
      </c>
      <c r="H6904" s="50"/>
    </row>
    <row r="6905" spans="1:8" ht="43.5">
      <c r="A6905" s="151" t="s">
        <v>2201</v>
      </c>
      <c r="B6905" s="151" t="s">
        <v>91</v>
      </c>
      <c r="C6905" s="151" t="s">
        <v>92</v>
      </c>
      <c r="D6905" s="151" t="s">
        <v>72</v>
      </c>
      <c r="E6905" s="152">
        <v>5</v>
      </c>
      <c r="F6905" s="153">
        <v>249000</v>
      </c>
      <c r="G6905" s="153">
        <v>1245000</v>
      </c>
      <c r="H6905" s="50"/>
    </row>
    <row r="6906" spans="1:8" ht="43.5">
      <c r="A6906" s="151" t="s">
        <v>2201</v>
      </c>
      <c r="B6906" s="151" t="s">
        <v>81</v>
      </c>
      <c r="C6906" s="151" t="s">
        <v>82</v>
      </c>
      <c r="D6906" s="151" t="s">
        <v>72</v>
      </c>
      <c r="E6906" s="152">
        <v>2</v>
      </c>
      <c r="F6906" s="153">
        <v>159000</v>
      </c>
      <c r="G6906" s="153">
        <v>318000</v>
      </c>
      <c r="H6906" s="50"/>
    </row>
    <row r="6907" spans="1:8" ht="43.5">
      <c r="A6907" s="151" t="s">
        <v>2201</v>
      </c>
      <c r="B6907" s="151" t="s">
        <v>86</v>
      </c>
      <c r="C6907" s="151" t="s">
        <v>87</v>
      </c>
      <c r="D6907" s="151" t="s">
        <v>72</v>
      </c>
      <c r="E6907" s="152">
        <v>8</v>
      </c>
      <c r="F6907" s="153">
        <v>169000</v>
      </c>
      <c r="G6907" s="153">
        <v>1352000</v>
      </c>
      <c r="H6907" s="50"/>
    </row>
    <row r="6908" spans="1:8" ht="43.5">
      <c r="A6908" s="151" t="s">
        <v>2201</v>
      </c>
      <c r="B6908" s="151" t="s">
        <v>96</v>
      </c>
      <c r="C6908" s="151" t="s">
        <v>97</v>
      </c>
      <c r="D6908" s="151" t="s">
        <v>72</v>
      </c>
      <c r="E6908" s="152">
        <v>2</v>
      </c>
      <c r="F6908" s="153">
        <v>449000</v>
      </c>
      <c r="G6908" s="153">
        <v>898000</v>
      </c>
      <c r="H6908" s="50"/>
    </row>
    <row r="6909" spans="1:8" ht="29.25">
      <c r="A6909" s="151" t="s">
        <v>2202</v>
      </c>
      <c r="B6909" s="151" t="s">
        <v>96</v>
      </c>
      <c r="C6909" s="151" t="s">
        <v>97</v>
      </c>
      <c r="D6909" s="151" t="s">
        <v>72</v>
      </c>
      <c r="E6909" s="152">
        <v>5</v>
      </c>
      <c r="F6909" s="153">
        <v>449000</v>
      </c>
      <c r="G6909" s="153">
        <v>2245000</v>
      </c>
      <c r="H6909" s="50"/>
    </row>
    <row r="6910" spans="1:8" ht="29.25">
      <c r="A6910" s="151" t="s">
        <v>2202</v>
      </c>
      <c r="B6910" s="151" t="s">
        <v>73</v>
      </c>
      <c r="C6910" s="151" t="s">
        <v>74</v>
      </c>
      <c r="D6910" s="151" t="s">
        <v>72</v>
      </c>
      <c r="E6910" s="152">
        <v>12</v>
      </c>
      <c r="F6910" s="153">
        <v>119000</v>
      </c>
      <c r="G6910" s="153">
        <v>1428000</v>
      </c>
      <c r="H6910" s="50"/>
    </row>
    <row r="6911" spans="1:8" ht="29.25">
      <c r="A6911" s="151" t="s">
        <v>2202</v>
      </c>
      <c r="B6911" s="151" t="s">
        <v>81</v>
      </c>
      <c r="C6911" s="151" t="s">
        <v>82</v>
      </c>
      <c r="D6911" s="151" t="s">
        <v>72</v>
      </c>
      <c r="E6911" s="152">
        <v>7</v>
      </c>
      <c r="F6911" s="153">
        <v>159000</v>
      </c>
      <c r="G6911" s="153">
        <v>1113000</v>
      </c>
      <c r="H6911" s="50"/>
    </row>
    <row r="6912" spans="1:8" ht="29.25">
      <c r="A6912" s="151" t="s">
        <v>2202</v>
      </c>
      <c r="B6912" s="151" t="s">
        <v>91</v>
      </c>
      <c r="C6912" s="151" t="s">
        <v>92</v>
      </c>
      <c r="D6912" s="151" t="s">
        <v>72</v>
      </c>
      <c r="E6912" s="152">
        <v>2</v>
      </c>
      <c r="F6912" s="153">
        <v>249000</v>
      </c>
      <c r="G6912" s="153">
        <v>498000</v>
      </c>
      <c r="H6912" s="50"/>
    </row>
    <row r="6913" spans="1:8" ht="29.25">
      <c r="A6913" s="151" t="s">
        <v>2203</v>
      </c>
      <c r="B6913" s="151" t="s">
        <v>79</v>
      </c>
      <c r="C6913" s="151" t="s">
        <v>80</v>
      </c>
      <c r="D6913" s="151" t="s">
        <v>72</v>
      </c>
      <c r="E6913" s="152">
        <v>2</v>
      </c>
      <c r="F6913" s="153">
        <v>129000</v>
      </c>
      <c r="G6913" s="153">
        <v>258000</v>
      </c>
      <c r="H6913" s="50"/>
    </row>
    <row r="6914" spans="1:8" ht="29.25">
      <c r="A6914" s="151" t="s">
        <v>2203</v>
      </c>
      <c r="B6914" s="151" t="s">
        <v>81</v>
      </c>
      <c r="C6914" s="151" t="s">
        <v>82</v>
      </c>
      <c r="D6914" s="151" t="s">
        <v>72</v>
      </c>
      <c r="E6914" s="152">
        <v>10</v>
      </c>
      <c r="F6914" s="153">
        <v>159000</v>
      </c>
      <c r="G6914" s="153">
        <v>1590000</v>
      </c>
      <c r="H6914" s="50"/>
    </row>
    <row r="6915" spans="1:8" ht="29.25">
      <c r="A6915" s="151" t="s">
        <v>2203</v>
      </c>
      <c r="B6915" s="151" t="s">
        <v>73</v>
      </c>
      <c r="C6915" s="151" t="s">
        <v>74</v>
      </c>
      <c r="D6915" s="151" t="s">
        <v>72</v>
      </c>
      <c r="E6915" s="152">
        <v>9</v>
      </c>
      <c r="F6915" s="153">
        <v>119000</v>
      </c>
      <c r="G6915" s="153">
        <v>1071000</v>
      </c>
      <c r="H6915" s="50"/>
    </row>
    <row r="6916" spans="1:8" ht="29.25">
      <c r="A6916" s="151" t="s">
        <v>2204</v>
      </c>
      <c r="B6916" s="151" t="s">
        <v>69</v>
      </c>
      <c r="C6916" s="151" t="s">
        <v>70</v>
      </c>
      <c r="D6916" s="151" t="s">
        <v>72</v>
      </c>
      <c r="E6916" s="152">
        <v>6</v>
      </c>
      <c r="F6916" s="153">
        <v>149000</v>
      </c>
      <c r="G6916" s="153">
        <v>894000</v>
      </c>
      <c r="H6916" s="50"/>
    </row>
    <row r="6917" spans="1:8" ht="29.25">
      <c r="A6917" s="151" t="s">
        <v>2204</v>
      </c>
      <c r="B6917" s="151" t="s">
        <v>101</v>
      </c>
      <c r="C6917" s="151" t="s">
        <v>102</v>
      </c>
      <c r="D6917" s="151" t="s">
        <v>78</v>
      </c>
      <c r="E6917" s="152">
        <v>1</v>
      </c>
      <c r="F6917" s="153">
        <v>139000</v>
      </c>
      <c r="G6917" s="153">
        <v>139000</v>
      </c>
      <c r="H6917" s="50"/>
    </row>
    <row r="6918" spans="1:8" ht="29.25">
      <c r="A6918" s="151" t="s">
        <v>2205</v>
      </c>
      <c r="B6918" s="151" t="s">
        <v>98</v>
      </c>
      <c r="C6918" s="151" t="s">
        <v>99</v>
      </c>
      <c r="D6918" s="151" t="s">
        <v>72</v>
      </c>
      <c r="E6918" s="152">
        <v>12</v>
      </c>
      <c r="F6918" s="153">
        <v>99000</v>
      </c>
      <c r="G6918" s="153">
        <v>1188000</v>
      </c>
      <c r="H6918" s="50"/>
    </row>
    <row r="6919" spans="1:8" ht="29.25">
      <c r="A6919" s="151" t="s">
        <v>2205</v>
      </c>
      <c r="B6919" s="151" t="s">
        <v>86</v>
      </c>
      <c r="C6919" s="151" t="s">
        <v>87</v>
      </c>
      <c r="D6919" s="151" t="s">
        <v>72</v>
      </c>
      <c r="E6919" s="152">
        <v>9</v>
      </c>
      <c r="F6919" s="153">
        <v>169000</v>
      </c>
      <c r="G6919" s="153">
        <v>1521000</v>
      </c>
      <c r="H6919" s="50"/>
    </row>
    <row r="6920" spans="1:8" ht="29.25">
      <c r="A6920" s="151" t="s">
        <v>2205</v>
      </c>
      <c r="B6920" s="151" t="s">
        <v>83</v>
      </c>
      <c r="C6920" s="151" t="s">
        <v>84</v>
      </c>
      <c r="D6920" s="151" t="s">
        <v>72</v>
      </c>
      <c r="E6920" s="152">
        <v>6</v>
      </c>
      <c r="F6920" s="153">
        <v>125000</v>
      </c>
      <c r="G6920" s="153">
        <v>750000</v>
      </c>
      <c r="H6920" s="50"/>
    </row>
    <row r="6921" spans="1:8" ht="29.25">
      <c r="A6921" s="151" t="s">
        <v>2205</v>
      </c>
      <c r="B6921" s="151" t="s">
        <v>73</v>
      </c>
      <c r="C6921" s="151" t="s">
        <v>74</v>
      </c>
      <c r="D6921" s="151" t="s">
        <v>72</v>
      </c>
      <c r="E6921" s="152">
        <v>3</v>
      </c>
      <c r="F6921" s="153">
        <v>119000</v>
      </c>
      <c r="G6921" s="153">
        <v>357000</v>
      </c>
      <c r="H6921" s="50"/>
    </row>
    <row r="6922" spans="1:8" ht="29.25">
      <c r="A6922" s="151" t="s">
        <v>2206</v>
      </c>
      <c r="B6922" s="151" t="s">
        <v>79</v>
      </c>
      <c r="C6922" s="151" t="s">
        <v>80</v>
      </c>
      <c r="D6922" s="151" t="s">
        <v>72</v>
      </c>
      <c r="E6922" s="152">
        <v>1</v>
      </c>
      <c r="F6922" s="153">
        <v>129000</v>
      </c>
      <c r="G6922" s="153">
        <v>129000</v>
      </c>
      <c r="H6922" s="50"/>
    </row>
    <row r="6923" spans="1:8" ht="29.25">
      <c r="A6923" s="151" t="s">
        <v>2206</v>
      </c>
      <c r="B6923" s="151" t="s">
        <v>86</v>
      </c>
      <c r="C6923" s="151" t="s">
        <v>87</v>
      </c>
      <c r="D6923" s="151" t="s">
        <v>72</v>
      </c>
      <c r="E6923" s="152">
        <v>11</v>
      </c>
      <c r="F6923" s="153">
        <v>169000</v>
      </c>
      <c r="G6923" s="153">
        <v>1859000</v>
      </c>
      <c r="H6923" s="50"/>
    </row>
    <row r="6924" spans="1:8" ht="29.25">
      <c r="A6924" s="151" t="s">
        <v>2206</v>
      </c>
      <c r="B6924" s="151" t="s">
        <v>75</v>
      </c>
      <c r="C6924" s="151" t="s">
        <v>76</v>
      </c>
      <c r="D6924" s="151" t="s">
        <v>78</v>
      </c>
      <c r="E6924" s="152">
        <v>5</v>
      </c>
      <c r="F6924" s="153">
        <v>189000</v>
      </c>
      <c r="G6924" s="153">
        <v>945000</v>
      </c>
      <c r="H6924" s="50"/>
    </row>
    <row r="6925" spans="1:8" ht="29.25">
      <c r="A6925" s="151" t="s">
        <v>2206</v>
      </c>
      <c r="B6925" s="151" t="s">
        <v>98</v>
      </c>
      <c r="C6925" s="151" t="s">
        <v>99</v>
      </c>
      <c r="D6925" s="151" t="s">
        <v>72</v>
      </c>
      <c r="E6925" s="152">
        <v>3</v>
      </c>
      <c r="F6925" s="153">
        <v>99000</v>
      </c>
      <c r="G6925" s="153">
        <v>297000</v>
      </c>
      <c r="H6925" s="50"/>
    </row>
    <row r="6926" spans="1:8" ht="29.25">
      <c r="A6926" s="151" t="s">
        <v>2206</v>
      </c>
      <c r="B6926" s="151" t="s">
        <v>101</v>
      </c>
      <c r="C6926" s="151" t="s">
        <v>102</v>
      </c>
      <c r="D6926" s="151" t="s">
        <v>78</v>
      </c>
      <c r="E6926" s="152">
        <v>10</v>
      </c>
      <c r="F6926" s="153">
        <v>139000</v>
      </c>
      <c r="G6926" s="153">
        <v>1390000</v>
      </c>
      <c r="H6926" s="50"/>
    </row>
    <row r="6927" spans="1:8" ht="29.25">
      <c r="A6927" s="151" t="s">
        <v>2207</v>
      </c>
      <c r="B6927" s="151" t="s">
        <v>96</v>
      </c>
      <c r="C6927" s="151" t="s">
        <v>97</v>
      </c>
      <c r="D6927" s="151" t="s">
        <v>72</v>
      </c>
      <c r="E6927" s="152">
        <v>4</v>
      </c>
      <c r="F6927" s="153">
        <v>449000</v>
      </c>
      <c r="G6927" s="153">
        <v>1796000</v>
      </c>
      <c r="H6927" s="50"/>
    </row>
    <row r="6928" spans="1:8" ht="29.25">
      <c r="A6928" s="151" t="s">
        <v>2208</v>
      </c>
      <c r="B6928" s="151" t="s">
        <v>79</v>
      </c>
      <c r="C6928" s="151" t="s">
        <v>80</v>
      </c>
      <c r="D6928" s="151" t="s">
        <v>72</v>
      </c>
      <c r="E6928" s="152">
        <v>5</v>
      </c>
      <c r="F6928" s="153">
        <v>129000</v>
      </c>
      <c r="G6928" s="153">
        <v>645000</v>
      </c>
      <c r="H6928" s="50"/>
    </row>
    <row r="6929" spans="1:8" ht="29.25">
      <c r="A6929" s="151" t="s">
        <v>2208</v>
      </c>
      <c r="B6929" s="151" t="s">
        <v>96</v>
      </c>
      <c r="C6929" s="151" t="s">
        <v>97</v>
      </c>
      <c r="D6929" s="151" t="s">
        <v>72</v>
      </c>
      <c r="E6929" s="152">
        <v>5</v>
      </c>
      <c r="F6929" s="153">
        <v>449000</v>
      </c>
      <c r="G6929" s="153">
        <v>2245000</v>
      </c>
      <c r="H6929" s="50"/>
    </row>
    <row r="6930" spans="1:8" ht="29.25">
      <c r="A6930" s="151" t="s">
        <v>2208</v>
      </c>
      <c r="B6930" s="151" t="s">
        <v>73</v>
      </c>
      <c r="C6930" s="151" t="s">
        <v>74</v>
      </c>
      <c r="D6930" s="151" t="s">
        <v>72</v>
      </c>
      <c r="E6930" s="152">
        <v>1</v>
      </c>
      <c r="F6930" s="153">
        <v>119000</v>
      </c>
      <c r="G6930" s="153">
        <v>119000</v>
      </c>
      <c r="H6930" s="50"/>
    </row>
    <row r="6931" spans="1:8" ht="29.25">
      <c r="A6931" s="151" t="s">
        <v>2208</v>
      </c>
      <c r="B6931" s="151" t="s">
        <v>93</v>
      </c>
      <c r="C6931" s="151" t="s">
        <v>94</v>
      </c>
      <c r="D6931" s="151" t="s">
        <v>72</v>
      </c>
      <c r="E6931" s="152">
        <v>3</v>
      </c>
      <c r="F6931" s="153">
        <v>549000</v>
      </c>
      <c r="G6931" s="153">
        <v>1647000</v>
      </c>
      <c r="H6931" s="50"/>
    </row>
    <row r="6932" spans="1:8" ht="29.25">
      <c r="A6932" s="151" t="s">
        <v>2209</v>
      </c>
      <c r="B6932" s="151" t="s">
        <v>91</v>
      </c>
      <c r="C6932" s="151" t="s">
        <v>92</v>
      </c>
      <c r="D6932" s="151" t="s">
        <v>72</v>
      </c>
      <c r="E6932" s="152">
        <v>4</v>
      </c>
      <c r="F6932" s="153">
        <v>249000</v>
      </c>
      <c r="G6932" s="153">
        <v>996000</v>
      </c>
      <c r="H6932" s="50"/>
    </row>
    <row r="6933" spans="1:8" ht="29.25">
      <c r="A6933" s="151" t="s">
        <v>2209</v>
      </c>
      <c r="B6933" s="151" t="s">
        <v>83</v>
      </c>
      <c r="C6933" s="151" t="s">
        <v>84</v>
      </c>
      <c r="D6933" s="151" t="s">
        <v>72</v>
      </c>
      <c r="E6933" s="152">
        <v>8</v>
      </c>
      <c r="F6933" s="153">
        <v>125000</v>
      </c>
      <c r="G6933" s="153">
        <v>1000000</v>
      </c>
      <c r="H6933" s="50"/>
    </row>
    <row r="6934" spans="1:8" ht="29.25">
      <c r="A6934" s="151" t="s">
        <v>2209</v>
      </c>
      <c r="B6934" s="151" t="s">
        <v>69</v>
      </c>
      <c r="C6934" s="151" t="s">
        <v>70</v>
      </c>
      <c r="D6934" s="151" t="s">
        <v>72</v>
      </c>
      <c r="E6934" s="152">
        <v>8</v>
      </c>
      <c r="F6934" s="153">
        <v>149000</v>
      </c>
      <c r="G6934" s="153">
        <v>1192000</v>
      </c>
      <c r="H6934" s="50"/>
    </row>
    <row r="6935" spans="1:8" ht="43.5">
      <c r="A6935" s="151" t="s">
        <v>2210</v>
      </c>
      <c r="B6935" s="151" t="s">
        <v>83</v>
      </c>
      <c r="C6935" s="151" t="s">
        <v>84</v>
      </c>
      <c r="D6935" s="151" t="s">
        <v>72</v>
      </c>
      <c r="E6935" s="152">
        <v>12</v>
      </c>
      <c r="F6935" s="153">
        <v>125000</v>
      </c>
      <c r="G6935" s="153">
        <v>1500000</v>
      </c>
      <c r="H6935" s="50"/>
    </row>
    <row r="6936" spans="1:8" ht="43.5">
      <c r="A6936" s="151" t="s">
        <v>2210</v>
      </c>
      <c r="B6936" s="151" t="s">
        <v>73</v>
      </c>
      <c r="C6936" s="151" t="s">
        <v>74</v>
      </c>
      <c r="D6936" s="151" t="s">
        <v>72</v>
      </c>
      <c r="E6936" s="152">
        <v>6</v>
      </c>
      <c r="F6936" s="153">
        <v>119000</v>
      </c>
      <c r="G6936" s="153">
        <v>714000</v>
      </c>
      <c r="H6936" s="50"/>
    </row>
    <row r="6937" spans="1:8" ht="43.5">
      <c r="A6937" s="151" t="s">
        <v>2210</v>
      </c>
      <c r="B6937" s="151" t="s">
        <v>88</v>
      </c>
      <c r="C6937" s="151" t="s">
        <v>89</v>
      </c>
      <c r="D6937" s="151" t="s">
        <v>72</v>
      </c>
      <c r="E6937" s="152">
        <v>3</v>
      </c>
      <c r="F6937" s="153">
        <v>299000</v>
      </c>
      <c r="G6937" s="153">
        <v>897000</v>
      </c>
      <c r="H6937" s="50"/>
    </row>
    <row r="6938" spans="1:8" ht="43.5">
      <c r="A6938" s="151" t="s">
        <v>2210</v>
      </c>
      <c r="B6938" s="151" t="s">
        <v>79</v>
      </c>
      <c r="C6938" s="151" t="s">
        <v>80</v>
      </c>
      <c r="D6938" s="151" t="s">
        <v>72</v>
      </c>
      <c r="E6938" s="152">
        <v>12</v>
      </c>
      <c r="F6938" s="153">
        <v>129000</v>
      </c>
      <c r="G6938" s="153">
        <v>1548000</v>
      </c>
      <c r="H6938" s="50"/>
    </row>
    <row r="6939" spans="1:8" ht="43.5">
      <c r="A6939" s="151" t="s">
        <v>2210</v>
      </c>
      <c r="B6939" s="151" t="s">
        <v>98</v>
      </c>
      <c r="C6939" s="151" t="s">
        <v>99</v>
      </c>
      <c r="D6939" s="151" t="s">
        <v>72</v>
      </c>
      <c r="E6939" s="152">
        <v>8</v>
      </c>
      <c r="F6939" s="153">
        <v>99000</v>
      </c>
      <c r="G6939" s="153">
        <v>792000</v>
      </c>
      <c r="H6939" s="50"/>
    </row>
    <row r="6940" spans="1:8" ht="43.5">
      <c r="A6940" s="151" t="s">
        <v>2211</v>
      </c>
      <c r="B6940" s="151" t="s">
        <v>91</v>
      </c>
      <c r="C6940" s="151" t="s">
        <v>92</v>
      </c>
      <c r="D6940" s="151" t="s">
        <v>72</v>
      </c>
      <c r="E6940" s="152">
        <v>7</v>
      </c>
      <c r="F6940" s="153">
        <v>249000</v>
      </c>
      <c r="G6940" s="153">
        <v>1743000</v>
      </c>
      <c r="H6940" s="50"/>
    </row>
    <row r="6941" spans="1:8" ht="43.5">
      <c r="A6941" s="151" t="s">
        <v>2211</v>
      </c>
      <c r="B6941" s="151" t="s">
        <v>88</v>
      </c>
      <c r="C6941" s="151" t="s">
        <v>89</v>
      </c>
      <c r="D6941" s="151" t="s">
        <v>72</v>
      </c>
      <c r="E6941" s="152">
        <v>2</v>
      </c>
      <c r="F6941" s="153">
        <v>299000</v>
      </c>
      <c r="G6941" s="153">
        <v>598000</v>
      </c>
      <c r="H6941" s="50"/>
    </row>
    <row r="6942" spans="1:8" ht="43.5">
      <c r="A6942" s="151" t="s">
        <v>2211</v>
      </c>
      <c r="B6942" s="151" t="s">
        <v>86</v>
      </c>
      <c r="C6942" s="151" t="s">
        <v>87</v>
      </c>
      <c r="D6942" s="151" t="s">
        <v>72</v>
      </c>
      <c r="E6942" s="152">
        <v>1</v>
      </c>
      <c r="F6942" s="153">
        <v>169000</v>
      </c>
      <c r="G6942" s="153">
        <v>169000</v>
      </c>
      <c r="H6942" s="50"/>
    </row>
    <row r="6943" spans="1:8" ht="43.5">
      <c r="A6943" s="151" t="s">
        <v>2211</v>
      </c>
      <c r="B6943" s="151" t="s">
        <v>75</v>
      </c>
      <c r="C6943" s="151" t="s">
        <v>76</v>
      </c>
      <c r="D6943" s="151" t="s">
        <v>78</v>
      </c>
      <c r="E6943" s="152">
        <v>8</v>
      </c>
      <c r="F6943" s="153">
        <v>189000</v>
      </c>
      <c r="G6943" s="153">
        <v>1512000</v>
      </c>
      <c r="H6943" s="50"/>
    </row>
    <row r="6944" spans="1:8" ht="43.5">
      <c r="A6944" s="151" t="s">
        <v>2212</v>
      </c>
      <c r="B6944" s="151" t="s">
        <v>96</v>
      </c>
      <c r="C6944" s="151" t="s">
        <v>97</v>
      </c>
      <c r="D6944" s="151" t="s">
        <v>72</v>
      </c>
      <c r="E6944" s="152">
        <v>2</v>
      </c>
      <c r="F6944" s="153">
        <v>449000</v>
      </c>
      <c r="G6944" s="153">
        <v>898000</v>
      </c>
      <c r="H6944" s="50"/>
    </row>
    <row r="6945" spans="1:8" ht="43.5">
      <c r="A6945" s="151" t="s">
        <v>2212</v>
      </c>
      <c r="B6945" s="151" t="s">
        <v>88</v>
      </c>
      <c r="C6945" s="151" t="s">
        <v>89</v>
      </c>
      <c r="D6945" s="151" t="s">
        <v>72</v>
      </c>
      <c r="E6945" s="152">
        <v>5</v>
      </c>
      <c r="F6945" s="153">
        <v>299000</v>
      </c>
      <c r="G6945" s="153">
        <v>1495000</v>
      </c>
      <c r="H6945" s="50"/>
    </row>
    <row r="6946" spans="1:8" ht="43.5">
      <c r="A6946" s="151" t="s">
        <v>2212</v>
      </c>
      <c r="B6946" s="151" t="s">
        <v>101</v>
      </c>
      <c r="C6946" s="151" t="s">
        <v>102</v>
      </c>
      <c r="D6946" s="151" t="s">
        <v>78</v>
      </c>
      <c r="E6946" s="152">
        <v>6</v>
      </c>
      <c r="F6946" s="153">
        <v>139000</v>
      </c>
      <c r="G6946" s="153">
        <v>834000</v>
      </c>
      <c r="H6946" s="50"/>
    </row>
    <row r="6947" spans="1:8" ht="29.25">
      <c r="A6947" s="151" t="s">
        <v>2213</v>
      </c>
      <c r="B6947" s="151" t="s">
        <v>69</v>
      </c>
      <c r="C6947" s="151" t="s">
        <v>70</v>
      </c>
      <c r="D6947" s="151" t="s">
        <v>72</v>
      </c>
      <c r="E6947" s="152">
        <v>3</v>
      </c>
      <c r="F6947" s="153">
        <v>149000</v>
      </c>
      <c r="G6947" s="153">
        <v>447000</v>
      </c>
      <c r="H6947" s="50"/>
    </row>
    <row r="6948" spans="1:8" ht="29.25">
      <c r="A6948" s="151" t="s">
        <v>2213</v>
      </c>
      <c r="B6948" s="151" t="s">
        <v>75</v>
      </c>
      <c r="C6948" s="151" t="s">
        <v>76</v>
      </c>
      <c r="D6948" s="151" t="s">
        <v>78</v>
      </c>
      <c r="E6948" s="152">
        <v>10</v>
      </c>
      <c r="F6948" s="153">
        <v>189000</v>
      </c>
      <c r="G6948" s="153">
        <v>1890000</v>
      </c>
      <c r="H6948" s="50"/>
    </row>
    <row r="6949" spans="1:8" ht="29.25">
      <c r="A6949" s="151" t="s">
        <v>2213</v>
      </c>
      <c r="B6949" s="151" t="s">
        <v>73</v>
      </c>
      <c r="C6949" s="151" t="s">
        <v>74</v>
      </c>
      <c r="D6949" s="151" t="s">
        <v>72</v>
      </c>
      <c r="E6949" s="152">
        <v>2</v>
      </c>
      <c r="F6949" s="153">
        <v>119000</v>
      </c>
      <c r="G6949" s="153">
        <v>238000</v>
      </c>
      <c r="H6949" s="50"/>
    </row>
    <row r="6950" spans="1:8" ht="29.25">
      <c r="A6950" s="151" t="s">
        <v>2214</v>
      </c>
      <c r="B6950" s="151" t="s">
        <v>88</v>
      </c>
      <c r="C6950" s="151" t="s">
        <v>89</v>
      </c>
      <c r="D6950" s="151" t="s">
        <v>72</v>
      </c>
      <c r="E6950" s="152">
        <v>1</v>
      </c>
      <c r="F6950" s="153">
        <v>299000</v>
      </c>
      <c r="G6950" s="153">
        <v>299000</v>
      </c>
      <c r="H6950" s="50"/>
    </row>
    <row r="6951" spans="1:8" ht="29.25">
      <c r="A6951" s="151" t="s">
        <v>2214</v>
      </c>
      <c r="B6951" s="151" t="s">
        <v>93</v>
      </c>
      <c r="C6951" s="151" t="s">
        <v>94</v>
      </c>
      <c r="D6951" s="151" t="s">
        <v>72</v>
      </c>
      <c r="E6951" s="152">
        <v>1</v>
      </c>
      <c r="F6951" s="153">
        <v>549000</v>
      </c>
      <c r="G6951" s="153">
        <v>549000</v>
      </c>
      <c r="H6951" s="50"/>
    </row>
    <row r="6952" spans="1:8" ht="29.25">
      <c r="A6952" s="151" t="s">
        <v>2214</v>
      </c>
      <c r="B6952" s="151" t="s">
        <v>98</v>
      </c>
      <c r="C6952" s="151" t="s">
        <v>99</v>
      </c>
      <c r="D6952" s="151" t="s">
        <v>72</v>
      </c>
      <c r="E6952" s="152">
        <v>5</v>
      </c>
      <c r="F6952" s="153">
        <v>99000</v>
      </c>
      <c r="G6952" s="153">
        <v>495000</v>
      </c>
      <c r="H6952" s="50"/>
    </row>
    <row r="6953" spans="1:8" ht="29.25">
      <c r="A6953" s="151" t="s">
        <v>2214</v>
      </c>
      <c r="B6953" s="151" t="s">
        <v>73</v>
      </c>
      <c r="C6953" s="151" t="s">
        <v>74</v>
      </c>
      <c r="D6953" s="151" t="s">
        <v>72</v>
      </c>
      <c r="E6953" s="152">
        <v>5</v>
      </c>
      <c r="F6953" s="153">
        <v>119000</v>
      </c>
      <c r="G6953" s="153">
        <v>595000</v>
      </c>
      <c r="H6953" s="50"/>
    </row>
    <row r="6954" spans="1:8" ht="29.25">
      <c r="A6954" s="151" t="s">
        <v>2214</v>
      </c>
      <c r="B6954" s="151" t="s">
        <v>101</v>
      </c>
      <c r="C6954" s="151" t="s">
        <v>102</v>
      </c>
      <c r="D6954" s="151" t="s">
        <v>78</v>
      </c>
      <c r="E6954" s="152">
        <v>11</v>
      </c>
      <c r="F6954" s="153">
        <v>139000</v>
      </c>
      <c r="G6954" s="153">
        <v>1529000</v>
      </c>
      <c r="H6954" s="50"/>
    </row>
    <row r="6955" spans="1:8" ht="29.25">
      <c r="A6955" s="151" t="s">
        <v>2214</v>
      </c>
      <c r="B6955" s="151" t="s">
        <v>79</v>
      </c>
      <c r="C6955" s="151" t="s">
        <v>80</v>
      </c>
      <c r="D6955" s="151" t="s">
        <v>72</v>
      </c>
      <c r="E6955" s="152">
        <v>4</v>
      </c>
      <c r="F6955" s="153">
        <v>129000</v>
      </c>
      <c r="G6955" s="153">
        <v>516000</v>
      </c>
      <c r="H6955" s="50"/>
    </row>
    <row r="6956" spans="1:8" ht="43.5">
      <c r="A6956" s="151" t="s">
        <v>2215</v>
      </c>
      <c r="B6956" s="151" t="s">
        <v>73</v>
      </c>
      <c r="C6956" s="151" t="s">
        <v>74</v>
      </c>
      <c r="D6956" s="151" t="s">
        <v>72</v>
      </c>
      <c r="E6956" s="152">
        <v>3</v>
      </c>
      <c r="F6956" s="153">
        <v>119000</v>
      </c>
      <c r="G6956" s="153">
        <v>357000</v>
      </c>
      <c r="H6956" s="50"/>
    </row>
    <row r="6957" spans="1:8" ht="43.5">
      <c r="A6957" s="151" t="s">
        <v>2215</v>
      </c>
      <c r="B6957" s="151" t="s">
        <v>83</v>
      </c>
      <c r="C6957" s="151" t="s">
        <v>84</v>
      </c>
      <c r="D6957" s="151" t="s">
        <v>72</v>
      </c>
      <c r="E6957" s="152">
        <v>2</v>
      </c>
      <c r="F6957" s="153">
        <v>125000</v>
      </c>
      <c r="G6957" s="153">
        <v>250000</v>
      </c>
      <c r="H6957" s="50"/>
    </row>
    <row r="6958" spans="1:8" ht="43.5">
      <c r="A6958" s="151" t="s">
        <v>2215</v>
      </c>
      <c r="B6958" s="151" t="s">
        <v>86</v>
      </c>
      <c r="C6958" s="151" t="s">
        <v>87</v>
      </c>
      <c r="D6958" s="151" t="s">
        <v>72</v>
      </c>
      <c r="E6958" s="152">
        <v>2</v>
      </c>
      <c r="F6958" s="153">
        <v>169000</v>
      </c>
      <c r="G6958" s="153">
        <v>338000</v>
      </c>
      <c r="H6958" s="50"/>
    </row>
    <row r="6959" spans="1:8" ht="29.25">
      <c r="A6959" s="151" t="s">
        <v>2216</v>
      </c>
      <c r="B6959" s="151" t="s">
        <v>79</v>
      </c>
      <c r="C6959" s="151" t="s">
        <v>80</v>
      </c>
      <c r="D6959" s="151" t="s">
        <v>72</v>
      </c>
      <c r="E6959" s="152">
        <v>2</v>
      </c>
      <c r="F6959" s="153">
        <v>129000</v>
      </c>
      <c r="G6959" s="153">
        <v>258000</v>
      </c>
      <c r="H6959" s="50"/>
    </row>
    <row r="6960" spans="1:8" ht="29.25">
      <c r="A6960" s="151" t="s">
        <v>2216</v>
      </c>
      <c r="B6960" s="151" t="s">
        <v>73</v>
      </c>
      <c r="C6960" s="151" t="s">
        <v>74</v>
      </c>
      <c r="D6960" s="151" t="s">
        <v>72</v>
      </c>
      <c r="E6960" s="152">
        <v>7</v>
      </c>
      <c r="F6960" s="153">
        <v>119000</v>
      </c>
      <c r="G6960" s="153">
        <v>833000</v>
      </c>
      <c r="H6960" s="50"/>
    </row>
    <row r="6961" spans="1:8" ht="29.25">
      <c r="A6961" s="151" t="s">
        <v>2216</v>
      </c>
      <c r="B6961" s="151" t="s">
        <v>81</v>
      </c>
      <c r="C6961" s="151" t="s">
        <v>82</v>
      </c>
      <c r="D6961" s="151" t="s">
        <v>72</v>
      </c>
      <c r="E6961" s="152">
        <v>3</v>
      </c>
      <c r="F6961" s="153">
        <v>159000</v>
      </c>
      <c r="G6961" s="153">
        <v>477000</v>
      </c>
      <c r="H6961" s="50"/>
    </row>
    <row r="6962" spans="1:8" ht="29.25">
      <c r="A6962" s="151" t="s">
        <v>2216</v>
      </c>
      <c r="B6962" s="151" t="s">
        <v>93</v>
      </c>
      <c r="C6962" s="151" t="s">
        <v>94</v>
      </c>
      <c r="D6962" s="151" t="s">
        <v>72</v>
      </c>
      <c r="E6962" s="152">
        <v>3</v>
      </c>
      <c r="F6962" s="153">
        <v>549000</v>
      </c>
      <c r="G6962" s="153">
        <v>1647000</v>
      </c>
      <c r="H6962" s="50"/>
    </row>
    <row r="6963" spans="1:8" ht="29.25">
      <c r="A6963" s="151" t="s">
        <v>2216</v>
      </c>
      <c r="B6963" s="151" t="s">
        <v>75</v>
      </c>
      <c r="C6963" s="151" t="s">
        <v>76</v>
      </c>
      <c r="D6963" s="151" t="s">
        <v>78</v>
      </c>
      <c r="E6963" s="152">
        <v>4</v>
      </c>
      <c r="F6963" s="153">
        <v>189000</v>
      </c>
      <c r="G6963" s="153">
        <v>756000</v>
      </c>
      <c r="H6963" s="50"/>
    </row>
    <row r="6964" spans="1:8" ht="43.5">
      <c r="A6964" s="151" t="s">
        <v>2217</v>
      </c>
      <c r="B6964" s="151" t="s">
        <v>86</v>
      </c>
      <c r="C6964" s="151" t="s">
        <v>87</v>
      </c>
      <c r="D6964" s="151" t="s">
        <v>72</v>
      </c>
      <c r="E6964" s="152">
        <v>7</v>
      </c>
      <c r="F6964" s="153">
        <v>169000</v>
      </c>
      <c r="G6964" s="153">
        <v>1183000</v>
      </c>
      <c r="H6964" s="50"/>
    </row>
    <row r="6965" spans="1:8" ht="43.5">
      <c r="A6965" s="151" t="s">
        <v>2217</v>
      </c>
      <c r="B6965" s="151" t="s">
        <v>69</v>
      </c>
      <c r="C6965" s="151" t="s">
        <v>70</v>
      </c>
      <c r="D6965" s="151" t="s">
        <v>72</v>
      </c>
      <c r="E6965" s="152">
        <v>1</v>
      </c>
      <c r="F6965" s="153">
        <v>149000</v>
      </c>
      <c r="G6965" s="153">
        <v>149000</v>
      </c>
      <c r="H6965" s="50"/>
    </row>
    <row r="6966" spans="1:8" ht="43.5">
      <c r="A6966" s="151" t="s">
        <v>2217</v>
      </c>
      <c r="B6966" s="151" t="s">
        <v>81</v>
      </c>
      <c r="C6966" s="151" t="s">
        <v>82</v>
      </c>
      <c r="D6966" s="151" t="s">
        <v>72</v>
      </c>
      <c r="E6966" s="152">
        <v>1</v>
      </c>
      <c r="F6966" s="153">
        <v>159000</v>
      </c>
      <c r="G6966" s="153">
        <v>159000</v>
      </c>
      <c r="H6966" s="50"/>
    </row>
    <row r="6967" spans="1:8" ht="43.5">
      <c r="A6967" s="151" t="s">
        <v>2217</v>
      </c>
      <c r="B6967" s="151" t="s">
        <v>79</v>
      </c>
      <c r="C6967" s="151" t="s">
        <v>80</v>
      </c>
      <c r="D6967" s="151" t="s">
        <v>72</v>
      </c>
      <c r="E6967" s="152">
        <v>10</v>
      </c>
      <c r="F6967" s="153">
        <v>129000</v>
      </c>
      <c r="G6967" s="153">
        <v>1290000</v>
      </c>
      <c r="H6967" s="50"/>
    </row>
    <row r="6968" spans="1:8" ht="43.5">
      <c r="A6968" s="151" t="s">
        <v>2217</v>
      </c>
      <c r="B6968" s="151" t="s">
        <v>96</v>
      </c>
      <c r="C6968" s="151" t="s">
        <v>97</v>
      </c>
      <c r="D6968" s="151" t="s">
        <v>72</v>
      </c>
      <c r="E6968" s="152">
        <v>5</v>
      </c>
      <c r="F6968" s="153">
        <v>449000</v>
      </c>
      <c r="G6968" s="153">
        <v>2245000</v>
      </c>
      <c r="H6968" s="50"/>
    </row>
    <row r="6969" spans="1:8" ht="29.25">
      <c r="A6969" s="151" t="s">
        <v>2218</v>
      </c>
      <c r="B6969" s="151" t="s">
        <v>86</v>
      </c>
      <c r="C6969" s="151" t="s">
        <v>87</v>
      </c>
      <c r="D6969" s="151" t="s">
        <v>72</v>
      </c>
      <c r="E6969" s="152">
        <v>4</v>
      </c>
      <c r="F6969" s="153">
        <v>169000</v>
      </c>
      <c r="G6969" s="153">
        <v>676000</v>
      </c>
      <c r="H6969" s="50"/>
    </row>
    <row r="6970" spans="1:8" ht="29.25">
      <c r="A6970" s="151" t="s">
        <v>2218</v>
      </c>
      <c r="B6970" s="151" t="s">
        <v>101</v>
      </c>
      <c r="C6970" s="151" t="s">
        <v>102</v>
      </c>
      <c r="D6970" s="151" t="s">
        <v>78</v>
      </c>
      <c r="E6970" s="152">
        <v>5</v>
      </c>
      <c r="F6970" s="153">
        <v>139000</v>
      </c>
      <c r="G6970" s="153">
        <v>695000</v>
      </c>
      <c r="H6970" s="50"/>
    </row>
    <row r="6971" spans="1:8" ht="29.25">
      <c r="A6971" s="151" t="s">
        <v>2218</v>
      </c>
      <c r="B6971" s="151" t="s">
        <v>69</v>
      </c>
      <c r="C6971" s="151" t="s">
        <v>70</v>
      </c>
      <c r="D6971" s="151" t="s">
        <v>72</v>
      </c>
      <c r="E6971" s="152">
        <v>12</v>
      </c>
      <c r="F6971" s="153">
        <v>149000</v>
      </c>
      <c r="G6971" s="153">
        <v>1788000</v>
      </c>
      <c r="H6971" s="50"/>
    </row>
    <row r="6972" spans="1:8" ht="29.25">
      <c r="A6972" s="151" t="s">
        <v>2218</v>
      </c>
      <c r="B6972" s="151" t="s">
        <v>79</v>
      </c>
      <c r="C6972" s="151" t="s">
        <v>80</v>
      </c>
      <c r="D6972" s="151" t="s">
        <v>72</v>
      </c>
      <c r="E6972" s="152">
        <v>2</v>
      </c>
      <c r="F6972" s="153">
        <v>129000</v>
      </c>
      <c r="G6972" s="153">
        <v>258000</v>
      </c>
      <c r="H6972" s="50"/>
    </row>
    <row r="6973" spans="1:8" ht="29.25">
      <c r="A6973" s="151" t="s">
        <v>2218</v>
      </c>
      <c r="B6973" s="151" t="s">
        <v>93</v>
      </c>
      <c r="C6973" s="151" t="s">
        <v>94</v>
      </c>
      <c r="D6973" s="151" t="s">
        <v>72</v>
      </c>
      <c r="E6973" s="152">
        <v>5</v>
      </c>
      <c r="F6973" s="153">
        <v>549000</v>
      </c>
      <c r="G6973" s="153">
        <v>2745000</v>
      </c>
      <c r="H6973" s="50"/>
    </row>
    <row r="6974" spans="1:8" ht="29.25">
      <c r="A6974" s="151" t="s">
        <v>2218</v>
      </c>
      <c r="B6974" s="151" t="s">
        <v>75</v>
      </c>
      <c r="C6974" s="151" t="s">
        <v>76</v>
      </c>
      <c r="D6974" s="151" t="s">
        <v>78</v>
      </c>
      <c r="E6974" s="152">
        <v>5</v>
      </c>
      <c r="F6974" s="153">
        <v>189000</v>
      </c>
      <c r="G6974" s="153">
        <v>945000</v>
      </c>
      <c r="H6974" s="50"/>
    </row>
    <row r="6975" spans="1:8" ht="43.5">
      <c r="A6975" s="151" t="s">
        <v>2219</v>
      </c>
      <c r="B6975" s="151" t="s">
        <v>98</v>
      </c>
      <c r="C6975" s="151" t="s">
        <v>99</v>
      </c>
      <c r="D6975" s="151" t="s">
        <v>72</v>
      </c>
      <c r="E6975" s="152">
        <v>10</v>
      </c>
      <c r="F6975" s="153">
        <v>99000</v>
      </c>
      <c r="G6975" s="153">
        <v>990000</v>
      </c>
      <c r="H6975" s="50"/>
    </row>
    <row r="6976" spans="1:8" ht="43.5">
      <c r="A6976" s="151" t="s">
        <v>2219</v>
      </c>
      <c r="B6976" s="151" t="s">
        <v>83</v>
      </c>
      <c r="C6976" s="151" t="s">
        <v>84</v>
      </c>
      <c r="D6976" s="151" t="s">
        <v>72</v>
      </c>
      <c r="E6976" s="152">
        <v>10</v>
      </c>
      <c r="F6976" s="153">
        <v>125000</v>
      </c>
      <c r="G6976" s="153">
        <v>1250000</v>
      </c>
      <c r="H6976" s="50"/>
    </row>
    <row r="6977" spans="1:8" ht="43.5">
      <c r="A6977" s="151" t="s">
        <v>2219</v>
      </c>
      <c r="B6977" s="151" t="s">
        <v>93</v>
      </c>
      <c r="C6977" s="151" t="s">
        <v>94</v>
      </c>
      <c r="D6977" s="151" t="s">
        <v>72</v>
      </c>
      <c r="E6977" s="152">
        <v>4</v>
      </c>
      <c r="F6977" s="153">
        <v>549000</v>
      </c>
      <c r="G6977" s="153">
        <v>2196000</v>
      </c>
      <c r="H6977" s="50"/>
    </row>
    <row r="6978" spans="1:8" ht="43.5">
      <c r="A6978" s="151" t="s">
        <v>2219</v>
      </c>
      <c r="B6978" s="151" t="s">
        <v>91</v>
      </c>
      <c r="C6978" s="151" t="s">
        <v>92</v>
      </c>
      <c r="D6978" s="151" t="s">
        <v>72</v>
      </c>
      <c r="E6978" s="152">
        <v>1</v>
      </c>
      <c r="F6978" s="153">
        <v>249000</v>
      </c>
      <c r="G6978" s="153">
        <v>249000</v>
      </c>
      <c r="H6978" s="50"/>
    </row>
    <row r="6979" spans="1:8" ht="29.25">
      <c r="A6979" s="151" t="s">
        <v>2220</v>
      </c>
      <c r="B6979" s="151" t="s">
        <v>101</v>
      </c>
      <c r="C6979" s="151" t="s">
        <v>102</v>
      </c>
      <c r="D6979" s="151" t="s">
        <v>78</v>
      </c>
      <c r="E6979" s="152">
        <v>3</v>
      </c>
      <c r="F6979" s="153">
        <v>139000</v>
      </c>
      <c r="G6979" s="153">
        <v>417000</v>
      </c>
      <c r="H6979" s="50"/>
    </row>
    <row r="6980" spans="1:8" ht="29.25">
      <c r="A6980" s="151" t="s">
        <v>2221</v>
      </c>
      <c r="B6980" s="151" t="s">
        <v>79</v>
      </c>
      <c r="C6980" s="151" t="s">
        <v>80</v>
      </c>
      <c r="D6980" s="151" t="s">
        <v>72</v>
      </c>
      <c r="E6980" s="152">
        <v>2</v>
      </c>
      <c r="F6980" s="153">
        <v>129000</v>
      </c>
      <c r="G6980" s="153">
        <v>258000</v>
      </c>
      <c r="H6980" s="50"/>
    </row>
    <row r="6981" spans="1:8" ht="29.25">
      <c r="A6981" s="151" t="s">
        <v>2221</v>
      </c>
      <c r="B6981" s="151" t="s">
        <v>75</v>
      </c>
      <c r="C6981" s="151" t="s">
        <v>76</v>
      </c>
      <c r="D6981" s="151" t="s">
        <v>78</v>
      </c>
      <c r="E6981" s="152">
        <v>6</v>
      </c>
      <c r="F6981" s="153">
        <v>189000</v>
      </c>
      <c r="G6981" s="153">
        <v>1134000</v>
      </c>
      <c r="H6981" s="50"/>
    </row>
    <row r="6982" spans="1:8" ht="29.25">
      <c r="A6982" s="151" t="s">
        <v>2221</v>
      </c>
      <c r="B6982" s="151" t="s">
        <v>73</v>
      </c>
      <c r="C6982" s="151" t="s">
        <v>74</v>
      </c>
      <c r="D6982" s="151" t="s">
        <v>72</v>
      </c>
      <c r="E6982" s="152">
        <v>8</v>
      </c>
      <c r="F6982" s="153">
        <v>119000</v>
      </c>
      <c r="G6982" s="153">
        <v>952000</v>
      </c>
      <c r="H6982" s="50"/>
    </row>
    <row r="6983" spans="1:8" ht="29.25">
      <c r="A6983" s="151" t="s">
        <v>2221</v>
      </c>
      <c r="B6983" s="151" t="s">
        <v>96</v>
      </c>
      <c r="C6983" s="151" t="s">
        <v>97</v>
      </c>
      <c r="D6983" s="151" t="s">
        <v>72</v>
      </c>
      <c r="E6983" s="152">
        <v>5</v>
      </c>
      <c r="F6983" s="153">
        <v>449000</v>
      </c>
      <c r="G6983" s="153">
        <v>2245000</v>
      </c>
      <c r="H6983" s="50"/>
    </row>
    <row r="6984" spans="1:8" ht="29.25">
      <c r="A6984" s="151" t="s">
        <v>2222</v>
      </c>
      <c r="B6984" s="151" t="s">
        <v>86</v>
      </c>
      <c r="C6984" s="151" t="s">
        <v>87</v>
      </c>
      <c r="D6984" s="151" t="s">
        <v>72</v>
      </c>
      <c r="E6984" s="152">
        <v>10</v>
      </c>
      <c r="F6984" s="153">
        <v>169000</v>
      </c>
      <c r="G6984" s="153">
        <v>1690000</v>
      </c>
      <c r="H6984" s="50"/>
    </row>
    <row r="6985" spans="1:8" ht="29.25">
      <c r="A6985" s="151" t="s">
        <v>2222</v>
      </c>
      <c r="B6985" s="151" t="s">
        <v>98</v>
      </c>
      <c r="C6985" s="151" t="s">
        <v>99</v>
      </c>
      <c r="D6985" s="151" t="s">
        <v>72</v>
      </c>
      <c r="E6985" s="152">
        <v>5</v>
      </c>
      <c r="F6985" s="153">
        <v>99000</v>
      </c>
      <c r="G6985" s="153">
        <v>495000</v>
      </c>
      <c r="H6985" s="50"/>
    </row>
    <row r="6986" spans="1:8" ht="29.25">
      <c r="A6986" s="151" t="s">
        <v>2222</v>
      </c>
      <c r="B6986" s="151" t="s">
        <v>93</v>
      </c>
      <c r="C6986" s="151" t="s">
        <v>94</v>
      </c>
      <c r="D6986" s="151" t="s">
        <v>72</v>
      </c>
      <c r="E6986" s="152">
        <v>3</v>
      </c>
      <c r="F6986" s="153">
        <v>549000</v>
      </c>
      <c r="G6986" s="153">
        <v>1647000</v>
      </c>
      <c r="H6986" s="50"/>
    </row>
    <row r="6987" spans="1:8" ht="43.5">
      <c r="A6987" s="151" t="s">
        <v>2223</v>
      </c>
      <c r="B6987" s="151" t="s">
        <v>91</v>
      </c>
      <c r="C6987" s="151" t="s">
        <v>92</v>
      </c>
      <c r="D6987" s="151" t="s">
        <v>72</v>
      </c>
      <c r="E6987" s="152">
        <v>3</v>
      </c>
      <c r="F6987" s="153">
        <v>249000</v>
      </c>
      <c r="G6987" s="153">
        <v>747000</v>
      </c>
      <c r="H6987" s="50"/>
    </row>
    <row r="6988" spans="1:8" ht="43.5">
      <c r="A6988" s="151" t="s">
        <v>2223</v>
      </c>
      <c r="B6988" s="151" t="s">
        <v>96</v>
      </c>
      <c r="C6988" s="151" t="s">
        <v>97</v>
      </c>
      <c r="D6988" s="151" t="s">
        <v>72</v>
      </c>
      <c r="E6988" s="152">
        <v>3</v>
      </c>
      <c r="F6988" s="153">
        <v>449000</v>
      </c>
      <c r="G6988" s="153">
        <v>1347000</v>
      </c>
      <c r="H6988" s="50"/>
    </row>
    <row r="6989" spans="1:8" ht="43.5">
      <c r="A6989" s="151" t="s">
        <v>2223</v>
      </c>
      <c r="B6989" s="151" t="s">
        <v>86</v>
      </c>
      <c r="C6989" s="151" t="s">
        <v>87</v>
      </c>
      <c r="D6989" s="151" t="s">
        <v>72</v>
      </c>
      <c r="E6989" s="152">
        <v>9</v>
      </c>
      <c r="F6989" s="153">
        <v>169000</v>
      </c>
      <c r="G6989" s="153">
        <v>1521000</v>
      </c>
      <c r="H6989" s="50"/>
    </row>
    <row r="6990" spans="1:8" ht="43.5">
      <c r="A6990" s="151" t="s">
        <v>2224</v>
      </c>
      <c r="B6990" s="151" t="s">
        <v>91</v>
      </c>
      <c r="C6990" s="151" t="s">
        <v>92</v>
      </c>
      <c r="D6990" s="151" t="s">
        <v>72</v>
      </c>
      <c r="E6990" s="152">
        <v>1</v>
      </c>
      <c r="F6990" s="153">
        <v>249000</v>
      </c>
      <c r="G6990" s="153">
        <v>249000</v>
      </c>
      <c r="H6990" s="50"/>
    </row>
    <row r="6991" spans="1:8" ht="43.5">
      <c r="A6991" s="151" t="s">
        <v>2224</v>
      </c>
      <c r="B6991" s="151" t="s">
        <v>86</v>
      </c>
      <c r="C6991" s="151" t="s">
        <v>87</v>
      </c>
      <c r="D6991" s="151" t="s">
        <v>72</v>
      </c>
      <c r="E6991" s="152">
        <v>12</v>
      </c>
      <c r="F6991" s="153">
        <v>169000</v>
      </c>
      <c r="G6991" s="153">
        <v>2028000</v>
      </c>
      <c r="H6991" s="50"/>
    </row>
    <row r="6992" spans="1:8" ht="43.5">
      <c r="A6992" s="151" t="s">
        <v>2224</v>
      </c>
      <c r="B6992" s="151" t="s">
        <v>75</v>
      </c>
      <c r="C6992" s="151" t="s">
        <v>76</v>
      </c>
      <c r="D6992" s="151" t="s">
        <v>78</v>
      </c>
      <c r="E6992" s="152">
        <v>12</v>
      </c>
      <c r="F6992" s="153">
        <v>189000</v>
      </c>
      <c r="G6992" s="153">
        <v>2268000</v>
      </c>
      <c r="H6992" s="50"/>
    </row>
    <row r="6993" spans="1:8" ht="43.5">
      <c r="A6993" s="151" t="s">
        <v>2224</v>
      </c>
      <c r="B6993" s="151" t="s">
        <v>73</v>
      </c>
      <c r="C6993" s="151" t="s">
        <v>74</v>
      </c>
      <c r="D6993" s="151" t="s">
        <v>72</v>
      </c>
      <c r="E6993" s="152">
        <v>2</v>
      </c>
      <c r="F6993" s="153">
        <v>119000</v>
      </c>
      <c r="G6993" s="153">
        <v>238000</v>
      </c>
      <c r="H6993" s="50"/>
    </row>
    <row r="6994" spans="1:8" ht="43.5">
      <c r="A6994" s="151" t="s">
        <v>2225</v>
      </c>
      <c r="B6994" s="151" t="s">
        <v>98</v>
      </c>
      <c r="C6994" s="151" t="s">
        <v>99</v>
      </c>
      <c r="D6994" s="151" t="s">
        <v>72</v>
      </c>
      <c r="E6994" s="152">
        <v>2</v>
      </c>
      <c r="F6994" s="153">
        <v>99000</v>
      </c>
      <c r="G6994" s="153">
        <v>198000</v>
      </c>
      <c r="H6994" s="50"/>
    </row>
    <row r="6995" spans="1:8" ht="43.5">
      <c r="A6995" s="151" t="s">
        <v>2225</v>
      </c>
      <c r="B6995" s="151" t="s">
        <v>91</v>
      </c>
      <c r="C6995" s="151" t="s">
        <v>92</v>
      </c>
      <c r="D6995" s="151" t="s">
        <v>72</v>
      </c>
      <c r="E6995" s="152">
        <v>2</v>
      </c>
      <c r="F6995" s="153">
        <v>249000</v>
      </c>
      <c r="G6995" s="153">
        <v>498000</v>
      </c>
      <c r="H6995" s="50"/>
    </row>
    <row r="6996" spans="1:8" ht="43.5">
      <c r="A6996" s="151" t="s">
        <v>2225</v>
      </c>
      <c r="B6996" s="151" t="s">
        <v>73</v>
      </c>
      <c r="C6996" s="151" t="s">
        <v>74</v>
      </c>
      <c r="D6996" s="151" t="s">
        <v>72</v>
      </c>
      <c r="E6996" s="152">
        <v>12</v>
      </c>
      <c r="F6996" s="153">
        <v>119000</v>
      </c>
      <c r="G6996" s="153">
        <v>1428000</v>
      </c>
      <c r="H6996" s="50"/>
    </row>
    <row r="6997" spans="1:8" ht="43.5">
      <c r="A6997" s="151" t="s">
        <v>2226</v>
      </c>
      <c r="B6997" s="151" t="s">
        <v>98</v>
      </c>
      <c r="C6997" s="151" t="s">
        <v>99</v>
      </c>
      <c r="D6997" s="151" t="s">
        <v>72</v>
      </c>
      <c r="E6997" s="152">
        <v>8</v>
      </c>
      <c r="F6997" s="153">
        <v>99000</v>
      </c>
      <c r="G6997" s="153">
        <v>792000</v>
      </c>
      <c r="H6997" s="50"/>
    </row>
    <row r="6998" spans="1:8" ht="43.5">
      <c r="A6998" s="151" t="s">
        <v>2226</v>
      </c>
      <c r="B6998" s="151" t="s">
        <v>88</v>
      </c>
      <c r="C6998" s="151" t="s">
        <v>89</v>
      </c>
      <c r="D6998" s="151" t="s">
        <v>72</v>
      </c>
      <c r="E6998" s="152">
        <v>2</v>
      </c>
      <c r="F6998" s="153">
        <v>299000</v>
      </c>
      <c r="G6998" s="153">
        <v>598000</v>
      </c>
      <c r="H6998" s="50"/>
    </row>
    <row r="6999" spans="1:8" ht="43.5">
      <c r="A6999" s="151" t="s">
        <v>2226</v>
      </c>
      <c r="B6999" s="151" t="s">
        <v>69</v>
      </c>
      <c r="C6999" s="151" t="s">
        <v>70</v>
      </c>
      <c r="D6999" s="151" t="s">
        <v>72</v>
      </c>
      <c r="E6999" s="152">
        <v>5</v>
      </c>
      <c r="F6999" s="153">
        <v>149000</v>
      </c>
      <c r="G6999" s="153">
        <v>745000</v>
      </c>
      <c r="H6999" s="50"/>
    </row>
    <row r="7000" spans="1:8" ht="43.5">
      <c r="A7000" s="151" t="s">
        <v>2227</v>
      </c>
      <c r="B7000" s="151" t="s">
        <v>81</v>
      </c>
      <c r="C7000" s="151" t="s">
        <v>82</v>
      </c>
      <c r="D7000" s="151" t="s">
        <v>72</v>
      </c>
      <c r="E7000" s="152">
        <v>1</v>
      </c>
      <c r="F7000" s="153">
        <v>159000</v>
      </c>
      <c r="G7000" s="153">
        <v>159000</v>
      </c>
      <c r="H7000" s="50"/>
    </row>
    <row r="7001" spans="1:8" ht="43.5">
      <c r="A7001" s="151" t="s">
        <v>2227</v>
      </c>
      <c r="B7001" s="151" t="s">
        <v>91</v>
      </c>
      <c r="C7001" s="151" t="s">
        <v>92</v>
      </c>
      <c r="D7001" s="151" t="s">
        <v>72</v>
      </c>
      <c r="E7001" s="152">
        <v>2</v>
      </c>
      <c r="F7001" s="153">
        <v>249000</v>
      </c>
      <c r="G7001" s="153">
        <v>498000</v>
      </c>
      <c r="H7001" s="50"/>
    </row>
    <row r="7002" spans="1:8" ht="29.25">
      <c r="A7002" s="151" t="s">
        <v>2228</v>
      </c>
      <c r="B7002" s="151" t="s">
        <v>98</v>
      </c>
      <c r="C7002" s="151" t="s">
        <v>99</v>
      </c>
      <c r="D7002" s="151" t="s">
        <v>72</v>
      </c>
      <c r="E7002" s="152">
        <v>6</v>
      </c>
      <c r="F7002" s="153">
        <v>99000</v>
      </c>
      <c r="G7002" s="153">
        <v>594000</v>
      </c>
      <c r="H7002" s="50"/>
    </row>
    <row r="7003" spans="1:8" ht="29.25">
      <c r="A7003" s="151" t="s">
        <v>2228</v>
      </c>
      <c r="B7003" s="151" t="s">
        <v>75</v>
      </c>
      <c r="C7003" s="151" t="s">
        <v>76</v>
      </c>
      <c r="D7003" s="151" t="s">
        <v>78</v>
      </c>
      <c r="E7003" s="152">
        <v>10</v>
      </c>
      <c r="F7003" s="153">
        <v>189000</v>
      </c>
      <c r="G7003" s="153">
        <v>1890000</v>
      </c>
      <c r="H7003" s="50"/>
    </row>
    <row r="7004" spans="1:8" ht="29.25">
      <c r="A7004" s="151" t="s">
        <v>2228</v>
      </c>
      <c r="B7004" s="151" t="s">
        <v>96</v>
      </c>
      <c r="C7004" s="151" t="s">
        <v>97</v>
      </c>
      <c r="D7004" s="151" t="s">
        <v>72</v>
      </c>
      <c r="E7004" s="152">
        <v>2</v>
      </c>
      <c r="F7004" s="153">
        <v>449000</v>
      </c>
      <c r="G7004" s="153">
        <v>898000</v>
      </c>
      <c r="H7004" s="50"/>
    </row>
    <row r="7005" spans="1:8" ht="43.5">
      <c r="A7005" s="151" t="s">
        <v>2229</v>
      </c>
      <c r="B7005" s="151" t="s">
        <v>79</v>
      </c>
      <c r="C7005" s="151" t="s">
        <v>80</v>
      </c>
      <c r="D7005" s="151" t="s">
        <v>72</v>
      </c>
      <c r="E7005" s="152">
        <v>11</v>
      </c>
      <c r="F7005" s="153">
        <v>129000</v>
      </c>
      <c r="G7005" s="153">
        <v>1419000</v>
      </c>
      <c r="H7005" s="50"/>
    </row>
    <row r="7006" spans="1:8" ht="43.5">
      <c r="A7006" s="151" t="s">
        <v>2229</v>
      </c>
      <c r="B7006" s="151" t="s">
        <v>81</v>
      </c>
      <c r="C7006" s="151" t="s">
        <v>82</v>
      </c>
      <c r="D7006" s="151" t="s">
        <v>72</v>
      </c>
      <c r="E7006" s="152">
        <v>2</v>
      </c>
      <c r="F7006" s="153">
        <v>159000</v>
      </c>
      <c r="G7006" s="153">
        <v>318000</v>
      </c>
      <c r="H7006" s="50"/>
    </row>
    <row r="7007" spans="1:8" ht="43.5">
      <c r="A7007" s="151" t="s">
        <v>2229</v>
      </c>
      <c r="B7007" s="151" t="s">
        <v>101</v>
      </c>
      <c r="C7007" s="151" t="s">
        <v>102</v>
      </c>
      <c r="D7007" s="151" t="s">
        <v>78</v>
      </c>
      <c r="E7007" s="152">
        <v>10</v>
      </c>
      <c r="F7007" s="153">
        <v>139000</v>
      </c>
      <c r="G7007" s="153">
        <v>1390000</v>
      </c>
      <c r="H7007" s="50"/>
    </row>
    <row r="7008" spans="1:8" ht="43.5">
      <c r="A7008" s="151" t="s">
        <v>2229</v>
      </c>
      <c r="B7008" s="151" t="s">
        <v>98</v>
      </c>
      <c r="C7008" s="151" t="s">
        <v>99</v>
      </c>
      <c r="D7008" s="151" t="s">
        <v>72</v>
      </c>
      <c r="E7008" s="152">
        <v>4</v>
      </c>
      <c r="F7008" s="153">
        <v>99000</v>
      </c>
      <c r="G7008" s="153">
        <v>396000</v>
      </c>
      <c r="H7008" s="50"/>
    </row>
    <row r="7009" spans="1:8" ht="29.25">
      <c r="A7009" s="151" t="s">
        <v>2230</v>
      </c>
      <c r="B7009" s="151" t="s">
        <v>91</v>
      </c>
      <c r="C7009" s="151" t="s">
        <v>92</v>
      </c>
      <c r="D7009" s="151" t="s">
        <v>72</v>
      </c>
      <c r="E7009" s="152">
        <v>7</v>
      </c>
      <c r="F7009" s="153">
        <v>249000</v>
      </c>
      <c r="G7009" s="153">
        <v>1743000</v>
      </c>
      <c r="H7009" s="50"/>
    </row>
    <row r="7010" spans="1:8" ht="29.25">
      <c r="A7010" s="151" t="s">
        <v>2230</v>
      </c>
      <c r="B7010" s="151" t="s">
        <v>69</v>
      </c>
      <c r="C7010" s="151" t="s">
        <v>70</v>
      </c>
      <c r="D7010" s="151" t="s">
        <v>72</v>
      </c>
      <c r="E7010" s="152">
        <v>4</v>
      </c>
      <c r="F7010" s="153">
        <v>149000</v>
      </c>
      <c r="G7010" s="153">
        <v>596000</v>
      </c>
      <c r="H7010" s="50"/>
    </row>
    <row r="7011" spans="1:8" ht="29.25">
      <c r="A7011" s="151" t="s">
        <v>2230</v>
      </c>
      <c r="B7011" s="151" t="s">
        <v>83</v>
      </c>
      <c r="C7011" s="151" t="s">
        <v>84</v>
      </c>
      <c r="D7011" s="151" t="s">
        <v>72</v>
      </c>
      <c r="E7011" s="152">
        <v>7</v>
      </c>
      <c r="F7011" s="153">
        <v>125000</v>
      </c>
      <c r="G7011" s="153">
        <v>875000</v>
      </c>
      <c r="H7011" s="50"/>
    </row>
    <row r="7012" spans="1:8" ht="29.25">
      <c r="A7012" s="151" t="s">
        <v>2230</v>
      </c>
      <c r="B7012" s="151" t="s">
        <v>98</v>
      </c>
      <c r="C7012" s="151" t="s">
        <v>99</v>
      </c>
      <c r="D7012" s="151" t="s">
        <v>72</v>
      </c>
      <c r="E7012" s="152">
        <v>4</v>
      </c>
      <c r="F7012" s="153">
        <v>99000</v>
      </c>
      <c r="G7012" s="153">
        <v>396000</v>
      </c>
      <c r="H7012" s="50"/>
    </row>
    <row r="7013" spans="1:8" ht="29.25">
      <c r="A7013" s="151" t="s">
        <v>2231</v>
      </c>
      <c r="B7013" s="151" t="s">
        <v>86</v>
      </c>
      <c r="C7013" s="151" t="s">
        <v>87</v>
      </c>
      <c r="D7013" s="151" t="s">
        <v>72</v>
      </c>
      <c r="E7013" s="152">
        <v>10</v>
      </c>
      <c r="F7013" s="153">
        <v>169000</v>
      </c>
      <c r="G7013" s="153">
        <v>1690000</v>
      </c>
      <c r="H7013" s="50"/>
    </row>
    <row r="7014" spans="1:8" ht="29.25">
      <c r="A7014" s="151" t="s">
        <v>2231</v>
      </c>
      <c r="B7014" s="151" t="s">
        <v>75</v>
      </c>
      <c r="C7014" s="151" t="s">
        <v>76</v>
      </c>
      <c r="D7014" s="151" t="s">
        <v>78</v>
      </c>
      <c r="E7014" s="152">
        <v>8</v>
      </c>
      <c r="F7014" s="153">
        <v>189000</v>
      </c>
      <c r="G7014" s="153">
        <v>1512000</v>
      </c>
      <c r="H7014" s="50"/>
    </row>
    <row r="7015" spans="1:8" ht="29.25">
      <c r="A7015" s="151" t="s">
        <v>2231</v>
      </c>
      <c r="B7015" s="151" t="s">
        <v>101</v>
      </c>
      <c r="C7015" s="151" t="s">
        <v>102</v>
      </c>
      <c r="D7015" s="151" t="s">
        <v>78</v>
      </c>
      <c r="E7015" s="152">
        <v>4</v>
      </c>
      <c r="F7015" s="153">
        <v>139000</v>
      </c>
      <c r="G7015" s="153">
        <v>556000</v>
      </c>
      <c r="H7015" s="50"/>
    </row>
    <row r="7016" spans="1:8" ht="29.25">
      <c r="A7016" s="151" t="s">
        <v>2231</v>
      </c>
      <c r="B7016" s="151" t="s">
        <v>69</v>
      </c>
      <c r="C7016" s="151" t="s">
        <v>70</v>
      </c>
      <c r="D7016" s="151" t="s">
        <v>72</v>
      </c>
      <c r="E7016" s="152">
        <v>5</v>
      </c>
      <c r="F7016" s="153">
        <v>149000</v>
      </c>
      <c r="G7016" s="153">
        <v>745000</v>
      </c>
      <c r="H7016" s="50"/>
    </row>
    <row r="7017" spans="1:8" ht="29.25">
      <c r="A7017" s="151" t="s">
        <v>2231</v>
      </c>
      <c r="B7017" s="151" t="s">
        <v>93</v>
      </c>
      <c r="C7017" s="151" t="s">
        <v>94</v>
      </c>
      <c r="D7017" s="151" t="s">
        <v>72</v>
      </c>
      <c r="E7017" s="152">
        <v>1</v>
      </c>
      <c r="F7017" s="153">
        <v>549000</v>
      </c>
      <c r="G7017" s="153">
        <v>549000</v>
      </c>
      <c r="H7017" s="50"/>
    </row>
    <row r="7018" spans="1:8" ht="43.5">
      <c r="A7018" s="151" t="s">
        <v>2232</v>
      </c>
      <c r="B7018" s="151" t="s">
        <v>86</v>
      </c>
      <c r="C7018" s="151" t="s">
        <v>87</v>
      </c>
      <c r="D7018" s="151" t="s">
        <v>72</v>
      </c>
      <c r="E7018" s="152">
        <v>8</v>
      </c>
      <c r="F7018" s="153">
        <v>169000</v>
      </c>
      <c r="G7018" s="153">
        <v>1352000</v>
      </c>
      <c r="H7018" s="50"/>
    </row>
    <row r="7019" spans="1:8" ht="43.5">
      <c r="A7019" s="151" t="s">
        <v>2232</v>
      </c>
      <c r="B7019" s="151" t="s">
        <v>73</v>
      </c>
      <c r="C7019" s="151" t="s">
        <v>74</v>
      </c>
      <c r="D7019" s="151" t="s">
        <v>72</v>
      </c>
      <c r="E7019" s="152">
        <v>9</v>
      </c>
      <c r="F7019" s="153">
        <v>119000</v>
      </c>
      <c r="G7019" s="153">
        <v>1071000</v>
      </c>
      <c r="H7019" s="50"/>
    </row>
    <row r="7020" spans="1:8" ht="43.5">
      <c r="A7020" s="151" t="s">
        <v>2232</v>
      </c>
      <c r="B7020" s="151" t="s">
        <v>81</v>
      </c>
      <c r="C7020" s="151" t="s">
        <v>82</v>
      </c>
      <c r="D7020" s="151" t="s">
        <v>72</v>
      </c>
      <c r="E7020" s="152">
        <v>11</v>
      </c>
      <c r="F7020" s="153">
        <v>159000</v>
      </c>
      <c r="G7020" s="153">
        <v>1749000</v>
      </c>
      <c r="H7020" s="50"/>
    </row>
    <row r="7021" spans="1:8" ht="43.5">
      <c r="A7021" s="151" t="s">
        <v>2233</v>
      </c>
      <c r="B7021" s="151" t="s">
        <v>79</v>
      </c>
      <c r="C7021" s="151" t="s">
        <v>80</v>
      </c>
      <c r="D7021" s="151" t="s">
        <v>72</v>
      </c>
      <c r="E7021" s="152">
        <v>9</v>
      </c>
      <c r="F7021" s="153">
        <v>129000</v>
      </c>
      <c r="G7021" s="153">
        <v>1161000</v>
      </c>
      <c r="H7021" s="50"/>
    </row>
    <row r="7022" spans="1:8" ht="43.5">
      <c r="A7022" s="151" t="s">
        <v>2233</v>
      </c>
      <c r="B7022" s="151" t="s">
        <v>91</v>
      </c>
      <c r="C7022" s="151" t="s">
        <v>92</v>
      </c>
      <c r="D7022" s="151" t="s">
        <v>72</v>
      </c>
      <c r="E7022" s="152">
        <v>7</v>
      </c>
      <c r="F7022" s="153">
        <v>249000</v>
      </c>
      <c r="G7022" s="153">
        <v>1743000</v>
      </c>
      <c r="H7022" s="50"/>
    </row>
    <row r="7023" spans="1:8" ht="43.5">
      <c r="A7023" s="151" t="s">
        <v>2233</v>
      </c>
      <c r="B7023" s="151" t="s">
        <v>69</v>
      </c>
      <c r="C7023" s="151" t="s">
        <v>70</v>
      </c>
      <c r="D7023" s="151" t="s">
        <v>72</v>
      </c>
      <c r="E7023" s="152">
        <v>6</v>
      </c>
      <c r="F7023" s="153">
        <v>149000</v>
      </c>
      <c r="G7023" s="153">
        <v>894000</v>
      </c>
      <c r="H7023" s="50"/>
    </row>
    <row r="7024" spans="1:8" ht="29.25">
      <c r="A7024" s="151" t="s">
        <v>2234</v>
      </c>
      <c r="B7024" s="151" t="s">
        <v>101</v>
      </c>
      <c r="C7024" s="151" t="s">
        <v>102</v>
      </c>
      <c r="D7024" s="151" t="s">
        <v>78</v>
      </c>
      <c r="E7024" s="152">
        <v>8</v>
      </c>
      <c r="F7024" s="153">
        <v>139000</v>
      </c>
      <c r="G7024" s="153">
        <v>1112000</v>
      </c>
      <c r="H7024" s="50"/>
    </row>
    <row r="7025" spans="1:8" ht="29.25">
      <c r="A7025" s="151" t="s">
        <v>2234</v>
      </c>
      <c r="B7025" s="151" t="s">
        <v>96</v>
      </c>
      <c r="C7025" s="151" t="s">
        <v>97</v>
      </c>
      <c r="D7025" s="151" t="s">
        <v>72</v>
      </c>
      <c r="E7025" s="152">
        <v>3</v>
      </c>
      <c r="F7025" s="153">
        <v>449000</v>
      </c>
      <c r="G7025" s="153">
        <v>1347000</v>
      </c>
      <c r="H7025" s="50"/>
    </row>
    <row r="7026" spans="1:8" ht="29.25">
      <c r="A7026" s="151" t="s">
        <v>2234</v>
      </c>
      <c r="B7026" s="151" t="s">
        <v>69</v>
      </c>
      <c r="C7026" s="151" t="s">
        <v>70</v>
      </c>
      <c r="D7026" s="151" t="s">
        <v>72</v>
      </c>
      <c r="E7026" s="152">
        <v>9</v>
      </c>
      <c r="F7026" s="153">
        <v>149000</v>
      </c>
      <c r="G7026" s="153">
        <v>1341000</v>
      </c>
      <c r="H7026" s="50"/>
    </row>
    <row r="7027" spans="1:8" ht="43.5">
      <c r="A7027" s="151" t="s">
        <v>2235</v>
      </c>
      <c r="B7027" s="151" t="s">
        <v>93</v>
      </c>
      <c r="C7027" s="151" t="s">
        <v>94</v>
      </c>
      <c r="D7027" s="151" t="s">
        <v>72</v>
      </c>
      <c r="E7027" s="152">
        <v>3</v>
      </c>
      <c r="F7027" s="153">
        <v>549000</v>
      </c>
      <c r="G7027" s="153">
        <v>1647000</v>
      </c>
      <c r="H7027" s="50"/>
    </row>
    <row r="7028" spans="1:8" ht="43.5">
      <c r="A7028" s="151" t="s">
        <v>2235</v>
      </c>
      <c r="B7028" s="151" t="s">
        <v>91</v>
      </c>
      <c r="C7028" s="151" t="s">
        <v>92</v>
      </c>
      <c r="D7028" s="151" t="s">
        <v>72</v>
      </c>
      <c r="E7028" s="152">
        <v>3</v>
      </c>
      <c r="F7028" s="153">
        <v>249000</v>
      </c>
      <c r="G7028" s="153">
        <v>747000</v>
      </c>
      <c r="H7028" s="50"/>
    </row>
    <row r="7029" spans="1:8" ht="43.5">
      <c r="A7029" s="151" t="s">
        <v>2235</v>
      </c>
      <c r="B7029" s="151" t="s">
        <v>79</v>
      </c>
      <c r="C7029" s="151" t="s">
        <v>80</v>
      </c>
      <c r="D7029" s="151" t="s">
        <v>72</v>
      </c>
      <c r="E7029" s="152">
        <v>3</v>
      </c>
      <c r="F7029" s="153">
        <v>129000</v>
      </c>
      <c r="G7029" s="153">
        <v>387000</v>
      </c>
      <c r="H7029" s="50"/>
    </row>
    <row r="7030" spans="1:8" ht="43.5">
      <c r="A7030" s="151" t="s">
        <v>2236</v>
      </c>
      <c r="B7030" s="151" t="s">
        <v>98</v>
      </c>
      <c r="C7030" s="151" t="s">
        <v>99</v>
      </c>
      <c r="D7030" s="151" t="s">
        <v>72</v>
      </c>
      <c r="E7030" s="152">
        <v>1</v>
      </c>
      <c r="F7030" s="153">
        <v>99000</v>
      </c>
      <c r="G7030" s="153">
        <v>99000</v>
      </c>
      <c r="H7030" s="50"/>
    </row>
    <row r="7031" spans="1:8" ht="43.5">
      <c r="A7031" s="151" t="s">
        <v>2236</v>
      </c>
      <c r="B7031" s="151" t="s">
        <v>83</v>
      </c>
      <c r="C7031" s="151" t="s">
        <v>84</v>
      </c>
      <c r="D7031" s="151" t="s">
        <v>72</v>
      </c>
      <c r="E7031" s="152">
        <v>2</v>
      </c>
      <c r="F7031" s="153">
        <v>125000</v>
      </c>
      <c r="G7031" s="153">
        <v>250000</v>
      </c>
      <c r="H7031" s="50"/>
    </row>
    <row r="7032" spans="1:8" ht="43.5">
      <c r="A7032" s="151" t="s">
        <v>2236</v>
      </c>
      <c r="B7032" s="151" t="s">
        <v>101</v>
      </c>
      <c r="C7032" s="151" t="s">
        <v>102</v>
      </c>
      <c r="D7032" s="151" t="s">
        <v>78</v>
      </c>
      <c r="E7032" s="152">
        <v>5</v>
      </c>
      <c r="F7032" s="153">
        <v>139000</v>
      </c>
      <c r="G7032" s="153">
        <v>695000</v>
      </c>
      <c r="H7032" s="50"/>
    </row>
    <row r="7033" spans="1:8" ht="43.5">
      <c r="A7033" s="151" t="s">
        <v>2236</v>
      </c>
      <c r="B7033" s="151" t="s">
        <v>75</v>
      </c>
      <c r="C7033" s="151" t="s">
        <v>76</v>
      </c>
      <c r="D7033" s="151" t="s">
        <v>78</v>
      </c>
      <c r="E7033" s="152">
        <v>7</v>
      </c>
      <c r="F7033" s="153">
        <v>189000</v>
      </c>
      <c r="G7033" s="153">
        <v>1323000</v>
      </c>
      <c r="H7033" s="50"/>
    </row>
    <row r="7034" spans="1:8" ht="29.25">
      <c r="A7034" s="151" t="s">
        <v>2237</v>
      </c>
      <c r="B7034" s="151" t="s">
        <v>81</v>
      </c>
      <c r="C7034" s="151" t="s">
        <v>82</v>
      </c>
      <c r="D7034" s="151" t="s">
        <v>72</v>
      </c>
      <c r="E7034" s="152">
        <v>2</v>
      </c>
      <c r="F7034" s="153">
        <v>159000</v>
      </c>
      <c r="G7034" s="153">
        <v>318000</v>
      </c>
      <c r="H7034" s="50"/>
    </row>
    <row r="7035" spans="1:8" ht="29.25">
      <c r="A7035" s="151" t="s">
        <v>2237</v>
      </c>
      <c r="B7035" s="151" t="s">
        <v>83</v>
      </c>
      <c r="C7035" s="151" t="s">
        <v>84</v>
      </c>
      <c r="D7035" s="151" t="s">
        <v>72</v>
      </c>
      <c r="E7035" s="152">
        <v>11</v>
      </c>
      <c r="F7035" s="153">
        <v>125000</v>
      </c>
      <c r="G7035" s="153">
        <v>1375000</v>
      </c>
      <c r="H7035" s="50"/>
    </row>
    <row r="7036" spans="1:8" ht="29.25">
      <c r="A7036" s="151" t="s">
        <v>2237</v>
      </c>
      <c r="B7036" s="151" t="s">
        <v>88</v>
      </c>
      <c r="C7036" s="151" t="s">
        <v>89</v>
      </c>
      <c r="D7036" s="151" t="s">
        <v>72</v>
      </c>
      <c r="E7036" s="152">
        <v>2</v>
      </c>
      <c r="F7036" s="153">
        <v>299000</v>
      </c>
      <c r="G7036" s="153">
        <v>598000</v>
      </c>
      <c r="H7036" s="50"/>
    </row>
    <row r="7037" spans="1:8" ht="29.25">
      <c r="A7037" s="151" t="s">
        <v>2237</v>
      </c>
      <c r="B7037" s="151" t="s">
        <v>69</v>
      </c>
      <c r="C7037" s="151" t="s">
        <v>70</v>
      </c>
      <c r="D7037" s="151" t="s">
        <v>72</v>
      </c>
      <c r="E7037" s="152">
        <v>12</v>
      </c>
      <c r="F7037" s="153">
        <v>149000</v>
      </c>
      <c r="G7037" s="153">
        <v>1788000</v>
      </c>
      <c r="H7037" s="50"/>
    </row>
    <row r="7038" spans="1:8" ht="29.25">
      <c r="A7038" s="151" t="s">
        <v>2238</v>
      </c>
      <c r="B7038" s="151" t="s">
        <v>73</v>
      </c>
      <c r="C7038" s="151" t="s">
        <v>74</v>
      </c>
      <c r="D7038" s="151" t="s">
        <v>72</v>
      </c>
      <c r="E7038" s="152">
        <v>10</v>
      </c>
      <c r="F7038" s="153">
        <v>119000</v>
      </c>
      <c r="G7038" s="153">
        <v>1190000</v>
      </c>
      <c r="H7038" s="50"/>
    </row>
    <row r="7039" spans="1:8" ht="29.25">
      <c r="A7039" s="151" t="s">
        <v>2238</v>
      </c>
      <c r="B7039" s="151" t="s">
        <v>83</v>
      </c>
      <c r="C7039" s="151" t="s">
        <v>84</v>
      </c>
      <c r="D7039" s="151" t="s">
        <v>72</v>
      </c>
      <c r="E7039" s="152">
        <v>2</v>
      </c>
      <c r="F7039" s="153">
        <v>125000</v>
      </c>
      <c r="G7039" s="153">
        <v>250000</v>
      </c>
      <c r="H7039" s="50"/>
    </row>
    <row r="7040" spans="1:8" ht="43.5">
      <c r="A7040" s="151" t="s">
        <v>2239</v>
      </c>
      <c r="B7040" s="151" t="s">
        <v>69</v>
      </c>
      <c r="C7040" s="151" t="s">
        <v>70</v>
      </c>
      <c r="D7040" s="151" t="s">
        <v>72</v>
      </c>
      <c r="E7040" s="152">
        <v>2</v>
      </c>
      <c r="F7040" s="153">
        <v>149000</v>
      </c>
      <c r="G7040" s="153">
        <v>298000</v>
      </c>
      <c r="H7040" s="50"/>
    </row>
    <row r="7041" spans="1:8" ht="43.5">
      <c r="A7041" s="151" t="s">
        <v>2239</v>
      </c>
      <c r="B7041" s="151" t="s">
        <v>93</v>
      </c>
      <c r="C7041" s="151" t="s">
        <v>94</v>
      </c>
      <c r="D7041" s="151" t="s">
        <v>72</v>
      </c>
      <c r="E7041" s="152">
        <v>3</v>
      </c>
      <c r="F7041" s="153">
        <v>549000</v>
      </c>
      <c r="G7041" s="153">
        <v>1647000</v>
      </c>
      <c r="H7041" s="50"/>
    </row>
    <row r="7042" spans="1:8" ht="43.5">
      <c r="A7042" s="151" t="s">
        <v>2239</v>
      </c>
      <c r="B7042" s="151" t="s">
        <v>73</v>
      </c>
      <c r="C7042" s="151" t="s">
        <v>74</v>
      </c>
      <c r="D7042" s="151" t="s">
        <v>72</v>
      </c>
      <c r="E7042" s="152">
        <v>5</v>
      </c>
      <c r="F7042" s="153">
        <v>119000</v>
      </c>
      <c r="G7042" s="153">
        <v>595000</v>
      </c>
      <c r="H7042" s="50"/>
    </row>
    <row r="7043" spans="1:8" ht="43.5">
      <c r="A7043" s="151" t="s">
        <v>2239</v>
      </c>
      <c r="B7043" s="151" t="s">
        <v>88</v>
      </c>
      <c r="C7043" s="151" t="s">
        <v>89</v>
      </c>
      <c r="D7043" s="151" t="s">
        <v>72</v>
      </c>
      <c r="E7043" s="152">
        <v>6</v>
      </c>
      <c r="F7043" s="153">
        <v>299000</v>
      </c>
      <c r="G7043" s="153">
        <v>1794000</v>
      </c>
      <c r="H7043" s="50"/>
    </row>
    <row r="7044" spans="1:8" ht="43.5">
      <c r="A7044" s="151" t="s">
        <v>2240</v>
      </c>
      <c r="B7044" s="151" t="s">
        <v>86</v>
      </c>
      <c r="C7044" s="151" t="s">
        <v>87</v>
      </c>
      <c r="D7044" s="151" t="s">
        <v>72</v>
      </c>
      <c r="E7044" s="152">
        <v>5</v>
      </c>
      <c r="F7044" s="153">
        <v>169000</v>
      </c>
      <c r="G7044" s="153">
        <v>845000</v>
      </c>
      <c r="H7044" s="50"/>
    </row>
    <row r="7045" spans="1:8" ht="43.5">
      <c r="A7045" s="151" t="s">
        <v>2240</v>
      </c>
      <c r="B7045" s="151" t="s">
        <v>81</v>
      </c>
      <c r="C7045" s="151" t="s">
        <v>82</v>
      </c>
      <c r="D7045" s="151" t="s">
        <v>72</v>
      </c>
      <c r="E7045" s="152">
        <v>8</v>
      </c>
      <c r="F7045" s="153">
        <v>159000</v>
      </c>
      <c r="G7045" s="153">
        <v>1272000</v>
      </c>
      <c r="H7045" s="50"/>
    </row>
    <row r="7046" spans="1:8" ht="43.5">
      <c r="A7046" s="151" t="s">
        <v>2241</v>
      </c>
      <c r="B7046" s="151" t="s">
        <v>86</v>
      </c>
      <c r="C7046" s="151" t="s">
        <v>87</v>
      </c>
      <c r="D7046" s="151" t="s">
        <v>72</v>
      </c>
      <c r="E7046" s="152">
        <v>2</v>
      </c>
      <c r="F7046" s="153">
        <v>169000</v>
      </c>
      <c r="G7046" s="153">
        <v>338000</v>
      </c>
      <c r="H7046" s="50"/>
    </row>
    <row r="7047" spans="1:8" ht="43.5">
      <c r="A7047" s="151" t="s">
        <v>2241</v>
      </c>
      <c r="B7047" s="151" t="s">
        <v>83</v>
      </c>
      <c r="C7047" s="151" t="s">
        <v>84</v>
      </c>
      <c r="D7047" s="151" t="s">
        <v>72</v>
      </c>
      <c r="E7047" s="152">
        <v>6</v>
      </c>
      <c r="F7047" s="153">
        <v>125000</v>
      </c>
      <c r="G7047" s="153">
        <v>750000</v>
      </c>
      <c r="H7047" s="50"/>
    </row>
    <row r="7048" spans="1:8" ht="43.5">
      <c r="A7048" s="151" t="s">
        <v>2241</v>
      </c>
      <c r="B7048" s="151" t="s">
        <v>91</v>
      </c>
      <c r="C7048" s="151" t="s">
        <v>92</v>
      </c>
      <c r="D7048" s="151" t="s">
        <v>72</v>
      </c>
      <c r="E7048" s="152">
        <v>7</v>
      </c>
      <c r="F7048" s="153">
        <v>249000</v>
      </c>
      <c r="G7048" s="153">
        <v>1743000</v>
      </c>
      <c r="H7048" s="50"/>
    </row>
    <row r="7049" spans="1:8" ht="43.5">
      <c r="A7049" s="151" t="s">
        <v>2241</v>
      </c>
      <c r="B7049" s="151" t="s">
        <v>79</v>
      </c>
      <c r="C7049" s="151" t="s">
        <v>80</v>
      </c>
      <c r="D7049" s="151" t="s">
        <v>72</v>
      </c>
      <c r="E7049" s="152">
        <v>8</v>
      </c>
      <c r="F7049" s="153">
        <v>129000</v>
      </c>
      <c r="G7049" s="153">
        <v>1032000</v>
      </c>
      <c r="H7049" s="50"/>
    </row>
    <row r="7050" spans="1:8" ht="43.5">
      <c r="A7050" s="151" t="s">
        <v>2242</v>
      </c>
      <c r="B7050" s="151" t="s">
        <v>79</v>
      </c>
      <c r="C7050" s="151" t="s">
        <v>80</v>
      </c>
      <c r="D7050" s="151" t="s">
        <v>72</v>
      </c>
      <c r="E7050" s="152">
        <v>2</v>
      </c>
      <c r="F7050" s="153">
        <v>129000</v>
      </c>
      <c r="G7050" s="153">
        <v>258000</v>
      </c>
      <c r="H7050" s="50"/>
    </row>
    <row r="7051" spans="1:8" ht="43.5">
      <c r="A7051" s="151" t="s">
        <v>2242</v>
      </c>
      <c r="B7051" s="151" t="s">
        <v>101</v>
      </c>
      <c r="C7051" s="151" t="s">
        <v>102</v>
      </c>
      <c r="D7051" s="151" t="s">
        <v>78</v>
      </c>
      <c r="E7051" s="152">
        <v>1</v>
      </c>
      <c r="F7051" s="153">
        <v>139000</v>
      </c>
      <c r="G7051" s="153">
        <v>139000</v>
      </c>
      <c r="H7051" s="50"/>
    </row>
    <row r="7052" spans="1:8" ht="43.5">
      <c r="A7052" s="151" t="s">
        <v>2242</v>
      </c>
      <c r="B7052" s="151" t="s">
        <v>93</v>
      </c>
      <c r="C7052" s="151" t="s">
        <v>94</v>
      </c>
      <c r="D7052" s="151" t="s">
        <v>72</v>
      </c>
      <c r="E7052" s="152">
        <v>3</v>
      </c>
      <c r="F7052" s="153">
        <v>549000</v>
      </c>
      <c r="G7052" s="153">
        <v>1647000</v>
      </c>
      <c r="H7052" s="50"/>
    </row>
    <row r="7053" spans="1:8" ht="29.25">
      <c r="A7053" s="151" t="s">
        <v>2243</v>
      </c>
      <c r="B7053" s="151" t="s">
        <v>69</v>
      </c>
      <c r="C7053" s="151" t="s">
        <v>70</v>
      </c>
      <c r="D7053" s="151" t="s">
        <v>72</v>
      </c>
      <c r="E7053" s="152">
        <v>7</v>
      </c>
      <c r="F7053" s="153">
        <v>149000</v>
      </c>
      <c r="G7053" s="153">
        <v>1043000</v>
      </c>
      <c r="H7053" s="50"/>
    </row>
    <row r="7054" spans="1:8" ht="29.25">
      <c r="A7054" s="151" t="s">
        <v>2243</v>
      </c>
      <c r="B7054" s="151" t="s">
        <v>81</v>
      </c>
      <c r="C7054" s="151" t="s">
        <v>82</v>
      </c>
      <c r="D7054" s="151" t="s">
        <v>72</v>
      </c>
      <c r="E7054" s="152">
        <v>11</v>
      </c>
      <c r="F7054" s="153">
        <v>159000</v>
      </c>
      <c r="G7054" s="153">
        <v>1749000</v>
      </c>
      <c r="H7054" s="50"/>
    </row>
    <row r="7055" spans="1:8" ht="29.25">
      <c r="A7055" s="151" t="s">
        <v>2243</v>
      </c>
      <c r="B7055" s="151" t="s">
        <v>86</v>
      </c>
      <c r="C7055" s="151" t="s">
        <v>87</v>
      </c>
      <c r="D7055" s="151" t="s">
        <v>72</v>
      </c>
      <c r="E7055" s="152">
        <v>3</v>
      </c>
      <c r="F7055" s="153">
        <v>169000</v>
      </c>
      <c r="G7055" s="153">
        <v>507000</v>
      </c>
      <c r="H7055" s="50"/>
    </row>
    <row r="7056" spans="1:8" ht="29.25">
      <c r="A7056" s="151" t="s">
        <v>2243</v>
      </c>
      <c r="B7056" s="151" t="s">
        <v>73</v>
      </c>
      <c r="C7056" s="151" t="s">
        <v>74</v>
      </c>
      <c r="D7056" s="151" t="s">
        <v>72</v>
      </c>
      <c r="E7056" s="152">
        <v>7</v>
      </c>
      <c r="F7056" s="153">
        <v>119000</v>
      </c>
      <c r="G7056" s="153">
        <v>833000</v>
      </c>
      <c r="H7056" s="50"/>
    </row>
    <row r="7057" spans="1:8" ht="29.25">
      <c r="A7057" s="151" t="s">
        <v>2243</v>
      </c>
      <c r="B7057" s="151" t="s">
        <v>98</v>
      </c>
      <c r="C7057" s="151" t="s">
        <v>99</v>
      </c>
      <c r="D7057" s="151" t="s">
        <v>72</v>
      </c>
      <c r="E7057" s="152">
        <v>10</v>
      </c>
      <c r="F7057" s="153">
        <v>99000</v>
      </c>
      <c r="G7057" s="153">
        <v>990000</v>
      </c>
      <c r="H7057" s="50"/>
    </row>
    <row r="7058" spans="1:8" ht="43.5">
      <c r="A7058" s="151" t="s">
        <v>2244</v>
      </c>
      <c r="B7058" s="151" t="s">
        <v>98</v>
      </c>
      <c r="C7058" s="151" t="s">
        <v>99</v>
      </c>
      <c r="D7058" s="151" t="s">
        <v>72</v>
      </c>
      <c r="E7058" s="152">
        <v>8</v>
      </c>
      <c r="F7058" s="153">
        <v>99000</v>
      </c>
      <c r="G7058" s="153">
        <v>792000</v>
      </c>
      <c r="H7058" s="50"/>
    </row>
    <row r="7059" spans="1:8" ht="43.5">
      <c r="A7059" s="151" t="s">
        <v>2244</v>
      </c>
      <c r="B7059" s="151" t="s">
        <v>75</v>
      </c>
      <c r="C7059" s="151" t="s">
        <v>76</v>
      </c>
      <c r="D7059" s="151" t="s">
        <v>78</v>
      </c>
      <c r="E7059" s="152">
        <v>11</v>
      </c>
      <c r="F7059" s="153">
        <v>189000</v>
      </c>
      <c r="G7059" s="153">
        <v>2079000</v>
      </c>
      <c r="H7059" s="50"/>
    </row>
    <row r="7060" spans="1:8" ht="43.5">
      <c r="A7060" s="151" t="s">
        <v>2244</v>
      </c>
      <c r="B7060" s="151" t="s">
        <v>101</v>
      </c>
      <c r="C7060" s="151" t="s">
        <v>102</v>
      </c>
      <c r="D7060" s="151" t="s">
        <v>78</v>
      </c>
      <c r="E7060" s="152">
        <v>5</v>
      </c>
      <c r="F7060" s="153">
        <v>139000</v>
      </c>
      <c r="G7060" s="153">
        <v>695000</v>
      </c>
      <c r="H7060" s="50"/>
    </row>
    <row r="7061" spans="1:8" ht="43.5">
      <c r="A7061" s="151" t="s">
        <v>2244</v>
      </c>
      <c r="B7061" s="151" t="s">
        <v>69</v>
      </c>
      <c r="C7061" s="151" t="s">
        <v>70</v>
      </c>
      <c r="D7061" s="151" t="s">
        <v>72</v>
      </c>
      <c r="E7061" s="152">
        <v>2</v>
      </c>
      <c r="F7061" s="153">
        <v>149000</v>
      </c>
      <c r="G7061" s="153">
        <v>298000</v>
      </c>
      <c r="H7061" s="50"/>
    </row>
    <row r="7062" spans="1:8" ht="43.5">
      <c r="A7062" s="151" t="s">
        <v>2244</v>
      </c>
      <c r="B7062" s="151" t="s">
        <v>96</v>
      </c>
      <c r="C7062" s="151" t="s">
        <v>97</v>
      </c>
      <c r="D7062" s="151" t="s">
        <v>72</v>
      </c>
      <c r="E7062" s="152">
        <v>1</v>
      </c>
      <c r="F7062" s="153">
        <v>449000</v>
      </c>
      <c r="G7062" s="153">
        <v>449000</v>
      </c>
      <c r="H7062" s="50"/>
    </row>
    <row r="7063" spans="1:8" ht="29.25">
      <c r="A7063" s="151" t="s">
        <v>2245</v>
      </c>
      <c r="B7063" s="151" t="s">
        <v>88</v>
      </c>
      <c r="C7063" s="151" t="s">
        <v>89</v>
      </c>
      <c r="D7063" s="151" t="s">
        <v>72</v>
      </c>
      <c r="E7063" s="152">
        <v>5</v>
      </c>
      <c r="F7063" s="153">
        <v>299000</v>
      </c>
      <c r="G7063" s="153">
        <v>1495000</v>
      </c>
      <c r="H7063" s="50"/>
    </row>
    <row r="7064" spans="1:8" ht="29.25">
      <c r="A7064" s="151" t="s">
        <v>2246</v>
      </c>
      <c r="B7064" s="151" t="s">
        <v>79</v>
      </c>
      <c r="C7064" s="151" t="s">
        <v>80</v>
      </c>
      <c r="D7064" s="151" t="s">
        <v>72</v>
      </c>
      <c r="E7064" s="152">
        <v>1</v>
      </c>
      <c r="F7064" s="153">
        <v>129000</v>
      </c>
      <c r="G7064" s="153">
        <v>129000</v>
      </c>
      <c r="H7064" s="50"/>
    </row>
    <row r="7065" spans="1:8" ht="29.25">
      <c r="A7065" s="151" t="s">
        <v>2246</v>
      </c>
      <c r="B7065" s="151" t="s">
        <v>96</v>
      </c>
      <c r="C7065" s="151" t="s">
        <v>97</v>
      </c>
      <c r="D7065" s="151" t="s">
        <v>72</v>
      </c>
      <c r="E7065" s="152">
        <v>5</v>
      </c>
      <c r="F7065" s="153">
        <v>449000</v>
      </c>
      <c r="G7065" s="153">
        <v>2245000</v>
      </c>
      <c r="H7065" s="50"/>
    </row>
    <row r="7066" spans="1:8" ht="29.25">
      <c r="A7066" s="151" t="s">
        <v>2246</v>
      </c>
      <c r="B7066" s="151" t="s">
        <v>91</v>
      </c>
      <c r="C7066" s="151" t="s">
        <v>92</v>
      </c>
      <c r="D7066" s="151" t="s">
        <v>72</v>
      </c>
      <c r="E7066" s="152">
        <v>5</v>
      </c>
      <c r="F7066" s="153">
        <v>249000</v>
      </c>
      <c r="G7066" s="153">
        <v>1245000</v>
      </c>
      <c r="H7066" s="50"/>
    </row>
    <row r="7067" spans="1:8" ht="29.25">
      <c r="A7067" s="151" t="s">
        <v>2246</v>
      </c>
      <c r="B7067" s="151" t="s">
        <v>81</v>
      </c>
      <c r="C7067" s="151" t="s">
        <v>82</v>
      </c>
      <c r="D7067" s="151" t="s">
        <v>72</v>
      </c>
      <c r="E7067" s="152">
        <v>4</v>
      </c>
      <c r="F7067" s="153">
        <v>159000</v>
      </c>
      <c r="G7067" s="153">
        <v>636000</v>
      </c>
      <c r="H7067" s="50"/>
    </row>
    <row r="7068" spans="1:8" ht="29.25">
      <c r="A7068" s="151" t="s">
        <v>2247</v>
      </c>
      <c r="B7068" s="151" t="s">
        <v>79</v>
      </c>
      <c r="C7068" s="151" t="s">
        <v>80</v>
      </c>
      <c r="D7068" s="151" t="s">
        <v>72</v>
      </c>
      <c r="E7068" s="152">
        <v>2</v>
      </c>
      <c r="F7068" s="153">
        <v>129000</v>
      </c>
      <c r="G7068" s="153">
        <v>258000</v>
      </c>
      <c r="H7068" s="50"/>
    </row>
    <row r="7069" spans="1:8" ht="29.25">
      <c r="A7069" s="151" t="s">
        <v>2247</v>
      </c>
      <c r="B7069" s="151" t="s">
        <v>93</v>
      </c>
      <c r="C7069" s="151" t="s">
        <v>94</v>
      </c>
      <c r="D7069" s="151" t="s">
        <v>72</v>
      </c>
      <c r="E7069" s="152">
        <v>2</v>
      </c>
      <c r="F7069" s="153">
        <v>549000</v>
      </c>
      <c r="G7069" s="153">
        <v>1098000</v>
      </c>
      <c r="H7069" s="50"/>
    </row>
    <row r="7070" spans="1:8" ht="29.25">
      <c r="A7070" s="151" t="s">
        <v>2247</v>
      </c>
      <c r="B7070" s="151" t="s">
        <v>69</v>
      </c>
      <c r="C7070" s="151" t="s">
        <v>70</v>
      </c>
      <c r="D7070" s="151" t="s">
        <v>72</v>
      </c>
      <c r="E7070" s="152">
        <v>1</v>
      </c>
      <c r="F7070" s="153">
        <v>149000</v>
      </c>
      <c r="G7070" s="153">
        <v>149000</v>
      </c>
      <c r="H7070" s="50"/>
    </row>
    <row r="7071" spans="1:8" ht="29.25">
      <c r="A7071" s="151" t="s">
        <v>2247</v>
      </c>
      <c r="B7071" s="151" t="s">
        <v>86</v>
      </c>
      <c r="C7071" s="151" t="s">
        <v>87</v>
      </c>
      <c r="D7071" s="151" t="s">
        <v>72</v>
      </c>
      <c r="E7071" s="152">
        <v>5</v>
      </c>
      <c r="F7071" s="153">
        <v>169000</v>
      </c>
      <c r="G7071" s="153">
        <v>845000</v>
      </c>
      <c r="H7071" s="50"/>
    </row>
    <row r="7072" spans="1:8" ht="29.25">
      <c r="A7072" s="151" t="s">
        <v>2248</v>
      </c>
      <c r="B7072" s="151" t="s">
        <v>79</v>
      </c>
      <c r="C7072" s="151" t="s">
        <v>80</v>
      </c>
      <c r="D7072" s="151" t="s">
        <v>72</v>
      </c>
      <c r="E7072" s="152">
        <v>6</v>
      </c>
      <c r="F7072" s="153">
        <v>129000</v>
      </c>
      <c r="G7072" s="153">
        <v>774000</v>
      </c>
      <c r="H7072" s="50"/>
    </row>
    <row r="7073" spans="1:8" ht="29.25">
      <c r="A7073" s="151" t="s">
        <v>2248</v>
      </c>
      <c r="B7073" s="151" t="s">
        <v>83</v>
      </c>
      <c r="C7073" s="151" t="s">
        <v>84</v>
      </c>
      <c r="D7073" s="151" t="s">
        <v>72</v>
      </c>
      <c r="E7073" s="152">
        <v>11</v>
      </c>
      <c r="F7073" s="153">
        <v>125000</v>
      </c>
      <c r="G7073" s="153">
        <v>1375000</v>
      </c>
      <c r="H7073" s="50"/>
    </row>
    <row r="7074" spans="1:8" ht="29.25">
      <c r="A7074" s="151" t="s">
        <v>2248</v>
      </c>
      <c r="B7074" s="151" t="s">
        <v>88</v>
      </c>
      <c r="C7074" s="151" t="s">
        <v>89</v>
      </c>
      <c r="D7074" s="151" t="s">
        <v>72</v>
      </c>
      <c r="E7074" s="152">
        <v>6</v>
      </c>
      <c r="F7074" s="153">
        <v>299000</v>
      </c>
      <c r="G7074" s="153">
        <v>1794000</v>
      </c>
      <c r="H7074" s="50"/>
    </row>
    <row r="7075" spans="1:8" ht="29.25">
      <c r="A7075" s="151" t="s">
        <v>2248</v>
      </c>
      <c r="B7075" s="151" t="s">
        <v>93</v>
      </c>
      <c r="C7075" s="151" t="s">
        <v>94</v>
      </c>
      <c r="D7075" s="151" t="s">
        <v>72</v>
      </c>
      <c r="E7075" s="152">
        <v>1</v>
      </c>
      <c r="F7075" s="153">
        <v>549000</v>
      </c>
      <c r="G7075" s="153">
        <v>549000</v>
      </c>
      <c r="H7075" s="50"/>
    </row>
    <row r="7076" spans="1:8" ht="29.25">
      <c r="A7076" s="151" t="s">
        <v>2248</v>
      </c>
      <c r="B7076" s="151" t="s">
        <v>91</v>
      </c>
      <c r="C7076" s="151" t="s">
        <v>92</v>
      </c>
      <c r="D7076" s="151" t="s">
        <v>72</v>
      </c>
      <c r="E7076" s="152">
        <v>1</v>
      </c>
      <c r="F7076" s="153">
        <v>249000</v>
      </c>
      <c r="G7076" s="153">
        <v>249000</v>
      </c>
      <c r="H7076" s="50"/>
    </row>
    <row r="7077" spans="1:8" ht="29.25">
      <c r="A7077" s="151" t="s">
        <v>2248</v>
      </c>
      <c r="B7077" s="151" t="s">
        <v>98</v>
      </c>
      <c r="C7077" s="151" t="s">
        <v>99</v>
      </c>
      <c r="D7077" s="151" t="s">
        <v>72</v>
      </c>
      <c r="E7077" s="152">
        <v>3</v>
      </c>
      <c r="F7077" s="153">
        <v>99000</v>
      </c>
      <c r="G7077" s="153">
        <v>297000</v>
      </c>
      <c r="H7077" s="50"/>
    </row>
    <row r="7078" spans="1:8" ht="29.25">
      <c r="A7078" s="151" t="s">
        <v>2249</v>
      </c>
      <c r="B7078" s="151" t="s">
        <v>93</v>
      </c>
      <c r="C7078" s="151" t="s">
        <v>94</v>
      </c>
      <c r="D7078" s="151" t="s">
        <v>72</v>
      </c>
      <c r="E7078" s="152">
        <v>5</v>
      </c>
      <c r="F7078" s="153">
        <v>549000</v>
      </c>
      <c r="G7078" s="153">
        <v>2745000</v>
      </c>
      <c r="H7078" s="50"/>
    </row>
    <row r="7079" spans="1:8" ht="29.25">
      <c r="A7079" s="151" t="s">
        <v>2249</v>
      </c>
      <c r="B7079" s="151" t="s">
        <v>81</v>
      </c>
      <c r="C7079" s="151" t="s">
        <v>82</v>
      </c>
      <c r="D7079" s="151" t="s">
        <v>72</v>
      </c>
      <c r="E7079" s="152">
        <v>7</v>
      </c>
      <c r="F7079" s="153">
        <v>159000</v>
      </c>
      <c r="G7079" s="153">
        <v>1113000</v>
      </c>
      <c r="H7079" s="50"/>
    </row>
    <row r="7080" spans="1:8" ht="29.25">
      <c r="A7080" s="151" t="s">
        <v>2249</v>
      </c>
      <c r="B7080" s="151" t="s">
        <v>69</v>
      </c>
      <c r="C7080" s="151" t="s">
        <v>70</v>
      </c>
      <c r="D7080" s="151" t="s">
        <v>72</v>
      </c>
      <c r="E7080" s="152">
        <v>8</v>
      </c>
      <c r="F7080" s="153">
        <v>149000</v>
      </c>
      <c r="G7080" s="153">
        <v>1192000</v>
      </c>
      <c r="H7080" s="50"/>
    </row>
    <row r="7081" spans="1:8" ht="29.25">
      <c r="A7081" s="151" t="s">
        <v>2250</v>
      </c>
      <c r="B7081" s="151" t="s">
        <v>69</v>
      </c>
      <c r="C7081" s="151" t="s">
        <v>70</v>
      </c>
      <c r="D7081" s="151" t="s">
        <v>72</v>
      </c>
      <c r="E7081" s="152">
        <v>11</v>
      </c>
      <c r="F7081" s="153">
        <v>149000</v>
      </c>
      <c r="G7081" s="153">
        <v>1639000</v>
      </c>
      <c r="H7081" s="50"/>
    </row>
    <row r="7082" spans="1:8" ht="29.25">
      <c r="A7082" s="151" t="s">
        <v>2250</v>
      </c>
      <c r="B7082" s="151" t="s">
        <v>98</v>
      </c>
      <c r="C7082" s="151" t="s">
        <v>99</v>
      </c>
      <c r="D7082" s="151" t="s">
        <v>72</v>
      </c>
      <c r="E7082" s="152">
        <v>2</v>
      </c>
      <c r="F7082" s="153">
        <v>99000</v>
      </c>
      <c r="G7082" s="153">
        <v>198000</v>
      </c>
      <c r="H7082" s="50"/>
    </row>
    <row r="7083" spans="1:8" ht="29.25">
      <c r="A7083" s="151" t="s">
        <v>2250</v>
      </c>
      <c r="B7083" s="151" t="s">
        <v>91</v>
      </c>
      <c r="C7083" s="151" t="s">
        <v>92</v>
      </c>
      <c r="D7083" s="151" t="s">
        <v>72</v>
      </c>
      <c r="E7083" s="152">
        <v>7</v>
      </c>
      <c r="F7083" s="153">
        <v>249000</v>
      </c>
      <c r="G7083" s="153">
        <v>1743000</v>
      </c>
      <c r="H7083" s="50"/>
    </row>
    <row r="7084" spans="1:8" ht="43.5">
      <c r="A7084" s="151" t="s">
        <v>2251</v>
      </c>
      <c r="B7084" s="151" t="s">
        <v>86</v>
      </c>
      <c r="C7084" s="151" t="s">
        <v>87</v>
      </c>
      <c r="D7084" s="151" t="s">
        <v>72</v>
      </c>
      <c r="E7084" s="152">
        <v>7</v>
      </c>
      <c r="F7084" s="153">
        <v>169000</v>
      </c>
      <c r="G7084" s="153">
        <v>1183000</v>
      </c>
      <c r="H7084" s="50"/>
    </row>
    <row r="7085" spans="1:8" ht="43.5">
      <c r="A7085" s="151" t="s">
        <v>2251</v>
      </c>
      <c r="B7085" s="151" t="s">
        <v>73</v>
      </c>
      <c r="C7085" s="151" t="s">
        <v>74</v>
      </c>
      <c r="D7085" s="151" t="s">
        <v>72</v>
      </c>
      <c r="E7085" s="152">
        <v>6</v>
      </c>
      <c r="F7085" s="153">
        <v>119000</v>
      </c>
      <c r="G7085" s="153">
        <v>714000</v>
      </c>
      <c r="H7085" s="50"/>
    </row>
    <row r="7086" spans="1:8" ht="43.5">
      <c r="A7086" s="151" t="s">
        <v>2251</v>
      </c>
      <c r="B7086" s="151" t="s">
        <v>96</v>
      </c>
      <c r="C7086" s="151" t="s">
        <v>97</v>
      </c>
      <c r="D7086" s="151" t="s">
        <v>72</v>
      </c>
      <c r="E7086" s="152">
        <v>5</v>
      </c>
      <c r="F7086" s="153">
        <v>449000</v>
      </c>
      <c r="G7086" s="153">
        <v>2245000</v>
      </c>
      <c r="H7086" s="50"/>
    </row>
    <row r="7087" spans="1:8" ht="43.5">
      <c r="A7087" s="151" t="s">
        <v>2251</v>
      </c>
      <c r="B7087" s="151" t="s">
        <v>98</v>
      </c>
      <c r="C7087" s="151" t="s">
        <v>99</v>
      </c>
      <c r="D7087" s="151" t="s">
        <v>72</v>
      </c>
      <c r="E7087" s="152">
        <v>3</v>
      </c>
      <c r="F7087" s="153">
        <v>99000</v>
      </c>
      <c r="G7087" s="153">
        <v>297000</v>
      </c>
      <c r="H7087" s="50"/>
    </row>
    <row r="7088" spans="1:8" ht="43.5">
      <c r="A7088" s="151" t="s">
        <v>2251</v>
      </c>
      <c r="B7088" s="151" t="s">
        <v>81</v>
      </c>
      <c r="C7088" s="151" t="s">
        <v>82</v>
      </c>
      <c r="D7088" s="151" t="s">
        <v>72</v>
      </c>
      <c r="E7088" s="152">
        <v>7</v>
      </c>
      <c r="F7088" s="153">
        <v>159000</v>
      </c>
      <c r="G7088" s="153">
        <v>1113000</v>
      </c>
      <c r="H7088" s="50"/>
    </row>
    <row r="7089" spans="1:8" ht="29.25">
      <c r="A7089" s="151" t="s">
        <v>2252</v>
      </c>
      <c r="B7089" s="151" t="s">
        <v>96</v>
      </c>
      <c r="C7089" s="151" t="s">
        <v>97</v>
      </c>
      <c r="D7089" s="151" t="s">
        <v>72</v>
      </c>
      <c r="E7089" s="152">
        <v>4</v>
      </c>
      <c r="F7089" s="153">
        <v>449000</v>
      </c>
      <c r="G7089" s="153">
        <v>1796000</v>
      </c>
      <c r="H7089" s="50"/>
    </row>
    <row r="7090" spans="1:8" ht="29.25">
      <c r="A7090" s="151" t="s">
        <v>2252</v>
      </c>
      <c r="B7090" s="151" t="s">
        <v>81</v>
      </c>
      <c r="C7090" s="151" t="s">
        <v>82</v>
      </c>
      <c r="D7090" s="151" t="s">
        <v>72</v>
      </c>
      <c r="E7090" s="152">
        <v>7</v>
      </c>
      <c r="F7090" s="153">
        <v>159000</v>
      </c>
      <c r="G7090" s="153">
        <v>1113000</v>
      </c>
      <c r="H7090" s="50"/>
    </row>
    <row r="7091" spans="1:8" ht="29.25">
      <c r="A7091" s="151" t="s">
        <v>2253</v>
      </c>
      <c r="B7091" s="151" t="s">
        <v>93</v>
      </c>
      <c r="C7091" s="151" t="s">
        <v>94</v>
      </c>
      <c r="D7091" s="151" t="s">
        <v>72</v>
      </c>
      <c r="E7091" s="152">
        <v>4</v>
      </c>
      <c r="F7091" s="153">
        <v>549000</v>
      </c>
      <c r="G7091" s="153">
        <v>2196000</v>
      </c>
      <c r="H7091" s="50"/>
    </row>
    <row r="7092" spans="1:8" ht="29.25">
      <c r="A7092" s="151" t="s">
        <v>2253</v>
      </c>
      <c r="B7092" s="151" t="s">
        <v>75</v>
      </c>
      <c r="C7092" s="151" t="s">
        <v>76</v>
      </c>
      <c r="D7092" s="151" t="s">
        <v>78</v>
      </c>
      <c r="E7092" s="152">
        <v>1</v>
      </c>
      <c r="F7092" s="153">
        <v>189000</v>
      </c>
      <c r="G7092" s="153">
        <v>189000</v>
      </c>
      <c r="H7092" s="50"/>
    </row>
    <row r="7093" spans="1:8" ht="29.25">
      <c r="A7093" s="151" t="s">
        <v>2253</v>
      </c>
      <c r="B7093" s="151" t="s">
        <v>86</v>
      </c>
      <c r="C7093" s="151" t="s">
        <v>87</v>
      </c>
      <c r="D7093" s="151" t="s">
        <v>72</v>
      </c>
      <c r="E7093" s="152">
        <v>11</v>
      </c>
      <c r="F7093" s="153">
        <v>169000</v>
      </c>
      <c r="G7093" s="153">
        <v>1859000</v>
      </c>
      <c r="H7093" s="50"/>
    </row>
    <row r="7094" spans="1:8" ht="29.25">
      <c r="A7094" s="151" t="s">
        <v>2254</v>
      </c>
      <c r="B7094" s="151" t="s">
        <v>69</v>
      </c>
      <c r="C7094" s="151" t="s">
        <v>70</v>
      </c>
      <c r="D7094" s="151" t="s">
        <v>72</v>
      </c>
      <c r="E7094" s="152">
        <v>4</v>
      </c>
      <c r="F7094" s="153">
        <v>149000</v>
      </c>
      <c r="G7094" s="153">
        <v>596000</v>
      </c>
      <c r="H7094" s="50"/>
    </row>
    <row r="7095" spans="1:8" ht="29.25">
      <c r="A7095" s="151" t="s">
        <v>2254</v>
      </c>
      <c r="B7095" s="151" t="s">
        <v>81</v>
      </c>
      <c r="C7095" s="151" t="s">
        <v>82</v>
      </c>
      <c r="D7095" s="151" t="s">
        <v>72</v>
      </c>
      <c r="E7095" s="152">
        <v>2</v>
      </c>
      <c r="F7095" s="153">
        <v>159000</v>
      </c>
      <c r="G7095" s="153">
        <v>318000</v>
      </c>
      <c r="H7095" s="50"/>
    </row>
    <row r="7096" spans="1:8" ht="29.25">
      <c r="A7096" s="151" t="s">
        <v>2254</v>
      </c>
      <c r="B7096" s="151" t="s">
        <v>96</v>
      </c>
      <c r="C7096" s="151" t="s">
        <v>97</v>
      </c>
      <c r="D7096" s="151" t="s">
        <v>72</v>
      </c>
      <c r="E7096" s="152">
        <v>4</v>
      </c>
      <c r="F7096" s="153">
        <v>449000</v>
      </c>
      <c r="G7096" s="153">
        <v>1796000</v>
      </c>
      <c r="H7096" s="50"/>
    </row>
    <row r="7097" spans="1:8" ht="29.25">
      <c r="A7097" s="151" t="s">
        <v>2254</v>
      </c>
      <c r="B7097" s="151" t="s">
        <v>75</v>
      </c>
      <c r="C7097" s="151" t="s">
        <v>76</v>
      </c>
      <c r="D7097" s="151" t="s">
        <v>78</v>
      </c>
      <c r="E7097" s="152">
        <v>4</v>
      </c>
      <c r="F7097" s="153">
        <v>189000</v>
      </c>
      <c r="G7097" s="153">
        <v>756000</v>
      </c>
      <c r="H7097" s="50"/>
    </row>
    <row r="7098" spans="1:8" ht="29.25">
      <c r="A7098" s="151" t="s">
        <v>2254</v>
      </c>
      <c r="B7098" s="151" t="s">
        <v>83</v>
      </c>
      <c r="C7098" s="151" t="s">
        <v>84</v>
      </c>
      <c r="D7098" s="151" t="s">
        <v>72</v>
      </c>
      <c r="E7098" s="152">
        <v>12</v>
      </c>
      <c r="F7098" s="153">
        <v>125000</v>
      </c>
      <c r="G7098" s="153">
        <v>1500000</v>
      </c>
      <c r="H7098" s="50"/>
    </row>
    <row r="7099" spans="1:8" ht="43.5">
      <c r="A7099" s="151" t="s">
        <v>2255</v>
      </c>
      <c r="B7099" s="151" t="s">
        <v>75</v>
      </c>
      <c r="C7099" s="151" t="s">
        <v>76</v>
      </c>
      <c r="D7099" s="151" t="s">
        <v>78</v>
      </c>
      <c r="E7099" s="152">
        <v>7</v>
      </c>
      <c r="F7099" s="153">
        <v>189000</v>
      </c>
      <c r="G7099" s="153">
        <v>1323000</v>
      </c>
      <c r="H7099" s="50"/>
    </row>
    <row r="7100" spans="1:8" ht="43.5">
      <c r="A7100" s="151" t="s">
        <v>2255</v>
      </c>
      <c r="B7100" s="151" t="s">
        <v>88</v>
      </c>
      <c r="C7100" s="151" t="s">
        <v>89</v>
      </c>
      <c r="D7100" s="151" t="s">
        <v>72</v>
      </c>
      <c r="E7100" s="152">
        <v>7</v>
      </c>
      <c r="F7100" s="153">
        <v>299000</v>
      </c>
      <c r="G7100" s="153">
        <v>2093000</v>
      </c>
      <c r="H7100" s="50"/>
    </row>
    <row r="7101" spans="1:8" ht="43.5">
      <c r="A7101" s="151" t="s">
        <v>2255</v>
      </c>
      <c r="B7101" s="151" t="s">
        <v>83</v>
      </c>
      <c r="C7101" s="151" t="s">
        <v>84</v>
      </c>
      <c r="D7101" s="151" t="s">
        <v>72</v>
      </c>
      <c r="E7101" s="152">
        <v>1</v>
      </c>
      <c r="F7101" s="153">
        <v>125000</v>
      </c>
      <c r="G7101" s="153">
        <v>125000</v>
      </c>
      <c r="H7101" s="50"/>
    </row>
    <row r="7102" spans="1:8" ht="43.5">
      <c r="A7102" s="151" t="s">
        <v>2255</v>
      </c>
      <c r="B7102" s="151" t="s">
        <v>98</v>
      </c>
      <c r="C7102" s="151" t="s">
        <v>99</v>
      </c>
      <c r="D7102" s="151" t="s">
        <v>72</v>
      </c>
      <c r="E7102" s="152">
        <v>12</v>
      </c>
      <c r="F7102" s="153">
        <v>99000</v>
      </c>
      <c r="G7102" s="153">
        <v>1188000</v>
      </c>
      <c r="H7102" s="50"/>
    </row>
    <row r="7103" spans="1:8" ht="29.25">
      <c r="A7103" s="151" t="s">
        <v>2256</v>
      </c>
      <c r="B7103" s="151" t="s">
        <v>79</v>
      </c>
      <c r="C7103" s="151" t="s">
        <v>80</v>
      </c>
      <c r="D7103" s="151" t="s">
        <v>72</v>
      </c>
      <c r="E7103" s="152">
        <v>4</v>
      </c>
      <c r="F7103" s="153">
        <v>129000</v>
      </c>
      <c r="G7103" s="153">
        <v>516000</v>
      </c>
      <c r="H7103" s="50"/>
    </row>
    <row r="7104" spans="1:8" ht="29.25">
      <c r="A7104" s="151" t="s">
        <v>2256</v>
      </c>
      <c r="B7104" s="151" t="s">
        <v>96</v>
      </c>
      <c r="C7104" s="151" t="s">
        <v>97</v>
      </c>
      <c r="D7104" s="151" t="s">
        <v>72</v>
      </c>
      <c r="E7104" s="152">
        <v>3</v>
      </c>
      <c r="F7104" s="153">
        <v>449000</v>
      </c>
      <c r="G7104" s="153">
        <v>1347000</v>
      </c>
      <c r="H7104" s="50"/>
    </row>
    <row r="7105" spans="1:8" ht="29.25">
      <c r="A7105" s="151" t="s">
        <v>2257</v>
      </c>
      <c r="B7105" s="151" t="s">
        <v>91</v>
      </c>
      <c r="C7105" s="151" t="s">
        <v>92</v>
      </c>
      <c r="D7105" s="151" t="s">
        <v>72</v>
      </c>
      <c r="E7105" s="152">
        <v>6</v>
      </c>
      <c r="F7105" s="153">
        <v>249000</v>
      </c>
      <c r="G7105" s="153">
        <v>1494000</v>
      </c>
      <c r="H7105" s="50"/>
    </row>
    <row r="7106" spans="1:8" ht="29.25">
      <c r="A7106" s="151" t="s">
        <v>2257</v>
      </c>
      <c r="B7106" s="151" t="s">
        <v>81</v>
      </c>
      <c r="C7106" s="151" t="s">
        <v>82</v>
      </c>
      <c r="D7106" s="151" t="s">
        <v>72</v>
      </c>
      <c r="E7106" s="152">
        <v>4</v>
      </c>
      <c r="F7106" s="153">
        <v>159000</v>
      </c>
      <c r="G7106" s="153">
        <v>636000</v>
      </c>
      <c r="H7106" s="50"/>
    </row>
    <row r="7107" spans="1:8" ht="29.25">
      <c r="A7107" s="151" t="s">
        <v>2257</v>
      </c>
      <c r="B7107" s="151" t="s">
        <v>75</v>
      </c>
      <c r="C7107" s="151" t="s">
        <v>76</v>
      </c>
      <c r="D7107" s="151" t="s">
        <v>78</v>
      </c>
      <c r="E7107" s="152">
        <v>12</v>
      </c>
      <c r="F7107" s="153">
        <v>189000</v>
      </c>
      <c r="G7107" s="153">
        <v>2268000</v>
      </c>
      <c r="H7107" s="50"/>
    </row>
    <row r="7108" spans="1:8" ht="29.25">
      <c r="A7108" s="151" t="s">
        <v>2257</v>
      </c>
      <c r="B7108" s="151" t="s">
        <v>73</v>
      </c>
      <c r="C7108" s="151" t="s">
        <v>74</v>
      </c>
      <c r="D7108" s="151" t="s">
        <v>72</v>
      </c>
      <c r="E7108" s="152">
        <v>1</v>
      </c>
      <c r="F7108" s="153">
        <v>119000</v>
      </c>
      <c r="G7108" s="153">
        <v>119000</v>
      </c>
      <c r="H7108" s="50"/>
    </row>
    <row r="7109" spans="1:8" ht="43.5">
      <c r="A7109" s="151" t="s">
        <v>2258</v>
      </c>
      <c r="B7109" s="151" t="s">
        <v>81</v>
      </c>
      <c r="C7109" s="151" t="s">
        <v>82</v>
      </c>
      <c r="D7109" s="151" t="s">
        <v>72</v>
      </c>
      <c r="E7109" s="152">
        <v>6</v>
      </c>
      <c r="F7109" s="153">
        <v>159000</v>
      </c>
      <c r="G7109" s="153">
        <v>954000</v>
      </c>
      <c r="H7109" s="50"/>
    </row>
    <row r="7110" spans="1:8" ht="43.5">
      <c r="A7110" s="151" t="s">
        <v>2258</v>
      </c>
      <c r="B7110" s="151" t="s">
        <v>101</v>
      </c>
      <c r="C7110" s="151" t="s">
        <v>102</v>
      </c>
      <c r="D7110" s="151" t="s">
        <v>78</v>
      </c>
      <c r="E7110" s="152">
        <v>5</v>
      </c>
      <c r="F7110" s="153">
        <v>139000</v>
      </c>
      <c r="G7110" s="153">
        <v>695000</v>
      </c>
      <c r="H7110" s="50"/>
    </row>
    <row r="7111" spans="1:8" ht="43.5">
      <c r="A7111" s="151" t="s">
        <v>2258</v>
      </c>
      <c r="B7111" s="151" t="s">
        <v>83</v>
      </c>
      <c r="C7111" s="151" t="s">
        <v>84</v>
      </c>
      <c r="D7111" s="151" t="s">
        <v>72</v>
      </c>
      <c r="E7111" s="152">
        <v>6</v>
      </c>
      <c r="F7111" s="153">
        <v>125000</v>
      </c>
      <c r="G7111" s="153">
        <v>750000</v>
      </c>
      <c r="H7111" s="50"/>
    </row>
    <row r="7112" spans="1:8" ht="43.5">
      <c r="A7112" s="151" t="s">
        <v>2259</v>
      </c>
      <c r="B7112" s="151" t="s">
        <v>93</v>
      </c>
      <c r="C7112" s="151" t="s">
        <v>94</v>
      </c>
      <c r="D7112" s="151" t="s">
        <v>72</v>
      </c>
      <c r="E7112" s="152">
        <v>3</v>
      </c>
      <c r="F7112" s="153">
        <v>549000</v>
      </c>
      <c r="G7112" s="153">
        <v>1647000</v>
      </c>
      <c r="H7112" s="50"/>
    </row>
    <row r="7113" spans="1:8" ht="43.5">
      <c r="A7113" s="151" t="s">
        <v>2259</v>
      </c>
      <c r="B7113" s="151" t="s">
        <v>96</v>
      </c>
      <c r="C7113" s="151" t="s">
        <v>97</v>
      </c>
      <c r="D7113" s="151" t="s">
        <v>72</v>
      </c>
      <c r="E7113" s="152">
        <v>3</v>
      </c>
      <c r="F7113" s="153">
        <v>449000</v>
      </c>
      <c r="G7113" s="153">
        <v>1347000</v>
      </c>
      <c r="H7113" s="50"/>
    </row>
    <row r="7114" spans="1:8" ht="43.5">
      <c r="A7114" s="151" t="s">
        <v>2259</v>
      </c>
      <c r="B7114" s="151" t="s">
        <v>83</v>
      </c>
      <c r="C7114" s="151" t="s">
        <v>84</v>
      </c>
      <c r="D7114" s="151" t="s">
        <v>72</v>
      </c>
      <c r="E7114" s="152">
        <v>3</v>
      </c>
      <c r="F7114" s="153">
        <v>125000</v>
      </c>
      <c r="G7114" s="153">
        <v>375000</v>
      </c>
      <c r="H7114" s="50"/>
    </row>
    <row r="7115" spans="1:8" ht="43.5">
      <c r="A7115" s="151" t="s">
        <v>2260</v>
      </c>
      <c r="B7115" s="151" t="s">
        <v>69</v>
      </c>
      <c r="C7115" s="151" t="s">
        <v>70</v>
      </c>
      <c r="D7115" s="151" t="s">
        <v>72</v>
      </c>
      <c r="E7115" s="152">
        <v>11</v>
      </c>
      <c r="F7115" s="153">
        <v>149000</v>
      </c>
      <c r="G7115" s="153">
        <v>1639000</v>
      </c>
      <c r="H7115" s="50"/>
    </row>
    <row r="7116" spans="1:8" ht="43.5">
      <c r="A7116" s="151" t="s">
        <v>2260</v>
      </c>
      <c r="B7116" s="151" t="s">
        <v>101</v>
      </c>
      <c r="C7116" s="151" t="s">
        <v>102</v>
      </c>
      <c r="D7116" s="151" t="s">
        <v>78</v>
      </c>
      <c r="E7116" s="152">
        <v>1</v>
      </c>
      <c r="F7116" s="153">
        <v>139000</v>
      </c>
      <c r="G7116" s="153">
        <v>139000</v>
      </c>
      <c r="H7116" s="50"/>
    </row>
    <row r="7117" spans="1:8" ht="43.5">
      <c r="A7117" s="151" t="s">
        <v>2260</v>
      </c>
      <c r="B7117" s="151" t="s">
        <v>98</v>
      </c>
      <c r="C7117" s="151" t="s">
        <v>99</v>
      </c>
      <c r="D7117" s="151" t="s">
        <v>72</v>
      </c>
      <c r="E7117" s="152">
        <v>1</v>
      </c>
      <c r="F7117" s="153">
        <v>99000</v>
      </c>
      <c r="G7117" s="153">
        <v>99000</v>
      </c>
      <c r="H7117" s="50"/>
    </row>
    <row r="7118" spans="1:8" ht="43.5">
      <c r="A7118" s="151" t="s">
        <v>2260</v>
      </c>
      <c r="B7118" s="151" t="s">
        <v>79</v>
      </c>
      <c r="C7118" s="151" t="s">
        <v>80</v>
      </c>
      <c r="D7118" s="151" t="s">
        <v>72</v>
      </c>
      <c r="E7118" s="152">
        <v>9</v>
      </c>
      <c r="F7118" s="153">
        <v>129000</v>
      </c>
      <c r="G7118" s="153">
        <v>1161000</v>
      </c>
      <c r="H7118" s="50"/>
    </row>
    <row r="7119" spans="1:8" ht="43.5">
      <c r="A7119" s="151" t="s">
        <v>2260</v>
      </c>
      <c r="B7119" s="151" t="s">
        <v>91</v>
      </c>
      <c r="C7119" s="151" t="s">
        <v>92</v>
      </c>
      <c r="D7119" s="151" t="s">
        <v>72</v>
      </c>
      <c r="E7119" s="152">
        <v>7</v>
      </c>
      <c r="F7119" s="153">
        <v>249000</v>
      </c>
      <c r="G7119" s="153">
        <v>1743000</v>
      </c>
      <c r="H7119" s="50"/>
    </row>
    <row r="7120" spans="1:8" ht="43.5">
      <c r="A7120" s="151" t="s">
        <v>2261</v>
      </c>
      <c r="B7120" s="151" t="s">
        <v>69</v>
      </c>
      <c r="C7120" s="151" t="s">
        <v>70</v>
      </c>
      <c r="D7120" s="151" t="s">
        <v>72</v>
      </c>
      <c r="E7120" s="152">
        <v>6</v>
      </c>
      <c r="F7120" s="153">
        <v>149000</v>
      </c>
      <c r="G7120" s="153">
        <v>894000</v>
      </c>
      <c r="H7120" s="50"/>
    </row>
    <row r="7121" spans="1:8" ht="43.5">
      <c r="A7121" s="151" t="s">
        <v>2261</v>
      </c>
      <c r="B7121" s="151" t="s">
        <v>91</v>
      </c>
      <c r="C7121" s="151" t="s">
        <v>92</v>
      </c>
      <c r="D7121" s="151" t="s">
        <v>72</v>
      </c>
      <c r="E7121" s="152">
        <v>6</v>
      </c>
      <c r="F7121" s="153">
        <v>249000</v>
      </c>
      <c r="G7121" s="153">
        <v>1494000</v>
      </c>
      <c r="H7121" s="50"/>
    </row>
    <row r="7122" spans="1:8" ht="43.5">
      <c r="A7122" s="151" t="s">
        <v>2261</v>
      </c>
      <c r="B7122" s="151" t="s">
        <v>83</v>
      </c>
      <c r="C7122" s="151" t="s">
        <v>84</v>
      </c>
      <c r="D7122" s="151" t="s">
        <v>72</v>
      </c>
      <c r="E7122" s="152">
        <v>11</v>
      </c>
      <c r="F7122" s="153">
        <v>125000</v>
      </c>
      <c r="G7122" s="153">
        <v>1375000</v>
      </c>
      <c r="H7122" s="50"/>
    </row>
    <row r="7123" spans="1:8" ht="43.5">
      <c r="A7123" s="151" t="s">
        <v>2261</v>
      </c>
      <c r="B7123" s="151" t="s">
        <v>75</v>
      </c>
      <c r="C7123" s="151" t="s">
        <v>76</v>
      </c>
      <c r="D7123" s="151" t="s">
        <v>78</v>
      </c>
      <c r="E7123" s="152">
        <v>1</v>
      </c>
      <c r="F7123" s="153">
        <v>189000</v>
      </c>
      <c r="G7123" s="153">
        <v>189000</v>
      </c>
      <c r="H7123" s="50"/>
    </row>
    <row r="7124" spans="1:8" ht="43.5">
      <c r="A7124" s="151" t="s">
        <v>2261</v>
      </c>
      <c r="B7124" s="151" t="s">
        <v>88</v>
      </c>
      <c r="C7124" s="151" t="s">
        <v>89</v>
      </c>
      <c r="D7124" s="151" t="s">
        <v>72</v>
      </c>
      <c r="E7124" s="152">
        <v>7</v>
      </c>
      <c r="F7124" s="153">
        <v>299000</v>
      </c>
      <c r="G7124" s="153">
        <v>2093000</v>
      </c>
      <c r="H7124" s="50"/>
    </row>
    <row r="7125" spans="1:8" ht="43.5">
      <c r="A7125" s="151" t="s">
        <v>2262</v>
      </c>
      <c r="B7125" s="151" t="s">
        <v>96</v>
      </c>
      <c r="C7125" s="151" t="s">
        <v>97</v>
      </c>
      <c r="D7125" s="151" t="s">
        <v>72</v>
      </c>
      <c r="E7125" s="152">
        <v>4</v>
      </c>
      <c r="F7125" s="153">
        <v>449000</v>
      </c>
      <c r="G7125" s="153">
        <v>1796000</v>
      </c>
      <c r="H7125" s="50"/>
    </row>
    <row r="7126" spans="1:8" ht="43.5">
      <c r="A7126" s="151" t="s">
        <v>2262</v>
      </c>
      <c r="B7126" s="151" t="s">
        <v>75</v>
      </c>
      <c r="C7126" s="151" t="s">
        <v>76</v>
      </c>
      <c r="D7126" s="151" t="s">
        <v>78</v>
      </c>
      <c r="E7126" s="152">
        <v>5</v>
      </c>
      <c r="F7126" s="153">
        <v>189000</v>
      </c>
      <c r="G7126" s="153">
        <v>945000</v>
      </c>
      <c r="H7126" s="50"/>
    </row>
    <row r="7127" spans="1:8" ht="43.5">
      <c r="A7127" s="151" t="s">
        <v>2262</v>
      </c>
      <c r="B7127" s="151" t="s">
        <v>81</v>
      </c>
      <c r="C7127" s="151" t="s">
        <v>82</v>
      </c>
      <c r="D7127" s="151" t="s">
        <v>72</v>
      </c>
      <c r="E7127" s="152">
        <v>4</v>
      </c>
      <c r="F7127" s="153">
        <v>159000</v>
      </c>
      <c r="G7127" s="153">
        <v>636000</v>
      </c>
      <c r="H7127" s="50"/>
    </row>
    <row r="7128" spans="1:8" ht="29.25">
      <c r="A7128" s="151" t="s">
        <v>2263</v>
      </c>
      <c r="B7128" s="151" t="s">
        <v>79</v>
      </c>
      <c r="C7128" s="151" t="s">
        <v>80</v>
      </c>
      <c r="D7128" s="151" t="s">
        <v>72</v>
      </c>
      <c r="E7128" s="152">
        <v>10</v>
      </c>
      <c r="F7128" s="153">
        <v>129000</v>
      </c>
      <c r="G7128" s="153">
        <v>1290000</v>
      </c>
      <c r="H7128" s="50"/>
    </row>
    <row r="7129" spans="1:8" ht="29.25">
      <c r="A7129" s="151" t="s">
        <v>2263</v>
      </c>
      <c r="B7129" s="151" t="s">
        <v>75</v>
      </c>
      <c r="C7129" s="151" t="s">
        <v>76</v>
      </c>
      <c r="D7129" s="151" t="s">
        <v>78</v>
      </c>
      <c r="E7129" s="152">
        <v>10</v>
      </c>
      <c r="F7129" s="153">
        <v>189000</v>
      </c>
      <c r="G7129" s="153">
        <v>1890000</v>
      </c>
      <c r="H7129" s="50"/>
    </row>
    <row r="7130" spans="1:8" ht="29.25">
      <c r="A7130" s="151" t="s">
        <v>2264</v>
      </c>
      <c r="B7130" s="151" t="s">
        <v>88</v>
      </c>
      <c r="C7130" s="151" t="s">
        <v>89</v>
      </c>
      <c r="D7130" s="151" t="s">
        <v>72</v>
      </c>
      <c r="E7130" s="152">
        <v>7</v>
      </c>
      <c r="F7130" s="153">
        <v>299000</v>
      </c>
      <c r="G7130" s="153">
        <v>2093000</v>
      </c>
      <c r="H7130" s="50"/>
    </row>
    <row r="7131" spans="1:8" ht="29.25">
      <c r="A7131" s="151" t="s">
        <v>2264</v>
      </c>
      <c r="B7131" s="151" t="s">
        <v>81</v>
      </c>
      <c r="C7131" s="151" t="s">
        <v>82</v>
      </c>
      <c r="D7131" s="151" t="s">
        <v>72</v>
      </c>
      <c r="E7131" s="152">
        <v>9</v>
      </c>
      <c r="F7131" s="153">
        <v>159000</v>
      </c>
      <c r="G7131" s="153">
        <v>1431000</v>
      </c>
      <c r="H7131" s="50"/>
    </row>
    <row r="7132" spans="1:8" ht="29.25">
      <c r="A7132" s="151" t="s">
        <v>2264</v>
      </c>
      <c r="B7132" s="151" t="s">
        <v>96</v>
      </c>
      <c r="C7132" s="151" t="s">
        <v>97</v>
      </c>
      <c r="D7132" s="151" t="s">
        <v>72</v>
      </c>
      <c r="E7132" s="152">
        <v>3</v>
      </c>
      <c r="F7132" s="153">
        <v>449000</v>
      </c>
      <c r="G7132" s="153">
        <v>1347000</v>
      </c>
      <c r="H7132" s="50"/>
    </row>
    <row r="7133" spans="1:8" ht="29.25">
      <c r="A7133" s="151" t="s">
        <v>2264</v>
      </c>
      <c r="B7133" s="151" t="s">
        <v>98</v>
      </c>
      <c r="C7133" s="151" t="s">
        <v>99</v>
      </c>
      <c r="D7133" s="151" t="s">
        <v>72</v>
      </c>
      <c r="E7133" s="152">
        <v>9</v>
      </c>
      <c r="F7133" s="153">
        <v>99000</v>
      </c>
      <c r="G7133" s="153">
        <v>891000</v>
      </c>
      <c r="H7133" s="50"/>
    </row>
    <row r="7134" spans="1:8" ht="29.25">
      <c r="A7134" s="151" t="s">
        <v>2264</v>
      </c>
      <c r="B7134" s="151" t="s">
        <v>79</v>
      </c>
      <c r="C7134" s="151" t="s">
        <v>80</v>
      </c>
      <c r="D7134" s="151" t="s">
        <v>72</v>
      </c>
      <c r="E7134" s="152">
        <v>8</v>
      </c>
      <c r="F7134" s="153">
        <v>129000</v>
      </c>
      <c r="G7134" s="153">
        <v>1032000</v>
      </c>
      <c r="H7134" s="50"/>
    </row>
    <row r="7135" spans="1:8" ht="29.25">
      <c r="A7135" s="151" t="s">
        <v>2264</v>
      </c>
      <c r="B7135" s="151" t="s">
        <v>75</v>
      </c>
      <c r="C7135" s="151" t="s">
        <v>76</v>
      </c>
      <c r="D7135" s="151" t="s">
        <v>78</v>
      </c>
      <c r="E7135" s="152">
        <v>5</v>
      </c>
      <c r="F7135" s="153">
        <v>189000</v>
      </c>
      <c r="G7135" s="153">
        <v>945000</v>
      </c>
      <c r="H7135" s="50"/>
    </row>
    <row r="7136" spans="1:8" ht="43.5">
      <c r="A7136" s="151" t="s">
        <v>2265</v>
      </c>
      <c r="B7136" s="151" t="s">
        <v>81</v>
      </c>
      <c r="C7136" s="151" t="s">
        <v>82</v>
      </c>
      <c r="D7136" s="151" t="s">
        <v>72</v>
      </c>
      <c r="E7136" s="152">
        <v>6</v>
      </c>
      <c r="F7136" s="153">
        <v>159000</v>
      </c>
      <c r="G7136" s="153">
        <v>954000</v>
      </c>
      <c r="H7136" s="50"/>
    </row>
    <row r="7137" spans="1:8" ht="43.5">
      <c r="A7137" s="151" t="s">
        <v>2265</v>
      </c>
      <c r="B7137" s="151" t="s">
        <v>98</v>
      </c>
      <c r="C7137" s="151" t="s">
        <v>99</v>
      </c>
      <c r="D7137" s="151" t="s">
        <v>72</v>
      </c>
      <c r="E7137" s="152">
        <v>10</v>
      </c>
      <c r="F7137" s="153">
        <v>99000</v>
      </c>
      <c r="G7137" s="153">
        <v>990000</v>
      </c>
      <c r="H7137" s="50"/>
    </row>
    <row r="7138" spans="1:8" ht="43.5">
      <c r="A7138" s="151" t="s">
        <v>2265</v>
      </c>
      <c r="B7138" s="151" t="s">
        <v>93</v>
      </c>
      <c r="C7138" s="151" t="s">
        <v>94</v>
      </c>
      <c r="D7138" s="151" t="s">
        <v>72</v>
      </c>
      <c r="E7138" s="152">
        <v>1</v>
      </c>
      <c r="F7138" s="153">
        <v>549000</v>
      </c>
      <c r="G7138" s="153">
        <v>549000</v>
      </c>
      <c r="H7138" s="50"/>
    </row>
    <row r="7139" spans="1:8" ht="43.5">
      <c r="A7139" s="151" t="s">
        <v>2266</v>
      </c>
      <c r="B7139" s="151" t="s">
        <v>73</v>
      </c>
      <c r="C7139" s="151" t="s">
        <v>74</v>
      </c>
      <c r="D7139" s="151" t="s">
        <v>72</v>
      </c>
      <c r="E7139" s="152">
        <v>2</v>
      </c>
      <c r="F7139" s="153">
        <v>119000</v>
      </c>
      <c r="G7139" s="153">
        <v>238000</v>
      </c>
      <c r="H7139" s="50"/>
    </row>
    <row r="7140" spans="1:8" ht="43.5">
      <c r="A7140" s="151" t="s">
        <v>2266</v>
      </c>
      <c r="B7140" s="151" t="s">
        <v>86</v>
      </c>
      <c r="C7140" s="151" t="s">
        <v>87</v>
      </c>
      <c r="D7140" s="151" t="s">
        <v>72</v>
      </c>
      <c r="E7140" s="152">
        <v>6</v>
      </c>
      <c r="F7140" s="153">
        <v>169000</v>
      </c>
      <c r="G7140" s="153">
        <v>1014000</v>
      </c>
      <c r="H7140" s="50"/>
    </row>
    <row r="7141" spans="1:8" ht="43.5">
      <c r="A7141" s="151" t="s">
        <v>2266</v>
      </c>
      <c r="B7141" s="151" t="s">
        <v>93</v>
      </c>
      <c r="C7141" s="151" t="s">
        <v>94</v>
      </c>
      <c r="D7141" s="151" t="s">
        <v>72</v>
      </c>
      <c r="E7141" s="152">
        <v>3</v>
      </c>
      <c r="F7141" s="153">
        <v>549000</v>
      </c>
      <c r="G7141" s="153">
        <v>1647000</v>
      </c>
      <c r="H7141" s="50"/>
    </row>
    <row r="7142" spans="1:8" ht="43.5">
      <c r="A7142" s="151" t="s">
        <v>2266</v>
      </c>
      <c r="B7142" s="151" t="s">
        <v>83</v>
      </c>
      <c r="C7142" s="151" t="s">
        <v>84</v>
      </c>
      <c r="D7142" s="151" t="s">
        <v>72</v>
      </c>
      <c r="E7142" s="152">
        <v>12</v>
      </c>
      <c r="F7142" s="153">
        <v>125000</v>
      </c>
      <c r="G7142" s="153">
        <v>1500000</v>
      </c>
      <c r="H7142" s="50"/>
    </row>
    <row r="7143" spans="1:8" ht="43.5">
      <c r="A7143" s="151" t="s">
        <v>2266</v>
      </c>
      <c r="B7143" s="151" t="s">
        <v>88</v>
      </c>
      <c r="C7143" s="151" t="s">
        <v>89</v>
      </c>
      <c r="D7143" s="151" t="s">
        <v>72</v>
      </c>
      <c r="E7143" s="152">
        <v>1</v>
      </c>
      <c r="F7143" s="153">
        <v>299000</v>
      </c>
      <c r="G7143" s="153">
        <v>299000</v>
      </c>
      <c r="H7143" s="50"/>
    </row>
    <row r="7144" spans="1:8" ht="43.5">
      <c r="A7144" s="151" t="s">
        <v>2266</v>
      </c>
      <c r="B7144" s="151" t="s">
        <v>98</v>
      </c>
      <c r="C7144" s="151" t="s">
        <v>99</v>
      </c>
      <c r="D7144" s="151" t="s">
        <v>72</v>
      </c>
      <c r="E7144" s="152">
        <v>6</v>
      </c>
      <c r="F7144" s="153">
        <v>99000</v>
      </c>
      <c r="G7144" s="153">
        <v>594000</v>
      </c>
      <c r="H7144" s="50"/>
    </row>
    <row r="7145" spans="1:8" ht="43.5">
      <c r="A7145" s="151" t="s">
        <v>2267</v>
      </c>
      <c r="B7145" s="151" t="s">
        <v>79</v>
      </c>
      <c r="C7145" s="151" t="s">
        <v>80</v>
      </c>
      <c r="D7145" s="151" t="s">
        <v>72</v>
      </c>
      <c r="E7145" s="152">
        <v>10</v>
      </c>
      <c r="F7145" s="153">
        <v>129000</v>
      </c>
      <c r="G7145" s="153">
        <v>1290000</v>
      </c>
      <c r="H7145" s="50"/>
    </row>
    <row r="7146" spans="1:8" ht="43.5">
      <c r="A7146" s="151" t="s">
        <v>2267</v>
      </c>
      <c r="B7146" s="151" t="s">
        <v>86</v>
      </c>
      <c r="C7146" s="151" t="s">
        <v>87</v>
      </c>
      <c r="D7146" s="151" t="s">
        <v>72</v>
      </c>
      <c r="E7146" s="152">
        <v>7</v>
      </c>
      <c r="F7146" s="153">
        <v>169000</v>
      </c>
      <c r="G7146" s="153">
        <v>1183000</v>
      </c>
      <c r="H7146" s="50"/>
    </row>
    <row r="7147" spans="1:8" ht="43.5">
      <c r="A7147" s="151" t="s">
        <v>2267</v>
      </c>
      <c r="B7147" s="151" t="s">
        <v>83</v>
      </c>
      <c r="C7147" s="151" t="s">
        <v>84</v>
      </c>
      <c r="D7147" s="151" t="s">
        <v>72</v>
      </c>
      <c r="E7147" s="152">
        <v>8</v>
      </c>
      <c r="F7147" s="153">
        <v>125000</v>
      </c>
      <c r="G7147" s="153">
        <v>1000000</v>
      </c>
      <c r="H7147" s="50"/>
    </row>
    <row r="7148" spans="1:8" ht="43.5">
      <c r="A7148" s="151" t="s">
        <v>2267</v>
      </c>
      <c r="B7148" s="151" t="s">
        <v>73</v>
      </c>
      <c r="C7148" s="151" t="s">
        <v>74</v>
      </c>
      <c r="D7148" s="151" t="s">
        <v>72</v>
      </c>
      <c r="E7148" s="152">
        <v>10</v>
      </c>
      <c r="F7148" s="153">
        <v>119000</v>
      </c>
      <c r="G7148" s="153">
        <v>1190000</v>
      </c>
      <c r="H7148" s="50"/>
    </row>
    <row r="7149" spans="1:8" ht="43.5">
      <c r="A7149" s="151" t="s">
        <v>2267</v>
      </c>
      <c r="B7149" s="151" t="s">
        <v>93</v>
      </c>
      <c r="C7149" s="151" t="s">
        <v>94</v>
      </c>
      <c r="D7149" s="151" t="s">
        <v>72</v>
      </c>
      <c r="E7149" s="152">
        <v>5</v>
      </c>
      <c r="F7149" s="153">
        <v>549000</v>
      </c>
      <c r="G7149" s="153">
        <v>2745000</v>
      </c>
      <c r="H7149" s="50"/>
    </row>
    <row r="7150" spans="1:8" ht="43.5">
      <c r="A7150" s="151" t="s">
        <v>2267</v>
      </c>
      <c r="B7150" s="151" t="s">
        <v>98</v>
      </c>
      <c r="C7150" s="151" t="s">
        <v>99</v>
      </c>
      <c r="D7150" s="151" t="s">
        <v>72</v>
      </c>
      <c r="E7150" s="152">
        <v>6</v>
      </c>
      <c r="F7150" s="153">
        <v>99000</v>
      </c>
      <c r="G7150" s="153">
        <v>594000</v>
      </c>
      <c r="H7150" s="50"/>
    </row>
    <row r="7151" spans="1:8" ht="43.5">
      <c r="A7151" s="151" t="s">
        <v>2268</v>
      </c>
      <c r="B7151" s="151" t="s">
        <v>101</v>
      </c>
      <c r="C7151" s="151" t="s">
        <v>102</v>
      </c>
      <c r="D7151" s="151" t="s">
        <v>78</v>
      </c>
      <c r="E7151" s="152">
        <v>10</v>
      </c>
      <c r="F7151" s="153">
        <v>139000</v>
      </c>
      <c r="G7151" s="153">
        <v>1390000</v>
      </c>
      <c r="H7151" s="50"/>
    </row>
    <row r="7152" spans="1:8" ht="43.5">
      <c r="A7152" s="151" t="s">
        <v>2268</v>
      </c>
      <c r="B7152" s="151" t="s">
        <v>69</v>
      </c>
      <c r="C7152" s="151" t="s">
        <v>70</v>
      </c>
      <c r="D7152" s="151" t="s">
        <v>72</v>
      </c>
      <c r="E7152" s="152">
        <v>12</v>
      </c>
      <c r="F7152" s="153">
        <v>149000</v>
      </c>
      <c r="G7152" s="153">
        <v>1788000</v>
      </c>
      <c r="H7152" s="50"/>
    </row>
    <row r="7153" spans="1:8" ht="43.5">
      <c r="A7153" s="151" t="s">
        <v>2268</v>
      </c>
      <c r="B7153" s="151" t="s">
        <v>79</v>
      </c>
      <c r="C7153" s="151" t="s">
        <v>80</v>
      </c>
      <c r="D7153" s="151" t="s">
        <v>72</v>
      </c>
      <c r="E7153" s="152">
        <v>8</v>
      </c>
      <c r="F7153" s="153">
        <v>129000</v>
      </c>
      <c r="G7153" s="153">
        <v>1032000</v>
      </c>
      <c r="H7153" s="50"/>
    </row>
    <row r="7154" spans="1:8" ht="43.5">
      <c r="A7154" s="151" t="s">
        <v>2268</v>
      </c>
      <c r="B7154" s="151" t="s">
        <v>83</v>
      </c>
      <c r="C7154" s="151" t="s">
        <v>84</v>
      </c>
      <c r="D7154" s="151" t="s">
        <v>72</v>
      </c>
      <c r="E7154" s="152">
        <v>5</v>
      </c>
      <c r="F7154" s="153">
        <v>125000</v>
      </c>
      <c r="G7154" s="153">
        <v>625000</v>
      </c>
      <c r="H7154" s="50"/>
    </row>
    <row r="7155" spans="1:8" ht="43.5">
      <c r="A7155" s="151" t="s">
        <v>2269</v>
      </c>
      <c r="B7155" s="151" t="s">
        <v>93</v>
      </c>
      <c r="C7155" s="151" t="s">
        <v>94</v>
      </c>
      <c r="D7155" s="151" t="s">
        <v>72</v>
      </c>
      <c r="E7155" s="152">
        <v>1</v>
      </c>
      <c r="F7155" s="153">
        <v>549000</v>
      </c>
      <c r="G7155" s="153">
        <v>549000</v>
      </c>
      <c r="H7155" s="50"/>
    </row>
    <row r="7156" spans="1:8" ht="43.5">
      <c r="A7156" s="151" t="s">
        <v>2269</v>
      </c>
      <c r="B7156" s="151" t="s">
        <v>69</v>
      </c>
      <c r="C7156" s="151" t="s">
        <v>70</v>
      </c>
      <c r="D7156" s="151" t="s">
        <v>72</v>
      </c>
      <c r="E7156" s="152">
        <v>5</v>
      </c>
      <c r="F7156" s="153">
        <v>149000</v>
      </c>
      <c r="G7156" s="153">
        <v>745000</v>
      </c>
      <c r="H7156" s="50"/>
    </row>
    <row r="7157" spans="1:8" ht="43.5">
      <c r="A7157" s="151" t="s">
        <v>2270</v>
      </c>
      <c r="B7157" s="151" t="s">
        <v>98</v>
      </c>
      <c r="C7157" s="151" t="s">
        <v>99</v>
      </c>
      <c r="D7157" s="151" t="s">
        <v>72</v>
      </c>
      <c r="E7157" s="152">
        <v>12</v>
      </c>
      <c r="F7157" s="153">
        <v>99000</v>
      </c>
      <c r="G7157" s="153">
        <v>1188000</v>
      </c>
      <c r="H7157" s="50"/>
    </row>
    <row r="7158" spans="1:8" ht="43.5">
      <c r="A7158" s="151" t="s">
        <v>2270</v>
      </c>
      <c r="B7158" s="151" t="s">
        <v>91</v>
      </c>
      <c r="C7158" s="151" t="s">
        <v>92</v>
      </c>
      <c r="D7158" s="151" t="s">
        <v>72</v>
      </c>
      <c r="E7158" s="152">
        <v>6</v>
      </c>
      <c r="F7158" s="153">
        <v>249000</v>
      </c>
      <c r="G7158" s="153">
        <v>1494000</v>
      </c>
      <c r="H7158" s="50"/>
    </row>
    <row r="7159" spans="1:8" ht="43.5">
      <c r="A7159" s="151" t="s">
        <v>2270</v>
      </c>
      <c r="B7159" s="151" t="s">
        <v>69</v>
      </c>
      <c r="C7159" s="151" t="s">
        <v>70</v>
      </c>
      <c r="D7159" s="151" t="s">
        <v>72</v>
      </c>
      <c r="E7159" s="152">
        <v>4</v>
      </c>
      <c r="F7159" s="153">
        <v>149000</v>
      </c>
      <c r="G7159" s="153">
        <v>596000</v>
      </c>
      <c r="H7159" s="50"/>
    </row>
    <row r="7160" spans="1:8" ht="43.5">
      <c r="A7160" s="151" t="s">
        <v>2270</v>
      </c>
      <c r="B7160" s="151" t="s">
        <v>73</v>
      </c>
      <c r="C7160" s="151" t="s">
        <v>74</v>
      </c>
      <c r="D7160" s="151" t="s">
        <v>72</v>
      </c>
      <c r="E7160" s="152">
        <v>10</v>
      </c>
      <c r="F7160" s="153">
        <v>119000</v>
      </c>
      <c r="G7160" s="153">
        <v>1190000</v>
      </c>
      <c r="H7160" s="50"/>
    </row>
    <row r="7161" spans="1:8" ht="43.5">
      <c r="A7161" s="151" t="s">
        <v>2270</v>
      </c>
      <c r="B7161" s="151" t="s">
        <v>75</v>
      </c>
      <c r="C7161" s="151" t="s">
        <v>76</v>
      </c>
      <c r="D7161" s="151" t="s">
        <v>78</v>
      </c>
      <c r="E7161" s="152">
        <v>10</v>
      </c>
      <c r="F7161" s="153">
        <v>189000</v>
      </c>
      <c r="G7161" s="153">
        <v>1890000</v>
      </c>
      <c r="H7161" s="50"/>
    </row>
    <row r="7162" spans="1:8" ht="43.5">
      <c r="A7162" s="151" t="s">
        <v>2271</v>
      </c>
      <c r="B7162" s="151" t="s">
        <v>81</v>
      </c>
      <c r="C7162" s="151" t="s">
        <v>82</v>
      </c>
      <c r="D7162" s="151" t="s">
        <v>72</v>
      </c>
      <c r="E7162" s="152">
        <v>1</v>
      </c>
      <c r="F7162" s="153">
        <v>159000</v>
      </c>
      <c r="G7162" s="153">
        <v>159000</v>
      </c>
      <c r="H7162" s="50"/>
    </row>
    <row r="7163" spans="1:8" ht="43.5">
      <c r="A7163" s="151" t="s">
        <v>2271</v>
      </c>
      <c r="B7163" s="151" t="s">
        <v>98</v>
      </c>
      <c r="C7163" s="151" t="s">
        <v>99</v>
      </c>
      <c r="D7163" s="151" t="s">
        <v>72</v>
      </c>
      <c r="E7163" s="152">
        <v>3</v>
      </c>
      <c r="F7163" s="153">
        <v>99000</v>
      </c>
      <c r="G7163" s="153">
        <v>297000</v>
      </c>
      <c r="H7163" s="50"/>
    </row>
    <row r="7164" spans="1:8" ht="43.5">
      <c r="A7164" s="151" t="s">
        <v>2271</v>
      </c>
      <c r="B7164" s="151" t="s">
        <v>69</v>
      </c>
      <c r="C7164" s="151" t="s">
        <v>70</v>
      </c>
      <c r="D7164" s="151" t="s">
        <v>72</v>
      </c>
      <c r="E7164" s="152">
        <v>8</v>
      </c>
      <c r="F7164" s="153">
        <v>149000</v>
      </c>
      <c r="G7164" s="153">
        <v>1192000</v>
      </c>
      <c r="H7164" s="50"/>
    </row>
    <row r="7165" spans="1:8" ht="43.5">
      <c r="A7165" s="151" t="s">
        <v>2271</v>
      </c>
      <c r="B7165" s="151" t="s">
        <v>73</v>
      </c>
      <c r="C7165" s="151" t="s">
        <v>74</v>
      </c>
      <c r="D7165" s="151" t="s">
        <v>72</v>
      </c>
      <c r="E7165" s="152">
        <v>2</v>
      </c>
      <c r="F7165" s="153">
        <v>119000</v>
      </c>
      <c r="G7165" s="153">
        <v>238000</v>
      </c>
      <c r="H7165" s="50"/>
    </row>
    <row r="7166" spans="1:8" ht="43.5">
      <c r="A7166" s="151" t="s">
        <v>2272</v>
      </c>
      <c r="B7166" s="151" t="s">
        <v>73</v>
      </c>
      <c r="C7166" s="151" t="s">
        <v>74</v>
      </c>
      <c r="D7166" s="151" t="s">
        <v>72</v>
      </c>
      <c r="E7166" s="152">
        <v>10</v>
      </c>
      <c r="F7166" s="153">
        <v>119000</v>
      </c>
      <c r="G7166" s="153">
        <v>1190000</v>
      </c>
      <c r="H7166" s="50"/>
    </row>
    <row r="7167" spans="1:8" ht="43.5">
      <c r="A7167" s="151" t="s">
        <v>2273</v>
      </c>
      <c r="B7167" s="151" t="s">
        <v>69</v>
      </c>
      <c r="C7167" s="151" t="s">
        <v>70</v>
      </c>
      <c r="D7167" s="151" t="s">
        <v>72</v>
      </c>
      <c r="E7167" s="152">
        <v>8</v>
      </c>
      <c r="F7167" s="153">
        <v>149000</v>
      </c>
      <c r="G7167" s="153">
        <v>1192000</v>
      </c>
      <c r="H7167" s="50"/>
    </row>
    <row r="7168" spans="1:8" ht="43.5">
      <c r="A7168" s="151" t="s">
        <v>2273</v>
      </c>
      <c r="B7168" s="151" t="s">
        <v>81</v>
      </c>
      <c r="C7168" s="151" t="s">
        <v>82</v>
      </c>
      <c r="D7168" s="151" t="s">
        <v>72</v>
      </c>
      <c r="E7168" s="152">
        <v>7</v>
      </c>
      <c r="F7168" s="153">
        <v>159000</v>
      </c>
      <c r="G7168" s="153">
        <v>1113000</v>
      </c>
      <c r="H7168" s="50"/>
    </row>
    <row r="7169" spans="1:8" ht="43.5">
      <c r="A7169" s="151" t="s">
        <v>2273</v>
      </c>
      <c r="B7169" s="151" t="s">
        <v>83</v>
      </c>
      <c r="C7169" s="151" t="s">
        <v>84</v>
      </c>
      <c r="D7169" s="151" t="s">
        <v>72</v>
      </c>
      <c r="E7169" s="152">
        <v>5</v>
      </c>
      <c r="F7169" s="153">
        <v>125000</v>
      </c>
      <c r="G7169" s="153">
        <v>625000</v>
      </c>
      <c r="H7169" s="50"/>
    </row>
    <row r="7170" spans="1:8" ht="29.25">
      <c r="A7170" s="151" t="s">
        <v>2274</v>
      </c>
      <c r="B7170" s="151" t="s">
        <v>81</v>
      </c>
      <c r="C7170" s="151" t="s">
        <v>82</v>
      </c>
      <c r="D7170" s="151" t="s">
        <v>72</v>
      </c>
      <c r="E7170" s="152">
        <v>9</v>
      </c>
      <c r="F7170" s="153">
        <v>159000</v>
      </c>
      <c r="G7170" s="153">
        <v>1431000</v>
      </c>
      <c r="H7170" s="50"/>
    </row>
    <row r="7171" spans="1:8" ht="29.25">
      <c r="A7171" s="151" t="s">
        <v>2274</v>
      </c>
      <c r="B7171" s="151" t="s">
        <v>75</v>
      </c>
      <c r="C7171" s="151" t="s">
        <v>76</v>
      </c>
      <c r="D7171" s="151" t="s">
        <v>78</v>
      </c>
      <c r="E7171" s="152">
        <v>1</v>
      </c>
      <c r="F7171" s="153">
        <v>189000</v>
      </c>
      <c r="G7171" s="153">
        <v>189000</v>
      </c>
      <c r="H7171" s="50"/>
    </row>
    <row r="7172" spans="1:8" ht="29.25">
      <c r="A7172" s="151" t="s">
        <v>2274</v>
      </c>
      <c r="B7172" s="151" t="s">
        <v>101</v>
      </c>
      <c r="C7172" s="151" t="s">
        <v>102</v>
      </c>
      <c r="D7172" s="151" t="s">
        <v>78</v>
      </c>
      <c r="E7172" s="152">
        <v>4</v>
      </c>
      <c r="F7172" s="153">
        <v>139000</v>
      </c>
      <c r="G7172" s="153">
        <v>556000</v>
      </c>
      <c r="H7172" s="50"/>
    </row>
    <row r="7173" spans="1:8" ht="29.25">
      <c r="A7173" s="151" t="s">
        <v>2275</v>
      </c>
      <c r="B7173" s="151" t="s">
        <v>75</v>
      </c>
      <c r="C7173" s="151" t="s">
        <v>76</v>
      </c>
      <c r="D7173" s="151" t="s">
        <v>78</v>
      </c>
      <c r="E7173" s="152">
        <v>8</v>
      </c>
      <c r="F7173" s="153">
        <v>189000</v>
      </c>
      <c r="G7173" s="153">
        <v>1512000</v>
      </c>
      <c r="H7173" s="50"/>
    </row>
    <row r="7174" spans="1:8" ht="29.25">
      <c r="A7174" s="151" t="s">
        <v>2275</v>
      </c>
      <c r="B7174" s="151" t="s">
        <v>88</v>
      </c>
      <c r="C7174" s="151" t="s">
        <v>89</v>
      </c>
      <c r="D7174" s="151" t="s">
        <v>72</v>
      </c>
      <c r="E7174" s="152">
        <v>6</v>
      </c>
      <c r="F7174" s="153">
        <v>299000</v>
      </c>
      <c r="G7174" s="153">
        <v>1794000</v>
      </c>
      <c r="H7174" s="50"/>
    </row>
    <row r="7175" spans="1:8" ht="29.25">
      <c r="A7175" s="151" t="s">
        <v>2275</v>
      </c>
      <c r="B7175" s="151" t="s">
        <v>101</v>
      </c>
      <c r="C7175" s="151" t="s">
        <v>102</v>
      </c>
      <c r="D7175" s="151" t="s">
        <v>78</v>
      </c>
      <c r="E7175" s="152">
        <v>10</v>
      </c>
      <c r="F7175" s="153">
        <v>139000</v>
      </c>
      <c r="G7175" s="153">
        <v>1390000</v>
      </c>
      <c r="H7175" s="50"/>
    </row>
    <row r="7176" spans="1:8" ht="29.25">
      <c r="A7176" s="151" t="s">
        <v>2276</v>
      </c>
      <c r="B7176" s="151" t="s">
        <v>73</v>
      </c>
      <c r="C7176" s="151" t="s">
        <v>74</v>
      </c>
      <c r="D7176" s="151" t="s">
        <v>72</v>
      </c>
      <c r="E7176" s="152">
        <v>12</v>
      </c>
      <c r="F7176" s="153">
        <v>119000</v>
      </c>
      <c r="G7176" s="153">
        <v>1428000</v>
      </c>
      <c r="H7176" s="50"/>
    </row>
    <row r="7177" spans="1:8" ht="29.25">
      <c r="A7177" s="151" t="s">
        <v>2276</v>
      </c>
      <c r="B7177" s="151" t="s">
        <v>96</v>
      </c>
      <c r="C7177" s="151" t="s">
        <v>97</v>
      </c>
      <c r="D7177" s="151" t="s">
        <v>72</v>
      </c>
      <c r="E7177" s="152">
        <v>5</v>
      </c>
      <c r="F7177" s="153">
        <v>449000</v>
      </c>
      <c r="G7177" s="153">
        <v>2245000</v>
      </c>
      <c r="H7177" s="50"/>
    </row>
    <row r="7178" spans="1:8" ht="29.25">
      <c r="A7178" s="151" t="s">
        <v>2276</v>
      </c>
      <c r="B7178" s="151" t="s">
        <v>101</v>
      </c>
      <c r="C7178" s="151" t="s">
        <v>102</v>
      </c>
      <c r="D7178" s="151" t="s">
        <v>78</v>
      </c>
      <c r="E7178" s="152">
        <v>7</v>
      </c>
      <c r="F7178" s="153">
        <v>139000</v>
      </c>
      <c r="G7178" s="153">
        <v>973000</v>
      </c>
      <c r="H7178" s="50"/>
    </row>
    <row r="7179" spans="1:8" ht="29.25">
      <c r="A7179" s="151" t="s">
        <v>2277</v>
      </c>
      <c r="B7179" s="151" t="s">
        <v>88</v>
      </c>
      <c r="C7179" s="151" t="s">
        <v>89</v>
      </c>
      <c r="D7179" s="151" t="s">
        <v>72</v>
      </c>
      <c r="E7179" s="152">
        <v>1</v>
      </c>
      <c r="F7179" s="153">
        <v>299000</v>
      </c>
      <c r="G7179" s="153">
        <v>299000</v>
      </c>
      <c r="H7179" s="50"/>
    </row>
    <row r="7180" spans="1:8" ht="29.25">
      <c r="A7180" s="151" t="s">
        <v>2277</v>
      </c>
      <c r="B7180" s="151" t="s">
        <v>98</v>
      </c>
      <c r="C7180" s="151" t="s">
        <v>99</v>
      </c>
      <c r="D7180" s="151" t="s">
        <v>72</v>
      </c>
      <c r="E7180" s="152">
        <v>2</v>
      </c>
      <c r="F7180" s="153">
        <v>99000</v>
      </c>
      <c r="G7180" s="153">
        <v>198000</v>
      </c>
      <c r="H7180" s="50"/>
    </row>
    <row r="7181" spans="1:8" ht="43.5">
      <c r="A7181" s="151" t="s">
        <v>2278</v>
      </c>
      <c r="B7181" s="151" t="s">
        <v>69</v>
      </c>
      <c r="C7181" s="151" t="s">
        <v>70</v>
      </c>
      <c r="D7181" s="151" t="s">
        <v>72</v>
      </c>
      <c r="E7181" s="152">
        <v>1</v>
      </c>
      <c r="F7181" s="153">
        <v>149000</v>
      </c>
      <c r="G7181" s="153">
        <v>149000</v>
      </c>
      <c r="H7181" s="50"/>
    </row>
    <row r="7182" spans="1:8" ht="43.5">
      <c r="A7182" s="151" t="s">
        <v>2278</v>
      </c>
      <c r="B7182" s="151" t="s">
        <v>86</v>
      </c>
      <c r="C7182" s="151" t="s">
        <v>87</v>
      </c>
      <c r="D7182" s="151" t="s">
        <v>72</v>
      </c>
      <c r="E7182" s="152">
        <v>7</v>
      </c>
      <c r="F7182" s="153">
        <v>169000</v>
      </c>
      <c r="G7182" s="153">
        <v>1183000</v>
      </c>
      <c r="H7182" s="50"/>
    </row>
    <row r="7183" spans="1:8" ht="43.5">
      <c r="A7183" s="151" t="s">
        <v>2278</v>
      </c>
      <c r="B7183" s="151" t="s">
        <v>81</v>
      </c>
      <c r="C7183" s="151" t="s">
        <v>82</v>
      </c>
      <c r="D7183" s="151" t="s">
        <v>72</v>
      </c>
      <c r="E7183" s="152">
        <v>7</v>
      </c>
      <c r="F7183" s="153">
        <v>159000</v>
      </c>
      <c r="G7183" s="153">
        <v>1113000</v>
      </c>
      <c r="H7183" s="50"/>
    </row>
    <row r="7184" spans="1:8" ht="29.25">
      <c r="A7184" s="151" t="s">
        <v>2279</v>
      </c>
      <c r="B7184" s="151" t="s">
        <v>91</v>
      </c>
      <c r="C7184" s="151" t="s">
        <v>92</v>
      </c>
      <c r="D7184" s="151" t="s">
        <v>72</v>
      </c>
      <c r="E7184" s="152">
        <v>1</v>
      </c>
      <c r="F7184" s="153">
        <v>249000</v>
      </c>
      <c r="G7184" s="153">
        <v>249000</v>
      </c>
      <c r="H7184" s="50"/>
    </row>
    <row r="7185" spans="1:8" ht="29.25">
      <c r="A7185" s="151" t="s">
        <v>2279</v>
      </c>
      <c r="B7185" s="151" t="s">
        <v>93</v>
      </c>
      <c r="C7185" s="151" t="s">
        <v>94</v>
      </c>
      <c r="D7185" s="151" t="s">
        <v>72</v>
      </c>
      <c r="E7185" s="152">
        <v>4</v>
      </c>
      <c r="F7185" s="153">
        <v>549000</v>
      </c>
      <c r="G7185" s="153">
        <v>2196000</v>
      </c>
      <c r="H7185" s="50"/>
    </row>
    <row r="7186" spans="1:8" ht="29.25">
      <c r="A7186" s="151" t="s">
        <v>2279</v>
      </c>
      <c r="B7186" s="151" t="s">
        <v>101</v>
      </c>
      <c r="C7186" s="151" t="s">
        <v>102</v>
      </c>
      <c r="D7186" s="151" t="s">
        <v>78</v>
      </c>
      <c r="E7186" s="152">
        <v>3</v>
      </c>
      <c r="F7186" s="153">
        <v>139000</v>
      </c>
      <c r="G7186" s="153">
        <v>417000</v>
      </c>
      <c r="H7186" s="50"/>
    </row>
    <row r="7187" spans="1:8" ht="29.25">
      <c r="A7187" s="151" t="s">
        <v>2279</v>
      </c>
      <c r="B7187" s="151" t="s">
        <v>75</v>
      </c>
      <c r="C7187" s="151" t="s">
        <v>76</v>
      </c>
      <c r="D7187" s="151" t="s">
        <v>78</v>
      </c>
      <c r="E7187" s="152">
        <v>10</v>
      </c>
      <c r="F7187" s="153">
        <v>189000</v>
      </c>
      <c r="G7187" s="153">
        <v>1890000</v>
      </c>
      <c r="H7187" s="50"/>
    </row>
    <row r="7188" spans="1:8" ht="29.25">
      <c r="A7188" s="151" t="s">
        <v>2279</v>
      </c>
      <c r="B7188" s="151" t="s">
        <v>81</v>
      </c>
      <c r="C7188" s="151" t="s">
        <v>82</v>
      </c>
      <c r="D7188" s="151" t="s">
        <v>72</v>
      </c>
      <c r="E7188" s="152">
        <v>12</v>
      </c>
      <c r="F7188" s="153">
        <v>159000</v>
      </c>
      <c r="G7188" s="153">
        <v>1908000</v>
      </c>
      <c r="H7188" s="50"/>
    </row>
    <row r="7189" spans="1:8" ht="29.25">
      <c r="A7189" s="151" t="s">
        <v>2279</v>
      </c>
      <c r="B7189" s="151" t="s">
        <v>96</v>
      </c>
      <c r="C7189" s="151" t="s">
        <v>97</v>
      </c>
      <c r="D7189" s="151" t="s">
        <v>72</v>
      </c>
      <c r="E7189" s="152">
        <v>2</v>
      </c>
      <c r="F7189" s="153">
        <v>449000</v>
      </c>
      <c r="G7189" s="153">
        <v>898000</v>
      </c>
      <c r="H7189" s="50"/>
    </row>
    <row r="7190" spans="1:8" ht="29.25">
      <c r="A7190" s="151" t="s">
        <v>2280</v>
      </c>
      <c r="B7190" s="151" t="s">
        <v>96</v>
      </c>
      <c r="C7190" s="151" t="s">
        <v>97</v>
      </c>
      <c r="D7190" s="151" t="s">
        <v>72</v>
      </c>
      <c r="E7190" s="152">
        <v>4</v>
      </c>
      <c r="F7190" s="153">
        <v>449000</v>
      </c>
      <c r="G7190" s="153">
        <v>1796000</v>
      </c>
      <c r="H7190" s="50"/>
    </row>
    <row r="7191" spans="1:8" ht="29.25">
      <c r="A7191" s="151" t="s">
        <v>2280</v>
      </c>
      <c r="B7191" s="151" t="s">
        <v>91</v>
      </c>
      <c r="C7191" s="151" t="s">
        <v>92</v>
      </c>
      <c r="D7191" s="151" t="s">
        <v>72</v>
      </c>
      <c r="E7191" s="152">
        <v>2</v>
      </c>
      <c r="F7191" s="153">
        <v>249000</v>
      </c>
      <c r="G7191" s="153">
        <v>498000</v>
      </c>
      <c r="H7191" s="50"/>
    </row>
    <row r="7192" spans="1:8" ht="29.25">
      <c r="A7192" s="151" t="s">
        <v>2280</v>
      </c>
      <c r="B7192" s="151" t="s">
        <v>98</v>
      </c>
      <c r="C7192" s="151" t="s">
        <v>99</v>
      </c>
      <c r="D7192" s="151" t="s">
        <v>72</v>
      </c>
      <c r="E7192" s="152">
        <v>11</v>
      </c>
      <c r="F7192" s="153">
        <v>99000</v>
      </c>
      <c r="G7192" s="153">
        <v>1089000</v>
      </c>
      <c r="H7192" s="50"/>
    </row>
    <row r="7193" spans="1:8" ht="29.25">
      <c r="A7193" s="151" t="s">
        <v>2281</v>
      </c>
      <c r="B7193" s="151" t="s">
        <v>91</v>
      </c>
      <c r="C7193" s="151" t="s">
        <v>92</v>
      </c>
      <c r="D7193" s="151" t="s">
        <v>72</v>
      </c>
      <c r="E7193" s="152">
        <v>4</v>
      </c>
      <c r="F7193" s="153">
        <v>249000</v>
      </c>
      <c r="G7193" s="153">
        <v>996000</v>
      </c>
      <c r="H7193" s="50"/>
    </row>
    <row r="7194" spans="1:8" ht="29.25">
      <c r="A7194" s="151" t="s">
        <v>2281</v>
      </c>
      <c r="B7194" s="151" t="s">
        <v>83</v>
      </c>
      <c r="C7194" s="151" t="s">
        <v>84</v>
      </c>
      <c r="D7194" s="151" t="s">
        <v>72</v>
      </c>
      <c r="E7194" s="152">
        <v>7</v>
      </c>
      <c r="F7194" s="153">
        <v>125000</v>
      </c>
      <c r="G7194" s="153">
        <v>875000</v>
      </c>
      <c r="H7194" s="50"/>
    </row>
    <row r="7195" spans="1:8" ht="29.25">
      <c r="A7195" s="151" t="s">
        <v>2281</v>
      </c>
      <c r="B7195" s="151" t="s">
        <v>79</v>
      </c>
      <c r="C7195" s="151" t="s">
        <v>80</v>
      </c>
      <c r="D7195" s="151" t="s">
        <v>72</v>
      </c>
      <c r="E7195" s="152">
        <v>8</v>
      </c>
      <c r="F7195" s="153">
        <v>129000</v>
      </c>
      <c r="G7195" s="153">
        <v>1032000</v>
      </c>
      <c r="H7195" s="50"/>
    </row>
    <row r="7196" spans="1:8" ht="29.25">
      <c r="A7196" s="151" t="s">
        <v>2281</v>
      </c>
      <c r="B7196" s="151" t="s">
        <v>96</v>
      </c>
      <c r="C7196" s="151" t="s">
        <v>97</v>
      </c>
      <c r="D7196" s="151" t="s">
        <v>72</v>
      </c>
      <c r="E7196" s="152">
        <v>3</v>
      </c>
      <c r="F7196" s="153">
        <v>449000</v>
      </c>
      <c r="G7196" s="153">
        <v>1347000</v>
      </c>
      <c r="H7196" s="50"/>
    </row>
    <row r="7197" spans="1:8" ht="29.25">
      <c r="A7197" s="151" t="s">
        <v>2281</v>
      </c>
      <c r="B7197" s="151" t="s">
        <v>73</v>
      </c>
      <c r="C7197" s="151" t="s">
        <v>74</v>
      </c>
      <c r="D7197" s="151" t="s">
        <v>72</v>
      </c>
      <c r="E7197" s="152">
        <v>5</v>
      </c>
      <c r="F7197" s="153">
        <v>119000</v>
      </c>
      <c r="G7197" s="153">
        <v>595000</v>
      </c>
      <c r="H7197" s="50"/>
    </row>
    <row r="7198" spans="1:8" ht="43.5">
      <c r="A7198" s="151" t="s">
        <v>2282</v>
      </c>
      <c r="B7198" s="151" t="s">
        <v>93</v>
      </c>
      <c r="C7198" s="151" t="s">
        <v>94</v>
      </c>
      <c r="D7198" s="151" t="s">
        <v>72</v>
      </c>
      <c r="E7198" s="152">
        <v>1</v>
      </c>
      <c r="F7198" s="153">
        <v>549000</v>
      </c>
      <c r="G7198" s="153">
        <v>549000</v>
      </c>
      <c r="H7198" s="50"/>
    </row>
    <row r="7199" spans="1:8" ht="43.5">
      <c r="A7199" s="151" t="s">
        <v>2282</v>
      </c>
      <c r="B7199" s="151" t="s">
        <v>98</v>
      </c>
      <c r="C7199" s="151" t="s">
        <v>99</v>
      </c>
      <c r="D7199" s="151" t="s">
        <v>72</v>
      </c>
      <c r="E7199" s="152">
        <v>6</v>
      </c>
      <c r="F7199" s="153">
        <v>99000</v>
      </c>
      <c r="G7199" s="153">
        <v>594000</v>
      </c>
      <c r="H7199" s="50"/>
    </row>
    <row r="7200" spans="1:8" ht="43.5">
      <c r="A7200" s="151" t="s">
        <v>2282</v>
      </c>
      <c r="B7200" s="151" t="s">
        <v>69</v>
      </c>
      <c r="C7200" s="151" t="s">
        <v>70</v>
      </c>
      <c r="D7200" s="151" t="s">
        <v>72</v>
      </c>
      <c r="E7200" s="152">
        <v>8</v>
      </c>
      <c r="F7200" s="153">
        <v>149000</v>
      </c>
      <c r="G7200" s="153">
        <v>1192000</v>
      </c>
      <c r="H7200" s="50"/>
    </row>
    <row r="7201" spans="1:8" ht="43.5">
      <c r="A7201" s="151" t="s">
        <v>2282</v>
      </c>
      <c r="B7201" s="151" t="s">
        <v>79</v>
      </c>
      <c r="C7201" s="151" t="s">
        <v>80</v>
      </c>
      <c r="D7201" s="151" t="s">
        <v>72</v>
      </c>
      <c r="E7201" s="152">
        <v>3</v>
      </c>
      <c r="F7201" s="153">
        <v>129000</v>
      </c>
      <c r="G7201" s="153">
        <v>387000</v>
      </c>
      <c r="H7201" s="50"/>
    </row>
    <row r="7202" spans="1:8" ht="43.5">
      <c r="A7202" s="151" t="s">
        <v>2283</v>
      </c>
      <c r="B7202" s="151" t="s">
        <v>81</v>
      </c>
      <c r="C7202" s="151" t="s">
        <v>82</v>
      </c>
      <c r="D7202" s="151" t="s">
        <v>72</v>
      </c>
      <c r="E7202" s="152">
        <v>8</v>
      </c>
      <c r="F7202" s="153">
        <v>159000</v>
      </c>
      <c r="G7202" s="153">
        <v>1272000</v>
      </c>
      <c r="H7202" s="50"/>
    </row>
    <row r="7203" spans="1:8" ht="43.5">
      <c r="A7203" s="151" t="s">
        <v>2283</v>
      </c>
      <c r="B7203" s="151" t="s">
        <v>91</v>
      </c>
      <c r="C7203" s="151" t="s">
        <v>92</v>
      </c>
      <c r="D7203" s="151" t="s">
        <v>72</v>
      </c>
      <c r="E7203" s="152">
        <v>1</v>
      </c>
      <c r="F7203" s="153">
        <v>249000</v>
      </c>
      <c r="G7203" s="153">
        <v>249000</v>
      </c>
      <c r="H7203" s="50"/>
    </row>
    <row r="7204" spans="1:8" ht="43.5">
      <c r="A7204" s="151" t="s">
        <v>2283</v>
      </c>
      <c r="B7204" s="151" t="s">
        <v>73</v>
      </c>
      <c r="C7204" s="151" t="s">
        <v>74</v>
      </c>
      <c r="D7204" s="151" t="s">
        <v>72</v>
      </c>
      <c r="E7204" s="152">
        <v>10</v>
      </c>
      <c r="F7204" s="153">
        <v>119000</v>
      </c>
      <c r="G7204" s="153">
        <v>1190000</v>
      </c>
      <c r="H7204" s="50"/>
    </row>
    <row r="7205" spans="1:8" ht="43.5">
      <c r="A7205" s="151" t="s">
        <v>2283</v>
      </c>
      <c r="B7205" s="151" t="s">
        <v>69</v>
      </c>
      <c r="C7205" s="151" t="s">
        <v>70</v>
      </c>
      <c r="D7205" s="151" t="s">
        <v>72</v>
      </c>
      <c r="E7205" s="152">
        <v>4</v>
      </c>
      <c r="F7205" s="153">
        <v>149000</v>
      </c>
      <c r="G7205" s="153">
        <v>596000</v>
      </c>
      <c r="H7205" s="50"/>
    </row>
    <row r="7206" spans="1:8" ht="43.5">
      <c r="A7206" s="151" t="s">
        <v>2284</v>
      </c>
      <c r="B7206" s="151" t="s">
        <v>83</v>
      </c>
      <c r="C7206" s="151" t="s">
        <v>84</v>
      </c>
      <c r="D7206" s="151" t="s">
        <v>72</v>
      </c>
      <c r="E7206" s="152">
        <v>4</v>
      </c>
      <c r="F7206" s="153">
        <v>125000</v>
      </c>
      <c r="G7206" s="153">
        <v>500000</v>
      </c>
      <c r="H7206" s="50"/>
    </row>
    <row r="7207" spans="1:8" ht="43.5">
      <c r="A7207" s="151" t="s">
        <v>2284</v>
      </c>
      <c r="B7207" s="151" t="s">
        <v>91</v>
      </c>
      <c r="C7207" s="151" t="s">
        <v>92</v>
      </c>
      <c r="D7207" s="151" t="s">
        <v>72</v>
      </c>
      <c r="E7207" s="152">
        <v>7</v>
      </c>
      <c r="F7207" s="153">
        <v>249000</v>
      </c>
      <c r="G7207" s="153">
        <v>1743000</v>
      </c>
      <c r="H7207" s="50"/>
    </row>
    <row r="7208" spans="1:8" ht="43.5">
      <c r="A7208" s="151" t="s">
        <v>2284</v>
      </c>
      <c r="B7208" s="151" t="s">
        <v>75</v>
      </c>
      <c r="C7208" s="151" t="s">
        <v>76</v>
      </c>
      <c r="D7208" s="151" t="s">
        <v>78</v>
      </c>
      <c r="E7208" s="152">
        <v>9</v>
      </c>
      <c r="F7208" s="153">
        <v>189000</v>
      </c>
      <c r="G7208" s="153">
        <v>1701000</v>
      </c>
      <c r="H7208" s="50"/>
    </row>
    <row r="7209" spans="1:8" ht="43.5">
      <c r="A7209" s="151" t="s">
        <v>2285</v>
      </c>
      <c r="B7209" s="151" t="s">
        <v>86</v>
      </c>
      <c r="C7209" s="151" t="s">
        <v>87</v>
      </c>
      <c r="D7209" s="151" t="s">
        <v>72</v>
      </c>
      <c r="E7209" s="152">
        <v>4</v>
      </c>
      <c r="F7209" s="153">
        <v>169000</v>
      </c>
      <c r="G7209" s="153">
        <v>676000</v>
      </c>
      <c r="H7209" s="50"/>
    </row>
    <row r="7210" spans="1:8" ht="43.5">
      <c r="A7210" s="151" t="s">
        <v>2285</v>
      </c>
      <c r="B7210" s="151" t="s">
        <v>75</v>
      </c>
      <c r="C7210" s="151" t="s">
        <v>76</v>
      </c>
      <c r="D7210" s="151" t="s">
        <v>78</v>
      </c>
      <c r="E7210" s="152">
        <v>7</v>
      </c>
      <c r="F7210" s="153">
        <v>189000</v>
      </c>
      <c r="G7210" s="153">
        <v>1323000</v>
      </c>
      <c r="H7210" s="50"/>
    </row>
    <row r="7211" spans="1:8" ht="43.5">
      <c r="A7211" s="151" t="s">
        <v>2285</v>
      </c>
      <c r="B7211" s="151" t="s">
        <v>98</v>
      </c>
      <c r="C7211" s="151" t="s">
        <v>99</v>
      </c>
      <c r="D7211" s="151" t="s">
        <v>72</v>
      </c>
      <c r="E7211" s="152">
        <v>11</v>
      </c>
      <c r="F7211" s="153">
        <v>99000</v>
      </c>
      <c r="G7211" s="153">
        <v>1089000</v>
      </c>
      <c r="H7211" s="50"/>
    </row>
    <row r="7212" spans="1:8" ht="43.5">
      <c r="A7212" s="151" t="s">
        <v>2285</v>
      </c>
      <c r="B7212" s="151" t="s">
        <v>88</v>
      </c>
      <c r="C7212" s="151" t="s">
        <v>89</v>
      </c>
      <c r="D7212" s="151" t="s">
        <v>72</v>
      </c>
      <c r="E7212" s="152">
        <v>4</v>
      </c>
      <c r="F7212" s="153">
        <v>299000</v>
      </c>
      <c r="G7212" s="153">
        <v>1196000</v>
      </c>
      <c r="H7212" s="50"/>
    </row>
    <row r="7213" spans="1:8" ht="43.5">
      <c r="A7213" s="151" t="s">
        <v>2285</v>
      </c>
      <c r="B7213" s="151" t="s">
        <v>69</v>
      </c>
      <c r="C7213" s="151" t="s">
        <v>70</v>
      </c>
      <c r="D7213" s="151" t="s">
        <v>72</v>
      </c>
      <c r="E7213" s="152">
        <v>3</v>
      </c>
      <c r="F7213" s="153">
        <v>149000</v>
      </c>
      <c r="G7213" s="153">
        <v>447000</v>
      </c>
      <c r="H7213" s="50"/>
    </row>
    <row r="7214" spans="1:8" ht="43.5">
      <c r="A7214" s="151" t="s">
        <v>2285</v>
      </c>
      <c r="B7214" s="151" t="s">
        <v>101</v>
      </c>
      <c r="C7214" s="151" t="s">
        <v>102</v>
      </c>
      <c r="D7214" s="151" t="s">
        <v>78</v>
      </c>
      <c r="E7214" s="152">
        <v>7</v>
      </c>
      <c r="F7214" s="153">
        <v>139000</v>
      </c>
      <c r="G7214" s="153">
        <v>973000</v>
      </c>
      <c r="H7214" s="50"/>
    </row>
    <row r="7215" spans="1:8" ht="29.25">
      <c r="A7215" s="151" t="s">
        <v>2286</v>
      </c>
      <c r="B7215" s="151" t="s">
        <v>98</v>
      </c>
      <c r="C7215" s="151" t="s">
        <v>99</v>
      </c>
      <c r="D7215" s="151" t="s">
        <v>72</v>
      </c>
      <c r="E7215" s="152">
        <v>7</v>
      </c>
      <c r="F7215" s="153">
        <v>99000</v>
      </c>
      <c r="G7215" s="153">
        <v>693000</v>
      </c>
      <c r="H7215" s="50"/>
    </row>
    <row r="7216" spans="1:8" ht="29.25">
      <c r="A7216" s="151" t="s">
        <v>2286</v>
      </c>
      <c r="B7216" s="151" t="s">
        <v>73</v>
      </c>
      <c r="C7216" s="151" t="s">
        <v>74</v>
      </c>
      <c r="D7216" s="151" t="s">
        <v>72</v>
      </c>
      <c r="E7216" s="152">
        <v>8</v>
      </c>
      <c r="F7216" s="153">
        <v>119000</v>
      </c>
      <c r="G7216" s="153">
        <v>952000</v>
      </c>
      <c r="H7216" s="50"/>
    </row>
    <row r="7217" spans="1:8" ht="29.25">
      <c r="A7217" s="151" t="s">
        <v>2286</v>
      </c>
      <c r="B7217" s="151" t="s">
        <v>86</v>
      </c>
      <c r="C7217" s="151" t="s">
        <v>87</v>
      </c>
      <c r="D7217" s="151" t="s">
        <v>72</v>
      </c>
      <c r="E7217" s="152">
        <v>4</v>
      </c>
      <c r="F7217" s="153">
        <v>169000</v>
      </c>
      <c r="G7217" s="153">
        <v>676000</v>
      </c>
      <c r="H7217" s="50"/>
    </row>
    <row r="7218" spans="1:8" ht="29.25">
      <c r="A7218" s="151" t="s">
        <v>2286</v>
      </c>
      <c r="B7218" s="151" t="s">
        <v>91</v>
      </c>
      <c r="C7218" s="151" t="s">
        <v>92</v>
      </c>
      <c r="D7218" s="151" t="s">
        <v>72</v>
      </c>
      <c r="E7218" s="152">
        <v>6</v>
      </c>
      <c r="F7218" s="153">
        <v>249000</v>
      </c>
      <c r="G7218" s="153">
        <v>1494000</v>
      </c>
      <c r="H7218" s="50"/>
    </row>
    <row r="7219" spans="1:8" ht="29.25">
      <c r="A7219" s="151" t="s">
        <v>2286</v>
      </c>
      <c r="B7219" s="151" t="s">
        <v>75</v>
      </c>
      <c r="C7219" s="151" t="s">
        <v>76</v>
      </c>
      <c r="D7219" s="151" t="s">
        <v>78</v>
      </c>
      <c r="E7219" s="152">
        <v>9</v>
      </c>
      <c r="F7219" s="153">
        <v>189000</v>
      </c>
      <c r="G7219" s="153">
        <v>1701000</v>
      </c>
      <c r="H7219" s="50"/>
    </row>
    <row r="7220" spans="1:8" ht="29.25">
      <c r="A7220" s="151" t="s">
        <v>2286</v>
      </c>
      <c r="B7220" s="151" t="s">
        <v>79</v>
      </c>
      <c r="C7220" s="151" t="s">
        <v>80</v>
      </c>
      <c r="D7220" s="151" t="s">
        <v>72</v>
      </c>
      <c r="E7220" s="152">
        <v>8</v>
      </c>
      <c r="F7220" s="153">
        <v>129000</v>
      </c>
      <c r="G7220" s="153">
        <v>1032000</v>
      </c>
      <c r="H7220" s="50"/>
    </row>
    <row r="7221" spans="1:8" ht="43.5">
      <c r="A7221" s="151" t="s">
        <v>2287</v>
      </c>
      <c r="B7221" s="151" t="s">
        <v>96</v>
      </c>
      <c r="C7221" s="151" t="s">
        <v>97</v>
      </c>
      <c r="D7221" s="151" t="s">
        <v>72</v>
      </c>
      <c r="E7221" s="152">
        <v>5</v>
      </c>
      <c r="F7221" s="153">
        <v>449000</v>
      </c>
      <c r="G7221" s="153">
        <v>2245000</v>
      </c>
      <c r="H7221" s="50"/>
    </row>
    <row r="7222" spans="1:8" ht="43.5">
      <c r="A7222" s="151" t="s">
        <v>2287</v>
      </c>
      <c r="B7222" s="151" t="s">
        <v>88</v>
      </c>
      <c r="C7222" s="151" t="s">
        <v>89</v>
      </c>
      <c r="D7222" s="151" t="s">
        <v>72</v>
      </c>
      <c r="E7222" s="152">
        <v>6</v>
      </c>
      <c r="F7222" s="153">
        <v>299000</v>
      </c>
      <c r="G7222" s="153">
        <v>1794000</v>
      </c>
      <c r="H7222" s="50"/>
    </row>
    <row r="7223" spans="1:8" ht="43.5">
      <c r="A7223" s="151" t="s">
        <v>2288</v>
      </c>
      <c r="B7223" s="151" t="s">
        <v>75</v>
      </c>
      <c r="C7223" s="151" t="s">
        <v>76</v>
      </c>
      <c r="D7223" s="151" t="s">
        <v>78</v>
      </c>
      <c r="E7223" s="152">
        <v>11</v>
      </c>
      <c r="F7223" s="153">
        <v>189000</v>
      </c>
      <c r="G7223" s="153">
        <v>2079000</v>
      </c>
      <c r="H7223" s="50"/>
    </row>
    <row r="7224" spans="1:8" ht="43.5">
      <c r="A7224" s="151" t="s">
        <v>2289</v>
      </c>
      <c r="B7224" s="151" t="s">
        <v>101</v>
      </c>
      <c r="C7224" s="151" t="s">
        <v>102</v>
      </c>
      <c r="D7224" s="151" t="s">
        <v>78</v>
      </c>
      <c r="E7224" s="152">
        <v>5</v>
      </c>
      <c r="F7224" s="153">
        <v>139000</v>
      </c>
      <c r="G7224" s="153">
        <v>695000</v>
      </c>
      <c r="H7224" s="50"/>
    </row>
    <row r="7225" spans="1:8" ht="43.5">
      <c r="A7225" s="151" t="s">
        <v>2289</v>
      </c>
      <c r="B7225" s="151" t="s">
        <v>79</v>
      </c>
      <c r="C7225" s="151" t="s">
        <v>80</v>
      </c>
      <c r="D7225" s="151" t="s">
        <v>72</v>
      </c>
      <c r="E7225" s="152">
        <v>8</v>
      </c>
      <c r="F7225" s="153">
        <v>129000</v>
      </c>
      <c r="G7225" s="153">
        <v>1032000</v>
      </c>
      <c r="H7225" s="50"/>
    </row>
    <row r="7226" spans="1:8" ht="43.5">
      <c r="A7226" s="151" t="s">
        <v>2290</v>
      </c>
      <c r="B7226" s="151" t="s">
        <v>88</v>
      </c>
      <c r="C7226" s="151" t="s">
        <v>89</v>
      </c>
      <c r="D7226" s="151" t="s">
        <v>72</v>
      </c>
      <c r="E7226" s="152">
        <v>3</v>
      </c>
      <c r="F7226" s="153">
        <v>299000</v>
      </c>
      <c r="G7226" s="153">
        <v>897000</v>
      </c>
      <c r="H7226" s="50"/>
    </row>
    <row r="7227" spans="1:8" ht="43.5">
      <c r="A7227" s="151" t="s">
        <v>2290</v>
      </c>
      <c r="B7227" s="151" t="s">
        <v>93</v>
      </c>
      <c r="C7227" s="151" t="s">
        <v>94</v>
      </c>
      <c r="D7227" s="151" t="s">
        <v>72</v>
      </c>
      <c r="E7227" s="152">
        <v>3</v>
      </c>
      <c r="F7227" s="153">
        <v>549000</v>
      </c>
      <c r="G7227" s="153">
        <v>1647000</v>
      </c>
      <c r="H7227" s="50"/>
    </row>
    <row r="7228" spans="1:8" ht="29.25">
      <c r="A7228" s="151" t="s">
        <v>2291</v>
      </c>
      <c r="B7228" s="151" t="s">
        <v>79</v>
      </c>
      <c r="C7228" s="151" t="s">
        <v>80</v>
      </c>
      <c r="D7228" s="151" t="s">
        <v>72</v>
      </c>
      <c r="E7228" s="152">
        <v>3</v>
      </c>
      <c r="F7228" s="153">
        <v>129000</v>
      </c>
      <c r="G7228" s="153">
        <v>387000</v>
      </c>
      <c r="H7228" s="50"/>
    </row>
    <row r="7229" spans="1:8" ht="29.25">
      <c r="A7229" s="151" t="s">
        <v>2291</v>
      </c>
      <c r="B7229" s="151" t="s">
        <v>73</v>
      </c>
      <c r="C7229" s="151" t="s">
        <v>74</v>
      </c>
      <c r="D7229" s="151" t="s">
        <v>72</v>
      </c>
      <c r="E7229" s="152">
        <v>8</v>
      </c>
      <c r="F7229" s="153">
        <v>119000</v>
      </c>
      <c r="G7229" s="153">
        <v>952000</v>
      </c>
      <c r="H7229" s="50"/>
    </row>
    <row r="7230" spans="1:8" ht="29.25">
      <c r="A7230" s="151" t="s">
        <v>2291</v>
      </c>
      <c r="B7230" s="151" t="s">
        <v>91</v>
      </c>
      <c r="C7230" s="151" t="s">
        <v>92</v>
      </c>
      <c r="D7230" s="151" t="s">
        <v>72</v>
      </c>
      <c r="E7230" s="152">
        <v>2</v>
      </c>
      <c r="F7230" s="153">
        <v>249000</v>
      </c>
      <c r="G7230" s="153">
        <v>498000</v>
      </c>
      <c r="H7230" s="50"/>
    </row>
    <row r="7231" spans="1:8" ht="29.25">
      <c r="A7231" s="151" t="s">
        <v>2291</v>
      </c>
      <c r="B7231" s="151" t="s">
        <v>69</v>
      </c>
      <c r="C7231" s="151" t="s">
        <v>70</v>
      </c>
      <c r="D7231" s="151" t="s">
        <v>72</v>
      </c>
      <c r="E7231" s="152">
        <v>3</v>
      </c>
      <c r="F7231" s="153">
        <v>149000</v>
      </c>
      <c r="G7231" s="153">
        <v>447000</v>
      </c>
      <c r="H7231" s="50"/>
    </row>
    <row r="7232" spans="1:8" ht="43.5">
      <c r="A7232" s="151" t="s">
        <v>2292</v>
      </c>
      <c r="B7232" s="151" t="s">
        <v>93</v>
      </c>
      <c r="C7232" s="151" t="s">
        <v>94</v>
      </c>
      <c r="D7232" s="151" t="s">
        <v>72</v>
      </c>
      <c r="E7232" s="152">
        <v>1</v>
      </c>
      <c r="F7232" s="153">
        <v>549000</v>
      </c>
      <c r="G7232" s="153">
        <v>549000</v>
      </c>
      <c r="H7232" s="50"/>
    </row>
    <row r="7233" spans="1:8" ht="43.5">
      <c r="A7233" s="151" t="s">
        <v>2292</v>
      </c>
      <c r="B7233" s="151" t="s">
        <v>86</v>
      </c>
      <c r="C7233" s="151" t="s">
        <v>87</v>
      </c>
      <c r="D7233" s="151" t="s">
        <v>72</v>
      </c>
      <c r="E7233" s="152">
        <v>9</v>
      </c>
      <c r="F7233" s="153">
        <v>169000</v>
      </c>
      <c r="G7233" s="153">
        <v>1521000</v>
      </c>
      <c r="H7233" s="50"/>
    </row>
    <row r="7234" spans="1:8" ht="43.5">
      <c r="A7234" s="151" t="s">
        <v>2292</v>
      </c>
      <c r="B7234" s="151" t="s">
        <v>75</v>
      </c>
      <c r="C7234" s="151" t="s">
        <v>76</v>
      </c>
      <c r="D7234" s="151" t="s">
        <v>78</v>
      </c>
      <c r="E7234" s="152">
        <v>3</v>
      </c>
      <c r="F7234" s="153">
        <v>189000</v>
      </c>
      <c r="G7234" s="153">
        <v>567000</v>
      </c>
      <c r="H7234" s="50"/>
    </row>
    <row r="7235" spans="1:8" ht="43.5">
      <c r="A7235" s="151" t="s">
        <v>2292</v>
      </c>
      <c r="B7235" s="151" t="s">
        <v>69</v>
      </c>
      <c r="C7235" s="151" t="s">
        <v>70</v>
      </c>
      <c r="D7235" s="151" t="s">
        <v>72</v>
      </c>
      <c r="E7235" s="152">
        <v>11</v>
      </c>
      <c r="F7235" s="153">
        <v>149000</v>
      </c>
      <c r="G7235" s="153">
        <v>1639000</v>
      </c>
      <c r="H7235" s="50"/>
    </row>
    <row r="7236" spans="1:8" ht="43.5">
      <c r="A7236" s="151" t="s">
        <v>2292</v>
      </c>
      <c r="B7236" s="151" t="s">
        <v>83</v>
      </c>
      <c r="C7236" s="151" t="s">
        <v>84</v>
      </c>
      <c r="D7236" s="151" t="s">
        <v>72</v>
      </c>
      <c r="E7236" s="152">
        <v>12</v>
      </c>
      <c r="F7236" s="153">
        <v>125000</v>
      </c>
      <c r="G7236" s="153">
        <v>1500000</v>
      </c>
      <c r="H7236" s="50"/>
    </row>
    <row r="7237" spans="1:8" ht="29.25">
      <c r="A7237" s="151" t="s">
        <v>2293</v>
      </c>
      <c r="B7237" s="151" t="s">
        <v>96</v>
      </c>
      <c r="C7237" s="151" t="s">
        <v>97</v>
      </c>
      <c r="D7237" s="151" t="s">
        <v>72</v>
      </c>
      <c r="E7237" s="152">
        <v>1</v>
      </c>
      <c r="F7237" s="153">
        <v>449000</v>
      </c>
      <c r="G7237" s="153">
        <v>449000</v>
      </c>
      <c r="H7237" s="50"/>
    </row>
    <row r="7238" spans="1:8" ht="29.25">
      <c r="A7238" s="151" t="s">
        <v>2293</v>
      </c>
      <c r="B7238" s="151" t="s">
        <v>73</v>
      </c>
      <c r="C7238" s="151" t="s">
        <v>74</v>
      </c>
      <c r="D7238" s="151" t="s">
        <v>72</v>
      </c>
      <c r="E7238" s="152">
        <v>8</v>
      </c>
      <c r="F7238" s="153">
        <v>119000</v>
      </c>
      <c r="G7238" s="153">
        <v>952000</v>
      </c>
      <c r="H7238" s="50"/>
    </row>
    <row r="7239" spans="1:8" ht="29.25">
      <c r="A7239" s="151" t="s">
        <v>2293</v>
      </c>
      <c r="B7239" s="151" t="s">
        <v>75</v>
      </c>
      <c r="C7239" s="151" t="s">
        <v>76</v>
      </c>
      <c r="D7239" s="151" t="s">
        <v>78</v>
      </c>
      <c r="E7239" s="152">
        <v>2</v>
      </c>
      <c r="F7239" s="153">
        <v>189000</v>
      </c>
      <c r="G7239" s="153">
        <v>378000</v>
      </c>
      <c r="H7239" s="50"/>
    </row>
    <row r="7240" spans="1:8" ht="29.25">
      <c r="A7240" s="151" t="s">
        <v>2294</v>
      </c>
      <c r="B7240" s="151" t="s">
        <v>73</v>
      </c>
      <c r="C7240" s="151" t="s">
        <v>74</v>
      </c>
      <c r="D7240" s="151" t="s">
        <v>72</v>
      </c>
      <c r="E7240" s="152">
        <v>3</v>
      </c>
      <c r="F7240" s="153">
        <v>119000</v>
      </c>
      <c r="G7240" s="153">
        <v>357000</v>
      </c>
      <c r="H7240" s="50"/>
    </row>
    <row r="7241" spans="1:8" ht="29.25">
      <c r="A7241" s="151" t="s">
        <v>2294</v>
      </c>
      <c r="B7241" s="151" t="s">
        <v>101</v>
      </c>
      <c r="C7241" s="151" t="s">
        <v>102</v>
      </c>
      <c r="D7241" s="151" t="s">
        <v>78</v>
      </c>
      <c r="E7241" s="152">
        <v>12</v>
      </c>
      <c r="F7241" s="153">
        <v>139000</v>
      </c>
      <c r="G7241" s="153">
        <v>1668000</v>
      </c>
      <c r="H7241" s="50"/>
    </row>
    <row r="7242" spans="1:8" ht="43.5">
      <c r="A7242" s="151" t="s">
        <v>2295</v>
      </c>
      <c r="B7242" s="151" t="s">
        <v>91</v>
      </c>
      <c r="C7242" s="151" t="s">
        <v>92</v>
      </c>
      <c r="D7242" s="151" t="s">
        <v>72</v>
      </c>
      <c r="E7242" s="152">
        <v>3</v>
      </c>
      <c r="F7242" s="153">
        <v>249000</v>
      </c>
      <c r="G7242" s="153">
        <v>747000</v>
      </c>
      <c r="H7242" s="50"/>
    </row>
    <row r="7243" spans="1:8" ht="43.5">
      <c r="A7243" s="151" t="s">
        <v>2295</v>
      </c>
      <c r="B7243" s="151" t="s">
        <v>73</v>
      </c>
      <c r="C7243" s="151" t="s">
        <v>74</v>
      </c>
      <c r="D7243" s="151" t="s">
        <v>72</v>
      </c>
      <c r="E7243" s="152">
        <v>4</v>
      </c>
      <c r="F7243" s="153">
        <v>119000</v>
      </c>
      <c r="G7243" s="153">
        <v>476000</v>
      </c>
      <c r="H7243" s="50"/>
    </row>
    <row r="7244" spans="1:8" ht="43.5">
      <c r="A7244" s="151" t="s">
        <v>2295</v>
      </c>
      <c r="B7244" s="151" t="s">
        <v>93</v>
      </c>
      <c r="C7244" s="151" t="s">
        <v>94</v>
      </c>
      <c r="D7244" s="151" t="s">
        <v>72</v>
      </c>
      <c r="E7244" s="152">
        <v>5</v>
      </c>
      <c r="F7244" s="153">
        <v>549000</v>
      </c>
      <c r="G7244" s="153">
        <v>2745000</v>
      </c>
      <c r="H7244" s="50"/>
    </row>
    <row r="7245" spans="1:8" ht="43.5">
      <c r="A7245" s="151" t="s">
        <v>2295</v>
      </c>
      <c r="B7245" s="151" t="s">
        <v>101</v>
      </c>
      <c r="C7245" s="151" t="s">
        <v>102</v>
      </c>
      <c r="D7245" s="151" t="s">
        <v>78</v>
      </c>
      <c r="E7245" s="152">
        <v>8</v>
      </c>
      <c r="F7245" s="153">
        <v>139000</v>
      </c>
      <c r="G7245" s="153">
        <v>1112000</v>
      </c>
      <c r="H7245" s="50"/>
    </row>
    <row r="7246" spans="1:8" ht="43.5">
      <c r="A7246" s="151" t="s">
        <v>2295</v>
      </c>
      <c r="B7246" s="151" t="s">
        <v>86</v>
      </c>
      <c r="C7246" s="151" t="s">
        <v>87</v>
      </c>
      <c r="D7246" s="151" t="s">
        <v>72</v>
      </c>
      <c r="E7246" s="152">
        <v>3</v>
      </c>
      <c r="F7246" s="153">
        <v>169000</v>
      </c>
      <c r="G7246" s="153">
        <v>507000</v>
      </c>
      <c r="H7246" s="50"/>
    </row>
    <row r="7247" spans="1:8" ht="43.5">
      <c r="A7247" s="151" t="s">
        <v>2296</v>
      </c>
      <c r="B7247" s="151" t="s">
        <v>75</v>
      </c>
      <c r="C7247" s="151" t="s">
        <v>76</v>
      </c>
      <c r="D7247" s="151" t="s">
        <v>78</v>
      </c>
      <c r="E7247" s="152">
        <v>3</v>
      </c>
      <c r="F7247" s="153">
        <v>189000</v>
      </c>
      <c r="G7247" s="153">
        <v>567000</v>
      </c>
      <c r="H7247" s="50"/>
    </row>
    <row r="7248" spans="1:8" ht="43.5">
      <c r="A7248" s="151" t="s">
        <v>2296</v>
      </c>
      <c r="B7248" s="151" t="s">
        <v>83</v>
      </c>
      <c r="C7248" s="151" t="s">
        <v>84</v>
      </c>
      <c r="D7248" s="151" t="s">
        <v>72</v>
      </c>
      <c r="E7248" s="152">
        <v>10</v>
      </c>
      <c r="F7248" s="153">
        <v>125000</v>
      </c>
      <c r="G7248" s="153">
        <v>1250000</v>
      </c>
      <c r="H7248" s="50"/>
    </row>
    <row r="7249" spans="1:8" ht="43.5">
      <c r="A7249" s="151" t="s">
        <v>2296</v>
      </c>
      <c r="B7249" s="151" t="s">
        <v>79</v>
      </c>
      <c r="C7249" s="151" t="s">
        <v>80</v>
      </c>
      <c r="D7249" s="151" t="s">
        <v>72</v>
      </c>
      <c r="E7249" s="152">
        <v>5</v>
      </c>
      <c r="F7249" s="153">
        <v>129000</v>
      </c>
      <c r="G7249" s="153">
        <v>645000</v>
      </c>
      <c r="H7249" s="50"/>
    </row>
    <row r="7250" spans="1:8" ht="43.5">
      <c r="A7250" s="151" t="s">
        <v>2296</v>
      </c>
      <c r="B7250" s="151" t="s">
        <v>88</v>
      </c>
      <c r="C7250" s="151" t="s">
        <v>89</v>
      </c>
      <c r="D7250" s="151" t="s">
        <v>72</v>
      </c>
      <c r="E7250" s="152">
        <v>1</v>
      </c>
      <c r="F7250" s="153">
        <v>299000</v>
      </c>
      <c r="G7250" s="153">
        <v>299000</v>
      </c>
      <c r="H7250" s="50"/>
    </row>
    <row r="7251" spans="1:8" ht="43.5">
      <c r="A7251" s="151" t="s">
        <v>2296</v>
      </c>
      <c r="B7251" s="151" t="s">
        <v>101</v>
      </c>
      <c r="C7251" s="151" t="s">
        <v>102</v>
      </c>
      <c r="D7251" s="151" t="s">
        <v>78</v>
      </c>
      <c r="E7251" s="152">
        <v>7</v>
      </c>
      <c r="F7251" s="153">
        <v>139000</v>
      </c>
      <c r="G7251" s="153">
        <v>973000</v>
      </c>
      <c r="H7251" s="50"/>
    </row>
    <row r="7252" spans="1:8" ht="29.25">
      <c r="A7252" s="151" t="s">
        <v>2297</v>
      </c>
      <c r="B7252" s="151" t="s">
        <v>83</v>
      </c>
      <c r="C7252" s="151" t="s">
        <v>84</v>
      </c>
      <c r="D7252" s="151" t="s">
        <v>72</v>
      </c>
      <c r="E7252" s="152">
        <v>7</v>
      </c>
      <c r="F7252" s="153">
        <v>125000</v>
      </c>
      <c r="G7252" s="153">
        <v>875000</v>
      </c>
      <c r="H7252" s="50"/>
    </row>
    <row r="7253" spans="1:8" ht="29.25">
      <c r="A7253" s="151" t="s">
        <v>2298</v>
      </c>
      <c r="B7253" s="151" t="s">
        <v>83</v>
      </c>
      <c r="C7253" s="151" t="s">
        <v>84</v>
      </c>
      <c r="D7253" s="151" t="s">
        <v>72</v>
      </c>
      <c r="E7253" s="152">
        <v>8</v>
      </c>
      <c r="F7253" s="153">
        <v>125000</v>
      </c>
      <c r="G7253" s="153">
        <v>1000000</v>
      </c>
      <c r="H7253" s="50"/>
    </row>
    <row r="7254" spans="1:8" ht="29.25">
      <c r="A7254" s="151" t="s">
        <v>2298</v>
      </c>
      <c r="B7254" s="151" t="s">
        <v>91</v>
      </c>
      <c r="C7254" s="151" t="s">
        <v>92</v>
      </c>
      <c r="D7254" s="151" t="s">
        <v>72</v>
      </c>
      <c r="E7254" s="152">
        <v>5</v>
      </c>
      <c r="F7254" s="153">
        <v>249000</v>
      </c>
      <c r="G7254" s="153">
        <v>1245000</v>
      </c>
      <c r="H7254" s="50"/>
    </row>
    <row r="7255" spans="1:8" ht="29.25">
      <c r="A7255" s="151" t="s">
        <v>2298</v>
      </c>
      <c r="B7255" s="151" t="s">
        <v>79</v>
      </c>
      <c r="C7255" s="151" t="s">
        <v>80</v>
      </c>
      <c r="D7255" s="151" t="s">
        <v>72</v>
      </c>
      <c r="E7255" s="152">
        <v>12</v>
      </c>
      <c r="F7255" s="153">
        <v>129000</v>
      </c>
      <c r="G7255" s="153">
        <v>1548000</v>
      </c>
      <c r="H7255" s="50"/>
    </row>
    <row r="7256" spans="1:8" ht="29.25">
      <c r="A7256" s="151" t="s">
        <v>2299</v>
      </c>
      <c r="B7256" s="151" t="s">
        <v>75</v>
      </c>
      <c r="C7256" s="151" t="s">
        <v>76</v>
      </c>
      <c r="D7256" s="151" t="s">
        <v>78</v>
      </c>
      <c r="E7256" s="152">
        <v>8</v>
      </c>
      <c r="F7256" s="153">
        <v>189000</v>
      </c>
      <c r="G7256" s="153">
        <v>1512000</v>
      </c>
      <c r="H7256" s="50"/>
    </row>
    <row r="7257" spans="1:8" ht="29.25">
      <c r="A7257" s="151" t="s">
        <v>2299</v>
      </c>
      <c r="B7257" s="151" t="s">
        <v>93</v>
      </c>
      <c r="C7257" s="151" t="s">
        <v>94</v>
      </c>
      <c r="D7257" s="151" t="s">
        <v>72</v>
      </c>
      <c r="E7257" s="152">
        <v>5</v>
      </c>
      <c r="F7257" s="153">
        <v>549000</v>
      </c>
      <c r="G7257" s="153">
        <v>2745000</v>
      </c>
      <c r="H7257" s="50"/>
    </row>
    <row r="7258" spans="1:8" ht="29.25">
      <c r="A7258" s="151" t="s">
        <v>2299</v>
      </c>
      <c r="B7258" s="151" t="s">
        <v>88</v>
      </c>
      <c r="C7258" s="151" t="s">
        <v>89</v>
      </c>
      <c r="D7258" s="151" t="s">
        <v>72</v>
      </c>
      <c r="E7258" s="152">
        <v>6</v>
      </c>
      <c r="F7258" s="153">
        <v>299000</v>
      </c>
      <c r="G7258" s="153">
        <v>1794000</v>
      </c>
      <c r="H7258" s="50"/>
    </row>
    <row r="7259" spans="1:8" ht="29.25">
      <c r="A7259" s="151" t="s">
        <v>2299</v>
      </c>
      <c r="B7259" s="151" t="s">
        <v>96</v>
      </c>
      <c r="C7259" s="151" t="s">
        <v>97</v>
      </c>
      <c r="D7259" s="151" t="s">
        <v>72</v>
      </c>
      <c r="E7259" s="152">
        <v>2</v>
      </c>
      <c r="F7259" s="153">
        <v>449000</v>
      </c>
      <c r="G7259" s="153">
        <v>898000</v>
      </c>
      <c r="H7259" s="50"/>
    </row>
    <row r="7260" spans="1:8" ht="29.25">
      <c r="A7260" s="151" t="s">
        <v>2299</v>
      </c>
      <c r="B7260" s="151" t="s">
        <v>79</v>
      </c>
      <c r="C7260" s="151" t="s">
        <v>80</v>
      </c>
      <c r="D7260" s="151" t="s">
        <v>72</v>
      </c>
      <c r="E7260" s="152">
        <v>4</v>
      </c>
      <c r="F7260" s="153">
        <v>129000</v>
      </c>
      <c r="G7260" s="153">
        <v>516000</v>
      </c>
      <c r="H7260" s="50"/>
    </row>
    <row r="7261" spans="1:8" ht="43.5">
      <c r="A7261" s="151" t="s">
        <v>2300</v>
      </c>
      <c r="B7261" s="151" t="s">
        <v>69</v>
      </c>
      <c r="C7261" s="151" t="s">
        <v>70</v>
      </c>
      <c r="D7261" s="151" t="s">
        <v>72</v>
      </c>
      <c r="E7261" s="152">
        <v>11</v>
      </c>
      <c r="F7261" s="153">
        <v>149000</v>
      </c>
      <c r="G7261" s="153">
        <v>1639000</v>
      </c>
      <c r="H7261" s="50"/>
    </row>
    <row r="7262" spans="1:8" ht="43.5">
      <c r="A7262" s="151" t="s">
        <v>2300</v>
      </c>
      <c r="B7262" s="151" t="s">
        <v>93</v>
      </c>
      <c r="C7262" s="151" t="s">
        <v>94</v>
      </c>
      <c r="D7262" s="151" t="s">
        <v>72</v>
      </c>
      <c r="E7262" s="152">
        <v>3</v>
      </c>
      <c r="F7262" s="153">
        <v>549000</v>
      </c>
      <c r="G7262" s="153">
        <v>1647000</v>
      </c>
      <c r="H7262" s="50"/>
    </row>
    <row r="7263" spans="1:8" ht="29.25">
      <c r="A7263" s="151" t="s">
        <v>2301</v>
      </c>
      <c r="B7263" s="151" t="s">
        <v>98</v>
      </c>
      <c r="C7263" s="151" t="s">
        <v>99</v>
      </c>
      <c r="D7263" s="151" t="s">
        <v>72</v>
      </c>
      <c r="E7263" s="152">
        <v>2</v>
      </c>
      <c r="F7263" s="153">
        <v>99000</v>
      </c>
      <c r="G7263" s="153">
        <v>198000</v>
      </c>
      <c r="H7263" s="50"/>
    </row>
    <row r="7264" spans="1:8" ht="29.25">
      <c r="A7264" s="151" t="s">
        <v>2301</v>
      </c>
      <c r="B7264" s="151" t="s">
        <v>83</v>
      </c>
      <c r="C7264" s="151" t="s">
        <v>84</v>
      </c>
      <c r="D7264" s="151" t="s">
        <v>72</v>
      </c>
      <c r="E7264" s="152">
        <v>7</v>
      </c>
      <c r="F7264" s="153">
        <v>125000</v>
      </c>
      <c r="G7264" s="153">
        <v>875000</v>
      </c>
      <c r="H7264" s="50"/>
    </row>
    <row r="7265" spans="1:8" ht="29.25">
      <c r="A7265" s="151" t="s">
        <v>2301</v>
      </c>
      <c r="B7265" s="151" t="s">
        <v>75</v>
      </c>
      <c r="C7265" s="151" t="s">
        <v>76</v>
      </c>
      <c r="D7265" s="151" t="s">
        <v>78</v>
      </c>
      <c r="E7265" s="152">
        <v>4</v>
      </c>
      <c r="F7265" s="153">
        <v>189000</v>
      </c>
      <c r="G7265" s="153">
        <v>756000</v>
      </c>
      <c r="H7265" s="50"/>
    </row>
    <row r="7266" spans="1:8" ht="29.25">
      <c r="A7266" s="151" t="s">
        <v>2301</v>
      </c>
      <c r="B7266" s="151" t="s">
        <v>96</v>
      </c>
      <c r="C7266" s="151" t="s">
        <v>97</v>
      </c>
      <c r="D7266" s="151" t="s">
        <v>72</v>
      </c>
      <c r="E7266" s="152">
        <v>1</v>
      </c>
      <c r="F7266" s="153">
        <v>449000</v>
      </c>
      <c r="G7266" s="153">
        <v>449000</v>
      </c>
      <c r="H7266" s="50"/>
    </row>
    <row r="7267" spans="1:8" ht="29.25">
      <c r="A7267" s="151" t="s">
        <v>2301</v>
      </c>
      <c r="B7267" s="151" t="s">
        <v>93</v>
      </c>
      <c r="C7267" s="151" t="s">
        <v>94</v>
      </c>
      <c r="D7267" s="151" t="s">
        <v>72</v>
      </c>
      <c r="E7267" s="152">
        <v>4</v>
      </c>
      <c r="F7267" s="153">
        <v>549000</v>
      </c>
      <c r="G7267" s="153">
        <v>2196000</v>
      </c>
      <c r="H7267" s="50"/>
    </row>
    <row r="7268" spans="1:8" ht="29.25">
      <c r="A7268" s="151" t="s">
        <v>2302</v>
      </c>
      <c r="B7268" s="151" t="s">
        <v>75</v>
      </c>
      <c r="C7268" s="151" t="s">
        <v>76</v>
      </c>
      <c r="D7268" s="151" t="s">
        <v>78</v>
      </c>
      <c r="E7268" s="152">
        <v>8</v>
      </c>
      <c r="F7268" s="153">
        <v>189000</v>
      </c>
      <c r="G7268" s="153">
        <v>1512000</v>
      </c>
      <c r="H7268" s="50"/>
    </row>
    <row r="7269" spans="1:8" ht="29.25">
      <c r="A7269" s="151" t="s">
        <v>2302</v>
      </c>
      <c r="B7269" s="151" t="s">
        <v>83</v>
      </c>
      <c r="C7269" s="151" t="s">
        <v>84</v>
      </c>
      <c r="D7269" s="151" t="s">
        <v>72</v>
      </c>
      <c r="E7269" s="152">
        <v>11</v>
      </c>
      <c r="F7269" s="153">
        <v>125000</v>
      </c>
      <c r="G7269" s="153">
        <v>1375000</v>
      </c>
      <c r="H7269" s="50"/>
    </row>
    <row r="7270" spans="1:8" ht="29.25">
      <c r="A7270" s="151" t="s">
        <v>2302</v>
      </c>
      <c r="B7270" s="151" t="s">
        <v>96</v>
      </c>
      <c r="C7270" s="151" t="s">
        <v>97</v>
      </c>
      <c r="D7270" s="151" t="s">
        <v>72</v>
      </c>
      <c r="E7270" s="152">
        <v>2</v>
      </c>
      <c r="F7270" s="153">
        <v>449000</v>
      </c>
      <c r="G7270" s="153">
        <v>898000</v>
      </c>
      <c r="H7270" s="50"/>
    </row>
    <row r="7271" spans="1:8" ht="29.25">
      <c r="A7271" s="151" t="s">
        <v>2302</v>
      </c>
      <c r="B7271" s="151" t="s">
        <v>88</v>
      </c>
      <c r="C7271" s="151" t="s">
        <v>89</v>
      </c>
      <c r="D7271" s="151" t="s">
        <v>72</v>
      </c>
      <c r="E7271" s="152">
        <v>2</v>
      </c>
      <c r="F7271" s="153">
        <v>299000</v>
      </c>
      <c r="G7271" s="153">
        <v>598000</v>
      </c>
      <c r="H7271" s="50"/>
    </row>
    <row r="7272" spans="1:8" ht="29.25">
      <c r="A7272" s="151" t="s">
        <v>2302</v>
      </c>
      <c r="B7272" s="151" t="s">
        <v>91</v>
      </c>
      <c r="C7272" s="151" t="s">
        <v>92</v>
      </c>
      <c r="D7272" s="151" t="s">
        <v>72</v>
      </c>
      <c r="E7272" s="152">
        <v>4</v>
      </c>
      <c r="F7272" s="153">
        <v>249000</v>
      </c>
      <c r="G7272" s="153">
        <v>996000</v>
      </c>
      <c r="H7272" s="50"/>
    </row>
    <row r="7273" spans="1:8" ht="29.25">
      <c r="A7273" s="151" t="s">
        <v>2302</v>
      </c>
      <c r="B7273" s="151" t="s">
        <v>81</v>
      </c>
      <c r="C7273" s="151" t="s">
        <v>82</v>
      </c>
      <c r="D7273" s="151" t="s">
        <v>72</v>
      </c>
      <c r="E7273" s="152">
        <v>7</v>
      </c>
      <c r="F7273" s="153">
        <v>159000</v>
      </c>
      <c r="G7273" s="153">
        <v>1113000</v>
      </c>
      <c r="H7273" s="50"/>
    </row>
    <row r="7274" spans="1:8" ht="43.5">
      <c r="A7274" s="151" t="s">
        <v>2303</v>
      </c>
      <c r="B7274" s="151" t="s">
        <v>96</v>
      </c>
      <c r="C7274" s="151" t="s">
        <v>97</v>
      </c>
      <c r="D7274" s="151" t="s">
        <v>72</v>
      </c>
      <c r="E7274" s="152">
        <v>5</v>
      </c>
      <c r="F7274" s="153">
        <v>449000</v>
      </c>
      <c r="G7274" s="153">
        <v>2245000</v>
      </c>
      <c r="H7274" s="50"/>
    </row>
    <row r="7275" spans="1:8" ht="43.5">
      <c r="A7275" s="151" t="s">
        <v>2303</v>
      </c>
      <c r="B7275" s="151" t="s">
        <v>98</v>
      </c>
      <c r="C7275" s="151" t="s">
        <v>99</v>
      </c>
      <c r="D7275" s="151" t="s">
        <v>72</v>
      </c>
      <c r="E7275" s="152">
        <v>10</v>
      </c>
      <c r="F7275" s="153">
        <v>99000</v>
      </c>
      <c r="G7275" s="153">
        <v>990000</v>
      </c>
      <c r="H7275" s="50"/>
    </row>
    <row r="7276" spans="1:8" ht="43.5">
      <c r="A7276" s="151" t="s">
        <v>2303</v>
      </c>
      <c r="B7276" s="151" t="s">
        <v>101</v>
      </c>
      <c r="C7276" s="151" t="s">
        <v>102</v>
      </c>
      <c r="D7276" s="151" t="s">
        <v>78</v>
      </c>
      <c r="E7276" s="152">
        <v>9</v>
      </c>
      <c r="F7276" s="153">
        <v>139000</v>
      </c>
      <c r="G7276" s="153">
        <v>1251000</v>
      </c>
      <c r="H7276" s="50"/>
    </row>
    <row r="7277" spans="1:8" ht="43.5">
      <c r="A7277" s="151" t="s">
        <v>2303</v>
      </c>
      <c r="B7277" s="151" t="s">
        <v>69</v>
      </c>
      <c r="C7277" s="151" t="s">
        <v>70</v>
      </c>
      <c r="D7277" s="151" t="s">
        <v>72</v>
      </c>
      <c r="E7277" s="152">
        <v>2</v>
      </c>
      <c r="F7277" s="153">
        <v>149000</v>
      </c>
      <c r="G7277" s="153">
        <v>298000</v>
      </c>
      <c r="H7277" s="50"/>
    </row>
    <row r="7278" spans="1:8" ht="29.25">
      <c r="A7278" s="151" t="s">
        <v>2304</v>
      </c>
      <c r="B7278" s="151" t="s">
        <v>88</v>
      </c>
      <c r="C7278" s="151" t="s">
        <v>89</v>
      </c>
      <c r="D7278" s="151" t="s">
        <v>72</v>
      </c>
      <c r="E7278" s="152">
        <v>5</v>
      </c>
      <c r="F7278" s="153">
        <v>299000</v>
      </c>
      <c r="G7278" s="153">
        <v>1495000</v>
      </c>
      <c r="H7278" s="50"/>
    </row>
    <row r="7279" spans="1:8" ht="29.25">
      <c r="A7279" s="151" t="s">
        <v>2304</v>
      </c>
      <c r="B7279" s="151" t="s">
        <v>81</v>
      </c>
      <c r="C7279" s="151" t="s">
        <v>82</v>
      </c>
      <c r="D7279" s="151" t="s">
        <v>72</v>
      </c>
      <c r="E7279" s="152">
        <v>1</v>
      </c>
      <c r="F7279" s="153">
        <v>159000</v>
      </c>
      <c r="G7279" s="153">
        <v>159000</v>
      </c>
      <c r="H7279" s="50"/>
    </row>
    <row r="7280" spans="1:8" ht="29.25">
      <c r="A7280" s="151" t="s">
        <v>2305</v>
      </c>
      <c r="B7280" s="151" t="s">
        <v>73</v>
      </c>
      <c r="C7280" s="151" t="s">
        <v>74</v>
      </c>
      <c r="D7280" s="151" t="s">
        <v>72</v>
      </c>
      <c r="E7280" s="152">
        <v>8</v>
      </c>
      <c r="F7280" s="153">
        <v>119000</v>
      </c>
      <c r="G7280" s="153">
        <v>952000</v>
      </c>
      <c r="H7280" s="50"/>
    </row>
    <row r="7281" spans="1:8" ht="29.25">
      <c r="A7281" s="151" t="s">
        <v>2305</v>
      </c>
      <c r="B7281" s="151" t="s">
        <v>98</v>
      </c>
      <c r="C7281" s="151" t="s">
        <v>99</v>
      </c>
      <c r="D7281" s="151" t="s">
        <v>72</v>
      </c>
      <c r="E7281" s="152">
        <v>4</v>
      </c>
      <c r="F7281" s="153">
        <v>99000</v>
      </c>
      <c r="G7281" s="153">
        <v>396000</v>
      </c>
      <c r="H7281" s="50"/>
    </row>
    <row r="7282" spans="1:8" ht="29.25">
      <c r="A7282" s="151" t="s">
        <v>2305</v>
      </c>
      <c r="B7282" s="151" t="s">
        <v>91</v>
      </c>
      <c r="C7282" s="151" t="s">
        <v>92</v>
      </c>
      <c r="D7282" s="151" t="s">
        <v>72</v>
      </c>
      <c r="E7282" s="152">
        <v>4</v>
      </c>
      <c r="F7282" s="153">
        <v>249000</v>
      </c>
      <c r="G7282" s="153">
        <v>996000</v>
      </c>
      <c r="H7282" s="50"/>
    </row>
    <row r="7283" spans="1:8" ht="29.25">
      <c r="A7283" s="151" t="s">
        <v>2305</v>
      </c>
      <c r="B7283" s="151" t="s">
        <v>86</v>
      </c>
      <c r="C7283" s="151" t="s">
        <v>87</v>
      </c>
      <c r="D7283" s="151" t="s">
        <v>72</v>
      </c>
      <c r="E7283" s="152">
        <v>3</v>
      </c>
      <c r="F7283" s="153">
        <v>169000</v>
      </c>
      <c r="G7283" s="153">
        <v>507000</v>
      </c>
      <c r="H7283" s="50"/>
    </row>
    <row r="7284" spans="1:8" ht="29.25">
      <c r="A7284" s="151" t="s">
        <v>2305</v>
      </c>
      <c r="B7284" s="151" t="s">
        <v>83</v>
      </c>
      <c r="C7284" s="151" t="s">
        <v>84</v>
      </c>
      <c r="D7284" s="151" t="s">
        <v>72</v>
      </c>
      <c r="E7284" s="152">
        <v>2</v>
      </c>
      <c r="F7284" s="153">
        <v>125000</v>
      </c>
      <c r="G7284" s="153">
        <v>250000</v>
      </c>
      <c r="H7284" s="50"/>
    </row>
    <row r="7285" spans="1:8" ht="29.25">
      <c r="A7285" s="151" t="s">
        <v>2306</v>
      </c>
      <c r="B7285" s="151" t="s">
        <v>81</v>
      </c>
      <c r="C7285" s="151" t="s">
        <v>82</v>
      </c>
      <c r="D7285" s="151" t="s">
        <v>72</v>
      </c>
      <c r="E7285" s="152">
        <v>9</v>
      </c>
      <c r="F7285" s="153">
        <v>159000</v>
      </c>
      <c r="G7285" s="153">
        <v>1431000</v>
      </c>
      <c r="H7285" s="50"/>
    </row>
    <row r="7286" spans="1:8" ht="29.25">
      <c r="A7286" s="151" t="s">
        <v>2306</v>
      </c>
      <c r="B7286" s="151" t="s">
        <v>79</v>
      </c>
      <c r="C7286" s="151" t="s">
        <v>80</v>
      </c>
      <c r="D7286" s="151" t="s">
        <v>72</v>
      </c>
      <c r="E7286" s="152">
        <v>9</v>
      </c>
      <c r="F7286" s="153">
        <v>129000</v>
      </c>
      <c r="G7286" s="153">
        <v>1161000</v>
      </c>
      <c r="H7286" s="50"/>
    </row>
    <row r="7287" spans="1:8" ht="29.25">
      <c r="A7287" s="151" t="s">
        <v>2306</v>
      </c>
      <c r="B7287" s="151" t="s">
        <v>83</v>
      </c>
      <c r="C7287" s="151" t="s">
        <v>84</v>
      </c>
      <c r="D7287" s="151" t="s">
        <v>72</v>
      </c>
      <c r="E7287" s="152">
        <v>2</v>
      </c>
      <c r="F7287" s="153">
        <v>125000</v>
      </c>
      <c r="G7287" s="153">
        <v>250000</v>
      </c>
      <c r="H7287" s="50"/>
    </row>
    <row r="7288" spans="1:8" ht="29.25">
      <c r="A7288" s="151" t="s">
        <v>2306</v>
      </c>
      <c r="B7288" s="151" t="s">
        <v>98</v>
      </c>
      <c r="C7288" s="151" t="s">
        <v>99</v>
      </c>
      <c r="D7288" s="151" t="s">
        <v>72</v>
      </c>
      <c r="E7288" s="152">
        <v>11</v>
      </c>
      <c r="F7288" s="153">
        <v>99000</v>
      </c>
      <c r="G7288" s="153">
        <v>1089000</v>
      </c>
      <c r="H7288" s="50"/>
    </row>
    <row r="7289" spans="1:8" ht="43.5">
      <c r="A7289" s="151" t="s">
        <v>2307</v>
      </c>
      <c r="B7289" s="151" t="s">
        <v>86</v>
      </c>
      <c r="C7289" s="151" t="s">
        <v>87</v>
      </c>
      <c r="D7289" s="151" t="s">
        <v>72</v>
      </c>
      <c r="E7289" s="152">
        <v>4</v>
      </c>
      <c r="F7289" s="153">
        <v>169000</v>
      </c>
      <c r="G7289" s="153">
        <v>676000</v>
      </c>
      <c r="H7289" s="50"/>
    </row>
    <row r="7290" spans="1:8" ht="43.5">
      <c r="A7290" s="151" t="s">
        <v>2307</v>
      </c>
      <c r="B7290" s="151" t="s">
        <v>93</v>
      </c>
      <c r="C7290" s="151" t="s">
        <v>94</v>
      </c>
      <c r="D7290" s="151" t="s">
        <v>72</v>
      </c>
      <c r="E7290" s="152">
        <v>5</v>
      </c>
      <c r="F7290" s="153">
        <v>549000</v>
      </c>
      <c r="G7290" s="153">
        <v>2745000</v>
      </c>
      <c r="H7290" s="50"/>
    </row>
    <row r="7291" spans="1:8" ht="29.25">
      <c r="A7291" s="151" t="s">
        <v>2308</v>
      </c>
      <c r="B7291" s="151" t="s">
        <v>83</v>
      </c>
      <c r="C7291" s="151" t="s">
        <v>84</v>
      </c>
      <c r="D7291" s="151" t="s">
        <v>72</v>
      </c>
      <c r="E7291" s="152">
        <v>4</v>
      </c>
      <c r="F7291" s="153">
        <v>125000</v>
      </c>
      <c r="G7291" s="153">
        <v>500000</v>
      </c>
      <c r="H7291" s="50"/>
    </row>
    <row r="7292" spans="1:8" ht="29.25">
      <c r="A7292" s="151" t="s">
        <v>2308</v>
      </c>
      <c r="B7292" s="151" t="s">
        <v>69</v>
      </c>
      <c r="C7292" s="151" t="s">
        <v>70</v>
      </c>
      <c r="D7292" s="151" t="s">
        <v>72</v>
      </c>
      <c r="E7292" s="152">
        <v>1</v>
      </c>
      <c r="F7292" s="153">
        <v>149000</v>
      </c>
      <c r="G7292" s="153">
        <v>149000</v>
      </c>
      <c r="H7292" s="50"/>
    </row>
    <row r="7293" spans="1:8" ht="29.25">
      <c r="A7293" s="151" t="s">
        <v>2308</v>
      </c>
      <c r="B7293" s="151" t="s">
        <v>81</v>
      </c>
      <c r="C7293" s="151" t="s">
        <v>82</v>
      </c>
      <c r="D7293" s="151" t="s">
        <v>72</v>
      </c>
      <c r="E7293" s="152">
        <v>1</v>
      </c>
      <c r="F7293" s="153">
        <v>159000</v>
      </c>
      <c r="G7293" s="153">
        <v>159000</v>
      </c>
      <c r="H7293" s="50"/>
    </row>
    <row r="7294" spans="1:8" ht="29.25">
      <c r="A7294" s="151" t="s">
        <v>2309</v>
      </c>
      <c r="B7294" s="151" t="s">
        <v>81</v>
      </c>
      <c r="C7294" s="151" t="s">
        <v>82</v>
      </c>
      <c r="D7294" s="151" t="s">
        <v>72</v>
      </c>
      <c r="E7294" s="152">
        <v>2</v>
      </c>
      <c r="F7294" s="153">
        <v>159000</v>
      </c>
      <c r="G7294" s="153">
        <v>318000</v>
      </c>
      <c r="H7294" s="50"/>
    </row>
    <row r="7295" spans="1:8" ht="29.25">
      <c r="A7295" s="151" t="s">
        <v>2309</v>
      </c>
      <c r="B7295" s="151" t="s">
        <v>73</v>
      </c>
      <c r="C7295" s="151" t="s">
        <v>74</v>
      </c>
      <c r="D7295" s="151" t="s">
        <v>72</v>
      </c>
      <c r="E7295" s="152">
        <v>8</v>
      </c>
      <c r="F7295" s="153">
        <v>119000</v>
      </c>
      <c r="G7295" s="153">
        <v>952000</v>
      </c>
      <c r="H7295" s="50"/>
    </row>
    <row r="7296" spans="1:8" ht="29.25">
      <c r="A7296" s="151" t="s">
        <v>2309</v>
      </c>
      <c r="B7296" s="151" t="s">
        <v>101</v>
      </c>
      <c r="C7296" s="151" t="s">
        <v>102</v>
      </c>
      <c r="D7296" s="151" t="s">
        <v>78</v>
      </c>
      <c r="E7296" s="152">
        <v>9</v>
      </c>
      <c r="F7296" s="153">
        <v>139000</v>
      </c>
      <c r="G7296" s="153">
        <v>1251000</v>
      </c>
      <c r="H7296" s="50"/>
    </row>
    <row r="7297" spans="1:8" ht="43.5">
      <c r="A7297" s="151" t="s">
        <v>2310</v>
      </c>
      <c r="B7297" s="151" t="s">
        <v>86</v>
      </c>
      <c r="C7297" s="151" t="s">
        <v>87</v>
      </c>
      <c r="D7297" s="151" t="s">
        <v>72</v>
      </c>
      <c r="E7297" s="152">
        <v>1</v>
      </c>
      <c r="F7297" s="153">
        <v>169000</v>
      </c>
      <c r="G7297" s="153">
        <v>169000</v>
      </c>
      <c r="H7297" s="50"/>
    </row>
    <row r="7298" spans="1:8" ht="43.5">
      <c r="A7298" s="151" t="s">
        <v>2310</v>
      </c>
      <c r="B7298" s="151" t="s">
        <v>73</v>
      </c>
      <c r="C7298" s="151" t="s">
        <v>74</v>
      </c>
      <c r="D7298" s="151" t="s">
        <v>72</v>
      </c>
      <c r="E7298" s="152">
        <v>2</v>
      </c>
      <c r="F7298" s="153">
        <v>119000</v>
      </c>
      <c r="G7298" s="153">
        <v>238000</v>
      </c>
      <c r="H7298" s="50"/>
    </row>
    <row r="7299" spans="1:8" ht="43.5">
      <c r="A7299" s="151" t="s">
        <v>2310</v>
      </c>
      <c r="B7299" s="151" t="s">
        <v>75</v>
      </c>
      <c r="C7299" s="151" t="s">
        <v>76</v>
      </c>
      <c r="D7299" s="151" t="s">
        <v>78</v>
      </c>
      <c r="E7299" s="152">
        <v>5</v>
      </c>
      <c r="F7299" s="153">
        <v>189000</v>
      </c>
      <c r="G7299" s="153">
        <v>945000</v>
      </c>
      <c r="H7299" s="50"/>
    </row>
    <row r="7300" spans="1:8" ht="43.5">
      <c r="A7300" s="151" t="s">
        <v>2311</v>
      </c>
      <c r="B7300" s="151" t="s">
        <v>79</v>
      </c>
      <c r="C7300" s="151" t="s">
        <v>80</v>
      </c>
      <c r="D7300" s="151" t="s">
        <v>72</v>
      </c>
      <c r="E7300" s="152">
        <v>4</v>
      </c>
      <c r="F7300" s="153">
        <v>129000</v>
      </c>
      <c r="G7300" s="153">
        <v>516000</v>
      </c>
      <c r="H7300" s="50"/>
    </row>
    <row r="7301" spans="1:8" ht="43.5">
      <c r="A7301" s="151" t="s">
        <v>2311</v>
      </c>
      <c r="B7301" s="151" t="s">
        <v>73</v>
      </c>
      <c r="C7301" s="151" t="s">
        <v>74</v>
      </c>
      <c r="D7301" s="151" t="s">
        <v>72</v>
      </c>
      <c r="E7301" s="152">
        <v>12</v>
      </c>
      <c r="F7301" s="153">
        <v>119000</v>
      </c>
      <c r="G7301" s="153">
        <v>1428000</v>
      </c>
      <c r="H7301" s="50"/>
    </row>
    <row r="7302" spans="1:8" ht="43.5">
      <c r="A7302" s="151" t="s">
        <v>2311</v>
      </c>
      <c r="B7302" s="151" t="s">
        <v>96</v>
      </c>
      <c r="C7302" s="151" t="s">
        <v>97</v>
      </c>
      <c r="D7302" s="151" t="s">
        <v>72</v>
      </c>
      <c r="E7302" s="152">
        <v>2</v>
      </c>
      <c r="F7302" s="153">
        <v>449000</v>
      </c>
      <c r="G7302" s="153">
        <v>898000</v>
      </c>
      <c r="H7302" s="50"/>
    </row>
    <row r="7303" spans="1:8" ht="43.5">
      <c r="A7303" s="151" t="s">
        <v>2311</v>
      </c>
      <c r="B7303" s="151" t="s">
        <v>86</v>
      </c>
      <c r="C7303" s="151" t="s">
        <v>87</v>
      </c>
      <c r="D7303" s="151" t="s">
        <v>72</v>
      </c>
      <c r="E7303" s="152">
        <v>6</v>
      </c>
      <c r="F7303" s="153">
        <v>169000</v>
      </c>
      <c r="G7303" s="153">
        <v>1014000</v>
      </c>
      <c r="H7303" s="50"/>
    </row>
    <row r="7304" spans="1:8" ht="43.5">
      <c r="A7304" s="151" t="s">
        <v>2311</v>
      </c>
      <c r="B7304" s="151" t="s">
        <v>75</v>
      </c>
      <c r="C7304" s="151" t="s">
        <v>76</v>
      </c>
      <c r="D7304" s="151" t="s">
        <v>78</v>
      </c>
      <c r="E7304" s="152">
        <v>10</v>
      </c>
      <c r="F7304" s="153">
        <v>189000</v>
      </c>
      <c r="G7304" s="153">
        <v>1890000</v>
      </c>
      <c r="H7304" s="50"/>
    </row>
    <row r="7305" spans="1:8" ht="43.5">
      <c r="A7305" s="151" t="s">
        <v>2312</v>
      </c>
      <c r="B7305" s="151" t="s">
        <v>73</v>
      </c>
      <c r="C7305" s="151" t="s">
        <v>74</v>
      </c>
      <c r="D7305" s="151" t="s">
        <v>72</v>
      </c>
      <c r="E7305" s="152">
        <v>5</v>
      </c>
      <c r="F7305" s="153">
        <v>119000</v>
      </c>
      <c r="G7305" s="153">
        <v>595000</v>
      </c>
      <c r="H7305" s="50"/>
    </row>
    <row r="7306" spans="1:8" ht="43.5">
      <c r="A7306" s="151" t="s">
        <v>2312</v>
      </c>
      <c r="B7306" s="151" t="s">
        <v>69</v>
      </c>
      <c r="C7306" s="151" t="s">
        <v>70</v>
      </c>
      <c r="D7306" s="151" t="s">
        <v>72</v>
      </c>
      <c r="E7306" s="152">
        <v>12</v>
      </c>
      <c r="F7306" s="153">
        <v>149000</v>
      </c>
      <c r="G7306" s="153">
        <v>1788000</v>
      </c>
      <c r="H7306" s="50"/>
    </row>
    <row r="7307" spans="1:8" ht="43.5">
      <c r="A7307" s="151" t="s">
        <v>2312</v>
      </c>
      <c r="B7307" s="151" t="s">
        <v>91</v>
      </c>
      <c r="C7307" s="151" t="s">
        <v>92</v>
      </c>
      <c r="D7307" s="151" t="s">
        <v>72</v>
      </c>
      <c r="E7307" s="152">
        <v>3</v>
      </c>
      <c r="F7307" s="153">
        <v>249000</v>
      </c>
      <c r="G7307" s="153">
        <v>747000</v>
      </c>
      <c r="H7307" s="50"/>
    </row>
    <row r="7308" spans="1:8" ht="43.5">
      <c r="A7308" s="151" t="s">
        <v>2312</v>
      </c>
      <c r="B7308" s="151" t="s">
        <v>81</v>
      </c>
      <c r="C7308" s="151" t="s">
        <v>82</v>
      </c>
      <c r="D7308" s="151" t="s">
        <v>72</v>
      </c>
      <c r="E7308" s="152">
        <v>10</v>
      </c>
      <c r="F7308" s="153">
        <v>159000</v>
      </c>
      <c r="G7308" s="153">
        <v>1590000</v>
      </c>
      <c r="H7308" s="50"/>
    </row>
    <row r="7309" spans="1:8" ht="43.5">
      <c r="A7309" s="151" t="s">
        <v>2312</v>
      </c>
      <c r="B7309" s="151" t="s">
        <v>88</v>
      </c>
      <c r="C7309" s="151" t="s">
        <v>89</v>
      </c>
      <c r="D7309" s="151" t="s">
        <v>72</v>
      </c>
      <c r="E7309" s="152">
        <v>2</v>
      </c>
      <c r="F7309" s="153">
        <v>299000</v>
      </c>
      <c r="G7309" s="153">
        <v>598000</v>
      </c>
      <c r="H7309" s="50"/>
    </row>
    <row r="7310" spans="1:8" ht="29.25">
      <c r="A7310" s="151" t="s">
        <v>2313</v>
      </c>
      <c r="B7310" s="151" t="s">
        <v>79</v>
      </c>
      <c r="C7310" s="151" t="s">
        <v>80</v>
      </c>
      <c r="D7310" s="151" t="s">
        <v>72</v>
      </c>
      <c r="E7310" s="152">
        <v>9</v>
      </c>
      <c r="F7310" s="153">
        <v>129000</v>
      </c>
      <c r="G7310" s="153">
        <v>1161000</v>
      </c>
      <c r="H7310" s="50"/>
    </row>
    <row r="7311" spans="1:8" ht="43.5">
      <c r="A7311" s="151" t="s">
        <v>2314</v>
      </c>
      <c r="B7311" s="151" t="s">
        <v>93</v>
      </c>
      <c r="C7311" s="151" t="s">
        <v>94</v>
      </c>
      <c r="D7311" s="151" t="s">
        <v>72</v>
      </c>
      <c r="E7311" s="152">
        <v>5</v>
      </c>
      <c r="F7311" s="153">
        <v>549000</v>
      </c>
      <c r="G7311" s="153">
        <v>2745000</v>
      </c>
      <c r="H7311" s="50"/>
    </row>
    <row r="7312" spans="1:8" ht="43.5">
      <c r="A7312" s="151" t="s">
        <v>2314</v>
      </c>
      <c r="B7312" s="151" t="s">
        <v>81</v>
      </c>
      <c r="C7312" s="151" t="s">
        <v>82</v>
      </c>
      <c r="D7312" s="151" t="s">
        <v>72</v>
      </c>
      <c r="E7312" s="152">
        <v>3</v>
      </c>
      <c r="F7312" s="153">
        <v>159000</v>
      </c>
      <c r="G7312" s="153">
        <v>477000</v>
      </c>
      <c r="H7312" s="50"/>
    </row>
    <row r="7313" spans="1:8" ht="43.5">
      <c r="A7313" s="151" t="s">
        <v>2314</v>
      </c>
      <c r="B7313" s="151" t="s">
        <v>96</v>
      </c>
      <c r="C7313" s="151" t="s">
        <v>97</v>
      </c>
      <c r="D7313" s="151" t="s">
        <v>72</v>
      </c>
      <c r="E7313" s="152">
        <v>3</v>
      </c>
      <c r="F7313" s="153">
        <v>449000</v>
      </c>
      <c r="G7313" s="153">
        <v>1347000</v>
      </c>
      <c r="H7313" s="50"/>
    </row>
    <row r="7314" spans="1:8" ht="43.5">
      <c r="A7314" s="151" t="s">
        <v>2314</v>
      </c>
      <c r="B7314" s="151" t="s">
        <v>79</v>
      </c>
      <c r="C7314" s="151" t="s">
        <v>80</v>
      </c>
      <c r="D7314" s="151" t="s">
        <v>72</v>
      </c>
      <c r="E7314" s="152">
        <v>4</v>
      </c>
      <c r="F7314" s="153">
        <v>129000</v>
      </c>
      <c r="G7314" s="153">
        <v>516000</v>
      </c>
      <c r="H7314" s="50"/>
    </row>
    <row r="7315" spans="1:8" ht="43.5">
      <c r="A7315" s="151" t="s">
        <v>2315</v>
      </c>
      <c r="B7315" s="151" t="s">
        <v>73</v>
      </c>
      <c r="C7315" s="151" t="s">
        <v>74</v>
      </c>
      <c r="D7315" s="151" t="s">
        <v>72</v>
      </c>
      <c r="E7315" s="152">
        <v>8</v>
      </c>
      <c r="F7315" s="153">
        <v>119000</v>
      </c>
      <c r="G7315" s="153">
        <v>952000</v>
      </c>
      <c r="H7315" s="50"/>
    </row>
    <row r="7316" spans="1:8" ht="43.5">
      <c r="A7316" s="151" t="s">
        <v>2315</v>
      </c>
      <c r="B7316" s="151" t="s">
        <v>96</v>
      </c>
      <c r="C7316" s="151" t="s">
        <v>97</v>
      </c>
      <c r="D7316" s="151" t="s">
        <v>72</v>
      </c>
      <c r="E7316" s="152">
        <v>1</v>
      </c>
      <c r="F7316" s="153">
        <v>449000</v>
      </c>
      <c r="G7316" s="153">
        <v>449000</v>
      </c>
      <c r="H7316" s="50"/>
    </row>
    <row r="7317" spans="1:8" ht="43.5">
      <c r="A7317" s="151" t="s">
        <v>2315</v>
      </c>
      <c r="B7317" s="151" t="s">
        <v>81</v>
      </c>
      <c r="C7317" s="151" t="s">
        <v>82</v>
      </c>
      <c r="D7317" s="151" t="s">
        <v>72</v>
      </c>
      <c r="E7317" s="152">
        <v>5</v>
      </c>
      <c r="F7317" s="153">
        <v>159000</v>
      </c>
      <c r="G7317" s="153">
        <v>795000</v>
      </c>
      <c r="H7317" s="50"/>
    </row>
    <row r="7318" spans="1:8" ht="43.5">
      <c r="A7318" s="151" t="s">
        <v>2315</v>
      </c>
      <c r="B7318" s="151" t="s">
        <v>88</v>
      </c>
      <c r="C7318" s="151" t="s">
        <v>89</v>
      </c>
      <c r="D7318" s="151" t="s">
        <v>72</v>
      </c>
      <c r="E7318" s="152">
        <v>5</v>
      </c>
      <c r="F7318" s="153">
        <v>299000</v>
      </c>
      <c r="G7318" s="153">
        <v>1495000</v>
      </c>
      <c r="H7318" s="50"/>
    </row>
    <row r="7319" spans="1:8" ht="43.5">
      <c r="A7319" s="151" t="s">
        <v>2316</v>
      </c>
      <c r="B7319" s="151" t="s">
        <v>98</v>
      </c>
      <c r="C7319" s="151" t="s">
        <v>99</v>
      </c>
      <c r="D7319" s="151" t="s">
        <v>72</v>
      </c>
      <c r="E7319" s="152">
        <v>10</v>
      </c>
      <c r="F7319" s="153">
        <v>99000</v>
      </c>
      <c r="G7319" s="153">
        <v>990000</v>
      </c>
      <c r="H7319" s="50"/>
    </row>
    <row r="7320" spans="1:8" ht="43.5">
      <c r="A7320" s="151" t="s">
        <v>2316</v>
      </c>
      <c r="B7320" s="151" t="s">
        <v>91</v>
      </c>
      <c r="C7320" s="151" t="s">
        <v>92</v>
      </c>
      <c r="D7320" s="151" t="s">
        <v>72</v>
      </c>
      <c r="E7320" s="152">
        <v>6</v>
      </c>
      <c r="F7320" s="153">
        <v>249000</v>
      </c>
      <c r="G7320" s="153">
        <v>1494000</v>
      </c>
      <c r="H7320" s="50"/>
    </row>
    <row r="7321" spans="1:8" ht="43.5">
      <c r="A7321" s="151" t="s">
        <v>2316</v>
      </c>
      <c r="B7321" s="151" t="s">
        <v>86</v>
      </c>
      <c r="C7321" s="151" t="s">
        <v>87</v>
      </c>
      <c r="D7321" s="151" t="s">
        <v>72</v>
      </c>
      <c r="E7321" s="152">
        <v>5</v>
      </c>
      <c r="F7321" s="153">
        <v>169000</v>
      </c>
      <c r="G7321" s="153">
        <v>845000</v>
      </c>
      <c r="H7321" s="50"/>
    </row>
    <row r="7322" spans="1:8" ht="43.5">
      <c r="A7322" s="151" t="s">
        <v>2316</v>
      </c>
      <c r="B7322" s="151" t="s">
        <v>83</v>
      </c>
      <c r="C7322" s="151" t="s">
        <v>84</v>
      </c>
      <c r="D7322" s="151" t="s">
        <v>72</v>
      </c>
      <c r="E7322" s="152">
        <v>3</v>
      </c>
      <c r="F7322" s="153">
        <v>125000</v>
      </c>
      <c r="G7322" s="153">
        <v>375000</v>
      </c>
      <c r="H7322" s="50"/>
    </row>
    <row r="7323" spans="1:8" ht="29.25">
      <c r="A7323" s="151" t="s">
        <v>2317</v>
      </c>
      <c r="B7323" s="151" t="s">
        <v>88</v>
      </c>
      <c r="C7323" s="151" t="s">
        <v>89</v>
      </c>
      <c r="D7323" s="151" t="s">
        <v>72</v>
      </c>
      <c r="E7323" s="152">
        <v>4</v>
      </c>
      <c r="F7323" s="153">
        <v>299000</v>
      </c>
      <c r="G7323" s="153">
        <v>1196000</v>
      </c>
      <c r="H7323" s="50"/>
    </row>
    <row r="7324" spans="1:8" ht="29.25">
      <c r="A7324" s="151" t="s">
        <v>2317</v>
      </c>
      <c r="B7324" s="151" t="s">
        <v>91</v>
      </c>
      <c r="C7324" s="151" t="s">
        <v>92</v>
      </c>
      <c r="D7324" s="151" t="s">
        <v>72</v>
      </c>
      <c r="E7324" s="152">
        <v>7</v>
      </c>
      <c r="F7324" s="153">
        <v>249000</v>
      </c>
      <c r="G7324" s="153">
        <v>1743000</v>
      </c>
      <c r="H7324" s="50"/>
    </row>
    <row r="7325" spans="1:8" ht="29.25">
      <c r="A7325" s="151" t="s">
        <v>2317</v>
      </c>
      <c r="B7325" s="151" t="s">
        <v>73</v>
      </c>
      <c r="C7325" s="151" t="s">
        <v>74</v>
      </c>
      <c r="D7325" s="151" t="s">
        <v>72</v>
      </c>
      <c r="E7325" s="152">
        <v>10</v>
      </c>
      <c r="F7325" s="153">
        <v>119000</v>
      </c>
      <c r="G7325" s="153">
        <v>1190000</v>
      </c>
      <c r="H7325" s="50"/>
    </row>
    <row r="7326" spans="1:8" ht="29.25">
      <c r="A7326" s="151" t="s">
        <v>2317</v>
      </c>
      <c r="B7326" s="151" t="s">
        <v>93</v>
      </c>
      <c r="C7326" s="151" t="s">
        <v>94</v>
      </c>
      <c r="D7326" s="151" t="s">
        <v>72</v>
      </c>
      <c r="E7326" s="152">
        <v>3</v>
      </c>
      <c r="F7326" s="153">
        <v>549000</v>
      </c>
      <c r="G7326" s="153">
        <v>1647000</v>
      </c>
      <c r="H7326" s="50"/>
    </row>
    <row r="7327" spans="1:8" ht="43.5">
      <c r="A7327" s="151" t="s">
        <v>2318</v>
      </c>
      <c r="B7327" s="151" t="s">
        <v>79</v>
      </c>
      <c r="C7327" s="151" t="s">
        <v>80</v>
      </c>
      <c r="D7327" s="151" t="s">
        <v>72</v>
      </c>
      <c r="E7327" s="152">
        <v>2</v>
      </c>
      <c r="F7327" s="153">
        <v>129000</v>
      </c>
      <c r="G7327" s="153">
        <v>258000</v>
      </c>
      <c r="H7327" s="50"/>
    </row>
    <row r="7328" spans="1:8" ht="43.5">
      <c r="A7328" s="151" t="s">
        <v>2318</v>
      </c>
      <c r="B7328" s="151" t="s">
        <v>88</v>
      </c>
      <c r="C7328" s="151" t="s">
        <v>89</v>
      </c>
      <c r="D7328" s="151" t="s">
        <v>72</v>
      </c>
      <c r="E7328" s="152">
        <v>5</v>
      </c>
      <c r="F7328" s="153">
        <v>299000</v>
      </c>
      <c r="G7328" s="153">
        <v>1495000</v>
      </c>
      <c r="H7328" s="50"/>
    </row>
    <row r="7329" spans="1:8" ht="43.5">
      <c r="A7329" s="151" t="s">
        <v>2319</v>
      </c>
      <c r="B7329" s="151" t="s">
        <v>86</v>
      </c>
      <c r="C7329" s="151" t="s">
        <v>87</v>
      </c>
      <c r="D7329" s="151" t="s">
        <v>72</v>
      </c>
      <c r="E7329" s="152">
        <v>7</v>
      </c>
      <c r="F7329" s="153">
        <v>169000</v>
      </c>
      <c r="G7329" s="153">
        <v>1183000</v>
      </c>
      <c r="H7329" s="50"/>
    </row>
    <row r="7330" spans="1:8" ht="43.5">
      <c r="A7330" s="151" t="s">
        <v>2319</v>
      </c>
      <c r="B7330" s="151" t="s">
        <v>79</v>
      </c>
      <c r="C7330" s="151" t="s">
        <v>80</v>
      </c>
      <c r="D7330" s="151" t="s">
        <v>72</v>
      </c>
      <c r="E7330" s="152">
        <v>11</v>
      </c>
      <c r="F7330" s="153">
        <v>129000</v>
      </c>
      <c r="G7330" s="153">
        <v>1419000</v>
      </c>
      <c r="H7330" s="50"/>
    </row>
    <row r="7331" spans="1:8" ht="43.5">
      <c r="A7331" s="151" t="s">
        <v>2319</v>
      </c>
      <c r="B7331" s="151" t="s">
        <v>96</v>
      </c>
      <c r="C7331" s="151" t="s">
        <v>97</v>
      </c>
      <c r="D7331" s="151" t="s">
        <v>72</v>
      </c>
      <c r="E7331" s="152">
        <v>3</v>
      </c>
      <c r="F7331" s="153">
        <v>449000</v>
      </c>
      <c r="G7331" s="153">
        <v>1347000</v>
      </c>
      <c r="H7331" s="50"/>
    </row>
    <row r="7332" spans="1:8" ht="43.5">
      <c r="A7332" s="151" t="s">
        <v>2319</v>
      </c>
      <c r="B7332" s="151" t="s">
        <v>75</v>
      </c>
      <c r="C7332" s="151" t="s">
        <v>76</v>
      </c>
      <c r="D7332" s="151" t="s">
        <v>78</v>
      </c>
      <c r="E7332" s="152">
        <v>11</v>
      </c>
      <c r="F7332" s="153">
        <v>189000</v>
      </c>
      <c r="G7332" s="153">
        <v>2079000</v>
      </c>
      <c r="H7332" s="50"/>
    </row>
    <row r="7333" spans="1:8" ht="43.5">
      <c r="A7333" s="151" t="s">
        <v>2319</v>
      </c>
      <c r="B7333" s="151" t="s">
        <v>69</v>
      </c>
      <c r="C7333" s="151" t="s">
        <v>70</v>
      </c>
      <c r="D7333" s="151" t="s">
        <v>72</v>
      </c>
      <c r="E7333" s="152">
        <v>8</v>
      </c>
      <c r="F7333" s="153">
        <v>149000</v>
      </c>
      <c r="G7333" s="153">
        <v>1192000</v>
      </c>
      <c r="H7333" s="50"/>
    </row>
    <row r="7334" spans="1:8" ht="43.5">
      <c r="A7334" s="151" t="s">
        <v>2319</v>
      </c>
      <c r="B7334" s="151" t="s">
        <v>98</v>
      </c>
      <c r="C7334" s="151" t="s">
        <v>99</v>
      </c>
      <c r="D7334" s="151" t="s">
        <v>72</v>
      </c>
      <c r="E7334" s="152">
        <v>2</v>
      </c>
      <c r="F7334" s="153">
        <v>99000</v>
      </c>
      <c r="G7334" s="153">
        <v>198000</v>
      </c>
      <c r="H7334" s="50"/>
    </row>
    <row r="7335" spans="1:8" ht="29.25">
      <c r="A7335" s="151" t="s">
        <v>2320</v>
      </c>
      <c r="B7335" s="151" t="s">
        <v>91</v>
      </c>
      <c r="C7335" s="151" t="s">
        <v>92</v>
      </c>
      <c r="D7335" s="151" t="s">
        <v>72</v>
      </c>
      <c r="E7335" s="152">
        <v>4</v>
      </c>
      <c r="F7335" s="153">
        <v>249000</v>
      </c>
      <c r="G7335" s="153">
        <v>996000</v>
      </c>
      <c r="H7335" s="50"/>
    </row>
    <row r="7336" spans="1:8" ht="29.25">
      <c r="A7336" s="151" t="s">
        <v>2320</v>
      </c>
      <c r="B7336" s="151" t="s">
        <v>81</v>
      </c>
      <c r="C7336" s="151" t="s">
        <v>82</v>
      </c>
      <c r="D7336" s="151" t="s">
        <v>72</v>
      </c>
      <c r="E7336" s="152">
        <v>2</v>
      </c>
      <c r="F7336" s="153">
        <v>159000</v>
      </c>
      <c r="G7336" s="153">
        <v>318000</v>
      </c>
      <c r="H7336" s="50"/>
    </row>
    <row r="7337" spans="1:8" ht="29.25">
      <c r="A7337" s="151" t="s">
        <v>2320</v>
      </c>
      <c r="B7337" s="151" t="s">
        <v>69</v>
      </c>
      <c r="C7337" s="151" t="s">
        <v>70</v>
      </c>
      <c r="D7337" s="151" t="s">
        <v>72</v>
      </c>
      <c r="E7337" s="152">
        <v>2</v>
      </c>
      <c r="F7337" s="153">
        <v>149000</v>
      </c>
      <c r="G7337" s="153">
        <v>298000</v>
      </c>
      <c r="H7337" s="50"/>
    </row>
    <row r="7338" spans="1:8" ht="29.25">
      <c r="A7338" s="151" t="s">
        <v>2320</v>
      </c>
      <c r="B7338" s="151" t="s">
        <v>98</v>
      </c>
      <c r="C7338" s="151" t="s">
        <v>99</v>
      </c>
      <c r="D7338" s="151" t="s">
        <v>72</v>
      </c>
      <c r="E7338" s="152">
        <v>12</v>
      </c>
      <c r="F7338" s="153">
        <v>99000</v>
      </c>
      <c r="G7338" s="153">
        <v>1188000</v>
      </c>
      <c r="H7338" s="50"/>
    </row>
    <row r="7339" spans="1:8" ht="29.25">
      <c r="A7339" s="151" t="s">
        <v>2320</v>
      </c>
      <c r="B7339" s="151" t="s">
        <v>96</v>
      </c>
      <c r="C7339" s="151" t="s">
        <v>97</v>
      </c>
      <c r="D7339" s="151" t="s">
        <v>72</v>
      </c>
      <c r="E7339" s="152">
        <v>5</v>
      </c>
      <c r="F7339" s="153">
        <v>449000</v>
      </c>
      <c r="G7339" s="153">
        <v>2245000</v>
      </c>
      <c r="H7339" s="50"/>
    </row>
    <row r="7340" spans="1:8" ht="29.25">
      <c r="A7340" s="151" t="s">
        <v>2321</v>
      </c>
      <c r="B7340" s="151" t="s">
        <v>75</v>
      </c>
      <c r="C7340" s="151" t="s">
        <v>76</v>
      </c>
      <c r="D7340" s="151" t="s">
        <v>78</v>
      </c>
      <c r="E7340" s="152">
        <v>4</v>
      </c>
      <c r="F7340" s="153">
        <v>189000</v>
      </c>
      <c r="G7340" s="153">
        <v>756000</v>
      </c>
      <c r="H7340" s="50"/>
    </row>
    <row r="7341" spans="1:8" ht="29.25">
      <c r="A7341" s="151" t="s">
        <v>2321</v>
      </c>
      <c r="B7341" s="151" t="s">
        <v>69</v>
      </c>
      <c r="C7341" s="151" t="s">
        <v>70</v>
      </c>
      <c r="D7341" s="151" t="s">
        <v>72</v>
      </c>
      <c r="E7341" s="152">
        <v>10</v>
      </c>
      <c r="F7341" s="153">
        <v>149000</v>
      </c>
      <c r="G7341" s="153">
        <v>1490000</v>
      </c>
      <c r="H7341" s="50"/>
    </row>
    <row r="7342" spans="1:8" ht="29.25">
      <c r="A7342" s="151" t="s">
        <v>2321</v>
      </c>
      <c r="B7342" s="151" t="s">
        <v>98</v>
      </c>
      <c r="C7342" s="151" t="s">
        <v>99</v>
      </c>
      <c r="D7342" s="151" t="s">
        <v>72</v>
      </c>
      <c r="E7342" s="152">
        <v>2</v>
      </c>
      <c r="F7342" s="153">
        <v>99000</v>
      </c>
      <c r="G7342" s="153">
        <v>198000</v>
      </c>
      <c r="H7342" s="50"/>
    </row>
    <row r="7343" spans="1:8" ht="29.25">
      <c r="A7343" s="151" t="s">
        <v>2321</v>
      </c>
      <c r="B7343" s="151" t="s">
        <v>88</v>
      </c>
      <c r="C7343" s="151" t="s">
        <v>89</v>
      </c>
      <c r="D7343" s="151" t="s">
        <v>72</v>
      </c>
      <c r="E7343" s="152">
        <v>4</v>
      </c>
      <c r="F7343" s="153">
        <v>299000</v>
      </c>
      <c r="G7343" s="153">
        <v>1196000</v>
      </c>
      <c r="H7343" s="50"/>
    </row>
    <row r="7344" spans="1:8" ht="29.25">
      <c r="A7344" s="151" t="s">
        <v>2321</v>
      </c>
      <c r="B7344" s="151" t="s">
        <v>91</v>
      </c>
      <c r="C7344" s="151" t="s">
        <v>92</v>
      </c>
      <c r="D7344" s="151" t="s">
        <v>72</v>
      </c>
      <c r="E7344" s="152">
        <v>2</v>
      </c>
      <c r="F7344" s="153">
        <v>249000</v>
      </c>
      <c r="G7344" s="153">
        <v>498000</v>
      </c>
      <c r="H7344" s="50"/>
    </row>
    <row r="7345" spans="1:8" ht="29.25">
      <c r="A7345" s="151" t="s">
        <v>2322</v>
      </c>
      <c r="B7345" s="151" t="s">
        <v>81</v>
      </c>
      <c r="C7345" s="151" t="s">
        <v>82</v>
      </c>
      <c r="D7345" s="151" t="s">
        <v>72</v>
      </c>
      <c r="E7345" s="152">
        <v>11</v>
      </c>
      <c r="F7345" s="153">
        <v>159000</v>
      </c>
      <c r="G7345" s="153">
        <v>1749000</v>
      </c>
      <c r="H7345" s="50"/>
    </row>
    <row r="7346" spans="1:8" ht="29.25">
      <c r="A7346" s="151" t="s">
        <v>2322</v>
      </c>
      <c r="B7346" s="151" t="s">
        <v>88</v>
      </c>
      <c r="C7346" s="151" t="s">
        <v>89</v>
      </c>
      <c r="D7346" s="151" t="s">
        <v>72</v>
      </c>
      <c r="E7346" s="152">
        <v>2</v>
      </c>
      <c r="F7346" s="153">
        <v>299000</v>
      </c>
      <c r="G7346" s="153">
        <v>598000</v>
      </c>
      <c r="H7346" s="50"/>
    </row>
    <row r="7347" spans="1:8" ht="29.25">
      <c r="A7347" s="151" t="s">
        <v>2322</v>
      </c>
      <c r="B7347" s="151" t="s">
        <v>98</v>
      </c>
      <c r="C7347" s="151" t="s">
        <v>99</v>
      </c>
      <c r="D7347" s="151" t="s">
        <v>72</v>
      </c>
      <c r="E7347" s="152">
        <v>11</v>
      </c>
      <c r="F7347" s="153">
        <v>99000</v>
      </c>
      <c r="G7347" s="153">
        <v>1089000</v>
      </c>
      <c r="H7347" s="50"/>
    </row>
    <row r="7348" spans="1:8" ht="29.25">
      <c r="A7348" s="151" t="s">
        <v>2322</v>
      </c>
      <c r="B7348" s="151" t="s">
        <v>96</v>
      </c>
      <c r="C7348" s="151" t="s">
        <v>97</v>
      </c>
      <c r="D7348" s="151" t="s">
        <v>72</v>
      </c>
      <c r="E7348" s="152">
        <v>3</v>
      </c>
      <c r="F7348" s="153">
        <v>449000</v>
      </c>
      <c r="G7348" s="153">
        <v>1347000</v>
      </c>
      <c r="H7348" s="50"/>
    </row>
    <row r="7349" spans="1:8" ht="29.25">
      <c r="A7349" s="151" t="s">
        <v>2322</v>
      </c>
      <c r="B7349" s="151" t="s">
        <v>93</v>
      </c>
      <c r="C7349" s="151" t="s">
        <v>94</v>
      </c>
      <c r="D7349" s="151" t="s">
        <v>72</v>
      </c>
      <c r="E7349" s="152">
        <v>3</v>
      </c>
      <c r="F7349" s="153">
        <v>549000</v>
      </c>
      <c r="G7349" s="153">
        <v>1647000</v>
      </c>
      <c r="H7349" s="50"/>
    </row>
    <row r="7350" spans="1:8" ht="43.5">
      <c r="A7350" s="151" t="s">
        <v>2323</v>
      </c>
      <c r="B7350" s="151" t="s">
        <v>75</v>
      </c>
      <c r="C7350" s="151" t="s">
        <v>76</v>
      </c>
      <c r="D7350" s="151" t="s">
        <v>78</v>
      </c>
      <c r="E7350" s="152">
        <v>11</v>
      </c>
      <c r="F7350" s="153">
        <v>189000</v>
      </c>
      <c r="G7350" s="153">
        <v>2079000</v>
      </c>
      <c r="H7350" s="50"/>
    </row>
    <row r="7351" spans="1:8" ht="43.5">
      <c r="A7351" s="151" t="s">
        <v>2324</v>
      </c>
      <c r="B7351" s="151" t="s">
        <v>86</v>
      </c>
      <c r="C7351" s="151" t="s">
        <v>87</v>
      </c>
      <c r="D7351" s="151" t="s">
        <v>72</v>
      </c>
      <c r="E7351" s="152">
        <v>10</v>
      </c>
      <c r="F7351" s="153">
        <v>169000</v>
      </c>
      <c r="G7351" s="153">
        <v>1690000</v>
      </c>
      <c r="H7351" s="50"/>
    </row>
    <row r="7352" spans="1:8" ht="43.5">
      <c r="A7352" s="151" t="s">
        <v>2324</v>
      </c>
      <c r="B7352" s="151" t="s">
        <v>73</v>
      </c>
      <c r="C7352" s="151" t="s">
        <v>74</v>
      </c>
      <c r="D7352" s="151" t="s">
        <v>72</v>
      </c>
      <c r="E7352" s="152">
        <v>7</v>
      </c>
      <c r="F7352" s="153">
        <v>119000</v>
      </c>
      <c r="G7352" s="153">
        <v>833000</v>
      </c>
      <c r="H7352" s="50"/>
    </row>
    <row r="7353" spans="1:8" ht="43.5">
      <c r="A7353" s="151" t="s">
        <v>2325</v>
      </c>
      <c r="B7353" s="151" t="s">
        <v>86</v>
      </c>
      <c r="C7353" s="151" t="s">
        <v>87</v>
      </c>
      <c r="D7353" s="151" t="s">
        <v>72</v>
      </c>
      <c r="E7353" s="152">
        <v>5</v>
      </c>
      <c r="F7353" s="153">
        <v>169000</v>
      </c>
      <c r="G7353" s="153">
        <v>845000</v>
      </c>
      <c r="H7353" s="50"/>
    </row>
    <row r="7354" spans="1:8" ht="43.5">
      <c r="A7354" s="151" t="s">
        <v>2325</v>
      </c>
      <c r="B7354" s="151" t="s">
        <v>69</v>
      </c>
      <c r="C7354" s="151" t="s">
        <v>70</v>
      </c>
      <c r="D7354" s="151" t="s">
        <v>72</v>
      </c>
      <c r="E7354" s="152">
        <v>11</v>
      </c>
      <c r="F7354" s="153">
        <v>149000</v>
      </c>
      <c r="G7354" s="153">
        <v>1639000</v>
      </c>
      <c r="H7354" s="50"/>
    </row>
    <row r="7355" spans="1:8" ht="43.5">
      <c r="A7355" s="151" t="s">
        <v>2325</v>
      </c>
      <c r="B7355" s="151" t="s">
        <v>93</v>
      </c>
      <c r="C7355" s="151" t="s">
        <v>94</v>
      </c>
      <c r="D7355" s="151" t="s">
        <v>72</v>
      </c>
      <c r="E7355" s="152">
        <v>4</v>
      </c>
      <c r="F7355" s="153">
        <v>549000</v>
      </c>
      <c r="G7355" s="153">
        <v>2196000</v>
      </c>
      <c r="H7355" s="50"/>
    </row>
    <row r="7356" spans="1:8" ht="43.5">
      <c r="A7356" s="151" t="s">
        <v>2325</v>
      </c>
      <c r="B7356" s="151" t="s">
        <v>98</v>
      </c>
      <c r="C7356" s="151" t="s">
        <v>99</v>
      </c>
      <c r="D7356" s="151" t="s">
        <v>72</v>
      </c>
      <c r="E7356" s="152">
        <v>4</v>
      </c>
      <c r="F7356" s="153">
        <v>99000</v>
      </c>
      <c r="G7356" s="153">
        <v>396000</v>
      </c>
      <c r="H7356" s="50"/>
    </row>
    <row r="7357" spans="1:8" ht="29.25">
      <c r="A7357" s="151" t="s">
        <v>2326</v>
      </c>
      <c r="B7357" s="151" t="s">
        <v>69</v>
      </c>
      <c r="C7357" s="151" t="s">
        <v>70</v>
      </c>
      <c r="D7357" s="151" t="s">
        <v>72</v>
      </c>
      <c r="E7357" s="152">
        <v>9</v>
      </c>
      <c r="F7357" s="153">
        <v>149000</v>
      </c>
      <c r="G7357" s="153">
        <v>1341000</v>
      </c>
      <c r="H7357" s="50"/>
    </row>
    <row r="7358" spans="1:8" ht="29.25">
      <c r="A7358" s="151" t="s">
        <v>2326</v>
      </c>
      <c r="B7358" s="151" t="s">
        <v>83</v>
      </c>
      <c r="C7358" s="151" t="s">
        <v>84</v>
      </c>
      <c r="D7358" s="151" t="s">
        <v>72</v>
      </c>
      <c r="E7358" s="152">
        <v>5</v>
      </c>
      <c r="F7358" s="153">
        <v>125000</v>
      </c>
      <c r="G7358" s="153">
        <v>625000</v>
      </c>
      <c r="H7358" s="50"/>
    </row>
    <row r="7359" spans="1:8" ht="29.25">
      <c r="A7359" s="151" t="s">
        <v>2326</v>
      </c>
      <c r="B7359" s="151" t="s">
        <v>81</v>
      </c>
      <c r="C7359" s="151" t="s">
        <v>82</v>
      </c>
      <c r="D7359" s="151" t="s">
        <v>72</v>
      </c>
      <c r="E7359" s="152">
        <v>1</v>
      </c>
      <c r="F7359" s="153">
        <v>159000</v>
      </c>
      <c r="G7359" s="153">
        <v>159000</v>
      </c>
      <c r="H7359" s="50"/>
    </row>
    <row r="7360" spans="1:8" ht="29.25">
      <c r="A7360" s="151" t="s">
        <v>2326</v>
      </c>
      <c r="B7360" s="151" t="s">
        <v>101</v>
      </c>
      <c r="C7360" s="151" t="s">
        <v>102</v>
      </c>
      <c r="D7360" s="151" t="s">
        <v>78</v>
      </c>
      <c r="E7360" s="152">
        <v>1</v>
      </c>
      <c r="F7360" s="153">
        <v>139000</v>
      </c>
      <c r="G7360" s="153">
        <v>139000</v>
      </c>
      <c r="H7360" s="50"/>
    </row>
    <row r="7361" spans="1:8" ht="43.5">
      <c r="A7361" s="151" t="s">
        <v>2327</v>
      </c>
      <c r="B7361" s="151" t="s">
        <v>81</v>
      </c>
      <c r="C7361" s="151" t="s">
        <v>82</v>
      </c>
      <c r="D7361" s="151" t="s">
        <v>72</v>
      </c>
      <c r="E7361" s="152">
        <v>10</v>
      </c>
      <c r="F7361" s="153">
        <v>159000</v>
      </c>
      <c r="G7361" s="153">
        <v>1590000</v>
      </c>
      <c r="H7361" s="50"/>
    </row>
    <row r="7362" spans="1:8" ht="29.25">
      <c r="A7362" s="151" t="s">
        <v>2328</v>
      </c>
      <c r="B7362" s="151" t="s">
        <v>81</v>
      </c>
      <c r="C7362" s="151" t="s">
        <v>82</v>
      </c>
      <c r="D7362" s="151" t="s">
        <v>72</v>
      </c>
      <c r="E7362" s="152">
        <v>12</v>
      </c>
      <c r="F7362" s="153">
        <v>159000</v>
      </c>
      <c r="G7362" s="153">
        <v>1908000</v>
      </c>
      <c r="H7362" s="50"/>
    </row>
    <row r="7363" spans="1:8" ht="29.25">
      <c r="A7363" s="151" t="s">
        <v>2328</v>
      </c>
      <c r="B7363" s="151" t="s">
        <v>93</v>
      </c>
      <c r="C7363" s="151" t="s">
        <v>94</v>
      </c>
      <c r="D7363" s="151" t="s">
        <v>72</v>
      </c>
      <c r="E7363" s="152">
        <v>3</v>
      </c>
      <c r="F7363" s="153">
        <v>549000</v>
      </c>
      <c r="G7363" s="153">
        <v>1647000</v>
      </c>
      <c r="H7363" s="50"/>
    </row>
    <row r="7364" spans="1:8" ht="29.25">
      <c r="A7364" s="151" t="s">
        <v>2328</v>
      </c>
      <c r="B7364" s="151" t="s">
        <v>69</v>
      </c>
      <c r="C7364" s="151" t="s">
        <v>70</v>
      </c>
      <c r="D7364" s="151" t="s">
        <v>72</v>
      </c>
      <c r="E7364" s="152">
        <v>11</v>
      </c>
      <c r="F7364" s="153">
        <v>149000</v>
      </c>
      <c r="G7364" s="153">
        <v>1639000</v>
      </c>
      <c r="H7364" s="50"/>
    </row>
    <row r="7365" spans="1:8" ht="29.25">
      <c r="A7365" s="151" t="s">
        <v>2328</v>
      </c>
      <c r="B7365" s="151" t="s">
        <v>75</v>
      </c>
      <c r="C7365" s="151" t="s">
        <v>76</v>
      </c>
      <c r="D7365" s="151" t="s">
        <v>78</v>
      </c>
      <c r="E7365" s="152">
        <v>8</v>
      </c>
      <c r="F7365" s="153">
        <v>189000</v>
      </c>
      <c r="G7365" s="153">
        <v>1512000</v>
      </c>
      <c r="H7365" s="50"/>
    </row>
    <row r="7366" spans="1:8" ht="29.25">
      <c r="A7366" s="151" t="s">
        <v>2328</v>
      </c>
      <c r="B7366" s="151" t="s">
        <v>101</v>
      </c>
      <c r="C7366" s="151" t="s">
        <v>102</v>
      </c>
      <c r="D7366" s="151" t="s">
        <v>78</v>
      </c>
      <c r="E7366" s="152">
        <v>5</v>
      </c>
      <c r="F7366" s="153">
        <v>139000</v>
      </c>
      <c r="G7366" s="153">
        <v>695000</v>
      </c>
      <c r="H7366" s="50"/>
    </row>
    <row r="7367" spans="1:8" ht="29.25">
      <c r="A7367" s="151" t="s">
        <v>2328</v>
      </c>
      <c r="B7367" s="151" t="s">
        <v>96</v>
      </c>
      <c r="C7367" s="151" t="s">
        <v>97</v>
      </c>
      <c r="D7367" s="151" t="s">
        <v>72</v>
      </c>
      <c r="E7367" s="152">
        <v>2</v>
      </c>
      <c r="F7367" s="153">
        <v>449000</v>
      </c>
      <c r="G7367" s="153">
        <v>898000</v>
      </c>
      <c r="H7367" s="50"/>
    </row>
    <row r="7368" spans="1:8" ht="43.5">
      <c r="A7368" s="151" t="s">
        <v>2329</v>
      </c>
      <c r="B7368" s="151" t="s">
        <v>93</v>
      </c>
      <c r="C7368" s="151" t="s">
        <v>94</v>
      </c>
      <c r="D7368" s="151" t="s">
        <v>72</v>
      </c>
      <c r="E7368" s="152">
        <v>4</v>
      </c>
      <c r="F7368" s="153">
        <v>549000</v>
      </c>
      <c r="G7368" s="153">
        <v>2196000</v>
      </c>
      <c r="H7368" s="50"/>
    </row>
    <row r="7369" spans="1:8" ht="43.5">
      <c r="A7369" s="151" t="s">
        <v>2329</v>
      </c>
      <c r="B7369" s="151" t="s">
        <v>73</v>
      </c>
      <c r="C7369" s="151" t="s">
        <v>74</v>
      </c>
      <c r="D7369" s="151" t="s">
        <v>72</v>
      </c>
      <c r="E7369" s="152">
        <v>3</v>
      </c>
      <c r="F7369" s="153">
        <v>119000</v>
      </c>
      <c r="G7369" s="153">
        <v>357000</v>
      </c>
      <c r="H7369" s="50"/>
    </row>
    <row r="7370" spans="1:8" ht="43.5">
      <c r="A7370" s="151" t="s">
        <v>2329</v>
      </c>
      <c r="B7370" s="151" t="s">
        <v>88</v>
      </c>
      <c r="C7370" s="151" t="s">
        <v>89</v>
      </c>
      <c r="D7370" s="151" t="s">
        <v>72</v>
      </c>
      <c r="E7370" s="152">
        <v>2</v>
      </c>
      <c r="F7370" s="153">
        <v>299000</v>
      </c>
      <c r="G7370" s="153">
        <v>598000</v>
      </c>
      <c r="H7370" s="50"/>
    </row>
    <row r="7371" spans="1:8" ht="43.5">
      <c r="A7371" s="151" t="s">
        <v>2329</v>
      </c>
      <c r="B7371" s="151" t="s">
        <v>83</v>
      </c>
      <c r="C7371" s="151" t="s">
        <v>84</v>
      </c>
      <c r="D7371" s="151" t="s">
        <v>72</v>
      </c>
      <c r="E7371" s="152">
        <v>6</v>
      </c>
      <c r="F7371" s="153">
        <v>125000</v>
      </c>
      <c r="G7371" s="153">
        <v>750000</v>
      </c>
      <c r="H7371" s="50"/>
    </row>
    <row r="7372" spans="1:8" ht="43.5">
      <c r="A7372" s="151" t="s">
        <v>2329</v>
      </c>
      <c r="B7372" s="151" t="s">
        <v>81</v>
      </c>
      <c r="C7372" s="151" t="s">
        <v>82</v>
      </c>
      <c r="D7372" s="151" t="s">
        <v>72</v>
      </c>
      <c r="E7372" s="152">
        <v>10</v>
      </c>
      <c r="F7372" s="153">
        <v>159000</v>
      </c>
      <c r="G7372" s="153">
        <v>1590000</v>
      </c>
      <c r="H7372" s="50"/>
    </row>
    <row r="7373" spans="1:8" ht="43.5">
      <c r="A7373" s="151" t="s">
        <v>2329</v>
      </c>
      <c r="B7373" s="151" t="s">
        <v>69</v>
      </c>
      <c r="C7373" s="151" t="s">
        <v>70</v>
      </c>
      <c r="D7373" s="151" t="s">
        <v>72</v>
      </c>
      <c r="E7373" s="152">
        <v>4</v>
      </c>
      <c r="F7373" s="153">
        <v>149000</v>
      </c>
      <c r="G7373" s="153">
        <v>596000</v>
      </c>
      <c r="H7373" s="50"/>
    </row>
    <row r="7374" spans="1:8" ht="43.5">
      <c r="A7374" s="151" t="s">
        <v>2330</v>
      </c>
      <c r="B7374" s="151" t="s">
        <v>81</v>
      </c>
      <c r="C7374" s="151" t="s">
        <v>82</v>
      </c>
      <c r="D7374" s="151" t="s">
        <v>72</v>
      </c>
      <c r="E7374" s="152">
        <v>7</v>
      </c>
      <c r="F7374" s="153">
        <v>159000</v>
      </c>
      <c r="G7374" s="153">
        <v>1113000</v>
      </c>
      <c r="H7374" s="50"/>
    </row>
    <row r="7375" spans="1:8" ht="43.5">
      <c r="A7375" s="151" t="s">
        <v>2331</v>
      </c>
      <c r="B7375" s="151" t="s">
        <v>101</v>
      </c>
      <c r="C7375" s="151" t="s">
        <v>102</v>
      </c>
      <c r="D7375" s="151" t="s">
        <v>78</v>
      </c>
      <c r="E7375" s="152">
        <v>12</v>
      </c>
      <c r="F7375" s="153">
        <v>139000</v>
      </c>
      <c r="G7375" s="153">
        <v>1668000</v>
      </c>
      <c r="H7375" s="50"/>
    </row>
    <row r="7376" spans="1:8" ht="43.5">
      <c r="A7376" s="151" t="s">
        <v>2331</v>
      </c>
      <c r="B7376" s="151" t="s">
        <v>83</v>
      </c>
      <c r="C7376" s="151" t="s">
        <v>84</v>
      </c>
      <c r="D7376" s="151" t="s">
        <v>72</v>
      </c>
      <c r="E7376" s="152">
        <v>12</v>
      </c>
      <c r="F7376" s="153">
        <v>125000</v>
      </c>
      <c r="G7376" s="153">
        <v>1500000</v>
      </c>
      <c r="H7376" s="50"/>
    </row>
    <row r="7377" spans="1:8" ht="43.5">
      <c r="A7377" s="151" t="s">
        <v>2331</v>
      </c>
      <c r="B7377" s="151" t="s">
        <v>98</v>
      </c>
      <c r="C7377" s="151" t="s">
        <v>99</v>
      </c>
      <c r="D7377" s="151" t="s">
        <v>72</v>
      </c>
      <c r="E7377" s="152">
        <v>10</v>
      </c>
      <c r="F7377" s="153">
        <v>99000</v>
      </c>
      <c r="G7377" s="153">
        <v>990000</v>
      </c>
      <c r="H7377" s="50"/>
    </row>
    <row r="7378" spans="1:8" ht="43.5">
      <c r="A7378" s="151" t="s">
        <v>2331</v>
      </c>
      <c r="B7378" s="151" t="s">
        <v>91</v>
      </c>
      <c r="C7378" s="151" t="s">
        <v>92</v>
      </c>
      <c r="D7378" s="151" t="s">
        <v>72</v>
      </c>
      <c r="E7378" s="152">
        <v>1</v>
      </c>
      <c r="F7378" s="153">
        <v>249000</v>
      </c>
      <c r="G7378" s="153">
        <v>249000</v>
      </c>
      <c r="H7378" s="50"/>
    </row>
    <row r="7379" spans="1:8" ht="29.25">
      <c r="A7379" s="151" t="s">
        <v>2332</v>
      </c>
      <c r="B7379" s="151" t="s">
        <v>75</v>
      </c>
      <c r="C7379" s="151" t="s">
        <v>76</v>
      </c>
      <c r="D7379" s="151" t="s">
        <v>78</v>
      </c>
      <c r="E7379" s="152">
        <v>12</v>
      </c>
      <c r="F7379" s="153">
        <v>189000</v>
      </c>
      <c r="G7379" s="153">
        <v>2268000</v>
      </c>
      <c r="H7379" s="50"/>
    </row>
    <row r="7380" spans="1:8" ht="29.25">
      <c r="A7380" s="151" t="s">
        <v>2332</v>
      </c>
      <c r="B7380" s="151" t="s">
        <v>101</v>
      </c>
      <c r="C7380" s="151" t="s">
        <v>102</v>
      </c>
      <c r="D7380" s="151" t="s">
        <v>78</v>
      </c>
      <c r="E7380" s="152">
        <v>11</v>
      </c>
      <c r="F7380" s="153">
        <v>139000</v>
      </c>
      <c r="G7380" s="153">
        <v>1529000</v>
      </c>
      <c r="H7380" s="50"/>
    </row>
    <row r="7381" spans="1:8" ht="29.25">
      <c r="A7381" s="151" t="s">
        <v>2332</v>
      </c>
      <c r="B7381" s="151" t="s">
        <v>96</v>
      </c>
      <c r="C7381" s="151" t="s">
        <v>97</v>
      </c>
      <c r="D7381" s="151" t="s">
        <v>72</v>
      </c>
      <c r="E7381" s="152">
        <v>2</v>
      </c>
      <c r="F7381" s="153">
        <v>449000</v>
      </c>
      <c r="G7381" s="153">
        <v>898000</v>
      </c>
      <c r="H7381" s="50"/>
    </row>
    <row r="7382" spans="1:8" ht="29.25">
      <c r="A7382" s="151" t="s">
        <v>2332</v>
      </c>
      <c r="B7382" s="151" t="s">
        <v>83</v>
      </c>
      <c r="C7382" s="151" t="s">
        <v>84</v>
      </c>
      <c r="D7382" s="151" t="s">
        <v>72</v>
      </c>
      <c r="E7382" s="152">
        <v>8</v>
      </c>
      <c r="F7382" s="153">
        <v>125000</v>
      </c>
      <c r="G7382" s="153">
        <v>1000000</v>
      </c>
      <c r="H7382" s="50"/>
    </row>
    <row r="7383" spans="1:8" ht="29.25">
      <c r="A7383" s="151" t="s">
        <v>2332</v>
      </c>
      <c r="B7383" s="151" t="s">
        <v>93</v>
      </c>
      <c r="C7383" s="151" t="s">
        <v>94</v>
      </c>
      <c r="D7383" s="151" t="s">
        <v>72</v>
      </c>
      <c r="E7383" s="152">
        <v>1</v>
      </c>
      <c r="F7383" s="153">
        <v>549000</v>
      </c>
      <c r="G7383" s="153">
        <v>549000</v>
      </c>
      <c r="H7383" s="50"/>
    </row>
    <row r="7384" spans="1:8" ht="29.25">
      <c r="A7384" s="151" t="s">
        <v>2333</v>
      </c>
      <c r="B7384" s="151" t="s">
        <v>81</v>
      </c>
      <c r="C7384" s="151" t="s">
        <v>82</v>
      </c>
      <c r="D7384" s="151" t="s">
        <v>72</v>
      </c>
      <c r="E7384" s="152">
        <v>7</v>
      </c>
      <c r="F7384" s="153">
        <v>159000</v>
      </c>
      <c r="G7384" s="153">
        <v>1113000</v>
      </c>
      <c r="H7384" s="50"/>
    </row>
    <row r="7385" spans="1:8" ht="29.25">
      <c r="A7385" s="151" t="s">
        <v>2333</v>
      </c>
      <c r="B7385" s="151" t="s">
        <v>73</v>
      </c>
      <c r="C7385" s="151" t="s">
        <v>74</v>
      </c>
      <c r="D7385" s="151" t="s">
        <v>72</v>
      </c>
      <c r="E7385" s="152">
        <v>9</v>
      </c>
      <c r="F7385" s="153">
        <v>119000</v>
      </c>
      <c r="G7385" s="153">
        <v>1071000</v>
      </c>
      <c r="H7385" s="50"/>
    </row>
    <row r="7386" spans="1:8" ht="29.25">
      <c r="A7386" s="151" t="s">
        <v>2333</v>
      </c>
      <c r="B7386" s="151" t="s">
        <v>86</v>
      </c>
      <c r="C7386" s="151" t="s">
        <v>87</v>
      </c>
      <c r="D7386" s="151" t="s">
        <v>72</v>
      </c>
      <c r="E7386" s="152">
        <v>6</v>
      </c>
      <c r="F7386" s="153">
        <v>169000</v>
      </c>
      <c r="G7386" s="153">
        <v>1014000</v>
      </c>
      <c r="H7386" s="50"/>
    </row>
    <row r="7387" spans="1:8" ht="43.5">
      <c r="A7387" s="151" t="s">
        <v>2334</v>
      </c>
      <c r="B7387" s="151" t="s">
        <v>75</v>
      </c>
      <c r="C7387" s="151" t="s">
        <v>76</v>
      </c>
      <c r="D7387" s="151" t="s">
        <v>78</v>
      </c>
      <c r="E7387" s="152">
        <v>5</v>
      </c>
      <c r="F7387" s="153">
        <v>189000</v>
      </c>
      <c r="G7387" s="153">
        <v>945000</v>
      </c>
      <c r="H7387" s="50"/>
    </row>
    <row r="7388" spans="1:8" ht="43.5">
      <c r="A7388" s="151" t="s">
        <v>2334</v>
      </c>
      <c r="B7388" s="151" t="s">
        <v>98</v>
      </c>
      <c r="C7388" s="151" t="s">
        <v>99</v>
      </c>
      <c r="D7388" s="151" t="s">
        <v>72</v>
      </c>
      <c r="E7388" s="152">
        <v>4</v>
      </c>
      <c r="F7388" s="153">
        <v>99000</v>
      </c>
      <c r="G7388" s="153">
        <v>396000</v>
      </c>
      <c r="H7388" s="50"/>
    </row>
    <row r="7389" spans="1:8" ht="43.5">
      <c r="A7389" s="151" t="s">
        <v>2334</v>
      </c>
      <c r="B7389" s="151" t="s">
        <v>101</v>
      </c>
      <c r="C7389" s="151" t="s">
        <v>102</v>
      </c>
      <c r="D7389" s="151" t="s">
        <v>78</v>
      </c>
      <c r="E7389" s="152">
        <v>2</v>
      </c>
      <c r="F7389" s="153">
        <v>139000</v>
      </c>
      <c r="G7389" s="153">
        <v>278000</v>
      </c>
      <c r="H7389" s="50"/>
    </row>
    <row r="7390" spans="1:8" ht="43.5">
      <c r="A7390" s="151" t="s">
        <v>2334</v>
      </c>
      <c r="B7390" s="151" t="s">
        <v>73</v>
      </c>
      <c r="C7390" s="151" t="s">
        <v>74</v>
      </c>
      <c r="D7390" s="151" t="s">
        <v>72</v>
      </c>
      <c r="E7390" s="152">
        <v>1</v>
      </c>
      <c r="F7390" s="153">
        <v>119000</v>
      </c>
      <c r="G7390" s="153">
        <v>119000</v>
      </c>
      <c r="H7390" s="50"/>
    </row>
    <row r="7391" spans="1:8" ht="43.5">
      <c r="A7391" s="151" t="s">
        <v>2334</v>
      </c>
      <c r="B7391" s="151" t="s">
        <v>96</v>
      </c>
      <c r="C7391" s="151" t="s">
        <v>97</v>
      </c>
      <c r="D7391" s="151" t="s">
        <v>72</v>
      </c>
      <c r="E7391" s="152">
        <v>3</v>
      </c>
      <c r="F7391" s="153">
        <v>449000</v>
      </c>
      <c r="G7391" s="153">
        <v>1347000</v>
      </c>
      <c r="H7391" s="50"/>
    </row>
    <row r="7392" spans="1:8" ht="43.5">
      <c r="A7392" s="151" t="s">
        <v>2335</v>
      </c>
      <c r="B7392" s="151" t="s">
        <v>75</v>
      </c>
      <c r="C7392" s="151" t="s">
        <v>76</v>
      </c>
      <c r="D7392" s="151" t="s">
        <v>78</v>
      </c>
      <c r="E7392" s="152">
        <v>7</v>
      </c>
      <c r="F7392" s="153">
        <v>189000</v>
      </c>
      <c r="G7392" s="153">
        <v>1323000</v>
      </c>
      <c r="H7392" s="50"/>
    </row>
    <row r="7393" spans="1:8" ht="43.5">
      <c r="A7393" s="151" t="s">
        <v>2335</v>
      </c>
      <c r="B7393" s="151" t="s">
        <v>83</v>
      </c>
      <c r="C7393" s="151" t="s">
        <v>84</v>
      </c>
      <c r="D7393" s="151" t="s">
        <v>72</v>
      </c>
      <c r="E7393" s="152">
        <v>7</v>
      </c>
      <c r="F7393" s="153">
        <v>125000</v>
      </c>
      <c r="G7393" s="153">
        <v>875000</v>
      </c>
      <c r="H7393" s="50"/>
    </row>
    <row r="7394" spans="1:8" ht="43.5">
      <c r="A7394" s="151" t="s">
        <v>2335</v>
      </c>
      <c r="B7394" s="151" t="s">
        <v>69</v>
      </c>
      <c r="C7394" s="151" t="s">
        <v>70</v>
      </c>
      <c r="D7394" s="151" t="s">
        <v>72</v>
      </c>
      <c r="E7394" s="152">
        <v>8</v>
      </c>
      <c r="F7394" s="153">
        <v>149000</v>
      </c>
      <c r="G7394" s="153">
        <v>1192000</v>
      </c>
      <c r="H7394" s="50"/>
    </row>
    <row r="7395" spans="1:8" ht="43.5">
      <c r="A7395" s="151" t="s">
        <v>2335</v>
      </c>
      <c r="B7395" s="151" t="s">
        <v>101</v>
      </c>
      <c r="C7395" s="151" t="s">
        <v>102</v>
      </c>
      <c r="D7395" s="151" t="s">
        <v>78</v>
      </c>
      <c r="E7395" s="152">
        <v>7</v>
      </c>
      <c r="F7395" s="153">
        <v>139000</v>
      </c>
      <c r="G7395" s="153">
        <v>973000</v>
      </c>
      <c r="H7395" s="50"/>
    </row>
    <row r="7396" spans="1:8" ht="43.5">
      <c r="A7396" s="151" t="s">
        <v>2335</v>
      </c>
      <c r="B7396" s="151" t="s">
        <v>98</v>
      </c>
      <c r="C7396" s="151" t="s">
        <v>99</v>
      </c>
      <c r="D7396" s="151" t="s">
        <v>72</v>
      </c>
      <c r="E7396" s="152">
        <v>12</v>
      </c>
      <c r="F7396" s="153">
        <v>99000</v>
      </c>
      <c r="G7396" s="153">
        <v>1188000</v>
      </c>
      <c r="H7396" s="50"/>
    </row>
    <row r="7397" spans="1:8" ht="29.25">
      <c r="A7397" s="151" t="s">
        <v>2336</v>
      </c>
      <c r="B7397" s="151" t="s">
        <v>75</v>
      </c>
      <c r="C7397" s="151" t="s">
        <v>76</v>
      </c>
      <c r="D7397" s="151" t="s">
        <v>78</v>
      </c>
      <c r="E7397" s="152">
        <v>3</v>
      </c>
      <c r="F7397" s="153">
        <v>189000</v>
      </c>
      <c r="G7397" s="153">
        <v>567000</v>
      </c>
      <c r="H7397" s="50"/>
    </row>
    <row r="7398" spans="1:8" ht="29.25">
      <c r="A7398" s="151" t="s">
        <v>2336</v>
      </c>
      <c r="B7398" s="151" t="s">
        <v>83</v>
      </c>
      <c r="C7398" s="151" t="s">
        <v>84</v>
      </c>
      <c r="D7398" s="151" t="s">
        <v>72</v>
      </c>
      <c r="E7398" s="152">
        <v>4</v>
      </c>
      <c r="F7398" s="153">
        <v>125000</v>
      </c>
      <c r="G7398" s="153">
        <v>500000</v>
      </c>
      <c r="H7398" s="50"/>
    </row>
    <row r="7399" spans="1:8" ht="43.5">
      <c r="A7399" s="151" t="s">
        <v>2337</v>
      </c>
      <c r="B7399" s="151" t="s">
        <v>73</v>
      </c>
      <c r="C7399" s="151" t="s">
        <v>74</v>
      </c>
      <c r="D7399" s="151" t="s">
        <v>72</v>
      </c>
      <c r="E7399" s="152">
        <v>2</v>
      </c>
      <c r="F7399" s="153">
        <v>119000</v>
      </c>
      <c r="G7399" s="153">
        <v>238000</v>
      </c>
      <c r="H7399" s="50"/>
    </row>
    <row r="7400" spans="1:8" ht="43.5">
      <c r="A7400" s="151" t="s">
        <v>2338</v>
      </c>
      <c r="B7400" s="151" t="s">
        <v>93</v>
      </c>
      <c r="C7400" s="151" t="s">
        <v>94</v>
      </c>
      <c r="D7400" s="151" t="s">
        <v>72</v>
      </c>
      <c r="E7400" s="152">
        <v>3</v>
      </c>
      <c r="F7400" s="153">
        <v>549000</v>
      </c>
      <c r="G7400" s="153">
        <v>1647000</v>
      </c>
      <c r="H7400" s="50"/>
    </row>
    <row r="7401" spans="1:8" ht="43.5">
      <c r="A7401" s="151" t="s">
        <v>2338</v>
      </c>
      <c r="B7401" s="151" t="s">
        <v>83</v>
      </c>
      <c r="C7401" s="151" t="s">
        <v>84</v>
      </c>
      <c r="D7401" s="151" t="s">
        <v>72</v>
      </c>
      <c r="E7401" s="152">
        <v>6</v>
      </c>
      <c r="F7401" s="153">
        <v>125000</v>
      </c>
      <c r="G7401" s="153">
        <v>750000</v>
      </c>
      <c r="H7401" s="50"/>
    </row>
    <row r="7402" spans="1:8" ht="43.5">
      <c r="A7402" s="151" t="s">
        <v>2338</v>
      </c>
      <c r="B7402" s="151" t="s">
        <v>101</v>
      </c>
      <c r="C7402" s="151" t="s">
        <v>102</v>
      </c>
      <c r="D7402" s="151" t="s">
        <v>78</v>
      </c>
      <c r="E7402" s="152">
        <v>2</v>
      </c>
      <c r="F7402" s="153">
        <v>139000</v>
      </c>
      <c r="G7402" s="153">
        <v>278000</v>
      </c>
      <c r="H7402" s="50"/>
    </row>
    <row r="7403" spans="1:8" ht="43.5">
      <c r="A7403" s="151" t="s">
        <v>2338</v>
      </c>
      <c r="B7403" s="151" t="s">
        <v>96</v>
      </c>
      <c r="C7403" s="151" t="s">
        <v>97</v>
      </c>
      <c r="D7403" s="151" t="s">
        <v>72</v>
      </c>
      <c r="E7403" s="152">
        <v>4</v>
      </c>
      <c r="F7403" s="153">
        <v>449000</v>
      </c>
      <c r="G7403" s="153">
        <v>1796000</v>
      </c>
      <c r="H7403" s="50"/>
    </row>
    <row r="7404" spans="1:8" ht="43.5">
      <c r="A7404" s="151" t="s">
        <v>2339</v>
      </c>
      <c r="B7404" s="151" t="s">
        <v>79</v>
      </c>
      <c r="C7404" s="151" t="s">
        <v>80</v>
      </c>
      <c r="D7404" s="151" t="s">
        <v>72</v>
      </c>
      <c r="E7404" s="152">
        <v>6</v>
      </c>
      <c r="F7404" s="153">
        <v>129000</v>
      </c>
      <c r="G7404" s="153">
        <v>774000</v>
      </c>
      <c r="H7404" s="50"/>
    </row>
    <row r="7405" spans="1:8" ht="43.5">
      <c r="A7405" s="151" t="s">
        <v>2339</v>
      </c>
      <c r="B7405" s="151" t="s">
        <v>81</v>
      </c>
      <c r="C7405" s="151" t="s">
        <v>82</v>
      </c>
      <c r="D7405" s="151" t="s">
        <v>72</v>
      </c>
      <c r="E7405" s="152">
        <v>6</v>
      </c>
      <c r="F7405" s="153">
        <v>159000</v>
      </c>
      <c r="G7405" s="153">
        <v>954000</v>
      </c>
      <c r="H7405" s="50"/>
    </row>
    <row r="7406" spans="1:8" ht="43.5">
      <c r="A7406" s="151" t="s">
        <v>2339</v>
      </c>
      <c r="B7406" s="151" t="s">
        <v>101</v>
      </c>
      <c r="C7406" s="151" t="s">
        <v>102</v>
      </c>
      <c r="D7406" s="151" t="s">
        <v>78</v>
      </c>
      <c r="E7406" s="152">
        <v>6</v>
      </c>
      <c r="F7406" s="153">
        <v>139000</v>
      </c>
      <c r="G7406" s="153">
        <v>834000</v>
      </c>
      <c r="H7406" s="50"/>
    </row>
    <row r="7407" spans="1:8" ht="43.5">
      <c r="A7407" s="151" t="s">
        <v>2339</v>
      </c>
      <c r="B7407" s="151" t="s">
        <v>75</v>
      </c>
      <c r="C7407" s="151" t="s">
        <v>76</v>
      </c>
      <c r="D7407" s="151" t="s">
        <v>78</v>
      </c>
      <c r="E7407" s="152">
        <v>3</v>
      </c>
      <c r="F7407" s="153">
        <v>189000</v>
      </c>
      <c r="G7407" s="153">
        <v>567000</v>
      </c>
      <c r="H7407" s="50"/>
    </row>
    <row r="7408" spans="1:8" ht="43.5">
      <c r="A7408" s="151" t="s">
        <v>2340</v>
      </c>
      <c r="B7408" s="151" t="s">
        <v>98</v>
      </c>
      <c r="C7408" s="151" t="s">
        <v>99</v>
      </c>
      <c r="D7408" s="151" t="s">
        <v>72</v>
      </c>
      <c r="E7408" s="152">
        <v>10</v>
      </c>
      <c r="F7408" s="153">
        <v>99000</v>
      </c>
      <c r="G7408" s="153">
        <v>990000</v>
      </c>
      <c r="H7408" s="50"/>
    </row>
    <row r="7409" spans="1:8" ht="43.5">
      <c r="A7409" s="151" t="s">
        <v>2340</v>
      </c>
      <c r="B7409" s="151" t="s">
        <v>101</v>
      </c>
      <c r="C7409" s="151" t="s">
        <v>102</v>
      </c>
      <c r="D7409" s="151" t="s">
        <v>78</v>
      </c>
      <c r="E7409" s="152">
        <v>11</v>
      </c>
      <c r="F7409" s="153">
        <v>139000</v>
      </c>
      <c r="G7409" s="153">
        <v>1529000</v>
      </c>
      <c r="H7409" s="50"/>
    </row>
    <row r="7410" spans="1:8" ht="43.5">
      <c r="A7410" s="151" t="s">
        <v>2340</v>
      </c>
      <c r="B7410" s="151" t="s">
        <v>93</v>
      </c>
      <c r="C7410" s="151" t="s">
        <v>94</v>
      </c>
      <c r="D7410" s="151" t="s">
        <v>72</v>
      </c>
      <c r="E7410" s="152">
        <v>2</v>
      </c>
      <c r="F7410" s="153">
        <v>549000</v>
      </c>
      <c r="G7410" s="153">
        <v>1098000</v>
      </c>
      <c r="H7410" s="50"/>
    </row>
    <row r="7411" spans="1:8" ht="29.25">
      <c r="A7411" s="151" t="s">
        <v>2341</v>
      </c>
      <c r="B7411" s="151" t="s">
        <v>96</v>
      </c>
      <c r="C7411" s="151" t="s">
        <v>97</v>
      </c>
      <c r="D7411" s="151" t="s">
        <v>72</v>
      </c>
      <c r="E7411" s="152">
        <v>1</v>
      </c>
      <c r="F7411" s="153">
        <v>449000</v>
      </c>
      <c r="G7411" s="153">
        <v>449000</v>
      </c>
      <c r="H7411" s="50"/>
    </row>
    <row r="7412" spans="1:8" ht="29.25">
      <c r="A7412" s="151" t="s">
        <v>2341</v>
      </c>
      <c r="B7412" s="151" t="s">
        <v>86</v>
      </c>
      <c r="C7412" s="151" t="s">
        <v>87</v>
      </c>
      <c r="D7412" s="151" t="s">
        <v>72</v>
      </c>
      <c r="E7412" s="152">
        <v>5</v>
      </c>
      <c r="F7412" s="153">
        <v>169000</v>
      </c>
      <c r="G7412" s="153">
        <v>845000</v>
      </c>
      <c r="H7412" s="50"/>
    </row>
    <row r="7413" spans="1:8" ht="29.25">
      <c r="A7413" s="151" t="s">
        <v>2341</v>
      </c>
      <c r="B7413" s="151" t="s">
        <v>81</v>
      </c>
      <c r="C7413" s="151" t="s">
        <v>82</v>
      </c>
      <c r="D7413" s="151" t="s">
        <v>72</v>
      </c>
      <c r="E7413" s="152">
        <v>2</v>
      </c>
      <c r="F7413" s="153">
        <v>159000</v>
      </c>
      <c r="G7413" s="153">
        <v>318000</v>
      </c>
      <c r="H7413" s="50"/>
    </row>
    <row r="7414" spans="1:8" ht="43.5">
      <c r="A7414" s="151" t="s">
        <v>2342</v>
      </c>
      <c r="B7414" s="151" t="s">
        <v>79</v>
      </c>
      <c r="C7414" s="151" t="s">
        <v>80</v>
      </c>
      <c r="D7414" s="151" t="s">
        <v>72</v>
      </c>
      <c r="E7414" s="152">
        <v>2</v>
      </c>
      <c r="F7414" s="153">
        <v>129000</v>
      </c>
      <c r="G7414" s="153">
        <v>258000</v>
      </c>
      <c r="H7414" s="50"/>
    </row>
    <row r="7415" spans="1:8" ht="43.5">
      <c r="A7415" s="151" t="s">
        <v>2342</v>
      </c>
      <c r="B7415" s="151" t="s">
        <v>98</v>
      </c>
      <c r="C7415" s="151" t="s">
        <v>99</v>
      </c>
      <c r="D7415" s="151" t="s">
        <v>72</v>
      </c>
      <c r="E7415" s="152">
        <v>8</v>
      </c>
      <c r="F7415" s="153">
        <v>99000</v>
      </c>
      <c r="G7415" s="153">
        <v>792000</v>
      </c>
      <c r="H7415" s="50"/>
    </row>
    <row r="7416" spans="1:8" ht="43.5">
      <c r="A7416" s="151" t="s">
        <v>2342</v>
      </c>
      <c r="B7416" s="151" t="s">
        <v>73</v>
      </c>
      <c r="C7416" s="151" t="s">
        <v>74</v>
      </c>
      <c r="D7416" s="151" t="s">
        <v>72</v>
      </c>
      <c r="E7416" s="152">
        <v>12</v>
      </c>
      <c r="F7416" s="153">
        <v>119000</v>
      </c>
      <c r="G7416" s="153">
        <v>1428000</v>
      </c>
      <c r="H7416" s="50"/>
    </row>
    <row r="7417" spans="1:8" ht="43.5">
      <c r="A7417" s="151" t="s">
        <v>2342</v>
      </c>
      <c r="B7417" s="151" t="s">
        <v>69</v>
      </c>
      <c r="C7417" s="151" t="s">
        <v>70</v>
      </c>
      <c r="D7417" s="151" t="s">
        <v>72</v>
      </c>
      <c r="E7417" s="152">
        <v>9</v>
      </c>
      <c r="F7417" s="153">
        <v>149000</v>
      </c>
      <c r="G7417" s="153">
        <v>1341000</v>
      </c>
      <c r="H7417" s="50"/>
    </row>
    <row r="7418" spans="1:8" ht="43.5">
      <c r="A7418" s="151" t="s">
        <v>2342</v>
      </c>
      <c r="B7418" s="151" t="s">
        <v>75</v>
      </c>
      <c r="C7418" s="151" t="s">
        <v>76</v>
      </c>
      <c r="D7418" s="151" t="s">
        <v>78</v>
      </c>
      <c r="E7418" s="152">
        <v>5</v>
      </c>
      <c r="F7418" s="153">
        <v>189000</v>
      </c>
      <c r="G7418" s="153">
        <v>945000</v>
      </c>
      <c r="H7418" s="50"/>
    </row>
    <row r="7419" spans="1:8" ht="43.5">
      <c r="A7419" s="151" t="s">
        <v>2342</v>
      </c>
      <c r="B7419" s="151" t="s">
        <v>96</v>
      </c>
      <c r="C7419" s="151" t="s">
        <v>97</v>
      </c>
      <c r="D7419" s="151" t="s">
        <v>72</v>
      </c>
      <c r="E7419" s="152">
        <v>1</v>
      </c>
      <c r="F7419" s="153">
        <v>449000</v>
      </c>
      <c r="G7419" s="153">
        <v>449000</v>
      </c>
      <c r="H7419" s="50"/>
    </row>
    <row r="7420" spans="1:8" ht="43.5">
      <c r="A7420" s="151" t="s">
        <v>2343</v>
      </c>
      <c r="B7420" s="151" t="s">
        <v>93</v>
      </c>
      <c r="C7420" s="151" t="s">
        <v>94</v>
      </c>
      <c r="D7420" s="151" t="s">
        <v>72</v>
      </c>
      <c r="E7420" s="152">
        <v>3</v>
      </c>
      <c r="F7420" s="153">
        <v>549000</v>
      </c>
      <c r="G7420" s="153">
        <v>1647000</v>
      </c>
      <c r="H7420" s="50"/>
    </row>
    <row r="7421" spans="1:8" ht="43.5">
      <c r="A7421" s="151" t="s">
        <v>2343</v>
      </c>
      <c r="B7421" s="151" t="s">
        <v>69</v>
      </c>
      <c r="C7421" s="151" t="s">
        <v>70</v>
      </c>
      <c r="D7421" s="151" t="s">
        <v>72</v>
      </c>
      <c r="E7421" s="152">
        <v>9</v>
      </c>
      <c r="F7421" s="153">
        <v>149000</v>
      </c>
      <c r="G7421" s="153">
        <v>1341000</v>
      </c>
      <c r="H7421" s="50"/>
    </row>
    <row r="7422" spans="1:8" ht="43.5">
      <c r="A7422" s="151" t="s">
        <v>2343</v>
      </c>
      <c r="B7422" s="151" t="s">
        <v>81</v>
      </c>
      <c r="C7422" s="151" t="s">
        <v>82</v>
      </c>
      <c r="D7422" s="151" t="s">
        <v>72</v>
      </c>
      <c r="E7422" s="152">
        <v>12</v>
      </c>
      <c r="F7422" s="153">
        <v>159000</v>
      </c>
      <c r="G7422" s="153">
        <v>1908000</v>
      </c>
      <c r="H7422" s="50"/>
    </row>
    <row r="7423" spans="1:8" ht="29.25">
      <c r="A7423" s="151" t="s">
        <v>2344</v>
      </c>
      <c r="B7423" s="151" t="s">
        <v>81</v>
      </c>
      <c r="C7423" s="151" t="s">
        <v>82</v>
      </c>
      <c r="D7423" s="151" t="s">
        <v>72</v>
      </c>
      <c r="E7423" s="152">
        <v>7</v>
      </c>
      <c r="F7423" s="153">
        <v>159000</v>
      </c>
      <c r="G7423" s="153">
        <v>1113000</v>
      </c>
      <c r="H7423" s="50"/>
    </row>
    <row r="7424" spans="1:8" ht="29.25">
      <c r="A7424" s="151" t="s">
        <v>2344</v>
      </c>
      <c r="B7424" s="151" t="s">
        <v>88</v>
      </c>
      <c r="C7424" s="151" t="s">
        <v>89</v>
      </c>
      <c r="D7424" s="151" t="s">
        <v>72</v>
      </c>
      <c r="E7424" s="152">
        <v>4</v>
      </c>
      <c r="F7424" s="153">
        <v>299000</v>
      </c>
      <c r="G7424" s="153">
        <v>1196000</v>
      </c>
      <c r="H7424" s="50"/>
    </row>
    <row r="7425" spans="1:8" ht="29.25">
      <c r="A7425" s="151" t="s">
        <v>2345</v>
      </c>
      <c r="B7425" s="151" t="s">
        <v>101</v>
      </c>
      <c r="C7425" s="151" t="s">
        <v>102</v>
      </c>
      <c r="D7425" s="151" t="s">
        <v>78</v>
      </c>
      <c r="E7425" s="152">
        <v>12</v>
      </c>
      <c r="F7425" s="153">
        <v>139000</v>
      </c>
      <c r="G7425" s="153">
        <v>1668000</v>
      </c>
      <c r="H7425" s="50"/>
    </row>
    <row r="7426" spans="1:8" ht="43.5">
      <c r="A7426" s="151" t="s">
        <v>2346</v>
      </c>
      <c r="B7426" s="151" t="s">
        <v>79</v>
      </c>
      <c r="C7426" s="151" t="s">
        <v>80</v>
      </c>
      <c r="D7426" s="151" t="s">
        <v>72</v>
      </c>
      <c r="E7426" s="152">
        <v>11</v>
      </c>
      <c r="F7426" s="153">
        <v>129000</v>
      </c>
      <c r="G7426" s="153">
        <v>1419000</v>
      </c>
      <c r="H7426" s="50"/>
    </row>
    <row r="7427" spans="1:8" ht="43.5">
      <c r="A7427" s="151" t="s">
        <v>2346</v>
      </c>
      <c r="B7427" s="151" t="s">
        <v>86</v>
      </c>
      <c r="C7427" s="151" t="s">
        <v>87</v>
      </c>
      <c r="D7427" s="151" t="s">
        <v>72</v>
      </c>
      <c r="E7427" s="152">
        <v>2</v>
      </c>
      <c r="F7427" s="153">
        <v>169000</v>
      </c>
      <c r="G7427" s="153">
        <v>338000</v>
      </c>
      <c r="H7427" s="50"/>
    </row>
    <row r="7428" spans="1:8" ht="43.5">
      <c r="A7428" s="151" t="s">
        <v>2346</v>
      </c>
      <c r="B7428" s="151" t="s">
        <v>73</v>
      </c>
      <c r="C7428" s="151" t="s">
        <v>74</v>
      </c>
      <c r="D7428" s="151" t="s">
        <v>72</v>
      </c>
      <c r="E7428" s="152">
        <v>5</v>
      </c>
      <c r="F7428" s="153">
        <v>119000</v>
      </c>
      <c r="G7428" s="153">
        <v>595000</v>
      </c>
      <c r="H7428" s="50"/>
    </row>
    <row r="7429" spans="1:8" ht="43.5">
      <c r="A7429" s="151" t="s">
        <v>2346</v>
      </c>
      <c r="B7429" s="151" t="s">
        <v>75</v>
      </c>
      <c r="C7429" s="151" t="s">
        <v>76</v>
      </c>
      <c r="D7429" s="151" t="s">
        <v>78</v>
      </c>
      <c r="E7429" s="152">
        <v>3</v>
      </c>
      <c r="F7429" s="153">
        <v>189000</v>
      </c>
      <c r="G7429" s="153">
        <v>567000</v>
      </c>
      <c r="H7429" s="50"/>
    </row>
    <row r="7430" spans="1:8" ht="43.5">
      <c r="A7430" s="151" t="s">
        <v>2346</v>
      </c>
      <c r="B7430" s="151" t="s">
        <v>93</v>
      </c>
      <c r="C7430" s="151" t="s">
        <v>94</v>
      </c>
      <c r="D7430" s="151" t="s">
        <v>72</v>
      </c>
      <c r="E7430" s="152">
        <v>3</v>
      </c>
      <c r="F7430" s="153">
        <v>549000</v>
      </c>
      <c r="G7430" s="153">
        <v>1647000</v>
      </c>
      <c r="H7430" s="50"/>
    </row>
    <row r="7431" spans="1:8" ht="43.5">
      <c r="A7431" s="151" t="s">
        <v>2346</v>
      </c>
      <c r="B7431" s="151" t="s">
        <v>91</v>
      </c>
      <c r="C7431" s="151" t="s">
        <v>92</v>
      </c>
      <c r="D7431" s="151" t="s">
        <v>72</v>
      </c>
      <c r="E7431" s="152">
        <v>6</v>
      </c>
      <c r="F7431" s="153">
        <v>249000</v>
      </c>
      <c r="G7431" s="153">
        <v>1494000</v>
      </c>
      <c r="H7431" s="50"/>
    </row>
    <row r="7432" spans="1:8" ht="29.25">
      <c r="A7432" s="151" t="s">
        <v>2347</v>
      </c>
      <c r="B7432" s="151" t="s">
        <v>81</v>
      </c>
      <c r="C7432" s="151" t="s">
        <v>82</v>
      </c>
      <c r="D7432" s="151" t="s">
        <v>72</v>
      </c>
      <c r="E7432" s="152">
        <v>2</v>
      </c>
      <c r="F7432" s="153">
        <v>159000</v>
      </c>
      <c r="G7432" s="153">
        <v>318000</v>
      </c>
      <c r="H7432" s="50"/>
    </row>
    <row r="7433" spans="1:8" ht="29.25">
      <c r="A7433" s="151" t="s">
        <v>2347</v>
      </c>
      <c r="B7433" s="151" t="s">
        <v>79</v>
      </c>
      <c r="C7433" s="151" t="s">
        <v>80</v>
      </c>
      <c r="D7433" s="151" t="s">
        <v>72</v>
      </c>
      <c r="E7433" s="152">
        <v>7</v>
      </c>
      <c r="F7433" s="153">
        <v>129000</v>
      </c>
      <c r="G7433" s="153">
        <v>903000</v>
      </c>
      <c r="H7433" s="50"/>
    </row>
    <row r="7434" spans="1:8" ht="29.25">
      <c r="A7434" s="151" t="s">
        <v>2347</v>
      </c>
      <c r="B7434" s="151" t="s">
        <v>91</v>
      </c>
      <c r="C7434" s="151" t="s">
        <v>92</v>
      </c>
      <c r="D7434" s="151" t="s">
        <v>72</v>
      </c>
      <c r="E7434" s="152">
        <v>6</v>
      </c>
      <c r="F7434" s="153">
        <v>249000</v>
      </c>
      <c r="G7434" s="153">
        <v>1494000</v>
      </c>
      <c r="H7434" s="50"/>
    </row>
    <row r="7435" spans="1:8" ht="29.25">
      <c r="A7435" s="151" t="s">
        <v>2347</v>
      </c>
      <c r="B7435" s="151" t="s">
        <v>75</v>
      </c>
      <c r="C7435" s="151" t="s">
        <v>76</v>
      </c>
      <c r="D7435" s="151" t="s">
        <v>78</v>
      </c>
      <c r="E7435" s="152">
        <v>11</v>
      </c>
      <c r="F7435" s="153">
        <v>189000</v>
      </c>
      <c r="G7435" s="153">
        <v>2079000</v>
      </c>
      <c r="H7435" s="50"/>
    </row>
    <row r="7436" spans="1:8" ht="29.25">
      <c r="A7436" s="151" t="s">
        <v>2347</v>
      </c>
      <c r="B7436" s="151" t="s">
        <v>96</v>
      </c>
      <c r="C7436" s="151" t="s">
        <v>97</v>
      </c>
      <c r="D7436" s="151" t="s">
        <v>72</v>
      </c>
      <c r="E7436" s="152">
        <v>2</v>
      </c>
      <c r="F7436" s="153">
        <v>449000</v>
      </c>
      <c r="G7436" s="153">
        <v>898000</v>
      </c>
      <c r="H7436" s="50"/>
    </row>
    <row r="7437" spans="1:8" ht="43.5">
      <c r="A7437" s="151" t="s">
        <v>2348</v>
      </c>
      <c r="B7437" s="151" t="s">
        <v>86</v>
      </c>
      <c r="C7437" s="151" t="s">
        <v>87</v>
      </c>
      <c r="D7437" s="151" t="s">
        <v>72</v>
      </c>
      <c r="E7437" s="152">
        <v>9</v>
      </c>
      <c r="F7437" s="153">
        <v>169000</v>
      </c>
      <c r="G7437" s="153">
        <v>1521000</v>
      </c>
      <c r="H7437" s="50"/>
    </row>
    <row r="7438" spans="1:8" ht="43.5">
      <c r="A7438" s="151" t="s">
        <v>2348</v>
      </c>
      <c r="B7438" s="151" t="s">
        <v>93</v>
      </c>
      <c r="C7438" s="151" t="s">
        <v>94</v>
      </c>
      <c r="D7438" s="151" t="s">
        <v>72</v>
      </c>
      <c r="E7438" s="152">
        <v>1</v>
      </c>
      <c r="F7438" s="153">
        <v>549000</v>
      </c>
      <c r="G7438" s="153">
        <v>549000</v>
      </c>
      <c r="H7438" s="50"/>
    </row>
    <row r="7439" spans="1:8" ht="43.5">
      <c r="A7439" s="151" t="s">
        <v>2348</v>
      </c>
      <c r="B7439" s="151" t="s">
        <v>91</v>
      </c>
      <c r="C7439" s="151" t="s">
        <v>92</v>
      </c>
      <c r="D7439" s="151" t="s">
        <v>72</v>
      </c>
      <c r="E7439" s="152">
        <v>5</v>
      </c>
      <c r="F7439" s="153">
        <v>249000</v>
      </c>
      <c r="G7439" s="153">
        <v>1245000</v>
      </c>
      <c r="H7439" s="50"/>
    </row>
    <row r="7440" spans="1:8" ht="43.5">
      <c r="A7440" s="151" t="s">
        <v>2348</v>
      </c>
      <c r="B7440" s="151" t="s">
        <v>96</v>
      </c>
      <c r="C7440" s="151" t="s">
        <v>97</v>
      </c>
      <c r="D7440" s="151" t="s">
        <v>72</v>
      </c>
      <c r="E7440" s="152">
        <v>1</v>
      </c>
      <c r="F7440" s="153">
        <v>449000</v>
      </c>
      <c r="G7440" s="153">
        <v>449000</v>
      </c>
      <c r="H7440" s="50"/>
    </row>
    <row r="7441" spans="1:8" ht="43.5">
      <c r="A7441" s="151" t="s">
        <v>2349</v>
      </c>
      <c r="B7441" s="151" t="s">
        <v>98</v>
      </c>
      <c r="C7441" s="151" t="s">
        <v>99</v>
      </c>
      <c r="D7441" s="151" t="s">
        <v>72</v>
      </c>
      <c r="E7441" s="152">
        <v>11</v>
      </c>
      <c r="F7441" s="153">
        <v>99000</v>
      </c>
      <c r="G7441" s="153">
        <v>1089000</v>
      </c>
      <c r="H7441" s="50"/>
    </row>
    <row r="7442" spans="1:8" ht="29.25">
      <c r="A7442" s="151" t="s">
        <v>2350</v>
      </c>
      <c r="B7442" s="151" t="s">
        <v>93</v>
      </c>
      <c r="C7442" s="151" t="s">
        <v>94</v>
      </c>
      <c r="D7442" s="151" t="s">
        <v>72</v>
      </c>
      <c r="E7442" s="152">
        <v>1</v>
      </c>
      <c r="F7442" s="153">
        <v>549000</v>
      </c>
      <c r="G7442" s="153">
        <v>549000</v>
      </c>
      <c r="H7442" s="50"/>
    </row>
    <row r="7443" spans="1:8" ht="29.25">
      <c r="A7443" s="151" t="s">
        <v>2350</v>
      </c>
      <c r="B7443" s="151" t="s">
        <v>101</v>
      </c>
      <c r="C7443" s="151" t="s">
        <v>102</v>
      </c>
      <c r="D7443" s="151" t="s">
        <v>78</v>
      </c>
      <c r="E7443" s="152">
        <v>3</v>
      </c>
      <c r="F7443" s="153">
        <v>139000</v>
      </c>
      <c r="G7443" s="153">
        <v>417000</v>
      </c>
      <c r="H7443" s="50"/>
    </row>
    <row r="7444" spans="1:8" ht="29.25">
      <c r="A7444" s="151" t="s">
        <v>2350</v>
      </c>
      <c r="B7444" s="151" t="s">
        <v>81</v>
      </c>
      <c r="C7444" s="151" t="s">
        <v>82</v>
      </c>
      <c r="D7444" s="151" t="s">
        <v>72</v>
      </c>
      <c r="E7444" s="152">
        <v>1</v>
      </c>
      <c r="F7444" s="153">
        <v>159000</v>
      </c>
      <c r="G7444" s="153">
        <v>159000</v>
      </c>
      <c r="H7444" s="50"/>
    </row>
    <row r="7445" spans="1:8" ht="29.25">
      <c r="A7445" s="151" t="s">
        <v>2350</v>
      </c>
      <c r="B7445" s="151" t="s">
        <v>79</v>
      </c>
      <c r="C7445" s="151" t="s">
        <v>80</v>
      </c>
      <c r="D7445" s="151" t="s">
        <v>72</v>
      </c>
      <c r="E7445" s="152">
        <v>11</v>
      </c>
      <c r="F7445" s="153">
        <v>129000</v>
      </c>
      <c r="G7445" s="153">
        <v>1419000</v>
      </c>
      <c r="H7445" s="50"/>
    </row>
    <row r="7446" spans="1:8" ht="43.5">
      <c r="A7446" s="151" t="s">
        <v>2351</v>
      </c>
      <c r="B7446" s="151" t="s">
        <v>96</v>
      </c>
      <c r="C7446" s="151" t="s">
        <v>97</v>
      </c>
      <c r="D7446" s="151" t="s">
        <v>72</v>
      </c>
      <c r="E7446" s="152">
        <v>5</v>
      </c>
      <c r="F7446" s="153">
        <v>449000</v>
      </c>
      <c r="G7446" s="153">
        <v>2245000</v>
      </c>
      <c r="H7446" s="50"/>
    </row>
    <row r="7447" spans="1:8" ht="43.5">
      <c r="A7447" s="151" t="s">
        <v>2351</v>
      </c>
      <c r="B7447" s="151" t="s">
        <v>101</v>
      </c>
      <c r="C7447" s="151" t="s">
        <v>102</v>
      </c>
      <c r="D7447" s="151" t="s">
        <v>78</v>
      </c>
      <c r="E7447" s="152">
        <v>9</v>
      </c>
      <c r="F7447" s="153">
        <v>139000</v>
      </c>
      <c r="G7447" s="153">
        <v>1251000</v>
      </c>
      <c r="H7447" s="50"/>
    </row>
    <row r="7448" spans="1:8" ht="43.5">
      <c r="A7448" s="151" t="s">
        <v>2351</v>
      </c>
      <c r="B7448" s="151" t="s">
        <v>91</v>
      </c>
      <c r="C7448" s="151" t="s">
        <v>92</v>
      </c>
      <c r="D7448" s="151" t="s">
        <v>72</v>
      </c>
      <c r="E7448" s="152">
        <v>4</v>
      </c>
      <c r="F7448" s="153">
        <v>249000</v>
      </c>
      <c r="G7448" s="153">
        <v>996000</v>
      </c>
      <c r="H7448" s="50"/>
    </row>
    <row r="7449" spans="1:8" ht="43.5">
      <c r="A7449" s="151" t="s">
        <v>2352</v>
      </c>
      <c r="B7449" s="151" t="s">
        <v>96</v>
      </c>
      <c r="C7449" s="151" t="s">
        <v>97</v>
      </c>
      <c r="D7449" s="151" t="s">
        <v>72</v>
      </c>
      <c r="E7449" s="152">
        <v>3</v>
      </c>
      <c r="F7449" s="153">
        <v>449000</v>
      </c>
      <c r="G7449" s="153">
        <v>1347000</v>
      </c>
      <c r="H7449" s="50"/>
    </row>
    <row r="7450" spans="1:8" ht="43.5">
      <c r="A7450" s="151" t="s">
        <v>2352</v>
      </c>
      <c r="B7450" s="151" t="s">
        <v>79</v>
      </c>
      <c r="C7450" s="151" t="s">
        <v>80</v>
      </c>
      <c r="D7450" s="151" t="s">
        <v>72</v>
      </c>
      <c r="E7450" s="152">
        <v>5</v>
      </c>
      <c r="F7450" s="153">
        <v>129000</v>
      </c>
      <c r="G7450" s="153">
        <v>645000</v>
      </c>
      <c r="H7450" s="50"/>
    </row>
    <row r="7451" spans="1:8" ht="43.5">
      <c r="A7451" s="151" t="s">
        <v>2352</v>
      </c>
      <c r="B7451" s="151" t="s">
        <v>88</v>
      </c>
      <c r="C7451" s="151" t="s">
        <v>89</v>
      </c>
      <c r="D7451" s="151" t="s">
        <v>72</v>
      </c>
      <c r="E7451" s="152">
        <v>4</v>
      </c>
      <c r="F7451" s="153">
        <v>299000</v>
      </c>
      <c r="G7451" s="153">
        <v>1196000</v>
      </c>
      <c r="H7451" s="50"/>
    </row>
    <row r="7452" spans="1:8" ht="43.5">
      <c r="A7452" s="151" t="s">
        <v>2352</v>
      </c>
      <c r="B7452" s="151" t="s">
        <v>73</v>
      </c>
      <c r="C7452" s="151" t="s">
        <v>74</v>
      </c>
      <c r="D7452" s="151" t="s">
        <v>72</v>
      </c>
      <c r="E7452" s="152">
        <v>1</v>
      </c>
      <c r="F7452" s="153">
        <v>119000</v>
      </c>
      <c r="G7452" s="153">
        <v>119000</v>
      </c>
      <c r="H7452" s="50"/>
    </row>
    <row r="7453" spans="1:8" ht="43.5">
      <c r="A7453" s="151" t="s">
        <v>2353</v>
      </c>
      <c r="B7453" s="151" t="s">
        <v>98</v>
      </c>
      <c r="C7453" s="151" t="s">
        <v>99</v>
      </c>
      <c r="D7453" s="151" t="s">
        <v>72</v>
      </c>
      <c r="E7453" s="152">
        <v>8</v>
      </c>
      <c r="F7453" s="153">
        <v>99000</v>
      </c>
      <c r="G7453" s="153">
        <v>792000</v>
      </c>
      <c r="H7453" s="50"/>
    </row>
    <row r="7454" spans="1:8" ht="43.5">
      <c r="A7454" s="151" t="s">
        <v>2353</v>
      </c>
      <c r="B7454" s="151" t="s">
        <v>88</v>
      </c>
      <c r="C7454" s="151" t="s">
        <v>89</v>
      </c>
      <c r="D7454" s="151" t="s">
        <v>72</v>
      </c>
      <c r="E7454" s="152">
        <v>4</v>
      </c>
      <c r="F7454" s="153">
        <v>299000</v>
      </c>
      <c r="G7454" s="153">
        <v>1196000</v>
      </c>
      <c r="H7454" s="50"/>
    </row>
    <row r="7455" spans="1:8" ht="43.5">
      <c r="A7455" s="151" t="s">
        <v>2353</v>
      </c>
      <c r="B7455" s="151" t="s">
        <v>75</v>
      </c>
      <c r="C7455" s="151" t="s">
        <v>76</v>
      </c>
      <c r="D7455" s="151" t="s">
        <v>78</v>
      </c>
      <c r="E7455" s="152">
        <v>2</v>
      </c>
      <c r="F7455" s="153">
        <v>189000</v>
      </c>
      <c r="G7455" s="153">
        <v>378000</v>
      </c>
      <c r="H7455" s="50"/>
    </row>
    <row r="7456" spans="1:8" ht="29.25">
      <c r="A7456" s="151" t="s">
        <v>2354</v>
      </c>
      <c r="B7456" s="151" t="s">
        <v>86</v>
      </c>
      <c r="C7456" s="151" t="s">
        <v>87</v>
      </c>
      <c r="D7456" s="151" t="s">
        <v>72</v>
      </c>
      <c r="E7456" s="152">
        <v>8</v>
      </c>
      <c r="F7456" s="153">
        <v>169000</v>
      </c>
      <c r="G7456" s="153">
        <v>1352000</v>
      </c>
      <c r="H7456" s="50"/>
    </row>
    <row r="7457" spans="1:8" ht="29.25">
      <c r="A7457" s="151" t="s">
        <v>2354</v>
      </c>
      <c r="B7457" s="151" t="s">
        <v>101</v>
      </c>
      <c r="C7457" s="151" t="s">
        <v>102</v>
      </c>
      <c r="D7457" s="151" t="s">
        <v>78</v>
      </c>
      <c r="E7457" s="152">
        <v>9</v>
      </c>
      <c r="F7457" s="153">
        <v>139000</v>
      </c>
      <c r="G7457" s="153">
        <v>1251000</v>
      </c>
      <c r="H7457" s="50"/>
    </row>
    <row r="7458" spans="1:8" ht="29.25">
      <c r="A7458" s="151" t="s">
        <v>2354</v>
      </c>
      <c r="B7458" s="151" t="s">
        <v>69</v>
      </c>
      <c r="C7458" s="151" t="s">
        <v>70</v>
      </c>
      <c r="D7458" s="151" t="s">
        <v>72</v>
      </c>
      <c r="E7458" s="152">
        <v>4</v>
      </c>
      <c r="F7458" s="153">
        <v>149000</v>
      </c>
      <c r="G7458" s="153">
        <v>596000</v>
      </c>
      <c r="H7458" s="50"/>
    </row>
    <row r="7459" spans="1:8" ht="43.5">
      <c r="A7459" s="151" t="s">
        <v>2355</v>
      </c>
      <c r="B7459" s="151" t="s">
        <v>101</v>
      </c>
      <c r="C7459" s="151" t="s">
        <v>102</v>
      </c>
      <c r="D7459" s="151" t="s">
        <v>78</v>
      </c>
      <c r="E7459" s="152">
        <v>10</v>
      </c>
      <c r="F7459" s="153">
        <v>139000</v>
      </c>
      <c r="G7459" s="153">
        <v>1390000</v>
      </c>
      <c r="H7459" s="50"/>
    </row>
    <row r="7460" spans="1:8" ht="43.5">
      <c r="A7460" s="151" t="s">
        <v>2355</v>
      </c>
      <c r="B7460" s="151" t="s">
        <v>91</v>
      </c>
      <c r="C7460" s="151" t="s">
        <v>92</v>
      </c>
      <c r="D7460" s="151" t="s">
        <v>72</v>
      </c>
      <c r="E7460" s="152">
        <v>1</v>
      </c>
      <c r="F7460" s="153">
        <v>249000</v>
      </c>
      <c r="G7460" s="153">
        <v>249000</v>
      </c>
      <c r="H7460" s="50"/>
    </row>
    <row r="7461" spans="1:8" ht="43.5">
      <c r="A7461" s="151" t="s">
        <v>2356</v>
      </c>
      <c r="B7461" s="151" t="s">
        <v>93</v>
      </c>
      <c r="C7461" s="151" t="s">
        <v>94</v>
      </c>
      <c r="D7461" s="151" t="s">
        <v>72</v>
      </c>
      <c r="E7461" s="152">
        <v>4</v>
      </c>
      <c r="F7461" s="153">
        <v>549000</v>
      </c>
      <c r="G7461" s="153">
        <v>2196000</v>
      </c>
      <c r="H7461" s="50"/>
    </row>
    <row r="7462" spans="1:8" ht="43.5">
      <c r="A7462" s="151" t="s">
        <v>2356</v>
      </c>
      <c r="B7462" s="151" t="s">
        <v>86</v>
      </c>
      <c r="C7462" s="151" t="s">
        <v>87</v>
      </c>
      <c r="D7462" s="151" t="s">
        <v>72</v>
      </c>
      <c r="E7462" s="152">
        <v>9</v>
      </c>
      <c r="F7462" s="153">
        <v>169000</v>
      </c>
      <c r="G7462" s="153">
        <v>1521000</v>
      </c>
      <c r="H7462" s="50"/>
    </row>
    <row r="7463" spans="1:8" ht="43.5">
      <c r="A7463" s="151" t="s">
        <v>2356</v>
      </c>
      <c r="B7463" s="151" t="s">
        <v>79</v>
      </c>
      <c r="C7463" s="151" t="s">
        <v>80</v>
      </c>
      <c r="D7463" s="151" t="s">
        <v>72</v>
      </c>
      <c r="E7463" s="152">
        <v>5</v>
      </c>
      <c r="F7463" s="153">
        <v>129000</v>
      </c>
      <c r="G7463" s="153">
        <v>645000</v>
      </c>
      <c r="H7463" s="50"/>
    </row>
    <row r="7464" spans="1:8" ht="43.5">
      <c r="A7464" s="151" t="s">
        <v>2356</v>
      </c>
      <c r="B7464" s="151" t="s">
        <v>101</v>
      </c>
      <c r="C7464" s="151" t="s">
        <v>102</v>
      </c>
      <c r="D7464" s="151" t="s">
        <v>78</v>
      </c>
      <c r="E7464" s="152">
        <v>3</v>
      </c>
      <c r="F7464" s="153">
        <v>139000</v>
      </c>
      <c r="G7464" s="153">
        <v>417000</v>
      </c>
      <c r="H7464" s="50"/>
    </row>
    <row r="7465" spans="1:8" ht="43.5">
      <c r="A7465" s="151" t="s">
        <v>2356</v>
      </c>
      <c r="B7465" s="151" t="s">
        <v>96</v>
      </c>
      <c r="C7465" s="151" t="s">
        <v>97</v>
      </c>
      <c r="D7465" s="151" t="s">
        <v>72</v>
      </c>
      <c r="E7465" s="152">
        <v>1</v>
      </c>
      <c r="F7465" s="153">
        <v>449000</v>
      </c>
      <c r="G7465" s="153">
        <v>449000</v>
      </c>
      <c r="H7465" s="50"/>
    </row>
    <row r="7466" spans="1:8" ht="29.25">
      <c r="A7466" s="151" t="s">
        <v>2357</v>
      </c>
      <c r="B7466" s="151" t="s">
        <v>69</v>
      </c>
      <c r="C7466" s="151" t="s">
        <v>70</v>
      </c>
      <c r="D7466" s="151" t="s">
        <v>72</v>
      </c>
      <c r="E7466" s="152">
        <v>6</v>
      </c>
      <c r="F7466" s="153">
        <v>149000</v>
      </c>
      <c r="G7466" s="153">
        <v>894000</v>
      </c>
      <c r="H7466" s="50"/>
    </row>
    <row r="7467" spans="1:8" ht="29.25">
      <c r="A7467" s="151" t="s">
        <v>2357</v>
      </c>
      <c r="B7467" s="151" t="s">
        <v>91</v>
      </c>
      <c r="C7467" s="151" t="s">
        <v>92</v>
      </c>
      <c r="D7467" s="151" t="s">
        <v>72</v>
      </c>
      <c r="E7467" s="152">
        <v>2</v>
      </c>
      <c r="F7467" s="153">
        <v>249000</v>
      </c>
      <c r="G7467" s="153">
        <v>498000</v>
      </c>
      <c r="H7467" s="50"/>
    </row>
    <row r="7468" spans="1:8" ht="29.25">
      <c r="A7468" s="151" t="s">
        <v>2357</v>
      </c>
      <c r="B7468" s="151" t="s">
        <v>81</v>
      </c>
      <c r="C7468" s="151" t="s">
        <v>82</v>
      </c>
      <c r="D7468" s="151" t="s">
        <v>72</v>
      </c>
      <c r="E7468" s="152">
        <v>6</v>
      </c>
      <c r="F7468" s="153">
        <v>159000</v>
      </c>
      <c r="G7468" s="153">
        <v>954000</v>
      </c>
      <c r="H7468" s="50"/>
    </row>
    <row r="7469" spans="1:8" ht="43.5">
      <c r="A7469" s="151" t="s">
        <v>2358</v>
      </c>
      <c r="B7469" s="151" t="s">
        <v>75</v>
      </c>
      <c r="C7469" s="151" t="s">
        <v>76</v>
      </c>
      <c r="D7469" s="151" t="s">
        <v>78</v>
      </c>
      <c r="E7469" s="152">
        <v>6</v>
      </c>
      <c r="F7469" s="153">
        <v>189000</v>
      </c>
      <c r="G7469" s="153">
        <v>1134000</v>
      </c>
      <c r="H7469" s="50"/>
    </row>
    <row r="7470" spans="1:8" ht="43.5">
      <c r="A7470" s="151" t="s">
        <v>2358</v>
      </c>
      <c r="B7470" s="151" t="s">
        <v>101</v>
      </c>
      <c r="C7470" s="151" t="s">
        <v>102</v>
      </c>
      <c r="D7470" s="151" t="s">
        <v>78</v>
      </c>
      <c r="E7470" s="152">
        <v>4</v>
      </c>
      <c r="F7470" s="153">
        <v>139000</v>
      </c>
      <c r="G7470" s="153">
        <v>556000</v>
      </c>
      <c r="H7470" s="50"/>
    </row>
    <row r="7471" spans="1:8" ht="43.5">
      <c r="A7471" s="151" t="s">
        <v>2359</v>
      </c>
      <c r="B7471" s="151" t="s">
        <v>101</v>
      </c>
      <c r="C7471" s="151" t="s">
        <v>102</v>
      </c>
      <c r="D7471" s="151" t="s">
        <v>78</v>
      </c>
      <c r="E7471" s="152">
        <v>10</v>
      </c>
      <c r="F7471" s="153">
        <v>139000</v>
      </c>
      <c r="G7471" s="153">
        <v>1390000</v>
      </c>
      <c r="H7471" s="50"/>
    </row>
    <row r="7472" spans="1:8" ht="43.5">
      <c r="A7472" s="151" t="s">
        <v>2359</v>
      </c>
      <c r="B7472" s="151" t="s">
        <v>86</v>
      </c>
      <c r="C7472" s="151" t="s">
        <v>87</v>
      </c>
      <c r="D7472" s="151" t="s">
        <v>72</v>
      </c>
      <c r="E7472" s="152">
        <v>7</v>
      </c>
      <c r="F7472" s="153">
        <v>169000</v>
      </c>
      <c r="G7472" s="153">
        <v>1183000</v>
      </c>
      <c r="H7472" s="50"/>
    </row>
    <row r="7473" spans="1:8" ht="43.5">
      <c r="A7473" s="151" t="s">
        <v>2359</v>
      </c>
      <c r="B7473" s="151" t="s">
        <v>69</v>
      </c>
      <c r="C7473" s="151" t="s">
        <v>70</v>
      </c>
      <c r="D7473" s="151" t="s">
        <v>72</v>
      </c>
      <c r="E7473" s="152">
        <v>7</v>
      </c>
      <c r="F7473" s="153">
        <v>149000</v>
      </c>
      <c r="G7473" s="153">
        <v>1043000</v>
      </c>
      <c r="H7473" s="50"/>
    </row>
    <row r="7474" spans="1:8" ht="29.25">
      <c r="A7474" s="151" t="s">
        <v>2360</v>
      </c>
      <c r="B7474" s="151" t="s">
        <v>75</v>
      </c>
      <c r="C7474" s="151" t="s">
        <v>76</v>
      </c>
      <c r="D7474" s="151" t="s">
        <v>78</v>
      </c>
      <c r="E7474" s="152">
        <v>11</v>
      </c>
      <c r="F7474" s="153">
        <v>189000</v>
      </c>
      <c r="G7474" s="153">
        <v>2079000</v>
      </c>
      <c r="H7474" s="50"/>
    </row>
    <row r="7475" spans="1:8" ht="29.25">
      <c r="A7475" s="151" t="s">
        <v>2360</v>
      </c>
      <c r="B7475" s="151" t="s">
        <v>91</v>
      </c>
      <c r="C7475" s="151" t="s">
        <v>92</v>
      </c>
      <c r="D7475" s="151" t="s">
        <v>72</v>
      </c>
      <c r="E7475" s="152">
        <v>4</v>
      </c>
      <c r="F7475" s="153">
        <v>249000</v>
      </c>
      <c r="G7475" s="153">
        <v>996000</v>
      </c>
      <c r="H7475" s="50"/>
    </row>
    <row r="7476" spans="1:8" ht="29.25">
      <c r="A7476" s="151" t="s">
        <v>2360</v>
      </c>
      <c r="B7476" s="151" t="s">
        <v>96</v>
      </c>
      <c r="C7476" s="151" t="s">
        <v>97</v>
      </c>
      <c r="D7476" s="151" t="s">
        <v>72</v>
      </c>
      <c r="E7476" s="152">
        <v>4</v>
      </c>
      <c r="F7476" s="153">
        <v>449000</v>
      </c>
      <c r="G7476" s="153">
        <v>1796000</v>
      </c>
      <c r="H7476" s="50"/>
    </row>
    <row r="7477" spans="1:8" ht="29.25">
      <c r="A7477" s="151" t="s">
        <v>2360</v>
      </c>
      <c r="B7477" s="151" t="s">
        <v>73</v>
      </c>
      <c r="C7477" s="151" t="s">
        <v>74</v>
      </c>
      <c r="D7477" s="151" t="s">
        <v>72</v>
      </c>
      <c r="E7477" s="152">
        <v>4</v>
      </c>
      <c r="F7477" s="153">
        <v>119000</v>
      </c>
      <c r="G7477" s="153">
        <v>476000</v>
      </c>
      <c r="H7477" s="50"/>
    </row>
    <row r="7478" spans="1:8" ht="29.25">
      <c r="A7478" s="151" t="s">
        <v>2360</v>
      </c>
      <c r="B7478" s="151" t="s">
        <v>69</v>
      </c>
      <c r="C7478" s="151" t="s">
        <v>70</v>
      </c>
      <c r="D7478" s="151" t="s">
        <v>72</v>
      </c>
      <c r="E7478" s="152">
        <v>8</v>
      </c>
      <c r="F7478" s="153">
        <v>149000</v>
      </c>
      <c r="G7478" s="153">
        <v>1192000</v>
      </c>
      <c r="H7478" s="50"/>
    </row>
    <row r="7479" spans="1:8" ht="43.5">
      <c r="A7479" s="151" t="s">
        <v>2361</v>
      </c>
      <c r="B7479" s="151" t="s">
        <v>83</v>
      </c>
      <c r="C7479" s="151" t="s">
        <v>84</v>
      </c>
      <c r="D7479" s="151" t="s">
        <v>72</v>
      </c>
      <c r="E7479" s="152">
        <v>8</v>
      </c>
      <c r="F7479" s="153">
        <v>125000</v>
      </c>
      <c r="G7479" s="153">
        <v>1000000</v>
      </c>
      <c r="H7479" s="50"/>
    </row>
    <row r="7480" spans="1:8" ht="43.5">
      <c r="A7480" s="151" t="s">
        <v>2361</v>
      </c>
      <c r="B7480" s="151" t="s">
        <v>98</v>
      </c>
      <c r="C7480" s="151" t="s">
        <v>99</v>
      </c>
      <c r="D7480" s="151" t="s">
        <v>72</v>
      </c>
      <c r="E7480" s="152">
        <v>9</v>
      </c>
      <c r="F7480" s="153">
        <v>99000</v>
      </c>
      <c r="G7480" s="153">
        <v>891000</v>
      </c>
      <c r="H7480" s="50"/>
    </row>
    <row r="7481" spans="1:8" ht="43.5">
      <c r="A7481" s="151" t="s">
        <v>2361</v>
      </c>
      <c r="B7481" s="151" t="s">
        <v>96</v>
      </c>
      <c r="C7481" s="151" t="s">
        <v>97</v>
      </c>
      <c r="D7481" s="151" t="s">
        <v>72</v>
      </c>
      <c r="E7481" s="152">
        <v>2</v>
      </c>
      <c r="F7481" s="153">
        <v>449000</v>
      </c>
      <c r="G7481" s="153">
        <v>898000</v>
      </c>
      <c r="H7481" s="50"/>
    </row>
    <row r="7482" spans="1:8" ht="43.5">
      <c r="A7482" s="151" t="s">
        <v>2361</v>
      </c>
      <c r="B7482" s="151" t="s">
        <v>91</v>
      </c>
      <c r="C7482" s="151" t="s">
        <v>92</v>
      </c>
      <c r="D7482" s="151" t="s">
        <v>72</v>
      </c>
      <c r="E7482" s="152">
        <v>2</v>
      </c>
      <c r="F7482" s="153">
        <v>249000</v>
      </c>
      <c r="G7482" s="153">
        <v>498000</v>
      </c>
      <c r="H7482" s="50"/>
    </row>
    <row r="7483" spans="1:8" ht="43.5">
      <c r="A7483" s="151" t="s">
        <v>2361</v>
      </c>
      <c r="B7483" s="151" t="s">
        <v>73</v>
      </c>
      <c r="C7483" s="151" t="s">
        <v>74</v>
      </c>
      <c r="D7483" s="151" t="s">
        <v>72</v>
      </c>
      <c r="E7483" s="152">
        <v>6</v>
      </c>
      <c r="F7483" s="153">
        <v>119000</v>
      </c>
      <c r="G7483" s="153">
        <v>714000</v>
      </c>
      <c r="H7483" s="50"/>
    </row>
    <row r="7484" spans="1:8" ht="29.25">
      <c r="A7484" s="151" t="s">
        <v>2362</v>
      </c>
      <c r="B7484" s="151" t="s">
        <v>73</v>
      </c>
      <c r="C7484" s="151" t="s">
        <v>74</v>
      </c>
      <c r="D7484" s="151" t="s">
        <v>72</v>
      </c>
      <c r="E7484" s="152">
        <v>3</v>
      </c>
      <c r="F7484" s="153">
        <v>119000</v>
      </c>
      <c r="G7484" s="153">
        <v>357000</v>
      </c>
      <c r="H7484" s="50"/>
    </row>
    <row r="7485" spans="1:8" ht="29.25">
      <c r="A7485" s="151" t="s">
        <v>2362</v>
      </c>
      <c r="B7485" s="151" t="s">
        <v>98</v>
      </c>
      <c r="C7485" s="151" t="s">
        <v>99</v>
      </c>
      <c r="D7485" s="151" t="s">
        <v>72</v>
      </c>
      <c r="E7485" s="152">
        <v>11</v>
      </c>
      <c r="F7485" s="153">
        <v>99000</v>
      </c>
      <c r="G7485" s="153">
        <v>1089000</v>
      </c>
      <c r="H7485" s="50"/>
    </row>
    <row r="7486" spans="1:8" ht="29.25">
      <c r="A7486" s="151" t="s">
        <v>2363</v>
      </c>
      <c r="B7486" s="151" t="s">
        <v>83</v>
      </c>
      <c r="C7486" s="151" t="s">
        <v>84</v>
      </c>
      <c r="D7486" s="151" t="s">
        <v>72</v>
      </c>
      <c r="E7486" s="152">
        <v>6</v>
      </c>
      <c r="F7486" s="153">
        <v>125000</v>
      </c>
      <c r="G7486" s="153">
        <v>750000</v>
      </c>
      <c r="H7486" s="50"/>
    </row>
    <row r="7487" spans="1:8" ht="29.25">
      <c r="A7487" s="151" t="s">
        <v>2363</v>
      </c>
      <c r="B7487" s="151" t="s">
        <v>86</v>
      </c>
      <c r="C7487" s="151" t="s">
        <v>87</v>
      </c>
      <c r="D7487" s="151" t="s">
        <v>72</v>
      </c>
      <c r="E7487" s="152">
        <v>2</v>
      </c>
      <c r="F7487" s="153">
        <v>169000</v>
      </c>
      <c r="G7487" s="153">
        <v>338000</v>
      </c>
      <c r="H7487" s="50"/>
    </row>
    <row r="7488" spans="1:8" ht="29.25">
      <c r="A7488" s="151" t="s">
        <v>2363</v>
      </c>
      <c r="B7488" s="151" t="s">
        <v>73</v>
      </c>
      <c r="C7488" s="151" t="s">
        <v>74</v>
      </c>
      <c r="D7488" s="151" t="s">
        <v>72</v>
      </c>
      <c r="E7488" s="152">
        <v>1</v>
      </c>
      <c r="F7488" s="153">
        <v>119000</v>
      </c>
      <c r="G7488" s="153">
        <v>119000</v>
      </c>
      <c r="H7488" s="50"/>
    </row>
    <row r="7489" spans="1:8" ht="29.25">
      <c r="A7489" s="151" t="s">
        <v>2363</v>
      </c>
      <c r="B7489" s="151" t="s">
        <v>79</v>
      </c>
      <c r="C7489" s="151" t="s">
        <v>80</v>
      </c>
      <c r="D7489" s="151" t="s">
        <v>72</v>
      </c>
      <c r="E7489" s="152">
        <v>10</v>
      </c>
      <c r="F7489" s="153">
        <v>129000</v>
      </c>
      <c r="G7489" s="153">
        <v>1290000</v>
      </c>
      <c r="H7489" s="50"/>
    </row>
    <row r="7490" spans="1:8" ht="43.5">
      <c r="A7490" s="151" t="s">
        <v>2364</v>
      </c>
      <c r="B7490" s="151" t="s">
        <v>93</v>
      </c>
      <c r="C7490" s="151" t="s">
        <v>94</v>
      </c>
      <c r="D7490" s="151" t="s">
        <v>72</v>
      </c>
      <c r="E7490" s="152">
        <v>1</v>
      </c>
      <c r="F7490" s="153">
        <v>549000</v>
      </c>
      <c r="G7490" s="153">
        <v>549000</v>
      </c>
      <c r="H7490" s="50"/>
    </row>
    <row r="7491" spans="1:8" ht="43.5">
      <c r="A7491" s="151" t="s">
        <v>2364</v>
      </c>
      <c r="B7491" s="151" t="s">
        <v>96</v>
      </c>
      <c r="C7491" s="151" t="s">
        <v>97</v>
      </c>
      <c r="D7491" s="151" t="s">
        <v>72</v>
      </c>
      <c r="E7491" s="152">
        <v>3</v>
      </c>
      <c r="F7491" s="153">
        <v>449000</v>
      </c>
      <c r="G7491" s="153">
        <v>1347000</v>
      </c>
      <c r="H7491" s="50"/>
    </row>
    <row r="7492" spans="1:8" ht="43.5">
      <c r="A7492" s="151" t="s">
        <v>2364</v>
      </c>
      <c r="B7492" s="151" t="s">
        <v>79</v>
      </c>
      <c r="C7492" s="151" t="s">
        <v>80</v>
      </c>
      <c r="D7492" s="151" t="s">
        <v>72</v>
      </c>
      <c r="E7492" s="152">
        <v>3</v>
      </c>
      <c r="F7492" s="153">
        <v>129000</v>
      </c>
      <c r="G7492" s="153">
        <v>387000</v>
      </c>
      <c r="H7492" s="50"/>
    </row>
    <row r="7493" spans="1:8" ht="43.5">
      <c r="A7493" s="151" t="s">
        <v>2364</v>
      </c>
      <c r="B7493" s="151" t="s">
        <v>98</v>
      </c>
      <c r="C7493" s="151" t="s">
        <v>99</v>
      </c>
      <c r="D7493" s="151" t="s">
        <v>72</v>
      </c>
      <c r="E7493" s="152">
        <v>12</v>
      </c>
      <c r="F7493" s="153">
        <v>99000</v>
      </c>
      <c r="G7493" s="153">
        <v>1188000</v>
      </c>
      <c r="H7493" s="50"/>
    </row>
    <row r="7494" spans="1:8" ht="43.5">
      <c r="A7494" s="151" t="s">
        <v>2365</v>
      </c>
      <c r="B7494" s="151" t="s">
        <v>91</v>
      </c>
      <c r="C7494" s="151" t="s">
        <v>92</v>
      </c>
      <c r="D7494" s="151" t="s">
        <v>72</v>
      </c>
      <c r="E7494" s="152">
        <v>6</v>
      </c>
      <c r="F7494" s="153">
        <v>249000</v>
      </c>
      <c r="G7494" s="153">
        <v>1494000</v>
      </c>
      <c r="H7494" s="50"/>
    </row>
    <row r="7495" spans="1:8" ht="43.5">
      <c r="A7495" s="151" t="s">
        <v>2365</v>
      </c>
      <c r="B7495" s="151" t="s">
        <v>79</v>
      </c>
      <c r="C7495" s="151" t="s">
        <v>80</v>
      </c>
      <c r="D7495" s="151" t="s">
        <v>72</v>
      </c>
      <c r="E7495" s="152">
        <v>4</v>
      </c>
      <c r="F7495" s="153">
        <v>129000</v>
      </c>
      <c r="G7495" s="153">
        <v>516000</v>
      </c>
      <c r="H7495" s="50"/>
    </row>
    <row r="7496" spans="1:8" ht="29.25">
      <c r="A7496" s="151" t="s">
        <v>2366</v>
      </c>
      <c r="B7496" s="151" t="s">
        <v>101</v>
      </c>
      <c r="C7496" s="151" t="s">
        <v>102</v>
      </c>
      <c r="D7496" s="151" t="s">
        <v>78</v>
      </c>
      <c r="E7496" s="152">
        <v>6</v>
      </c>
      <c r="F7496" s="153">
        <v>139000</v>
      </c>
      <c r="G7496" s="153">
        <v>834000</v>
      </c>
      <c r="H7496" s="50"/>
    </row>
    <row r="7497" spans="1:8" ht="29.25">
      <c r="A7497" s="151" t="s">
        <v>2366</v>
      </c>
      <c r="B7497" s="151" t="s">
        <v>69</v>
      </c>
      <c r="C7497" s="151" t="s">
        <v>70</v>
      </c>
      <c r="D7497" s="151" t="s">
        <v>72</v>
      </c>
      <c r="E7497" s="152">
        <v>2</v>
      </c>
      <c r="F7497" s="153">
        <v>149000</v>
      </c>
      <c r="G7497" s="153">
        <v>298000</v>
      </c>
      <c r="H7497" s="50"/>
    </row>
    <row r="7498" spans="1:8" ht="29.25">
      <c r="A7498" s="151" t="s">
        <v>2366</v>
      </c>
      <c r="B7498" s="151" t="s">
        <v>91</v>
      </c>
      <c r="C7498" s="151" t="s">
        <v>92</v>
      </c>
      <c r="D7498" s="151" t="s">
        <v>72</v>
      </c>
      <c r="E7498" s="152">
        <v>6</v>
      </c>
      <c r="F7498" s="153">
        <v>249000</v>
      </c>
      <c r="G7498" s="153">
        <v>1494000</v>
      </c>
      <c r="H7498" s="50"/>
    </row>
    <row r="7499" spans="1:8" ht="29.25">
      <c r="A7499" s="151" t="s">
        <v>2366</v>
      </c>
      <c r="B7499" s="151" t="s">
        <v>81</v>
      </c>
      <c r="C7499" s="151" t="s">
        <v>82</v>
      </c>
      <c r="D7499" s="151" t="s">
        <v>72</v>
      </c>
      <c r="E7499" s="152">
        <v>1</v>
      </c>
      <c r="F7499" s="153">
        <v>159000</v>
      </c>
      <c r="G7499" s="153">
        <v>159000</v>
      </c>
      <c r="H7499" s="50"/>
    </row>
    <row r="7500" spans="1:8" ht="29.25">
      <c r="A7500" s="151" t="s">
        <v>2366</v>
      </c>
      <c r="B7500" s="151" t="s">
        <v>96</v>
      </c>
      <c r="C7500" s="151" t="s">
        <v>97</v>
      </c>
      <c r="D7500" s="151" t="s">
        <v>72</v>
      </c>
      <c r="E7500" s="152">
        <v>4</v>
      </c>
      <c r="F7500" s="153">
        <v>449000</v>
      </c>
      <c r="G7500" s="153">
        <v>1796000</v>
      </c>
      <c r="H7500" s="50"/>
    </row>
    <row r="7501" spans="1:8" ht="29.25">
      <c r="A7501" s="151" t="s">
        <v>2366</v>
      </c>
      <c r="B7501" s="151" t="s">
        <v>88</v>
      </c>
      <c r="C7501" s="151" t="s">
        <v>89</v>
      </c>
      <c r="D7501" s="151" t="s">
        <v>72</v>
      </c>
      <c r="E7501" s="152">
        <v>1</v>
      </c>
      <c r="F7501" s="153">
        <v>299000</v>
      </c>
      <c r="G7501" s="153">
        <v>299000</v>
      </c>
      <c r="H7501" s="50"/>
    </row>
    <row r="7502" spans="1:8" ht="29.25">
      <c r="A7502" s="151" t="s">
        <v>2367</v>
      </c>
      <c r="B7502" s="151" t="s">
        <v>91</v>
      </c>
      <c r="C7502" s="151" t="s">
        <v>92</v>
      </c>
      <c r="D7502" s="151" t="s">
        <v>72</v>
      </c>
      <c r="E7502" s="152">
        <v>1</v>
      </c>
      <c r="F7502" s="153">
        <v>249000</v>
      </c>
      <c r="G7502" s="153">
        <v>249000</v>
      </c>
      <c r="H7502" s="50"/>
    </row>
    <row r="7503" spans="1:8" ht="29.25">
      <c r="A7503" s="151" t="s">
        <v>2367</v>
      </c>
      <c r="B7503" s="151" t="s">
        <v>86</v>
      </c>
      <c r="C7503" s="151" t="s">
        <v>87</v>
      </c>
      <c r="D7503" s="151" t="s">
        <v>72</v>
      </c>
      <c r="E7503" s="152">
        <v>3</v>
      </c>
      <c r="F7503" s="153">
        <v>169000</v>
      </c>
      <c r="G7503" s="153">
        <v>507000</v>
      </c>
      <c r="H7503" s="50"/>
    </row>
    <row r="7504" spans="1:8" ht="29.25">
      <c r="A7504" s="151" t="s">
        <v>2367</v>
      </c>
      <c r="B7504" s="151" t="s">
        <v>93</v>
      </c>
      <c r="C7504" s="151" t="s">
        <v>94</v>
      </c>
      <c r="D7504" s="151" t="s">
        <v>72</v>
      </c>
      <c r="E7504" s="152">
        <v>5</v>
      </c>
      <c r="F7504" s="153">
        <v>549000</v>
      </c>
      <c r="G7504" s="153">
        <v>2745000</v>
      </c>
      <c r="H7504" s="50"/>
    </row>
    <row r="7505" spans="1:8" ht="29.25">
      <c r="A7505" s="151" t="s">
        <v>2367</v>
      </c>
      <c r="B7505" s="151" t="s">
        <v>75</v>
      </c>
      <c r="C7505" s="151" t="s">
        <v>76</v>
      </c>
      <c r="D7505" s="151" t="s">
        <v>78</v>
      </c>
      <c r="E7505" s="152">
        <v>7</v>
      </c>
      <c r="F7505" s="153">
        <v>189000</v>
      </c>
      <c r="G7505" s="153">
        <v>1323000</v>
      </c>
      <c r="H7505" s="50"/>
    </row>
    <row r="7506" spans="1:8" ht="29.25">
      <c r="A7506" s="151" t="s">
        <v>2367</v>
      </c>
      <c r="B7506" s="151" t="s">
        <v>83</v>
      </c>
      <c r="C7506" s="151" t="s">
        <v>84</v>
      </c>
      <c r="D7506" s="151" t="s">
        <v>72</v>
      </c>
      <c r="E7506" s="152">
        <v>5</v>
      </c>
      <c r="F7506" s="153">
        <v>125000</v>
      </c>
      <c r="G7506" s="153">
        <v>625000</v>
      </c>
      <c r="H7506" s="50"/>
    </row>
    <row r="7507" spans="1:8" ht="43.5">
      <c r="A7507" s="151" t="s">
        <v>2368</v>
      </c>
      <c r="B7507" s="151" t="s">
        <v>93</v>
      </c>
      <c r="C7507" s="151" t="s">
        <v>94</v>
      </c>
      <c r="D7507" s="151" t="s">
        <v>72</v>
      </c>
      <c r="E7507" s="152">
        <v>2</v>
      </c>
      <c r="F7507" s="153">
        <v>549000</v>
      </c>
      <c r="G7507" s="153">
        <v>1098000</v>
      </c>
      <c r="H7507" s="50"/>
    </row>
    <row r="7508" spans="1:8" ht="43.5">
      <c r="A7508" s="151" t="s">
        <v>2368</v>
      </c>
      <c r="B7508" s="151" t="s">
        <v>79</v>
      </c>
      <c r="C7508" s="151" t="s">
        <v>80</v>
      </c>
      <c r="D7508" s="151" t="s">
        <v>72</v>
      </c>
      <c r="E7508" s="152">
        <v>8</v>
      </c>
      <c r="F7508" s="153">
        <v>129000</v>
      </c>
      <c r="G7508" s="153">
        <v>1032000</v>
      </c>
      <c r="H7508" s="50"/>
    </row>
    <row r="7509" spans="1:8" ht="29.25">
      <c r="A7509" s="151" t="s">
        <v>2369</v>
      </c>
      <c r="B7509" s="151" t="s">
        <v>79</v>
      </c>
      <c r="C7509" s="151" t="s">
        <v>80</v>
      </c>
      <c r="D7509" s="151" t="s">
        <v>72</v>
      </c>
      <c r="E7509" s="152">
        <v>11</v>
      </c>
      <c r="F7509" s="153">
        <v>129000</v>
      </c>
      <c r="G7509" s="153">
        <v>1419000</v>
      </c>
      <c r="H7509" s="50"/>
    </row>
    <row r="7510" spans="1:8" ht="29.25">
      <c r="A7510" s="151" t="s">
        <v>2369</v>
      </c>
      <c r="B7510" s="151" t="s">
        <v>75</v>
      </c>
      <c r="C7510" s="151" t="s">
        <v>76</v>
      </c>
      <c r="D7510" s="151" t="s">
        <v>78</v>
      </c>
      <c r="E7510" s="152">
        <v>4</v>
      </c>
      <c r="F7510" s="153">
        <v>189000</v>
      </c>
      <c r="G7510" s="153">
        <v>756000</v>
      </c>
      <c r="H7510" s="50"/>
    </row>
    <row r="7511" spans="1:8" ht="29.25">
      <c r="A7511" s="151" t="s">
        <v>2369</v>
      </c>
      <c r="B7511" s="151" t="s">
        <v>81</v>
      </c>
      <c r="C7511" s="151" t="s">
        <v>82</v>
      </c>
      <c r="D7511" s="151" t="s">
        <v>72</v>
      </c>
      <c r="E7511" s="152">
        <v>9</v>
      </c>
      <c r="F7511" s="153">
        <v>159000</v>
      </c>
      <c r="G7511" s="153">
        <v>1431000</v>
      </c>
      <c r="H7511" s="50"/>
    </row>
    <row r="7512" spans="1:8" ht="29.25">
      <c r="A7512" s="151" t="s">
        <v>2369</v>
      </c>
      <c r="B7512" s="151" t="s">
        <v>101</v>
      </c>
      <c r="C7512" s="151" t="s">
        <v>102</v>
      </c>
      <c r="D7512" s="151" t="s">
        <v>78</v>
      </c>
      <c r="E7512" s="152">
        <v>11</v>
      </c>
      <c r="F7512" s="153">
        <v>139000</v>
      </c>
      <c r="G7512" s="153">
        <v>1529000</v>
      </c>
      <c r="H7512" s="50"/>
    </row>
    <row r="7513" spans="1:8" ht="29.25">
      <c r="A7513" s="151" t="s">
        <v>2369</v>
      </c>
      <c r="B7513" s="151" t="s">
        <v>96</v>
      </c>
      <c r="C7513" s="151" t="s">
        <v>97</v>
      </c>
      <c r="D7513" s="151" t="s">
        <v>72</v>
      </c>
      <c r="E7513" s="152">
        <v>3</v>
      </c>
      <c r="F7513" s="153">
        <v>449000</v>
      </c>
      <c r="G7513" s="153">
        <v>1347000</v>
      </c>
      <c r="H7513" s="50"/>
    </row>
    <row r="7514" spans="1:8" ht="43.5">
      <c r="A7514" s="151" t="s">
        <v>2370</v>
      </c>
      <c r="B7514" s="151" t="s">
        <v>75</v>
      </c>
      <c r="C7514" s="151" t="s">
        <v>76</v>
      </c>
      <c r="D7514" s="151" t="s">
        <v>78</v>
      </c>
      <c r="E7514" s="152">
        <v>11</v>
      </c>
      <c r="F7514" s="153">
        <v>189000</v>
      </c>
      <c r="G7514" s="153">
        <v>2079000</v>
      </c>
      <c r="H7514" s="50"/>
    </row>
    <row r="7515" spans="1:8" ht="43.5">
      <c r="A7515" s="151" t="s">
        <v>2371</v>
      </c>
      <c r="B7515" s="151" t="s">
        <v>88</v>
      </c>
      <c r="C7515" s="151" t="s">
        <v>89</v>
      </c>
      <c r="D7515" s="151" t="s">
        <v>72</v>
      </c>
      <c r="E7515" s="152">
        <v>7</v>
      </c>
      <c r="F7515" s="153">
        <v>299000</v>
      </c>
      <c r="G7515" s="153">
        <v>2093000</v>
      </c>
      <c r="H7515" s="50"/>
    </row>
    <row r="7516" spans="1:8" ht="43.5">
      <c r="A7516" s="151" t="s">
        <v>2371</v>
      </c>
      <c r="B7516" s="151" t="s">
        <v>96</v>
      </c>
      <c r="C7516" s="151" t="s">
        <v>97</v>
      </c>
      <c r="D7516" s="151" t="s">
        <v>72</v>
      </c>
      <c r="E7516" s="152">
        <v>3</v>
      </c>
      <c r="F7516" s="153">
        <v>449000</v>
      </c>
      <c r="G7516" s="153">
        <v>1347000</v>
      </c>
      <c r="H7516" s="50"/>
    </row>
    <row r="7517" spans="1:8" ht="43.5">
      <c r="A7517" s="151" t="s">
        <v>2372</v>
      </c>
      <c r="B7517" s="151" t="s">
        <v>69</v>
      </c>
      <c r="C7517" s="151" t="s">
        <v>70</v>
      </c>
      <c r="D7517" s="151" t="s">
        <v>72</v>
      </c>
      <c r="E7517" s="152">
        <v>2</v>
      </c>
      <c r="F7517" s="153">
        <v>149000</v>
      </c>
      <c r="G7517" s="153">
        <v>298000</v>
      </c>
      <c r="H7517" s="50"/>
    </row>
    <row r="7518" spans="1:8" ht="43.5">
      <c r="A7518" s="151" t="s">
        <v>2372</v>
      </c>
      <c r="B7518" s="151" t="s">
        <v>101</v>
      </c>
      <c r="C7518" s="151" t="s">
        <v>102</v>
      </c>
      <c r="D7518" s="151" t="s">
        <v>78</v>
      </c>
      <c r="E7518" s="152">
        <v>8</v>
      </c>
      <c r="F7518" s="153">
        <v>139000</v>
      </c>
      <c r="G7518" s="153">
        <v>1112000</v>
      </c>
      <c r="H7518" s="50"/>
    </row>
    <row r="7519" spans="1:8" ht="43.5">
      <c r="A7519" s="151" t="s">
        <v>2372</v>
      </c>
      <c r="B7519" s="151" t="s">
        <v>98</v>
      </c>
      <c r="C7519" s="151" t="s">
        <v>99</v>
      </c>
      <c r="D7519" s="151" t="s">
        <v>72</v>
      </c>
      <c r="E7519" s="152">
        <v>6</v>
      </c>
      <c r="F7519" s="153">
        <v>99000</v>
      </c>
      <c r="G7519" s="153">
        <v>594000</v>
      </c>
      <c r="H7519" s="50"/>
    </row>
    <row r="7520" spans="1:8" ht="43.5">
      <c r="A7520" s="151" t="s">
        <v>2372</v>
      </c>
      <c r="B7520" s="151" t="s">
        <v>91</v>
      </c>
      <c r="C7520" s="151" t="s">
        <v>92</v>
      </c>
      <c r="D7520" s="151" t="s">
        <v>72</v>
      </c>
      <c r="E7520" s="152">
        <v>5</v>
      </c>
      <c r="F7520" s="153">
        <v>249000</v>
      </c>
      <c r="G7520" s="153">
        <v>1245000</v>
      </c>
      <c r="H7520" s="50"/>
    </row>
    <row r="7521" spans="1:8" ht="29.25">
      <c r="A7521" s="151" t="s">
        <v>2373</v>
      </c>
      <c r="B7521" s="151" t="s">
        <v>81</v>
      </c>
      <c r="C7521" s="151" t="s">
        <v>82</v>
      </c>
      <c r="D7521" s="151" t="s">
        <v>72</v>
      </c>
      <c r="E7521" s="152">
        <v>7</v>
      </c>
      <c r="F7521" s="153">
        <v>159000</v>
      </c>
      <c r="G7521" s="153">
        <v>1113000</v>
      </c>
      <c r="H7521" s="50"/>
    </row>
    <row r="7522" spans="1:8" ht="29.25">
      <c r="A7522" s="151" t="s">
        <v>2373</v>
      </c>
      <c r="B7522" s="151" t="s">
        <v>75</v>
      </c>
      <c r="C7522" s="151" t="s">
        <v>76</v>
      </c>
      <c r="D7522" s="151" t="s">
        <v>78</v>
      </c>
      <c r="E7522" s="152">
        <v>4</v>
      </c>
      <c r="F7522" s="153">
        <v>189000</v>
      </c>
      <c r="G7522" s="153">
        <v>756000</v>
      </c>
      <c r="H7522" s="50"/>
    </row>
    <row r="7523" spans="1:8" ht="29.25">
      <c r="A7523" s="151" t="s">
        <v>2373</v>
      </c>
      <c r="B7523" s="151" t="s">
        <v>101</v>
      </c>
      <c r="C7523" s="151" t="s">
        <v>102</v>
      </c>
      <c r="D7523" s="151" t="s">
        <v>78</v>
      </c>
      <c r="E7523" s="152">
        <v>3</v>
      </c>
      <c r="F7523" s="153">
        <v>139000</v>
      </c>
      <c r="G7523" s="153">
        <v>417000</v>
      </c>
      <c r="H7523" s="50"/>
    </row>
    <row r="7524" spans="1:8" ht="43.5">
      <c r="A7524" s="151" t="s">
        <v>2374</v>
      </c>
      <c r="B7524" s="151" t="s">
        <v>81</v>
      </c>
      <c r="C7524" s="151" t="s">
        <v>82</v>
      </c>
      <c r="D7524" s="151" t="s">
        <v>72</v>
      </c>
      <c r="E7524" s="152">
        <v>12</v>
      </c>
      <c r="F7524" s="153">
        <v>159000</v>
      </c>
      <c r="G7524" s="153">
        <v>1908000</v>
      </c>
      <c r="H7524" s="50"/>
    </row>
    <row r="7525" spans="1:8" ht="43.5">
      <c r="A7525" s="151" t="s">
        <v>2374</v>
      </c>
      <c r="B7525" s="151" t="s">
        <v>91</v>
      </c>
      <c r="C7525" s="151" t="s">
        <v>92</v>
      </c>
      <c r="D7525" s="151" t="s">
        <v>72</v>
      </c>
      <c r="E7525" s="152">
        <v>4</v>
      </c>
      <c r="F7525" s="153">
        <v>249000</v>
      </c>
      <c r="G7525" s="153">
        <v>996000</v>
      </c>
      <c r="H7525" s="50"/>
    </row>
    <row r="7526" spans="1:8" ht="43.5">
      <c r="A7526" s="151" t="s">
        <v>2375</v>
      </c>
      <c r="B7526" s="151" t="s">
        <v>93</v>
      </c>
      <c r="C7526" s="151" t="s">
        <v>94</v>
      </c>
      <c r="D7526" s="151" t="s">
        <v>72</v>
      </c>
      <c r="E7526" s="152">
        <v>5</v>
      </c>
      <c r="F7526" s="153">
        <v>549000</v>
      </c>
      <c r="G7526" s="153">
        <v>2745000</v>
      </c>
      <c r="H7526" s="50"/>
    </row>
    <row r="7527" spans="1:8" ht="43.5">
      <c r="A7527" s="151" t="s">
        <v>2375</v>
      </c>
      <c r="B7527" s="151" t="s">
        <v>101</v>
      </c>
      <c r="C7527" s="151" t="s">
        <v>102</v>
      </c>
      <c r="D7527" s="151" t="s">
        <v>78</v>
      </c>
      <c r="E7527" s="152">
        <v>12</v>
      </c>
      <c r="F7527" s="153">
        <v>139000</v>
      </c>
      <c r="G7527" s="153">
        <v>1668000</v>
      </c>
      <c r="H7527" s="50"/>
    </row>
    <row r="7528" spans="1:8" ht="43.5">
      <c r="A7528" s="151" t="s">
        <v>2375</v>
      </c>
      <c r="B7528" s="151" t="s">
        <v>75</v>
      </c>
      <c r="C7528" s="151" t="s">
        <v>76</v>
      </c>
      <c r="D7528" s="151" t="s">
        <v>78</v>
      </c>
      <c r="E7528" s="152">
        <v>4</v>
      </c>
      <c r="F7528" s="153">
        <v>189000</v>
      </c>
      <c r="G7528" s="153">
        <v>756000</v>
      </c>
      <c r="H7528" s="50"/>
    </row>
    <row r="7529" spans="1:8" ht="43.5">
      <c r="A7529" s="151" t="s">
        <v>2375</v>
      </c>
      <c r="B7529" s="151" t="s">
        <v>83</v>
      </c>
      <c r="C7529" s="151" t="s">
        <v>84</v>
      </c>
      <c r="D7529" s="151" t="s">
        <v>72</v>
      </c>
      <c r="E7529" s="152">
        <v>6</v>
      </c>
      <c r="F7529" s="153">
        <v>125000</v>
      </c>
      <c r="G7529" s="153">
        <v>750000</v>
      </c>
      <c r="H7529" s="50"/>
    </row>
    <row r="7530" spans="1:8" ht="43.5">
      <c r="A7530" s="151" t="s">
        <v>2376</v>
      </c>
      <c r="B7530" s="151" t="s">
        <v>81</v>
      </c>
      <c r="C7530" s="151" t="s">
        <v>82</v>
      </c>
      <c r="D7530" s="151" t="s">
        <v>72</v>
      </c>
      <c r="E7530" s="152">
        <v>9</v>
      </c>
      <c r="F7530" s="153">
        <v>159000</v>
      </c>
      <c r="G7530" s="153">
        <v>1431000</v>
      </c>
      <c r="H7530" s="50"/>
    </row>
    <row r="7531" spans="1:8" ht="43.5">
      <c r="A7531" s="151" t="s">
        <v>2376</v>
      </c>
      <c r="B7531" s="151" t="s">
        <v>101</v>
      </c>
      <c r="C7531" s="151" t="s">
        <v>102</v>
      </c>
      <c r="D7531" s="151" t="s">
        <v>78</v>
      </c>
      <c r="E7531" s="152">
        <v>9</v>
      </c>
      <c r="F7531" s="153">
        <v>139000</v>
      </c>
      <c r="G7531" s="153">
        <v>1251000</v>
      </c>
      <c r="H7531" s="50"/>
    </row>
    <row r="7532" spans="1:8" ht="29.25">
      <c r="A7532" s="151" t="s">
        <v>2377</v>
      </c>
      <c r="B7532" s="151" t="s">
        <v>73</v>
      </c>
      <c r="C7532" s="151" t="s">
        <v>74</v>
      </c>
      <c r="D7532" s="151" t="s">
        <v>72</v>
      </c>
      <c r="E7532" s="152">
        <v>5</v>
      </c>
      <c r="F7532" s="153">
        <v>119000</v>
      </c>
      <c r="G7532" s="153">
        <v>595000</v>
      </c>
      <c r="H7532" s="50"/>
    </row>
    <row r="7533" spans="1:8" ht="29.25">
      <c r="A7533" s="151" t="s">
        <v>2377</v>
      </c>
      <c r="B7533" s="151" t="s">
        <v>91</v>
      </c>
      <c r="C7533" s="151" t="s">
        <v>92</v>
      </c>
      <c r="D7533" s="151" t="s">
        <v>72</v>
      </c>
      <c r="E7533" s="152">
        <v>6</v>
      </c>
      <c r="F7533" s="153">
        <v>249000</v>
      </c>
      <c r="G7533" s="153">
        <v>1494000</v>
      </c>
      <c r="H7533" s="50"/>
    </row>
    <row r="7534" spans="1:8" ht="29.25">
      <c r="A7534" s="151" t="s">
        <v>2377</v>
      </c>
      <c r="B7534" s="151" t="s">
        <v>81</v>
      </c>
      <c r="C7534" s="151" t="s">
        <v>82</v>
      </c>
      <c r="D7534" s="151" t="s">
        <v>72</v>
      </c>
      <c r="E7534" s="152">
        <v>2</v>
      </c>
      <c r="F7534" s="153">
        <v>159000</v>
      </c>
      <c r="G7534" s="153">
        <v>318000</v>
      </c>
      <c r="H7534" s="50"/>
    </row>
    <row r="7535" spans="1:8" ht="29.25">
      <c r="A7535" s="151" t="s">
        <v>2377</v>
      </c>
      <c r="B7535" s="151" t="s">
        <v>98</v>
      </c>
      <c r="C7535" s="151" t="s">
        <v>99</v>
      </c>
      <c r="D7535" s="151" t="s">
        <v>72</v>
      </c>
      <c r="E7535" s="152">
        <v>9</v>
      </c>
      <c r="F7535" s="153">
        <v>99000</v>
      </c>
      <c r="G7535" s="153">
        <v>891000</v>
      </c>
      <c r="H7535" s="50"/>
    </row>
    <row r="7536" spans="1:8" ht="29.25">
      <c r="A7536" s="151" t="s">
        <v>2377</v>
      </c>
      <c r="B7536" s="151" t="s">
        <v>101</v>
      </c>
      <c r="C7536" s="151" t="s">
        <v>102</v>
      </c>
      <c r="D7536" s="151" t="s">
        <v>78</v>
      </c>
      <c r="E7536" s="152">
        <v>1</v>
      </c>
      <c r="F7536" s="153">
        <v>139000</v>
      </c>
      <c r="G7536" s="153">
        <v>139000</v>
      </c>
      <c r="H7536" s="50"/>
    </row>
    <row r="7537" spans="1:8" ht="29.25">
      <c r="A7537" s="151" t="s">
        <v>2377</v>
      </c>
      <c r="B7537" s="151" t="s">
        <v>93</v>
      </c>
      <c r="C7537" s="151" t="s">
        <v>94</v>
      </c>
      <c r="D7537" s="151" t="s">
        <v>72</v>
      </c>
      <c r="E7537" s="152">
        <v>1</v>
      </c>
      <c r="F7537" s="153">
        <v>549000</v>
      </c>
      <c r="G7537" s="153">
        <v>549000</v>
      </c>
      <c r="H7537" s="50"/>
    </row>
    <row r="7538" spans="1:8" ht="43.5">
      <c r="A7538" s="151" t="s">
        <v>2378</v>
      </c>
      <c r="B7538" s="151" t="s">
        <v>101</v>
      </c>
      <c r="C7538" s="151" t="s">
        <v>102</v>
      </c>
      <c r="D7538" s="151" t="s">
        <v>78</v>
      </c>
      <c r="E7538" s="152">
        <v>11</v>
      </c>
      <c r="F7538" s="153">
        <v>139000</v>
      </c>
      <c r="G7538" s="153">
        <v>1529000</v>
      </c>
      <c r="H7538" s="50"/>
    </row>
    <row r="7539" spans="1:8" ht="43.5">
      <c r="A7539" s="151" t="s">
        <v>2378</v>
      </c>
      <c r="B7539" s="151" t="s">
        <v>86</v>
      </c>
      <c r="C7539" s="151" t="s">
        <v>87</v>
      </c>
      <c r="D7539" s="151" t="s">
        <v>72</v>
      </c>
      <c r="E7539" s="152">
        <v>5</v>
      </c>
      <c r="F7539" s="153">
        <v>169000</v>
      </c>
      <c r="G7539" s="153">
        <v>845000</v>
      </c>
      <c r="H7539" s="50"/>
    </row>
    <row r="7540" spans="1:8" ht="43.5">
      <c r="A7540" s="151" t="s">
        <v>2378</v>
      </c>
      <c r="B7540" s="151" t="s">
        <v>93</v>
      </c>
      <c r="C7540" s="151" t="s">
        <v>94</v>
      </c>
      <c r="D7540" s="151" t="s">
        <v>72</v>
      </c>
      <c r="E7540" s="152">
        <v>4</v>
      </c>
      <c r="F7540" s="153">
        <v>549000</v>
      </c>
      <c r="G7540" s="153">
        <v>2196000</v>
      </c>
      <c r="H7540" s="50"/>
    </row>
    <row r="7541" spans="1:8" ht="43.5">
      <c r="A7541" s="151" t="s">
        <v>2379</v>
      </c>
      <c r="B7541" s="151" t="s">
        <v>91</v>
      </c>
      <c r="C7541" s="151" t="s">
        <v>92</v>
      </c>
      <c r="D7541" s="151" t="s">
        <v>72</v>
      </c>
      <c r="E7541" s="152">
        <v>6</v>
      </c>
      <c r="F7541" s="153">
        <v>249000</v>
      </c>
      <c r="G7541" s="153">
        <v>1494000</v>
      </c>
      <c r="H7541" s="50"/>
    </row>
    <row r="7542" spans="1:8" ht="43.5">
      <c r="A7542" s="151" t="s">
        <v>2379</v>
      </c>
      <c r="B7542" s="151" t="s">
        <v>79</v>
      </c>
      <c r="C7542" s="151" t="s">
        <v>80</v>
      </c>
      <c r="D7542" s="151" t="s">
        <v>72</v>
      </c>
      <c r="E7542" s="152">
        <v>1</v>
      </c>
      <c r="F7542" s="153">
        <v>129000</v>
      </c>
      <c r="G7542" s="153">
        <v>129000</v>
      </c>
      <c r="H7542" s="50"/>
    </row>
    <row r="7543" spans="1:8" ht="43.5">
      <c r="A7543" s="151" t="s">
        <v>2380</v>
      </c>
      <c r="B7543" s="151" t="s">
        <v>79</v>
      </c>
      <c r="C7543" s="151" t="s">
        <v>80</v>
      </c>
      <c r="D7543" s="151" t="s">
        <v>72</v>
      </c>
      <c r="E7543" s="152">
        <v>4</v>
      </c>
      <c r="F7543" s="153">
        <v>129000</v>
      </c>
      <c r="G7543" s="153">
        <v>516000</v>
      </c>
      <c r="H7543" s="50"/>
    </row>
    <row r="7544" spans="1:8" ht="43.5">
      <c r="A7544" s="151" t="s">
        <v>2380</v>
      </c>
      <c r="B7544" s="151" t="s">
        <v>86</v>
      </c>
      <c r="C7544" s="151" t="s">
        <v>87</v>
      </c>
      <c r="D7544" s="151" t="s">
        <v>72</v>
      </c>
      <c r="E7544" s="152">
        <v>4</v>
      </c>
      <c r="F7544" s="153">
        <v>169000</v>
      </c>
      <c r="G7544" s="153">
        <v>676000</v>
      </c>
      <c r="H7544" s="50"/>
    </row>
    <row r="7545" spans="1:8" ht="43.5">
      <c r="A7545" s="151" t="s">
        <v>2380</v>
      </c>
      <c r="B7545" s="151" t="s">
        <v>98</v>
      </c>
      <c r="C7545" s="151" t="s">
        <v>99</v>
      </c>
      <c r="D7545" s="151" t="s">
        <v>72</v>
      </c>
      <c r="E7545" s="152">
        <v>3</v>
      </c>
      <c r="F7545" s="153">
        <v>99000</v>
      </c>
      <c r="G7545" s="153">
        <v>297000</v>
      </c>
      <c r="H7545" s="50"/>
    </row>
    <row r="7546" spans="1:8" ht="43.5">
      <c r="A7546" s="151" t="s">
        <v>2381</v>
      </c>
      <c r="B7546" s="151" t="s">
        <v>101</v>
      </c>
      <c r="C7546" s="151" t="s">
        <v>102</v>
      </c>
      <c r="D7546" s="151" t="s">
        <v>78</v>
      </c>
      <c r="E7546" s="152">
        <v>2</v>
      </c>
      <c r="F7546" s="153">
        <v>139000</v>
      </c>
      <c r="G7546" s="153">
        <v>278000</v>
      </c>
      <c r="H7546" s="50"/>
    </row>
    <row r="7547" spans="1:8" ht="43.5">
      <c r="A7547" s="151" t="s">
        <v>2381</v>
      </c>
      <c r="B7547" s="151" t="s">
        <v>93</v>
      </c>
      <c r="C7547" s="151" t="s">
        <v>94</v>
      </c>
      <c r="D7547" s="151" t="s">
        <v>72</v>
      </c>
      <c r="E7547" s="152">
        <v>1</v>
      </c>
      <c r="F7547" s="153">
        <v>549000</v>
      </c>
      <c r="G7547" s="153">
        <v>549000</v>
      </c>
      <c r="H7547" s="50"/>
    </row>
    <row r="7548" spans="1:8" ht="43.5">
      <c r="A7548" s="151" t="s">
        <v>2381</v>
      </c>
      <c r="B7548" s="151" t="s">
        <v>75</v>
      </c>
      <c r="C7548" s="151" t="s">
        <v>76</v>
      </c>
      <c r="D7548" s="151" t="s">
        <v>78</v>
      </c>
      <c r="E7548" s="152">
        <v>11</v>
      </c>
      <c r="F7548" s="153">
        <v>189000</v>
      </c>
      <c r="G7548" s="153">
        <v>2079000</v>
      </c>
      <c r="H7548" s="50"/>
    </row>
    <row r="7549" spans="1:8" ht="43.5">
      <c r="A7549" s="151" t="s">
        <v>2381</v>
      </c>
      <c r="B7549" s="151" t="s">
        <v>96</v>
      </c>
      <c r="C7549" s="151" t="s">
        <v>97</v>
      </c>
      <c r="D7549" s="151" t="s">
        <v>72</v>
      </c>
      <c r="E7549" s="152">
        <v>2</v>
      </c>
      <c r="F7549" s="153">
        <v>449000</v>
      </c>
      <c r="G7549" s="153">
        <v>898000</v>
      </c>
      <c r="H7549" s="50"/>
    </row>
    <row r="7550" spans="1:8" ht="43.5">
      <c r="A7550" s="151" t="s">
        <v>2382</v>
      </c>
      <c r="B7550" s="151" t="s">
        <v>88</v>
      </c>
      <c r="C7550" s="151" t="s">
        <v>89</v>
      </c>
      <c r="D7550" s="151" t="s">
        <v>72</v>
      </c>
      <c r="E7550" s="152">
        <v>4</v>
      </c>
      <c r="F7550" s="153">
        <v>299000</v>
      </c>
      <c r="G7550" s="153">
        <v>1196000</v>
      </c>
      <c r="H7550" s="50"/>
    </row>
    <row r="7551" spans="1:8" ht="43.5">
      <c r="A7551" s="151" t="s">
        <v>2382</v>
      </c>
      <c r="B7551" s="151" t="s">
        <v>69</v>
      </c>
      <c r="C7551" s="151" t="s">
        <v>70</v>
      </c>
      <c r="D7551" s="151" t="s">
        <v>72</v>
      </c>
      <c r="E7551" s="152">
        <v>12</v>
      </c>
      <c r="F7551" s="153">
        <v>149000</v>
      </c>
      <c r="G7551" s="153">
        <v>1788000</v>
      </c>
      <c r="H7551" s="50"/>
    </row>
    <row r="7552" spans="1:8" ht="43.5">
      <c r="A7552" s="151" t="s">
        <v>2382</v>
      </c>
      <c r="B7552" s="151" t="s">
        <v>75</v>
      </c>
      <c r="C7552" s="151" t="s">
        <v>76</v>
      </c>
      <c r="D7552" s="151" t="s">
        <v>78</v>
      </c>
      <c r="E7552" s="152">
        <v>6</v>
      </c>
      <c r="F7552" s="153">
        <v>189000</v>
      </c>
      <c r="G7552" s="153">
        <v>1134000</v>
      </c>
      <c r="H7552" s="50"/>
    </row>
    <row r="7553" spans="1:8" ht="43.5">
      <c r="A7553" s="151" t="s">
        <v>2382</v>
      </c>
      <c r="B7553" s="151" t="s">
        <v>79</v>
      </c>
      <c r="C7553" s="151" t="s">
        <v>80</v>
      </c>
      <c r="D7553" s="151" t="s">
        <v>72</v>
      </c>
      <c r="E7553" s="152">
        <v>9</v>
      </c>
      <c r="F7553" s="153">
        <v>129000</v>
      </c>
      <c r="G7553" s="153">
        <v>1161000</v>
      </c>
      <c r="H7553" s="50"/>
    </row>
    <row r="7554" spans="1:8" ht="29.25">
      <c r="A7554" s="151" t="s">
        <v>2383</v>
      </c>
      <c r="B7554" s="151" t="s">
        <v>69</v>
      </c>
      <c r="C7554" s="151" t="s">
        <v>70</v>
      </c>
      <c r="D7554" s="151" t="s">
        <v>72</v>
      </c>
      <c r="E7554" s="152">
        <v>5</v>
      </c>
      <c r="F7554" s="153">
        <v>149000</v>
      </c>
      <c r="G7554" s="153">
        <v>745000</v>
      </c>
      <c r="H7554" s="50"/>
    </row>
    <row r="7555" spans="1:8" ht="29.25">
      <c r="A7555" s="151" t="s">
        <v>2383</v>
      </c>
      <c r="B7555" s="151" t="s">
        <v>96</v>
      </c>
      <c r="C7555" s="151" t="s">
        <v>97</v>
      </c>
      <c r="D7555" s="151" t="s">
        <v>72</v>
      </c>
      <c r="E7555" s="152">
        <v>2</v>
      </c>
      <c r="F7555" s="153">
        <v>449000</v>
      </c>
      <c r="G7555" s="153">
        <v>898000</v>
      </c>
      <c r="H7555" s="50"/>
    </row>
    <row r="7556" spans="1:8" ht="43.5">
      <c r="A7556" s="151" t="s">
        <v>2384</v>
      </c>
      <c r="B7556" s="151" t="s">
        <v>75</v>
      </c>
      <c r="C7556" s="151" t="s">
        <v>76</v>
      </c>
      <c r="D7556" s="151" t="s">
        <v>78</v>
      </c>
      <c r="E7556" s="152">
        <v>6</v>
      </c>
      <c r="F7556" s="153">
        <v>189000</v>
      </c>
      <c r="G7556" s="153">
        <v>1134000</v>
      </c>
      <c r="H7556" s="50"/>
    </row>
    <row r="7557" spans="1:8" ht="43.5">
      <c r="A7557" s="151" t="s">
        <v>2384</v>
      </c>
      <c r="B7557" s="151" t="s">
        <v>101</v>
      </c>
      <c r="C7557" s="151" t="s">
        <v>102</v>
      </c>
      <c r="D7557" s="151" t="s">
        <v>78</v>
      </c>
      <c r="E7557" s="152">
        <v>7</v>
      </c>
      <c r="F7557" s="153">
        <v>139000</v>
      </c>
      <c r="G7557" s="153">
        <v>973000</v>
      </c>
      <c r="H7557" s="50"/>
    </row>
    <row r="7558" spans="1:8" ht="43.5">
      <c r="A7558" s="151" t="s">
        <v>2384</v>
      </c>
      <c r="B7558" s="151" t="s">
        <v>81</v>
      </c>
      <c r="C7558" s="151" t="s">
        <v>82</v>
      </c>
      <c r="D7558" s="151" t="s">
        <v>72</v>
      </c>
      <c r="E7558" s="152">
        <v>2</v>
      </c>
      <c r="F7558" s="153">
        <v>159000</v>
      </c>
      <c r="G7558" s="153">
        <v>318000</v>
      </c>
      <c r="H7558" s="50"/>
    </row>
    <row r="7559" spans="1:8" ht="43.5">
      <c r="A7559" s="151" t="s">
        <v>2384</v>
      </c>
      <c r="B7559" s="151" t="s">
        <v>69</v>
      </c>
      <c r="C7559" s="151" t="s">
        <v>70</v>
      </c>
      <c r="D7559" s="151" t="s">
        <v>72</v>
      </c>
      <c r="E7559" s="152">
        <v>3</v>
      </c>
      <c r="F7559" s="153">
        <v>149000</v>
      </c>
      <c r="G7559" s="153">
        <v>447000</v>
      </c>
      <c r="H7559" s="50"/>
    </row>
    <row r="7560" spans="1:8" ht="43.5">
      <c r="A7560" s="151" t="s">
        <v>2384</v>
      </c>
      <c r="B7560" s="151" t="s">
        <v>79</v>
      </c>
      <c r="C7560" s="151" t="s">
        <v>80</v>
      </c>
      <c r="D7560" s="151" t="s">
        <v>72</v>
      </c>
      <c r="E7560" s="152">
        <v>2</v>
      </c>
      <c r="F7560" s="153">
        <v>129000</v>
      </c>
      <c r="G7560" s="153">
        <v>258000</v>
      </c>
      <c r="H7560" s="50"/>
    </row>
    <row r="7561" spans="1:8" ht="43.5">
      <c r="A7561" s="151" t="s">
        <v>2385</v>
      </c>
      <c r="B7561" s="151" t="s">
        <v>69</v>
      </c>
      <c r="C7561" s="151" t="s">
        <v>70</v>
      </c>
      <c r="D7561" s="151" t="s">
        <v>72</v>
      </c>
      <c r="E7561" s="152">
        <v>6</v>
      </c>
      <c r="F7561" s="153">
        <v>149000</v>
      </c>
      <c r="G7561" s="153">
        <v>894000</v>
      </c>
      <c r="H7561" s="50"/>
    </row>
    <row r="7562" spans="1:8" ht="43.5">
      <c r="A7562" s="151" t="s">
        <v>2385</v>
      </c>
      <c r="B7562" s="151" t="s">
        <v>91</v>
      </c>
      <c r="C7562" s="151" t="s">
        <v>92</v>
      </c>
      <c r="D7562" s="151" t="s">
        <v>72</v>
      </c>
      <c r="E7562" s="152">
        <v>1</v>
      </c>
      <c r="F7562" s="153">
        <v>249000</v>
      </c>
      <c r="G7562" s="153">
        <v>249000</v>
      </c>
      <c r="H7562" s="50"/>
    </row>
    <row r="7563" spans="1:8" ht="43.5">
      <c r="A7563" s="151" t="s">
        <v>2385</v>
      </c>
      <c r="B7563" s="151" t="s">
        <v>79</v>
      </c>
      <c r="C7563" s="151" t="s">
        <v>80</v>
      </c>
      <c r="D7563" s="151" t="s">
        <v>72</v>
      </c>
      <c r="E7563" s="152">
        <v>9</v>
      </c>
      <c r="F7563" s="153">
        <v>129000</v>
      </c>
      <c r="G7563" s="153">
        <v>1161000</v>
      </c>
      <c r="H7563" s="50"/>
    </row>
    <row r="7564" spans="1:8" ht="43.5">
      <c r="A7564" s="151" t="s">
        <v>2385</v>
      </c>
      <c r="B7564" s="151" t="s">
        <v>81</v>
      </c>
      <c r="C7564" s="151" t="s">
        <v>82</v>
      </c>
      <c r="D7564" s="151" t="s">
        <v>72</v>
      </c>
      <c r="E7564" s="152">
        <v>6</v>
      </c>
      <c r="F7564" s="153">
        <v>159000</v>
      </c>
      <c r="G7564" s="153">
        <v>954000</v>
      </c>
      <c r="H7564" s="50"/>
    </row>
    <row r="7565" spans="1:8" ht="43.5">
      <c r="A7565" s="151" t="s">
        <v>2385</v>
      </c>
      <c r="B7565" s="151" t="s">
        <v>96</v>
      </c>
      <c r="C7565" s="151" t="s">
        <v>97</v>
      </c>
      <c r="D7565" s="151" t="s">
        <v>72</v>
      </c>
      <c r="E7565" s="152">
        <v>4</v>
      </c>
      <c r="F7565" s="153">
        <v>449000</v>
      </c>
      <c r="G7565" s="153">
        <v>1796000</v>
      </c>
      <c r="H7565" s="50"/>
    </row>
    <row r="7566" spans="1:8" ht="43.5">
      <c r="A7566" s="151" t="s">
        <v>2385</v>
      </c>
      <c r="B7566" s="151" t="s">
        <v>98</v>
      </c>
      <c r="C7566" s="151" t="s">
        <v>99</v>
      </c>
      <c r="D7566" s="151" t="s">
        <v>72</v>
      </c>
      <c r="E7566" s="152">
        <v>5</v>
      </c>
      <c r="F7566" s="153">
        <v>99000</v>
      </c>
      <c r="G7566" s="153">
        <v>495000</v>
      </c>
      <c r="H7566" s="50"/>
    </row>
    <row r="7567" spans="1:8" ht="29.25">
      <c r="A7567" s="151" t="s">
        <v>2386</v>
      </c>
      <c r="B7567" s="151" t="s">
        <v>98</v>
      </c>
      <c r="C7567" s="151" t="s">
        <v>99</v>
      </c>
      <c r="D7567" s="151" t="s">
        <v>72</v>
      </c>
      <c r="E7567" s="152">
        <v>2</v>
      </c>
      <c r="F7567" s="153">
        <v>99000</v>
      </c>
      <c r="G7567" s="153">
        <v>198000</v>
      </c>
      <c r="H7567" s="50"/>
    </row>
    <row r="7568" spans="1:8" ht="29.25">
      <c r="A7568" s="151" t="s">
        <v>2386</v>
      </c>
      <c r="B7568" s="151" t="s">
        <v>81</v>
      </c>
      <c r="C7568" s="151" t="s">
        <v>82</v>
      </c>
      <c r="D7568" s="151" t="s">
        <v>72</v>
      </c>
      <c r="E7568" s="152">
        <v>7</v>
      </c>
      <c r="F7568" s="153">
        <v>159000</v>
      </c>
      <c r="G7568" s="153">
        <v>1113000</v>
      </c>
      <c r="H7568" s="50"/>
    </row>
    <row r="7569" spans="1:8" ht="29.25">
      <c r="A7569" s="151" t="s">
        <v>2386</v>
      </c>
      <c r="B7569" s="151" t="s">
        <v>79</v>
      </c>
      <c r="C7569" s="151" t="s">
        <v>80</v>
      </c>
      <c r="D7569" s="151" t="s">
        <v>72</v>
      </c>
      <c r="E7569" s="152">
        <v>9</v>
      </c>
      <c r="F7569" s="153">
        <v>129000</v>
      </c>
      <c r="G7569" s="153">
        <v>1161000</v>
      </c>
      <c r="H7569" s="50"/>
    </row>
    <row r="7570" spans="1:8" ht="29.25">
      <c r="A7570" s="151" t="s">
        <v>2386</v>
      </c>
      <c r="B7570" s="151" t="s">
        <v>75</v>
      </c>
      <c r="C7570" s="151" t="s">
        <v>76</v>
      </c>
      <c r="D7570" s="151" t="s">
        <v>78</v>
      </c>
      <c r="E7570" s="152">
        <v>1</v>
      </c>
      <c r="F7570" s="153">
        <v>189000</v>
      </c>
      <c r="G7570" s="153">
        <v>189000</v>
      </c>
      <c r="H7570" s="50"/>
    </row>
    <row r="7571" spans="1:8" ht="29.25">
      <c r="A7571" s="151" t="s">
        <v>2386</v>
      </c>
      <c r="B7571" s="151" t="s">
        <v>86</v>
      </c>
      <c r="C7571" s="151" t="s">
        <v>87</v>
      </c>
      <c r="D7571" s="151" t="s">
        <v>72</v>
      </c>
      <c r="E7571" s="152">
        <v>7</v>
      </c>
      <c r="F7571" s="153">
        <v>169000</v>
      </c>
      <c r="G7571" s="153">
        <v>1183000</v>
      </c>
      <c r="H7571" s="50"/>
    </row>
    <row r="7572" spans="1:8" ht="43.5">
      <c r="A7572" s="151" t="s">
        <v>2387</v>
      </c>
      <c r="B7572" s="151" t="s">
        <v>79</v>
      </c>
      <c r="C7572" s="151" t="s">
        <v>80</v>
      </c>
      <c r="D7572" s="151" t="s">
        <v>72</v>
      </c>
      <c r="E7572" s="152">
        <v>1</v>
      </c>
      <c r="F7572" s="153">
        <v>129000</v>
      </c>
      <c r="G7572" s="153">
        <v>129000</v>
      </c>
      <c r="H7572" s="50"/>
    </row>
    <row r="7573" spans="1:8" ht="43.5">
      <c r="A7573" s="151" t="s">
        <v>2387</v>
      </c>
      <c r="B7573" s="151" t="s">
        <v>101</v>
      </c>
      <c r="C7573" s="151" t="s">
        <v>102</v>
      </c>
      <c r="D7573" s="151" t="s">
        <v>78</v>
      </c>
      <c r="E7573" s="152">
        <v>2</v>
      </c>
      <c r="F7573" s="153">
        <v>139000</v>
      </c>
      <c r="G7573" s="153">
        <v>278000</v>
      </c>
      <c r="H7573" s="50"/>
    </row>
    <row r="7574" spans="1:8" ht="43.5">
      <c r="A7574" s="151" t="s">
        <v>2387</v>
      </c>
      <c r="B7574" s="151" t="s">
        <v>73</v>
      </c>
      <c r="C7574" s="151" t="s">
        <v>74</v>
      </c>
      <c r="D7574" s="151" t="s">
        <v>72</v>
      </c>
      <c r="E7574" s="152">
        <v>6</v>
      </c>
      <c r="F7574" s="153">
        <v>119000</v>
      </c>
      <c r="G7574" s="153">
        <v>714000</v>
      </c>
      <c r="H7574" s="50"/>
    </row>
    <row r="7575" spans="1:8" ht="43.5">
      <c r="A7575" s="151" t="s">
        <v>2387</v>
      </c>
      <c r="B7575" s="151" t="s">
        <v>83</v>
      </c>
      <c r="C7575" s="151" t="s">
        <v>84</v>
      </c>
      <c r="D7575" s="151" t="s">
        <v>72</v>
      </c>
      <c r="E7575" s="152">
        <v>12</v>
      </c>
      <c r="F7575" s="153">
        <v>125000</v>
      </c>
      <c r="G7575" s="153">
        <v>1500000</v>
      </c>
      <c r="H7575" s="50"/>
    </row>
    <row r="7576" spans="1:8" ht="43.5">
      <c r="A7576" s="151" t="s">
        <v>2387</v>
      </c>
      <c r="B7576" s="151" t="s">
        <v>96</v>
      </c>
      <c r="C7576" s="151" t="s">
        <v>97</v>
      </c>
      <c r="D7576" s="151" t="s">
        <v>72</v>
      </c>
      <c r="E7576" s="152">
        <v>3</v>
      </c>
      <c r="F7576" s="153">
        <v>449000</v>
      </c>
      <c r="G7576" s="153">
        <v>1347000</v>
      </c>
      <c r="H7576" s="50"/>
    </row>
    <row r="7577" spans="1:8" ht="43.5">
      <c r="A7577" s="151" t="s">
        <v>2387</v>
      </c>
      <c r="B7577" s="151" t="s">
        <v>98</v>
      </c>
      <c r="C7577" s="151" t="s">
        <v>99</v>
      </c>
      <c r="D7577" s="151" t="s">
        <v>72</v>
      </c>
      <c r="E7577" s="152">
        <v>4</v>
      </c>
      <c r="F7577" s="153">
        <v>99000</v>
      </c>
      <c r="G7577" s="153">
        <v>396000</v>
      </c>
      <c r="H7577" s="50"/>
    </row>
    <row r="7578" spans="1:8" ht="29.25">
      <c r="A7578" s="151" t="s">
        <v>2388</v>
      </c>
      <c r="B7578" s="151" t="s">
        <v>88</v>
      </c>
      <c r="C7578" s="151" t="s">
        <v>89</v>
      </c>
      <c r="D7578" s="151" t="s">
        <v>72</v>
      </c>
      <c r="E7578" s="152">
        <v>4</v>
      </c>
      <c r="F7578" s="153">
        <v>299000</v>
      </c>
      <c r="G7578" s="153">
        <v>1196000</v>
      </c>
      <c r="H7578" s="50"/>
    </row>
    <row r="7579" spans="1:8" ht="29.25">
      <c r="A7579" s="151" t="s">
        <v>2388</v>
      </c>
      <c r="B7579" s="151" t="s">
        <v>81</v>
      </c>
      <c r="C7579" s="151" t="s">
        <v>82</v>
      </c>
      <c r="D7579" s="151" t="s">
        <v>72</v>
      </c>
      <c r="E7579" s="152">
        <v>10</v>
      </c>
      <c r="F7579" s="153">
        <v>159000</v>
      </c>
      <c r="G7579" s="153">
        <v>1590000</v>
      </c>
      <c r="H7579" s="50"/>
    </row>
    <row r="7580" spans="1:8" ht="29.25">
      <c r="A7580" s="151" t="s">
        <v>2389</v>
      </c>
      <c r="B7580" s="151" t="s">
        <v>86</v>
      </c>
      <c r="C7580" s="151" t="s">
        <v>87</v>
      </c>
      <c r="D7580" s="151" t="s">
        <v>72</v>
      </c>
      <c r="E7580" s="152">
        <v>8</v>
      </c>
      <c r="F7580" s="153">
        <v>169000</v>
      </c>
      <c r="G7580" s="153">
        <v>1352000</v>
      </c>
      <c r="H7580" s="50"/>
    </row>
    <row r="7581" spans="1:8" ht="29.25">
      <c r="A7581" s="151" t="s">
        <v>2389</v>
      </c>
      <c r="B7581" s="151" t="s">
        <v>73</v>
      </c>
      <c r="C7581" s="151" t="s">
        <v>74</v>
      </c>
      <c r="D7581" s="151" t="s">
        <v>72</v>
      </c>
      <c r="E7581" s="152">
        <v>12</v>
      </c>
      <c r="F7581" s="153">
        <v>119000</v>
      </c>
      <c r="G7581" s="153">
        <v>1428000</v>
      </c>
      <c r="H7581" s="50"/>
    </row>
    <row r="7582" spans="1:8" ht="29.25">
      <c r="A7582" s="151" t="s">
        <v>2389</v>
      </c>
      <c r="B7582" s="151" t="s">
        <v>93</v>
      </c>
      <c r="C7582" s="151" t="s">
        <v>94</v>
      </c>
      <c r="D7582" s="151" t="s">
        <v>72</v>
      </c>
      <c r="E7582" s="152">
        <v>3</v>
      </c>
      <c r="F7582" s="153">
        <v>549000</v>
      </c>
      <c r="G7582" s="153">
        <v>1647000</v>
      </c>
      <c r="H7582" s="50"/>
    </row>
    <row r="7583" spans="1:8" ht="43.5">
      <c r="A7583" s="151" t="s">
        <v>2390</v>
      </c>
      <c r="B7583" s="151" t="s">
        <v>69</v>
      </c>
      <c r="C7583" s="151" t="s">
        <v>70</v>
      </c>
      <c r="D7583" s="151" t="s">
        <v>72</v>
      </c>
      <c r="E7583" s="152">
        <v>2</v>
      </c>
      <c r="F7583" s="153">
        <v>149000</v>
      </c>
      <c r="G7583" s="153">
        <v>298000</v>
      </c>
      <c r="H7583" s="50"/>
    </row>
    <row r="7584" spans="1:8" ht="43.5">
      <c r="A7584" s="151" t="s">
        <v>2390</v>
      </c>
      <c r="B7584" s="151" t="s">
        <v>93</v>
      </c>
      <c r="C7584" s="151" t="s">
        <v>94</v>
      </c>
      <c r="D7584" s="151" t="s">
        <v>72</v>
      </c>
      <c r="E7584" s="152">
        <v>1</v>
      </c>
      <c r="F7584" s="153">
        <v>549000</v>
      </c>
      <c r="G7584" s="153">
        <v>549000</v>
      </c>
      <c r="H7584" s="50"/>
    </row>
    <row r="7585" spans="1:8" ht="43.5">
      <c r="A7585" s="151" t="s">
        <v>2390</v>
      </c>
      <c r="B7585" s="151" t="s">
        <v>98</v>
      </c>
      <c r="C7585" s="151" t="s">
        <v>99</v>
      </c>
      <c r="D7585" s="151" t="s">
        <v>72</v>
      </c>
      <c r="E7585" s="152">
        <v>10</v>
      </c>
      <c r="F7585" s="153">
        <v>99000</v>
      </c>
      <c r="G7585" s="153">
        <v>990000</v>
      </c>
      <c r="H7585" s="50"/>
    </row>
    <row r="7586" spans="1:8" ht="43.5">
      <c r="A7586" s="151" t="s">
        <v>2390</v>
      </c>
      <c r="B7586" s="151" t="s">
        <v>86</v>
      </c>
      <c r="C7586" s="151" t="s">
        <v>87</v>
      </c>
      <c r="D7586" s="151" t="s">
        <v>72</v>
      </c>
      <c r="E7586" s="152">
        <v>1</v>
      </c>
      <c r="F7586" s="153">
        <v>169000</v>
      </c>
      <c r="G7586" s="153">
        <v>169000</v>
      </c>
      <c r="H7586" s="50"/>
    </row>
    <row r="7587" spans="1:8" ht="43.5">
      <c r="A7587" s="151" t="s">
        <v>2390</v>
      </c>
      <c r="B7587" s="151" t="s">
        <v>83</v>
      </c>
      <c r="C7587" s="151" t="s">
        <v>84</v>
      </c>
      <c r="D7587" s="151" t="s">
        <v>72</v>
      </c>
      <c r="E7587" s="152">
        <v>5</v>
      </c>
      <c r="F7587" s="153">
        <v>125000</v>
      </c>
      <c r="G7587" s="153">
        <v>625000</v>
      </c>
      <c r="H7587" s="50"/>
    </row>
    <row r="7588" spans="1:8" ht="43.5">
      <c r="A7588" s="151" t="s">
        <v>2390</v>
      </c>
      <c r="B7588" s="151" t="s">
        <v>88</v>
      </c>
      <c r="C7588" s="151" t="s">
        <v>89</v>
      </c>
      <c r="D7588" s="151" t="s">
        <v>72</v>
      </c>
      <c r="E7588" s="152">
        <v>6</v>
      </c>
      <c r="F7588" s="153">
        <v>299000</v>
      </c>
      <c r="G7588" s="153">
        <v>1794000</v>
      </c>
      <c r="H7588" s="50"/>
    </row>
    <row r="7589" spans="1:8" ht="29.25">
      <c r="A7589" s="151" t="s">
        <v>2391</v>
      </c>
      <c r="B7589" s="151" t="s">
        <v>88</v>
      </c>
      <c r="C7589" s="151" t="s">
        <v>89</v>
      </c>
      <c r="D7589" s="151" t="s">
        <v>72</v>
      </c>
      <c r="E7589" s="152">
        <v>4</v>
      </c>
      <c r="F7589" s="153">
        <v>299000</v>
      </c>
      <c r="G7589" s="153">
        <v>1196000</v>
      </c>
      <c r="H7589" s="50"/>
    </row>
    <row r="7590" spans="1:8" ht="29.25">
      <c r="A7590" s="151" t="s">
        <v>2391</v>
      </c>
      <c r="B7590" s="151" t="s">
        <v>69</v>
      </c>
      <c r="C7590" s="151" t="s">
        <v>70</v>
      </c>
      <c r="D7590" s="151" t="s">
        <v>72</v>
      </c>
      <c r="E7590" s="152">
        <v>10</v>
      </c>
      <c r="F7590" s="153">
        <v>149000</v>
      </c>
      <c r="G7590" s="153">
        <v>1490000</v>
      </c>
      <c r="H7590" s="50"/>
    </row>
    <row r="7591" spans="1:8" ht="29.25">
      <c r="A7591" s="151" t="s">
        <v>2391</v>
      </c>
      <c r="B7591" s="151" t="s">
        <v>93</v>
      </c>
      <c r="C7591" s="151" t="s">
        <v>94</v>
      </c>
      <c r="D7591" s="151" t="s">
        <v>72</v>
      </c>
      <c r="E7591" s="152">
        <v>2</v>
      </c>
      <c r="F7591" s="153">
        <v>549000</v>
      </c>
      <c r="G7591" s="153">
        <v>1098000</v>
      </c>
      <c r="H7591" s="50"/>
    </row>
    <row r="7592" spans="1:8" ht="29.25">
      <c r="A7592" s="151" t="s">
        <v>2391</v>
      </c>
      <c r="B7592" s="151" t="s">
        <v>81</v>
      </c>
      <c r="C7592" s="151" t="s">
        <v>82</v>
      </c>
      <c r="D7592" s="151" t="s">
        <v>72</v>
      </c>
      <c r="E7592" s="152">
        <v>7</v>
      </c>
      <c r="F7592" s="153">
        <v>159000</v>
      </c>
      <c r="G7592" s="153">
        <v>1113000</v>
      </c>
      <c r="H7592" s="50"/>
    </row>
    <row r="7593" spans="1:8" ht="29.25">
      <c r="A7593" s="151" t="s">
        <v>2391</v>
      </c>
      <c r="B7593" s="151" t="s">
        <v>96</v>
      </c>
      <c r="C7593" s="151" t="s">
        <v>97</v>
      </c>
      <c r="D7593" s="151" t="s">
        <v>72</v>
      </c>
      <c r="E7593" s="152">
        <v>5</v>
      </c>
      <c r="F7593" s="153">
        <v>449000</v>
      </c>
      <c r="G7593" s="153">
        <v>2245000</v>
      </c>
      <c r="H7593" s="50"/>
    </row>
    <row r="7594" spans="1:8" ht="43.5">
      <c r="A7594" s="151" t="s">
        <v>2392</v>
      </c>
      <c r="B7594" s="151" t="s">
        <v>69</v>
      </c>
      <c r="C7594" s="151" t="s">
        <v>70</v>
      </c>
      <c r="D7594" s="151" t="s">
        <v>72</v>
      </c>
      <c r="E7594" s="152">
        <v>2</v>
      </c>
      <c r="F7594" s="153">
        <v>149000</v>
      </c>
      <c r="G7594" s="153">
        <v>298000</v>
      </c>
      <c r="H7594" s="50"/>
    </row>
    <row r="7595" spans="1:8" ht="43.5">
      <c r="A7595" s="151" t="s">
        <v>2392</v>
      </c>
      <c r="B7595" s="151" t="s">
        <v>75</v>
      </c>
      <c r="C7595" s="151" t="s">
        <v>76</v>
      </c>
      <c r="D7595" s="151" t="s">
        <v>78</v>
      </c>
      <c r="E7595" s="152">
        <v>2</v>
      </c>
      <c r="F7595" s="153">
        <v>189000</v>
      </c>
      <c r="G7595" s="153">
        <v>378000</v>
      </c>
      <c r="H7595" s="50"/>
    </row>
    <row r="7596" spans="1:8" ht="43.5">
      <c r="A7596" s="151" t="s">
        <v>2392</v>
      </c>
      <c r="B7596" s="151" t="s">
        <v>88</v>
      </c>
      <c r="C7596" s="151" t="s">
        <v>89</v>
      </c>
      <c r="D7596" s="151" t="s">
        <v>72</v>
      </c>
      <c r="E7596" s="152">
        <v>1</v>
      </c>
      <c r="F7596" s="153">
        <v>299000</v>
      </c>
      <c r="G7596" s="153">
        <v>299000</v>
      </c>
      <c r="H7596" s="50"/>
    </row>
    <row r="7597" spans="1:8" ht="43.5">
      <c r="A7597" s="151" t="s">
        <v>2392</v>
      </c>
      <c r="B7597" s="151" t="s">
        <v>81</v>
      </c>
      <c r="C7597" s="151" t="s">
        <v>82</v>
      </c>
      <c r="D7597" s="151" t="s">
        <v>72</v>
      </c>
      <c r="E7597" s="152">
        <v>7</v>
      </c>
      <c r="F7597" s="153">
        <v>159000</v>
      </c>
      <c r="G7597" s="153">
        <v>1113000</v>
      </c>
      <c r="H7597" s="50"/>
    </row>
    <row r="7598" spans="1:8" ht="43.5">
      <c r="A7598" s="151" t="s">
        <v>2392</v>
      </c>
      <c r="B7598" s="151" t="s">
        <v>101</v>
      </c>
      <c r="C7598" s="151" t="s">
        <v>102</v>
      </c>
      <c r="D7598" s="151" t="s">
        <v>78</v>
      </c>
      <c r="E7598" s="152">
        <v>9</v>
      </c>
      <c r="F7598" s="153">
        <v>139000</v>
      </c>
      <c r="G7598" s="153">
        <v>1251000</v>
      </c>
      <c r="H7598" s="50"/>
    </row>
    <row r="7599" spans="1:8" ht="43.5">
      <c r="A7599" s="151" t="s">
        <v>2393</v>
      </c>
      <c r="B7599" s="151" t="s">
        <v>75</v>
      </c>
      <c r="C7599" s="151" t="s">
        <v>76</v>
      </c>
      <c r="D7599" s="151" t="s">
        <v>78</v>
      </c>
      <c r="E7599" s="152">
        <v>5</v>
      </c>
      <c r="F7599" s="153">
        <v>189000</v>
      </c>
      <c r="G7599" s="153">
        <v>945000</v>
      </c>
      <c r="H7599" s="50"/>
    </row>
    <row r="7600" spans="1:8" ht="43.5">
      <c r="A7600" s="151" t="s">
        <v>2393</v>
      </c>
      <c r="B7600" s="151" t="s">
        <v>93</v>
      </c>
      <c r="C7600" s="151" t="s">
        <v>94</v>
      </c>
      <c r="D7600" s="151" t="s">
        <v>72</v>
      </c>
      <c r="E7600" s="152">
        <v>4</v>
      </c>
      <c r="F7600" s="153">
        <v>549000</v>
      </c>
      <c r="G7600" s="153">
        <v>2196000</v>
      </c>
      <c r="H7600" s="50"/>
    </row>
    <row r="7601" spans="1:8" ht="43.5">
      <c r="A7601" s="151" t="s">
        <v>2393</v>
      </c>
      <c r="B7601" s="151" t="s">
        <v>91</v>
      </c>
      <c r="C7601" s="151" t="s">
        <v>92</v>
      </c>
      <c r="D7601" s="151" t="s">
        <v>72</v>
      </c>
      <c r="E7601" s="152">
        <v>1</v>
      </c>
      <c r="F7601" s="153">
        <v>249000</v>
      </c>
      <c r="G7601" s="153">
        <v>249000</v>
      </c>
      <c r="H7601" s="50"/>
    </row>
    <row r="7602" spans="1:8" ht="29.25">
      <c r="A7602" s="151" t="s">
        <v>2394</v>
      </c>
      <c r="B7602" s="151" t="s">
        <v>91</v>
      </c>
      <c r="C7602" s="151" t="s">
        <v>92</v>
      </c>
      <c r="D7602" s="151" t="s">
        <v>72</v>
      </c>
      <c r="E7602" s="152">
        <v>7</v>
      </c>
      <c r="F7602" s="153">
        <v>249000</v>
      </c>
      <c r="G7602" s="153">
        <v>1743000</v>
      </c>
      <c r="H7602" s="50"/>
    </row>
    <row r="7603" spans="1:8" ht="29.25">
      <c r="A7603" s="151" t="s">
        <v>2394</v>
      </c>
      <c r="B7603" s="151" t="s">
        <v>101</v>
      </c>
      <c r="C7603" s="151" t="s">
        <v>102</v>
      </c>
      <c r="D7603" s="151" t="s">
        <v>78</v>
      </c>
      <c r="E7603" s="152">
        <v>4</v>
      </c>
      <c r="F7603" s="153">
        <v>139000</v>
      </c>
      <c r="G7603" s="153">
        <v>556000</v>
      </c>
      <c r="H7603" s="50"/>
    </row>
    <row r="7604" spans="1:8" ht="29.25">
      <c r="A7604" s="151" t="s">
        <v>2394</v>
      </c>
      <c r="B7604" s="151" t="s">
        <v>81</v>
      </c>
      <c r="C7604" s="151" t="s">
        <v>82</v>
      </c>
      <c r="D7604" s="151" t="s">
        <v>72</v>
      </c>
      <c r="E7604" s="152">
        <v>6</v>
      </c>
      <c r="F7604" s="153">
        <v>159000</v>
      </c>
      <c r="G7604" s="153">
        <v>954000</v>
      </c>
      <c r="H7604" s="50"/>
    </row>
    <row r="7605" spans="1:8" ht="43.5">
      <c r="A7605" s="151" t="s">
        <v>2395</v>
      </c>
      <c r="B7605" s="151" t="s">
        <v>88</v>
      </c>
      <c r="C7605" s="151" t="s">
        <v>89</v>
      </c>
      <c r="D7605" s="151" t="s">
        <v>72</v>
      </c>
      <c r="E7605" s="152">
        <v>5</v>
      </c>
      <c r="F7605" s="153">
        <v>299000</v>
      </c>
      <c r="G7605" s="153">
        <v>1495000</v>
      </c>
      <c r="H7605" s="50"/>
    </row>
    <row r="7606" spans="1:8" ht="43.5">
      <c r="A7606" s="151" t="s">
        <v>2395</v>
      </c>
      <c r="B7606" s="151" t="s">
        <v>86</v>
      </c>
      <c r="C7606" s="151" t="s">
        <v>87</v>
      </c>
      <c r="D7606" s="151" t="s">
        <v>72</v>
      </c>
      <c r="E7606" s="152">
        <v>10</v>
      </c>
      <c r="F7606" s="153">
        <v>169000</v>
      </c>
      <c r="G7606" s="153">
        <v>1690000</v>
      </c>
      <c r="H7606" s="50"/>
    </row>
    <row r="7607" spans="1:8" ht="43.5">
      <c r="A7607" s="151" t="s">
        <v>2396</v>
      </c>
      <c r="B7607" s="151" t="s">
        <v>79</v>
      </c>
      <c r="C7607" s="151" t="s">
        <v>80</v>
      </c>
      <c r="D7607" s="151" t="s">
        <v>72</v>
      </c>
      <c r="E7607" s="152">
        <v>9</v>
      </c>
      <c r="F7607" s="153">
        <v>129000</v>
      </c>
      <c r="G7607" s="153">
        <v>1161000</v>
      </c>
      <c r="H7607" s="50"/>
    </row>
    <row r="7608" spans="1:8" ht="43.5">
      <c r="A7608" s="151" t="s">
        <v>2396</v>
      </c>
      <c r="B7608" s="151" t="s">
        <v>101</v>
      </c>
      <c r="C7608" s="151" t="s">
        <v>102</v>
      </c>
      <c r="D7608" s="151" t="s">
        <v>78</v>
      </c>
      <c r="E7608" s="152">
        <v>2</v>
      </c>
      <c r="F7608" s="153">
        <v>139000</v>
      </c>
      <c r="G7608" s="153">
        <v>278000</v>
      </c>
      <c r="H7608" s="50"/>
    </row>
    <row r="7609" spans="1:8" ht="43.5">
      <c r="A7609" s="151" t="s">
        <v>2396</v>
      </c>
      <c r="B7609" s="151" t="s">
        <v>83</v>
      </c>
      <c r="C7609" s="151" t="s">
        <v>84</v>
      </c>
      <c r="D7609" s="151" t="s">
        <v>72</v>
      </c>
      <c r="E7609" s="152">
        <v>12</v>
      </c>
      <c r="F7609" s="153">
        <v>125000</v>
      </c>
      <c r="G7609" s="153">
        <v>1500000</v>
      </c>
      <c r="H7609" s="50"/>
    </row>
    <row r="7610" spans="1:8" ht="43.5">
      <c r="A7610" s="151" t="s">
        <v>2397</v>
      </c>
      <c r="B7610" s="151" t="s">
        <v>98</v>
      </c>
      <c r="C7610" s="151" t="s">
        <v>99</v>
      </c>
      <c r="D7610" s="151" t="s">
        <v>72</v>
      </c>
      <c r="E7610" s="152">
        <v>11</v>
      </c>
      <c r="F7610" s="153">
        <v>99000</v>
      </c>
      <c r="G7610" s="153">
        <v>1089000</v>
      </c>
      <c r="H7610" s="50"/>
    </row>
    <row r="7611" spans="1:8" ht="29.25">
      <c r="A7611" s="151" t="s">
        <v>2398</v>
      </c>
      <c r="B7611" s="151" t="s">
        <v>91</v>
      </c>
      <c r="C7611" s="151" t="s">
        <v>92</v>
      </c>
      <c r="D7611" s="151" t="s">
        <v>72</v>
      </c>
      <c r="E7611" s="152">
        <v>6</v>
      </c>
      <c r="F7611" s="153">
        <v>249000</v>
      </c>
      <c r="G7611" s="153">
        <v>1494000</v>
      </c>
      <c r="H7611" s="50"/>
    </row>
    <row r="7612" spans="1:8" ht="29.25">
      <c r="A7612" s="151" t="s">
        <v>2398</v>
      </c>
      <c r="B7612" s="151" t="s">
        <v>88</v>
      </c>
      <c r="C7612" s="151" t="s">
        <v>89</v>
      </c>
      <c r="D7612" s="151" t="s">
        <v>72</v>
      </c>
      <c r="E7612" s="152">
        <v>7</v>
      </c>
      <c r="F7612" s="153">
        <v>299000</v>
      </c>
      <c r="G7612" s="153">
        <v>2093000</v>
      </c>
      <c r="H7612" s="50"/>
    </row>
    <row r="7613" spans="1:8" ht="29.25">
      <c r="A7613" s="151" t="s">
        <v>2398</v>
      </c>
      <c r="B7613" s="151" t="s">
        <v>69</v>
      </c>
      <c r="C7613" s="151" t="s">
        <v>70</v>
      </c>
      <c r="D7613" s="151" t="s">
        <v>72</v>
      </c>
      <c r="E7613" s="152">
        <v>10</v>
      </c>
      <c r="F7613" s="153">
        <v>149000</v>
      </c>
      <c r="G7613" s="153">
        <v>1490000</v>
      </c>
      <c r="H7613" s="50"/>
    </row>
    <row r="7614" spans="1:8" ht="29.25">
      <c r="A7614" s="151" t="s">
        <v>2398</v>
      </c>
      <c r="B7614" s="151" t="s">
        <v>75</v>
      </c>
      <c r="C7614" s="151" t="s">
        <v>76</v>
      </c>
      <c r="D7614" s="151" t="s">
        <v>78</v>
      </c>
      <c r="E7614" s="152">
        <v>5</v>
      </c>
      <c r="F7614" s="153">
        <v>189000</v>
      </c>
      <c r="G7614" s="153">
        <v>945000</v>
      </c>
      <c r="H7614" s="50"/>
    </row>
    <row r="7615" spans="1:8" ht="43.5">
      <c r="A7615" s="151" t="s">
        <v>2399</v>
      </c>
      <c r="B7615" s="151" t="s">
        <v>98</v>
      </c>
      <c r="C7615" s="151" t="s">
        <v>99</v>
      </c>
      <c r="D7615" s="151" t="s">
        <v>72</v>
      </c>
      <c r="E7615" s="152">
        <v>7</v>
      </c>
      <c r="F7615" s="153">
        <v>99000</v>
      </c>
      <c r="G7615" s="153">
        <v>693000</v>
      </c>
      <c r="H7615" s="50"/>
    </row>
    <row r="7616" spans="1:8" ht="43.5">
      <c r="A7616" s="151" t="s">
        <v>2399</v>
      </c>
      <c r="B7616" s="151" t="s">
        <v>86</v>
      </c>
      <c r="C7616" s="151" t="s">
        <v>87</v>
      </c>
      <c r="D7616" s="151" t="s">
        <v>72</v>
      </c>
      <c r="E7616" s="152">
        <v>9</v>
      </c>
      <c r="F7616" s="153">
        <v>169000</v>
      </c>
      <c r="G7616" s="153">
        <v>1521000</v>
      </c>
      <c r="H7616" s="50"/>
    </row>
    <row r="7617" spans="1:8" ht="43.5">
      <c r="A7617" s="151" t="s">
        <v>2399</v>
      </c>
      <c r="B7617" s="151" t="s">
        <v>75</v>
      </c>
      <c r="C7617" s="151" t="s">
        <v>76</v>
      </c>
      <c r="D7617" s="151" t="s">
        <v>78</v>
      </c>
      <c r="E7617" s="152">
        <v>11</v>
      </c>
      <c r="F7617" s="153">
        <v>189000</v>
      </c>
      <c r="G7617" s="153">
        <v>2079000</v>
      </c>
      <c r="H7617" s="50"/>
    </row>
    <row r="7618" spans="1:8" ht="43.5">
      <c r="A7618" s="151" t="s">
        <v>2399</v>
      </c>
      <c r="B7618" s="151" t="s">
        <v>93</v>
      </c>
      <c r="C7618" s="151" t="s">
        <v>94</v>
      </c>
      <c r="D7618" s="151" t="s">
        <v>72</v>
      </c>
      <c r="E7618" s="152">
        <v>2</v>
      </c>
      <c r="F7618" s="153">
        <v>549000</v>
      </c>
      <c r="G7618" s="153">
        <v>1098000</v>
      </c>
      <c r="H7618" s="50"/>
    </row>
    <row r="7619" spans="1:8" ht="43.5">
      <c r="A7619" s="151" t="s">
        <v>2399</v>
      </c>
      <c r="B7619" s="151" t="s">
        <v>91</v>
      </c>
      <c r="C7619" s="151" t="s">
        <v>92</v>
      </c>
      <c r="D7619" s="151" t="s">
        <v>72</v>
      </c>
      <c r="E7619" s="152">
        <v>2</v>
      </c>
      <c r="F7619" s="153">
        <v>249000</v>
      </c>
      <c r="G7619" s="153">
        <v>498000</v>
      </c>
      <c r="H7619" s="50"/>
    </row>
    <row r="7620" spans="1:8" ht="43.5">
      <c r="A7620" s="151" t="s">
        <v>2400</v>
      </c>
      <c r="B7620" s="151" t="s">
        <v>73</v>
      </c>
      <c r="C7620" s="151" t="s">
        <v>74</v>
      </c>
      <c r="D7620" s="151" t="s">
        <v>72</v>
      </c>
      <c r="E7620" s="152">
        <v>11</v>
      </c>
      <c r="F7620" s="153">
        <v>119000</v>
      </c>
      <c r="G7620" s="153">
        <v>1309000</v>
      </c>
      <c r="H7620" s="50"/>
    </row>
    <row r="7621" spans="1:8" ht="43.5">
      <c r="A7621" s="151" t="s">
        <v>2400</v>
      </c>
      <c r="B7621" s="151" t="s">
        <v>79</v>
      </c>
      <c r="C7621" s="151" t="s">
        <v>80</v>
      </c>
      <c r="D7621" s="151" t="s">
        <v>72</v>
      </c>
      <c r="E7621" s="152">
        <v>4</v>
      </c>
      <c r="F7621" s="153">
        <v>129000</v>
      </c>
      <c r="G7621" s="153">
        <v>516000</v>
      </c>
      <c r="H7621" s="50"/>
    </row>
    <row r="7622" spans="1:8" ht="43.5">
      <c r="A7622" s="151" t="s">
        <v>2400</v>
      </c>
      <c r="B7622" s="151" t="s">
        <v>75</v>
      </c>
      <c r="C7622" s="151" t="s">
        <v>76</v>
      </c>
      <c r="D7622" s="151" t="s">
        <v>78</v>
      </c>
      <c r="E7622" s="152">
        <v>2</v>
      </c>
      <c r="F7622" s="153">
        <v>189000</v>
      </c>
      <c r="G7622" s="153">
        <v>378000</v>
      </c>
      <c r="H7622" s="50"/>
    </row>
    <row r="7623" spans="1:8" ht="43.5">
      <c r="A7623" s="151" t="s">
        <v>2400</v>
      </c>
      <c r="B7623" s="151" t="s">
        <v>69</v>
      </c>
      <c r="C7623" s="151" t="s">
        <v>70</v>
      </c>
      <c r="D7623" s="151" t="s">
        <v>72</v>
      </c>
      <c r="E7623" s="152">
        <v>9</v>
      </c>
      <c r="F7623" s="153">
        <v>149000</v>
      </c>
      <c r="G7623" s="153">
        <v>1341000</v>
      </c>
      <c r="H7623" s="50"/>
    </row>
    <row r="7624" spans="1:8" ht="43.5">
      <c r="A7624" s="151" t="s">
        <v>2401</v>
      </c>
      <c r="B7624" s="151" t="s">
        <v>81</v>
      </c>
      <c r="C7624" s="151" t="s">
        <v>82</v>
      </c>
      <c r="D7624" s="151" t="s">
        <v>72</v>
      </c>
      <c r="E7624" s="152">
        <v>9</v>
      </c>
      <c r="F7624" s="153">
        <v>159000</v>
      </c>
      <c r="G7624" s="153">
        <v>1431000</v>
      </c>
      <c r="H7624" s="50"/>
    </row>
    <row r="7625" spans="1:8" ht="43.5">
      <c r="A7625" s="151" t="s">
        <v>2401</v>
      </c>
      <c r="B7625" s="151" t="s">
        <v>91</v>
      </c>
      <c r="C7625" s="151" t="s">
        <v>92</v>
      </c>
      <c r="D7625" s="151" t="s">
        <v>72</v>
      </c>
      <c r="E7625" s="152">
        <v>3</v>
      </c>
      <c r="F7625" s="153">
        <v>249000</v>
      </c>
      <c r="G7625" s="153">
        <v>747000</v>
      </c>
      <c r="H7625" s="50"/>
    </row>
    <row r="7626" spans="1:8" ht="43.5">
      <c r="A7626" s="151" t="s">
        <v>2401</v>
      </c>
      <c r="B7626" s="151" t="s">
        <v>101</v>
      </c>
      <c r="C7626" s="151" t="s">
        <v>102</v>
      </c>
      <c r="D7626" s="151" t="s">
        <v>78</v>
      </c>
      <c r="E7626" s="152">
        <v>3</v>
      </c>
      <c r="F7626" s="153">
        <v>139000</v>
      </c>
      <c r="G7626" s="153">
        <v>417000</v>
      </c>
      <c r="H7626" s="50"/>
    </row>
    <row r="7627" spans="1:8" ht="43.5">
      <c r="A7627" s="151" t="s">
        <v>2401</v>
      </c>
      <c r="B7627" s="151" t="s">
        <v>69</v>
      </c>
      <c r="C7627" s="151" t="s">
        <v>70</v>
      </c>
      <c r="D7627" s="151" t="s">
        <v>72</v>
      </c>
      <c r="E7627" s="152">
        <v>4</v>
      </c>
      <c r="F7627" s="153">
        <v>149000</v>
      </c>
      <c r="G7627" s="153">
        <v>596000</v>
      </c>
      <c r="H7627" s="50"/>
    </row>
    <row r="7628" spans="1:8" ht="43.5">
      <c r="A7628" s="151" t="s">
        <v>2402</v>
      </c>
      <c r="B7628" s="151" t="s">
        <v>96</v>
      </c>
      <c r="C7628" s="151" t="s">
        <v>97</v>
      </c>
      <c r="D7628" s="151" t="s">
        <v>72</v>
      </c>
      <c r="E7628" s="152">
        <v>1</v>
      </c>
      <c r="F7628" s="153">
        <v>449000</v>
      </c>
      <c r="G7628" s="153">
        <v>449000</v>
      </c>
      <c r="H7628" s="50"/>
    </row>
    <row r="7629" spans="1:8" ht="43.5">
      <c r="A7629" s="151" t="s">
        <v>2402</v>
      </c>
      <c r="B7629" s="151" t="s">
        <v>81</v>
      </c>
      <c r="C7629" s="151" t="s">
        <v>82</v>
      </c>
      <c r="D7629" s="151" t="s">
        <v>72</v>
      </c>
      <c r="E7629" s="152">
        <v>8</v>
      </c>
      <c r="F7629" s="153">
        <v>159000</v>
      </c>
      <c r="G7629" s="153">
        <v>1272000</v>
      </c>
      <c r="H7629" s="50"/>
    </row>
    <row r="7630" spans="1:8" ht="43.5">
      <c r="A7630" s="151" t="s">
        <v>2402</v>
      </c>
      <c r="B7630" s="151" t="s">
        <v>101</v>
      </c>
      <c r="C7630" s="151" t="s">
        <v>102</v>
      </c>
      <c r="D7630" s="151" t="s">
        <v>78</v>
      </c>
      <c r="E7630" s="152">
        <v>9</v>
      </c>
      <c r="F7630" s="153">
        <v>139000</v>
      </c>
      <c r="G7630" s="153">
        <v>1251000</v>
      </c>
      <c r="H7630" s="50"/>
    </row>
    <row r="7631" spans="1:8" ht="43.5">
      <c r="A7631" s="151" t="s">
        <v>2402</v>
      </c>
      <c r="B7631" s="151" t="s">
        <v>88</v>
      </c>
      <c r="C7631" s="151" t="s">
        <v>89</v>
      </c>
      <c r="D7631" s="151" t="s">
        <v>72</v>
      </c>
      <c r="E7631" s="152">
        <v>3</v>
      </c>
      <c r="F7631" s="153">
        <v>299000</v>
      </c>
      <c r="G7631" s="153">
        <v>897000</v>
      </c>
      <c r="H7631" s="50"/>
    </row>
    <row r="7632" spans="1:8" ht="29.25">
      <c r="A7632" s="151" t="s">
        <v>2403</v>
      </c>
      <c r="B7632" s="151" t="s">
        <v>81</v>
      </c>
      <c r="C7632" s="151" t="s">
        <v>82</v>
      </c>
      <c r="D7632" s="151" t="s">
        <v>72</v>
      </c>
      <c r="E7632" s="152">
        <v>11</v>
      </c>
      <c r="F7632" s="153">
        <v>159000</v>
      </c>
      <c r="G7632" s="153">
        <v>1749000</v>
      </c>
      <c r="H7632" s="50"/>
    </row>
    <row r="7633" spans="1:8" ht="29.25">
      <c r="A7633" s="151" t="s">
        <v>2403</v>
      </c>
      <c r="B7633" s="151" t="s">
        <v>88</v>
      </c>
      <c r="C7633" s="151" t="s">
        <v>89</v>
      </c>
      <c r="D7633" s="151" t="s">
        <v>72</v>
      </c>
      <c r="E7633" s="152">
        <v>4</v>
      </c>
      <c r="F7633" s="153">
        <v>299000</v>
      </c>
      <c r="G7633" s="153">
        <v>1196000</v>
      </c>
      <c r="H7633" s="50"/>
    </row>
    <row r="7634" spans="1:8" ht="29.25">
      <c r="A7634" s="151" t="s">
        <v>2403</v>
      </c>
      <c r="B7634" s="151" t="s">
        <v>75</v>
      </c>
      <c r="C7634" s="151" t="s">
        <v>76</v>
      </c>
      <c r="D7634" s="151" t="s">
        <v>78</v>
      </c>
      <c r="E7634" s="152">
        <v>2</v>
      </c>
      <c r="F7634" s="153">
        <v>189000</v>
      </c>
      <c r="G7634" s="153">
        <v>378000</v>
      </c>
      <c r="H7634" s="50"/>
    </row>
    <row r="7635" spans="1:8" ht="29.25">
      <c r="A7635" s="151" t="s">
        <v>2404</v>
      </c>
      <c r="B7635" s="151" t="s">
        <v>73</v>
      </c>
      <c r="C7635" s="151" t="s">
        <v>74</v>
      </c>
      <c r="D7635" s="151" t="s">
        <v>72</v>
      </c>
      <c r="E7635" s="152">
        <v>5</v>
      </c>
      <c r="F7635" s="153">
        <v>119000</v>
      </c>
      <c r="G7635" s="153">
        <v>595000</v>
      </c>
      <c r="H7635" s="50"/>
    </row>
    <row r="7636" spans="1:8" ht="29.25">
      <c r="A7636" s="151" t="s">
        <v>2404</v>
      </c>
      <c r="B7636" s="151" t="s">
        <v>96</v>
      </c>
      <c r="C7636" s="151" t="s">
        <v>97</v>
      </c>
      <c r="D7636" s="151" t="s">
        <v>72</v>
      </c>
      <c r="E7636" s="152">
        <v>4</v>
      </c>
      <c r="F7636" s="153">
        <v>449000</v>
      </c>
      <c r="G7636" s="153">
        <v>1796000</v>
      </c>
      <c r="H7636" s="50"/>
    </row>
    <row r="7637" spans="1:8" ht="29.25">
      <c r="A7637" s="151" t="s">
        <v>2404</v>
      </c>
      <c r="B7637" s="151" t="s">
        <v>93</v>
      </c>
      <c r="C7637" s="151" t="s">
        <v>94</v>
      </c>
      <c r="D7637" s="151" t="s">
        <v>72</v>
      </c>
      <c r="E7637" s="152">
        <v>4</v>
      </c>
      <c r="F7637" s="153">
        <v>549000</v>
      </c>
      <c r="G7637" s="153">
        <v>2196000</v>
      </c>
      <c r="H7637" s="50"/>
    </row>
    <row r="7638" spans="1:8" ht="29.25">
      <c r="A7638" s="151" t="s">
        <v>2404</v>
      </c>
      <c r="B7638" s="151" t="s">
        <v>75</v>
      </c>
      <c r="C7638" s="151" t="s">
        <v>76</v>
      </c>
      <c r="D7638" s="151" t="s">
        <v>78</v>
      </c>
      <c r="E7638" s="152">
        <v>7</v>
      </c>
      <c r="F7638" s="153">
        <v>189000</v>
      </c>
      <c r="G7638" s="153">
        <v>1323000</v>
      </c>
      <c r="H7638" s="50"/>
    </row>
    <row r="7639" spans="1:8" ht="29.25">
      <c r="A7639" s="151" t="s">
        <v>2404</v>
      </c>
      <c r="B7639" s="151" t="s">
        <v>88</v>
      </c>
      <c r="C7639" s="151" t="s">
        <v>89</v>
      </c>
      <c r="D7639" s="151" t="s">
        <v>72</v>
      </c>
      <c r="E7639" s="152">
        <v>7</v>
      </c>
      <c r="F7639" s="153">
        <v>299000</v>
      </c>
      <c r="G7639" s="153">
        <v>2093000</v>
      </c>
      <c r="H7639" s="50"/>
    </row>
    <row r="7640" spans="1:8" ht="29.25">
      <c r="A7640" s="151" t="s">
        <v>2404</v>
      </c>
      <c r="B7640" s="151" t="s">
        <v>91</v>
      </c>
      <c r="C7640" s="151" t="s">
        <v>92</v>
      </c>
      <c r="D7640" s="151" t="s">
        <v>72</v>
      </c>
      <c r="E7640" s="152">
        <v>3</v>
      </c>
      <c r="F7640" s="153">
        <v>249000</v>
      </c>
      <c r="G7640" s="153">
        <v>747000</v>
      </c>
      <c r="H7640" s="50"/>
    </row>
    <row r="7641" spans="1:8" ht="29.25">
      <c r="A7641" s="151" t="s">
        <v>2405</v>
      </c>
      <c r="B7641" s="151" t="s">
        <v>83</v>
      </c>
      <c r="C7641" s="151" t="s">
        <v>84</v>
      </c>
      <c r="D7641" s="151" t="s">
        <v>72</v>
      </c>
      <c r="E7641" s="152">
        <v>6</v>
      </c>
      <c r="F7641" s="153">
        <v>125000</v>
      </c>
      <c r="G7641" s="153">
        <v>750000</v>
      </c>
      <c r="H7641" s="50"/>
    </row>
    <row r="7642" spans="1:8" ht="29.25">
      <c r="A7642" s="151" t="s">
        <v>2405</v>
      </c>
      <c r="B7642" s="151" t="s">
        <v>69</v>
      </c>
      <c r="C7642" s="151" t="s">
        <v>70</v>
      </c>
      <c r="D7642" s="151" t="s">
        <v>72</v>
      </c>
      <c r="E7642" s="152">
        <v>10</v>
      </c>
      <c r="F7642" s="153">
        <v>149000</v>
      </c>
      <c r="G7642" s="153">
        <v>1490000</v>
      </c>
      <c r="H7642" s="50"/>
    </row>
    <row r="7643" spans="1:8" ht="29.25">
      <c r="A7643" s="151" t="s">
        <v>2405</v>
      </c>
      <c r="B7643" s="151" t="s">
        <v>86</v>
      </c>
      <c r="C7643" s="151" t="s">
        <v>87</v>
      </c>
      <c r="D7643" s="151" t="s">
        <v>72</v>
      </c>
      <c r="E7643" s="152">
        <v>9</v>
      </c>
      <c r="F7643" s="153">
        <v>169000</v>
      </c>
      <c r="G7643" s="153">
        <v>1521000</v>
      </c>
      <c r="H7643" s="50"/>
    </row>
    <row r="7644" spans="1:8" ht="29.25">
      <c r="A7644" s="151" t="s">
        <v>2405</v>
      </c>
      <c r="B7644" s="151" t="s">
        <v>75</v>
      </c>
      <c r="C7644" s="151" t="s">
        <v>76</v>
      </c>
      <c r="D7644" s="151" t="s">
        <v>78</v>
      </c>
      <c r="E7644" s="152">
        <v>12</v>
      </c>
      <c r="F7644" s="153">
        <v>189000</v>
      </c>
      <c r="G7644" s="153">
        <v>2268000</v>
      </c>
      <c r="H7644" s="50"/>
    </row>
    <row r="7645" spans="1:8" ht="43.5">
      <c r="A7645" s="151" t="s">
        <v>2406</v>
      </c>
      <c r="B7645" s="151" t="s">
        <v>101</v>
      </c>
      <c r="C7645" s="151" t="s">
        <v>102</v>
      </c>
      <c r="D7645" s="151" t="s">
        <v>78</v>
      </c>
      <c r="E7645" s="152">
        <v>2</v>
      </c>
      <c r="F7645" s="153">
        <v>139000</v>
      </c>
      <c r="G7645" s="153">
        <v>278000</v>
      </c>
      <c r="H7645" s="50"/>
    </row>
    <row r="7646" spans="1:8" ht="43.5">
      <c r="A7646" s="151" t="s">
        <v>2406</v>
      </c>
      <c r="B7646" s="151" t="s">
        <v>73</v>
      </c>
      <c r="C7646" s="151" t="s">
        <v>74</v>
      </c>
      <c r="D7646" s="151" t="s">
        <v>72</v>
      </c>
      <c r="E7646" s="152">
        <v>10</v>
      </c>
      <c r="F7646" s="153">
        <v>119000</v>
      </c>
      <c r="G7646" s="153">
        <v>1190000</v>
      </c>
      <c r="H7646" s="50"/>
    </row>
    <row r="7647" spans="1:8" ht="43.5">
      <c r="A7647" s="151" t="s">
        <v>2406</v>
      </c>
      <c r="B7647" s="151" t="s">
        <v>69</v>
      </c>
      <c r="C7647" s="151" t="s">
        <v>70</v>
      </c>
      <c r="D7647" s="151" t="s">
        <v>72</v>
      </c>
      <c r="E7647" s="152">
        <v>8</v>
      </c>
      <c r="F7647" s="153">
        <v>149000</v>
      </c>
      <c r="G7647" s="153">
        <v>1192000</v>
      </c>
      <c r="H7647" s="50"/>
    </row>
    <row r="7648" spans="1:8" ht="43.5">
      <c r="A7648" s="151" t="s">
        <v>2406</v>
      </c>
      <c r="B7648" s="151" t="s">
        <v>88</v>
      </c>
      <c r="C7648" s="151" t="s">
        <v>89</v>
      </c>
      <c r="D7648" s="151" t="s">
        <v>72</v>
      </c>
      <c r="E7648" s="152">
        <v>2</v>
      </c>
      <c r="F7648" s="153">
        <v>299000</v>
      </c>
      <c r="G7648" s="153">
        <v>598000</v>
      </c>
      <c r="H7648" s="50"/>
    </row>
    <row r="7649" spans="1:8" ht="43.5">
      <c r="A7649" s="151" t="s">
        <v>2406</v>
      </c>
      <c r="B7649" s="151" t="s">
        <v>96</v>
      </c>
      <c r="C7649" s="151" t="s">
        <v>97</v>
      </c>
      <c r="D7649" s="151" t="s">
        <v>72</v>
      </c>
      <c r="E7649" s="152">
        <v>3</v>
      </c>
      <c r="F7649" s="153">
        <v>449000</v>
      </c>
      <c r="G7649" s="153">
        <v>1347000</v>
      </c>
      <c r="H7649" s="50"/>
    </row>
    <row r="7650" spans="1:8" ht="29.25">
      <c r="A7650" s="151" t="s">
        <v>2407</v>
      </c>
      <c r="B7650" s="151" t="s">
        <v>79</v>
      </c>
      <c r="C7650" s="151" t="s">
        <v>80</v>
      </c>
      <c r="D7650" s="151" t="s">
        <v>72</v>
      </c>
      <c r="E7650" s="152">
        <v>12</v>
      </c>
      <c r="F7650" s="153">
        <v>129000</v>
      </c>
      <c r="G7650" s="153">
        <v>1548000</v>
      </c>
      <c r="H7650" s="50"/>
    </row>
    <row r="7651" spans="1:8" ht="29.25">
      <c r="A7651" s="151" t="s">
        <v>2407</v>
      </c>
      <c r="B7651" s="151" t="s">
        <v>88</v>
      </c>
      <c r="C7651" s="151" t="s">
        <v>89</v>
      </c>
      <c r="D7651" s="151" t="s">
        <v>72</v>
      </c>
      <c r="E7651" s="152">
        <v>3</v>
      </c>
      <c r="F7651" s="153">
        <v>299000</v>
      </c>
      <c r="G7651" s="153">
        <v>897000</v>
      </c>
      <c r="H7651" s="50"/>
    </row>
    <row r="7652" spans="1:8" ht="29.25">
      <c r="A7652" s="151" t="s">
        <v>2407</v>
      </c>
      <c r="B7652" s="151" t="s">
        <v>101</v>
      </c>
      <c r="C7652" s="151" t="s">
        <v>102</v>
      </c>
      <c r="D7652" s="151" t="s">
        <v>78</v>
      </c>
      <c r="E7652" s="152">
        <v>2</v>
      </c>
      <c r="F7652" s="153">
        <v>139000</v>
      </c>
      <c r="G7652" s="153">
        <v>278000</v>
      </c>
      <c r="H7652" s="50"/>
    </row>
    <row r="7653" spans="1:8" ht="29.25">
      <c r="A7653" s="151" t="s">
        <v>2407</v>
      </c>
      <c r="B7653" s="151" t="s">
        <v>75</v>
      </c>
      <c r="C7653" s="151" t="s">
        <v>76</v>
      </c>
      <c r="D7653" s="151" t="s">
        <v>78</v>
      </c>
      <c r="E7653" s="152">
        <v>4</v>
      </c>
      <c r="F7653" s="153">
        <v>189000</v>
      </c>
      <c r="G7653" s="153">
        <v>756000</v>
      </c>
      <c r="H7653" s="50"/>
    </row>
    <row r="7654" spans="1:8" ht="29.25">
      <c r="A7654" s="151" t="s">
        <v>2407</v>
      </c>
      <c r="B7654" s="151" t="s">
        <v>73</v>
      </c>
      <c r="C7654" s="151" t="s">
        <v>74</v>
      </c>
      <c r="D7654" s="151" t="s">
        <v>72</v>
      </c>
      <c r="E7654" s="152">
        <v>6</v>
      </c>
      <c r="F7654" s="153">
        <v>119000</v>
      </c>
      <c r="G7654" s="153">
        <v>714000</v>
      </c>
      <c r="H7654" s="50"/>
    </row>
    <row r="7655" spans="1:8" ht="29.25">
      <c r="A7655" s="151" t="s">
        <v>2408</v>
      </c>
      <c r="B7655" s="151" t="s">
        <v>79</v>
      </c>
      <c r="C7655" s="151" t="s">
        <v>80</v>
      </c>
      <c r="D7655" s="151" t="s">
        <v>72</v>
      </c>
      <c r="E7655" s="152">
        <v>10</v>
      </c>
      <c r="F7655" s="153">
        <v>129000</v>
      </c>
      <c r="G7655" s="153">
        <v>1290000</v>
      </c>
      <c r="H7655" s="50"/>
    </row>
    <row r="7656" spans="1:8" ht="29.25">
      <c r="A7656" s="151" t="s">
        <v>2408</v>
      </c>
      <c r="B7656" s="151" t="s">
        <v>98</v>
      </c>
      <c r="C7656" s="151" t="s">
        <v>99</v>
      </c>
      <c r="D7656" s="151" t="s">
        <v>72</v>
      </c>
      <c r="E7656" s="152">
        <v>11</v>
      </c>
      <c r="F7656" s="153">
        <v>99000</v>
      </c>
      <c r="G7656" s="153">
        <v>1089000</v>
      </c>
      <c r="H7656" s="50"/>
    </row>
    <row r="7657" spans="1:8" ht="29.25">
      <c r="A7657" s="151" t="s">
        <v>2408</v>
      </c>
      <c r="B7657" s="151" t="s">
        <v>88</v>
      </c>
      <c r="C7657" s="151" t="s">
        <v>89</v>
      </c>
      <c r="D7657" s="151" t="s">
        <v>72</v>
      </c>
      <c r="E7657" s="152">
        <v>4</v>
      </c>
      <c r="F7657" s="153">
        <v>299000</v>
      </c>
      <c r="G7657" s="153">
        <v>1196000</v>
      </c>
      <c r="H7657" s="50"/>
    </row>
    <row r="7658" spans="1:8" ht="29.25">
      <c r="A7658" s="151" t="s">
        <v>2409</v>
      </c>
      <c r="B7658" s="151" t="s">
        <v>81</v>
      </c>
      <c r="C7658" s="151" t="s">
        <v>82</v>
      </c>
      <c r="D7658" s="151" t="s">
        <v>72</v>
      </c>
      <c r="E7658" s="152">
        <v>2</v>
      </c>
      <c r="F7658" s="153">
        <v>159000</v>
      </c>
      <c r="G7658" s="153">
        <v>318000</v>
      </c>
      <c r="H7658" s="50"/>
    </row>
    <row r="7659" spans="1:8" ht="29.25">
      <c r="A7659" s="151" t="s">
        <v>2409</v>
      </c>
      <c r="B7659" s="151" t="s">
        <v>73</v>
      </c>
      <c r="C7659" s="151" t="s">
        <v>74</v>
      </c>
      <c r="D7659" s="151" t="s">
        <v>72</v>
      </c>
      <c r="E7659" s="152">
        <v>8</v>
      </c>
      <c r="F7659" s="153">
        <v>119000</v>
      </c>
      <c r="G7659" s="153">
        <v>952000</v>
      </c>
      <c r="H7659" s="50"/>
    </row>
    <row r="7660" spans="1:8" ht="29.25">
      <c r="A7660" s="151" t="s">
        <v>2409</v>
      </c>
      <c r="B7660" s="151" t="s">
        <v>83</v>
      </c>
      <c r="C7660" s="151" t="s">
        <v>84</v>
      </c>
      <c r="D7660" s="151" t="s">
        <v>72</v>
      </c>
      <c r="E7660" s="152">
        <v>1</v>
      </c>
      <c r="F7660" s="153">
        <v>125000</v>
      </c>
      <c r="G7660" s="153">
        <v>125000</v>
      </c>
      <c r="H7660" s="50"/>
    </row>
    <row r="7661" spans="1:8" ht="29.25">
      <c r="A7661" s="151" t="s">
        <v>2409</v>
      </c>
      <c r="B7661" s="151" t="s">
        <v>93</v>
      </c>
      <c r="C7661" s="151" t="s">
        <v>94</v>
      </c>
      <c r="D7661" s="151" t="s">
        <v>72</v>
      </c>
      <c r="E7661" s="152">
        <v>5</v>
      </c>
      <c r="F7661" s="153">
        <v>549000</v>
      </c>
      <c r="G7661" s="153">
        <v>2745000</v>
      </c>
      <c r="H7661" s="50"/>
    </row>
    <row r="7662" spans="1:8" ht="29.25">
      <c r="A7662" s="151" t="s">
        <v>2409</v>
      </c>
      <c r="B7662" s="151" t="s">
        <v>91</v>
      </c>
      <c r="C7662" s="151" t="s">
        <v>92</v>
      </c>
      <c r="D7662" s="151" t="s">
        <v>72</v>
      </c>
      <c r="E7662" s="152">
        <v>4</v>
      </c>
      <c r="F7662" s="153">
        <v>249000</v>
      </c>
      <c r="G7662" s="153">
        <v>996000</v>
      </c>
      <c r="H7662" s="50"/>
    </row>
    <row r="7663" spans="1:8" ht="29.25">
      <c r="A7663" s="151" t="s">
        <v>2409</v>
      </c>
      <c r="B7663" s="151" t="s">
        <v>98</v>
      </c>
      <c r="C7663" s="151" t="s">
        <v>99</v>
      </c>
      <c r="D7663" s="151" t="s">
        <v>72</v>
      </c>
      <c r="E7663" s="152">
        <v>8</v>
      </c>
      <c r="F7663" s="153">
        <v>99000</v>
      </c>
      <c r="G7663" s="153">
        <v>792000</v>
      </c>
      <c r="H7663" s="50"/>
    </row>
    <row r="7664" spans="1:8" ht="43.5">
      <c r="A7664" s="151" t="s">
        <v>2410</v>
      </c>
      <c r="B7664" s="151" t="s">
        <v>86</v>
      </c>
      <c r="C7664" s="151" t="s">
        <v>87</v>
      </c>
      <c r="D7664" s="151" t="s">
        <v>72</v>
      </c>
      <c r="E7664" s="152">
        <v>9</v>
      </c>
      <c r="F7664" s="153">
        <v>169000</v>
      </c>
      <c r="G7664" s="153">
        <v>1521000</v>
      </c>
      <c r="H7664" s="50"/>
    </row>
    <row r="7665" spans="1:8" ht="29.25">
      <c r="A7665" s="151" t="s">
        <v>2411</v>
      </c>
      <c r="B7665" s="151" t="s">
        <v>83</v>
      </c>
      <c r="C7665" s="151" t="s">
        <v>84</v>
      </c>
      <c r="D7665" s="151" t="s">
        <v>72</v>
      </c>
      <c r="E7665" s="152">
        <v>7</v>
      </c>
      <c r="F7665" s="153">
        <v>125000</v>
      </c>
      <c r="G7665" s="153">
        <v>875000</v>
      </c>
      <c r="H7665" s="50"/>
    </row>
    <row r="7666" spans="1:8" ht="29.25">
      <c r="A7666" s="151" t="s">
        <v>2411</v>
      </c>
      <c r="B7666" s="151" t="s">
        <v>81</v>
      </c>
      <c r="C7666" s="151" t="s">
        <v>82</v>
      </c>
      <c r="D7666" s="151" t="s">
        <v>72</v>
      </c>
      <c r="E7666" s="152">
        <v>6</v>
      </c>
      <c r="F7666" s="153">
        <v>159000</v>
      </c>
      <c r="G7666" s="153">
        <v>954000</v>
      </c>
      <c r="H7666" s="50"/>
    </row>
    <row r="7667" spans="1:8" ht="29.25">
      <c r="A7667" s="151" t="s">
        <v>2411</v>
      </c>
      <c r="B7667" s="151" t="s">
        <v>93</v>
      </c>
      <c r="C7667" s="151" t="s">
        <v>94</v>
      </c>
      <c r="D7667" s="151" t="s">
        <v>72</v>
      </c>
      <c r="E7667" s="152">
        <v>5</v>
      </c>
      <c r="F7667" s="153">
        <v>549000</v>
      </c>
      <c r="G7667" s="153">
        <v>2745000</v>
      </c>
      <c r="H7667" s="50"/>
    </row>
    <row r="7668" spans="1:8" ht="29.25">
      <c r="A7668" s="151" t="s">
        <v>2411</v>
      </c>
      <c r="B7668" s="151" t="s">
        <v>98</v>
      </c>
      <c r="C7668" s="151" t="s">
        <v>99</v>
      </c>
      <c r="D7668" s="151" t="s">
        <v>72</v>
      </c>
      <c r="E7668" s="152">
        <v>1</v>
      </c>
      <c r="F7668" s="153">
        <v>99000</v>
      </c>
      <c r="G7668" s="153">
        <v>99000</v>
      </c>
      <c r="H7668" s="50"/>
    </row>
    <row r="7669" spans="1:8" ht="29.25">
      <c r="A7669" s="151" t="s">
        <v>2411</v>
      </c>
      <c r="B7669" s="151" t="s">
        <v>91</v>
      </c>
      <c r="C7669" s="151" t="s">
        <v>92</v>
      </c>
      <c r="D7669" s="151" t="s">
        <v>72</v>
      </c>
      <c r="E7669" s="152">
        <v>3</v>
      </c>
      <c r="F7669" s="153">
        <v>249000</v>
      </c>
      <c r="G7669" s="153">
        <v>747000</v>
      </c>
      <c r="H7669" s="50"/>
    </row>
    <row r="7670" spans="1:8" ht="29.25">
      <c r="A7670" s="151" t="s">
        <v>2412</v>
      </c>
      <c r="B7670" s="151" t="s">
        <v>96</v>
      </c>
      <c r="C7670" s="151" t="s">
        <v>97</v>
      </c>
      <c r="D7670" s="151" t="s">
        <v>72</v>
      </c>
      <c r="E7670" s="152">
        <v>3</v>
      </c>
      <c r="F7670" s="153">
        <v>449000</v>
      </c>
      <c r="G7670" s="153">
        <v>1347000</v>
      </c>
      <c r="H7670" s="50"/>
    </row>
    <row r="7671" spans="1:8" ht="29.25">
      <c r="A7671" s="151" t="s">
        <v>2412</v>
      </c>
      <c r="B7671" s="151" t="s">
        <v>101</v>
      </c>
      <c r="C7671" s="151" t="s">
        <v>102</v>
      </c>
      <c r="D7671" s="151" t="s">
        <v>78</v>
      </c>
      <c r="E7671" s="152">
        <v>7</v>
      </c>
      <c r="F7671" s="153">
        <v>139000</v>
      </c>
      <c r="G7671" s="153">
        <v>973000</v>
      </c>
      <c r="H7671" s="50"/>
    </row>
    <row r="7672" spans="1:8" ht="29.25">
      <c r="A7672" s="151" t="s">
        <v>2412</v>
      </c>
      <c r="B7672" s="151" t="s">
        <v>93</v>
      </c>
      <c r="C7672" s="151" t="s">
        <v>94</v>
      </c>
      <c r="D7672" s="151" t="s">
        <v>72</v>
      </c>
      <c r="E7672" s="152">
        <v>5</v>
      </c>
      <c r="F7672" s="153">
        <v>549000</v>
      </c>
      <c r="G7672" s="153">
        <v>2745000</v>
      </c>
      <c r="H7672" s="50"/>
    </row>
    <row r="7673" spans="1:8" ht="29.25">
      <c r="A7673" s="151" t="s">
        <v>2413</v>
      </c>
      <c r="B7673" s="151" t="s">
        <v>86</v>
      </c>
      <c r="C7673" s="151" t="s">
        <v>87</v>
      </c>
      <c r="D7673" s="151" t="s">
        <v>72</v>
      </c>
      <c r="E7673" s="152">
        <v>3</v>
      </c>
      <c r="F7673" s="153">
        <v>169000</v>
      </c>
      <c r="G7673" s="153">
        <v>507000</v>
      </c>
      <c r="H7673" s="50"/>
    </row>
    <row r="7674" spans="1:8" ht="29.25">
      <c r="A7674" s="151" t="s">
        <v>2413</v>
      </c>
      <c r="B7674" s="151" t="s">
        <v>93</v>
      </c>
      <c r="C7674" s="151" t="s">
        <v>94</v>
      </c>
      <c r="D7674" s="151" t="s">
        <v>72</v>
      </c>
      <c r="E7674" s="152">
        <v>4</v>
      </c>
      <c r="F7674" s="153">
        <v>549000</v>
      </c>
      <c r="G7674" s="153">
        <v>2196000</v>
      </c>
      <c r="H7674" s="50"/>
    </row>
    <row r="7675" spans="1:8" ht="29.25">
      <c r="A7675" s="151" t="s">
        <v>2413</v>
      </c>
      <c r="B7675" s="151" t="s">
        <v>91</v>
      </c>
      <c r="C7675" s="151" t="s">
        <v>92</v>
      </c>
      <c r="D7675" s="151" t="s">
        <v>72</v>
      </c>
      <c r="E7675" s="152">
        <v>3</v>
      </c>
      <c r="F7675" s="153">
        <v>249000</v>
      </c>
      <c r="G7675" s="153">
        <v>747000</v>
      </c>
      <c r="H7675" s="50"/>
    </row>
    <row r="7676" spans="1:8" ht="29.25">
      <c r="A7676" s="151" t="s">
        <v>2413</v>
      </c>
      <c r="B7676" s="151" t="s">
        <v>73</v>
      </c>
      <c r="C7676" s="151" t="s">
        <v>74</v>
      </c>
      <c r="D7676" s="151" t="s">
        <v>72</v>
      </c>
      <c r="E7676" s="152">
        <v>7</v>
      </c>
      <c r="F7676" s="153">
        <v>119000</v>
      </c>
      <c r="G7676" s="153">
        <v>833000</v>
      </c>
      <c r="H7676" s="50"/>
    </row>
    <row r="7677" spans="1:8" ht="29.25">
      <c r="A7677" s="151" t="s">
        <v>2413</v>
      </c>
      <c r="B7677" s="151" t="s">
        <v>98</v>
      </c>
      <c r="C7677" s="151" t="s">
        <v>99</v>
      </c>
      <c r="D7677" s="151" t="s">
        <v>72</v>
      </c>
      <c r="E7677" s="152">
        <v>4</v>
      </c>
      <c r="F7677" s="153">
        <v>99000</v>
      </c>
      <c r="G7677" s="153">
        <v>396000</v>
      </c>
      <c r="H7677" s="50"/>
    </row>
    <row r="7678" spans="1:8" ht="29.25">
      <c r="A7678" s="151" t="s">
        <v>2414</v>
      </c>
      <c r="B7678" s="151" t="s">
        <v>91</v>
      </c>
      <c r="C7678" s="151" t="s">
        <v>92</v>
      </c>
      <c r="D7678" s="151" t="s">
        <v>72</v>
      </c>
      <c r="E7678" s="152">
        <v>4</v>
      </c>
      <c r="F7678" s="153">
        <v>249000</v>
      </c>
      <c r="G7678" s="153">
        <v>996000</v>
      </c>
      <c r="H7678" s="50"/>
    </row>
    <row r="7679" spans="1:8" ht="29.25">
      <c r="A7679" s="151" t="s">
        <v>2414</v>
      </c>
      <c r="B7679" s="151" t="s">
        <v>79</v>
      </c>
      <c r="C7679" s="151" t="s">
        <v>80</v>
      </c>
      <c r="D7679" s="151" t="s">
        <v>72</v>
      </c>
      <c r="E7679" s="152">
        <v>9</v>
      </c>
      <c r="F7679" s="153">
        <v>129000</v>
      </c>
      <c r="G7679" s="153">
        <v>1161000</v>
      </c>
      <c r="H7679" s="50"/>
    </row>
    <row r="7680" spans="1:8" ht="29.25">
      <c r="A7680" s="151" t="s">
        <v>2414</v>
      </c>
      <c r="B7680" s="151" t="s">
        <v>73</v>
      </c>
      <c r="C7680" s="151" t="s">
        <v>74</v>
      </c>
      <c r="D7680" s="151" t="s">
        <v>72</v>
      </c>
      <c r="E7680" s="152">
        <v>6</v>
      </c>
      <c r="F7680" s="153">
        <v>119000</v>
      </c>
      <c r="G7680" s="153">
        <v>714000</v>
      </c>
      <c r="H7680" s="50"/>
    </row>
    <row r="7681" spans="1:8" ht="43.5">
      <c r="A7681" s="151" t="s">
        <v>2415</v>
      </c>
      <c r="B7681" s="151" t="s">
        <v>91</v>
      </c>
      <c r="C7681" s="151" t="s">
        <v>92</v>
      </c>
      <c r="D7681" s="151" t="s">
        <v>72</v>
      </c>
      <c r="E7681" s="152">
        <v>4</v>
      </c>
      <c r="F7681" s="153">
        <v>249000</v>
      </c>
      <c r="G7681" s="153">
        <v>996000</v>
      </c>
      <c r="H7681" s="50"/>
    </row>
    <row r="7682" spans="1:8" ht="43.5">
      <c r="A7682" s="151" t="s">
        <v>2415</v>
      </c>
      <c r="B7682" s="151" t="s">
        <v>83</v>
      </c>
      <c r="C7682" s="151" t="s">
        <v>84</v>
      </c>
      <c r="D7682" s="151" t="s">
        <v>72</v>
      </c>
      <c r="E7682" s="152">
        <v>11</v>
      </c>
      <c r="F7682" s="153">
        <v>125000</v>
      </c>
      <c r="G7682" s="153">
        <v>1375000</v>
      </c>
      <c r="H7682" s="50"/>
    </row>
    <row r="7683" spans="1:8" ht="43.5">
      <c r="A7683" s="151" t="s">
        <v>2415</v>
      </c>
      <c r="B7683" s="151" t="s">
        <v>73</v>
      </c>
      <c r="C7683" s="151" t="s">
        <v>74</v>
      </c>
      <c r="D7683" s="151" t="s">
        <v>72</v>
      </c>
      <c r="E7683" s="152">
        <v>1</v>
      </c>
      <c r="F7683" s="153">
        <v>119000</v>
      </c>
      <c r="G7683" s="153">
        <v>119000</v>
      </c>
      <c r="H7683" s="50"/>
    </row>
    <row r="7684" spans="1:8" ht="29.25">
      <c r="A7684" s="151" t="s">
        <v>2416</v>
      </c>
      <c r="B7684" s="151" t="s">
        <v>73</v>
      </c>
      <c r="C7684" s="151" t="s">
        <v>74</v>
      </c>
      <c r="D7684" s="151" t="s">
        <v>72</v>
      </c>
      <c r="E7684" s="152">
        <v>3</v>
      </c>
      <c r="F7684" s="153">
        <v>119000</v>
      </c>
      <c r="G7684" s="153">
        <v>357000</v>
      </c>
      <c r="H7684" s="50"/>
    </row>
    <row r="7685" spans="1:8" ht="29.25">
      <c r="A7685" s="151" t="s">
        <v>2416</v>
      </c>
      <c r="B7685" s="151" t="s">
        <v>86</v>
      </c>
      <c r="C7685" s="151" t="s">
        <v>87</v>
      </c>
      <c r="D7685" s="151" t="s">
        <v>72</v>
      </c>
      <c r="E7685" s="152">
        <v>6</v>
      </c>
      <c r="F7685" s="153">
        <v>169000</v>
      </c>
      <c r="G7685" s="153">
        <v>1014000</v>
      </c>
      <c r="H7685" s="50"/>
    </row>
    <row r="7686" spans="1:8" ht="29.25">
      <c r="A7686" s="151" t="s">
        <v>2416</v>
      </c>
      <c r="B7686" s="151" t="s">
        <v>93</v>
      </c>
      <c r="C7686" s="151" t="s">
        <v>94</v>
      </c>
      <c r="D7686" s="151" t="s">
        <v>72</v>
      </c>
      <c r="E7686" s="152">
        <v>3</v>
      </c>
      <c r="F7686" s="153">
        <v>549000</v>
      </c>
      <c r="G7686" s="153">
        <v>1647000</v>
      </c>
      <c r="H7686" s="50"/>
    </row>
    <row r="7687" spans="1:8" ht="29.25">
      <c r="A7687" s="151" t="s">
        <v>2416</v>
      </c>
      <c r="B7687" s="151" t="s">
        <v>98</v>
      </c>
      <c r="C7687" s="151" t="s">
        <v>99</v>
      </c>
      <c r="D7687" s="151" t="s">
        <v>72</v>
      </c>
      <c r="E7687" s="152">
        <v>3</v>
      </c>
      <c r="F7687" s="153">
        <v>99000</v>
      </c>
      <c r="G7687" s="153">
        <v>297000</v>
      </c>
      <c r="H7687" s="50"/>
    </row>
    <row r="7688" spans="1:8" ht="29.25">
      <c r="A7688" s="151" t="s">
        <v>2416</v>
      </c>
      <c r="B7688" s="151" t="s">
        <v>81</v>
      </c>
      <c r="C7688" s="151" t="s">
        <v>82</v>
      </c>
      <c r="D7688" s="151" t="s">
        <v>72</v>
      </c>
      <c r="E7688" s="152">
        <v>3</v>
      </c>
      <c r="F7688" s="153">
        <v>159000</v>
      </c>
      <c r="G7688" s="153">
        <v>477000</v>
      </c>
      <c r="H7688" s="50"/>
    </row>
    <row r="7689" spans="1:8" ht="29.25">
      <c r="A7689" s="151" t="s">
        <v>2417</v>
      </c>
      <c r="B7689" s="151" t="s">
        <v>73</v>
      </c>
      <c r="C7689" s="151" t="s">
        <v>74</v>
      </c>
      <c r="D7689" s="151" t="s">
        <v>72</v>
      </c>
      <c r="E7689" s="152">
        <v>2</v>
      </c>
      <c r="F7689" s="153">
        <v>119000</v>
      </c>
      <c r="G7689" s="153">
        <v>238000</v>
      </c>
      <c r="H7689" s="50"/>
    </row>
    <row r="7690" spans="1:8" ht="29.25">
      <c r="A7690" s="151" t="s">
        <v>2417</v>
      </c>
      <c r="B7690" s="151" t="s">
        <v>81</v>
      </c>
      <c r="C7690" s="151" t="s">
        <v>82</v>
      </c>
      <c r="D7690" s="151" t="s">
        <v>72</v>
      </c>
      <c r="E7690" s="152">
        <v>7</v>
      </c>
      <c r="F7690" s="153">
        <v>159000</v>
      </c>
      <c r="G7690" s="153">
        <v>1113000</v>
      </c>
      <c r="H7690" s="50"/>
    </row>
    <row r="7691" spans="1:8" ht="29.25">
      <c r="A7691" s="151" t="s">
        <v>2417</v>
      </c>
      <c r="B7691" s="151" t="s">
        <v>101</v>
      </c>
      <c r="C7691" s="151" t="s">
        <v>102</v>
      </c>
      <c r="D7691" s="151" t="s">
        <v>78</v>
      </c>
      <c r="E7691" s="152">
        <v>11</v>
      </c>
      <c r="F7691" s="153">
        <v>139000</v>
      </c>
      <c r="G7691" s="153">
        <v>1529000</v>
      </c>
      <c r="H7691" s="50"/>
    </row>
    <row r="7692" spans="1:8" ht="29.25">
      <c r="A7692" s="151" t="s">
        <v>2417</v>
      </c>
      <c r="B7692" s="151" t="s">
        <v>86</v>
      </c>
      <c r="C7692" s="151" t="s">
        <v>87</v>
      </c>
      <c r="D7692" s="151" t="s">
        <v>72</v>
      </c>
      <c r="E7692" s="152">
        <v>4</v>
      </c>
      <c r="F7692" s="153">
        <v>169000</v>
      </c>
      <c r="G7692" s="153">
        <v>676000</v>
      </c>
      <c r="H7692" s="50"/>
    </row>
    <row r="7693" spans="1:8" ht="29.25">
      <c r="A7693" s="151" t="s">
        <v>2417</v>
      </c>
      <c r="B7693" s="151" t="s">
        <v>79</v>
      </c>
      <c r="C7693" s="151" t="s">
        <v>80</v>
      </c>
      <c r="D7693" s="151" t="s">
        <v>72</v>
      </c>
      <c r="E7693" s="152">
        <v>9</v>
      </c>
      <c r="F7693" s="153">
        <v>129000</v>
      </c>
      <c r="G7693" s="153">
        <v>1161000</v>
      </c>
      <c r="H7693" s="50"/>
    </row>
    <row r="7694" spans="1:8" ht="29.25">
      <c r="A7694" s="151" t="s">
        <v>2418</v>
      </c>
      <c r="B7694" s="151" t="s">
        <v>98</v>
      </c>
      <c r="C7694" s="151" t="s">
        <v>99</v>
      </c>
      <c r="D7694" s="151" t="s">
        <v>72</v>
      </c>
      <c r="E7694" s="152">
        <v>8</v>
      </c>
      <c r="F7694" s="153">
        <v>99000</v>
      </c>
      <c r="G7694" s="153">
        <v>792000</v>
      </c>
      <c r="H7694" s="50"/>
    </row>
    <row r="7695" spans="1:8" ht="29.25">
      <c r="A7695" s="151" t="s">
        <v>2418</v>
      </c>
      <c r="B7695" s="151" t="s">
        <v>101</v>
      </c>
      <c r="C7695" s="151" t="s">
        <v>102</v>
      </c>
      <c r="D7695" s="151" t="s">
        <v>78</v>
      </c>
      <c r="E7695" s="152">
        <v>2</v>
      </c>
      <c r="F7695" s="153">
        <v>139000</v>
      </c>
      <c r="G7695" s="153">
        <v>278000</v>
      </c>
      <c r="H7695" s="50"/>
    </row>
    <row r="7696" spans="1:8" ht="29.25">
      <c r="A7696" s="151" t="s">
        <v>2418</v>
      </c>
      <c r="B7696" s="151" t="s">
        <v>86</v>
      </c>
      <c r="C7696" s="151" t="s">
        <v>87</v>
      </c>
      <c r="D7696" s="151" t="s">
        <v>72</v>
      </c>
      <c r="E7696" s="152">
        <v>10</v>
      </c>
      <c r="F7696" s="153">
        <v>169000</v>
      </c>
      <c r="G7696" s="153">
        <v>1690000</v>
      </c>
      <c r="H7696" s="50"/>
    </row>
    <row r="7697" spans="1:8" ht="29.25">
      <c r="A7697" s="151" t="s">
        <v>2418</v>
      </c>
      <c r="B7697" s="151" t="s">
        <v>69</v>
      </c>
      <c r="C7697" s="151" t="s">
        <v>70</v>
      </c>
      <c r="D7697" s="151" t="s">
        <v>72</v>
      </c>
      <c r="E7697" s="152">
        <v>5</v>
      </c>
      <c r="F7697" s="153">
        <v>149000</v>
      </c>
      <c r="G7697" s="153">
        <v>745000</v>
      </c>
      <c r="H7697" s="50"/>
    </row>
    <row r="7698" spans="1:8" ht="43.5">
      <c r="A7698" s="151" t="s">
        <v>2419</v>
      </c>
      <c r="B7698" s="151" t="s">
        <v>69</v>
      </c>
      <c r="C7698" s="151" t="s">
        <v>70</v>
      </c>
      <c r="D7698" s="151" t="s">
        <v>72</v>
      </c>
      <c r="E7698" s="152">
        <v>10</v>
      </c>
      <c r="F7698" s="153">
        <v>149000</v>
      </c>
      <c r="G7698" s="153">
        <v>1490000</v>
      </c>
      <c r="H7698" s="50"/>
    </row>
    <row r="7699" spans="1:8" ht="43.5">
      <c r="A7699" s="151" t="s">
        <v>2419</v>
      </c>
      <c r="B7699" s="151" t="s">
        <v>83</v>
      </c>
      <c r="C7699" s="151" t="s">
        <v>84</v>
      </c>
      <c r="D7699" s="151" t="s">
        <v>72</v>
      </c>
      <c r="E7699" s="152">
        <v>5</v>
      </c>
      <c r="F7699" s="153">
        <v>125000</v>
      </c>
      <c r="G7699" s="153">
        <v>625000</v>
      </c>
      <c r="H7699" s="50"/>
    </row>
    <row r="7700" spans="1:8" ht="43.5">
      <c r="A7700" s="151" t="s">
        <v>2420</v>
      </c>
      <c r="B7700" s="151" t="s">
        <v>69</v>
      </c>
      <c r="C7700" s="151" t="s">
        <v>70</v>
      </c>
      <c r="D7700" s="151" t="s">
        <v>72</v>
      </c>
      <c r="E7700" s="152">
        <v>4</v>
      </c>
      <c r="F7700" s="153">
        <v>149000</v>
      </c>
      <c r="G7700" s="153">
        <v>596000</v>
      </c>
      <c r="H7700" s="50"/>
    </row>
    <row r="7701" spans="1:8" ht="43.5">
      <c r="A7701" s="151" t="s">
        <v>2420</v>
      </c>
      <c r="B7701" s="151" t="s">
        <v>83</v>
      </c>
      <c r="C7701" s="151" t="s">
        <v>84</v>
      </c>
      <c r="D7701" s="151" t="s">
        <v>72</v>
      </c>
      <c r="E7701" s="152">
        <v>3</v>
      </c>
      <c r="F7701" s="153">
        <v>125000</v>
      </c>
      <c r="G7701" s="153">
        <v>375000</v>
      </c>
      <c r="H7701" s="50"/>
    </row>
    <row r="7702" spans="1:8" ht="29.25">
      <c r="A7702" s="151" t="s">
        <v>2421</v>
      </c>
      <c r="B7702" s="151" t="s">
        <v>96</v>
      </c>
      <c r="C7702" s="151" t="s">
        <v>97</v>
      </c>
      <c r="D7702" s="151" t="s">
        <v>72</v>
      </c>
      <c r="E7702" s="152">
        <v>4</v>
      </c>
      <c r="F7702" s="153">
        <v>449000</v>
      </c>
      <c r="G7702" s="153">
        <v>1796000</v>
      </c>
      <c r="H7702" s="50"/>
    </row>
    <row r="7703" spans="1:8" ht="29.25">
      <c r="A7703" s="151" t="s">
        <v>2421</v>
      </c>
      <c r="B7703" s="151" t="s">
        <v>101</v>
      </c>
      <c r="C7703" s="151" t="s">
        <v>102</v>
      </c>
      <c r="D7703" s="151" t="s">
        <v>78</v>
      </c>
      <c r="E7703" s="152">
        <v>11</v>
      </c>
      <c r="F7703" s="153">
        <v>139000</v>
      </c>
      <c r="G7703" s="153">
        <v>1529000</v>
      </c>
      <c r="H7703" s="50"/>
    </row>
    <row r="7704" spans="1:8" ht="29.25">
      <c r="A7704" s="151" t="s">
        <v>2421</v>
      </c>
      <c r="B7704" s="151" t="s">
        <v>93</v>
      </c>
      <c r="C7704" s="151" t="s">
        <v>94</v>
      </c>
      <c r="D7704" s="151" t="s">
        <v>72</v>
      </c>
      <c r="E7704" s="152">
        <v>4</v>
      </c>
      <c r="F7704" s="153">
        <v>549000</v>
      </c>
      <c r="G7704" s="153">
        <v>2196000</v>
      </c>
      <c r="H7704" s="50"/>
    </row>
    <row r="7705" spans="1:8" ht="43.5">
      <c r="A7705" s="151" t="s">
        <v>2422</v>
      </c>
      <c r="B7705" s="151" t="s">
        <v>83</v>
      </c>
      <c r="C7705" s="151" t="s">
        <v>84</v>
      </c>
      <c r="D7705" s="151" t="s">
        <v>72</v>
      </c>
      <c r="E7705" s="152">
        <v>1</v>
      </c>
      <c r="F7705" s="153">
        <v>125000</v>
      </c>
      <c r="G7705" s="153">
        <v>125000</v>
      </c>
      <c r="H7705" s="50"/>
    </row>
    <row r="7706" spans="1:8" ht="43.5">
      <c r="A7706" s="151" t="s">
        <v>2422</v>
      </c>
      <c r="B7706" s="151" t="s">
        <v>96</v>
      </c>
      <c r="C7706" s="151" t="s">
        <v>97</v>
      </c>
      <c r="D7706" s="151" t="s">
        <v>72</v>
      </c>
      <c r="E7706" s="152">
        <v>1</v>
      </c>
      <c r="F7706" s="153">
        <v>449000</v>
      </c>
      <c r="G7706" s="153">
        <v>449000</v>
      </c>
      <c r="H7706" s="50"/>
    </row>
    <row r="7707" spans="1:8" ht="43.5">
      <c r="A7707" s="151" t="s">
        <v>2422</v>
      </c>
      <c r="B7707" s="151" t="s">
        <v>75</v>
      </c>
      <c r="C7707" s="151" t="s">
        <v>76</v>
      </c>
      <c r="D7707" s="151" t="s">
        <v>78</v>
      </c>
      <c r="E7707" s="152">
        <v>1</v>
      </c>
      <c r="F7707" s="153">
        <v>189000</v>
      </c>
      <c r="G7707" s="153">
        <v>189000</v>
      </c>
      <c r="H7707" s="50"/>
    </row>
    <row r="7708" spans="1:8" ht="43.5">
      <c r="A7708" s="151" t="s">
        <v>2423</v>
      </c>
      <c r="B7708" s="151" t="s">
        <v>73</v>
      </c>
      <c r="C7708" s="151" t="s">
        <v>74</v>
      </c>
      <c r="D7708" s="151" t="s">
        <v>72</v>
      </c>
      <c r="E7708" s="152">
        <v>1</v>
      </c>
      <c r="F7708" s="153">
        <v>119000</v>
      </c>
      <c r="G7708" s="153">
        <v>119000</v>
      </c>
      <c r="H7708" s="50"/>
    </row>
    <row r="7709" spans="1:8" ht="43.5">
      <c r="A7709" s="151" t="s">
        <v>2423</v>
      </c>
      <c r="B7709" s="151" t="s">
        <v>79</v>
      </c>
      <c r="C7709" s="151" t="s">
        <v>80</v>
      </c>
      <c r="D7709" s="151" t="s">
        <v>72</v>
      </c>
      <c r="E7709" s="152">
        <v>12</v>
      </c>
      <c r="F7709" s="153">
        <v>129000</v>
      </c>
      <c r="G7709" s="153">
        <v>1548000</v>
      </c>
      <c r="H7709" s="50"/>
    </row>
    <row r="7710" spans="1:8" ht="43.5">
      <c r="A7710" s="151" t="s">
        <v>2423</v>
      </c>
      <c r="B7710" s="151" t="s">
        <v>96</v>
      </c>
      <c r="C7710" s="151" t="s">
        <v>97</v>
      </c>
      <c r="D7710" s="151" t="s">
        <v>72</v>
      </c>
      <c r="E7710" s="152">
        <v>2</v>
      </c>
      <c r="F7710" s="153">
        <v>449000</v>
      </c>
      <c r="G7710" s="153">
        <v>898000</v>
      </c>
      <c r="H7710" s="50"/>
    </row>
    <row r="7711" spans="1:8" ht="43.5">
      <c r="A7711" s="151" t="s">
        <v>2423</v>
      </c>
      <c r="B7711" s="151" t="s">
        <v>91</v>
      </c>
      <c r="C7711" s="151" t="s">
        <v>92</v>
      </c>
      <c r="D7711" s="151" t="s">
        <v>72</v>
      </c>
      <c r="E7711" s="152">
        <v>6</v>
      </c>
      <c r="F7711" s="153">
        <v>249000</v>
      </c>
      <c r="G7711" s="153">
        <v>1494000</v>
      </c>
      <c r="H7711" s="50"/>
    </row>
    <row r="7712" spans="1:8" ht="43.5">
      <c r="A7712" s="151" t="s">
        <v>2424</v>
      </c>
      <c r="B7712" s="151" t="s">
        <v>79</v>
      </c>
      <c r="C7712" s="151" t="s">
        <v>80</v>
      </c>
      <c r="D7712" s="151" t="s">
        <v>72</v>
      </c>
      <c r="E7712" s="152">
        <v>8</v>
      </c>
      <c r="F7712" s="153">
        <v>129000</v>
      </c>
      <c r="G7712" s="153">
        <v>1032000</v>
      </c>
      <c r="H7712" s="50"/>
    </row>
    <row r="7713" spans="1:8" ht="43.5">
      <c r="A7713" s="151" t="s">
        <v>2424</v>
      </c>
      <c r="B7713" s="151" t="s">
        <v>75</v>
      </c>
      <c r="C7713" s="151" t="s">
        <v>76</v>
      </c>
      <c r="D7713" s="151" t="s">
        <v>78</v>
      </c>
      <c r="E7713" s="152">
        <v>6</v>
      </c>
      <c r="F7713" s="153">
        <v>189000</v>
      </c>
      <c r="G7713" s="153">
        <v>1134000</v>
      </c>
      <c r="H7713" s="50"/>
    </row>
    <row r="7714" spans="1:8" ht="43.5">
      <c r="A7714" s="151" t="s">
        <v>2424</v>
      </c>
      <c r="B7714" s="151" t="s">
        <v>73</v>
      </c>
      <c r="C7714" s="151" t="s">
        <v>74</v>
      </c>
      <c r="D7714" s="151" t="s">
        <v>72</v>
      </c>
      <c r="E7714" s="152">
        <v>2</v>
      </c>
      <c r="F7714" s="153">
        <v>119000</v>
      </c>
      <c r="G7714" s="153">
        <v>238000</v>
      </c>
      <c r="H7714" s="50"/>
    </row>
    <row r="7715" spans="1:8" ht="29.25">
      <c r="A7715" s="151" t="s">
        <v>2425</v>
      </c>
      <c r="B7715" s="151" t="s">
        <v>79</v>
      </c>
      <c r="C7715" s="151" t="s">
        <v>80</v>
      </c>
      <c r="D7715" s="151" t="s">
        <v>72</v>
      </c>
      <c r="E7715" s="152">
        <v>12</v>
      </c>
      <c r="F7715" s="153">
        <v>129000</v>
      </c>
      <c r="G7715" s="153">
        <v>1548000</v>
      </c>
      <c r="H7715" s="50"/>
    </row>
    <row r="7716" spans="1:8" ht="29.25">
      <c r="A7716" s="151" t="s">
        <v>2425</v>
      </c>
      <c r="B7716" s="151" t="s">
        <v>91</v>
      </c>
      <c r="C7716" s="151" t="s">
        <v>92</v>
      </c>
      <c r="D7716" s="151" t="s">
        <v>72</v>
      </c>
      <c r="E7716" s="152">
        <v>6</v>
      </c>
      <c r="F7716" s="153">
        <v>249000</v>
      </c>
      <c r="G7716" s="153">
        <v>1494000</v>
      </c>
      <c r="H7716" s="50"/>
    </row>
    <row r="7717" spans="1:8" ht="43.5">
      <c r="A7717" s="151" t="s">
        <v>2426</v>
      </c>
      <c r="B7717" s="151" t="s">
        <v>88</v>
      </c>
      <c r="C7717" s="151" t="s">
        <v>89</v>
      </c>
      <c r="D7717" s="151" t="s">
        <v>72</v>
      </c>
      <c r="E7717" s="152">
        <v>1</v>
      </c>
      <c r="F7717" s="153">
        <v>299000</v>
      </c>
      <c r="G7717" s="153">
        <v>299000</v>
      </c>
      <c r="H7717" s="50"/>
    </row>
    <row r="7718" spans="1:8" ht="43.5">
      <c r="A7718" s="151" t="s">
        <v>2426</v>
      </c>
      <c r="B7718" s="151" t="s">
        <v>83</v>
      </c>
      <c r="C7718" s="151" t="s">
        <v>84</v>
      </c>
      <c r="D7718" s="151" t="s">
        <v>72</v>
      </c>
      <c r="E7718" s="152">
        <v>8</v>
      </c>
      <c r="F7718" s="153">
        <v>125000</v>
      </c>
      <c r="G7718" s="153">
        <v>1000000</v>
      </c>
      <c r="H7718" s="50"/>
    </row>
    <row r="7719" spans="1:8" ht="43.5">
      <c r="A7719" s="151" t="s">
        <v>2426</v>
      </c>
      <c r="B7719" s="151" t="s">
        <v>73</v>
      </c>
      <c r="C7719" s="151" t="s">
        <v>74</v>
      </c>
      <c r="D7719" s="151" t="s">
        <v>72</v>
      </c>
      <c r="E7719" s="152">
        <v>5</v>
      </c>
      <c r="F7719" s="153">
        <v>119000</v>
      </c>
      <c r="G7719" s="153">
        <v>595000</v>
      </c>
      <c r="H7719" s="50"/>
    </row>
    <row r="7720" spans="1:8" ht="43.5">
      <c r="A7720" s="151" t="s">
        <v>2426</v>
      </c>
      <c r="B7720" s="151" t="s">
        <v>81</v>
      </c>
      <c r="C7720" s="151" t="s">
        <v>82</v>
      </c>
      <c r="D7720" s="151" t="s">
        <v>72</v>
      </c>
      <c r="E7720" s="152">
        <v>8</v>
      </c>
      <c r="F7720" s="153">
        <v>159000</v>
      </c>
      <c r="G7720" s="153">
        <v>1272000</v>
      </c>
      <c r="H7720" s="50"/>
    </row>
    <row r="7721" spans="1:8" ht="29.25">
      <c r="A7721" s="151" t="s">
        <v>2427</v>
      </c>
      <c r="B7721" s="151" t="s">
        <v>83</v>
      </c>
      <c r="C7721" s="151" t="s">
        <v>84</v>
      </c>
      <c r="D7721" s="151" t="s">
        <v>72</v>
      </c>
      <c r="E7721" s="152">
        <v>5</v>
      </c>
      <c r="F7721" s="153">
        <v>125000</v>
      </c>
      <c r="G7721" s="153">
        <v>625000</v>
      </c>
      <c r="H7721" s="50"/>
    </row>
    <row r="7722" spans="1:8" ht="29.25">
      <c r="A7722" s="151" t="s">
        <v>2427</v>
      </c>
      <c r="B7722" s="151" t="s">
        <v>96</v>
      </c>
      <c r="C7722" s="151" t="s">
        <v>97</v>
      </c>
      <c r="D7722" s="151" t="s">
        <v>72</v>
      </c>
      <c r="E7722" s="152">
        <v>2</v>
      </c>
      <c r="F7722" s="153">
        <v>449000</v>
      </c>
      <c r="G7722" s="153">
        <v>898000</v>
      </c>
      <c r="H7722" s="50"/>
    </row>
    <row r="7723" spans="1:8" ht="29.25">
      <c r="A7723" s="151" t="s">
        <v>2427</v>
      </c>
      <c r="B7723" s="151" t="s">
        <v>73</v>
      </c>
      <c r="C7723" s="151" t="s">
        <v>74</v>
      </c>
      <c r="D7723" s="151" t="s">
        <v>72</v>
      </c>
      <c r="E7723" s="152">
        <v>11</v>
      </c>
      <c r="F7723" s="153">
        <v>119000</v>
      </c>
      <c r="G7723" s="153">
        <v>1309000</v>
      </c>
      <c r="H7723" s="50"/>
    </row>
    <row r="7724" spans="1:8" ht="29.25">
      <c r="A7724" s="151" t="s">
        <v>2427</v>
      </c>
      <c r="B7724" s="151" t="s">
        <v>75</v>
      </c>
      <c r="C7724" s="151" t="s">
        <v>76</v>
      </c>
      <c r="D7724" s="151" t="s">
        <v>78</v>
      </c>
      <c r="E7724" s="152">
        <v>2</v>
      </c>
      <c r="F7724" s="153">
        <v>189000</v>
      </c>
      <c r="G7724" s="153">
        <v>378000</v>
      </c>
      <c r="H7724" s="50"/>
    </row>
    <row r="7725" spans="1:8" ht="29.25">
      <c r="A7725" s="151" t="s">
        <v>2428</v>
      </c>
      <c r="B7725" s="151" t="s">
        <v>79</v>
      </c>
      <c r="C7725" s="151" t="s">
        <v>80</v>
      </c>
      <c r="D7725" s="151" t="s">
        <v>72</v>
      </c>
      <c r="E7725" s="152">
        <v>10</v>
      </c>
      <c r="F7725" s="153">
        <v>129000</v>
      </c>
      <c r="G7725" s="153">
        <v>1290000</v>
      </c>
      <c r="H7725" s="50"/>
    </row>
    <row r="7726" spans="1:8" ht="29.25">
      <c r="A7726" s="151" t="s">
        <v>2428</v>
      </c>
      <c r="B7726" s="151" t="s">
        <v>86</v>
      </c>
      <c r="C7726" s="151" t="s">
        <v>87</v>
      </c>
      <c r="D7726" s="151" t="s">
        <v>72</v>
      </c>
      <c r="E7726" s="152">
        <v>12</v>
      </c>
      <c r="F7726" s="153">
        <v>169000</v>
      </c>
      <c r="G7726" s="153">
        <v>2028000</v>
      </c>
      <c r="H7726" s="50"/>
    </row>
    <row r="7727" spans="1:8" ht="29.25">
      <c r="A7727" s="151" t="s">
        <v>2428</v>
      </c>
      <c r="B7727" s="151" t="s">
        <v>73</v>
      </c>
      <c r="C7727" s="151" t="s">
        <v>74</v>
      </c>
      <c r="D7727" s="151" t="s">
        <v>72</v>
      </c>
      <c r="E7727" s="152">
        <v>1</v>
      </c>
      <c r="F7727" s="153">
        <v>119000</v>
      </c>
      <c r="G7727" s="153">
        <v>119000</v>
      </c>
      <c r="H7727" s="50"/>
    </row>
    <row r="7728" spans="1:8" ht="29.25">
      <c r="A7728" s="151" t="s">
        <v>2428</v>
      </c>
      <c r="B7728" s="151" t="s">
        <v>81</v>
      </c>
      <c r="C7728" s="151" t="s">
        <v>82</v>
      </c>
      <c r="D7728" s="151" t="s">
        <v>72</v>
      </c>
      <c r="E7728" s="152">
        <v>11</v>
      </c>
      <c r="F7728" s="153">
        <v>159000</v>
      </c>
      <c r="G7728" s="153">
        <v>1749000</v>
      </c>
      <c r="H7728" s="50"/>
    </row>
    <row r="7729" spans="1:8" ht="29.25">
      <c r="A7729" s="151" t="s">
        <v>2429</v>
      </c>
      <c r="B7729" s="151" t="s">
        <v>69</v>
      </c>
      <c r="C7729" s="151" t="s">
        <v>70</v>
      </c>
      <c r="D7729" s="151" t="s">
        <v>72</v>
      </c>
      <c r="E7729" s="152">
        <v>4</v>
      </c>
      <c r="F7729" s="153">
        <v>149000</v>
      </c>
      <c r="G7729" s="153">
        <v>596000</v>
      </c>
      <c r="H7729" s="50"/>
    </row>
    <row r="7730" spans="1:8" ht="29.25">
      <c r="A7730" s="151" t="s">
        <v>2429</v>
      </c>
      <c r="B7730" s="151" t="s">
        <v>81</v>
      </c>
      <c r="C7730" s="151" t="s">
        <v>82</v>
      </c>
      <c r="D7730" s="151" t="s">
        <v>72</v>
      </c>
      <c r="E7730" s="152">
        <v>1</v>
      </c>
      <c r="F7730" s="153">
        <v>159000</v>
      </c>
      <c r="G7730" s="153">
        <v>159000</v>
      </c>
      <c r="H7730" s="50"/>
    </row>
    <row r="7731" spans="1:8" ht="29.25">
      <c r="A7731" s="151" t="s">
        <v>2429</v>
      </c>
      <c r="B7731" s="151" t="s">
        <v>88</v>
      </c>
      <c r="C7731" s="151" t="s">
        <v>89</v>
      </c>
      <c r="D7731" s="151" t="s">
        <v>72</v>
      </c>
      <c r="E7731" s="152">
        <v>4</v>
      </c>
      <c r="F7731" s="153">
        <v>299000</v>
      </c>
      <c r="G7731" s="153">
        <v>1196000</v>
      </c>
      <c r="H7731" s="50"/>
    </row>
    <row r="7732" spans="1:8" ht="29.25">
      <c r="A7732" s="151" t="s">
        <v>2430</v>
      </c>
      <c r="B7732" s="151" t="s">
        <v>91</v>
      </c>
      <c r="C7732" s="151" t="s">
        <v>92</v>
      </c>
      <c r="D7732" s="151" t="s">
        <v>72</v>
      </c>
      <c r="E7732" s="152">
        <v>5</v>
      </c>
      <c r="F7732" s="153">
        <v>249000</v>
      </c>
      <c r="G7732" s="153">
        <v>1245000</v>
      </c>
      <c r="H7732" s="50"/>
    </row>
    <row r="7733" spans="1:8" ht="29.25">
      <c r="A7733" s="151" t="s">
        <v>2430</v>
      </c>
      <c r="B7733" s="151" t="s">
        <v>96</v>
      </c>
      <c r="C7733" s="151" t="s">
        <v>97</v>
      </c>
      <c r="D7733" s="151" t="s">
        <v>72</v>
      </c>
      <c r="E7733" s="152">
        <v>3</v>
      </c>
      <c r="F7733" s="153">
        <v>449000</v>
      </c>
      <c r="G7733" s="153">
        <v>1347000</v>
      </c>
      <c r="H7733" s="50"/>
    </row>
    <row r="7734" spans="1:8" ht="29.25">
      <c r="A7734" s="151" t="s">
        <v>2430</v>
      </c>
      <c r="B7734" s="151" t="s">
        <v>81</v>
      </c>
      <c r="C7734" s="151" t="s">
        <v>82</v>
      </c>
      <c r="D7734" s="151" t="s">
        <v>72</v>
      </c>
      <c r="E7734" s="152">
        <v>12</v>
      </c>
      <c r="F7734" s="153">
        <v>159000</v>
      </c>
      <c r="G7734" s="153">
        <v>1908000</v>
      </c>
      <c r="H7734" s="50"/>
    </row>
    <row r="7735" spans="1:8" ht="29.25">
      <c r="A7735" s="151" t="s">
        <v>2430</v>
      </c>
      <c r="B7735" s="151" t="s">
        <v>101</v>
      </c>
      <c r="C7735" s="151" t="s">
        <v>102</v>
      </c>
      <c r="D7735" s="151" t="s">
        <v>78</v>
      </c>
      <c r="E7735" s="152">
        <v>5</v>
      </c>
      <c r="F7735" s="153">
        <v>139000</v>
      </c>
      <c r="G7735" s="153">
        <v>695000</v>
      </c>
      <c r="H7735" s="50"/>
    </row>
    <row r="7736" spans="1:8" ht="29.25">
      <c r="A7736" s="151" t="s">
        <v>2430</v>
      </c>
      <c r="B7736" s="151" t="s">
        <v>69</v>
      </c>
      <c r="C7736" s="151" t="s">
        <v>70</v>
      </c>
      <c r="D7736" s="151" t="s">
        <v>72</v>
      </c>
      <c r="E7736" s="152">
        <v>5</v>
      </c>
      <c r="F7736" s="153">
        <v>149000</v>
      </c>
      <c r="G7736" s="153">
        <v>745000</v>
      </c>
      <c r="H7736" s="50"/>
    </row>
    <row r="7737" spans="1:8" ht="29.25">
      <c r="A7737" s="151" t="s">
        <v>2431</v>
      </c>
      <c r="B7737" s="151" t="s">
        <v>81</v>
      </c>
      <c r="C7737" s="151" t="s">
        <v>82</v>
      </c>
      <c r="D7737" s="151" t="s">
        <v>72</v>
      </c>
      <c r="E7737" s="152">
        <v>3</v>
      </c>
      <c r="F7737" s="153">
        <v>159000</v>
      </c>
      <c r="G7737" s="153">
        <v>477000</v>
      </c>
      <c r="H7737" s="50"/>
    </row>
    <row r="7738" spans="1:8" ht="29.25">
      <c r="A7738" s="151" t="s">
        <v>2431</v>
      </c>
      <c r="B7738" s="151" t="s">
        <v>98</v>
      </c>
      <c r="C7738" s="151" t="s">
        <v>99</v>
      </c>
      <c r="D7738" s="151" t="s">
        <v>72</v>
      </c>
      <c r="E7738" s="152">
        <v>9</v>
      </c>
      <c r="F7738" s="153">
        <v>99000</v>
      </c>
      <c r="G7738" s="153">
        <v>891000</v>
      </c>
      <c r="H7738" s="50"/>
    </row>
    <row r="7739" spans="1:8" ht="29.25">
      <c r="A7739" s="151" t="s">
        <v>2431</v>
      </c>
      <c r="B7739" s="151" t="s">
        <v>83</v>
      </c>
      <c r="C7739" s="151" t="s">
        <v>84</v>
      </c>
      <c r="D7739" s="151" t="s">
        <v>72</v>
      </c>
      <c r="E7739" s="152">
        <v>4</v>
      </c>
      <c r="F7739" s="153">
        <v>125000</v>
      </c>
      <c r="G7739" s="153">
        <v>500000</v>
      </c>
      <c r="H7739" s="50"/>
    </row>
    <row r="7740" spans="1:8" ht="43.5">
      <c r="A7740" s="151" t="s">
        <v>2432</v>
      </c>
      <c r="B7740" s="151" t="s">
        <v>73</v>
      </c>
      <c r="C7740" s="151" t="s">
        <v>74</v>
      </c>
      <c r="D7740" s="151" t="s">
        <v>72</v>
      </c>
      <c r="E7740" s="152">
        <v>7</v>
      </c>
      <c r="F7740" s="153">
        <v>119000</v>
      </c>
      <c r="G7740" s="153">
        <v>833000</v>
      </c>
      <c r="H7740" s="50"/>
    </row>
    <row r="7741" spans="1:8" ht="43.5">
      <c r="A7741" s="151" t="s">
        <v>2432</v>
      </c>
      <c r="B7741" s="151" t="s">
        <v>83</v>
      </c>
      <c r="C7741" s="151" t="s">
        <v>84</v>
      </c>
      <c r="D7741" s="151" t="s">
        <v>72</v>
      </c>
      <c r="E7741" s="152">
        <v>10</v>
      </c>
      <c r="F7741" s="153">
        <v>125000</v>
      </c>
      <c r="G7741" s="153">
        <v>1250000</v>
      </c>
      <c r="H7741" s="50"/>
    </row>
    <row r="7742" spans="1:8" ht="43.5">
      <c r="A7742" s="151" t="s">
        <v>2433</v>
      </c>
      <c r="B7742" s="151" t="s">
        <v>101</v>
      </c>
      <c r="C7742" s="151" t="s">
        <v>102</v>
      </c>
      <c r="D7742" s="151" t="s">
        <v>78</v>
      </c>
      <c r="E7742" s="152">
        <v>11</v>
      </c>
      <c r="F7742" s="153">
        <v>139000</v>
      </c>
      <c r="G7742" s="153">
        <v>1529000</v>
      </c>
      <c r="H7742" s="50"/>
    </row>
    <row r="7743" spans="1:8" ht="43.5">
      <c r="A7743" s="151" t="s">
        <v>2433</v>
      </c>
      <c r="B7743" s="151" t="s">
        <v>98</v>
      </c>
      <c r="C7743" s="151" t="s">
        <v>99</v>
      </c>
      <c r="D7743" s="151" t="s">
        <v>72</v>
      </c>
      <c r="E7743" s="152">
        <v>12</v>
      </c>
      <c r="F7743" s="153">
        <v>99000</v>
      </c>
      <c r="G7743" s="153">
        <v>1188000</v>
      </c>
      <c r="H7743" s="50"/>
    </row>
    <row r="7744" spans="1:8" ht="43.5">
      <c r="A7744" s="151" t="s">
        <v>2433</v>
      </c>
      <c r="B7744" s="151" t="s">
        <v>81</v>
      </c>
      <c r="C7744" s="151" t="s">
        <v>82</v>
      </c>
      <c r="D7744" s="151" t="s">
        <v>72</v>
      </c>
      <c r="E7744" s="152">
        <v>1</v>
      </c>
      <c r="F7744" s="153">
        <v>159000</v>
      </c>
      <c r="G7744" s="153">
        <v>159000</v>
      </c>
      <c r="H7744" s="50"/>
    </row>
    <row r="7745" spans="1:8" ht="29.25">
      <c r="A7745" s="151" t="s">
        <v>2434</v>
      </c>
      <c r="B7745" s="151" t="s">
        <v>75</v>
      </c>
      <c r="C7745" s="151" t="s">
        <v>76</v>
      </c>
      <c r="D7745" s="151" t="s">
        <v>78</v>
      </c>
      <c r="E7745" s="152">
        <v>12</v>
      </c>
      <c r="F7745" s="153">
        <v>189000</v>
      </c>
      <c r="G7745" s="153">
        <v>2268000</v>
      </c>
      <c r="H7745" s="50"/>
    </row>
    <row r="7746" spans="1:8" ht="29.25">
      <c r="A7746" s="151" t="s">
        <v>2434</v>
      </c>
      <c r="B7746" s="151" t="s">
        <v>101</v>
      </c>
      <c r="C7746" s="151" t="s">
        <v>102</v>
      </c>
      <c r="D7746" s="151" t="s">
        <v>78</v>
      </c>
      <c r="E7746" s="152">
        <v>11</v>
      </c>
      <c r="F7746" s="153">
        <v>139000</v>
      </c>
      <c r="G7746" s="153">
        <v>1529000</v>
      </c>
      <c r="H7746" s="50"/>
    </row>
    <row r="7747" spans="1:8" ht="29.25">
      <c r="A7747" s="151" t="s">
        <v>2434</v>
      </c>
      <c r="B7747" s="151" t="s">
        <v>69</v>
      </c>
      <c r="C7747" s="151" t="s">
        <v>70</v>
      </c>
      <c r="D7747" s="151" t="s">
        <v>72</v>
      </c>
      <c r="E7747" s="152">
        <v>11</v>
      </c>
      <c r="F7747" s="153">
        <v>149000</v>
      </c>
      <c r="G7747" s="153">
        <v>1639000</v>
      </c>
      <c r="H7747" s="50"/>
    </row>
    <row r="7748" spans="1:8" ht="43.5">
      <c r="A7748" s="151" t="s">
        <v>2435</v>
      </c>
      <c r="B7748" s="151" t="s">
        <v>69</v>
      </c>
      <c r="C7748" s="151" t="s">
        <v>70</v>
      </c>
      <c r="D7748" s="151" t="s">
        <v>72</v>
      </c>
      <c r="E7748" s="152">
        <v>10</v>
      </c>
      <c r="F7748" s="153">
        <v>149000</v>
      </c>
      <c r="G7748" s="153">
        <v>1490000</v>
      </c>
      <c r="H7748" s="50"/>
    </row>
    <row r="7749" spans="1:8" ht="43.5">
      <c r="A7749" s="151" t="s">
        <v>2435</v>
      </c>
      <c r="B7749" s="151" t="s">
        <v>83</v>
      </c>
      <c r="C7749" s="151" t="s">
        <v>84</v>
      </c>
      <c r="D7749" s="151" t="s">
        <v>72</v>
      </c>
      <c r="E7749" s="152">
        <v>6</v>
      </c>
      <c r="F7749" s="153">
        <v>125000</v>
      </c>
      <c r="G7749" s="153">
        <v>750000</v>
      </c>
      <c r="H7749" s="50"/>
    </row>
    <row r="7750" spans="1:8" ht="43.5">
      <c r="A7750" s="151" t="s">
        <v>2435</v>
      </c>
      <c r="B7750" s="151" t="s">
        <v>91</v>
      </c>
      <c r="C7750" s="151" t="s">
        <v>92</v>
      </c>
      <c r="D7750" s="151" t="s">
        <v>72</v>
      </c>
      <c r="E7750" s="152">
        <v>3</v>
      </c>
      <c r="F7750" s="153">
        <v>249000</v>
      </c>
      <c r="G7750" s="153">
        <v>747000</v>
      </c>
      <c r="H7750" s="50"/>
    </row>
    <row r="7751" spans="1:8" ht="29.25">
      <c r="A7751" s="151" t="s">
        <v>2436</v>
      </c>
      <c r="B7751" s="151" t="s">
        <v>73</v>
      </c>
      <c r="C7751" s="151" t="s">
        <v>74</v>
      </c>
      <c r="D7751" s="151" t="s">
        <v>72</v>
      </c>
      <c r="E7751" s="152">
        <v>9</v>
      </c>
      <c r="F7751" s="153">
        <v>119000</v>
      </c>
      <c r="G7751" s="153">
        <v>1071000</v>
      </c>
      <c r="H7751" s="50"/>
    </row>
    <row r="7752" spans="1:8" ht="29.25">
      <c r="A7752" s="151" t="s">
        <v>2436</v>
      </c>
      <c r="B7752" s="151" t="s">
        <v>75</v>
      </c>
      <c r="C7752" s="151" t="s">
        <v>76</v>
      </c>
      <c r="D7752" s="151" t="s">
        <v>78</v>
      </c>
      <c r="E7752" s="152">
        <v>7</v>
      </c>
      <c r="F7752" s="153">
        <v>189000</v>
      </c>
      <c r="G7752" s="153">
        <v>1323000</v>
      </c>
      <c r="H7752" s="50"/>
    </row>
    <row r="7753" spans="1:8" ht="29.25">
      <c r="A7753" s="151" t="s">
        <v>2436</v>
      </c>
      <c r="B7753" s="151" t="s">
        <v>91</v>
      </c>
      <c r="C7753" s="151" t="s">
        <v>92</v>
      </c>
      <c r="D7753" s="151" t="s">
        <v>72</v>
      </c>
      <c r="E7753" s="152">
        <v>6</v>
      </c>
      <c r="F7753" s="153">
        <v>249000</v>
      </c>
      <c r="G7753" s="153">
        <v>1494000</v>
      </c>
      <c r="H7753" s="50"/>
    </row>
    <row r="7754" spans="1:8" ht="29.25">
      <c r="A7754" s="151" t="s">
        <v>2436</v>
      </c>
      <c r="B7754" s="151" t="s">
        <v>79</v>
      </c>
      <c r="C7754" s="151" t="s">
        <v>80</v>
      </c>
      <c r="D7754" s="151" t="s">
        <v>72</v>
      </c>
      <c r="E7754" s="152">
        <v>6</v>
      </c>
      <c r="F7754" s="153">
        <v>129000</v>
      </c>
      <c r="G7754" s="153">
        <v>774000</v>
      </c>
      <c r="H7754" s="50"/>
    </row>
    <row r="7755" spans="1:8" ht="29.25">
      <c r="A7755" s="151" t="s">
        <v>2436</v>
      </c>
      <c r="B7755" s="151" t="s">
        <v>83</v>
      </c>
      <c r="C7755" s="151" t="s">
        <v>84</v>
      </c>
      <c r="D7755" s="151" t="s">
        <v>72</v>
      </c>
      <c r="E7755" s="152">
        <v>8</v>
      </c>
      <c r="F7755" s="153">
        <v>125000</v>
      </c>
      <c r="G7755" s="153">
        <v>1000000</v>
      </c>
      <c r="H7755" s="50"/>
    </row>
    <row r="7756" spans="1:8" ht="29.25">
      <c r="A7756" s="151" t="s">
        <v>2437</v>
      </c>
      <c r="B7756" s="151" t="s">
        <v>98</v>
      </c>
      <c r="C7756" s="151" t="s">
        <v>99</v>
      </c>
      <c r="D7756" s="151" t="s">
        <v>72</v>
      </c>
      <c r="E7756" s="152">
        <v>2</v>
      </c>
      <c r="F7756" s="153">
        <v>99000</v>
      </c>
      <c r="G7756" s="153">
        <v>198000</v>
      </c>
      <c r="H7756" s="50"/>
    </row>
    <row r="7757" spans="1:8" ht="29.25">
      <c r="A7757" s="151" t="s">
        <v>2437</v>
      </c>
      <c r="B7757" s="151" t="s">
        <v>73</v>
      </c>
      <c r="C7757" s="151" t="s">
        <v>74</v>
      </c>
      <c r="D7757" s="151" t="s">
        <v>72</v>
      </c>
      <c r="E7757" s="152">
        <v>8</v>
      </c>
      <c r="F7757" s="153">
        <v>119000</v>
      </c>
      <c r="G7757" s="153">
        <v>952000</v>
      </c>
      <c r="H7757" s="50"/>
    </row>
    <row r="7758" spans="1:8" ht="43.5">
      <c r="A7758" s="151" t="s">
        <v>2438</v>
      </c>
      <c r="B7758" s="151" t="s">
        <v>86</v>
      </c>
      <c r="C7758" s="151" t="s">
        <v>87</v>
      </c>
      <c r="D7758" s="151" t="s">
        <v>72</v>
      </c>
      <c r="E7758" s="152">
        <v>2</v>
      </c>
      <c r="F7758" s="153">
        <v>169000</v>
      </c>
      <c r="G7758" s="153">
        <v>338000</v>
      </c>
      <c r="H7758" s="50"/>
    </row>
    <row r="7759" spans="1:8" ht="43.5">
      <c r="A7759" s="151" t="s">
        <v>2438</v>
      </c>
      <c r="B7759" s="151" t="s">
        <v>69</v>
      </c>
      <c r="C7759" s="151" t="s">
        <v>70</v>
      </c>
      <c r="D7759" s="151" t="s">
        <v>72</v>
      </c>
      <c r="E7759" s="152">
        <v>7</v>
      </c>
      <c r="F7759" s="153">
        <v>149000</v>
      </c>
      <c r="G7759" s="153">
        <v>1043000</v>
      </c>
      <c r="H7759" s="50"/>
    </row>
    <row r="7760" spans="1:8" ht="43.5">
      <c r="A7760" s="151" t="s">
        <v>2438</v>
      </c>
      <c r="B7760" s="151" t="s">
        <v>73</v>
      </c>
      <c r="C7760" s="151" t="s">
        <v>74</v>
      </c>
      <c r="D7760" s="151" t="s">
        <v>72</v>
      </c>
      <c r="E7760" s="152">
        <v>9</v>
      </c>
      <c r="F7760" s="153">
        <v>119000</v>
      </c>
      <c r="G7760" s="153">
        <v>1071000</v>
      </c>
      <c r="H7760" s="50"/>
    </row>
    <row r="7761" spans="1:8" ht="43.5">
      <c r="A7761" s="151" t="s">
        <v>2438</v>
      </c>
      <c r="B7761" s="151" t="s">
        <v>75</v>
      </c>
      <c r="C7761" s="151" t="s">
        <v>76</v>
      </c>
      <c r="D7761" s="151" t="s">
        <v>78</v>
      </c>
      <c r="E7761" s="152">
        <v>1</v>
      </c>
      <c r="F7761" s="153">
        <v>189000</v>
      </c>
      <c r="G7761" s="153">
        <v>189000</v>
      </c>
      <c r="H7761" s="50"/>
    </row>
    <row r="7762" spans="1:8" ht="43.5">
      <c r="A7762" s="151" t="s">
        <v>2439</v>
      </c>
      <c r="B7762" s="151" t="s">
        <v>69</v>
      </c>
      <c r="C7762" s="151" t="s">
        <v>70</v>
      </c>
      <c r="D7762" s="151" t="s">
        <v>72</v>
      </c>
      <c r="E7762" s="152">
        <v>1</v>
      </c>
      <c r="F7762" s="153">
        <v>149000</v>
      </c>
      <c r="G7762" s="153">
        <v>149000</v>
      </c>
      <c r="H7762" s="50"/>
    </row>
    <row r="7763" spans="1:8" ht="29.25">
      <c r="A7763" s="151" t="s">
        <v>2440</v>
      </c>
      <c r="B7763" s="151" t="s">
        <v>98</v>
      </c>
      <c r="C7763" s="151" t="s">
        <v>99</v>
      </c>
      <c r="D7763" s="151" t="s">
        <v>72</v>
      </c>
      <c r="E7763" s="152">
        <v>5</v>
      </c>
      <c r="F7763" s="153">
        <v>99000</v>
      </c>
      <c r="G7763" s="153">
        <v>495000</v>
      </c>
      <c r="H7763" s="50"/>
    </row>
    <row r="7764" spans="1:8" ht="29.25">
      <c r="A7764" s="151" t="s">
        <v>2440</v>
      </c>
      <c r="B7764" s="151" t="s">
        <v>88</v>
      </c>
      <c r="C7764" s="151" t="s">
        <v>89</v>
      </c>
      <c r="D7764" s="151" t="s">
        <v>72</v>
      </c>
      <c r="E7764" s="152">
        <v>6</v>
      </c>
      <c r="F7764" s="153">
        <v>299000</v>
      </c>
      <c r="G7764" s="153">
        <v>1794000</v>
      </c>
      <c r="H7764" s="50"/>
    </row>
    <row r="7765" spans="1:8" ht="29.25">
      <c r="A7765" s="151" t="s">
        <v>2440</v>
      </c>
      <c r="B7765" s="151" t="s">
        <v>86</v>
      </c>
      <c r="C7765" s="151" t="s">
        <v>87</v>
      </c>
      <c r="D7765" s="151" t="s">
        <v>72</v>
      </c>
      <c r="E7765" s="152">
        <v>12</v>
      </c>
      <c r="F7765" s="153">
        <v>169000</v>
      </c>
      <c r="G7765" s="153">
        <v>2028000</v>
      </c>
      <c r="H7765" s="50"/>
    </row>
    <row r="7766" spans="1:8" ht="29.25">
      <c r="A7766" s="151" t="s">
        <v>2440</v>
      </c>
      <c r="B7766" s="151" t="s">
        <v>69</v>
      </c>
      <c r="C7766" s="151" t="s">
        <v>70</v>
      </c>
      <c r="D7766" s="151" t="s">
        <v>72</v>
      </c>
      <c r="E7766" s="152">
        <v>7</v>
      </c>
      <c r="F7766" s="153">
        <v>149000</v>
      </c>
      <c r="G7766" s="153">
        <v>1043000</v>
      </c>
      <c r="H7766" s="50"/>
    </row>
    <row r="7767" spans="1:8" ht="43.5">
      <c r="A7767" s="151" t="s">
        <v>2441</v>
      </c>
      <c r="B7767" s="151" t="s">
        <v>73</v>
      </c>
      <c r="C7767" s="151" t="s">
        <v>74</v>
      </c>
      <c r="D7767" s="151" t="s">
        <v>72</v>
      </c>
      <c r="E7767" s="152">
        <v>10</v>
      </c>
      <c r="F7767" s="153">
        <v>119000</v>
      </c>
      <c r="G7767" s="153">
        <v>1190000</v>
      </c>
      <c r="H7767" s="50"/>
    </row>
    <row r="7768" spans="1:8" ht="43.5">
      <c r="A7768" s="151" t="s">
        <v>2441</v>
      </c>
      <c r="B7768" s="151" t="s">
        <v>81</v>
      </c>
      <c r="C7768" s="151" t="s">
        <v>82</v>
      </c>
      <c r="D7768" s="151" t="s">
        <v>72</v>
      </c>
      <c r="E7768" s="152">
        <v>3</v>
      </c>
      <c r="F7768" s="153">
        <v>159000</v>
      </c>
      <c r="G7768" s="153">
        <v>477000</v>
      </c>
      <c r="H7768" s="50"/>
    </row>
    <row r="7769" spans="1:8" ht="43.5">
      <c r="A7769" s="151" t="s">
        <v>2441</v>
      </c>
      <c r="B7769" s="151" t="s">
        <v>75</v>
      </c>
      <c r="C7769" s="151" t="s">
        <v>76</v>
      </c>
      <c r="D7769" s="151" t="s">
        <v>78</v>
      </c>
      <c r="E7769" s="152">
        <v>4</v>
      </c>
      <c r="F7769" s="153">
        <v>189000</v>
      </c>
      <c r="G7769" s="153">
        <v>756000</v>
      </c>
      <c r="H7769" s="50"/>
    </row>
    <row r="7770" spans="1:8" ht="43.5">
      <c r="A7770" s="151" t="s">
        <v>2441</v>
      </c>
      <c r="B7770" s="151" t="s">
        <v>98</v>
      </c>
      <c r="C7770" s="151" t="s">
        <v>99</v>
      </c>
      <c r="D7770" s="151" t="s">
        <v>72</v>
      </c>
      <c r="E7770" s="152">
        <v>6</v>
      </c>
      <c r="F7770" s="153">
        <v>99000</v>
      </c>
      <c r="G7770" s="153">
        <v>594000</v>
      </c>
      <c r="H7770" s="50"/>
    </row>
    <row r="7771" spans="1:8" ht="43.5">
      <c r="A7771" s="151" t="s">
        <v>2441</v>
      </c>
      <c r="B7771" s="151" t="s">
        <v>101</v>
      </c>
      <c r="C7771" s="151" t="s">
        <v>102</v>
      </c>
      <c r="D7771" s="151" t="s">
        <v>78</v>
      </c>
      <c r="E7771" s="152">
        <v>12</v>
      </c>
      <c r="F7771" s="153">
        <v>139000</v>
      </c>
      <c r="G7771" s="153">
        <v>1668000</v>
      </c>
      <c r="H7771" s="50"/>
    </row>
    <row r="7772" spans="1:8" ht="43.5">
      <c r="A7772" s="151" t="s">
        <v>2442</v>
      </c>
      <c r="B7772" s="151" t="s">
        <v>75</v>
      </c>
      <c r="C7772" s="151" t="s">
        <v>76</v>
      </c>
      <c r="D7772" s="151" t="s">
        <v>78</v>
      </c>
      <c r="E7772" s="152">
        <v>2</v>
      </c>
      <c r="F7772" s="153">
        <v>189000</v>
      </c>
      <c r="G7772" s="153">
        <v>378000</v>
      </c>
      <c r="H7772" s="50"/>
    </row>
    <row r="7773" spans="1:8" ht="43.5">
      <c r="A7773" s="151" t="s">
        <v>2442</v>
      </c>
      <c r="B7773" s="151" t="s">
        <v>101</v>
      </c>
      <c r="C7773" s="151" t="s">
        <v>102</v>
      </c>
      <c r="D7773" s="151" t="s">
        <v>78</v>
      </c>
      <c r="E7773" s="152">
        <v>2</v>
      </c>
      <c r="F7773" s="153">
        <v>139000</v>
      </c>
      <c r="G7773" s="153">
        <v>278000</v>
      </c>
      <c r="H7773" s="50"/>
    </row>
    <row r="7774" spans="1:8" ht="43.5">
      <c r="A7774" s="151" t="s">
        <v>2442</v>
      </c>
      <c r="B7774" s="151" t="s">
        <v>96</v>
      </c>
      <c r="C7774" s="151" t="s">
        <v>97</v>
      </c>
      <c r="D7774" s="151" t="s">
        <v>72</v>
      </c>
      <c r="E7774" s="152">
        <v>4</v>
      </c>
      <c r="F7774" s="153">
        <v>449000</v>
      </c>
      <c r="G7774" s="153">
        <v>1796000</v>
      </c>
      <c r="H7774" s="50"/>
    </row>
    <row r="7775" spans="1:8" ht="29.25">
      <c r="A7775" s="151" t="s">
        <v>2443</v>
      </c>
      <c r="B7775" s="151" t="s">
        <v>73</v>
      </c>
      <c r="C7775" s="151" t="s">
        <v>74</v>
      </c>
      <c r="D7775" s="151" t="s">
        <v>72</v>
      </c>
      <c r="E7775" s="152">
        <v>4</v>
      </c>
      <c r="F7775" s="153">
        <v>119000</v>
      </c>
      <c r="G7775" s="153">
        <v>476000</v>
      </c>
      <c r="H7775" s="50"/>
    </row>
    <row r="7776" spans="1:8" ht="29.25">
      <c r="A7776" s="151" t="s">
        <v>2443</v>
      </c>
      <c r="B7776" s="151" t="s">
        <v>86</v>
      </c>
      <c r="C7776" s="151" t="s">
        <v>87</v>
      </c>
      <c r="D7776" s="151" t="s">
        <v>72</v>
      </c>
      <c r="E7776" s="152">
        <v>9</v>
      </c>
      <c r="F7776" s="153">
        <v>169000</v>
      </c>
      <c r="G7776" s="153">
        <v>1521000</v>
      </c>
      <c r="H7776" s="50"/>
    </row>
    <row r="7777" spans="1:8" ht="29.25">
      <c r="A7777" s="151" t="s">
        <v>2443</v>
      </c>
      <c r="B7777" s="151" t="s">
        <v>75</v>
      </c>
      <c r="C7777" s="151" t="s">
        <v>76</v>
      </c>
      <c r="D7777" s="151" t="s">
        <v>78</v>
      </c>
      <c r="E7777" s="152">
        <v>4</v>
      </c>
      <c r="F7777" s="153">
        <v>189000</v>
      </c>
      <c r="G7777" s="153">
        <v>756000</v>
      </c>
      <c r="H7777" s="50"/>
    </row>
    <row r="7778" spans="1:8" ht="29.25">
      <c r="A7778" s="151" t="s">
        <v>2443</v>
      </c>
      <c r="B7778" s="151" t="s">
        <v>83</v>
      </c>
      <c r="C7778" s="151" t="s">
        <v>84</v>
      </c>
      <c r="D7778" s="151" t="s">
        <v>72</v>
      </c>
      <c r="E7778" s="152">
        <v>11</v>
      </c>
      <c r="F7778" s="153">
        <v>125000</v>
      </c>
      <c r="G7778" s="153">
        <v>1375000</v>
      </c>
      <c r="H7778" s="50"/>
    </row>
    <row r="7779" spans="1:8" ht="29.25">
      <c r="A7779" s="151" t="s">
        <v>2444</v>
      </c>
      <c r="B7779" s="151" t="s">
        <v>101</v>
      </c>
      <c r="C7779" s="151" t="s">
        <v>102</v>
      </c>
      <c r="D7779" s="151" t="s">
        <v>78</v>
      </c>
      <c r="E7779" s="152">
        <v>4</v>
      </c>
      <c r="F7779" s="153">
        <v>139000</v>
      </c>
      <c r="G7779" s="153">
        <v>556000</v>
      </c>
      <c r="H7779" s="50"/>
    </row>
    <row r="7780" spans="1:8" ht="29.25">
      <c r="A7780" s="151" t="s">
        <v>2444</v>
      </c>
      <c r="B7780" s="151" t="s">
        <v>79</v>
      </c>
      <c r="C7780" s="151" t="s">
        <v>80</v>
      </c>
      <c r="D7780" s="151" t="s">
        <v>72</v>
      </c>
      <c r="E7780" s="152">
        <v>2</v>
      </c>
      <c r="F7780" s="153">
        <v>129000</v>
      </c>
      <c r="G7780" s="153">
        <v>258000</v>
      </c>
      <c r="H7780" s="50"/>
    </row>
    <row r="7781" spans="1:8" ht="43.5">
      <c r="A7781" s="151" t="s">
        <v>2445</v>
      </c>
      <c r="B7781" s="151" t="s">
        <v>75</v>
      </c>
      <c r="C7781" s="151" t="s">
        <v>76</v>
      </c>
      <c r="D7781" s="151" t="s">
        <v>78</v>
      </c>
      <c r="E7781" s="152">
        <v>6</v>
      </c>
      <c r="F7781" s="153">
        <v>189000</v>
      </c>
      <c r="G7781" s="153">
        <v>1134000</v>
      </c>
      <c r="H7781" s="50"/>
    </row>
    <row r="7782" spans="1:8" ht="43.5">
      <c r="A7782" s="151" t="s">
        <v>2445</v>
      </c>
      <c r="B7782" s="151" t="s">
        <v>96</v>
      </c>
      <c r="C7782" s="151" t="s">
        <v>97</v>
      </c>
      <c r="D7782" s="151" t="s">
        <v>72</v>
      </c>
      <c r="E7782" s="152">
        <v>2</v>
      </c>
      <c r="F7782" s="153">
        <v>449000</v>
      </c>
      <c r="G7782" s="153">
        <v>898000</v>
      </c>
      <c r="H7782" s="50"/>
    </row>
    <row r="7783" spans="1:8" ht="43.5">
      <c r="A7783" s="151" t="s">
        <v>2445</v>
      </c>
      <c r="B7783" s="151" t="s">
        <v>91</v>
      </c>
      <c r="C7783" s="151" t="s">
        <v>92</v>
      </c>
      <c r="D7783" s="151" t="s">
        <v>72</v>
      </c>
      <c r="E7783" s="152">
        <v>7</v>
      </c>
      <c r="F7783" s="153">
        <v>249000</v>
      </c>
      <c r="G7783" s="153">
        <v>1743000</v>
      </c>
      <c r="H7783" s="50"/>
    </row>
    <row r="7784" spans="1:8" ht="43.5">
      <c r="A7784" s="151" t="s">
        <v>2445</v>
      </c>
      <c r="B7784" s="151" t="s">
        <v>83</v>
      </c>
      <c r="C7784" s="151" t="s">
        <v>84</v>
      </c>
      <c r="D7784" s="151" t="s">
        <v>72</v>
      </c>
      <c r="E7784" s="152">
        <v>10</v>
      </c>
      <c r="F7784" s="153">
        <v>125000</v>
      </c>
      <c r="G7784" s="153">
        <v>1250000</v>
      </c>
      <c r="H7784" s="50"/>
    </row>
    <row r="7785" spans="1:8" ht="43.5">
      <c r="A7785" s="151" t="s">
        <v>2445</v>
      </c>
      <c r="B7785" s="151" t="s">
        <v>93</v>
      </c>
      <c r="C7785" s="151" t="s">
        <v>94</v>
      </c>
      <c r="D7785" s="151" t="s">
        <v>72</v>
      </c>
      <c r="E7785" s="152">
        <v>3</v>
      </c>
      <c r="F7785" s="153">
        <v>549000</v>
      </c>
      <c r="G7785" s="153">
        <v>1647000</v>
      </c>
      <c r="H7785" s="50"/>
    </row>
    <row r="7786" spans="1:8" ht="29.25">
      <c r="A7786" s="151" t="s">
        <v>2446</v>
      </c>
      <c r="B7786" s="151" t="s">
        <v>86</v>
      </c>
      <c r="C7786" s="151" t="s">
        <v>87</v>
      </c>
      <c r="D7786" s="151" t="s">
        <v>72</v>
      </c>
      <c r="E7786" s="152">
        <v>6</v>
      </c>
      <c r="F7786" s="153">
        <v>169000</v>
      </c>
      <c r="G7786" s="153">
        <v>1014000</v>
      </c>
      <c r="H7786" s="50"/>
    </row>
    <row r="7787" spans="1:8" ht="29.25">
      <c r="A7787" s="151" t="s">
        <v>2446</v>
      </c>
      <c r="B7787" s="151" t="s">
        <v>83</v>
      </c>
      <c r="C7787" s="151" t="s">
        <v>84</v>
      </c>
      <c r="D7787" s="151" t="s">
        <v>72</v>
      </c>
      <c r="E7787" s="152">
        <v>1</v>
      </c>
      <c r="F7787" s="153">
        <v>125000</v>
      </c>
      <c r="G7787" s="153">
        <v>125000</v>
      </c>
      <c r="H7787" s="50"/>
    </row>
    <row r="7788" spans="1:8" ht="29.25">
      <c r="A7788" s="151" t="s">
        <v>2446</v>
      </c>
      <c r="B7788" s="151" t="s">
        <v>98</v>
      </c>
      <c r="C7788" s="151" t="s">
        <v>99</v>
      </c>
      <c r="D7788" s="151" t="s">
        <v>72</v>
      </c>
      <c r="E7788" s="152">
        <v>11</v>
      </c>
      <c r="F7788" s="153">
        <v>99000</v>
      </c>
      <c r="G7788" s="153">
        <v>1089000</v>
      </c>
      <c r="H7788" s="50"/>
    </row>
    <row r="7789" spans="1:8" ht="29.25">
      <c r="A7789" s="151" t="s">
        <v>2446</v>
      </c>
      <c r="B7789" s="151" t="s">
        <v>69</v>
      </c>
      <c r="C7789" s="151" t="s">
        <v>70</v>
      </c>
      <c r="D7789" s="151" t="s">
        <v>72</v>
      </c>
      <c r="E7789" s="152">
        <v>6</v>
      </c>
      <c r="F7789" s="153">
        <v>149000</v>
      </c>
      <c r="G7789" s="153">
        <v>894000</v>
      </c>
      <c r="H7789" s="50"/>
    </row>
    <row r="7790" spans="1:8" ht="29.25">
      <c r="A7790" s="151" t="s">
        <v>2446</v>
      </c>
      <c r="B7790" s="151" t="s">
        <v>101</v>
      </c>
      <c r="C7790" s="151" t="s">
        <v>102</v>
      </c>
      <c r="D7790" s="151" t="s">
        <v>78</v>
      </c>
      <c r="E7790" s="152">
        <v>7</v>
      </c>
      <c r="F7790" s="153">
        <v>139000</v>
      </c>
      <c r="G7790" s="153">
        <v>973000</v>
      </c>
      <c r="H7790" s="50"/>
    </row>
    <row r="7791" spans="1:8" ht="43.5">
      <c r="A7791" s="151" t="s">
        <v>2447</v>
      </c>
      <c r="B7791" s="151" t="s">
        <v>69</v>
      </c>
      <c r="C7791" s="151" t="s">
        <v>70</v>
      </c>
      <c r="D7791" s="151" t="s">
        <v>72</v>
      </c>
      <c r="E7791" s="152">
        <v>4</v>
      </c>
      <c r="F7791" s="153">
        <v>149000</v>
      </c>
      <c r="G7791" s="153">
        <v>596000</v>
      </c>
      <c r="H7791" s="50"/>
    </row>
    <row r="7792" spans="1:8" ht="43.5">
      <c r="A7792" s="151" t="s">
        <v>2448</v>
      </c>
      <c r="B7792" s="151" t="s">
        <v>91</v>
      </c>
      <c r="C7792" s="151" t="s">
        <v>92</v>
      </c>
      <c r="D7792" s="151" t="s">
        <v>72</v>
      </c>
      <c r="E7792" s="152">
        <v>6</v>
      </c>
      <c r="F7792" s="153">
        <v>249000</v>
      </c>
      <c r="G7792" s="153">
        <v>1494000</v>
      </c>
      <c r="H7792" s="50"/>
    </row>
    <row r="7793" spans="1:8" ht="43.5">
      <c r="A7793" s="151" t="s">
        <v>2448</v>
      </c>
      <c r="B7793" s="151" t="s">
        <v>93</v>
      </c>
      <c r="C7793" s="151" t="s">
        <v>94</v>
      </c>
      <c r="D7793" s="151" t="s">
        <v>72</v>
      </c>
      <c r="E7793" s="152">
        <v>3</v>
      </c>
      <c r="F7793" s="153">
        <v>549000</v>
      </c>
      <c r="G7793" s="153">
        <v>1647000</v>
      </c>
      <c r="H7793" s="50"/>
    </row>
    <row r="7794" spans="1:8" ht="43.5">
      <c r="A7794" s="151" t="s">
        <v>2448</v>
      </c>
      <c r="B7794" s="151" t="s">
        <v>81</v>
      </c>
      <c r="C7794" s="151" t="s">
        <v>82</v>
      </c>
      <c r="D7794" s="151" t="s">
        <v>72</v>
      </c>
      <c r="E7794" s="152">
        <v>12</v>
      </c>
      <c r="F7794" s="153">
        <v>159000</v>
      </c>
      <c r="G7794" s="153">
        <v>1908000</v>
      </c>
      <c r="H7794" s="50"/>
    </row>
    <row r="7795" spans="1:8" ht="43.5">
      <c r="A7795" s="151" t="s">
        <v>2449</v>
      </c>
      <c r="B7795" s="151" t="s">
        <v>93</v>
      </c>
      <c r="C7795" s="151" t="s">
        <v>94</v>
      </c>
      <c r="D7795" s="151" t="s">
        <v>72</v>
      </c>
      <c r="E7795" s="152">
        <v>1</v>
      </c>
      <c r="F7795" s="153">
        <v>549000</v>
      </c>
      <c r="G7795" s="153">
        <v>549000</v>
      </c>
      <c r="H7795" s="50"/>
    </row>
    <row r="7796" spans="1:8" ht="43.5">
      <c r="A7796" s="151" t="s">
        <v>2449</v>
      </c>
      <c r="B7796" s="151" t="s">
        <v>98</v>
      </c>
      <c r="C7796" s="151" t="s">
        <v>99</v>
      </c>
      <c r="D7796" s="151" t="s">
        <v>72</v>
      </c>
      <c r="E7796" s="152">
        <v>8</v>
      </c>
      <c r="F7796" s="153">
        <v>99000</v>
      </c>
      <c r="G7796" s="153">
        <v>792000</v>
      </c>
      <c r="H7796" s="50"/>
    </row>
    <row r="7797" spans="1:8" ht="43.5">
      <c r="A7797" s="151" t="s">
        <v>2450</v>
      </c>
      <c r="B7797" s="151" t="s">
        <v>91</v>
      </c>
      <c r="C7797" s="151" t="s">
        <v>92</v>
      </c>
      <c r="D7797" s="151" t="s">
        <v>72</v>
      </c>
      <c r="E7797" s="152">
        <v>6</v>
      </c>
      <c r="F7797" s="153">
        <v>249000</v>
      </c>
      <c r="G7797" s="153">
        <v>1494000</v>
      </c>
      <c r="H7797" s="50"/>
    </row>
    <row r="7798" spans="1:8" ht="43.5">
      <c r="A7798" s="151" t="s">
        <v>2450</v>
      </c>
      <c r="B7798" s="151" t="s">
        <v>83</v>
      </c>
      <c r="C7798" s="151" t="s">
        <v>84</v>
      </c>
      <c r="D7798" s="151" t="s">
        <v>72</v>
      </c>
      <c r="E7798" s="152">
        <v>2</v>
      </c>
      <c r="F7798" s="153">
        <v>125000</v>
      </c>
      <c r="G7798" s="153">
        <v>250000</v>
      </c>
      <c r="H7798" s="50"/>
    </row>
    <row r="7799" spans="1:8" ht="43.5">
      <c r="A7799" s="151" t="s">
        <v>2450</v>
      </c>
      <c r="B7799" s="151" t="s">
        <v>69</v>
      </c>
      <c r="C7799" s="151" t="s">
        <v>70</v>
      </c>
      <c r="D7799" s="151" t="s">
        <v>72</v>
      </c>
      <c r="E7799" s="152">
        <v>11</v>
      </c>
      <c r="F7799" s="153">
        <v>149000</v>
      </c>
      <c r="G7799" s="153">
        <v>1639000</v>
      </c>
      <c r="H7799" s="50"/>
    </row>
    <row r="7800" spans="1:8" ht="43.5">
      <c r="A7800" s="151" t="s">
        <v>2450</v>
      </c>
      <c r="B7800" s="151" t="s">
        <v>98</v>
      </c>
      <c r="C7800" s="151" t="s">
        <v>99</v>
      </c>
      <c r="D7800" s="151" t="s">
        <v>72</v>
      </c>
      <c r="E7800" s="152">
        <v>12</v>
      </c>
      <c r="F7800" s="153">
        <v>99000</v>
      </c>
      <c r="G7800" s="153">
        <v>1188000</v>
      </c>
      <c r="H7800" s="50"/>
    </row>
    <row r="7801" spans="1:8" ht="29.25">
      <c r="A7801" s="151" t="s">
        <v>2451</v>
      </c>
      <c r="B7801" s="151" t="s">
        <v>81</v>
      </c>
      <c r="C7801" s="151" t="s">
        <v>82</v>
      </c>
      <c r="D7801" s="151" t="s">
        <v>72</v>
      </c>
      <c r="E7801" s="152">
        <v>12</v>
      </c>
      <c r="F7801" s="153">
        <v>159000</v>
      </c>
      <c r="G7801" s="153">
        <v>1908000</v>
      </c>
      <c r="H7801" s="50"/>
    </row>
    <row r="7802" spans="1:8" ht="29.25">
      <c r="A7802" s="151" t="s">
        <v>2451</v>
      </c>
      <c r="B7802" s="151" t="s">
        <v>73</v>
      </c>
      <c r="C7802" s="151" t="s">
        <v>74</v>
      </c>
      <c r="D7802" s="151" t="s">
        <v>72</v>
      </c>
      <c r="E7802" s="152">
        <v>4</v>
      </c>
      <c r="F7802" s="153">
        <v>119000</v>
      </c>
      <c r="G7802" s="153">
        <v>476000</v>
      </c>
      <c r="H7802" s="50"/>
    </row>
    <row r="7803" spans="1:8" ht="43.5">
      <c r="A7803" s="151" t="s">
        <v>2452</v>
      </c>
      <c r="B7803" s="151" t="s">
        <v>96</v>
      </c>
      <c r="C7803" s="151" t="s">
        <v>97</v>
      </c>
      <c r="D7803" s="151" t="s">
        <v>72</v>
      </c>
      <c r="E7803" s="152">
        <v>4</v>
      </c>
      <c r="F7803" s="153">
        <v>449000</v>
      </c>
      <c r="G7803" s="153">
        <v>1796000</v>
      </c>
      <c r="H7803" s="50"/>
    </row>
    <row r="7804" spans="1:8" ht="43.5">
      <c r="A7804" s="151" t="s">
        <v>2452</v>
      </c>
      <c r="B7804" s="151" t="s">
        <v>81</v>
      </c>
      <c r="C7804" s="151" t="s">
        <v>82</v>
      </c>
      <c r="D7804" s="151" t="s">
        <v>72</v>
      </c>
      <c r="E7804" s="152">
        <v>3</v>
      </c>
      <c r="F7804" s="153">
        <v>159000</v>
      </c>
      <c r="G7804" s="153">
        <v>477000</v>
      </c>
      <c r="H7804" s="50"/>
    </row>
    <row r="7805" spans="1:8" ht="43.5">
      <c r="A7805" s="151" t="s">
        <v>2452</v>
      </c>
      <c r="B7805" s="151" t="s">
        <v>88</v>
      </c>
      <c r="C7805" s="151" t="s">
        <v>89</v>
      </c>
      <c r="D7805" s="151" t="s">
        <v>72</v>
      </c>
      <c r="E7805" s="152">
        <v>4</v>
      </c>
      <c r="F7805" s="153">
        <v>299000</v>
      </c>
      <c r="G7805" s="153">
        <v>1196000</v>
      </c>
      <c r="H7805" s="50"/>
    </row>
    <row r="7806" spans="1:8" ht="43.5">
      <c r="A7806" s="151" t="s">
        <v>2452</v>
      </c>
      <c r="B7806" s="151" t="s">
        <v>73</v>
      </c>
      <c r="C7806" s="151" t="s">
        <v>74</v>
      </c>
      <c r="D7806" s="151" t="s">
        <v>72</v>
      </c>
      <c r="E7806" s="152">
        <v>6</v>
      </c>
      <c r="F7806" s="153">
        <v>119000</v>
      </c>
      <c r="G7806" s="153">
        <v>714000</v>
      </c>
      <c r="H7806" s="50"/>
    </row>
    <row r="7807" spans="1:8" ht="43.5">
      <c r="A7807" s="151" t="s">
        <v>2453</v>
      </c>
      <c r="B7807" s="151" t="s">
        <v>73</v>
      </c>
      <c r="C7807" s="151" t="s">
        <v>74</v>
      </c>
      <c r="D7807" s="151" t="s">
        <v>72</v>
      </c>
      <c r="E7807" s="152">
        <v>6</v>
      </c>
      <c r="F7807" s="153">
        <v>119000</v>
      </c>
      <c r="G7807" s="153">
        <v>714000</v>
      </c>
      <c r="H7807" s="50"/>
    </row>
    <row r="7808" spans="1:8" ht="43.5">
      <c r="A7808" s="151" t="s">
        <v>2453</v>
      </c>
      <c r="B7808" s="151" t="s">
        <v>81</v>
      </c>
      <c r="C7808" s="151" t="s">
        <v>82</v>
      </c>
      <c r="D7808" s="151" t="s">
        <v>72</v>
      </c>
      <c r="E7808" s="152">
        <v>5</v>
      </c>
      <c r="F7808" s="153">
        <v>159000</v>
      </c>
      <c r="G7808" s="153">
        <v>795000</v>
      </c>
      <c r="H7808" s="50"/>
    </row>
    <row r="7809" spans="1:8" ht="43.5">
      <c r="A7809" s="151" t="s">
        <v>2453</v>
      </c>
      <c r="B7809" s="151" t="s">
        <v>75</v>
      </c>
      <c r="C7809" s="151" t="s">
        <v>76</v>
      </c>
      <c r="D7809" s="151" t="s">
        <v>78</v>
      </c>
      <c r="E7809" s="152">
        <v>8</v>
      </c>
      <c r="F7809" s="153">
        <v>189000</v>
      </c>
      <c r="G7809" s="153">
        <v>1512000</v>
      </c>
      <c r="H7809" s="50"/>
    </row>
    <row r="7810" spans="1:8" ht="43.5">
      <c r="A7810" s="151" t="s">
        <v>2453</v>
      </c>
      <c r="B7810" s="151" t="s">
        <v>91</v>
      </c>
      <c r="C7810" s="151" t="s">
        <v>92</v>
      </c>
      <c r="D7810" s="151" t="s">
        <v>72</v>
      </c>
      <c r="E7810" s="152">
        <v>2</v>
      </c>
      <c r="F7810" s="153">
        <v>249000</v>
      </c>
      <c r="G7810" s="153">
        <v>498000</v>
      </c>
      <c r="H7810" s="50"/>
    </row>
    <row r="7811" spans="1:8" ht="29.25">
      <c r="A7811" s="151" t="s">
        <v>2454</v>
      </c>
      <c r="B7811" s="151" t="s">
        <v>101</v>
      </c>
      <c r="C7811" s="151" t="s">
        <v>102</v>
      </c>
      <c r="D7811" s="151" t="s">
        <v>78</v>
      </c>
      <c r="E7811" s="152">
        <v>1</v>
      </c>
      <c r="F7811" s="153">
        <v>139000</v>
      </c>
      <c r="G7811" s="153">
        <v>139000</v>
      </c>
      <c r="H7811" s="50"/>
    </row>
    <row r="7812" spans="1:8" ht="29.25">
      <c r="A7812" s="151" t="s">
        <v>2454</v>
      </c>
      <c r="B7812" s="151" t="s">
        <v>88</v>
      </c>
      <c r="C7812" s="151" t="s">
        <v>89</v>
      </c>
      <c r="D7812" s="151" t="s">
        <v>72</v>
      </c>
      <c r="E7812" s="152">
        <v>7</v>
      </c>
      <c r="F7812" s="153">
        <v>299000</v>
      </c>
      <c r="G7812" s="153">
        <v>2093000</v>
      </c>
      <c r="H7812" s="50"/>
    </row>
    <row r="7813" spans="1:8" ht="29.25">
      <c r="A7813" s="151" t="s">
        <v>2454</v>
      </c>
      <c r="B7813" s="151" t="s">
        <v>69</v>
      </c>
      <c r="C7813" s="151" t="s">
        <v>70</v>
      </c>
      <c r="D7813" s="151" t="s">
        <v>72</v>
      </c>
      <c r="E7813" s="152">
        <v>10</v>
      </c>
      <c r="F7813" s="153">
        <v>149000</v>
      </c>
      <c r="G7813" s="153">
        <v>1490000</v>
      </c>
      <c r="H7813" s="50"/>
    </row>
    <row r="7814" spans="1:8" ht="29.25">
      <c r="A7814" s="151" t="s">
        <v>2455</v>
      </c>
      <c r="B7814" s="151" t="s">
        <v>73</v>
      </c>
      <c r="C7814" s="151" t="s">
        <v>74</v>
      </c>
      <c r="D7814" s="151" t="s">
        <v>72</v>
      </c>
      <c r="E7814" s="152">
        <v>9</v>
      </c>
      <c r="F7814" s="153">
        <v>119000</v>
      </c>
      <c r="G7814" s="153">
        <v>1071000</v>
      </c>
      <c r="H7814" s="50"/>
    </row>
    <row r="7815" spans="1:8" ht="29.25">
      <c r="A7815" s="151" t="s">
        <v>2455</v>
      </c>
      <c r="B7815" s="151" t="s">
        <v>83</v>
      </c>
      <c r="C7815" s="151" t="s">
        <v>84</v>
      </c>
      <c r="D7815" s="151" t="s">
        <v>72</v>
      </c>
      <c r="E7815" s="152">
        <v>7</v>
      </c>
      <c r="F7815" s="153">
        <v>125000</v>
      </c>
      <c r="G7815" s="153">
        <v>875000</v>
      </c>
      <c r="H7815" s="50"/>
    </row>
    <row r="7816" spans="1:8" ht="29.25">
      <c r="A7816" s="151" t="s">
        <v>2455</v>
      </c>
      <c r="B7816" s="151" t="s">
        <v>98</v>
      </c>
      <c r="C7816" s="151" t="s">
        <v>99</v>
      </c>
      <c r="D7816" s="151" t="s">
        <v>72</v>
      </c>
      <c r="E7816" s="152">
        <v>4</v>
      </c>
      <c r="F7816" s="153">
        <v>99000</v>
      </c>
      <c r="G7816" s="153">
        <v>396000</v>
      </c>
      <c r="H7816" s="50"/>
    </row>
    <row r="7817" spans="1:8" ht="29.25">
      <c r="A7817" s="151" t="s">
        <v>2455</v>
      </c>
      <c r="B7817" s="151" t="s">
        <v>91</v>
      </c>
      <c r="C7817" s="151" t="s">
        <v>92</v>
      </c>
      <c r="D7817" s="151" t="s">
        <v>72</v>
      </c>
      <c r="E7817" s="152">
        <v>4</v>
      </c>
      <c r="F7817" s="153">
        <v>249000</v>
      </c>
      <c r="G7817" s="153">
        <v>996000</v>
      </c>
      <c r="H7817" s="50"/>
    </row>
    <row r="7818" spans="1:8" ht="29.25">
      <c r="A7818" s="151" t="s">
        <v>2456</v>
      </c>
      <c r="B7818" s="151" t="s">
        <v>101</v>
      </c>
      <c r="C7818" s="151" t="s">
        <v>102</v>
      </c>
      <c r="D7818" s="151" t="s">
        <v>78</v>
      </c>
      <c r="E7818" s="152">
        <v>11</v>
      </c>
      <c r="F7818" s="153">
        <v>139000</v>
      </c>
      <c r="G7818" s="153">
        <v>1529000</v>
      </c>
      <c r="H7818" s="50"/>
    </row>
    <row r="7819" spans="1:8" ht="29.25">
      <c r="A7819" s="151" t="s">
        <v>2456</v>
      </c>
      <c r="B7819" s="151" t="s">
        <v>96</v>
      </c>
      <c r="C7819" s="151" t="s">
        <v>97</v>
      </c>
      <c r="D7819" s="151" t="s">
        <v>72</v>
      </c>
      <c r="E7819" s="152">
        <v>3</v>
      </c>
      <c r="F7819" s="153">
        <v>449000</v>
      </c>
      <c r="G7819" s="153">
        <v>1347000</v>
      </c>
      <c r="H7819" s="50"/>
    </row>
    <row r="7820" spans="1:8" ht="43.5">
      <c r="A7820" s="151" t="s">
        <v>2457</v>
      </c>
      <c r="B7820" s="151" t="s">
        <v>91</v>
      </c>
      <c r="C7820" s="151" t="s">
        <v>92</v>
      </c>
      <c r="D7820" s="151" t="s">
        <v>72</v>
      </c>
      <c r="E7820" s="152">
        <v>3</v>
      </c>
      <c r="F7820" s="153">
        <v>249000</v>
      </c>
      <c r="G7820" s="153">
        <v>747000</v>
      </c>
      <c r="H7820" s="50"/>
    </row>
    <row r="7821" spans="1:8" ht="43.5">
      <c r="A7821" s="151" t="s">
        <v>2457</v>
      </c>
      <c r="B7821" s="151" t="s">
        <v>101</v>
      </c>
      <c r="C7821" s="151" t="s">
        <v>102</v>
      </c>
      <c r="D7821" s="151" t="s">
        <v>78</v>
      </c>
      <c r="E7821" s="152">
        <v>2</v>
      </c>
      <c r="F7821" s="153">
        <v>139000</v>
      </c>
      <c r="G7821" s="153">
        <v>278000</v>
      </c>
      <c r="H7821" s="50"/>
    </row>
    <row r="7822" spans="1:8" ht="43.5">
      <c r="A7822" s="151" t="s">
        <v>2457</v>
      </c>
      <c r="B7822" s="151" t="s">
        <v>88</v>
      </c>
      <c r="C7822" s="151" t="s">
        <v>89</v>
      </c>
      <c r="D7822" s="151" t="s">
        <v>72</v>
      </c>
      <c r="E7822" s="152">
        <v>5</v>
      </c>
      <c r="F7822" s="153">
        <v>299000</v>
      </c>
      <c r="G7822" s="153">
        <v>1495000</v>
      </c>
      <c r="H7822" s="50"/>
    </row>
    <row r="7823" spans="1:8" ht="43.5">
      <c r="A7823" s="151" t="s">
        <v>2457</v>
      </c>
      <c r="B7823" s="151" t="s">
        <v>98</v>
      </c>
      <c r="C7823" s="151" t="s">
        <v>99</v>
      </c>
      <c r="D7823" s="151" t="s">
        <v>72</v>
      </c>
      <c r="E7823" s="152">
        <v>2</v>
      </c>
      <c r="F7823" s="153">
        <v>99000</v>
      </c>
      <c r="G7823" s="153">
        <v>198000</v>
      </c>
      <c r="H7823" s="50"/>
    </row>
    <row r="7824" spans="1:8" ht="43.5">
      <c r="A7824" s="151" t="s">
        <v>2458</v>
      </c>
      <c r="B7824" s="151" t="s">
        <v>73</v>
      </c>
      <c r="C7824" s="151" t="s">
        <v>74</v>
      </c>
      <c r="D7824" s="151" t="s">
        <v>72</v>
      </c>
      <c r="E7824" s="152">
        <v>4</v>
      </c>
      <c r="F7824" s="153">
        <v>119000</v>
      </c>
      <c r="G7824" s="153">
        <v>476000</v>
      </c>
      <c r="H7824" s="50"/>
    </row>
    <row r="7825" spans="1:8" ht="43.5">
      <c r="A7825" s="151" t="s">
        <v>2458</v>
      </c>
      <c r="B7825" s="151" t="s">
        <v>98</v>
      </c>
      <c r="C7825" s="151" t="s">
        <v>99</v>
      </c>
      <c r="D7825" s="151" t="s">
        <v>72</v>
      </c>
      <c r="E7825" s="152">
        <v>8</v>
      </c>
      <c r="F7825" s="153">
        <v>99000</v>
      </c>
      <c r="G7825" s="153">
        <v>792000</v>
      </c>
      <c r="H7825" s="50"/>
    </row>
    <row r="7826" spans="1:8" ht="43.5">
      <c r="A7826" s="151" t="s">
        <v>2458</v>
      </c>
      <c r="B7826" s="151" t="s">
        <v>69</v>
      </c>
      <c r="C7826" s="151" t="s">
        <v>70</v>
      </c>
      <c r="D7826" s="151" t="s">
        <v>72</v>
      </c>
      <c r="E7826" s="152">
        <v>10</v>
      </c>
      <c r="F7826" s="153">
        <v>149000</v>
      </c>
      <c r="G7826" s="153">
        <v>1490000</v>
      </c>
      <c r="H7826" s="50"/>
    </row>
    <row r="7827" spans="1:8" ht="43.5">
      <c r="A7827" s="151" t="s">
        <v>2459</v>
      </c>
      <c r="B7827" s="151" t="s">
        <v>79</v>
      </c>
      <c r="C7827" s="151" t="s">
        <v>80</v>
      </c>
      <c r="D7827" s="151" t="s">
        <v>72</v>
      </c>
      <c r="E7827" s="152">
        <v>6</v>
      </c>
      <c r="F7827" s="153">
        <v>129000</v>
      </c>
      <c r="G7827" s="153">
        <v>774000</v>
      </c>
      <c r="H7827" s="50"/>
    </row>
    <row r="7828" spans="1:8" ht="43.5">
      <c r="A7828" s="151" t="s">
        <v>2460</v>
      </c>
      <c r="B7828" s="151" t="s">
        <v>73</v>
      </c>
      <c r="C7828" s="151" t="s">
        <v>74</v>
      </c>
      <c r="D7828" s="151" t="s">
        <v>72</v>
      </c>
      <c r="E7828" s="152">
        <v>9</v>
      </c>
      <c r="F7828" s="153">
        <v>119000</v>
      </c>
      <c r="G7828" s="153">
        <v>1071000</v>
      </c>
      <c r="H7828" s="50"/>
    </row>
    <row r="7829" spans="1:8" ht="43.5">
      <c r="A7829" s="151" t="s">
        <v>2460</v>
      </c>
      <c r="B7829" s="151" t="s">
        <v>69</v>
      </c>
      <c r="C7829" s="151" t="s">
        <v>70</v>
      </c>
      <c r="D7829" s="151" t="s">
        <v>72</v>
      </c>
      <c r="E7829" s="152">
        <v>3</v>
      </c>
      <c r="F7829" s="153">
        <v>149000</v>
      </c>
      <c r="G7829" s="153">
        <v>447000</v>
      </c>
      <c r="H7829" s="50"/>
    </row>
    <row r="7830" spans="1:8" ht="43.5">
      <c r="A7830" s="151" t="s">
        <v>2460</v>
      </c>
      <c r="B7830" s="151" t="s">
        <v>83</v>
      </c>
      <c r="C7830" s="151" t="s">
        <v>84</v>
      </c>
      <c r="D7830" s="151" t="s">
        <v>72</v>
      </c>
      <c r="E7830" s="152">
        <v>1</v>
      </c>
      <c r="F7830" s="153">
        <v>125000</v>
      </c>
      <c r="G7830" s="153">
        <v>125000</v>
      </c>
      <c r="H7830" s="50"/>
    </row>
    <row r="7831" spans="1:8" ht="43.5">
      <c r="A7831" s="151" t="s">
        <v>2460</v>
      </c>
      <c r="B7831" s="151" t="s">
        <v>98</v>
      </c>
      <c r="C7831" s="151" t="s">
        <v>99</v>
      </c>
      <c r="D7831" s="151" t="s">
        <v>72</v>
      </c>
      <c r="E7831" s="152">
        <v>11</v>
      </c>
      <c r="F7831" s="153">
        <v>99000</v>
      </c>
      <c r="G7831" s="153">
        <v>1089000</v>
      </c>
      <c r="H7831" s="50"/>
    </row>
    <row r="7832" spans="1:8" ht="29.25">
      <c r="A7832" s="151" t="s">
        <v>2461</v>
      </c>
      <c r="B7832" s="151" t="s">
        <v>73</v>
      </c>
      <c r="C7832" s="151" t="s">
        <v>74</v>
      </c>
      <c r="D7832" s="151" t="s">
        <v>72</v>
      </c>
      <c r="E7832" s="152">
        <v>8</v>
      </c>
      <c r="F7832" s="153">
        <v>119000</v>
      </c>
      <c r="G7832" s="153">
        <v>952000</v>
      </c>
      <c r="H7832" s="50"/>
    </row>
    <row r="7833" spans="1:8" ht="29.25">
      <c r="A7833" s="151" t="s">
        <v>2461</v>
      </c>
      <c r="B7833" s="151" t="s">
        <v>69</v>
      </c>
      <c r="C7833" s="151" t="s">
        <v>70</v>
      </c>
      <c r="D7833" s="151" t="s">
        <v>72</v>
      </c>
      <c r="E7833" s="152">
        <v>12</v>
      </c>
      <c r="F7833" s="153">
        <v>149000</v>
      </c>
      <c r="G7833" s="153">
        <v>1788000</v>
      </c>
      <c r="H7833" s="50"/>
    </row>
    <row r="7834" spans="1:8" ht="29.25">
      <c r="A7834" s="151" t="s">
        <v>2461</v>
      </c>
      <c r="B7834" s="151" t="s">
        <v>88</v>
      </c>
      <c r="C7834" s="151" t="s">
        <v>89</v>
      </c>
      <c r="D7834" s="151" t="s">
        <v>72</v>
      </c>
      <c r="E7834" s="152">
        <v>3</v>
      </c>
      <c r="F7834" s="153">
        <v>299000</v>
      </c>
      <c r="G7834" s="153">
        <v>897000</v>
      </c>
      <c r="H7834" s="50"/>
    </row>
    <row r="7835" spans="1:8" ht="43.5">
      <c r="A7835" s="151" t="s">
        <v>2462</v>
      </c>
      <c r="B7835" s="151" t="s">
        <v>81</v>
      </c>
      <c r="C7835" s="151" t="s">
        <v>82</v>
      </c>
      <c r="D7835" s="151" t="s">
        <v>72</v>
      </c>
      <c r="E7835" s="152">
        <v>11</v>
      </c>
      <c r="F7835" s="153">
        <v>159000</v>
      </c>
      <c r="G7835" s="153">
        <v>1749000</v>
      </c>
      <c r="H7835" s="50"/>
    </row>
    <row r="7836" spans="1:8" ht="43.5">
      <c r="A7836" s="151" t="s">
        <v>2462</v>
      </c>
      <c r="B7836" s="151" t="s">
        <v>79</v>
      </c>
      <c r="C7836" s="151" t="s">
        <v>80</v>
      </c>
      <c r="D7836" s="151" t="s">
        <v>72</v>
      </c>
      <c r="E7836" s="152">
        <v>9</v>
      </c>
      <c r="F7836" s="153">
        <v>129000</v>
      </c>
      <c r="G7836" s="153">
        <v>1161000</v>
      </c>
      <c r="H7836" s="50"/>
    </row>
    <row r="7837" spans="1:8" ht="43.5">
      <c r="A7837" s="151" t="s">
        <v>2463</v>
      </c>
      <c r="B7837" s="151" t="s">
        <v>83</v>
      </c>
      <c r="C7837" s="151" t="s">
        <v>84</v>
      </c>
      <c r="D7837" s="151" t="s">
        <v>72</v>
      </c>
      <c r="E7837" s="152">
        <v>4</v>
      </c>
      <c r="F7837" s="153">
        <v>125000</v>
      </c>
      <c r="G7837" s="153">
        <v>500000</v>
      </c>
      <c r="H7837" s="50"/>
    </row>
    <row r="7838" spans="1:8" ht="43.5">
      <c r="A7838" s="151" t="s">
        <v>2463</v>
      </c>
      <c r="B7838" s="151" t="s">
        <v>75</v>
      </c>
      <c r="C7838" s="151" t="s">
        <v>76</v>
      </c>
      <c r="D7838" s="151" t="s">
        <v>78</v>
      </c>
      <c r="E7838" s="152">
        <v>12</v>
      </c>
      <c r="F7838" s="153">
        <v>189000</v>
      </c>
      <c r="G7838" s="153">
        <v>2268000</v>
      </c>
      <c r="H7838" s="50"/>
    </row>
    <row r="7839" spans="1:8" ht="43.5">
      <c r="A7839" s="151" t="s">
        <v>2464</v>
      </c>
      <c r="B7839" s="151" t="s">
        <v>83</v>
      </c>
      <c r="C7839" s="151" t="s">
        <v>84</v>
      </c>
      <c r="D7839" s="151" t="s">
        <v>72</v>
      </c>
      <c r="E7839" s="152">
        <v>8</v>
      </c>
      <c r="F7839" s="153">
        <v>125000</v>
      </c>
      <c r="G7839" s="153">
        <v>1000000</v>
      </c>
      <c r="H7839" s="50"/>
    </row>
    <row r="7840" spans="1:8" ht="43.5">
      <c r="A7840" s="151" t="s">
        <v>2464</v>
      </c>
      <c r="B7840" s="151" t="s">
        <v>81</v>
      </c>
      <c r="C7840" s="151" t="s">
        <v>82</v>
      </c>
      <c r="D7840" s="151" t="s">
        <v>72</v>
      </c>
      <c r="E7840" s="152">
        <v>7</v>
      </c>
      <c r="F7840" s="153">
        <v>159000</v>
      </c>
      <c r="G7840" s="153">
        <v>1113000</v>
      </c>
      <c r="H7840" s="50"/>
    </row>
    <row r="7841" spans="1:8" ht="43.5">
      <c r="A7841" s="151" t="s">
        <v>2464</v>
      </c>
      <c r="B7841" s="151" t="s">
        <v>73</v>
      </c>
      <c r="C7841" s="151" t="s">
        <v>74</v>
      </c>
      <c r="D7841" s="151" t="s">
        <v>72</v>
      </c>
      <c r="E7841" s="152">
        <v>8</v>
      </c>
      <c r="F7841" s="153">
        <v>119000</v>
      </c>
      <c r="G7841" s="153">
        <v>952000</v>
      </c>
      <c r="H7841" s="50"/>
    </row>
    <row r="7842" spans="1:8" ht="43.5">
      <c r="A7842" s="151" t="s">
        <v>2464</v>
      </c>
      <c r="B7842" s="151" t="s">
        <v>75</v>
      </c>
      <c r="C7842" s="151" t="s">
        <v>76</v>
      </c>
      <c r="D7842" s="151" t="s">
        <v>78</v>
      </c>
      <c r="E7842" s="152">
        <v>8</v>
      </c>
      <c r="F7842" s="153">
        <v>189000</v>
      </c>
      <c r="G7842" s="153">
        <v>1512000</v>
      </c>
      <c r="H7842" s="50"/>
    </row>
    <row r="7843" spans="1:8" ht="43.5">
      <c r="A7843" s="151" t="s">
        <v>2464</v>
      </c>
      <c r="B7843" s="151" t="s">
        <v>69</v>
      </c>
      <c r="C7843" s="151" t="s">
        <v>70</v>
      </c>
      <c r="D7843" s="151" t="s">
        <v>72</v>
      </c>
      <c r="E7843" s="152">
        <v>1</v>
      </c>
      <c r="F7843" s="153">
        <v>149000</v>
      </c>
      <c r="G7843" s="153">
        <v>149000</v>
      </c>
      <c r="H7843" s="50"/>
    </row>
    <row r="7844" spans="1:8" ht="43.5">
      <c r="A7844" s="151" t="s">
        <v>2464</v>
      </c>
      <c r="B7844" s="151" t="s">
        <v>93</v>
      </c>
      <c r="C7844" s="151" t="s">
        <v>94</v>
      </c>
      <c r="D7844" s="151" t="s">
        <v>72</v>
      </c>
      <c r="E7844" s="152">
        <v>1</v>
      </c>
      <c r="F7844" s="153">
        <v>549000</v>
      </c>
      <c r="G7844" s="153">
        <v>549000</v>
      </c>
      <c r="H7844" s="50"/>
    </row>
    <row r="7845" spans="1:8" ht="43.5">
      <c r="A7845" s="151" t="s">
        <v>2465</v>
      </c>
      <c r="B7845" s="151" t="s">
        <v>98</v>
      </c>
      <c r="C7845" s="151" t="s">
        <v>99</v>
      </c>
      <c r="D7845" s="151" t="s">
        <v>72</v>
      </c>
      <c r="E7845" s="152">
        <v>11</v>
      </c>
      <c r="F7845" s="153">
        <v>99000</v>
      </c>
      <c r="G7845" s="153">
        <v>1089000</v>
      </c>
      <c r="H7845" s="50"/>
    </row>
    <row r="7846" spans="1:8" ht="43.5">
      <c r="A7846" s="151" t="s">
        <v>2465</v>
      </c>
      <c r="B7846" s="151" t="s">
        <v>83</v>
      </c>
      <c r="C7846" s="151" t="s">
        <v>84</v>
      </c>
      <c r="D7846" s="151" t="s">
        <v>72</v>
      </c>
      <c r="E7846" s="152">
        <v>1</v>
      </c>
      <c r="F7846" s="153">
        <v>125000</v>
      </c>
      <c r="G7846" s="153">
        <v>125000</v>
      </c>
      <c r="H7846" s="50"/>
    </row>
    <row r="7847" spans="1:8" ht="43.5">
      <c r="A7847" s="151" t="s">
        <v>2465</v>
      </c>
      <c r="B7847" s="151" t="s">
        <v>91</v>
      </c>
      <c r="C7847" s="151" t="s">
        <v>92</v>
      </c>
      <c r="D7847" s="151" t="s">
        <v>72</v>
      </c>
      <c r="E7847" s="152">
        <v>1</v>
      </c>
      <c r="F7847" s="153">
        <v>249000</v>
      </c>
      <c r="G7847" s="153">
        <v>249000</v>
      </c>
      <c r="H7847" s="50"/>
    </row>
    <row r="7848" spans="1:8" ht="43.5">
      <c r="A7848" s="151" t="s">
        <v>2466</v>
      </c>
      <c r="B7848" s="151" t="s">
        <v>93</v>
      </c>
      <c r="C7848" s="151" t="s">
        <v>94</v>
      </c>
      <c r="D7848" s="151" t="s">
        <v>72</v>
      </c>
      <c r="E7848" s="152">
        <v>4</v>
      </c>
      <c r="F7848" s="153">
        <v>549000</v>
      </c>
      <c r="G7848" s="153">
        <v>2196000</v>
      </c>
      <c r="H7848" s="50"/>
    </row>
    <row r="7849" spans="1:8" ht="43.5">
      <c r="A7849" s="151" t="s">
        <v>2466</v>
      </c>
      <c r="B7849" s="151" t="s">
        <v>98</v>
      </c>
      <c r="C7849" s="151" t="s">
        <v>99</v>
      </c>
      <c r="D7849" s="151" t="s">
        <v>72</v>
      </c>
      <c r="E7849" s="152">
        <v>4</v>
      </c>
      <c r="F7849" s="153">
        <v>99000</v>
      </c>
      <c r="G7849" s="153">
        <v>396000</v>
      </c>
      <c r="H7849" s="50"/>
    </row>
    <row r="7850" spans="1:8" ht="43.5">
      <c r="A7850" s="151" t="s">
        <v>2466</v>
      </c>
      <c r="B7850" s="151" t="s">
        <v>79</v>
      </c>
      <c r="C7850" s="151" t="s">
        <v>80</v>
      </c>
      <c r="D7850" s="151" t="s">
        <v>72</v>
      </c>
      <c r="E7850" s="152">
        <v>3</v>
      </c>
      <c r="F7850" s="153">
        <v>129000</v>
      </c>
      <c r="G7850" s="153">
        <v>387000</v>
      </c>
      <c r="H7850" s="50"/>
    </row>
    <row r="7851" spans="1:8" ht="43.5">
      <c r="A7851" s="151" t="s">
        <v>2466</v>
      </c>
      <c r="B7851" s="151" t="s">
        <v>83</v>
      </c>
      <c r="C7851" s="151" t="s">
        <v>84</v>
      </c>
      <c r="D7851" s="151" t="s">
        <v>72</v>
      </c>
      <c r="E7851" s="152">
        <v>3</v>
      </c>
      <c r="F7851" s="153">
        <v>125000</v>
      </c>
      <c r="G7851" s="153">
        <v>375000</v>
      </c>
      <c r="H7851" s="50"/>
    </row>
    <row r="7852" spans="1:8" ht="43.5">
      <c r="A7852" s="151" t="s">
        <v>2466</v>
      </c>
      <c r="B7852" s="151" t="s">
        <v>91</v>
      </c>
      <c r="C7852" s="151" t="s">
        <v>92</v>
      </c>
      <c r="D7852" s="151" t="s">
        <v>72</v>
      </c>
      <c r="E7852" s="152">
        <v>3</v>
      </c>
      <c r="F7852" s="153">
        <v>249000</v>
      </c>
      <c r="G7852" s="153">
        <v>747000</v>
      </c>
      <c r="H7852" s="50"/>
    </row>
    <row r="7853" spans="1:8" ht="29.25">
      <c r="A7853" s="151" t="s">
        <v>2467</v>
      </c>
      <c r="B7853" s="151" t="s">
        <v>91</v>
      </c>
      <c r="C7853" s="151" t="s">
        <v>92</v>
      </c>
      <c r="D7853" s="151" t="s">
        <v>72</v>
      </c>
      <c r="E7853" s="152">
        <v>7</v>
      </c>
      <c r="F7853" s="153">
        <v>249000</v>
      </c>
      <c r="G7853" s="153">
        <v>1743000</v>
      </c>
      <c r="H7853" s="50"/>
    </row>
    <row r="7854" spans="1:8" ht="43.5">
      <c r="A7854" s="151" t="s">
        <v>2468</v>
      </c>
      <c r="B7854" s="151" t="s">
        <v>98</v>
      </c>
      <c r="C7854" s="151" t="s">
        <v>99</v>
      </c>
      <c r="D7854" s="151" t="s">
        <v>72</v>
      </c>
      <c r="E7854" s="152">
        <v>2</v>
      </c>
      <c r="F7854" s="153">
        <v>99000</v>
      </c>
      <c r="G7854" s="153">
        <v>198000</v>
      </c>
      <c r="H7854" s="50"/>
    </row>
    <row r="7855" spans="1:8" ht="29.25">
      <c r="A7855" s="151" t="s">
        <v>2469</v>
      </c>
      <c r="B7855" s="151" t="s">
        <v>75</v>
      </c>
      <c r="C7855" s="151" t="s">
        <v>76</v>
      </c>
      <c r="D7855" s="151" t="s">
        <v>78</v>
      </c>
      <c r="E7855" s="152">
        <v>2</v>
      </c>
      <c r="F7855" s="153">
        <v>189000</v>
      </c>
      <c r="G7855" s="153">
        <v>378000</v>
      </c>
      <c r="H7855" s="50"/>
    </row>
    <row r="7856" spans="1:8" ht="43.5">
      <c r="A7856" s="151" t="s">
        <v>2470</v>
      </c>
      <c r="B7856" s="151" t="s">
        <v>83</v>
      </c>
      <c r="C7856" s="151" t="s">
        <v>84</v>
      </c>
      <c r="D7856" s="151" t="s">
        <v>72</v>
      </c>
      <c r="E7856" s="152">
        <v>7</v>
      </c>
      <c r="F7856" s="153">
        <v>125000</v>
      </c>
      <c r="G7856" s="153">
        <v>875000</v>
      </c>
      <c r="H7856" s="50"/>
    </row>
    <row r="7857" spans="1:8" ht="43.5">
      <c r="A7857" s="151" t="s">
        <v>2470</v>
      </c>
      <c r="B7857" s="151" t="s">
        <v>88</v>
      </c>
      <c r="C7857" s="151" t="s">
        <v>89</v>
      </c>
      <c r="D7857" s="151" t="s">
        <v>72</v>
      </c>
      <c r="E7857" s="152">
        <v>5</v>
      </c>
      <c r="F7857" s="153">
        <v>299000</v>
      </c>
      <c r="G7857" s="153">
        <v>1495000</v>
      </c>
      <c r="H7857" s="50"/>
    </row>
    <row r="7858" spans="1:8" ht="43.5">
      <c r="A7858" s="151" t="s">
        <v>2470</v>
      </c>
      <c r="B7858" s="151" t="s">
        <v>86</v>
      </c>
      <c r="C7858" s="151" t="s">
        <v>87</v>
      </c>
      <c r="D7858" s="151" t="s">
        <v>72</v>
      </c>
      <c r="E7858" s="152">
        <v>6</v>
      </c>
      <c r="F7858" s="153">
        <v>169000</v>
      </c>
      <c r="G7858" s="153">
        <v>1014000</v>
      </c>
      <c r="H7858" s="50"/>
    </row>
    <row r="7859" spans="1:8" ht="43.5">
      <c r="A7859" s="151" t="s">
        <v>2471</v>
      </c>
      <c r="B7859" s="151" t="s">
        <v>93</v>
      </c>
      <c r="C7859" s="151" t="s">
        <v>94</v>
      </c>
      <c r="D7859" s="151" t="s">
        <v>72</v>
      </c>
      <c r="E7859" s="152">
        <v>4</v>
      </c>
      <c r="F7859" s="153">
        <v>549000</v>
      </c>
      <c r="G7859" s="153">
        <v>2196000</v>
      </c>
      <c r="H7859" s="50"/>
    </row>
    <row r="7860" spans="1:8" ht="43.5">
      <c r="A7860" s="151" t="s">
        <v>2471</v>
      </c>
      <c r="B7860" s="151" t="s">
        <v>83</v>
      </c>
      <c r="C7860" s="151" t="s">
        <v>84</v>
      </c>
      <c r="D7860" s="151" t="s">
        <v>72</v>
      </c>
      <c r="E7860" s="152">
        <v>8</v>
      </c>
      <c r="F7860" s="153">
        <v>125000</v>
      </c>
      <c r="G7860" s="153">
        <v>1000000</v>
      </c>
      <c r="H7860" s="50"/>
    </row>
    <row r="7861" spans="1:8" ht="43.5">
      <c r="A7861" s="151" t="s">
        <v>2471</v>
      </c>
      <c r="B7861" s="151" t="s">
        <v>98</v>
      </c>
      <c r="C7861" s="151" t="s">
        <v>99</v>
      </c>
      <c r="D7861" s="151" t="s">
        <v>72</v>
      </c>
      <c r="E7861" s="152">
        <v>11</v>
      </c>
      <c r="F7861" s="153">
        <v>99000</v>
      </c>
      <c r="G7861" s="153">
        <v>1089000</v>
      </c>
      <c r="H7861" s="50"/>
    </row>
    <row r="7862" spans="1:8" ht="43.5">
      <c r="A7862" s="151" t="s">
        <v>2471</v>
      </c>
      <c r="B7862" s="151" t="s">
        <v>86</v>
      </c>
      <c r="C7862" s="151" t="s">
        <v>87</v>
      </c>
      <c r="D7862" s="151" t="s">
        <v>72</v>
      </c>
      <c r="E7862" s="152">
        <v>7</v>
      </c>
      <c r="F7862" s="153">
        <v>169000</v>
      </c>
      <c r="G7862" s="153">
        <v>1183000</v>
      </c>
      <c r="H7862" s="50"/>
    </row>
    <row r="7863" spans="1:8" ht="29.25">
      <c r="A7863" s="151" t="s">
        <v>2472</v>
      </c>
      <c r="B7863" s="151" t="s">
        <v>86</v>
      </c>
      <c r="C7863" s="151" t="s">
        <v>87</v>
      </c>
      <c r="D7863" s="151" t="s">
        <v>72</v>
      </c>
      <c r="E7863" s="152">
        <v>11</v>
      </c>
      <c r="F7863" s="153">
        <v>169000</v>
      </c>
      <c r="G7863" s="153">
        <v>1859000</v>
      </c>
      <c r="H7863" s="50"/>
    </row>
    <row r="7864" spans="1:8" ht="29.25">
      <c r="A7864" s="151" t="s">
        <v>2472</v>
      </c>
      <c r="B7864" s="151" t="s">
        <v>98</v>
      </c>
      <c r="C7864" s="151" t="s">
        <v>99</v>
      </c>
      <c r="D7864" s="151" t="s">
        <v>72</v>
      </c>
      <c r="E7864" s="152">
        <v>1</v>
      </c>
      <c r="F7864" s="153">
        <v>99000</v>
      </c>
      <c r="G7864" s="153">
        <v>99000</v>
      </c>
      <c r="H7864" s="50"/>
    </row>
    <row r="7865" spans="1:8" ht="29.25">
      <c r="A7865" s="151" t="s">
        <v>2472</v>
      </c>
      <c r="B7865" s="151" t="s">
        <v>69</v>
      </c>
      <c r="C7865" s="151" t="s">
        <v>70</v>
      </c>
      <c r="D7865" s="151" t="s">
        <v>72</v>
      </c>
      <c r="E7865" s="152">
        <v>8</v>
      </c>
      <c r="F7865" s="153">
        <v>149000</v>
      </c>
      <c r="G7865" s="153">
        <v>1192000</v>
      </c>
      <c r="H7865" s="50"/>
    </row>
    <row r="7866" spans="1:8" ht="29.25">
      <c r="A7866" s="151" t="s">
        <v>2473</v>
      </c>
      <c r="B7866" s="151" t="s">
        <v>69</v>
      </c>
      <c r="C7866" s="151" t="s">
        <v>70</v>
      </c>
      <c r="D7866" s="151" t="s">
        <v>72</v>
      </c>
      <c r="E7866" s="152">
        <v>1</v>
      </c>
      <c r="F7866" s="153">
        <v>149000</v>
      </c>
      <c r="G7866" s="153">
        <v>149000</v>
      </c>
      <c r="H7866" s="50"/>
    </row>
    <row r="7867" spans="1:8" ht="29.25">
      <c r="A7867" s="151" t="s">
        <v>2473</v>
      </c>
      <c r="B7867" s="151" t="s">
        <v>75</v>
      </c>
      <c r="C7867" s="151" t="s">
        <v>76</v>
      </c>
      <c r="D7867" s="151" t="s">
        <v>78</v>
      </c>
      <c r="E7867" s="152">
        <v>7</v>
      </c>
      <c r="F7867" s="153">
        <v>189000</v>
      </c>
      <c r="G7867" s="153">
        <v>1323000</v>
      </c>
      <c r="H7867" s="50"/>
    </row>
    <row r="7868" spans="1:8" ht="29.25">
      <c r="A7868" s="151" t="s">
        <v>2473</v>
      </c>
      <c r="B7868" s="151" t="s">
        <v>86</v>
      </c>
      <c r="C7868" s="151" t="s">
        <v>87</v>
      </c>
      <c r="D7868" s="151" t="s">
        <v>72</v>
      </c>
      <c r="E7868" s="152">
        <v>8</v>
      </c>
      <c r="F7868" s="153">
        <v>169000</v>
      </c>
      <c r="G7868" s="153">
        <v>1352000</v>
      </c>
      <c r="H7868" s="50"/>
    </row>
    <row r="7869" spans="1:8" ht="29.25">
      <c r="A7869" s="151" t="s">
        <v>2473</v>
      </c>
      <c r="B7869" s="151" t="s">
        <v>101</v>
      </c>
      <c r="C7869" s="151" t="s">
        <v>102</v>
      </c>
      <c r="D7869" s="151" t="s">
        <v>78</v>
      </c>
      <c r="E7869" s="152">
        <v>9</v>
      </c>
      <c r="F7869" s="153">
        <v>139000</v>
      </c>
      <c r="G7869" s="153">
        <v>1251000</v>
      </c>
      <c r="H7869" s="50"/>
    </row>
    <row r="7870" spans="1:8" ht="43.5">
      <c r="A7870" s="151" t="s">
        <v>2474</v>
      </c>
      <c r="B7870" s="151" t="s">
        <v>79</v>
      </c>
      <c r="C7870" s="151" t="s">
        <v>80</v>
      </c>
      <c r="D7870" s="151" t="s">
        <v>72</v>
      </c>
      <c r="E7870" s="152">
        <v>1</v>
      </c>
      <c r="F7870" s="153">
        <v>129000</v>
      </c>
      <c r="G7870" s="153">
        <v>129000</v>
      </c>
      <c r="H7870" s="50"/>
    </row>
    <row r="7871" spans="1:8" ht="43.5">
      <c r="A7871" s="151" t="s">
        <v>2474</v>
      </c>
      <c r="B7871" s="151" t="s">
        <v>91</v>
      </c>
      <c r="C7871" s="151" t="s">
        <v>92</v>
      </c>
      <c r="D7871" s="151" t="s">
        <v>72</v>
      </c>
      <c r="E7871" s="152">
        <v>3</v>
      </c>
      <c r="F7871" s="153">
        <v>249000</v>
      </c>
      <c r="G7871" s="153">
        <v>747000</v>
      </c>
      <c r="H7871" s="50"/>
    </row>
    <row r="7872" spans="1:8" ht="43.5">
      <c r="A7872" s="151" t="s">
        <v>2474</v>
      </c>
      <c r="B7872" s="151" t="s">
        <v>83</v>
      </c>
      <c r="C7872" s="151" t="s">
        <v>84</v>
      </c>
      <c r="D7872" s="151" t="s">
        <v>72</v>
      </c>
      <c r="E7872" s="152">
        <v>9</v>
      </c>
      <c r="F7872" s="153">
        <v>125000</v>
      </c>
      <c r="G7872" s="153">
        <v>1125000</v>
      </c>
      <c r="H7872" s="50"/>
    </row>
    <row r="7873" spans="1:8" ht="43.5">
      <c r="A7873" s="151" t="s">
        <v>2474</v>
      </c>
      <c r="B7873" s="151" t="s">
        <v>96</v>
      </c>
      <c r="C7873" s="151" t="s">
        <v>97</v>
      </c>
      <c r="D7873" s="151" t="s">
        <v>72</v>
      </c>
      <c r="E7873" s="152">
        <v>3</v>
      </c>
      <c r="F7873" s="153">
        <v>449000</v>
      </c>
      <c r="G7873" s="153">
        <v>1347000</v>
      </c>
      <c r="H7873" s="50"/>
    </row>
    <row r="7874" spans="1:8" ht="43.5">
      <c r="A7874" s="151" t="s">
        <v>2474</v>
      </c>
      <c r="B7874" s="151" t="s">
        <v>93</v>
      </c>
      <c r="C7874" s="151" t="s">
        <v>94</v>
      </c>
      <c r="D7874" s="151" t="s">
        <v>72</v>
      </c>
      <c r="E7874" s="152">
        <v>5</v>
      </c>
      <c r="F7874" s="153">
        <v>549000</v>
      </c>
      <c r="G7874" s="153">
        <v>2745000</v>
      </c>
      <c r="H7874" s="50"/>
    </row>
    <row r="7875" spans="1:8" ht="43.5">
      <c r="A7875" s="151" t="s">
        <v>2474</v>
      </c>
      <c r="B7875" s="151" t="s">
        <v>88</v>
      </c>
      <c r="C7875" s="151" t="s">
        <v>89</v>
      </c>
      <c r="D7875" s="151" t="s">
        <v>72</v>
      </c>
      <c r="E7875" s="152">
        <v>6</v>
      </c>
      <c r="F7875" s="153">
        <v>299000</v>
      </c>
      <c r="G7875" s="153">
        <v>1794000</v>
      </c>
      <c r="H7875" s="50"/>
    </row>
    <row r="7876" spans="1:8" ht="43.5">
      <c r="A7876" s="151" t="s">
        <v>2475</v>
      </c>
      <c r="B7876" s="151" t="s">
        <v>88</v>
      </c>
      <c r="C7876" s="151" t="s">
        <v>89</v>
      </c>
      <c r="D7876" s="151" t="s">
        <v>72</v>
      </c>
      <c r="E7876" s="152">
        <v>2</v>
      </c>
      <c r="F7876" s="153">
        <v>299000</v>
      </c>
      <c r="G7876" s="153">
        <v>598000</v>
      </c>
      <c r="H7876" s="50"/>
    </row>
    <row r="7877" spans="1:8" ht="43.5">
      <c r="A7877" s="151" t="s">
        <v>2475</v>
      </c>
      <c r="B7877" s="151" t="s">
        <v>98</v>
      </c>
      <c r="C7877" s="151" t="s">
        <v>99</v>
      </c>
      <c r="D7877" s="151" t="s">
        <v>72</v>
      </c>
      <c r="E7877" s="152">
        <v>6</v>
      </c>
      <c r="F7877" s="153">
        <v>99000</v>
      </c>
      <c r="G7877" s="153">
        <v>594000</v>
      </c>
      <c r="H7877" s="50"/>
    </row>
    <row r="7878" spans="1:8" ht="43.5">
      <c r="A7878" s="151" t="s">
        <v>2475</v>
      </c>
      <c r="B7878" s="151" t="s">
        <v>81</v>
      </c>
      <c r="C7878" s="151" t="s">
        <v>82</v>
      </c>
      <c r="D7878" s="151" t="s">
        <v>72</v>
      </c>
      <c r="E7878" s="152">
        <v>6</v>
      </c>
      <c r="F7878" s="153">
        <v>159000</v>
      </c>
      <c r="G7878" s="153">
        <v>954000</v>
      </c>
      <c r="H7878" s="50"/>
    </row>
    <row r="7879" spans="1:8" ht="43.5">
      <c r="A7879" s="151" t="s">
        <v>2475</v>
      </c>
      <c r="B7879" s="151" t="s">
        <v>101</v>
      </c>
      <c r="C7879" s="151" t="s">
        <v>102</v>
      </c>
      <c r="D7879" s="151" t="s">
        <v>78</v>
      </c>
      <c r="E7879" s="152">
        <v>3</v>
      </c>
      <c r="F7879" s="153">
        <v>139000</v>
      </c>
      <c r="G7879" s="153">
        <v>417000</v>
      </c>
      <c r="H7879" s="50"/>
    </row>
    <row r="7880" spans="1:8" ht="43.5">
      <c r="A7880" s="151" t="s">
        <v>2476</v>
      </c>
      <c r="B7880" s="151" t="s">
        <v>98</v>
      </c>
      <c r="C7880" s="151" t="s">
        <v>99</v>
      </c>
      <c r="D7880" s="151" t="s">
        <v>72</v>
      </c>
      <c r="E7880" s="152">
        <v>11</v>
      </c>
      <c r="F7880" s="153">
        <v>99000</v>
      </c>
      <c r="G7880" s="153">
        <v>1089000</v>
      </c>
      <c r="H7880" s="50"/>
    </row>
    <row r="7881" spans="1:8" ht="43.5">
      <c r="A7881" s="151" t="s">
        <v>2476</v>
      </c>
      <c r="B7881" s="151" t="s">
        <v>88</v>
      </c>
      <c r="C7881" s="151" t="s">
        <v>89</v>
      </c>
      <c r="D7881" s="151" t="s">
        <v>72</v>
      </c>
      <c r="E7881" s="152">
        <v>1</v>
      </c>
      <c r="F7881" s="153">
        <v>299000</v>
      </c>
      <c r="G7881" s="153">
        <v>299000</v>
      </c>
      <c r="H7881" s="50"/>
    </row>
    <row r="7882" spans="1:8" ht="43.5">
      <c r="A7882" s="151" t="s">
        <v>2476</v>
      </c>
      <c r="B7882" s="151" t="s">
        <v>81</v>
      </c>
      <c r="C7882" s="151" t="s">
        <v>82</v>
      </c>
      <c r="D7882" s="151" t="s">
        <v>72</v>
      </c>
      <c r="E7882" s="152">
        <v>1</v>
      </c>
      <c r="F7882" s="153">
        <v>159000</v>
      </c>
      <c r="G7882" s="153">
        <v>159000</v>
      </c>
      <c r="H7882" s="50"/>
    </row>
    <row r="7883" spans="1:8" ht="43.5">
      <c r="A7883" s="151" t="s">
        <v>2476</v>
      </c>
      <c r="B7883" s="151" t="s">
        <v>91</v>
      </c>
      <c r="C7883" s="151" t="s">
        <v>92</v>
      </c>
      <c r="D7883" s="151" t="s">
        <v>72</v>
      </c>
      <c r="E7883" s="152">
        <v>1</v>
      </c>
      <c r="F7883" s="153">
        <v>249000</v>
      </c>
      <c r="G7883" s="153">
        <v>249000</v>
      </c>
      <c r="H7883" s="50"/>
    </row>
    <row r="7884" spans="1:8" ht="43.5">
      <c r="A7884" s="151" t="s">
        <v>2476</v>
      </c>
      <c r="B7884" s="151" t="s">
        <v>93</v>
      </c>
      <c r="C7884" s="151" t="s">
        <v>94</v>
      </c>
      <c r="D7884" s="151" t="s">
        <v>72</v>
      </c>
      <c r="E7884" s="152">
        <v>5</v>
      </c>
      <c r="F7884" s="153">
        <v>549000</v>
      </c>
      <c r="G7884" s="153">
        <v>2745000</v>
      </c>
      <c r="H7884" s="50"/>
    </row>
    <row r="7885" spans="1:8" ht="43.5">
      <c r="A7885" s="151" t="s">
        <v>2477</v>
      </c>
      <c r="B7885" s="151" t="s">
        <v>96</v>
      </c>
      <c r="C7885" s="151" t="s">
        <v>97</v>
      </c>
      <c r="D7885" s="151" t="s">
        <v>72</v>
      </c>
      <c r="E7885" s="152">
        <v>5</v>
      </c>
      <c r="F7885" s="153">
        <v>449000</v>
      </c>
      <c r="G7885" s="153">
        <v>2245000</v>
      </c>
      <c r="H7885" s="50"/>
    </row>
    <row r="7886" spans="1:8" ht="43.5">
      <c r="A7886" s="151" t="s">
        <v>2477</v>
      </c>
      <c r="B7886" s="151" t="s">
        <v>86</v>
      </c>
      <c r="C7886" s="151" t="s">
        <v>87</v>
      </c>
      <c r="D7886" s="151" t="s">
        <v>72</v>
      </c>
      <c r="E7886" s="152">
        <v>8</v>
      </c>
      <c r="F7886" s="153">
        <v>169000</v>
      </c>
      <c r="G7886" s="153">
        <v>1352000</v>
      </c>
      <c r="H7886" s="50"/>
    </row>
    <row r="7887" spans="1:8" ht="43.5">
      <c r="A7887" s="151" t="s">
        <v>2477</v>
      </c>
      <c r="B7887" s="151" t="s">
        <v>69</v>
      </c>
      <c r="C7887" s="151" t="s">
        <v>70</v>
      </c>
      <c r="D7887" s="151" t="s">
        <v>72</v>
      </c>
      <c r="E7887" s="152">
        <v>9</v>
      </c>
      <c r="F7887" s="153">
        <v>149000</v>
      </c>
      <c r="G7887" s="153">
        <v>1341000</v>
      </c>
      <c r="H7887" s="50"/>
    </row>
    <row r="7888" spans="1:8" ht="43.5">
      <c r="A7888" s="151" t="s">
        <v>2477</v>
      </c>
      <c r="B7888" s="151" t="s">
        <v>88</v>
      </c>
      <c r="C7888" s="151" t="s">
        <v>89</v>
      </c>
      <c r="D7888" s="151" t="s">
        <v>72</v>
      </c>
      <c r="E7888" s="152">
        <v>4</v>
      </c>
      <c r="F7888" s="153">
        <v>299000</v>
      </c>
      <c r="G7888" s="153">
        <v>1196000</v>
      </c>
      <c r="H7888" s="50"/>
    </row>
    <row r="7889" spans="1:8" ht="43.5">
      <c r="A7889" s="151" t="s">
        <v>2477</v>
      </c>
      <c r="B7889" s="151" t="s">
        <v>98</v>
      </c>
      <c r="C7889" s="151" t="s">
        <v>99</v>
      </c>
      <c r="D7889" s="151" t="s">
        <v>72</v>
      </c>
      <c r="E7889" s="152">
        <v>2</v>
      </c>
      <c r="F7889" s="153">
        <v>99000</v>
      </c>
      <c r="G7889" s="153">
        <v>198000</v>
      </c>
      <c r="H7889" s="50"/>
    </row>
    <row r="7890" spans="1:8" ht="43.5">
      <c r="A7890" s="151" t="s">
        <v>2477</v>
      </c>
      <c r="B7890" s="151" t="s">
        <v>73</v>
      </c>
      <c r="C7890" s="151" t="s">
        <v>74</v>
      </c>
      <c r="D7890" s="151" t="s">
        <v>72</v>
      </c>
      <c r="E7890" s="152">
        <v>3</v>
      </c>
      <c r="F7890" s="153">
        <v>119000</v>
      </c>
      <c r="G7890" s="153">
        <v>357000</v>
      </c>
      <c r="H7890" s="50"/>
    </row>
    <row r="7891" spans="1:8" ht="29.25">
      <c r="A7891" s="151" t="s">
        <v>2478</v>
      </c>
      <c r="B7891" s="151" t="s">
        <v>91</v>
      </c>
      <c r="C7891" s="151" t="s">
        <v>92</v>
      </c>
      <c r="D7891" s="151" t="s">
        <v>72</v>
      </c>
      <c r="E7891" s="152">
        <v>4</v>
      </c>
      <c r="F7891" s="153">
        <v>249000</v>
      </c>
      <c r="G7891" s="153">
        <v>996000</v>
      </c>
      <c r="H7891" s="50"/>
    </row>
    <row r="7892" spans="1:8" ht="29.25">
      <c r="A7892" s="151" t="s">
        <v>2478</v>
      </c>
      <c r="B7892" s="151" t="s">
        <v>98</v>
      </c>
      <c r="C7892" s="151" t="s">
        <v>99</v>
      </c>
      <c r="D7892" s="151" t="s">
        <v>72</v>
      </c>
      <c r="E7892" s="152">
        <v>12</v>
      </c>
      <c r="F7892" s="153">
        <v>99000</v>
      </c>
      <c r="G7892" s="153">
        <v>1188000</v>
      </c>
      <c r="H7892" s="50"/>
    </row>
    <row r="7893" spans="1:8" ht="29.25">
      <c r="A7893" s="151" t="s">
        <v>2478</v>
      </c>
      <c r="B7893" s="151" t="s">
        <v>75</v>
      </c>
      <c r="C7893" s="151" t="s">
        <v>76</v>
      </c>
      <c r="D7893" s="151" t="s">
        <v>78</v>
      </c>
      <c r="E7893" s="152">
        <v>11</v>
      </c>
      <c r="F7893" s="153">
        <v>189000</v>
      </c>
      <c r="G7893" s="153">
        <v>2079000</v>
      </c>
      <c r="H7893" s="50"/>
    </row>
    <row r="7894" spans="1:8" ht="29.25">
      <c r="A7894" s="151" t="s">
        <v>2478</v>
      </c>
      <c r="B7894" s="151" t="s">
        <v>101</v>
      </c>
      <c r="C7894" s="151" t="s">
        <v>102</v>
      </c>
      <c r="D7894" s="151" t="s">
        <v>78</v>
      </c>
      <c r="E7894" s="152">
        <v>8</v>
      </c>
      <c r="F7894" s="153">
        <v>139000</v>
      </c>
      <c r="G7894" s="153">
        <v>1112000</v>
      </c>
      <c r="H7894" s="50"/>
    </row>
    <row r="7895" spans="1:8" ht="29.25">
      <c r="A7895" s="151" t="s">
        <v>2478</v>
      </c>
      <c r="B7895" s="151" t="s">
        <v>83</v>
      </c>
      <c r="C7895" s="151" t="s">
        <v>84</v>
      </c>
      <c r="D7895" s="151" t="s">
        <v>72</v>
      </c>
      <c r="E7895" s="152">
        <v>10</v>
      </c>
      <c r="F7895" s="153">
        <v>125000</v>
      </c>
      <c r="G7895" s="153">
        <v>1250000</v>
      </c>
      <c r="H7895" s="50"/>
    </row>
    <row r="7896" spans="1:8" ht="43.5">
      <c r="A7896" s="151" t="s">
        <v>2479</v>
      </c>
      <c r="B7896" s="151" t="s">
        <v>79</v>
      </c>
      <c r="C7896" s="151" t="s">
        <v>80</v>
      </c>
      <c r="D7896" s="151" t="s">
        <v>72</v>
      </c>
      <c r="E7896" s="152">
        <v>12</v>
      </c>
      <c r="F7896" s="153">
        <v>129000</v>
      </c>
      <c r="G7896" s="153">
        <v>1548000</v>
      </c>
      <c r="H7896" s="50"/>
    </row>
    <row r="7897" spans="1:8" ht="43.5">
      <c r="A7897" s="151" t="s">
        <v>2479</v>
      </c>
      <c r="B7897" s="151" t="s">
        <v>75</v>
      </c>
      <c r="C7897" s="151" t="s">
        <v>76</v>
      </c>
      <c r="D7897" s="151" t="s">
        <v>78</v>
      </c>
      <c r="E7897" s="152">
        <v>12</v>
      </c>
      <c r="F7897" s="153">
        <v>189000</v>
      </c>
      <c r="G7897" s="153">
        <v>2268000</v>
      </c>
      <c r="H7897" s="50"/>
    </row>
    <row r="7898" spans="1:8" ht="43.5">
      <c r="A7898" s="151" t="s">
        <v>2479</v>
      </c>
      <c r="B7898" s="151" t="s">
        <v>93</v>
      </c>
      <c r="C7898" s="151" t="s">
        <v>94</v>
      </c>
      <c r="D7898" s="151" t="s">
        <v>72</v>
      </c>
      <c r="E7898" s="152">
        <v>2</v>
      </c>
      <c r="F7898" s="153">
        <v>549000</v>
      </c>
      <c r="G7898" s="153">
        <v>1098000</v>
      </c>
      <c r="H7898" s="50"/>
    </row>
    <row r="7899" spans="1:8" ht="43.5">
      <c r="A7899" s="151" t="s">
        <v>2479</v>
      </c>
      <c r="B7899" s="151" t="s">
        <v>96</v>
      </c>
      <c r="C7899" s="151" t="s">
        <v>97</v>
      </c>
      <c r="D7899" s="151" t="s">
        <v>72</v>
      </c>
      <c r="E7899" s="152">
        <v>5</v>
      </c>
      <c r="F7899" s="153">
        <v>449000</v>
      </c>
      <c r="G7899" s="153">
        <v>2245000</v>
      </c>
      <c r="H7899" s="50"/>
    </row>
    <row r="7900" spans="1:8" ht="43.5">
      <c r="A7900" s="151" t="s">
        <v>2480</v>
      </c>
      <c r="B7900" s="151" t="s">
        <v>88</v>
      </c>
      <c r="C7900" s="151" t="s">
        <v>89</v>
      </c>
      <c r="D7900" s="151" t="s">
        <v>72</v>
      </c>
      <c r="E7900" s="152">
        <v>5</v>
      </c>
      <c r="F7900" s="153">
        <v>299000</v>
      </c>
      <c r="G7900" s="153">
        <v>1495000</v>
      </c>
      <c r="H7900" s="50"/>
    </row>
    <row r="7901" spans="1:8" ht="43.5">
      <c r="A7901" s="151" t="s">
        <v>2480</v>
      </c>
      <c r="B7901" s="151" t="s">
        <v>93</v>
      </c>
      <c r="C7901" s="151" t="s">
        <v>94</v>
      </c>
      <c r="D7901" s="151" t="s">
        <v>72</v>
      </c>
      <c r="E7901" s="152">
        <v>1</v>
      </c>
      <c r="F7901" s="153">
        <v>549000</v>
      </c>
      <c r="G7901" s="153">
        <v>549000</v>
      </c>
      <c r="H7901" s="50"/>
    </row>
    <row r="7902" spans="1:8" ht="43.5">
      <c r="A7902" s="151" t="s">
        <v>2480</v>
      </c>
      <c r="B7902" s="151" t="s">
        <v>79</v>
      </c>
      <c r="C7902" s="151" t="s">
        <v>80</v>
      </c>
      <c r="D7902" s="151" t="s">
        <v>72</v>
      </c>
      <c r="E7902" s="152">
        <v>4</v>
      </c>
      <c r="F7902" s="153">
        <v>129000</v>
      </c>
      <c r="G7902" s="153">
        <v>516000</v>
      </c>
      <c r="H7902" s="50"/>
    </row>
    <row r="7903" spans="1:8" ht="29.25">
      <c r="A7903" s="151" t="s">
        <v>2481</v>
      </c>
      <c r="B7903" s="151" t="s">
        <v>98</v>
      </c>
      <c r="C7903" s="151" t="s">
        <v>99</v>
      </c>
      <c r="D7903" s="151" t="s">
        <v>72</v>
      </c>
      <c r="E7903" s="152">
        <v>11</v>
      </c>
      <c r="F7903" s="153">
        <v>99000</v>
      </c>
      <c r="G7903" s="153">
        <v>1089000</v>
      </c>
      <c r="H7903" s="50"/>
    </row>
    <row r="7904" spans="1:8" ht="29.25">
      <c r="A7904" s="151" t="s">
        <v>2481</v>
      </c>
      <c r="B7904" s="151" t="s">
        <v>96</v>
      </c>
      <c r="C7904" s="151" t="s">
        <v>97</v>
      </c>
      <c r="D7904" s="151" t="s">
        <v>72</v>
      </c>
      <c r="E7904" s="152">
        <v>5</v>
      </c>
      <c r="F7904" s="153">
        <v>449000</v>
      </c>
      <c r="G7904" s="153">
        <v>2245000</v>
      </c>
      <c r="H7904" s="50"/>
    </row>
    <row r="7905" spans="1:8" ht="29.25">
      <c r="A7905" s="151" t="s">
        <v>2481</v>
      </c>
      <c r="B7905" s="151" t="s">
        <v>81</v>
      </c>
      <c r="C7905" s="151" t="s">
        <v>82</v>
      </c>
      <c r="D7905" s="151" t="s">
        <v>72</v>
      </c>
      <c r="E7905" s="152">
        <v>10</v>
      </c>
      <c r="F7905" s="153">
        <v>159000</v>
      </c>
      <c r="G7905" s="153">
        <v>1590000</v>
      </c>
      <c r="H7905" s="50"/>
    </row>
    <row r="7906" spans="1:8" ht="29.25">
      <c r="A7906" s="151" t="s">
        <v>2481</v>
      </c>
      <c r="B7906" s="151" t="s">
        <v>86</v>
      </c>
      <c r="C7906" s="151" t="s">
        <v>87</v>
      </c>
      <c r="D7906" s="151" t="s">
        <v>72</v>
      </c>
      <c r="E7906" s="152">
        <v>10</v>
      </c>
      <c r="F7906" s="153">
        <v>169000</v>
      </c>
      <c r="G7906" s="153">
        <v>1690000</v>
      </c>
      <c r="H7906" s="50"/>
    </row>
    <row r="7907" spans="1:8" ht="29.25">
      <c r="A7907" s="151" t="s">
        <v>2481</v>
      </c>
      <c r="B7907" s="151" t="s">
        <v>83</v>
      </c>
      <c r="C7907" s="151" t="s">
        <v>84</v>
      </c>
      <c r="D7907" s="151" t="s">
        <v>72</v>
      </c>
      <c r="E7907" s="152">
        <v>4</v>
      </c>
      <c r="F7907" s="153">
        <v>125000</v>
      </c>
      <c r="G7907" s="153">
        <v>500000</v>
      </c>
      <c r="H7907" s="50"/>
    </row>
    <row r="7908" spans="1:8" ht="29.25">
      <c r="A7908" s="151" t="s">
        <v>2482</v>
      </c>
      <c r="B7908" s="151" t="s">
        <v>96</v>
      </c>
      <c r="C7908" s="151" t="s">
        <v>97</v>
      </c>
      <c r="D7908" s="151" t="s">
        <v>72</v>
      </c>
      <c r="E7908" s="152">
        <v>5</v>
      </c>
      <c r="F7908" s="153">
        <v>449000</v>
      </c>
      <c r="G7908" s="153">
        <v>2245000</v>
      </c>
      <c r="H7908" s="50"/>
    </row>
    <row r="7909" spans="1:8" ht="29.25">
      <c r="A7909" s="151" t="s">
        <v>2482</v>
      </c>
      <c r="B7909" s="151" t="s">
        <v>91</v>
      </c>
      <c r="C7909" s="151" t="s">
        <v>92</v>
      </c>
      <c r="D7909" s="151" t="s">
        <v>72</v>
      </c>
      <c r="E7909" s="152">
        <v>5</v>
      </c>
      <c r="F7909" s="153">
        <v>249000</v>
      </c>
      <c r="G7909" s="153">
        <v>1245000</v>
      </c>
      <c r="H7909" s="50"/>
    </row>
    <row r="7910" spans="1:8" ht="29.25">
      <c r="A7910" s="151" t="s">
        <v>2482</v>
      </c>
      <c r="B7910" s="151" t="s">
        <v>75</v>
      </c>
      <c r="C7910" s="151" t="s">
        <v>76</v>
      </c>
      <c r="D7910" s="151" t="s">
        <v>78</v>
      </c>
      <c r="E7910" s="152">
        <v>9</v>
      </c>
      <c r="F7910" s="153">
        <v>189000</v>
      </c>
      <c r="G7910" s="153">
        <v>1701000</v>
      </c>
      <c r="H7910" s="50"/>
    </row>
    <row r="7911" spans="1:8" ht="43.5">
      <c r="A7911" s="151" t="s">
        <v>2483</v>
      </c>
      <c r="B7911" s="151" t="s">
        <v>79</v>
      </c>
      <c r="C7911" s="151" t="s">
        <v>80</v>
      </c>
      <c r="D7911" s="151" t="s">
        <v>72</v>
      </c>
      <c r="E7911" s="152">
        <v>11</v>
      </c>
      <c r="F7911" s="153">
        <v>129000</v>
      </c>
      <c r="G7911" s="153">
        <v>1419000</v>
      </c>
      <c r="H7911" s="50"/>
    </row>
    <row r="7912" spans="1:8" ht="43.5">
      <c r="A7912" s="151" t="s">
        <v>2483</v>
      </c>
      <c r="B7912" s="151" t="s">
        <v>86</v>
      </c>
      <c r="C7912" s="151" t="s">
        <v>87</v>
      </c>
      <c r="D7912" s="151" t="s">
        <v>72</v>
      </c>
      <c r="E7912" s="152">
        <v>5</v>
      </c>
      <c r="F7912" s="153">
        <v>169000</v>
      </c>
      <c r="G7912" s="153">
        <v>845000</v>
      </c>
      <c r="H7912" s="50"/>
    </row>
    <row r="7913" spans="1:8" ht="43.5">
      <c r="A7913" s="151" t="s">
        <v>2483</v>
      </c>
      <c r="B7913" s="151" t="s">
        <v>98</v>
      </c>
      <c r="C7913" s="151" t="s">
        <v>99</v>
      </c>
      <c r="D7913" s="151" t="s">
        <v>72</v>
      </c>
      <c r="E7913" s="152">
        <v>7</v>
      </c>
      <c r="F7913" s="153">
        <v>99000</v>
      </c>
      <c r="G7913" s="153">
        <v>693000</v>
      </c>
      <c r="H7913" s="50"/>
    </row>
    <row r="7914" spans="1:8" ht="43.5">
      <c r="A7914" s="151" t="s">
        <v>2484</v>
      </c>
      <c r="B7914" s="151" t="s">
        <v>93</v>
      </c>
      <c r="C7914" s="151" t="s">
        <v>94</v>
      </c>
      <c r="D7914" s="151" t="s">
        <v>72</v>
      </c>
      <c r="E7914" s="152">
        <v>3</v>
      </c>
      <c r="F7914" s="153">
        <v>549000</v>
      </c>
      <c r="G7914" s="153">
        <v>1647000</v>
      </c>
      <c r="H7914" s="50"/>
    </row>
    <row r="7915" spans="1:8" ht="43.5">
      <c r="A7915" s="151" t="s">
        <v>2484</v>
      </c>
      <c r="B7915" s="151" t="s">
        <v>79</v>
      </c>
      <c r="C7915" s="151" t="s">
        <v>80</v>
      </c>
      <c r="D7915" s="151" t="s">
        <v>72</v>
      </c>
      <c r="E7915" s="152">
        <v>5</v>
      </c>
      <c r="F7915" s="153">
        <v>129000</v>
      </c>
      <c r="G7915" s="153">
        <v>645000</v>
      </c>
      <c r="H7915" s="50"/>
    </row>
    <row r="7916" spans="1:8" ht="43.5">
      <c r="A7916" s="151" t="s">
        <v>2484</v>
      </c>
      <c r="B7916" s="151" t="s">
        <v>83</v>
      </c>
      <c r="C7916" s="151" t="s">
        <v>84</v>
      </c>
      <c r="D7916" s="151" t="s">
        <v>72</v>
      </c>
      <c r="E7916" s="152">
        <v>10</v>
      </c>
      <c r="F7916" s="153">
        <v>125000</v>
      </c>
      <c r="G7916" s="153">
        <v>1250000</v>
      </c>
      <c r="H7916" s="50"/>
    </row>
    <row r="7917" spans="1:8" ht="29.25">
      <c r="A7917" s="151" t="s">
        <v>2485</v>
      </c>
      <c r="B7917" s="151" t="s">
        <v>75</v>
      </c>
      <c r="C7917" s="151" t="s">
        <v>76</v>
      </c>
      <c r="D7917" s="151" t="s">
        <v>78</v>
      </c>
      <c r="E7917" s="152">
        <v>4</v>
      </c>
      <c r="F7917" s="153">
        <v>189000</v>
      </c>
      <c r="G7917" s="153">
        <v>756000</v>
      </c>
      <c r="H7917" s="50"/>
    </row>
    <row r="7918" spans="1:8" ht="29.25">
      <c r="A7918" s="151" t="s">
        <v>2485</v>
      </c>
      <c r="B7918" s="151" t="s">
        <v>96</v>
      </c>
      <c r="C7918" s="151" t="s">
        <v>97</v>
      </c>
      <c r="D7918" s="151" t="s">
        <v>72</v>
      </c>
      <c r="E7918" s="152">
        <v>2</v>
      </c>
      <c r="F7918" s="153">
        <v>449000</v>
      </c>
      <c r="G7918" s="153">
        <v>898000</v>
      </c>
      <c r="H7918" s="50"/>
    </row>
    <row r="7919" spans="1:8" ht="29.25">
      <c r="A7919" s="151" t="s">
        <v>2485</v>
      </c>
      <c r="B7919" s="151" t="s">
        <v>101</v>
      </c>
      <c r="C7919" s="151" t="s">
        <v>102</v>
      </c>
      <c r="D7919" s="151" t="s">
        <v>78</v>
      </c>
      <c r="E7919" s="152">
        <v>3</v>
      </c>
      <c r="F7919" s="153">
        <v>139000</v>
      </c>
      <c r="G7919" s="153">
        <v>417000</v>
      </c>
      <c r="H7919" s="50"/>
    </row>
    <row r="7920" spans="1:8" ht="29.25">
      <c r="A7920" s="151" t="s">
        <v>2485</v>
      </c>
      <c r="B7920" s="151" t="s">
        <v>83</v>
      </c>
      <c r="C7920" s="151" t="s">
        <v>84</v>
      </c>
      <c r="D7920" s="151" t="s">
        <v>72</v>
      </c>
      <c r="E7920" s="152">
        <v>11</v>
      </c>
      <c r="F7920" s="153">
        <v>125000</v>
      </c>
      <c r="G7920" s="153">
        <v>1375000</v>
      </c>
      <c r="H7920" s="50"/>
    </row>
    <row r="7921" spans="1:8" ht="29.25">
      <c r="A7921" s="151" t="s">
        <v>2485</v>
      </c>
      <c r="B7921" s="151" t="s">
        <v>81</v>
      </c>
      <c r="C7921" s="151" t="s">
        <v>82</v>
      </c>
      <c r="D7921" s="151" t="s">
        <v>72</v>
      </c>
      <c r="E7921" s="152">
        <v>8</v>
      </c>
      <c r="F7921" s="153">
        <v>159000</v>
      </c>
      <c r="G7921" s="153">
        <v>1272000</v>
      </c>
      <c r="H7921" s="50"/>
    </row>
    <row r="7922" spans="1:8" ht="29.25">
      <c r="A7922" s="151" t="s">
        <v>2486</v>
      </c>
      <c r="B7922" s="151" t="s">
        <v>101</v>
      </c>
      <c r="C7922" s="151" t="s">
        <v>102</v>
      </c>
      <c r="D7922" s="151" t="s">
        <v>78</v>
      </c>
      <c r="E7922" s="152">
        <v>6</v>
      </c>
      <c r="F7922" s="153">
        <v>139000</v>
      </c>
      <c r="G7922" s="153">
        <v>834000</v>
      </c>
      <c r="H7922" s="50"/>
    </row>
    <row r="7923" spans="1:8" ht="29.25">
      <c r="A7923" s="151" t="s">
        <v>2486</v>
      </c>
      <c r="B7923" s="151" t="s">
        <v>83</v>
      </c>
      <c r="C7923" s="151" t="s">
        <v>84</v>
      </c>
      <c r="D7923" s="151" t="s">
        <v>72</v>
      </c>
      <c r="E7923" s="152">
        <v>6</v>
      </c>
      <c r="F7923" s="153">
        <v>125000</v>
      </c>
      <c r="G7923" s="153">
        <v>750000</v>
      </c>
      <c r="H7923" s="50"/>
    </row>
    <row r="7924" spans="1:8" ht="29.25">
      <c r="A7924" s="151" t="s">
        <v>2486</v>
      </c>
      <c r="B7924" s="151" t="s">
        <v>69</v>
      </c>
      <c r="C7924" s="151" t="s">
        <v>70</v>
      </c>
      <c r="D7924" s="151" t="s">
        <v>72</v>
      </c>
      <c r="E7924" s="152">
        <v>9</v>
      </c>
      <c r="F7924" s="153">
        <v>149000</v>
      </c>
      <c r="G7924" s="153">
        <v>1341000</v>
      </c>
      <c r="H7924" s="50"/>
    </row>
    <row r="7925" spans="1:8" ht="43.5">
      <c r="A7925" s="151" t="s">
        <v>2487</v>
      </c>
      <c r="B7925" s="151" t="s">
        <v>96</v>
      </c>
      <c r="C7925" s="151" t="s">
        <v>97</v>
      </c>
      <c r="D7925" s="151" t="s">
        <v>72</v>
      </c>
      <c r="E7925" s="152">
        <v>2</v>
      </c>
      <c r="F7925" s="153">
        <v>449000</v>
      </c>
      <c r="G7925" s="153">
        <v>898000</v>
      </c>
      <c r="H7925" s="50"/>
    </row>
    <row r="7926" spans="1:8" ht="43.5">
      <c r="A7926" s="151" t="s">
        <v>2487</v>
      </c>
      <c r="B7926" s="151" t="s">
        <v>88</v>
      </c>
      <c r="C7926" s="151" t="s">
        <v>89</v>
      </c>
      <c r="D7926" s="151" t="s">
        <v>72</v>
      </c>
      <c r="E7926" s="152">
        <v>3</v>
      </c>
      <c r="F7926" s="153">
        <v>299000</v>
      </c>
      <c r="G7926" s="153">
        <v>897000</v>
      </c>
      <c r="H7926" s="50"/>
    </row>
    <row r="7927" spans="1:8" ht="43.5">
      <c r="A7927" s="151" t="s">
        <v>2487</v>
      </c>
      <c r="B7927" s="151" t="s">
        <v>98</v>
      </c>
      <c r="C7927" s="151" t="s">
        <v>99</v>
      </c>
      <c r="D7927" s="151" t="s">
        <v>72</v>
      </c>
      <c r="E7927" s="152">
        <v>1</v>
      </c>
      <c r="F7927" s="153">
        <v>99000</v>
      </c>
      <c r="G7927" s="153">
        <v>99000</v>
      </c>
      <c r="H7927" s="50"/>
    </row>
    <row r="7928" spans="1:8" ht="43.5">
      <c r="A7928" s="151" t="s">
        <v>2487</v>
      </c>
      <c r="B7928" s="151" t="s">
        <v>79</v>
      </c>
      <c r="C7928" s="151" t="s">
        <v>80</v>
      </c>
      <c r="D7928" s="151" t="s">
        <v>72</v>
      </c>
      <c r="E7928" s="152">
        <v>8</v>
      </c>
      <c r="F7928" s="153">
        <v>129000</v>
      </c>
      <c r="G7928" s="153">
        <v>1032000</v>
      </c>
      <c r="H7928" s="50"/>
    </row>
    <row r="7929" spans="1:8" ht="43.5">
      <c r="A7929" s="151" t="s">
        <v>2487</v>
      </c>
      <c r="B7929" s="151" t="s">
        <v>73</v>
      </c>
      <c r="C7929" s="151" t="s">
        <v>74</v>
      </c>
      <c r="D7929" s="151" t="s">
        <v>72</v>
      </c>
      <c r="E7929" s="152">
        <v>8</v>
      </c>
      <c r="F7929" s="153">
        <v>119000</v>
      </c>
      <c r="G7929" s="153">
        <v>952000</v>
      </c>
      <c r="H7929" s="50"/>
    </row>
    <row r="7930" spans="1:8" ht="43.5">
      <c r="A7930" s="151" t="s">
        <v>2488</v>
      </c>
      <c r="B7930" s="151" t="s">
        <v>83</v>
      </c>
      <c r="C7930" s="151" t="s">
        <v>84</v>
      </c>
      <c r="D7930" s="151" t="s">
        <v>72</v>
      </c>
      <c r="E7930" s="152">
        <v>10</v>
      </c>
      <c r="F7930" s="153">
        <v>125000</v>
      </c>
      <c r="G7930" s="153">
        <v>1250000</v>
      </c>
      <c r="H7930" s="50"/>
    </row>
    <row r="7931" spans="1:8" ht="43.5">
      <c r="A7931" s="151" t="s">
        <v>2488</v>
      </c>
      <c r="B7931" s="151" t="s">
        <v>69</v>
      </c>
      <c r="C7931" s="151" t="s">
        <v>70</v>
      </c>
      <c r="D7931" s="151" t="s">
        <v>72</v>
      </c>
      <c r="E7931" s="152">
        <v>6</v>
      </c>
      <c r="F7931" s="153">
        <v>149000</v>
      </c>
      <c r="G7931" s="153">
        <v>894000</v>
      </c>
      <c r="H7931" s="50"/>
    </row>
    <row r="7932" spans="1:8" ht="43.5">
      <c r="A7932" s="151" t="s">
        <v>2488</v>
      </c>
      <c r="B7932" s="151" t="s">
        <v>101</v>
      </c>
      <c r="C7932" s="151" t="s">
        <v>102</v>
      </c>
      <c r="D7932" s="151" t="s">
        <v>78</v>
      </c>
      <c r="E7932" s="152">
        <v>12</v>
      </c>
      <c r="F7932" s="153">
        <v>139000</v>
      </c>
      <c r="G7932" s="153">
        <v>1668000</v>
      </c>
      <c r="H7932" s="50"/>
    </row>
    <row r="7933" spans="1:8" ht="43.5">
      <c r="A7933" s="151" t="s">
        <v>2488</v>
      </c>
      <c r="B7933" s="151" t="s">
        <v>91</v>
      </c>
      <c r="C7933" s="151" t="s">
        <v>92</v>
      </c>
      <c r="D7933" s="151" t="s">
        <v>72</v>
      </c>
      <c r="E7933" s="152">
        <v>5</v>
      </c>
      <c r="F7933" s="153">
        <v>249000</v>
      </c>
      <c r="G7933" s="153">
        <v>1245000</v>
      </c>
      <c r="H7933" s="50"/>
    </row>
    <row r="7934" spans="1:8" ht="43.5">
      <c r="A7934" s="151" t="s">
        <v>2489</v>
      </c>
      <c r="B7934" s="151" t="s">
        <v>69</v>
      </c>
      <c r="C7934" s="151" t="s">
        <v>70</v>
      </c>
      <c r="D7934" s="151" t="s">
        <v>72</v>
      </c>
      <c r="E7934" s="152">
        <v>4</v>
      </c>
      <c r="F7934" s="153">
        <v>149000</v>
      </c>
      <c r="G7934" s="153">
        <v>596000</v>
      </c>
      <c r="H7934" s="50"/>
    </row>
    <row r="7935" spans="1:8" ht="43.5">
      <c r="A7935" s="151" t="s">
        <v>2489</v>
      </c>
      <c r="B7935" s="151" t="s">
        <v>83</v>
      </c>
      <c r="C7935" s="151" t="s">
        <v>84</v>
      </c>
      <c r="D7935" s="151" t="s">
        <v>72</v>
      </c>
      <c r="E7935" s="152">
        <v>2</v>
      </c>
      <c r="F7935" s="153">
        <v>125000</v>
      </c>
      <c r="G7935" s="153">
        <v>250000</v>
      </c>
      <c r="H7935" s="50"/>
    </row>
    <row r="7936" spans="1:8" ht="43.5">
      <c r="A7936" s="151" t="s">
        <v>2489</v>
      </c>
      <c r="B7936" s="151" t="s">
        <v>98</v>
      </c>
      <c r="C7936" s="151" t="s">
        <v>99</v>
      </c>
      <c r="D7936" s="151" t="s">
        <v>72</v>
      </c>
      <c r="E7936" s="152">
        <v>9</v>
      </c>
      <c r="F7936" s="153">
        <v>99000</v>
      </c>
      <c r="G7936" s="153">
        <v>891000</v>
      </c>
      <c r="H7936" s="50"/>
    </row>
    <row r="7937" spans="1:8" ht="43.5">
      <c r="A7937" s="151" t="s">
        <v>2490</v>
      </c>
      <c r="B7937" s="151" t="s">
        <v>86</v>
      </c>
      <c r="C7937" s="151" t="s">
        <v>87</v>
      </c>
      <c r="D7937" s="151" t="s">
        <v>72</v>
      </c>
      <c r="E7937" s="152">
        <v>4</v>
      </c>
      <c r="F7937" s="153">
        <v>169000</v>
      </c>
      <c r="G7937" s="153">
        <v>676000</v>
      </c>
      <c r="H7937" s="50"/>
    </row>
    <row r="7938" spans="1:8" ht="43.5">
      <c r="A7938" s="151" t="s">
        <v>2490</v>
      </c>
      <c r="B7938" s="151" t="s">
        <v>73</v>
      </c>
      <c r="C7938" s="151" t="s">
        <v>74</v>
      </c>
      <c r="D7938" s="151" t="s">
        <v>72</v>
      </c>
      <c r="E7938" s="152">
        <v>2</v>
      </c>
      <c r="F7938" s="153">
        <v>119000</v>
      </c>
      <c r="G7938" s="153">
        <v>238000</v>
      </c>
      <c r="H7938" s="50"/>
    </row>
    <row r="7939" spans="1:8" ht="43.5">
      <c r="A7939" s="151" t="s">
        <v>2490</v>
      </c>
      <c r="B7939" s="151" t="s">
        <v>75</v>
      </c>
      <c r="C7939" s="151" t="s">
        <v>76</v>
      </c>
      <c r="D7939" s="151" t="s">
        <v>78</v>
      </c>
      <c r="E7939" s="152">
        <v>12</v>
      </c>
      <c r="F7939" s="153">
        <v>189000</v>
      </c>
      <c r="G7939" s="153">
        <v>2268000</v>
      </c>
      <c r="H7939" s="50"/>
    </row>
    <row r="7940" spans="1:8" ht="43.5">
      <c r="A7940" s="151" t="s">
        <v>2490</v>
      </c>
      <c r="B7940" s="151" t="s">
        <v>91</v>
      </c>
      <c r="C7940" s="151" t="s">
        <v>92</v>
      </c>
      <c r="D7940" s="151" t="s">
        <v>72</v>
      </c>
      <c r="E7940" s="152">
        <v>7</v>
      </c>
      <c r="F7940" s="153">
        <v>249000</v>
      </c>
      <c r="G7940" s="153">
        <v>1743000</v>
      </c>
      <c r="H7940" s="50"/>
    </row>
    <row r="7941" spans="1:8" ht="43.5">
      <c r="A7941" s="151" t="s">
        <v>2490</v>
      </c>
      <c r="B7941" s="151" t="s">
        <v>69</v>
      </c>
      <c r="C7941" s="151" t="s">
        <v>70</v>
      </c>
      <c r="D7941" s="151" t="s">
        <v>72</v>
      </c>
      <c r="E7941" s="152">
        <v>7</v>
      </c>
      <c r="F7941" s="153">
        <v>149000</v>
      </c>
      <c r="G7941" s="153">
        <v>1043000</v>
      </c>
      <c r="H7941" s="50"/>
    </row>
    <row r="7942" spans="1:8" ht="43.5">
      <c r="A7942" s="151" t="s">
        <v>2491</v>
      </c>
      <c r="B7942" s="151" t="s">
        <v>69</v>
      </c>
      <c r="C7942" s="151" t="s">
        <v>70</v>
      </c>
      <c r="D7942" s="151" t="s">
        <v>72</v>
      </c>
      <c r="E7942" s="152">
        <v>10</v>
      </c>
      <c r="F7942" s="153">
        <v>149000</v>
      </c>
      <c r="G7942" s="153">
        <v>1490000</v>
      </c>
      <c r="H7942" s="50"/>
    </row>
    <row r="7943" spans="1:8" ht="43.5">
      <c r="A7943" s="151" t="s">
        <v>2491</v>
      </c>
      <c r="B7943" s="151" t="s">
        <v>96</v>
      </c>
      <c r="C7943" s="151" t="s">
        <v>97</v>
      </c>
      <c r="D7943" s="151" t="s">
        <v>72</v>
      </c>
      <c r="E7943" s="152">
        <v>3</v>
      </c>
      <c r="F7943" s="153">
        <v>449000</v>
      </c>
      <c r="G7943" s="153">
        <v>1347000</v>
      </c>
      <c r="H7943" s="50"/>
    </row>
    <row r="7944" spans="1:8" ht="43.5">
      <c r="A7944" s="151" t="s">
        <v>2491</v>
      </c>
      <c r="B7944" s="151" t="s">
        <v>86</v>
      </c>
      <c r="C7944" s="151" t="s">
        <v>87</v>
      </c>
      <c r="D7944" s="151" t="s">
        <v>72</v>
      </c>
      <c r="E7944" s="152">
        <v>1</v>
      </c>
      <c r="F7944" s="153">
        <v>169000</v>
      </c>
      <c r="G7944" s="153">
        <v>169000</v>
      </c>
      <c r="H7944" s="50"/>
    </row>
    <row r="7945" spans="1:8" ht="43.5">
      <c r="A7945" s="151" t="s">
        <v>2491</v>
      </c>
      <c r="B7945" s="151" t="s">
        <v>101</v>
      </c>
      <c r="C7945" s="151" t="s">
        <v>102</v>
      </c>
      <c r="D7945" s="151" t="s">
        <v>78</v>
      </c>
      <c r="E7945" s="152">
        <v>5</v>
      </c>
      <c r="F7945" s="153">
        <v>139000</v>
      </c>
      <c r="G7945" s="153">
        <v>695000</v>
      </c>
      <c r="H7945" s="50"/>
    </row>
    <row r="7946" spans="1:8" ht="43.5">
      <c r="A7946" s="151" t="s">
        <v>2492</v>
      </c>
      <c r="B7946" s="151" t="s">
        <v>81</v>
      </c>
      <c r="C7946" s="151" t="s">
        <v>82</v>
      </c>
      <c r="D7946" s="151" t="s">
        <v>72</v>
      </c>
      <c r="E7946" s="152">
        <v>10</v>
      </c>
      <c r="F7946" s="153">
        <v>159000</v>
      </c>
      <c r="G7946" s="153">
        <v>1590000</v>
      </c>
      <c r="H7946" s="50"/>
    </row>
    <row r="7947" spans="1:8" ht="43.5">
      <c r="A7947" s="151" t="s">
        <v>2493</v>
      </c>
      <c r="B7947" s="151" t="s">
        <v>86</v>
      </c>
      <c r="C7947" s="151" t="s">
        <v>87</v>
      </c>
      <c r="D7947" s="151" t="s">
        <v>72</v>
      </c>
      <c r="E7947" s="152">
        <v>8</v>
      </c>
      <c r="F7947" s="153">
        <v>169000</v>
      </c>
      <c r="G7947" s="153">
        <v>1352000</v>
      </c>
      <c r="H7947" s="50"/>
    </row>
    <row r="7948" spans="1:8" ht="43.5">
      <c r="A7948" s="151" t="s">
        <v>2493</v>
      </c>
      <c r="B7948" s="151" t="s">
        <v>81</v>
      </c>
      <c r="C7948" s="151" t="s">
        <v>82</v>
      </c>
      <c r="D7948" s="151" t="s">
        <v>72</v>
      </c>
      <c r="E7948" s="152">
        <v>12</v>
      </c>
      <c r="F7948" s="153">
        <v>159000</v>
      </c>
      <c r="G7948" s="153">
        <v>1908000</v>
      </c>
      <c r="H7948" s="50"/>
    </row>
    <row r="7949" spans="1:8" ht="43.5">
      <c r="A7949" s="151" t="s">
        <v>2493</v>
      </c>
      <c r="B7949" s="151" t="s">
        <v>69</v>
      </c>
      <c r="C7949" s="151" t="s">
        <v>70</v>
      </c>
      <c r="D7949" s="151" t="s">
        <v>72</v>
      </c>
      <c r="E7949" s="152">
        <v>11</v>
      </c>
      <c r="F7949" s="153">
        <v>149000</v>
      </c>
      <c r="G7949" s="153">
        <v>1639000</v>
      </c>
      <c r="H7949" s="50"/>
    </row>
    <row r="7950" spans="1:8" ht="43.5">
      <c r="A7950" s="151" t="s">
        <v>2494</v>
      </c>
      <c r="B7950" s="151" t="s">
        <v>98</v>
      </c>
      <c r="C7950" s="151" t="s">
        <v>99</v>
      </c>
      <c r="D7950" s="151" t="s">
        <v>72</v>
      </c>
      <c r="E7950" s="152">
        <v>1</v>
      </c>
      <c r="F7950" s="153">
        <v>99000</v>
      </c>
      <c r="G7950" s="153">
        <v>99000</v>
      </c>
      <c r="H7950" s="50"/>
    </row>
    <row r="7951" spans="1:8" ht="43.5">
      <c r="A7951" s="151" t="s">
        <v>2494</v>
      </c>
      <c r="B7951" s="151" t="s">
        <v>83</v>
      </c>
      <c r="C7951" s="151" t="s">
        <v>84</v>
      </c>
      <c r="D7951" s="151" t="s">
        <v>72</v>
      </c>
      <c r="E7951" s="152">
        <v>7</v>
      </c>
      <c r="F7951" s="153">
        <v>125000</v>
      </c>
      <c r="G7951" s="153">
        <v>875000</v>
      </c>
      <c r="H7951" s="50"/>
    </row>
    <row r="7952" spans="1:8" ht="43.5">
      <c r="A7952" s="151" t="s">
        <v>2494</v>
      </c>
      <c r="B7952" s="151" t="s">
        <v>79</v>
      </c>
      <c r="C7952" s="151" t="s">
        <v>80</v>
      </c>
      <c r="D7952" s="151" t="s">
        <v>72</v>
      </c>
      <c r="E7952" s="152">
        <v>7</v>
      </c>
      <c r="F7952" s="153">
        <v>129000</v>
      </c>
      <c r="G7952" s="153">
        <v>903000</v>
      </c>
      <c r="H7952" s="50"/>
    </row>
    <row r="7953" spans="1:8" ht="43.5">
      <c r="A7953" s="151" t="s">
        <v>2494</v>
      </c>
      <c r="B7953" s="151" t="s">
        <v>91</v>
      </c>
      <c r="C7953" s="151" t="s">
        <v>92</v>
      </c>
      <c r="D7953" s="151" t="s">
        <v>72</v>
      </c>
      <c r="E7953" s="152">
        <v>1</v>
      </c>
      <c r="F7953" s="153">
        <v>249000</v>
      </c>
      <c r="G7953" s="153">
        <v>249000</v>
      </c>
      <c r="H7953" s="50"/>
    </row>
    <row r="7954" spans="1:8" ht="43.5">
      <c r="A7954" s="151" t="s">
        <v>2495</v>
      </c>
      <c r="B7954" s="151" t="s">
        <v>79</v>
      </c>
      <c r="C7954" s="151" t="s">
        <v>80</v>
      </c>
      <c r="D7954" s="151" t="s">
        <v>72</v>
      </c>
      <c r="E7954" s="152">
        <v>8</v>
      </c>
      <c r="F7954" s="153">
        <v>129000</v>
      </c>
      <c r="G7954" s="153">
        <v>1032000</v>
      </c>
      <c r="H7954" s="50"/>
    </row>
    <row r="7955" spans="1:8" ht="43.5">
      <c r="A7955" s="151" t="s">
        <v>2495</v>
      </c>
      <c r="B7955" s="151" t="s">
        <v>96</v>
      </c>
      <c r="C7955" s="151" t="s">
        <v>97</v>
      </c>
      <c r="D7955" s="151" t="s">
        <v>72</v>
      </c>
      <c r="E7955" s="152">
        <v>5</v>
      </c>
      <c r="F7955" s="153">
        <v>449000</v>
      </c>
      <c r="G7955" s="153">
        <v>2245000</v>
      </c>
      <c r="H7955" s="50"/>
    </row>
    <row r="7956" spans="1:8" ht="43.5">
      <c r="A7956" s="151" t="s">
        <v>2495</v>
      </c>
      <c r="B7956" s="151" t="s">
        <v>81</v>
      </c>
      <c r="C7956" s="151" t="s">
        <v>82</v>
      </c>
      <c r="D7956" s="151" t="s">
        <v>72</v>
      </c>
      <c r="E7956" s="152">
        <v>6</v>
      </c>
      <c r="F7956" s="153">
        <v>159000</v>
      </c>
      <c r="G7956" s="153">
        <v>954000</v>
      </c>
      <c r="H7956" s="50"/>
    </row>
    <row r="7957" spans="1:8" ht="43.5">
      <c r="A7957" s="151" t="s">
        <v>2495</v>
      </c>
      <c r="B7957" s="151" t="s">
        <v>91</v>
      </c>
      <c r="C7957" s="151" t="s">
        <v>92</v>
      </c>
      <c r="D7957" s="151" t="s">
        <v>72</v>
      </c>
      <c r="E7957" s="152">
        <v>5</v>
      </c>
      <c r="F7957" s="153">
        <v>249000</v>
      </c>
      <c r="G7957" s="153">
        <v>1245000</v>
      </c>
      <c r="H7957" s="50"/>
    </row>
    <row r="7958" spans="1:8" ht="43.5">
      <c r="A7958" s="151" t="s">
        <v>2496</v>
      </c>
      <c r="B7958" s="151" t="s">
        <v>86</v>
      </c>
      <c r="C7958" s="151" t="s">
        <v>87</v>
      </c>
      <c r="D7958" s="151" t="s">
        <v>72</v>
      </c>
      <c r="E7958" s="152">
        <v>1</v>
      </c>
      <c r="F7958" s="153">
        <v>169000</v>
      </c>
      <c r="G7958" s="153">
        <v>169000</v>
      </c>
      <c r="H7958" s="50"/>
    </row>
    <row r="7959" spans="1:8" ht="43.5">
      <c r="A7959" s="151" t="s">
        <v>2496</v>
      </c>
      <c r="B7959" s="151" t="s">
        <v>93</v>
      </c>
      <c r="C7959" s="151" t="s">
        <v>94</v>
      </c>
      <c r="D7959" s="151" t="s">
        <v>72</v>
      </c>
      <c r="E7959" s="152">
        <v>1</v>
      </c>
      <c r="F7959" s="153">
        <v>549000</v>
      </c>
      <c r="G7959" s="153">
        <v>549000</v>
      </c>
      <c r="H7959" s="50"/>
    </row>
    <row r="7960" spans="1:8" ht="43.5">
      <c r="A7960" s="151" t="s">
        <v>2496</v>
      </c>
      <c r="B7960" s="151" t="s">
        <v>75</v>
      </c>
      <c r="C7960" s="151" t="s">
        <v>76</v>
      </c>
      <c r="D7960" s="151" t="s">
        <v>78</v>
      </c>
      <c r="E7960" s="152">
        <v>1</v>
      </c>
      <c r="F7960" s="153">
        <v>189000</v>
      </c>
      <c r="G7960" s="153">
        <v>189000</v>
      </c>
      <c r="H7960" s="50"/>
    </row>
    <row r="7961" spans="1:8" ht="43.5">
      <c r="A7961" s="151" t="s">
        <v>2496</v>
      </c>
      <c r="B7961" s="151" t="s">
        <v>96</v>
      </c>
      <c r="C7961" s="151" t="s">
        <v>97</v>
      </c>
      <c r="D7961" s="151" t="s">
        <v>72</v>
      </c>
      <c r="E7961" s="152">
        <v>1</v>
      </c>
      <c r="F7961" s="153">
        <v>449000</v>
      </c>
      <c r="G7961" s="153">
        <v>449000</v>
      </c>
      <c r="H7961" s="50"/>
    </row>
    <row r="7962" spans="1:8" ht="43.5">
      <c r="A7962" s="151" t="s">
        <v>2497</v>
      </c>
      <c r="B7962" s="151" t="s">
        <v>86</v>
      </c>
      <c r="C7962" s="151" t="s">
        <v>87</v>
      </c>
      <c r="D7962" s="151" t="s">
        <v>72</v>
      </c>
      <c r="E7962" s="152">
        <v>4</v>
      </c>
      <c r="F7962" s="153">
        <v>169000</v>
      </c>
      <c r="G7962" s="153">
        <v>676000</v>
      </c>
      <c r="H7962" s="50"/>
    </row>
    <row r="7963" spans="1:8" ht="43.5">
      <c r="A7963" s="151" t="s">
        <v>2498</v>
      </c>
      <c r="B7963" s="151" t="s">
        <v>86</v>
      </c>
      <c r="C7963" s="151" t="s">
        <v>87</v>
      </c>
      <c r="D7963" s="151" t="s">
        <v>72</v>
      </c>
      <c r="E7963" s="152">
        <v>8</v>
      </c>
      <c r="F7963" s="153">
        <v>169000</v>
      </c>
      <c r="G7963" s="153">
        <v>1352000</v>
      </c>
      <c r="H7963" s="50"/>
    </row>
    <row r="7964" spans="1:8" ht="43.5">
      <c r="A7964" s="151" t="s">
        <v>2498</v>
      </c>
      <c r="B7964" s="151" t="s">
        <v>96</v>
      </c>
      <c r="C7964" s="151" t="s">
        <v>97</v>
      </c>
      <c r="D7964" s="151" t="s">
        <v>72</v>
      </c>
      <c r="E7964" s="152">
        <v>3</v>
      </c>
      <c r="F7964" s="153">
        <v>449000</v>
      </c>
      <c r="G7964" s="153">
        <v>1347000</v>
      </c>
      <c r="H7964" s="50"/>
    </row>
    <row r="7965" spans="1:8" ht="43.5">
      <c r="A7965" s="151" t="s">
        <v>2498</v>
      </c>
      <c r="B7965" s="151" t="s">
        <v>73</v>
      </c>
      <c r="C7965" s="151" t="s">
        <v>74</v>
      </c>
      <c r="D7965" s="151" t="s">
        <v>72</v>
      </c>
      <c r="E7965" s="152">
        <v>1</v>
      </c>
      <c r="F7965" s="153">
        <v>119000</v>
      </c>
      <c r="G7965" s="153">
        <v>119000</v>
      </c>
      <c r="H7965" s="50"/>
    </row>
    <row r="7966" spans="1:8" ht="43.5">
      <c r="A7966" s="151" t="s">
        <v>2499</v>
      </c>
      <c r="B7966" s="151" t="s">
        <v>86</v>
      </c>
      <c r="C7966" s="151" t="s">
        <v>87</v>
      </c>
      <c r="D7966" s="151" t="s">
        <v>72</v>
      </c>
      <c r="E7966" s="152">
        <v>4</v>
      </c>
      <c r="F7966" s="153">
        <v>169000</v>
      </c>
      <c r="G7966" s="153">
        <v>676000</v>
      </c>
      <c r="H7966" s="50"/>
    </row>
    <row r="7967" spans="1:8" ht="43.5">
      <c r="A7967" s="151" t="s">
        <v>2500</v>
      </c>
      <c r="B7967" s="151" t="s">
        <v>101</v>
      </c>
      <c r="C7967" s="151" t="s">
        <v>102</v>
      </c>
      <c r="D7967" s="151" t="s">
        <v>78</v>
      </c>
      <c r="E7967" s="152">
        <v>8</v>
      </c>
      <c r="F7967" s="153">
        <v>139000</v>
      </c>
      <c r="G7967" s="153">
        <v>1112000</v>
      </c>
      <c r="H7967" s="50"/>
    </row>
    <row r="7968" spans="1:8" ht="43.5">
      <c r="A7968" s="151" t="s">
        <v>2500</v>
      </c>
      <c r="B7968" s="151" t="s">
        <v>91</v>
      </c>
      <c r="C7968" s="151" t="s">
        <v>92</v>
      </c>
      <c r="D7968" s="151" t="s">
        <v>72</v>
      </c>
      <c r="E7968" s="152">
        <v>3</v>
      </c>
      <c r="F7968" s="153">
        <v>249000</v>
      </c>
      <c r="G7968" s="153">
        <v>747000</v>
      </c>
      <c r="H7968" s="50"/>
    </row>
    <row r="7969" spans="1:8" ht="43.5">
      <c r="A7969" s="151" t="s">
        <v>2500</v>
      </c>
      <c r="B7969" s="151" t="s">
        <v>73</v>
      </c>
      <c r="C7969" s="151" t="s">
        <v>74</v>
      </c>
      <c r="D7969" s="151" t="s">
        <v>72</v>
      </c>
      <c r="E7969" s="152">
        <v>2</v>
      </c>
      <c r="F7969" s="153">
        <v>119000</v>
      </c>
      <c r="G7969" s="153">
        <v>238000</v>
      </c>
      <c r="H7969" s="50"/>
    </row>
    <row r="7970" spans="1:8" ht="43.5">
      <c r="A7970" s="151" t="s">
        <v>2500</v>
      </c>
      <c r="B7970" s="151" t="s">
        <v>98</v>
      </c>
      <c r="C7970" s="151" t="s">
        <v>99</v>
      </c>
      <c r="D7970" s="151" t="s">
        <v>72</v>
      </c>
      <c r="E7970" s="152">
        <v>5</v>
      </c>
      <c r="F7970" s="153">
        <v>99000</v>
      </c>
      <c r="G7970" s="153">
        <v>495000</v>
      </c>
      <c r="H7970" s="50"/>
    </row>
    <row r="7971" spans="1:8" ht="43.5">
      <c r="A7971" s="151" t="s">
        <v>2500</v>
      </c>
      <c r="B7971" s="151" t="s">
        <v>83</v>
      </c>
      <c r="C7971" s="151" t="s">
        <v>84</v>
      </c>
      <c r="D7971" s="151" t="s">
        <v>72</v>
      </c>
      <c r="E7971" s="152">
        <v>6</v>
      </c>
      <c r="F7971" s="153">
        <v>125000</v>
      </c>
      <c r="G7971" s="153">
        <v>750000</v>
      </c>
      <c r="H7971" s="50"/>
    </row>
    <row r="7972" spans="1:8" ht="43.5">
      <c r="A7972" s="151" t="s">
        <v>2500</v>
      </c>
      <c r="B7972" s="151" t="s">
        <v>86</v>
      </c>
      <c r="C7972" s="151" t="s">
        <v>87</v>
      </c>
      <c r="D7972" s="151" t="s">
        <v>72</v>
      </c>
      <c r="E7972" s="152">
        <v>9</v>
      </c>
      <c r="F7972" s="153">
        <v>169000</v>
      </c>
      <c r="G7972" s="153">
        <v>1521000</v>
      </c>
      <c r="H7972" s="50"/>
    </row>
    <row r="7973" spans="1:8" ht="43.5">
      <c r="A7973" s="151" t="s">
        <v>2501</v>
      </c>
      <c r="B7973" s="151" t="s">
        <v>91</v>
      </c>
      <c r="C7973" s="151" t="s">
        <v>92</v>
      </c>
      <c r="D7973" s="151" t="s">
        <v>72</v>
      </c>
      <c r="E7973" s="152">
        <v>2</v>
      </c>
      <c r="F7973" s="153">
        <v>249000</v>
      </c>
      <c r="G7973" s="153">
        <v>498000</v>
      </c>
      <c r="H7973" s="50"/>
    </row>
    <row r="7974" spans="1:8" ht="43.5">
      <c r="A7974" s="151" t="s">
        <v>2501</v>
      </c>
      <c r="B7974" s="151" t="s">
        <v>69</v>
      </c>
      <c r="C7974" s="151" t="s">
        <v>70</v>
      </c>
      <c r="D7974" s="151" t="s">
        <v>72</v>
      </c>
      <c r="E7974" s="152">
        <v>12</v>
      </c>
      <c r="F7974" s="153">
        <v>149000</v>
      </c>
      <c r="G7974" s="153">
        <v>1788000</v>
      </c>
      <c r="H7974" s="50"/>
    </row>
    <row r="7975" spans="1:8" ht="43.5">
      <c r="A7975" s="151" t="s">
        <v>2501</v>
      </c>
      <c r="B7975" s="151" t="s">
        <v>96</v>
      </c>
      <c r="C7975" s="151" t="s">
        <v>97</v>
      </c>
      <c r="D7975" s="151" t="s">
        <v>72</v>
      </c>
      <c r="E7975" s="152">
        <v>2</v>
      </c>
      <c r="F7975" s="153">
        <v>449000</v>
      </c>
      <c r="G7975" s="153">
        <v>898000</v>
      </c>
      <c r="H7975" s="50"/>
    </row>
    <row r="7976" spans="1:8" ht="29.25">
      <c r="A7976" s="151" t="s">
        <v>2502</v>
      </c>
      <c r="B7976" s="151" t="s">
        <v>83</v>
      </c>
      <c r="C7976" s="151" t="s">
        <v>84</v>
      </c>
      <c r="D7976" s="151" t="s">
        <v>72</v>
      </c>
      <c r="E7976" s="152">
        <v>4</v>
      </c>
      <c r="F7976" s="153">
        <v>125000</v>
      </c>
      <c r="G7976" s="153">
        <v>500000</v>
      </c>
      <c r="H7976" s="50"/>
    </row>
    <row r="7977" spans="1:8" ht="29.25">
      <c r="A7977" s="151" t="s">
        <v>2502</v>
      </c>
      <c r="B7977" s="151" t="s">
        <v>79</v>
      </c>
      <c r="C7977" s="151" t="s">
        <v>80</v>
      </c>
      <c r="D7977" s="151" t="s">
        <v>72</v>
      </c>
      <c r="E7977" s="152">
        <v>3</v>
      </c>
      <c r="F7977" s="153">
        <v>129000</v>
      </c>
      <c r="G7977" s="153">
        <v>387000</v>
      </c>
      <c r="H7977" s="50"/>
    </row>
    <row r="7978" spans="1:8" ht="29.25">
      <c r="A7978" s="151" t="s">
        <v>2502</v>
      </c>
      <c r="B7978" s="151" t="s">
        <v>81</v>
      </c>
      <c r="C7978" s="151" t="s">
        <v>82</v>
      </c>
      <c r="D7978" s="151" t="s">
        <v>72</v>
      </c>
      <c r="E7978" s="152">
        <v>9</v>
      </c>
      <c r="F7978" s="153">
        <v>159000</v>
      </c>
      <c r="G7978" s="153">
        <v>1431000</v>
      </c>
      <c r="H7978" s="50"/>
    </row>
    <row r="7979" spans="1:8" ht="29.25">
      <c r="A7979" s="151" t="s">
        <v>2502</v>
      </c>
      <c r="B7979" s="151" t="s">
        <v>86</v>
      </c>
      <c r="C7979" s="151" t="s">
        <v>87</v>
      </c>
      <c r="D7979" s="151" t="s">
        <v>72</v>
      </c>
      <c r="E7979" s="152">
        <v>6</v>
      </c>
      <c r="F7979" s="153">
        <v>169000</v>
      </c>
      <c r="G7979" s="153">
        <v>1014000</v>
      </c>
      <c r="H7979" s="50"/>
    </row>
    <row r="7980" spans="1:8" ht="29.25">
      <c r="A7980" s="151" t="s">
        <v>2502</v>
      </c>
      <c r="B7980" s="151" t="s">
        <v>98</v>
      </c>
      <c r="C7980" s="151" t="s">
        <v>99</v>
      </c>
      <c r="D7980" s="151" t="s">
        <v>72</v>
      </c>
      <c r="E7980" s="152">
        <v>8</v>
      </c>
      <c r="F7980" s="153">
        <v>99000</v>
      </c>
      <c r="G7980" s="153">
        <v>792000</v>
      </c>
      <c r="H7980" s="50"/>
    </row>
    <row r="7981" spans="1:8" ht="29.25">
      <c r="A7981" s="151" t="s">
        <v>2502</v>
      </c>
      <c r="B7981" s="151" t="s">
        <v>96</v>
      </c>
      <c r="C7981" s="151" t="s">
        <v>97</v>
      </c>
      <c r="D7981" s="151" t="s">
        <v>72</v>
      </c>
      <c r="E7981" s="152">
        <v>4</v>
      </c>
      <c r="F7981" s="153">
        <v>449000</v>
      </c>
      <c r="G7981" s="153">
        <v>1796000</v>
      </c>
      <c r="H7981" s="50"/>
    </row>
    <row r="7982" spans="1:8" ht="43.5">
      <c r="A7982" s="151" t="s">
        <v>2503</v>
      </c>
      <c r="B7982" s="151" t="s">
        <v>91</v>
      </c>
      <c r="C7982" s="151" t="s">
        <v>92</v>
      </c>
      <c r="D7982" s="151" t="s">
        <v>72</v>
      </c>
      <c r="E7982" s="152">
        <v>1</v>
      </c>
      <c r="F7982" s="153">
        <v>249000</v>
      </c>
      <c r="G7982" s="153">
        <v>249000</v>
      </c>
      <c r="H7982" s="50"/>
    </row>
    <row r="7983" spans="1:8" ht="43.5">
      <c r="A7983" s="151" t="s">
        <v>2503</v>
      </c>
      <c r="B7983" s="151" t="s">
        <v>101</v>
      </c>
      <c r="C7983" s="151" t="s">
        <v>102</v>
      </c>
      <c r="D7983" s="151" t="s">
        <v>78</v>
      </c>
      <c r="E7983" s="152">
        <v>11</v>
      </c>
      <c r="F7983" s="153">
        <v>139000</v>
      </c>
      <c r="G7983" s="153">
        <v>1529000</v>
      </c>
      <c r="H7983" s="50"/>
    </row>
    <row r="7984" spans="1:8" ht="43.5">
      <c r="A7984" s="151" t="s">
        <v>2503</v>
      </c>
      <c r="B7984" s="151" t="s">
        <v>69</v>
      </c>
      <c r="C7984" s="151" t="s">
        <v>70</v>
      </c>
      <c r="D7984" s="151" t="s">
        <v>72</v>
      </c>
      <c r="E7984" s="152">
        <v>7</v>
      </c>
      <c r="F7984" s="153">
        <v>149000</v>
      </c>
      <c r="G7984" s="153">
        <v>1043000</v>
      </c>
      <c r="H7984" s="50"/>
    </row>
    <row r="7985" spans="1:8" ht="43.5">
      <c r="A7985" s="151" t="s">
        <v>2503</v>
      </c>
      <c r="B7985" s="151" t="s">
        <v>81</v>
      </c>
      <c r="C7985" s="151" t="s">
        <v>82</v>
      </c>
      <c r="D7985" s="151" t="s">
        <v>72</v>
      </c>
      <c r="E7985" s="152">
        <v>3</v>
      </c>
      <c r="F7985" s="153">
        <v>159000</v>
      </c>
      <c r="G7985" s="153">
        <v>477000</v>
      </c>
      <c r="H7985" s="50"/>
    </row>
    <row r="7986" spans="1:8" ht="43.5">
      <c r="A7986" s="151" t="s">
        <v>2503</v>
      </c>
      <c r="B7986" s="151" t="s">
        <v>73</v>
      </c>
      <c r="C7986" s="151" t="s">
        <v>74</v>
      </c>
      <c r="D7986" s="151" t="s">
        <v>72</v>
      </c>
      <c r="E7986" s="152">
        <v>11</v>
      </c>
      <c r="F7986" s="153">
        <v>119000</v>
      </c>
      <c r="G7986" s="153">
        <v>1309000</v>
      </c>
      <c r="H7986" s="50"/>
    </row>
    <row r="7987" spans="1:8" ht="43.5">
      <c r="A7987" s="151" t="s">
        <v>2504</v>
      </c>
      <c r="B7987" s="151" t="s">
        <v>73</v>
      </c>
      <c r="C7987" s="151" t="s">
        <v>74</v>
      </c>
      <c r="D7987" s="151" t="s">
        <v>72</v>
      </c>
      <c r="E7987" s="152">
        <v>5</v>
      </c>
      <c r="F7987" s="153">
        <v>119000</v>
      </c>
      <c r="G7987" s="153">
        <v>595000</v>
      </c>
      <c r="H7987" s="50"/>
    </row>
    <row r="7988" spans="1:8" ht="43.5">
      <c r="A7988" s="151" t="s">
        <v>2504</v>
      </c>
      <c r="B7988" s="151" t="s">
        <v>81</v>
      </c>
      <c r="C7988" s="151" t="s">
        <v>82</v>
      </c>
      <c r="D7988" s="151" t="s">
        <v>72</v>
      </c>
      <c r="E7988" s="152">
        <v>1</v>
      </c>
      <c r="F7988" s="153">
        <v>159000</v>
      </c>
      <c r="G7988" s="153">
        <v>159000</v>
      </c>
      <c r="H7988" s="50"/>
    </row>
    <row r="7989" spans="1:8" ht="43.5">
      <c r="A7989" s="151" t="s">
        <v>2504</v>
      </c>
      <c r="B7989" s="151" t="s">
        <v>88</v>
      </c>
      <c r="C7989" s="151" t="s">
        <v>89</v>
      </c>
      <c r="D7989" s="151" t="s">
        <v>72</v>
      </c>
      <c r="E7989" s="152">
        <v>4</v>
      </c>
      <c r="F7989" s="153">
        <v>299000</v>
      </c>
      <c r="G7989" s="153">
        <v>1196000</v>
      </c>
      <c r="H7989" s="50"/>
    </row>
    <row r="7990" spans="1:8" ht="43.5">
      <c r="A7990" s="151" t="s">
        <v>2504</v>
      </c>
      <c r="B7990" s="151" t="s">
        <v>101</v>
      </c>
      <c r="C7990" s="151" t="s">
        <v>102</v>
      </c>
      <c r="D7990" s="151" t="s">
        <v>78</v>
      </c>
      <c r="E7990" s="152">
        <v>8</v>
      </c>
      <c r="F7990" s="153">
        <v>139000</v>
      </c>
      <c r="G7990" s="153">
        <v>1112000</v>
      </c>
      <c r="H7990" s="50"/>
    </row>
    <row r="7991" spans="1:8" ht="43.5">
      <c r="A7991" s="151" t="s">
        <v>2505</v>
      </c>
      <c r="B7991" s="151" t="s">
        <v>75</v>
      </c>
      <c r="C7991" s="151" t="s">
        <v>76</v>
      </c>
      <c r="D7991" s="151" t="s">
        <v>78</v>
      </c>
      <c r="E7991" s="152">
        <v>6</v>
      </c>
      <c r="F7991" s="153">
        <v>189000</v>
      </c>
      <c r="G7991" s="153">
        <v>1134000</v>
      </c>
      <c r="H7991" s="50"/>
    </row>
    <row r="7992" spans="1:8" ht="43.5">
      <c r="A7992" s="151" t="s">
        <v>2505</v>
      </c>
      <c r="B7992" s="151" t="s">
        <v>83</v>
      </c>
      <c r="C7992" s="151" t="s">
        <v>84</v>
      </c>
      <c r="D7992" s="151" t="s">
        <v>72</v>
      </c>
      <c r="E7992" s="152">
        <v>4</v>
      </c>
      <c r="F7992" s="153">
        <v>125000</v>
      </c>
      <c r="G7992" s="153">
        <v>500000</v>
      </c>
      <c r="H7992" s="50"/>
    </row>
    <row r="7993" spans="1:8" ht="43.5">
      <c r="A7993" s="151" t="s">
        <v>2505</v>
      </c>
      <c r="B7993" s="151" t="s">
        <v>101</v>
      </c>
      <c r="C7993" s="151" t="s">
        <v>102</v>
      </c>
      <c r="D7993" s="151" t="s">
        <v>78</v>
      </c>
      <c r="E7993" s="152">
        <v>5</v>
      </c>
      <c r="F7993" s="153">
        <v>139000</v>
      </c>
      <c r="G7993" s="153">
        <v>695000</v>
      </c>
      <c r="H7993" s="50"/>
    </row>
    <row r="7994" spans="1:8" ht="43.5">
      <c r="A7994" s="151" t="s">
        <v>2505</v>
      </c>
      <c r="B7994" s="151" t="s">
        <v>81</v>
      </c>
      <c r="C7994" s="151" t="s">
        <v>82</v>
      </c>
      <c r="D7994" s="151" t="s">
        <v>72</v>
      </c>
      <c r="E7994" s="152">
        <v>4</v>
      </c>
      <c r="F7994" s="153">
        <v>159000</v>
      </c>
      <c r="G7994" s="153">
        <v>636000</v>
      </c>
      <c r="H7994" s="50"/>
    </row>
    <row r="7995" spans="1:8" ht="43.5">
      <c r="A7995" s="151" t="s">
        <v>2505</v>
      </c>
      <c r="B7995" s="151" t="s">
        <v>98</v>
      </c>
      <c r="C7995" s="151" t="s">
        <v>99</v>
      </c>
      <c r="D7995" s="151" t="s">
        <v>72</v>
      </c>
      <c r="E7995" s="152">
        <v>2</v>
      </c>
      <c r="F7995" s="153">
        <v>99000</v>
      </c>
      <c r="G7995" s="153">
        <v>198000</v>
      </c>
      <c r="H7995" s="50"/>
    </row>
    <row r="7996" spans="1:8" ht="29.25">
      <c r="A7996" s="151" t="s">
        <v>2506</v>
      </c>
      <c r="B7996" s="151" t="s">
        <v>96</v>
      </c>
      <c r="C7996" s="151" t="s">
        <v>97</v>
      </c>
      <c r="D7996" s="151" t="s">
        <v>72</v>
      </c>
      <c r="E7996" s="152">
        <v>1</v>
      </c>
      <c r="F7996" s="153">
        <v>449000</v>
      </c>
      <c r="G7996" s="153">
        <v>449000</v>
      </c>
      <c r="H7996" s="50"/>
    </row>
    <row r="7997" spans="1:8" ht="29.25">
      <c r="A7997" s="151" t="s">
        <v>2506</v>
      </c>
      <c r="B7997" s="151" t="s">
        <v>101</v>
      </c>
      <c r="C7997" s="151" t="s">
        <v>102</v>
      </c>
      <c r="D7997" s="151" t="s">
        <v>78</v>
      </c>
      <c r="E7997" s="152">
        <v>12</v>
      </c>
      <c r="F7997" s="153">
        <v>139000</v>
      </c>
      <c r="G7997" s="153">
        <v>1668000</v>
      </c>
      <c r="H7997" s="50"/>
    </row>
    <row r="7998" spans="1:8" ht="29.25">
      <c r="A7998" s="151" t="s">
        <v>2507</v>
      </c>
      <c r="B7998" s="151" t="s">
        <v>69</v>
      </c>
      <c r="C7998" s="151" t="s">
        <v>70</v>
      </c>
      <c r="D7998" s="151" t="s">
        <v>72</v>
      </c>
      <c r="E7998" s="152">
        <v>6</v>
      </c>
      <c r="F7998" s="153">
        <v>149000</v>
      </c>
      <c r="G7998" s="153">
        <v>894000</v>
      </c>
      <c r="H7998" s="50"/>
    </row>
    <row r="7999" spans="1:8" ht="29.25">
      <c r="A7999" s="151" t="s">
        <v>2507</v>
      </c>
      <c r="B7999" s="151" t="s">
        <v>86</v>
      </c>
      <c r="C7999" s="151" t="s">
        <v>87</v>
      </c>
      <c r="D7999" s="151" t="s">
        <v>72</v>
      </c>
      <c r="E7999" s="152">
        <v>7</v>
      </c>
      <c r="F7999" s="153">
        <v>169000</v>
      </c>
      <c r="G7999" s="153">
        <v>1183000</v>
      </c>
      <c r="H7999" s="50"/>
    </row>
    <row r="8000" spans="1:8" ht="29.25">
      <c r="A8000" s="151" t="s">
        <v>2507</v>
      </c>
      <c r="B8000" s="151" t="s">
        <v>81</v>
      </c>
      <c r="C8000" s="151" t="s">
        <v>82</v>
      </c>
      <c r="D8000" s="151" t="s">
        <v>72</v>
      </c>
      <c r="E8000" s="152">
        <v>6</v>
      </c>
      <c r="F8000" s="153">
        <v>159000</v>
      </c>
      <c r="G8000" s="153">
        <v>954000</v>
      </c>
      <c r="H8000" s="50"/>
    </row>
    <row r="8001" spans="1:8" ht="29.25">
      <c r="A8001" s="151" t="s">
        <v>2507</v>
      </c>
      <c r="B8001" s="151" t="s">
        <v>88</v>
      </c>
      <c r="C8001" s="151" t="s">
        <v>89</v>
      </c>
      <c r="D8001" s="151" t="s">
        <v>72</v>
      </c>
      <c r="E8001" s="152">
        <v>1</v>
      </c>
      <c r="F8001" s="153">
        <v>299000</v>
      </c>
      <c r="G8001" s="153">
        <v>299000</v>
      </c>
      <c r="H8001" s="50"/>
    </row>
    <row r="8002" spans="1:8" ht="43.5">
      <c r="A8002" s="151" t="s">
        <v>2508</v>
      </c>
      <c r="B8002" s="151" t="s">
        <v>75</v>
      </c>
      <c r="C8002" s="151" t="s">
        <v>76</v>
      </c>
      <c r="D8002" s="151" t="s">
        <v>78</v>
      </c>
      <c r="E8002" s="152">
        <v>4</v>
      </c>
      <c r="F8002" s="153">
        <v>189000</v>
      </c>
      <c r="G8002" s="153">
        <v>756000</v>
      </c>
      <c r="H8002" s="50"/>
    </row>
    <row r="8003" spans="1:8" ht="43.5">
      <c r="A8003" s="151" t="s">
        <v>2508</v>
      </c>
      <c r="B8003" s="151" t="s">
        <v>91</v>
      </c>
      <c r="C8003" s="151" t="s">
        <v>92</v>
      </c>
      <c r="D8003" s="151" t="s">
        <v>72</v>
      </c>
      <c r="E8003" s="152">
        <v>3</v>
      </c>
      <c r="F8003" s="153">
        <v>249000</v>
      </c>
      <c r="G8003" s="153">
        <v>747000</v>
      </c>
      <c r="H8003" s="50"/>
    </row>
    <row r="8004" spans="1:8" ht="43.5">
      <c r="A8004" s="151" t="s">
        <v>2508</v>
      </c>
      <c r="B8004" s="151" t="s">
        <v>93</v>
      </c>
      <c r="C8004" s="151" t="s">
        <v>94</v>
      </c>
      <c r="D8004" s="151" t="s">
        <v>72</v>
      </c>
      <c r="E8004" s="152">
        <v>4</v>
      </c>
      <c r="F8004" s="153">
        <v>549000</v>
      </c>
      <c r="G8004" s="153">
        <v>2196000</v>
      </c>
      <c r="H8004" s="50"/>
    </row>
    <row r="8005" spans="1:8" ht="43.5">
      <c r="A8005" s="151" t="s">
        <v>2508</v>
      </c>
      <c r="B8005" s="151" t="s">
        <v>81</v>
      </c>
      <c r="C8005" s="151" t="s">
        <v>82</v>
      </c>
      <c r="D8005" s="151" t="s">
        <v>72</v>
      </c>
      <c r="E8005" s="152">
        <v>11</v>
      </c>
      <c r="F8005" s="153">
        <v>159000</v>
      </c>
      <c r="G8005" s="153">
        <v>1749000</v>
      </c>
      <c r="H8005" s="50"/>
    </row>
    <row r="8006" spans="1:8" ht="43.5">
      <c r="A8006" s="151" t="s">
        <v>2508</v>
      </c>
      <c r="B8006" s="151" t="s">
        <v>83</v>
      </c>
      <c r="C8006" s="151" t="s">
        <v>84</v>
      </c>
      <c r="D8006" s="151" t="s">
        <v>72</v>
      </c>
      <c r="E8006" s="152">
        <v>5</v>
      </c>
      <c r="F8006" s="153">
        <v>125000</v>
      </c>
      <c r="G8006" s="153">
        <v>625000</v>
      </c>
      <c r="H8006" s="50"/>
    </row>
    <row r="8007" spans="1:8" ht="29.25">
      <c r="A8007" s="151" t="s">
        <v>2509</v>
      </c>
      <c r="B8007" s="151" t="s">
        <v>75</v>
      </c>
      <c r="C8007" s="151" t="s">
        <v>76</v>
      </c>
      <c r="D8007" s="151" t="s">
        <v>78</v>
      </c>
      <c r="E8007" s="152">
        <v>11</v>
      </c>
      <c r="F8007" s="153">
        <v>189000</v>
      </c>
      <c r="G8007" s="153">
        <v>2079000</v>
      </c>
      <c r="H8007" s="50"/>
    </row>
    <row r="8008" spans="1:8" ht="29.25">
      <c r="A8008" s="151" t="s">
        <v>2509</v>
      </c>
      <c r="B8008" s="151" t="s">
        <v>73</v>
      </c>
      <c r="C8008" s="151" t="s">
        <v>74</v>
      </c>
      <c r="D8008" s="151" t="s">
        <v>72</v>
      </c>
      <c r="E8008" s="152">
        <v>6</v>
      </c>
      <c r="F8008" s="153">
        <v>119000</v>
      </c>
      <c r="G8008" s="153">
        <v>714000</v>
      </c>
      <c r="H8008" s="50"/>
    </row>
    <row r="8009" spans="1:8" ht="29.25">
      <c r="A8009" s="151" t="s">
        <v>2509</v>
      </c>
      <c r="B8009" s="151" t="s">
        <v>93</v>
      </c>
      <c r="C8009" s="151" t="s">
        <v>94</v>
      </c>
      <c r="D8009" s="151" t="s">
        <v>72</v>
      </c>
      <c r="E8009" s="152">
        <v>3</v>
      </c>
      <c r="F8009" s="153">
        <v>549000</v>
      </c>
      <c r="G8009" s="153">
        <v>1647000</v>
      </c>
      <c r="H8009" s="50"/>
    </row>
    <row r="8010" spans="1:8" ht="29.25">
      <c r="A8010" s="151" t="s">
        <v>2509</v>
      </c>
      <c r="B8010" s="151" t="s">
        <v>96</v>
      </c>
      <c r="C8010" s="151" t="s">
        <v>97</v>
      </c>
      <c r="D8010" s="151" t="s">
        <v>72</v>
      </c>
      <c r="E8010" s="152">
        <v>4</v>
      </c>
      <c r="F8010" s="153">
        <v>449000</v>
      </c>
      <c r="G8010" s="153">
        <v>1796000</v>
      </c>
      <c r="H8010" s="50"/>
    </row>
    <row r="8011" spans="1:8" ht="29.25">
      <c r="A8011" s="151" t="s">
        <v>2509</v>
      </c>
      <c r="B8011" s="151" t="s">
        <v>69</v>
      </c>
      <c r="C8011" s="151" t="s">
        <v>70</v>
      </c>
      <c r="D8011" s="151" t="s">
        <v>72</v>
      </c>
      <c r="E8011" s="152">
        <v>1</v>
      </c>
      <c r="F8011" s="153">
        <v>149000</v>
      </c>
      <c r="G8011" s="153">
        <v>149000</v>
      </c>
      <c r="H8011" s="50"/>
    </row>
    <row r="8012" spans="1:8" ht="43.5">
      <c r="A8012" s="151" t="s">
        <v>2510</v>
      </c>
      <c r="B8012" s="151" t="s">
        <v>96</v>
      </c>
      <c r="C8012" s="151" t="s">
        <v>97</v>
      </c>
      <c r="D8012" s="151" t="s">
        <v>72</v>
      </c>
      <c r="E8012" s="152">
        <v>2</v>
      </c>
      <c r="F8012" s="153">
        <v>449000</v>
      </c>
      <c r="G8012" s="153">
        <v>898000</v>
      </c>
      <c r="H8012" s="50"/>
    </row>
    <row r="8013" spans="1:8" ht="43.5">
      <c r="A8013" s="151" t="s">
        <v>2510</v>
      </c>
      <c r="B8013" s="151" t="s">
        <v>75</v>
      </c>
      <c r="C8013" s="151" t="s">
        <v>76</v>
      </c>
      <c r="D8013" s="151" t="s">
        <v>78</v>
      </c>
      <c r="E8013" s="152">
        <v>1</v>
      </c>
      <c r="F8013" s="153">
        <v>189000</v>
      </c>
      <c r="G8013" s="153">
        <v>189000</v>
      </c>
      <c r="H8013" s="50"/>
    </row>
    <row r="8014" spans="1:8" ht="43.5">
      <c r="A8014" s="151" t="s">
        <v>2510</v>
      </c>
      <c r="B8014" s="151" t="s">
        <v>98</v>
      </c>
      <c r="C8014" s="151" t="s">
        <v>99</v>
      </c>
      <c r="D8014" s="151" t="s">
        <v>72</v>
      </c>
      <c r="E8014" s="152">
        <v>1</v>
      </c>
      <c r="F8014" s="153">
        <v>99000</v>
      </c>
      <c r="G8014" s="153">
        <v>99000</v>
      </c>
      <c r="H8014" s="50"/>
    </row>
    <row r="8015" spans="1:8" ht="43.5">
      <c r="A8015" s="151" t="s">
        <v>2511</v>
      </c>
      <c r="B8015" s="151" t="s">
        <v>88</v>
      </c>
      <c r="C8015" s="151" t="s">
        <v>89</v>
      </c>
      <c r="D8015" s="151" t="s">
        <v>72</v>
      </c>
      <c r="E8015" s="152">
        <v>3</v>
      </c>
      <c r="F8015" s="153">
        <v>299000</v>
      </c>
      <c r="G8015" s="153">
        <v>897000</v>
      </c>
      <c r="H8015" s="50"/>
    </row>
    <row r="8016" spans="1:8" ht="43.5">
      <c r="A8016" s="151" t="s">
        <v>2511</v>
      </c>
      <c r="B8016" s="151" t="s">
        <v>98</v>
      </c>
      <c r="C8016" s="151" t="s">
        <v>99</v>
      </c>
      <c r="D8016" s="151" t="s">
        <v>72</v>
      </c>
      <c r="E8016" s="152">
        <v>2</v>
      </c>
      <c r="F8016" s="153">
        <v>99000</v>
      </c>
      <c r="G8016" s="153">
        <v>198000</v>
      </c>
      <c r="H8016" s="50"/>
    </row>
    <row r="8017" spans="1:8" ht="43.5">
      <c r="A8017" s="151" t="s">
        <v>2511</v>
      </c>
      <c r="B8017" s="151" t="s">
        <v>101</v>
      </c>
      <c r="C8017" s="151" t="s">
        <v>102</v>
      </c>
      <c r="D8017" s="151" t="s">
        <v>78</v>
      </c>
      <c r="E8017" s="152">
        <v>6</v>
      </c>
      <c r="F8017" s="153">
        <v>139000</v>
      </c>
      <c r="G8017" s="153">
        <v>834000</v>
      </c>
      <c r="H8017" s="50"/>
    </row>
    <row r="8018" spans="1:8" ht="43.5">
      <c r="A8018" s="151" t="s">
        <v>2511</v>
      </c>
      <c r="B8018" s="151" t="s">
        <v>91</v>
      </c>
      <c r="C8018" s="151" t="s">
        <v>92</v>
      </c>
      <c r="D8018" s="151" t="s">
        <v>72</v>
      </c>
      <c r="E8018" s="152">
        <v>5</v>
      </c>
      <c r="F8018" s="153">
        <v>249000</v>
      </c>
      <c r="G8018" s="153">
        <v>1245000</v>
      </c>
      <c r="H8018" s="50"/>
    </row>
    <row r="8019" spans="1:8" ht="43.5">
      <c r="A8019" s="151" t="s">
        <v>2511</v>
      </c>
      <c r="B8019" s="151" t="s">
        <v>93</v>
      </c>
      <c r="C8019" s="151" t="s">
        <v>94</v>
      </c>
      <c r="D8019" s="151" t="s">
        <v>72</v>
      </c>
      <c r="E8019" s="152">
        <v>5</v>
      </c>
      <c r="F8019" s="153">
        <v>549000</v>
      </c>
      <c r="G8019" s="153">
        <v>2745000</v>
      </c>
      <c r="H8019" s="50"/>
    </row>
    <row r="8020" spans="1:8" ht="43.5">
      <c r="A8020" s="151" t="s">
        <v>2512</v>
      </c>
      <c r="B8020" s="151" t="s">
        <v>69</v>
      </c>
      <c r="C8020" s="151" t="s">
        <v>70</v>
      </c>
      <c r="D8020" s="151" t="s">
        <v>72</v>
      </c>
      <c r="E8020" s="152">
        <v>9</v>
      </c>
      <c r="F8020" s="153">
        <v>149000</v>
      </c>
      <c r="G8020" s="153">
        <v>1341000</v>
      </c>
      <c r="H8020" s="50"/>
    </row>
    <row r="8021" spans="1:8" ht="43.5">
      <c r="A8021" s="151" t="s">
        <v>2512</v>
      </c>
      <c r="B8021" s="151" t="s">
        <v>93</v>
      </c>
      <c r="C8021" s="151" t="s">
        <v>94</v>
      </c>
      <c r="D8021" s="151" t="s">
        <v>72</v>
      </c>
      <c r="E8021" s="152">
        <v>3</v>
      </c>
      <c r="F8021" s="153">
        <v>549000</v>
      </c>
      <c r="G8021" s="153">
        <v>1647000</v>
      </c>
      <c r="H8021" s="50"/>
    </row>
    <row r="8022" spans="1:8" ht="43.5">
      <c r="A8022" s="151" t="s">
        <v>2512</v>
      </c>
      <c r="B8022" s="151" t="s">
        <v>91</v>
      </c>
      <c r="C8022" s="151" t="s">
        <v>92</v>
      </c>
      <c r="D8022" s="151" t="s">
        <v>72</v>
      </c>
      <c r="E8022" s="152">
        <v>2</v>
      </c>
      <c r="F8022" s="153">
        <v>249000</v>
      </c>
      <c r="G8022" s="153">
        <v>498000</v>
      </c>
      <c r="H8022" s="50"/>
    </row>
    <row r="8023" spans="1:8" ht="29.25">
      <c r="A8023" s="151" t="s">
        <v>2513</v>
      </c>
      <c r="B8023" s="151" t="s">
        <v>73</v>
      </c>
      <c r="C8023" s="151" t="s">
        <v>74</v>
      </c>
      <c r="D8023" s="151" t="s">
        <v>72</v>
      </c>
      <c r="E8023" s="152">
        <v>3</v>
      </c>
      <c r="F8023" s="153">
        <v>119000</v>
      </c>
      <c r="G8023" s="153">
        <v>357000</v>
      </c>
      <c r="H8023" s="50"/>
    </row>
    <row r="8024" spans="1:8" ht="29.25">
      <c r="A8024" s="151" t="s">
        <v>2513</v>
      </c>
      <c r="B8024" s="151" t="s">
        <v>86</v>
      </c>
      <c r="C8024" s="151" t="s">
        <v>87</v>
      </c>
      <c r="D8024" s="151" t="s">
        <v>72</v>
      </c>
      <c r="E8024" s="152">
        <v>7</v>
      </c>
      <c r="F8024" s="153">
        <v>169000</v>
      </c>
      <c r="G8024" s="153">
        <v>1183000</v>
      </c>
      <c r="H8024" s="50"/>
    </row>
    <row r="8025" spans="1:8" ht="29.25">
      <c r="A8025" s="151" t="s">
        <v>2513</v>
      </c>
      <c r="B8025" s="151" t="s">
        <v>69</v>
      </c>
      <c r="C8025" s="151" t="s">
        <v>70</v>
      </c>
      <c r="D8025" s="151" t="s">
        <v>72</v>
      </c>
      <c r="E8025" s="152">
        <v>12</v>
      </c>
      <c r="F8025" s="153">
        <v>149000</v>
      </c>
      <c r="G8025" s="153">
        <v>1788000</v>
      </c>
      <c r="H8025" s="50"/>
    </row>
    <row r="8026" spans="1:8" ht="43.5">
      <c r="A8026" s="151" t="s">
        <v>2514</v>
      </c>
      <c r="B8026" s="151" t="s">
        <v>75</v>
      </c>
      <c r="C8026" s="151" t="s">
        <v>76</v>
      </c>
      <c r="D8026" s="151" t="s">
        <v>78</v>
      </c>
      <c r="E8026" s="152">
        <v>1</v>
      </c>
      <c r="F8026" s="153">
        <v>189000</v>
      </c>
      <c r="G8026" s="153">
        <v>189000</v>
      </c>
      <c r="H8026" s="50"/>
    </row>
    <row r="8027" spans="1:8" ht="43.5">
      <c r="A8027" s="151" t="s">
        <v>2514</v>
      </c>
      <c r="B8027" s="151" t="s">
        <v>88</v>
      </c>
      <c r="C8027" s="151" t="s">
        <v>89</v>
      </c>
      <c r="D8027" s="151" t="s">
        <v>72</v>
      </c>
      <c r="E8027" s="152">
        <v>1</v>
      </c>
      <c r="F8027" s="153">
        <v>299000</v>
      </c>
      <c r="G8027" s="153">
        <v>299000</v>
      </c>
      <c r="H8027" s="50"/>
    </row>
    <row r="8028" spans="1:8" ht="43.5">
      <c r="A8028" s="151" t="s">
        <v>2514</v>
      </c>
      <c r="B8028" s="151" t="s">
        <v>86</v>
      </c>
      <c r="C8028" s="151" t="s">
        <v>87</v>
      </c>
      <c r="D8028" s="151" t="s">
        <v>72</v>
      </c>
      <c r="E8028" s="152">
        <v>4</v>
      </c>
      <c r="F8028" s="153">
        <v>169000</v>
      </c>
      <c r="G8028" s="153">
        <v>676000</v>
      </c>
      <c r="H8028" s="50"/>
    </row>
    <row r="8029" spans="1:8" ht="43.5">
      <c r="A8029" s="151" t="s">
        <v>2514</v>
      </c>
      <c r="B8029" s="151" t="s">
        <v>73</v>
      </c>
      <c r="C8029" s="151" t="s">
        <v>74</v>
      </c>
      <c r="D8029" s="151" t="s">
        <v>72</v>
      </c>
      <c r="E8029" s="152">
        <v>10</v>
      </c>
      <c r="F8029" s="153">
        <v>119000</v>
      </c>
      <c r="G8029" s="153">
        <v>1190000</v>
      </c>
      <c r="H8029" s="50"/>
    </row>
    <row r="8030" spans="1:8" ht="43.5">
      <c r="A8030" s="151" t="s">
        <v>2514</v>
      </c>
      <c r="B8030" s="151" t="s">
        <v>91</v>
      </c>
      <c r="C8030" s="151" t="s">
        <v>92</v>
      </c>
      <c r="D8030" s="151" t="s">
        <v>72</v>
      </c>
      <c r="E8030" s="152">
        <v>7</v>
      </c>
      <c r="F8030" s="153">
        <v>249000</v>
      </c>
      <c r="G8030" s="153">
        <v>1743000</v>
      </c>
      <c r="H8030" s="50"/>
    </row>
    <row r="8031" spans="1:8" ht="43.5">
      <c r="A8031" s="151" t="s">
        <v>2515</v>
      </c>
      <c r="B8031" s="151" t="s">
        <v>96</v>
      </c>
      <c r="C8031" s="151" t="s">
        <v>97</v>
      </c>
      <c r="D8031" s="151" t="s">
        <v>72</v>
      </c>
      <c r="E8031" s="152">
        <v>4</v>
      </c>
      <c r="F8031" s="153">
        <v>449000</v>
      </c>
      <c r="G8031" s="153">
        <v>1796000</v>
      </c>
      <c r="H8031" s="50"/>
    </row>
    <row r="8032" spans="1:8" ht="43.5">
      <c r="A8032" s="151" t="s">
        <v>2515</v>
      </c>
      <c r="B8032" s="151" t="s">
        <v>93</v>
      </c>
      <c r="C8032" s="151" t="s">
        <v>94</v>
      </c>
      <c r="D8032" s="151" t="s">
        <v>72</v>
      </c>
      <c r="E8032" s="152">
        <v>3</v>
      </c>
      <c r="F8032" s="153">
        <v>549000</v>
      </c>
      <c r="G8032" s="153">
        <v>1647000</v>
      </c>
      <c r="H8032" s="50"/>
    </row>
    <row r="8033" spans="1:8" ht="43.5">
      <c r="A8033" s="151" t="s">
        <v>2516</v>
      </c>
      <c r="B8033" s="151" t="s">
        <v>93</v>
      </c>
      <c r="C8033" s="151" t="s">
        <v>94</v>
      </c>
      <c r="D8033" s="151" t="s">
        <v>72</v>
      </c>
      <c r="E8033" s="152">
        <v>3</v>
      </c>
      <c r="F8033" s="153">
        <v>549000</v>
      </c>
      <c r="G8033" s="153">
        <v>1647000</v>
      </c>
      <c r="H8033" s="50"/>
    </row>
    <row r="8034" spans="1:8" ht="43.5">
      <c r="A8034" s="151" t="s">
        <v>2516</v>
      </c>
      <c r="B8034" s="151" t="s">
        <v>73</v>
      </c>
      <c r="C8034" s="151" t="s">
        <v>74</v>
      </c>
      <c r="D8034" s="151" t="s">
        <v>72</v>
      </c>
      <c r="E8034" s="152">
        <v>2</v>
      </c>
      <c r="F8034" s="153">
        <v>119000</v>
      </c>
      <c r="G8034" s="153">
        <v>238000</v>
      </c>
      <c r="H8034" s="50"/>
    </row>
    <row r="8035" spans="1:8" ht="43.5">
      <c r="A8035" s="151" t="s">
        <v>2516</v>
      </c>
      <c r="B8035" s="151" t="s">
        <v>83</v>
      </c>
      <c r="C8035" s="151" t="s">
        <v>84</v>
      </c>
      <c r="D8035" s="151" t="s">
        <v>72</v>
      </c>
      <c r="E8035" s="152">
        <v>11</v>
      </c>
      <c r="F8035" s="153">
        <v>125000</v>
      </c>
      <c r="G8035" s="153">
        <v>1375000</v>
      </c>
      <c r="H8035" s="50"/>
    </row>
    <row r="8036" spans="1:8" ht="43.5">
      <c r="A8036" s="151" t="s">
        <v>2516</v>
      </c>
      <c r="B8036" s="151" t="s">
        <v>98</v>
      </c>
      <c r="C8036" s="151" t="s">
        <v>99</v>
      </c>
      <c r="D8036" s="151" t="s">
        <v>72</v>
      </c>
      <c r="E8036" s="152">
        <v>4</v>
      </c>
      <c r="F8036" s="153">
        <v>99000</v>
      </c>
      <c r="G8036" s="153">
        <v>396000</v>
      </c>
      <c r="H8036" s="50"/>
    </row>
    <row r="8037" spans="1:8" ht="43.5">
      <c r="A8037" s="151" t="s">
        <v>2516</v>
      </c>
      <c r="B8037" s="151" t="s">
        <v>91</v>
      </c>
      <c r="C8037" s="151" t="s">
        <v>92</v>
      </c>
      <c r="D8037" s="151" t="s">
        <v>72</v>
      </c>
      <c r="E8037" s="152">
        <v>2</v>
      </c>
      <c r="F8037" s="153">
        <v>249000</v>
      </c>
      <c r="G8037" s="153">
        <v>498000</v>
      </c>
      <c r="H8037" s="50"/>
    </row>
    <row r="8038" spans="1:8" ht="43.5">
      <c r="A8038" s="151" t="s">
        <v>2517</v>
      </c>
      <c r="B8038" s="151" t="s">
        <v>73</v>
      </c>
      <c r="C8038" s="151" t="s">
        <v>74</v>
      </c>
      <c r="D8038" s="151" t="s">
        <v>72</v>
      </c>
      <c r="E8038" s="152">
        <v>9</v>
      </c>
      <c r="F8038" s="153">
        <v>119000</v>
      </c>
      <c r="G8038" s="153">
        <v>1071000</v>
      </c>
      <c r="H8038" s="50"/>
    </row>
    <row r="8039" spans="1:8" ht="43.5">
      <c r="A8039" s="151" t="s">
        <v>2517</v>
      </c>
      <c r="B8039" s="151" t="s">
        <v>93</v>
      </c>
      <c r="C8039" s="151" t="s">
        <v>94</v>
      </c>
      <c r="D8039" s="151" t="s">
        <v>72</v>
      </c>
      <c r="E8039" s="152">
        <v>1</v>
      </c>
      <c r="F8039" s="153">
        <v>549000</v>
      </c>
      <c r="G8039" s="153">
        <v>549000</v>
      </c>
      <c r="H8039" s="50"/>
    </row>
    <row r="8040" spans="1:8" ht="43.5">
      <c r="A8040" s="151" t="s">
        <v>2517</v>
      </c>
      <c r="B8040" s="151" t="s">
        <v>83</v>
      </c>
      <c r="C8040" s="151" t="s">
        <v>84</v>
      </c>
      <c r="D8040" s="151" t="s">
        <v>72</v>
      </c>
      <c r="E8040" s="152">
        <v>4</v>
      </c>
      <c r="F8040" s="153">
        <v>125000</v>
      </c>
      <c r="G8040" s="153">
        <v>500000</v>
      </c>
      <c r="H8040" s="50"/>
    </row>
    <row r="8041" spans="1:8" ht="43.5">
      <c r="A8041" s="151" t="s">
        <v>2517</v>
      </c>
      <c r="B8041" s="151" t="s">
        <v>88</v>
      </c>
      <c r="C8041" s="151" t="s">
        <v>89</v>
      </c>
      <c r="D8041" s="151" t="s">
        <v>72</v>
      </c>
      <c r="E8041" s="152">
        <v>2</v>
      </c>
      <c r="F8041" s="153">
        <v>299000</v>
      </c>
      <c r="G8041" s="153">
        <v>598000</v>
      </c>
      <c r="H8041" s="50"/>
    </row>
    <row r="8042" spans="1:8" ht="43.5">
      <c r="A8042" s="151" t="s">
        <v>2518</v>
      </c>
      <c r="B8042" s="151" t="s">
        <v>91</v>
      </c>
      <c r="C8042" s="151" t="s">
        <v>92</v>
      </c>
      <c r="D8042" s="151" t="s">
        <v>72</v>
      </c>
      <c r="E8042" s="152">
        <v>5</v>
      </c>
      <c r="F8042" s="153">
        <v>249000</v>
      </c>
      <c r="G8042" s="153">
        <v>1245000</v>
      </c>
      <c r="H8042" s="50"/>
    </row>
    <row r="8043" spans="1:8" ht="43.5">
      <c r="A8043" s="151" t="s">
        <v>2518</v>
      </c>
      <c r="B8043" s="151" t="s">
        <v>96</v>
      </c>
      <c r="C8043" s="151" t="s">
        <v>97</v>
      </c>
      <c r="D8043" s="151" t="s">
        <v>72</v>
      </c>
      <c r="E8043" s="152">
        <v>5</v>
      </c>
      <c r="F8043" s="153">
        <v>449000</v>
      </c>
      <c r="G8043" s="153">
        <v>2245000</v>
      </c>
      <c r="H8043" s="50"/>
    </row>
    <row r="8044" spans="1:8" ht="43.5">
      <c r="A8044" s="151" t="s">
        <v>2518</v>
      </c>
      <c r="B8044" s="151" t="s">
        <v>93</v>
      </c>
      <c r="C8044" s="151" t="s">
        <v>94</v>
      </c>
      <c r="D8044" s="151" t="s">
        <v>72</v>
      </c>
      <c r="E8044" s="152">
        <v>4</v>
      </c>
      <c r="F8044" s="153">
        <v>549000</v>
      </c>
      <c r="G8044" s="153">
        <v>2196000</v>
      </c>
      <c r="H8044" s="50"/>
    </row>
    <row r="8045" spans="1:8" ht="43.5">
      <c r="A8045" s="151" t="s">
        <v>2519</v>
      </c>
      <c r="B8045" s="151" t="s">
        <v>86</v>
      </c>
      <c r="C8045" s="151" t="s">
        <v>87</v>
      </c>
      <c r="D8045" s="151" t="s">
        <v>72</v>
      </c>
      <c r="E8045" s="152">
        <v>3</v>
      </c>
      <c r="F8045" s="153">
        <v>169000</v>
      </c>
      <c r="G8045" s="153">
        <v>507000</v>
      </c>
      <c r="H8045" s="50"/>
    </row>
    <row r="8046" spans="1:8" ht="43.5">
      <c r="A8046" s="151" t="s">
        <v>2519</v>
      </c>
      <c r="B8046" s="151" t="s">
        <v>69</v>
      </c>
      <c r="C8046" s="151" t="s">
        <v>70</v>
      </c>
      <c r="D8046" s="151" t="s">
        <v>72</v>
      </c>
      <c r="E8046" s="152">
        <v>10</v>
      </c>
      <c r="F8046" s="153">
        <v>149000</v>
      </c>
      <c r="G8046" s="153">
        <v>1490000</v>
      </c>
      <c r="H8046" s="50"/>
    </row>
    <row r="8047" spans="1:8" ht="43.5">
      <c r="A8047" s="151" t="s">
        <v>2519</v>
      </c>
      <c r="B8047" s="151" t="s">
        <v>91</v>
      </c>
      <c r="C8047" s="151" t="s">
        <v>92</v>
      </c>
      <c r="D8047" s="151" t="s">
        <v>72</v>
      </c>
      <c r="E8047" s="152">
        <v>6</v>
      </c>
      <c r="F8047" s="153">
        <v>249000</v>
      </c>
      <c r="G8047" s="153">
        <v>1494000</v>
      </c>
      <c r="H8047" s="50"/>
    </row>
    <row r="8048" spans="1:8" ht="43.5">
      <c r="A8048" s="151" t="s">
        <v>2520</v>
      </c>
      <c r="B8048" s="151" t="s">
        <v>69</v>
      </c>
      <c r="C8048" s="151" t="s">
        <v>70</v>
      </c>
      <c r="D8048" s="151" t="s">
        <v>72</v>
      </c>
      <c r="E8048" s="152">
        <v>12</v>
      </c>
      <c r="F8048" s="153">
        <v>149000</v>
      </c>
      <c r="G8048" s="153">
        <v>1788000</v>
      </c>
      <c r="H8048" s="50"/>
    </row>
    <row r="8049" spans="1:8" ht="43.5">
      <c r="A8049" s="151" t="s">
        <v>2520</v>
      </c>
      <c r="B8049" s="151" t="s">
        <v>73</v>
      </c>
      <c r="C8049" s="151" t="s">
        <v>74</v>
      </c>
      <c r="D8049" s="151" t="s">
        <v>72</v>
      </c>
      <c r="E8049" s="152">
        <v>1</v>
      </c>
      <c r="F8049" s="153">
        <v>119000</v>
      </c>
      <c r="G8049" s="153">
        <v>119000</v>
      </c>
      <c r="H8049" s="50"/>
    </row>
    <row r="8050" spans="1:8" ht="43.5">
      <c r="A8050" s="151" t="s">
        <v>2521</v>
      </c>
      <c r="B8050" s="151" t="s">
        <v>86</v>
      </c>
      <c r="C8050" s="151" t="s">
        <v>87</v>
      </c>
      <c r="D8050" s="151" t="s">
        <v>72</v>
      </c>
      <c r="E8050" s="152">
        <v>5</v>
      </c>
      <c r="F8050" s="153">
        <v>169000</v>
      </c>
      <c r="G8050" s="153">
        <v>845000</v>
      </c>
      <c r="H8050" s="50"/>
    </row>
    <row r="8051" spans="1:8" ht="43.5">
      <c r="A8051" s="151" t="s">
        <v>2521</v>
      </c>
      <c r="B8051" s="151" t="s">
        <v>93</v>
      </c>
      <c r="C8051" s="151" t="s">
        <v>94</v>
      </c>
      <c r="D8051" s="151" t="s">
        <v>72</v>
      </c>
      <c r="E8051" s="152">
        <v>1</v>
      </c>
      <c r="F8051" s="153">
        <v>549000</v>
      </c>
      <c r="G8051" s="153">
        <v>549000</v>
      </c>
      <c r="H8051" s="50"/>
    </row>
    <row r="8052" spans="1:8" ht="43.5">
      <c r="A8052" s="151" t="s">
        <v>2521</v>
      </c>
      <c r="B8052" s="151" t="s">
        <v>79</v>
      </c>
      <c r="C8052" s="151" t="s">
        <v>80</v>
      </c>
      <c r="D8052" s="151" t="s">
        <v>72</v>
      </c>
      <c r="E8052" s="152">
        <v>2</v>
      </c>
      <c r="F8052" s="153">
        <v>129000</v>
      </c>
      <c r="G8052" s="153">
        <v>258000</v>
      </c>
      <c r="H8052" s="50"/>
    </row>
    <row r="8053" spans="1:8" ht="43.5">
      <c r="A8053" s="151" t="s">
        <v>2521</v>
      </c>
      <c r="B8053" s="151" t="s">
        <v>75</v>
      </c>
      <c r="C8053" s="151" t="s">
        <v>76</v>
      </c>
      <c r="D8053" s="151" t="s">
        <v>78</v>
      </c>
      <c r="E8053" s="152">
        <v>9</v>
      </c>
      <c r="F8053" s="153">
        <v>189000</v>
      </c>
      <c r="G8053" s="153">
        <v>1701000</v>
      </c>
      <c r="H8053" s="50"/>
    </row>
    <row r="8054" spans="1:8" ht="29.25">
      <c r="A8054" s="151" t="s">
        <v>2522</v>
      </c>
      <c r="B8054" s="151" t="s">
        <v>96</v>
      </c>
      <c r="C8054" s="151" t="s">
        <v>97</v>
      </c>
      <c r="D8054" s="151" t="s">
        <v>72</v>
      </c>
      <c r="E8054" s="152">
        <v>4</v>
      </c>
      <c r="F8054" s="153">
        <v>449000</v>
      </c>
      <c r="G8054" s="153">
        <v>1796000</v>
      </c>
      <c r="H8054" s="50"/>
    </row>
    <row r="8055" spans="1:8" ht="29.25">
      <c r="A8055" s="151" t="s">
        <v>2522</v>
      </c>
      <c r="B8055" s="151" t="s">
        <v>101</v>
      </c>
      <c r="C8055" s="151" t="s">
        <v>102</v>
      </c>
      <c r="D8055" s="151" t="s">
        <v>78</v>
      </c>
      <c r="E8055" s="152">
        <v>9</v>
      </c>
      <c r="F8055" s="153">
        <v>139000</v>
      </c>
      <c r="G8055" s="153">
        <v>1251000</v>
      </c>
      <c r="H8055" s="50"/>
    </row>
    <row r="8056" spans="1:8" ht="29.25">
      <c r="A8056" s="151" t="s">
        <v>2522</v>
      </c>
      <c r="B8056" s="151" t="s">
        <v>93</v>
      </c>
      <c r="C8056" s="151" t="s">
        <v>94</v>
      </c>
      <c r="D8056" s="151" t="s">
        <v>72</v>
      </c>
      <c r="E8056" s="152">
        <v>2</v>
      </c>
      <c r="F8056" s="153">
        <v>549000</v>
      </c>
      <c r="G8056" s="153">
        <v>1098000</v>
      </c>
      <c r="H8056" s="50"/>
    </row>
    <row r="8057" spans="1:8" ht="29.25">
      <c r="A8057" s="151" t="s">
        <v>2522</v>
      </c>
      <c r="B8057" s="151" t="s">
        <v>81</v>
      </c>
      <c r="C8057" s="151" t="s">
        <v>82</v>
      </c>
      <c r="D8057" s="151" t="s">
        <v>72</v>
      </c>
      <c r="E8057" s="152">
        <v>7</v>
      </c>
      <c r="F8057" s="153">
        <v>159000</v>
      </c>
      <c r="G8057" s="153">
        <v>1113000</v>
      </c>
      <c r="H8057" s="50"/>
    </row>
    <row r="8058" spans="1:8" ht="43.5">
      <c r="A8058" s="151" t="s">
        <v>2523</v>
      </c>
      <c r="B8058" s="151" t="s">
        <v>81</v>
      </c>
      <c r="C8058" s="151" t="s">
        <v>82</v>
      </c>
      <c r="D8058" s="151" t="s">
        <v>72</v>
      </c>
      <c r="E8058" s="152">
        <v>8</v>
      </c>
      <c r="F8058" s="153">
        <v>159000</v>
      </c>
      <c r="G8058" s="153">
        <v>1272000</v>
      </c>
      <c r="H8058" s="50"/>
    </row>
    <row r="8059" spans="1:8" ht="43.5">
      <c r="A8059" s="151" t="s">
        <v>2523</v>
      </c>
      <c r="B8059" s="151" t="s">
        <v>86</v>
      </c>
      <c r="C8059" s="151" t="s">
        <v>87</v>
      </c>
      <c r="D8059" s="151" t="s">
        <v>72</v>
      </c>
      <c r="E8059" s="152">
        <v>9</v>
      </c>
      <c r="F8059" s="153">
        <v>169000</v>
      </c>
      <c r="G8059" s="153">
        <v>1521000</v>
      </c>
      <c r="H8059" s="50"/>
    </row>
    <row r="8060" spans="1:8" ht="43.5">
      <c r="A8060" s="151" t="s">
        <v>2523</v>
      </c>
      <c r="B8060" s="151" t="s">
        <v>91</v>
      </c>
      <c r="C8060" s="151" t="s">
        <v>92</v>
      </c>
      <c r="D8060" s="151" t="s">
        <v>72</v>
      </c>
      <c r="E8060" s="152">
        <v>7</v>
      </c>
      <c r="F8060" s="153">
        <v>249000</v>
      </c>
      <c r="G8060" s="153">
        <v>1743000</v>
      </c>
      <c r="H8060" s="50"/>
    </row>
    <row r="8061" spans="1:8" ht="43.5">
      <c r="A8061" s="151" t="s">
        <v>2523</v>
      </c>
      <c r="B8061" s="151" t="s">
        <v>69</v>
      </c>
      <c r="C8061" s="151" t="s">
        <v>70</v>
      </c>
      <c r="D8061" s="151" t="s">
        <v>72</v>
      </c>
      <c r="E8061" s="152">
        <v>9</v>
      </c>
      <c r="F8061" s="153">
        <v>149000</v>
      </c>
      <c r="G8061" s="153">
        <v>1341000</v>
      </c>
      <c r="H8061" s="50"/>
    </row>
    <row r="8062" spans="1:8" ht="29.25">
      <c r="A8062" s="151" t="s">
        <v>2524</v>
      </c>
      <c r="B8062" s="151" t="s">
        <v>91</v>
      </c>
      <c r="C8062" s="151" t="s">
        <v>92</v>
      </c>
      <c r="D8062" s="151" t="s">
        <v>72</v>
      </c>
      <c r="E8062" s="152">
        <v>7</v>
      </c>
      <c r="F8062" s="153">
        <v>249000</v>
      </c>
      <c r="G8062" s="153">
        <v>1743000</v>
      </c>
      <c r="H8062" s="50"/>
    </row>
    <row r="8063" spans="1:8" ht="29.25">
      <c r="A8063" s="151" t="s">
        <v>2524</v>
      </c>
      <c r="B8063" s="151" t="s">
        <v>93</v>
      </c>
      <c r="C8063" s="151" t="s">
        <v>94</v>
      </c>
      <c r="D8063" s="151" t="s">
        <v>72</v>
      </c>
      <c r="E8063" s="152">
        <v>2</v>
      </c>
      <c r="F8063" s="153">
        <v>549000</v>
      </c>
      <c r="G8063" s="153">
        <v>1098000</v>
      </c>
      <c r="H8063" s="50"/>
    </row>
    <row r="8064" spans="1:8" ht="29.25">
      <c r="A8064" s="151" t="s">
        <v>2524</v>
      </c>
      <c r="B8064" s="151" t="s">
        <v>69</v>
      </c>
      <c r="C8064" s="151" t="s">
        <v>70</v>
      </c>
      <c r="D8064" s="151" t="s">
        <v>72</v>
      </c>
      <c r="E8064" s="152">
        <v>7</v>
      </c>
      <c r="F8064" s="153">
        <v>149000</v>
      </c>
      <c r="G8064" s="153">
        <v>1043000</v>
      </c>
      <c r="H8064" s="50"/>
    </row>
    <row r="8065" spans="1:8" ht="29.25">
      <c r="A8065" s="151" t="s">
        <v>2524</v>
      </c>
      <c r="B8065" s="151" t="s">
        <v>96</v>
      </c>
      <c r="C8065" s="151" t="s">
        <v>97</v>
      </c>
      <c r="D8065" s="151" t="s">
        <v>72</v>
      </c>
      <c r="E8065" s="152">
        <v>2</v>
      </c>
      <c r="F8065" s="153">
        <v>449000</v>
      </c>
      <c r="G8065" s="153">
        <v>898000</v>
      </c>
      <c r="H8065" s="50"/>
    </row>
    <row r="8066" spans="1:8" ht="29.25">
      <c r="A8066" s="151" t="s">
        <v>2524</v>
      </c>
      <c r="B8066" s="151" t="s">
        <v>83</v>
      </c>
      <c r="C8066" s="151" t="s">
        <v>84</v>
      </c>
      <c r="D8066" s="151" t="s">
        <v>72</v>
      </c>
      <c r="E8066" s="152">
        <v>8</v>
      </c>
      <c r="F8066" s="153">
        <v>125000</v>
      </c>
      <c r="G8066" s="153">
        <v>1000000</v>
      </c>
      <c r="H8066" s="50"/>
    </row>
    <row r="8067" spans="1:8" ht="29.25">
      <c r="A8067" s="151" t="s">
        <v>2524</v>
      </c>
      <c r="B8067" s="151" t="s">
        <v>75</v>
      </c>
      <c r="C8067" s="151" t="s">
        <v>76</v>
      </c>
      <c r="D8067" s="151" t="s">
        <v>78</v>
      </c>
      <c r="E8067" s="152">
        <v>4</v>
      </c>
      <c r="F8067" s="153">
        <v>189000</v>
      </c>
      <c r="G8067" s="153">
        <v>756000</v>
      </c>
      <c r="H8067" s="50"/>
    </row>
    <row r="8068" spans="1:8" ht="43.5">
      <c r="A8068" s="151" t="s">
        <v>2525</v>
      </c>
      <c r="B8068" s="151" t="s">
        <v>81</v>
      </c>
      <c r="C8068" s="151" t="s">
        <v>82</v>
      </c>
      <c r="D8068" s="151" t="s">
        <v>72</v>
      </c>
      <c r="E8068" s="152">
        <v>8</v>
      </c>
      <c r="F8068" s="153">
        <v>159000</v>
      </c>
      <c r="G8068" s="153">
        <v>1272000</v>
      </c>
      <c r="H8068" s="50"/>
    </row>
    <row r="8069" spans="1:8" ht="43.5">
      <c r="A8069" s="151" t="s">
        <v>2525</v>
      </c>
      <c r="B8069" s="151" t="s">
        <v>83</v>
      </c>
      <c r="C8069" s="151" t="s">
        <v>84</v>
      </c>
      <c r="D8069" s="151" t="s">
        <v>72</v>
      </c>
      <c r="E8069" s="152">
        <v>8</v>
      </c>
      <c r="F8069" s="153">
        <v>125000</v>
      </c>
      <c r="G8069" s="153">
        <v>1000000</v>
      </c>
      <c r="H8069" s="50"/>
    </row>
    <row r="8070" spans="1:8" ht="43.5">
      <c r="A8070" s="151" t="s">
        <v>2526</v>
      </c>
      <c r="B8070" s="151" t="s">
        <v>81</v>
      </c>
      <c r="C8070" s="151" t="s">
        <v>82</v>
      </c>
      <c r="D8070" s="151" t="s">
        <v>72</v>
      </c>
      <c r="E8070" s="152">
        <v>7</v>
      </c>
      <c r="F8070" s="153">
        <v>159000</v>
      </c>
      <c r="G8070" s="153">
        <v>1113000</v>
      </c>
      <c r="H8070" s="50"/>
    </row>
    <row r="8071" spans="1:8" ht="43.5">
      <c r="A8071" s="151" t="s">
        <v>2526</v>
      </c>
      <c r="B8071" s="151" t="s">
        <v>93</v>
      </c>
      <c r="C8071" s="151" t="s">
        <v>94</v>
      </c>
      <c r="D8071" s="151" t="s">
        <v>72</v>
      </c>
      <c r="E8071" s="152">
        <v>4</v>
      </c>
      <c r="F8071" s="153">
        <v>549000</v>
      </c>
      <c r="G8071" s="153">
        <v>2196000</v>
      </c>
      <c r="H8071" s="50"/>
    </row>
    <row r="8072" spans="1:8" ht="43.5">
      <c r="A8072" s="151" t="s">
        <v>2526</v>
      </c>
      <c r="B8072" s="151" t="s">
        <v>83</v>
      </c>
      <c r="C8072" s="151" t="s">
        <v>84</v>
      </c>
      <c r="D8072" s="151" t="s">
        <v>72</v>
      </c>
      <c r="E8072" s="152">
        <v>7</v>
      </c>
      <c r="F8072" s="153">
        <v>125000</v>
      </c>
      <c r="G8072" s="153">
        <v>875000</v>
      </c>
      <c r="H8072" s="50"/>
    </row>
    <row r="8073" spans="1:8" ht="29.25">
      <c r="A8073" s="151" t="s">
        <v>2527</v>
      </c>
      <c r="B8073" s="151" t="s">
        <v>91</v>
      </c>
      <c r="C8073" s="151" t="s">
        <v>92</v>
      </c>
      <c r="D8073" s="151" t="s">
        <v>72</v>
      </c>
      <c r="E8073" s="152">
        <v>7</v>
      </c>
      <c r="F8073" s="153">
        <v>249000</v>
      </c>
      <c r="G8073" s="153">
        <v>1743000</v>
      </c>
      <c r="H8073" s="50"/>
    </row>
    <row r="8074" spans="1:8" ht="29.25">
      <c r="A8074" s="151" t="s">
        <v>2527</v>
      </c>
      <c r="B8074" s="151" t="s">
        <v>69</v>
      </c>
      <c r="C8074" s="151" t="s">
        <v>70</v>
      </c>
      <c r="D8074" s="151" t="s">
        <v>72</v>
      </c>
      <c r="E8074" s="152">
        <v>2</v>
      </c>
      <c r="F8074" s="153">
        <v>149000</v>
      </c>
      <c r="G8074" s="153">
        <v>298000</v>
      </c>
      <c r="H8074" s="50"/>
    </row>
    <row r="8075" spans="1:8" ht="29.25">
      <c r="A8075" s="151" t="s">
        <v>2527</v>
      </c>
      <c r="B8075" s="151" t="s">
        <v>101</v>
      </c>
      <c r="C8075" s="151" t="s">
        <v>102</v>
      </c>
      <c r="D8075" s="151" t="s">
        <v>78</v>
      </c>
      <c r="E8075" s="152">
        <v>4</v>
      </c>
      <c r="F8075" s="153">
        <v>139000</v>
      </c>
      <c r="G8075" s="153">
        <v>556000</v>
      </c>
      <c r="H8075" s="50"/>
    </row>
    <row r="8076" spans="1:8" ht="29.25">
      <c r="A8076" s="151" t="s">
        <v>2527</v>
      </c>
      <c r="B8076" s="151" t="s">
        <v>86</v>
      </c>
      <c r="C8076" s="151" t="s">
        <v>87</v>
      </c>
      <c r="D8076" s="151" t="s">
        <v>72</v>
      </c>
      <c r="E8076" s="152">
        <v>12</v>
      </c>
      <c r="F8076" s="153">
        <v>169000</v>
      </c>
      <c r="G8076" s="153">
        <v>2028000</v>
      </c>
      <c r="H8076" s="50"/>
    </row>
    <row r="8077" spans="1:8" ht="29.25">
      <c r="A8077" s="151" t="s">
        <v>2528</v>
      </c>
      <c r="B8077" s="151" t="s">
        <v>83</v>
      </c>
      <c r="C8077" s="151" t="s">
        <v>84</v>
      </c>
      <c r="D8077" s="151" t="s">
        <v>72</v>
      </c>
      <c r="E8077" s="152">
        <v>8</v>
      </c>
      <c r="F8077" s="153">
        <v>125000</v>
      </c>
      <c r="G8077" s="153">
        <v>1000000</v>
      </c>
      <c r="H8077" s="50"/>
    </row>
    <row r="8078" spans="1:8" ht="29.25">
      <c r="A8078" s="151" t="s">
        <v>2528</v>
      </c>
      <c r="B8078" s="151" t="s">
        <v>96</v>
      </c>
      <c r="C8078" s="151" t="s">
        <v>97</v>
      </c>
      <c r="D8078" s="151" t="s">
        <v>72</v>
      </c>
      <c r="E8078" s="152">
        <v>1</v>
      </c>
      <c r="F8078" s="153">
        <v>449000</v>
      </c>
      <c r="G8078" s="153">
        <v>449000</v>
      </c>
      <c r="H8078" s="50"/>
    </row>
    <row r="8079" spans="1:8" ht="29.25">
      <c r="A8079" s="151" t="s">
        <v>2528</v>
      </c>
      <c r="B8079" s="151" t="s">
        <v>79</v>
      </c>
      <c r="C8079" s="151" t="s">
        <v>80</v>
      </c>
      <c r="D8079" s="151" t="s">
        <v>72</v>
      </c>
      <c r="E8079" s="152">
        <v>10</v>
      </c>
      <c r="F8079" s="153">
        <v>129000</v>
      </c>
      <c r="G8079" s="153">
        <v>1290000</v>
      </c>
      <c r="H8079" s="50"/>
    </row>
    <row r="8080" spans="1:8" ht="29.25">
      <c r="A8080" s="151" t="s">
        <v>2528</v>
      </c>
      <c r="B8080" s="151" t="s">
        <v>101</v>
      </c>
      <c r="C8080" s="151" t="s">
        <v>102</v>
      </c>
      <c r="D8080" s="151" t="s">
        <v>78</v>
      </c>
      <c r="E8080" s="152">
        <v>6</v>
      </c>
      <c r="F8080" s="153">
        <v>139000</v>
      </c>
      <c r="G8080" s="153">
        <v>834000</v>
      </c>
      <c r="H8080" s="50"/>
    </row>
    <row r="8081" spans="1:8" ht="29.25">
      <c r="A8081" s="151" t="s">
        <v>2528</v>
      </c>
      <c r="B8081" s="151" t="s">
        <v>93</v>
      </c>
      <c r="C8081" s="151" t="s">
        <v>94</v>
      </c>
      <c r="D8081" s="151" t="s">
        <v>72</v>
      </c>
      <c r="E8081" s="152">
        <v>1</v>
      </c>
      <c r="F8081" s="153">
        <v>549000</v>
      </c>
      <c r="G8081" s="153">
        <v>549000</v>
      </c>
      <c r="H8081" s="50"/>
    </row>
    <row r="8082" spans="1:8" ht="29.25">
      <c r="A8082" s="151" t="s">
        <v>2528</v>
      </c>
      <c r="B8082" s="151" t="s">
        <v>88</v>
      </c>
      <c r="C8082" s="151" t="s">
        <v>89</v>
      </c>
      <c r="D8082" s="151" t="s">
        <v>72</v>
      </c>
      <c r="E8082" s="152">
        <v>3</v>
      </c>
      <c r="F8082" s="153">
        <v>299000</v>
      </c>
      <c r="G8082" s="153">
        <v>897000</v>
      </c>
      <c r="H8082" s="50"/>
    </row>
    <row r="8083" spans="1:8" ht="43.5">
      <c r="A8083" s="151" t="s">
        <v>2529</v>
      </c>
      <c r="B8083" s="151" t="s">
        <v>93</v>
      </c>
      <c r="C8083" s="151" t="s">
        <v>94</v>
      </c>
      <c r="D8083" s="151" t="s">
        <v>72</v>
      </c>
      <c r="E8083" s="152">
        <v>2</v>
      </c>
      <c r="F8083" s="153">
        <v>549000</v>
      </c>
      <c r="G8083" s="153">
        <v>1098000</v>
      </c>
      <c r="H8083" s="50"/>
    </row>
    <row r="8084" spans="1:8" ht="43.5">
      <c r="A8084" s="151" t="s">
        <v>2529</v>
      </c>
      <c r="B8084" s="151" t="s">
        <v>79</v>
      </c>
      <c r="C8084" s="151" t="s">
        <v>80</v>
      </c>
      <c r="D8084" s="151" t="s">
        <v>72</v>
      </c>
      <c r="E8084" s="152">
        <v>3</v>
      </c>
      <c r="F8084" s="153">
        <v>129000</v>
      </c>
      <c r="G8084" s="153">
        <v>387000</v>
      </c>
      <c r="H8084" s="50"/>
    </row>
    <row r="8085" spans="1:8" ht="43.5">
      <c r="A8085" s="151" t="s">
        <v>2529</v>
      </c>
      <c r="B8085" s="151" t="s">
        <v>83</v>
      </c>
      <c r="C8085" s="151" t="s">
        <v>84</v>
      </c>
      <c r="D8085" s="151" t="s">
        <v>72</v>
      </c>
      <c r="E8085" s="152">
        <v>4</v>
      </c>
      <c r="F8085" s="153">
        <v>125000</v>
      </c>
      <c r="G8085" s="153">
        <v>500000</v>
      </c>
      <c r="H8085" s="50"/>
    </row>
    <row r="8086" spans="1:8" ht="29.25">
      <c r="A8086" s="151" t="s">
        <v>2530</v>
      </c>
      <c r="B8086" s="151" t="s">
        <v>96</v>
      </c>
      <c r="C8086" s="151" t="s">
        <v>97</v>
      </c>
      <c r="D8086" s="151" t="s">
        <v>72</v>
      </c>
      <c r="E8086" s="152">
        <v>3</v>
      </c>
      <c r="F8086" s="153">
        <v>449000</v>
      </c>
      <c r="G8086" s="153">
        <v>1347000</v>
      </c>
      <c r="H8086" s="50"/>
    </row>
    <row r="8087" spans="1:8" ht="29.25">
      <c r="A8087" s="151" t="s">
        <v>2530</v>
      </c>
      <c r="B8087" s="151" t="s">
        <v>93</v>
      </c>
      <c r="C8087" s="151" t="s">
        <v>94</v>
      </c>
      <c r="D8087" s="151" t="s">
        <v>72</v>
      </c>
      <c r="E8087" s="152">
        <v>3</v>
      </c>
      <c r="F8087" s="153">
        <v>549000</v>
      </c>
      <c r="G8087" s="153">
        <v>1647000</v>
      </c>
      <c r="H8087" s="50"/>
    </row>
    <row r="8088" spans="1:8" ht="29.25">
      <c r="A8088" s="151" t="s">
        <v>2530</v>
      </c>
      <c r="B8088" s="151" t="s">
        <v>83</v>
      </c>
      <c r="C8088" s="151" t="s">
        <v>84</v>
      </c>
      <c r="D8088" s="151" t="s">
        <v>72</v>
      </c>
      <c r="E8088" s="152">
        <v>10</v>
      </c>
      <c r="F8088" s="153">
        <v>125000</v>
      </c>
      <c r="G8088" s="153">
        <v>1250000</v>
      </c>
      <c r="H8088" s="50"/>
    </row>
    <row r="8089" spans="1:8" ht="29.25">
      <c r="A8089" s="151" t="s">
        <v>2530</v>
      </c>
      <c r="B8089" s="151" t="s">
        <v>75</v>
      </c>
      <c r="C8089" s="151" t="s">
        <v>76</v>
      </c>
      <c r="D8089" s="151" t="s">
        <v>78</v>
      </c>
      <c r="E8089" s="152">
        <v>7</v>
      </c>
      <c r="F8089" s="153">
        <v>189000</v>
      </c>
      <c r="G8089" s="153">
        <v>1323000</v>
      </c>
      <c r="H8089" s="50"/>
    </row>
    <row r="8090" spans="1:8" ht="43.5">
      <c r="A8090" s="151" t="s">
        <v>2531</v>
      </c>
      <c r="B8090" s="151" t="s">
        <v>91</v>
      </c>
      <c r="C8090" s="151" t="s">
        <v>92</v>
      </c>
      <c r="D8090" s="151" t="s">
        <v>72</v>
      </c>
      <c r="E8090" s="152">
        <v>7</v>
      </c>
      <c r="F8090" s="153">
        <v>249000</v>
      </c>
      <c r="G8090" s="153">
        <v>1743000</v>
      </c>
      <c r="H8090" s="50"/>
    </row>
    <row r="8091" spans="1:8" ht="43.5">
      <c r="A8091" s="151" t="s">
        <v>2531</v>
      </c>
      <c r="B8091" s="151" t="s">
        <v>88</v>
      </c>
      <c r="C8091" s="151" t="s">
        <v>89</v>
      </c>
      <c r="D8091" s="151" t="s">
        <v>72</v>
      </c>
      <c r="E8091" s="152">
        <v>1</v>
      </c>
      <c r="F8091" s="153">
        <v>299000</v>
      </c>
      <c r="G8091" s="153">
        <v>299000</v>
      </c>
      <c r="H8091" s="50"/>
    </row>
    <row r="8092" spans="1:8" ht="29.25">
      <c r="A8092" s="151" t="s">
        <v>2532</v>
      </c>
      <c r="B8092" s="151" t="s">
        <v>88</v>
      </c>
      <c r="C8092" s="151" t="s">
        <v>89</v>
      </c>
      <c r="D8092" s="151" t="s">
        <v>72</v>
      </c>
      <c r="E8092" s="152">
        <v>2</v>
      </c>
      <c r="F8092" s="153">
        <v>299000</v>
      </c>
      <c r="G8092" s="153">
        <v>598000</v>
      </c>
      <c r="H8092" s="50"/>
    </row>
    <row r="8093" spans="1:8" ht="29.25">
      <c r="A8093" s="151" t="s">
        <v>2532</v>
      </c>
      <c r="B8093" s="151" t="s">
        <v>91</v>
      </c>
      <c r="C8093" s="151" t="s">
        <v>92</v>
      </c>
      <c r="D8093" s="151" t="s">
        <v>72</v>
      </c>
      <c r="E8093" s="152">
        <v>7</v>
      </c>
      <c r="F8093" s="153">
        <v>249000</v>
      </c>
      <c r="G8093" s="153">
        <v>1743000</v>
      </c>
      <c r="H8093" s="50"/>
    </row>
    <row r="8094" spans="1:8" ht="29.25">
      <c r="A8094" s="151" t="s">
        <v>2532</v>
      </c>
      <c r="B8094" s="151" t="s">
        <v>101</v>
      </c>
      <c r="C8094" s="151" t="s">
        <v>102</v>
      </c>
      <c r="D8094" s="151" t="s">
        <v>78</v>
      </c>
      <c r="E8094" s="152">
        <v>6</v>
      </c>
      <c r="F8094" s="153">
        <v>139000</v>
      </c>
      <c r="G8094" s="153">
        <v>834000</v>
      </c>
      <c r="H8094" s="50"/>
    </row>
    <row r="8095" spans="1:8" ht="29.25">
      <c r="A8095" s="151" t="s">
        <v>2532</v>
      </c>
      <c r="B8095" s="151" t="s">
        <v>98</v>
      </c>
      <c r="C8095" s="151" t="s">
        <v>99</v>
      </c>
      <c r="D8095" s="151" t="s">
        <v>72</v>
      </c>
      <c r="E8095" s="152">
        <v>11</v>
      </c>
      <c r="F8095" s="153">
        <v>99000</v>
      </c>
      <c r="G8095" s="153">
        <v>1089000</v>
      </c>
      <c r="H8095" s="50"/>
    </row>
    <row r="8096" spans="1:8" ht="29.25">
      <c r="A8096" s="151" t="s">
        <v>2533</v>
      </c>
      <c r="B8096" s="151" t="s">
        <v>93</v>
      </c>
      <c r="C8096" s="151" t="s">
        <v>94</v>
      </c>
      <c r="D8096" s="151" t="s">
        <v>72</v>
      </c>
      <c r="E8096" s="152">
        <v>2</v>
      </c>
      <c r="F8096" s="153">
        <v>549000</v>
      </c>
      <c r="G8096" s="153">
        <v>1098000</v>
      </c>
      <c r="H8096" s="50"/>
    </row>
    <row r="8097" spans="1:8" ht="29.25">
      <c r="A8097" s="151" t="s">
        <v>2533</v>
      </c>
      <c r="B8097" s="151" t="s">
        <v>86</v>
      </c>
      <c r="C8097" s="151" t="s">
        <v>87</v>
      </c>
      <c r="D8097" s="151" t="s">
        <v>72</v>
      </c>
      <c r="E8097" s="152">
        <v>6</v>
      </c>
      <c r="F8097" s="153">
        <v>169000</v>
      </c>
      <c r="G8097" s="153">
        <v>1014000</v>
      </c>
      <c r="H8097" s="50"/>
    </row>
    <row r="8098" spans="1:8" ht="29.25">
      <c r="A8098" s="151" t="s">
        <v>2533</v>
      </c>
      <c r="B8098" s="151" t="s">
        <v>101</v>
      </c>
      <c r="C8098" s="151" t="s">
        <v>102</v>
      </c>
      <c r="D8098" s="151" t="s">
        <v>78</v>
      </c>
      <c r="E8098" s="152">
        <v>11</v>
      </c>
      <c r="F8098" s="153">
        <v>139000</v>
      </c>
      <c r="G8098" s="153">
        <v>1529000</v>
      </c>
      <c r="H8098" s="50"/>
    </row>
    <row r="8099" spans="1:8" ht="29.25">
      <c r="A8099" s="151" t="s">
        <v>2533</v>
      </c>
      <c r="B8099" s="151" t="s">
        <v>75</v>
      </c>
      <c r="C8099" s="151" t="s">
        <v>76</v>
      </c>
      <c r="D8099" s="151" t="s">
        <v>78</v>
      </c>
      <c r="E8099" s="152">
        <v>7</v>
      </c>
      <c r="F8099" s="153">
        <v>189000</v>
      </c>
      <c r="G8099" s="153">
        <v>1323000</v>
      </c>
      <c r="H8099" s="50"/>
    </row>
    <row r="8100" spans="1:8" ht="29.25">
      <c r="A8100" s="151" t="s">
        <v>2534</v>
      </c>
      <c r="B8100" s="151" t="s">
        <v>73</v>
      </c>
      <c r="C8100" s="151" t="s">
        <v>74</v>
      </c>
      <c r="D8100" s="151" t="s">
        <v>72</v>
      </c>
      <c r="E8100" s="152">
        <v>9</v>
      </c>
      <c r="F8100" s="153">
        <v>119000</v>
      </c>
      <c r="G8100" s="153">
        <v>1071000</v>
      </c>
      <c r="H8100" s="50"/>
    </row>
    <row r="8101" spans="1:8" ht="43.5">
      <c r="A8101" s="151" t="s">
        <v>2535</v>
      </c>
      <c r="B8101" s="151" t="s">
        <v>101</v>
      </c>
      <c r="C8101" s="151" t="s">
        <v>102</v>
      </c>
      <c r="D8101" s="151" t="s">
        <v>78</v>
      </c>
      <c r="E8101" s="152">
        <v>4</v>
      </c>
      <c r="F8101" s="153">
        <v>139000</v>
      </c>
      <c r="G8101" s="153">
        <v>556000</v>
      </c>
      <c r="H8101" s="50"/>
    </row>
    <row r="8102" spans="1:8" ht="43.5">
      <c r="A8102" s="151" t="s">
        <v>2535</v>
      </c>
      <c r="B8102" s="151" t="s">
        <v>88</v>
      </c>
      <c r="C8102" s="151" t="s">
        <v>89</v>
      </c>
      <c r="D8102" s="151" t="s">
        <v>72</v>
      </c>
      <c r="E8102" s="152">
        <v>5</v>
      </c>
      <c r="F8102" s="153">
        <v>299000</v>
      </c>
      <c r="G8102" s="153">
        <v>1495000</v>
      </c>
      <c r="H8102" s="50"/>
    </row>
    <row r="8103" spans="1:8" ht="43.5">
      <c r="A8103" s="151" t="s">
        <v>2535</v>
      </c>
      <c r="B8103" s="151" t="s">
        <v>83</v>
      </c>
      <c r="C8103" s="151" t="s">
        <v>84</v>
      </c>
      <c r="D8103" s="151" t="s">
        <v>72</v>
      </c>
      <c r="E8103" s="152">
        <v>5</v>
      </c>
      <c r="F8103" s="153">
        <v>125000</v>
      </c>
      <c r="G8103" s="153">
        <v>625000</v>
      </c>
      <c r="H8103" s="50"/>
    </row>
    <row r="8104" spans="1:8" ht="43.5">
      <c r="A8104" s="151" t="s">
        <v>2536</v>
      </c>
      <c r="B8104" s="151" t="s">
        <v>88</v>
      </c>
      <c r="C8104" s="151" t="s">
        <v>89</v>
      </c>
      <c r="D8104" s="151" t="s">
        <v>72</v>
      </c>
      <c r="E8104" s="152">
        <v>6</v>
      </c>
      <c r="F8104" s="153">
        <v>299000</v>
      </c>
      <c r="G8104" s="153">
        <v>1794000</v>
      </c>
      <c r="H8104" s="50"/>
    </row>
    <row r="8105" spans="1:8" ht="43.5">
      <c r="A8105" s="151" t="s">
        <v>2536</v>
      </c>
      <c r="B8105" s="151" t="s">
        <v>91</v>
      </c>
      <c r="C8105" s="151" t="s">
        <v>92</v>
      </c>
      <c r="D8105" s="151" t="s">
        <v>72</v>
      </c>
      <c r="E8105" s="152">
        <v>5</v>
      </c>
      <c r="F8105" s="153">
        <v>249000</v>
      </c>
      <c r="G8105" s="153">
        <v>1245000</v>
      </c>
      <c r="H8105" s="50"/>
    </row>
    <row r="8106" spans="1:8" ht="43.5">
      <c r="A8106" s="151" t="s">
        <v>2536</v>
      </c>
      <c r="B8106" s="151" t="s">
        <v>101</v>
      </c>
      <c r="C8106" s="151" t="s">
        <v>102</v>
      </c>
      <c r="D8106" s="151" t="s">
        <v>78</v>
      </c>
      <c r="E8106" s="152">
        <v>1</v>
      </c>
      <c r="F8106" s="153">
        <v>139000</v>
      </c>
      <c r="G8106" s="153">
        <v>139000</v>
      </c>
      <c r="H8106" s="50"/>
    </row>
    <row r="8107" spans="1:8" ht="43.5">
      <c r="A8107" s="151" t="s">
        <v>2536</v>
      </c>
      <c r="B8107" s="151" t="s">
        <v>81</v>
      </c>
      <c r="C8107" s="151" t="s">
        <v>82</v>
      </c>
      <c r="D8107" s="151" t="s">
        <v>72</v>
      </c>
      <c r="E8107" s="152">
        <v>6</v>
      </c>
      <c r="F8107" s="153">
        <v>159000</v>
      </c>
      <c r="G8107" s="153">
        <v>954000</v>
      </c>
      <c r="H8107" s="50"/>
    </row>
    <row r="8108" spans="1:8" ht="43.5">
      <c r="A8108" s="151" t="s">
        <v>2537</v>
      </c>
      <c r="B8108" s="151" t="s">
        <v>86</v>
      </c>
      <c r="C8108" s="151" t="s">
        <v>87</v>
      </c>
      <c r="D8108" s="151" t="s">
        <v>72</v>
      </c>
      <c r="E8108" s="152">
        <v>12</v>
      </c>
      <c r="F8108" s="153">
        <v>169000</v>
      </c>
      <c r="G8108" s="153">
        <v>2028000</v>
      </c>
      <c r="H8108" s="50"/>
    </row>
    <row r="8109" spans="1:8" ht="43.5">
      <c r="A8109" s="151" t="s">
        <v>2537</v>
      </c>
      <c r="B8109" s="151" t="s">
        <v>73</v>
      </c>
      <c r="C8109" s="151" t="s">
        <v>74</v>
      </c>
      <c r="D8109" s="151" t="s">
        <v>72</v>
      </c>
      <c r="E8109" s="152">
        <v>7</v>
      </c>
      <c r="F8109" s="153">
        <v>119000</v>
      </c>
      <c r="G8109" s="153">
        <v>833000</v>
      </c>
      <c r="H8109" s="50"/>
    </row>
    <row r="8110" spans="1:8" ht="29.25">
      <c r="A8110" s="151" t="s">
        <v>2538</v>
      </c>
      <c r="B8110" s="151" t="s">
        <v>69</v>
      </c>
      <c r="C8110" s="151" t="s">
        <v>70</v>
      </c>
      <c r="D8110" s="151" t="s">
        <v>72</v>
      </c>
      <c r="E8110" s="152">
        <v>9</v>
      </c>
      <c r="F8110" s="153">
        <v>149000</v>
      </c>
      <c r="G8110" s="153">
        <v>1341000</v>
      </c>
      <c r="H8110" s="50"/>
    </row>
    <row r="8111" spans="1:8" ht="29.25">
      <c r="A8111" s="151" t="s">
        <v>2538</v>
      </c>
      <c r="B8111" s="151" t="s">
        <v>73</v>
      </c>
      <c r="C8111" s="151" t="s">
        <v>74</v>
      </c>
      <c r="D8111" s="151" t="s">
        <v>72</v>
      </c>
      <c r="E8111" s="152">
        <v>12</v>
      </c>
      <c r="F8111" s="153">
        <v>119000</v>
      </c>
      <c r="G8111" s="153">
        <v>1428000</v>
      </c>
      <c r="H8111" s="50"/>
    </row>
    <row r="8112" spans="1:8" ht="29.25">
      <c r="A8112" s="151" t="s">
        <v>2539</v>
      </c>
      <c r="B8112" s="151" t="s">
        <v>83</v>
      </c>
      <c r="C8112" s="151" t="s">
        <v>84</v>
      </c>
      <c r="D8112" s="151" t="s">
        <v>72</v>
      </c>
      <c r="E8112" s="152">
        <v>10</v>
      </c>
      <c r="F8112" s="153">
        <v>125000</v>
      </c>
      <c r="G8112" s="153">
        <v>1250000</v>
      </c>
      <c r="H8112" s="50"/>
    </row>
    <row r="8113" spans="1:8" ht="29.25">
      <c r="A8113" s="151" t="s">
        <v>2539</v>
      </c>
      <c r="B8113" s="151" t="s">
        <v>93</v>
      </c>
      <c r="C8113" s="151" t="s">
        <v>94</v>
      </c>
      <c r="D8113" s="151" t="s">
        <v>72</v>
      </c>
      <c r="E8113" s="152">
        <v>4</v>
      </c>
      <c r="F8113" s="153">
        <v>549000</v>
      </c>
      <c r="G8113" s="153">
        <v>2196000</v>
      </c>
      <c r="H8113" s="50"/>
    </row>
    <row r="8114" spans="1:8" ht="29.25">
      <c r="A8114" s="151" t="s">
        <v>2539</v>
      </c>
      <c r="B8114" s="151" t="s">
        <v>73</v>
      </c>
      <c r="C8114" s="151" t="s">
        <v>74</v>
      </c>
      <c r="D8114" s="151" t="s">
        <v>72</v>
      </c>
      <c r="E8114" s="152">
        <v>6</v>
      </c>
      <c r="F8114" s="153">
        <v>119000</v>
      </c>
      <c r="G8114" s="153">
        <v>714000</v>
      </c>
      <c r="H8114" s="50"/>
    </row>
    <row r="8115" spans="1:8" ht="29.25">
      <c r="A8115" s="151" t="s">
        <v>2540</v>
      </c>
      <c r="B8115" s="151" t="s">
        <v>93</v>
      </c>
      <c r="C8115" s="151" t="s">
        <v>94</v>
      </c>
      <c r="D8115" s="151" t="s">
        <v>72</v>
      </c>
      <c r="E8115" s="152">
        <v>4</v>
      </c>
      <c r="F8115" s="153">
        <v>549000</v>
      </c>
      <c r="G8115" s="153">
        <v>2196000</v>
      </c>
      <c r="H8115" s="50"/>
    </row>
    <row r="8116" spans="1:8" ht="29.25">
      <c r="A8116" s="151" t="s">
        <v>2540</v>
      </c>
      <c r="B8116" s="151" t="s">
        <v>91</v>
      </c>
      <c r="C8116" s="151" t="s">
        <v>92</v>
      </c>
      <c r="D8116" s="151" t="s">
        <v>72</v>
      </c>
      <c r="E8116" s="152">
        <v>3</v>
      </c>
      <c r="F8116" s="153">
        <v>249000</v>
      </c>
      <c r="G8116" s="153">
        <v>747000</v>
      </c>
      <c r="H8116" s="50"/>
    </row>
    <row r="8117" spans="1:8" ht="29.25">
      <c r="A8117" s="151" t="s">
        <v>2540</v>
      </c>
      <c r="B8117" s="151" t="s">
        <v>81</v>
      </c>
      <c r="C8117" s="151" t="s">
        <v>82</v>
      </c>
      <c r="D8117" s="151" t="s">
        <v>72</v>
      </c>
      <c r="E8117" s="152">
        <v>11</v>
      </c>
      <c r="F8117" s="153">
        <v>159000</v>
      </c>
      <c r="G8117" s="153">
        <v>1749000</v>
      </c>
      <c r="H8117" s="50"/>
    </row>
    <row r="8118" spans="1:8" ht="43.5">
      <c r="A8118" s="151" t="s">
        <v>2541</v>
      </c>
      <c r="B8118" s="151" t="s">
        <v>73</v>
      </c>
      <c r="C8118" s="151" t="s">
        <v>74</v>
      </c>
      <c r="D8118" s="151" t="s">
        <v>72</v>
      </c>
      <c r="E8118" s="152">
        <v>5</v>
      </c>
      <c r="F8118" s="153">
        <v>119000</v>
      </c>
      <c r="G8118" s="153">
        <v>595000</v>
      </c>
      <c r="H8118" s="50"/>
    </row>
    <row r="8119" spans="1:8" ht="43.5">
      <c r="A8119" s="151" t="s">
        <v>2541</v>
      </c>
      <c r="B8119" s="151" t="s">
        <v>83</v>
      </c>
      <c r="C8119" s="151" t="s">
        <v>84</v>
      </c>
      <c r="D8119" s="151" t="s">
        <v>72</v>
      </c>
      <c r="E8119" s="152">
        <v>6</v>
      </c>
      <c r="F8119" s="153">
        <v>125000</v>
      </c>
      <c r="G8119" s="153">
        <v>750000</v>
      </c>
      <c r="H8119" s="50"/>
    </row>
    <row r="8120" spans="1:8" ht="43.5">
      <c r="A8120" s="151" t="s">
        <v>2541</v>
      </c>
      <c r="B8120" s="151" t="s">
        <v>75</v>
      </c>
      <c r="C8120" s="151" t="s">
        <v>76</v>
      </c>
      <c r="D8120" s="151" t="s">
        <v>78</v>
      </c>
      <c r="E8120" s="152">
        <v>9</v>
      </c>
      <c r="F8120" s="153">
        <v>189000</v>
      </c>
      <c r="G8120" s="153">
        <v>1701000</v>
      </c>
      <c r="H8120" s="50"/>
    </row>
    <row r="8121" spans="1:8" ht="43.5">
      <c r="A8121" s="151" t="s">
        <v>2541</v>
      </c>
      <c r="B8121" s="151" t="s">
        <v>93</v>
      </c>
      <c r="C8121" s="151" t="s">
        <v>94</v>
      </c>
      <c r="D8121" s="151" t="s">
        <v>72</v>
      </c>
      <c r="E8121" s="152">
        <v>3</v>
      </c>
      <c r="F8121" s="153">
        <v>549000</v>
      </c>
      <c r="G8121" s="153">
        <v>1647000</v>
      </c>
      <c r="H8121" s="50"/>
    </row>
    <row r="8122" spans="1:8" ht="43.5">
      <c r="A8122" s="151" t="s">
        <v>2542</v>
      </c>
      <c r="B8122" s="151" t="s">
        <v>91</v>
      </c>
      <c r="C8122" s="151" t="s">
        <v>92</v>
      </c>
      <c r="D8122" s="151" t="s">
        <v>72</v>
      </c>
      <c r="E8122" s="152">
        <v>3</v>
      </c>
      <c r="F8122" s="153">
        <v>249000</v>
      </c>
      <c r="G8122" s="153">
        <v>747000</v>
      </c>
      <c r="H8122" s="50"/>
    </row>
    <row r="8123" spans="1:8" ht="43.5">
      <c r="A8123" s="151" t="s">
        <v>2542</v>
      </c>
      <c r="B8123" s="151" t="s">
        <v>75</v>
      </c>
      <c r="C8123" s="151" t="s">
        <v>76</v>
      </c>
      <c r="D8123" s="151" t="s">
        <v>78</v>
      </c>
      <c r="E8123" s="152">
        <v>5</v>
      </c>
      <c r="F8123" s="153">
        <v>189000</v>
      </c>
      <c r="G8123" s="153">
        <v>945000</v>
      </c>
      <c r="H8123" s="50"/>
    </row>
    <row r="8124" spans="1:8" ht="43.5">
      <c r="A8124" s="151" t="s">
        <v>2542</v>
      </c>
      <c r="B8124" s="151" t="s">
        <v>73</v>
      </c>
      <c r="C8124" s="151" t="s">
        <v>74</v>
      </c>
      <c r="D8124" s="151" t="s">
        <v>72</v>
      </c>
      <c r="E8124" s="152">
        <v>3</v>
      </c>
      <c r="F8124" s="153">
        <v>119000</v>
      </c>
      <c r="G8124" s="153">
        <v>357000</v>
      </c>
      <c r="H8124" s="50"/>
    </row>
    <row r="8125" spans="1:8" ht="43.5">
      <c r="A8125" s="151" t="s">
        <v>2542</v>
      </c>
      <c r="B8125" s="151" t="s">
        <v>88</v>
      </c>
      <c r="C8125" s="151" t="s">
        <v>89</v>
      </c>
      <c r="D8125" s="151" t="s">
        <v>72</v>
      </c>
      <c r="E8125" s="152">
        <v>1</v>
      </c>
      <c r="F8125" s="153">
        <v>299000</v>
      </c>
      <c r="G8125" s="153">
        <v>299000</v>
      </c>
      <c r="H8125" s="50"/>
    </row>
    <row r="8126" spans="1:8" ht="29.25">
      <c r="A8126" s="151" t="s">
        <v>2543</v>
      </c>
      <c r="B8126" s="151" t="s">
        <v>79</v>
      </c>
      <c r="C8126" s="151" t="s">
        <v>80</v>
      </c>
      <c r="D8126" s="151" t="s">
        <v>72</v>
      </c>
      <c r="E8126" s="152">
        <v>1</v>
      </c>
      <c r="F8126" s="153">
        <v>129000</v>
      </c>
      <c r="G8126" s="153">
        <v>129000</v>
      </c>
      <c r="H8126" s="50"/>
    </row>
    <row r="8127" spans="1:8" ht="29.25">
      <c r="A8127" s="151" t="s">
        <v>2543</v>
      </c>
      <c r="B8127" s="151" t="s">
        <v>83</v>
      </c>
      <c r="C8127" s="151" t="s">
        <v>84</v>
      </c>
      <c r="D8127" s="151" t="s">
        <v>72</v>
      </c>
      <c r="E8127" s="152">
        <v>4</v>
      </c>
      <c r="F8127" s="153">
        <v>125000</v>
      </c>
      <c r="G8127" s="153">
        <v>500000</v>
      </c>
      <c r="H8127" s="50"/>
    </row>
    <row r="8128" spans="1:8" ht="29.25">
      <c r="A8128" s="151" t="s">
        <v>2544</v>
      </c>
      <c r="B8128" s="151" t="s">
        <v>91</v>
      </c>
      <c r="C8128" s="151" t="s">
        <v>92</v>
      </c>
      <c r="D8128" s="151" t="s">
        <v>72</v>
      </c>
      <c r="E8128" s="152">
        <v>7</v>
      </c>
      <c r="F8128" s="153">
        <v>249000</v>
      </c>
      <c r="G8128" s="153">
        <v>1743000</v>
      </c>
      <c r="H8128" s="50"/>
    </row>
    <row r="8129" spans="1:8" ht="29.25">
      <c r="A8129" s="151" t="s">
        <v>2544</v>
      </c>
      <c r="B8129" s="151" t="s">
        <v>93</v>
      </c>
      <c r="C8129" s="151" t="s">
        <v>94</v>
      </c>
      <c r="D8129" s="151" t="s">
        <v>72</v>
      </c>
      <c r="E8129" s="152">
        <v>3</v>
      </c>
      <c r="F8129" s="153">
        <v>549000</v>
      </c>
      <c r="G8129" s="153">
        <v>1647000</v>
      </c>
      <c r="H8129" s="50"/>
    </row>
    <row r="8130" spans="1:8" ht="29.25">
      <c r="A8130" s="151" t="s">
        <v>2544</v>
      </c>
      <c r="B8130" s="151" t="s">
        <v>79</v>
      </c>
      <c r="C8130" s="151" t="s">
        <v>80</v>
      </c>
      <c r="D8130" s="151" t="s">
        <v>72</v>
      </c>
      <c r="E8130" s="152">
        <v>2</v>
      </c>
      <c r="F8130" s="153">
        <v>129000</v>
      </c>
      <c r="G8130" s="153">
        <v>258000</v>
      </c>
      <c r="H8130" s="50"/>
    </row>
    <row r="8131" spans="1:8" ht="29.25">
      <c r="A8131" s="151" t="s">
        <v>2545</v>
      </c>
      <c r="B8131" s="151" t="s">
        <v>86</v>
      </c>
      <c r="C8131" s="151" t="s">
        <v>87</v>
      </c>
      <c r="D8131" s="151" t="s">
        <v>72</v>
      </c>
      <c r="E8131" s="152">
        <v>12</v>
      </c>
      <c r="F8131" s="153">
        <v>169000</v>
      </c>
      <c r="G8131" s="153">
        <v>2028000</v>
      </c>
      <c r="H8131" s="50"/>
    </row>
    <row r="8132" spans="1:8" ht="29.25">
      <c r="A8132" s="151" t="s">
        <v>2545</v>
      </c>
      <c r="B8132" s="151" t="s">
        <v>83</v>
      </c>
      <c r="C8132" s="151" t="s">
        <v>84</v>
      </c>
      <c r="D8132" s="151" t="s">
        <v>72</v>
      </c>
      <c r="E8132" s="152">
        <v>5</v>
      </c>
      <c r="F8132" s="153">
        <v>125000</v>
      </c>
      <c r="G8132" s="153">
        <v>625000</v>
      </c>
      <c r="H8132" s="50"/>
    </row>
    <row r="8133" spans="1:8" ht="43.5">
      <c r="A8133" s="151" t="s">
        <v>2546</v>
      </c>
      <c r="B8133" s="151" t="s">
        <v>73</v>
      </c>
      <c r="C8133" s="151" t="s">
        <v>74</v>
      </c>
      <c r="D8133" s="151" t="s">
        <v>72</v>
      </c>
      <c r="E8133" s="152">
        <v>10</v>
      </c>
      <c r="F8133" s="153">
        <v>119000</v>
      </c>
      <c r="G8133" s="153">
        <v>1190000</v>
      </c>
      <c r="H8133" s="50"/>
    </row>
    <row r="8134" spans="1:8" ht="43.5">
      <c r="A8134" s="151" t="s">
        <v>2546</v>
      </c>
      <c r="B8134" s="151" t="s">
        <v>91</v>
      </c>
      <c r="C8134" s="151" t="s">
        <v>92</v>
      </c>
      <c r="D8134" s="151" t="s">
        <v>72</v>
      </c>
      <c r="E8134" s="152">
        <v>5</v>
      </c>
      <c r="F8134" s="153">
        <v>249000</v>
      </c>
      <c r="G8134" s="153">
        <v>1245000</v>
      </c>
      <c r="H8134" s="50"/>
    </row>
    <row r="8135" spans="1:8" ht="43.5">
      <c r="A8135" s="151" t="s">
        <v>2546</v>
      </c>
      <c r="B8135" s="151" t="s">
        <v>96</v>
      </c>
      <c r="C8135" s="151" t="s">
        <v>97</v>
      </c>
      <c r="D8135" s="151" t="s">
        <v>72</v>
      </c>
      <c r="E8135" s="152">
        <v>4</v>
      </c>
      <c r="F8135" s="153">
        <v>449000</v>
      </c>
      <c r="G8135" s="153">
        <v>1796000</v>
      </c>
      <c r="H8135" s="50"/>
    </row>
    <row r="8136" spans="1:8" ht="43.5">
      <c r="A8136" s="151" t="s">
        <v>2546</v>
      </c>
      <c r="B8136" s="151" t="s">
        <v>88</v>
      </c>
      <c r="C8136" s="151" t="s">
        <v>89</v>
      </c>
      <c r="D8136" s="151" t="s">
        <v>72</v>
      </c>
      <c r="E8136" s="152">
        <v>3</v>
      </c>
      <c r="F8136" s="153">
        <v>299000</v>
      </c>
      <c r="G8136" s="153">
        <v>897000</v>
      </c>
      <c r="H8136" s="50"/>
    </row>
    <row r="8137" spans="1:8" ht="43.5">
      <c r="A8137" s="151" t="s">
        <v>2546</v>
      </c>
      <c r="B8137" s="151" t="s">
        <v>69</v>
      </c>
      <c r="C8137" s="151" t="s">
        <v>70</v>
      </c>
      <c r="D8137" s="151" t="s">
        <v>72</v>
      </c>
      <c r="E8137" s="152">
        <v>3</v>
      </c>
      <c r="F8137" s="153">
        <v>149000</v>
      </c>
      <c r="G8137" s="153">
        <v>447000</v>
      </c>
      <c r="H8137" s="50"/>
    </row>
    <row r="8138" spans="1:8" ht="29.25">
      <c r="A8138" s="151" t="s">
        <v>2547</v>
      </c>
      <c r="B8138" s="151" t="s">
        <v>83</v>
      </c>
      <c r="C8138" s="151" t="s">
        <v>84</v>
      </c>
      <c r="D8138" s="151" t="s">
        <v>72</v>
      </c>
      <c r="E8138" s="152">
        <v>11</v>
      </c>
      <c r="F8138" s="153">
        <v>125000</v>
      </c>
      <c r="G8138" s="153">
        <v>1375000</v>
      </c>
      <c r="H8138" s="50"/>
    </row>
    <row r="8139" spans="1:8" ht="29.25">
      <c r="A8139" s="151" t="s">
        <v>2547</v>
      </c>
      <c r="B8139" s="151" t="s">
        <v>69</v>
      </c>
      <c r="C8139" s="151" t="s">
        <v>70</v>
      </c>
      <c r="D8139" s="151" t="s">
        <v>72</v>
      </c>
      <c r="E8139" s="152">
        <v>4</v>
      </c>
      <c r="F8139" s="153">
        <v>149000</v>
      </c>
      <c r="G8139" s="153">
        <v>596000</v>
      </c>
      <c r="H8139" s="50"/>
    </row>
    <row r="8140" spans="1:8" ht="29.25">
      <c r="A8140" s="151" t="s">
        <v>2547</v>
      </c>
      <c r="B8140" s="151" t="s">
        <v>75</v>
      </c>
      <c r="C8140" s="151" t="s">
        <v>76</v>
      </c>
      <c r="D8140" s="151" t="s">
        <v>78</v>
      </c>
      <c r="E8140" s="152">
        <v>3</v>
      </c>
      <c r="F8140" s="153">
        <v>189000</v>
      </c>
      <c r="G8140" s="153">
        <v>567000</v>
      </c>
      <c r="H8140" s="50"/>
    </row>
    <row r="8141" spans="1:8" ht="29.25">
      <c r="A8141" s="151" t="s">
        <v>2547</v>
      </c>
      <c r="B8141" s="151" t="s">
        <v>88</v>
      </c>
      <c r="C8141" s="151" t="s">
        <v>89</v>
      </c>
      <c r="D8141" s="151" t="s">
        <v>72</v>
      </c>
      <c r="E8141" s="152">
        <v>6</v>
      </c>
      <c r="F8141" s="153">
        <v>299000</v>
      </c>
      <c r="G8141" s="153">
        <v>1794000</v>
      </c>
      <c r="H8141" s="50"/>
    </row>
    <row r="8142" spans="1:8" ht="29.25">
      <c r="A8142" s="151" t="s">
        <v>2547</v>
      </c>
      <c r="B8142" s="151" t="s">
        <v>81</v>
      </c>
      <c r="C8142" s="151" t="s">
        <v>82</v>
      </c>
      <c r="D8142" s="151" t="s">
        <v>72</v>
      </c>
      <c r="E8142" s="152">
        <v>10</v>
      </c>
      <c r="F8142" s="153">
        <v>159000</v>
      </c>
      <c r="G8142" s="153">
        <v>1590000</v>
      </c>
      <c r="H8142" s="50"/>
    </row>
    <row r="8143" spans="1:8" ht="29.25">
      <c r="A8143" s="151" t="s">
        <v>2548</v>
      </c>
      <c r="B8143" s="151" t="s">
        <v>101</v>
      </c>
      <c r="C8143" s="151" t="s">
        <v>102</v>
      </c>
      <c r="D8143" s="151" t="s">
        <v>78</v>
      </c>
      <c r="E8143" s="152">
        <v>8</v>
      </c>
      <c r="F8143" s="153">
        <v>139000</v>
      </c>
      <c r="G8143" s="153">
        <v>1112000</v>
      </c>
      <c r="H8143" s="50"/>
    </row>
    <row r="8144" spans="1:8" ht="29.25">
      <c r="A8144" s="151" t="s">
        <v>2548</v>
      </c>
      <c r="B8144" s="151" t="s">
        <v>91</v>
      </c>
      <c r="C8144" s="151" t="s">
        <v>92</v>
      </c>
      <c r="D8144" s="151" t="s">
        <v>72</v>
      </c>
      <c r="E8144" s="152">
        <v>1</v>
      </c>
      <c r="F8144" s="153">
        <v>249000</v>
      </c>
      <c r="G8144" s="153">
        <v>249000</v>
      </c>
      <c r="H8144" s="50"/>
    </row>
    <row r="8145" spans="1:8" ht="29.25">
      <c r="A8145" s="151" t="s">
        <v>2548</v>
      </c>
      <c r="B8145" s="151" t="s">
        <v>93</v>
      </c>
      <c r="C8145" s="151" t="s">
        <v>94</v>
      </c>
      <c r="D8145" s="151" t="s">
        <v>72</v>
      </c>
      <c r="E8145" s="152">
        <v>3</v>
      </c>
      <c r="F8145" s="153">
        <v>549000</v>
      </c>
      <c r="G8145" s="153">
        <v>1647000</v>
      </c>
      <c r="H8145" s="50"/>
    </row>
    <row r="8146" spans="1:8" ht="29.25">
      <c r="A8146" s="151" t="s">
        <v>2548</v>
      </c>
      <c r="B8146" s="151" t="s">
        <v>86</v>
      </c>
      <c r="C8146" s="151" t="s">
        <v>87</v>
      </c>
      <c r="D8146" s="151" t="s">
        <v>72</v>
      </c>
      <c r="E8146" s="152">
        <v>3</v>
      </c>
      <c r="F8146" s="153">
        <v>169000</v>
      </c>
      <c r="G8146" s="153">
        <v>507000</v>
      </c>
      <c r="H8146" s="50"/>
    </row>
    <row r="8147" spans="1:8" ht="29.25">
      <c r="A8147" s="151" t="s">
        <v>2548</v>
      </c>
      <c r="B8147" s="151" t="s">
        <v>83</v>
      </c>
      <c r="C8147" s="151" t="s">
        <v>84</v>
      </c>
      <c r="D8147" s="151" t="s">
        <v>72</v>
      </c>
      <c r="E8147" s="152">
        <v>7</v>
      </c>
      <c r="F8147" s="153">
        <v>125000</v>
      </c>
      <c r="G8147" s="153">
        <v>875000</v>
      </c>
      <c r="H8147" s="50"/>
    </row>
    <row r="8148" spans="1:8" ht="43.5">
      <c r="A8148" s="151" t="s">
        <v>2549</v>
      </c>
      <c r="B8148" s="151" t="s">
        <v>96</v>
      </c>
      <c r="C8148" s="151" t="s">
        <v>97</v>
      </c>
      <c r="D8148" s="151" t="s">
        <v>72</v>
      </c>
      <c r="E8148" s="152">
        <v>5</v>
      </c>
      <c r="F8148" s="153">
        <v>449000</v>
      </c>
      <c r="G8148" s="153">
        <v>2245000</v>
      </c>
      <c r="H8148" s="50"/>
    </row>
    <row r="8149" spans="1:8" ht="43.5">
      <c r="A8149" s="151" t="s">
        <v>2549</v>
      </c>
      <c r="B8149" s="151" t="s">
        <v>81</v>
      </c>
      <c r="C8149" s="151" t="s">
        <v>82</v>
      </c>
      <c r="D8149" s="151" t="s">
        <v>72</v>
      </c>
      <c r="E8149" s="152">
        <v>3</v>
      </c>
      <c r="F8149" s="153">
        <v>159000</v>
      </c>
      <c r="G8149" s="153">
        <v>477000</v>
      </c>
      <c r="H8149" s="50"/>
    </row>
    <row r="8150" spans="1:8" ht="43.5">
      <c r="A8150" s="151" t="s">
        <v>2549</v>
      </c>
      <c r="B8150" s="151" t="s">
        <v>91</v>
      </c>
      <c r="C8150" s="151" t="s">
        <v>92</v>
      </c>
      <c r="D8150" s="151" t="s">
        <v>72</v>
      </c>
      <c r="E8150" s="152">
        <v>1</v>
      </c>
      <c r="F8150" s="153">
        <v>249000</v>
      </c>
      <c r="G8150" s="153">
        <v>249000</v>
      </c>
      <c r="H8150" s="50"/>
    </row>
    <row r="8151" spans="1:8" ht="43.5">
      <c r="A8151" s="151" t="s">
        <v>2550</v>
      </c>
      <c r="B8151" s="151" t="s">
        <v>96</v>
      </c>
      <c r="C8151" s="151" t="s">
        <v>97</v>
      </c>
      <c r="D8151" s="151" t="s">
        <v>72</v>
      </c>
      <c r="E8151" s="152">
        <v>3</v>
      </c>
      <c r="F8151" s="153">
        <v>449000</v>
      </c>
      <c r="G8151" s="153">
        <v>1347000</v>
      </c>
      <c r="H8151" s="50"/>
    </row>
    <row r="8152" spans="1:8" ht="43.5">
      <c r="A8152" s="151" t="s">
        <v>2550</v>
      </c>
      <c r="B8152" s="151" t="s">
        <v>79</v>
      </c>
      <c r="C8152" s="151" t="s">
        <v>80</v>
      </c>
      <c r="D8152" s="151" t="s">
        <v>72</v>
      </c>
      <c r="E8152" s="152">
        <v>4</v>
      </c>
      <c r="F8152" s="153">
        <v>129000</v>
      </c>
      <c r="G8152" s="153">
        <v>516000</v>
      </c>
      <c r="H8152" s="50"/>
    </row>
    <row r="8153" spans="1:8" ht="43.5">
      <c r="A8153" s="151" t="s">
        <v>2550</v>
      </c>
      <c r="B8153" s="151" t="s">
        <v>88</v>
      </c>
      <c r="C8153" s="151" t="s">
        <v>89</v>
      </c>
      <c r="D8153" s="151" t="s">
        <v>72</v>
      </c>
      <c r="E8153" s="152">
        <v>7</v>
      </c>
      <c r="F8153" s="153">
        <v>299000</v>
      </c>
      <c r="G8153" s="153">
        <v>2093000</v>
      </c>
      <c r="H8153" s="50"/>
    </row>
    <row r="8154" spans="1:8" ht="43.5">
      <c r="A8154" s="151" t="s">
        <v>2550</v>
      </c>
      <c r="B8154" s="151" t="s">
        <v>86</v>
      </c>
      <c r="C8154" s="151" t="s">
        <v>87</v>
      </c>
      <c r="D8154" s="151" t="s">
        <v>72</v>
      </c>
      <c r="E8154" s="152">
        <v>1</v>
      </c>
      <c r="F8154" s="153">
        <v>169000</v>
      </c>
      <c r="G8154" s="153">
        <v>169000</v>
      </c>
      <c r="H8154" s="50"/>
    </row>
    <row r="8155" spans="1:8" ht="43.5">
      <c r="A8155" s="151" t="s">
        <v>2551</v>
      </c>
      <c r="B8155" s="151" t="s">
        <v>73</v>
      </c>
      <c r="C8155" s="151" t="s">
        <v>74</v>
      </c>
      <c r="D8155" s="151" t="s">
        <v>72</v>
      </c>
      <c r="E8155" s="152">
        <v>1</v>
      </c>
      <c r="F8155" s="153">
        <v>119000</v>
      </c>
      <c r="G8155" s="153">
        <v>119000</v>
      </c>
      <c r="H8155" s="50"/>
    </row>
    <row r="8156" spans="1:8" ht="43.5">
      <c r="A8156" s="151" t="s">
        <v>2551</v>
      </c>
      <c r="B8156" s="151" t="s">
        <v>98</v>
      </c>
      <c r="C8156" s="151" t="s">
        <v>99</v>
      </c>
      <c r="D8156" s="151" t="s">
        <v>72</v>
      </c>
      <c r="E8156" s="152">
        <v>6</v>
      </c>
      <c r="F8156" s="153">
        <v>99000</v>
      </c>
      <c r="G8156" s="153">
        <v>594000</v>
      </c>
      <c r="H8156" s="50"/>
    </row>
    <row r="8157" spans="1:8" ht="43.5">
      <c r="A8157" s="151" t="s">
        <v>2551</v>
      </c>
      <c r="B8157" s="151" t="s">
        <v>81</v>
      </c>
      <c r="C8157" s="151" t="s">
        <v>82</v>
      </c>
      <c r="D8157" s="151" t="s">
        <v>72</v>
      </c>
      <c r="E8157" s="152">
        <v>3</v>
      </c>
      <c r="F8157" s="153">
        <v>159000</v>
      </c>
      <c r="G8157" s="153">
        <v>477000</v>
      </c>
      <c r="H8157" s="50"/>
    </row>
    <row r="8158" spans="1:8" ht="29.25">
      <c r="A8158" s="151" t="s">
        <v>2552</v>
      </c>
      <c r="B8158" s="151" t="s">
        <v>101</v>
      </c>
      <c r="C8158" s="151" t="s">
        <v>102</v>
      </c>
      <c r="D8158" s="151" t="s">
        <v>78</v>
      </c>
      <c r="E8158" s="152">
        <v>9</v>
      </c>
      <c r="F8158" s="153">
        <v>139000</v>
      </c>
      <c r="G8158" s="153">
        <v>1251000</v>
      </c>
      <c r="H8158" s="50"/>
    </row>
    <row r="8159" spans="1:8" ht="29.25">
      <c r="A8159" s="151" t="s">
        <v>2552</v>
      </c>
      <c r="B8159" s="151" t="s">
        <v>69</v>
      </c>
      <c r="C8159" s="151" t="s">
        <v>70</v>
      </c>
      <c r="D8159" s="151" t="s">
        <v>72</v>
      </c>
      <c r="E8159" s="152">
        <v>6</v>
      </c>
      <c r="F8159" s="153">
        <v>149000</v>
      </c>
      <c r="G8159" s="153">
        <v>894000</v>
      </c>
      <c r="H8159" s="50"/>
    </row>
    <row r="8160" spans="1:8" ht="29.25">
      <c r="A8160" s="151" t="s">
        <v>2552</v>
      </c>
      <c r="B8160" s="151" t="s">
        <v>73</v>
      </c>
      <c r="C8160" s="151" t="s">
        <v>74</v>
      </c>
      <c r="D8160" s="151" t="s">
        <v>72</v>
      </c>
      <c r="E8160" s="152">
        <v>8</v>
      </c>
      <c r="F8160" s="153">
        <v>119000</v>
      </c>
      <c r="G8160" s="153">
        <v>952000</v>
      </c>
      <c r="H8160" s="50"/>
    </row>
    <row r="8161" spans="1:8" ht="29.25">
      <c r="A8161" s="151" t="s">
        <v>2552</v>
      </c>
      <c r="B8161" s="151" t="s">
        <v>98</v>
      </c>
      <c r="C8161" s="151" t="s">
        <v>99</v>
      </c>
      <c r="D8161" s="151" t="s">
        <v>72</v>
      </c>
      <c r="E8161" s="152">
        <v>7</v>
      </c>
      <c r="F8161" s="153">
        <v>99000</v>
      </c>
      <c r="G8161" s="153">
        <v>693000</v>
      </c>
      <c r="H8161" s="50"/>
    </row>
    <row r="8162" spans="1:8" ht="43.5">
      <c r="A8162" s="151" t="s">
        <v>2553</v>
      </c>
      <c r="B8162" s="151" t="s">
        <v>81</v>
      </c>
      <c r="C8162" s="151" t="s">
        <v>82</v>
      </c>
      <c r="D8162" s="151" t="s">
        <v>72</v>
      </c>
      <c r="E8162" s="152">
        <v>3</v>
      </c>
      <c r="F8162" s="153">
        <v>159000</v>
      </c>
      <c r="G8162" s="153">
        <v>477000</v>
      </c>
      <c r="H8162" s="50"/>
    </row>
    <row r="8163" spans="1:8" ht="43.5">
      <c r="A8163" s="151" t="s">
        <v>2553</v>
      </c>
      <c r="B8163" s="151" t="s">
        <v>79</v>
      </c>
      <c r="C8163" s="151" t="s">
        <v>80</v>
      </c>
      <c r="D8163" s="151" t="s">
        <v>72</v>
      </c>
      <c r="E8163" s="152">
        <v>2</v>
      </c>
      <c r="F8163" s="153">
        <v>129000</v>
      </c>
      <c r="G8163" s="153">
        <v>258000</v>
      </c>
      <c r="H8163" s="50"/>
    </row>
    <row r="8164" spans="1:8" ht="43.5">
      <c r="A8164" s="151" t="s">
        <v>2553</v>
      </c>
      <c r="B8164" s="151" t="s">
        <v>91</v>
      </c>
      <c r="C8164" s="151" t="s">
        <v>92</v>
      </c>
      <c r="D8164" s="151" t="s">
        <v>72</v>
      </c>
      <c r="E8164" s="152">
        <v>5</v>
      </c>
      <c r="F8164" s="153">
        <v>249000</v>
      </c>
      <c r="G8164" s="153">
        <v>1245000</v>
      </c>
      <c r="H8164" s="50"/>
    </row>
    <row r="8165" spans="1:8" ht="43.5">
      <c r="A8165" s="151" t="s">
        <v>2554</v>
      </c>
      <c r="B8165" s="151" t="s">
        <v>79</v>
      </c>
      <c r="C8165" s="151" t="s">
        <v>80</v>
      </c>
      <c r="D8165" s="151" t="s">
        <v>72</v>
      </c>
      <c r="E8165" s="152">
        <v>4</v>
      </c>
      <c r="F8165" s="153">
        <v>129000</v>
      </c>
      <c r="G8165" s="153">
        <v>516000</v>
      </c>
      <c r="H8165" s="50"/>
    </row>
    <row r="8166" spans="1:8" ht="43.5">
      <c r="A8166" s="151" t="s">
        <v>2554</v>
      </c>
      <c r="B8166" s="151" t="s">
        <v>91</v>
      </c>
      <c r="C8166" s="151" t="s">
        <v>92</v>
      </c>
      <c r="D8166" s="151" t="s">
        <v>72</v>
      </c>
      <c r="E8166" s="152">
        <v>4</v>
      </c>
      <c r="F8166" s="153">
        <v>249000</v>
      </c>
      <c r="G8166" s="153">
        <v>996000</v>
      </c>
      <c r="H8166" s="50"/>
    </row>
    <row r="8167" spans="1:8" ht="43.5">
      <c r="A8167" s="151" t="s">
        <v>2554</v>
      </c>
      <c r="B8167" s="151" t="s">
        <v>96</v>
      </c>
      <c r="C8167" s="151" t="s">
        <v>97</v>
      </c>
      <c r="D8167" s="151" t="s">
        <v>72</v>
      </c>
      <c r="E8167" s="152">
        <v>1</v>
      </c>
      <c r="F8167" s="153">
        <v>449000</v>
      </c>
      <c r="G8167" s="153">
        <v>449000</v>
      </c>
      <c r="H8167" s="50"/>
    </row>
    <row r="8168" spans="1:8" ht="29.25">
      <c r="A8168" s="151" t="s">
        <v>2555</v>
      </c>
      <c r="B8168" s="151" t="s">
        <v>79</v>
      </c>
      <c r="C8168" s="151" t="s">
        <v>80</v>
      </c>
      <c r="D8168" s="151" t="s">
        <v>72</v>
      </c>
      <c r="E8168" s="152">
        <v>10</v>
      </c>
      <c r="F8168" s="153">
        <v>129000</v>
      </c>
      <c r="G8168" s="153">
        <v>1290000</v>
      </c>
      <c r="H8168" s="50"/>
    </row>
    <row r="8169" spans="1:8" ht="29.25">
      <c r="A8169" s="151" t="s">
        <v>2555</v>
      </c>
      <c r="B8169" s="151" t="s">
        <v>73</v>
      </c>
      <c r="C8169" s="151" t="s">
        <v>74</v>
      </c>
      <c r="D8169" s="151" t="s">
        <v>72</v>
      </c>
      <c r="E8169" s="152">
        <v>10</v>
      </c>
      <c r="F8169" s="153">
        <v>119000</v>
      </c>
      <c r="G8169" s="153">
        <v>1190000</v>
      </c>
      <c r="H8169" s="50"/>
    </row>
    <row r="8170" spans="1:8" ht="29.25">
      <c r="A8170" s="151" t="s">
        <v>2555</v>
      </c>
      <c r="B8170" s="151" t="s">
        <v>83</v>
      </c>
      <c r="C8170" s="151" t="s">
        <v>84</v>
      </c>
      <c r="D8170" s="151" t="s">
        <v>72</v>
      </c>
      <c r="E8170" s="152">
        <v>6</v>
      </c>
      <c r="F8170" s="153">
        <v>125000</v>
      </c>
      <c r="G8170" s="153">
        <v>750000</v>
      </c>
      <c r="H8170" s="50"/>
    </row>
    <row r="8171" spans="1:8" ht="29.25">
      <c r="A8171" s="151" t="s">
        <v>2555</v>
      </c>
      <c r="B8171" s="151" t="s">
        <v>101</v>
      </c>
      <c r="C8171" s="151" t="s">
        <v>102</v>
      </c>
      <c r="D8171" s="151" t="s">
        <v>78</v>
      </c>
      <c r="E8171" s="152">
        <v>9</v>
      </c>
      <c r="F8171" s="153">
        <v>139000</v>
      </c>
      <c r="G8171" s="153">
        <v>1251000</v>
      </c>
      <c r="H8171" s="50"/>
    </row>
    <row r="8172" spans="1:8" ht="43.5">
      <c r="A8172" s="151" t="s">
        <v>2556</v>
      </c>
      <c r="B8172" s="151" t="s">
        <v>75</v>
      </c>
      <c r="C8172" s="151" t="s">
        <v>76</v>
      </c>
      <c r="D8172" s="151" t="s">
        <v>78</v>
      </c>
      <c r="E8172" s="152">
        <v>6</v>
      </c>
      <c r="F8172" s="153">
        <v>189000</v>
      </c>
      <c r="G8172" s="153">
        <v>1134000</v>
      </c>
      <c r="H8172" s="50"/>
    </row>
    <row r="8173" spans="1:8" ht="43.5">
      <c r="A8173" s="151" t="s">
        <v>2556</v>
      </c>
      <c r="B8173" s="151" t="s">
        <v>73</v>
      </c>
      <c r="C8173" s="151" t="s">
        <v>74</v>
      </c>
      <c r="D8173" s="151" t="s">
        <v>72</v>
      </c>
      <c r="E8173" s="152">
        <v>3</v>
      </c>
      <c r="F8173" s="153">
        <v>119000</v>
      </c>
      <c r="G8173" s="153">
        <v>357000</v>
      </c>
      <c r="H8173" s="50"/>
    </row>
    <row r="8174" spans="1:8" ht="43.5">
      <c r="A8174" s="151" t="s">
        <v>2556</v>
      </c>
      <c r="B8174" s="151" t="s">
        <v>96</v>
      </c>
      <c r="C8174" s="151" t="s">
        <v>97</v>
      </c>
      <c r="D8174" s="151" t="s">
        <v>72</v>
      </c>
      <c r="E8174" s="152">
        <v>5</v>
      </c>
      <c r="F8174" s="153">
        <v>449000</v>
      </c>
      <c r="G8174" s="153">
        <v>2245000</v>
      </c>
      <c r="H8174" s="50"/>
    </row>
    <row r="8175" spans="1:8" ht="43.5">
      <c r="A8175" s="151" t="s">
        <v>2556</v>
      </c>
      <c r="B8175" s="151" t="s">
        <v>81</v>
      </c>
      <c r="C8175" s="151" t="s">
        <v>82</v>
      </c>
      <c r="D8175" s="151" t="s">
        <v>72</v>
      </c>
      <c r="E8175" s="152">
        <v>5</v>
      </c>
      <c r="F8175" s="153">
        <v>159000</v>
      </c>
      <c r="G8175" s="153">
        <v>795000</v>
      </c>
      <c r="H8175" s="50"/>
    </row>
    <row r="8176" spans="1:8" ht="29.25">
      <c r="A8176" s="151" t="s">
        <v>2557</v>
      </c>
      <c r="B8176" s="151" t="s">
        <v>79</v>
      </c>
      <c r="C8176" s="151" t="s">
        <v>80</v>
      </c>
      <c r="D8176" s="151" t="s">
        <v>72</v>
      </c>
      <c r="E8176" s="152">
        <v>10</v>
      </c>
      <c r="F8176" s="153">
        <v>129000</v>
      </c>
      <c r="G8176" s="153">
        <v>1290000</v>
      </c>
      <c r="H8176" s="50"/>
    </row>
    <row r="8177" spans="1:8" ht="29.25">
      <c r="A8177" s="151" t="s">
        <v>2557</v>
      </c>
      <c r="B8177" s="151" t="s">
        <v>81</v>
      </c>
      <c r="C8177" s="151" t="s">
        <v>82</v>
      </c>
      <c r="D8177" s="151" t="s">
        <v>72</v>
      </c>
      <c r="E8177" s="152">
        <v>1</v>
      </c>
      <c r="F8177" s="153">
        <v>159000</v>
      </c>
      <c r="G8177" s="153">
        <v>159000</v>
      </c>
      <c r="H8177" s="50"/>
    </row>
    <row r="8178" spans="1:8" ht="29.25">
      <c r="A8178" s="151" t="s">
        <v>2557</v>
      </c>
      <c r="B8178" s="151" t="s">
        <v>96</v>
      </c>
      <c r="C8178" s="151" t="s">
        <v>97</v>
      </c>
      <c r="D8178" s="151" t="s">
        <v>72</v>
      </c>
      <c r="E8178" s="152">
        <v>1</v>
      </c>
      <c r="F8178" s="153">
        <v>449000</v>
      </c>
      <c r="G8178" s="153">
        <v>449000</v>
      </c>
      <c r="H8178" s="50"/>
    </row>
    <row r="8179" spans="1:8" ht="43.5">
      <c r="A8179" s="151" t="s">
        <v>2558</v>
      </c>
      <c r="B8179" s="151" t="s">
        <v>75</v>
      </c>
      <c r="C8179" s="151" t="s">
        <v>76</v>
      </c>
      <c r="D8179" s="151" t="s">
        <v>78</v>
      </c>
      <c r="E8179" s="152">
        <v>10</v>
      </c>
      <c r="F8179" s="153">
        <v>189000</v>
      </c>
      <c r="G8179" s="153">
        <v>1890000</v>
      </c>
      <c r="H8179" s="50"/>
    </row>
    <row r="8180" spans="1:8" ht="43.5">
      <c r="A8180" s="151" t="s">
        <v>2558</v>
      </c>
      <c r="B8180" s="151" t="s">
        <v>101</v>
      </c>
      <c r="C8180" s="151" t="s">
        <v>102</v>
      </c>
      <c r="D8180" s="151" t="s">
        <v>78</v>
      </c>
      <c r="E8180" s="152">
        <v>12</v>
      </c>
      <c r="F8180" s="153">
        <v>139000</v>
      </c>
      <c r="G8180" s="153">
        <v>1668000</v>
      </c>
      <c r="H8180" s="50"/>
    </row>
    <row r="8181" spans="1:8" ht="43.5">
      <c r="A8181" s="151" t="s">
        <v>2558</v>
      </c>
      <c r="B8181" s="151" t="s">
        <v>93</v>
      </c>
      <c r="C8181" s="151" t="s">
        <v>94</v>
      </c>
      <c r="D8181" s="151" t="s">
        <v>72</v>
      </c>
      <c r="E8181" s="152">
        <v>4</v>
      </c>
      <c r="F8181" s="153">
        <v>549000</v>
      </c>
      <c r="G8181" s="153">
        <v>2196000</v>
      </c>
      <c r="H8181" s="50"/>
    </row>
    <row r="8182" spans="1:8" ht="43.5">
      <c r="A8182" s="151" t="s">
        <v>2558</v>
      </c>
      <c r="B8182" s="151" t="s">
        <v>83</v>
      </c>
      <c r="C8182" s="151" t="s">
        <v>84</v>
      </c>
      <c r="D8182" s="151" t="s">
        <v>72</v>
      </c>
      <c r="E8182" s="152">
        <v>3</v>
      </c>
      <c r="F8182" s="153">
        <v>125000</v>
      </c>
      <c r="G8182" s="153">
        <v>375000</v>
      </c>
      <c r="H8182" s="50"/>
    </row>
    <row r="8183" spans="1:8" ht="43.5">
      <c r="A8183" s="151" t="s">
        <v>2558</v>
      </c>
      <c r="B8183" s="151" t="s">
        <v>69</v>
      </c>
      <c r="C8183" s="151" t="s">
        <v>70</v>
      </c>
      <c r="D8183" s="151" t="s">
        <v>72</v>
      </c>
      <c r="E8183" s="152">
        <v>5</v>
      </c>
      <c r="F8183" s="153">
        <v>149000</v>
      </c>
      <c r="G8183" s="153">
        <v>745000</v>
      </c>
      <c r="H8183" s="50"/>
    </row>
    <row r="8184" spans="1:8" ht="43.5">
      <c r="A8184" s="151" t="s">
        <v>2558</v>
      </c>
      <c r="B8184" s="151" t="s">
        <v>81</v>
      </c>
      <c r="C8184" s="151" t="s">
        <v>82</v>
      </c>
      <c r="D8184" s="151" t="s">
        <v>72</v>
      </c>
      <c r="E8184" s="152">
        <v>11</v>
      </c>
      <c r="F8184" s="153">
        <v>159000</v>
      </c>
      <c r="G8184" s="153">
        <v>1749000</v>
      </c>
      <c r="H8184" s="50"/>
    </row>
    <row r="8185" spans="1:8" ht="43.5">
      <c r="A8185" s="151" t="s">
        <v>2559</v>
      </c>
      <c r="B8185" s="151" t="s">
        <v>86</v>
      </c>
      <c r="C8185" s="151" t="s">
        <v>87</v>
      </c>
      <c r="D8185" s="151" t="s">
        <v>72</v>
      </c>
      <c r="E8185" s="152">
        <v>11</v>
      </c>
      <c r="F8185" s="153">
        <v>169000</v>
      </c>
      <c r="G8185" s="153">
        <v>1859000</v>
      </c>
      <c r="H8185" s="50"/>
    </row>
    <row r="8186" spans="1:8" ht="43.5">
      <c r="A8186" s="151" t="s">
        <v>2559</v>
      </c>
      <c r="B8186" s="151" t="s">
        <v>75</v>
      </c>
      <c r="C8186" s="151" t="s">
        <v>76</v>
      </c>
      <c r="D8186" s="151" t="s">
        <v>78</v>
      </c>
      <c r="E8186" s="152">
        <v>3</v>
      </c>
      <c r="F8186" s="153">
        <v>189000</v>
      </c>
      <c r="G8186" s="153">
        <v>567000</v>
      </c>
      <c r="H8186" s="50"/>
    </row>
    <row r="8187" spans="1:8" ht="43.5">
      <c r="A8187" s="151" t="s">
        <v>2560</v>
      </c>
      <c r="B8187" s="151" t="s">
        <v>86</v>
      </c>
      <c r="C8187" s="151" t="s">
        <v>87</v>
      </c>
      <c r="D8187" s="151" t="s">
        <v>72</v>
      </c>
      <c r="E8187" s="152">
        <v>1</v>
      </c>
      <c r="F8187" s="153">
        <v>169000</v>
      </c>
      <c r="G8187" s="153">
        <v>169000</v>
      </c>
      <c r="H8187" s="50"/>
    </row>
    <row r="8188" spans="1:8" ht="43.5">
      <c r="A8188" s="151" t="s">
        <v>2560</v>
      </c>
      <c r="B8188" s="151" t="s">
        <v>101</v>
      </c>
      <c r="C8188" s="151" t="s">
        <v>102</v>
      </c>
      <c r="D8188" s="151" t="s">
        <v>78</v>
      </c>
      <c r="E8188" s="152">
        <v>12</v>
      </c>
      <c r="F8188" s="153">
        <v>139000</v>
      </c>
      <c r="G8188" s="153">
        <v>1668000</v>
      </c>
      <c r="H8188" s="50"/>
    </row>
    <row r="8189" spans="1:8" ht="43.5">
      <c r="A8189" s="151" t="s">
        <v>2560</v>
      </c>
      <c r="B8189" s="151" t="s">
        <v>96</v>
      </c>
      <c r="C8189" s="151" t="s">
        <v>97</v>
      </c>
      <c r="D8189" s="151" t="s">
        <v>72</v>
      </c>
      <c r="E8189" s="152">
        <v>3</v>
      </c>
      <c r="F8189" s="153">
        <v>449000</v>
      </c>
      <c r="G8189" s="153">
        <v>1347000</v>
      </c>
      <c r="H8189" s="50"/>
    </row>
    <row r="8190" spans="1:8" ht="43.5">
      <c r="A8190" s="151" t="s">
        <v>2560</v>
      </c>
      <c r="B8190" s="151" t="s">
        <v>91</v>
      </c>
      <c r="C8190" s="151" t="s">
        <v>92</v>
      </c>
      <c r="D8190" s="151" t="s">
        <v>72</v>
      </c>
      <c r="E8190" s="152">
        <v>2</v>
      </c>
      <c r="F8190" s="153">
        <v>249000</v>
      </c>
      <c r="G8190" s="153">
        <v>498000</v>
      </c>
      <c r="H8190" s="50"/>
    </row>
    <row r="8191" spans="1:8" ht="29.25">
      <c r="A8191" s="151" t="s">
        <v>2561</v>
      </c>
      <c r="B8191" s="151" t="s">
        <v>96</v>
      </c>
      <c r="C8191" s="151" t="s">
        <v>97</v>
      </c>
      <c r="D8191" s="151" t="s">
        <v>72</v>
      </c>
      <c r="E8191" s="152">
        <v>1</v>
      </c>
      <c r="F8191" s="153">
        <v>449000</v>
      </c>
      <c r="G8191" s="153">
        <v>449000</v>
      </c>
      <c r="H8191" s="50"/>
    </row>
    <row r="8192" spans="1:8" ht="29.25">
      <c r="A8192" s="151" t="s">
        <v>2561</v>
      </c>
      <c r="B8192" s="151" t="s">
        <v>88</v>
      </c>
      <c r="C8192" s="151" t="s">
        <v>89</v>
      </c>
      <c r="D8192" s="151" t="s">
        <v>72</v>
      </c>
      <c r="E8192" s="152">
        <v>4</v>
      </c>
      <c r="F8192" s="153">
        <v>299000</v>
      </c>
      <c r="G8192" s="153">
        <v>1196000</v>
      </c>
      <c r="H8192" s="50"/>
    </row>
    <row r="8193" spans="1:8" ht="29.25">
      <c r="A8193" s="151" t="s">
        <v>2562</v>
      </c>
      <c r="B8193" s="151" t="s">
        <v>98</v>
      </c>
      <c r="C8193" s="151" t="s">
        <v>99</v>
      </c>
      <c r="D8193" s="151" t="s">
        <v>72</v>
      </c>
      <c r="E8193" s="152">
        <v>10</v>
      </c>
      <c r="F8193" s="153">
        <v>99000</v>
      </c>
      <c r="G8193" s="153">
        <v>990000</v>
      </c>
      <c r="H8193" s="50"/>
    </row>
    <row r="8194" spans="1:8" ht="29.25">
      <c r="A8194" s="151" t="s">
        <v>2562</v>
      </c>
      <c r="B8194" s="151" t="s">
        <v>75</v>
      </c>
      <c r="C8194" s="151" t="s">
        <v>76</v>
      </c>
      <c r="D8194" s="151" t="s">
        <v>78</v>
      </c>
      <c r="E8194" s="152">
        <v>2</v>
      </c>
      <c r="F8194" s="153">
        <v>189000</v>
      </c>
      <c r="G8194" s="153">
        <v>378000</v>
      </c>
      <c r="H8194" s="50"/>
    </row>
    <row r="8195" spans="1:8" ht="29.25">
      <c r="A8195" s="151" t="s">
        <v>2562</v>
      </c>
      <c r="B8195" s="151" t="s">
        <v>91</v>
      </c>
      <c r="C8195" s="151" t="s">
        <v>92</v>
      </c>
      <c r="D8195" s="151" t="s">
        <v>72</v>
      </c>
      <c r="E8195" s="152">
        <v>1</v>
      </c>
      <c r="F8195" s="153">
        <v>249000</v>
      </c>
      <c r="G8195" s="153">
        <v>249000</v>
      </c>
      <c r="H8195" s="50"/>
    </row>
    <row r="8196" spans="1:8" ht="29.25">
      <c r="A8196" s="151" t="s">
        <v>2562</v>
      </c>
      <c r="B8196" s="151" t="s">
        <v>83</v>
      </c>
      <c r="C8196" s="151" t="s">
        <v>84</v>
      </c>
      <c r="D8196" s="151" t="s">
        <v>72</v>
      </c>
      <c r="E8196" s="152">
        <v>3</v>
      </c>
      <c r="F8196" s="153">
        <v>125000</v>
      </c>
      <c r="G8196" s="153">
        <v>375000</v>
      </c>
      <c r="H8196" s="50"/>
    </row>
    <row r="8197" spans="1:8" ht="29.25">
      <c r="A8197" s="151" t="s">
        <v>2562</v>
      </c>
      <c r="B8197" s="151" t="s">
        <v>73</v>
      </c>
      <c r="C8197" s="151" t="s">
        <v>74</v>
      </c>
      <c r="D8197" s="151" t="s">
        <v>72</v>
      </c>
      <c r="E8197" s="152">
        <v>8</v>
      </c>
      <c r="F8197" s="153">
        <v>119000</v>
      </c>
      <c r="G8197" s="153">
        <v>952000</v>
      </c>
      <c r="H8197" s="50"/>
    </row>
    <row r="8198" spans="1:8" ht="29.25">
      <c r="A8198" s="151" t="s">
        <v>2563</v>
      </c>
      <c r="B8198" s="151" t="s">
        <v>69</v>
      </c>
      <c r="C8198" s="151" t="s">
        <v>70</v>
      </c>
      <c r="D8198" s="151" t="s">
        <v>72</v>
      </c>
      <c r="E8198" s="152">
        <v>1</v>
      </c>
      <c r="F8198" s="153">
        <v>149000</v>
      </c>
      <c r="G8198" s="153">
        <v>149000</v>
      </c>
      <c r="H8198" s="50"/>
    </row>
    <row r="8199" spans="1:8" ht="29.25">
      <c r="A8199" s="151" t="s">
        <v>2563</v>
      </c>
      <c r="B8199" s="151" t="s">
        <v>101</v>
      </c>
      <c r="C8199" s="151" t="s">
        <v>102</v>
      </c>
      <c r="D8199" s="151" t="s">
        <v>78</v>
      </c>
      <c r="E8199" s="152">
        <v>11</v>
      </c>
      <c r="F8199" s="153">
        <v>139000</v>
      </c>
      <c r="G8199" s="153">
        <v>1529000</v>
      </c>
      <c r="H8199" s="50"/>
    </row>
    <row r="8200" spans="1:8" ht="29.25">
      <c r="A8200" s="151" t="s">
        <v>2563</v>
      </c>
      <c r="B8200" s="151" t="s">
        <v>81</v>
      </c>
      <c r="C8200" s="151" t="s">
        <v>82</v>
      </c>
      <c r="D8200" s="151" t="s">
        <v>72</v>
      </c>
      <c r="E8200" s="152">
        <v>2</v>
      </c>
      <c r="F8200" s="153">
        <v>159000</v>
      </c>
      <c r="G8200" s="153">
        <v>318000</v>
      </c>
      <c r="H8200" s="50"/>
    </row>
    <row r="8201" spans="1:8" ht="43.5">
      <c r="A8201" s="151" t="s">
        <v>2564</v>
      </c>
      <c r="B8201" s="151" t="s">
        <v>91</v>
      </c>
      <c r="C8201" s="151" t="s">
        <v>92</v>
      </c>
      <c r="D8201" s="151" t="s">
        <v>72</v>
      </c>
      <c r="E8201" s="152">
        <v>3</v>
      </c>
      <c r="F8201" s="153">
        <v>249000</v>
      </c>
      <c r="G8201" s="153">
        <v>747000</v>
      </c>
      <c r="H8201" s="50"/>
    </row>
    <row r="8202" spans="1:8" ht="43.5">
      <c r="A8202" s="151" t="s">
        <v>2564</v>
      </c>
      <c r="B8202" s="151" t="s">
        <v>93</v>
      </c>
      <c r="C8202" s="151" t="s">
        <v>94</v>
      </c>
      <c r="D8202" s="151" t="s">
        <v>72</v>
      </c>
      <c r="E8202" s="152">
        <v>3</v>
      </c>
      <c r="F8202" s="153">
        <v>549000</v>
      </c>
      <c r="G8202" s="153">
        <v>1647000</v>
      </c>
      <c r="H8202" s="50"/>
    </row>
    <row r="8203" spans="1:8" ht="29.25">
      <c r="A8203" s="151" t="s">
        <v>2565</v>
      </c>
      <c r="B8203" s="151" t="s">
        <v>88</v>
      </c>
      <c r="C8203" s="151" t="s">
        <v>89</v>
      </c>
      <c r="D8203" s="151" t="s">
        <v>72</v>
      </c>
      <c r="E8203" s="152">
        <v>7</v>
      </c>
      <c r="F8203" s="153">
        <v>299000</v>
      </c>
      <c r="G8203" s="153">
        <v>2093000</v>
      </c>
      <c r="H8203" s="50"/>
    </row>
    <row r="8204" spans="1:8" ht="29.25">
      <c r="A8204" s="151" t="s">
        <v>2565</v>
      </c>
      <c r="B8204" s="151" t="s">
        <v>96</v>
      </c>
      <c r="C8204" s="151" t="s">
        <v>97</v>
      </c>
      <c r="D8204" s="151" t="s">
        <v>72</v>
      </c>
      <c r="E8204" s="152">
        <v>4</v>
      </c>
      <c r="F8204" s="153">
        <v>449000</v>
      </c>
      <c r="G8204" s="153">
        <v>1796000</v>
      </c>
      <c r="H8204" s="50"/>
    </row>
    <row r="8205" spans="1:8" ht="29.25">
      <c r="A8205" s="151" t="s">
        <v>2565</v>
      </c>
      <c r="B8205" s="151" t="s">
        <v>98</v>
      </c>
      <c r="C8205" s="151" t="s">
        <v>99</v>
      </c>
      <c r="D8205" s="151" t="s">
        <v>72</v>
      </c>
      <c r="E8205" s="152">
        <v>1</v>
      </c>
      <c r="F8205" s="153">
        <v>99000</v>
      </c>
      <c r="G8205" s="153">
        <v>99000</v>
      </c>
      <c r="H8205" s="50"/>
    </row>
    <row r="8206" spans="1:8" ht="29.25">
      <c r="A8206" s="151" t="s">
        <v>2566</v>
      </c>
      <c r="B8206" s="151" t="s">
        <v>69</v>
      </c>
      <c r="C8206" s="151" t="s">
        <v>70</v>
      </c>
      <c r="D8206" s="151" t="s">
        <v>72</v>
      </c>
      <c r="E8206" s="152">
        <v>8</v>
      </c>
      <c r="F8206" s="153">
        <v>149000</v>
      </c>
      <c r="G8206" s="153">
        <v>1192000</v>
      </c>
      <c r="H8206" s="50"/>
    </row>
    <row r="8207" spans="1:8" ht="29.25">
      <c r="A8207" s="151" t="s">
        <v>2566</v>
      </c>
      <c r="B8207" s="151" t="s">
        <v>93</v>
      </c>
      <c r="C8207" s="151" t="s">
        <v>94</v>
      </c>
      <c r="D8207" s="151" t="s">
        <v>72</v>
      </c>
      <c r="E8207" s="152">
        <v>1</v>
      </c>
      <c r="F8207" s="153">
        <v>549000</v>
      </c>
      <c r="G8207" s="153">
        <v>549000</v>
      </c>
      <c r="H8207" s="50"/>
    </row>
    <row r="8208" spans="1:8" ht="29.25">
      <c r="A8208" s="151" t="s">
        <v>2566</v>
      </c>
      <c r="B8208" s="151" t="s">
        <v>75</v>
      </c>
      <c r="C8208" s="151" t="s">
        <v>76</v>
      </c>
      <c r="D8208" s="151" t="s">
        <v>78</v>
      </c>
      <c r="E8208" s="152">
        <v>9</v>
      </c>
      <c r="F8208" s="153">
        <v>189000</v>
      </c>
      <c r="G8208" s="153">
        <v>1701000</v>
      </c>
      <c r="H8208" s="50"/>
    </row>
    <row r="8209" spans="1:8" ht="29.25">
      <c r="A8209" s="151" t="s">
        <v>2566</v>
      </c>
      <c r="B8209" s="151" t="s">
        <v>88</v>
      </c>
      <c r="C8209" s="151" t="s">
        <v>89</v>
      </c>
      <c r="D8209" s="151" t="s">
        <v>72</v>
      </c>
      <c r="E8209" s="152">
        <v>6</v>
      </c>
      <c r="F8209" s="153">
        <v>299000</v>
      </c>
      <c r="G8209" s="153">
        <v>1794000</v>
      </c>
      <c r="H8209" s="50"/>
    </row>
    <row r="8210" spans="1:8" ht="29.25">
      <c r="A8210" s="151" t="s">
        <v>2566</v>
      </c>
      <c r="B8210" s="151" t="s">
        <v>98</v>
      </c>
      <c r="C8210" s="151" t="s">
        <v>99</v>
      </c>
      <c r="D8210" s="151" t="s">
        <v>72</v>
      </c>
      <c r="E8210" s="152">
        <v>1</v>
      </c>
      <c r="F8210" s="153">
        <v>99000</v>
      </c>
      <c r="G8210" s="153">
        <v>99000</v>
      </c>
      <c r="H8210" s="50"/>
    </row>
    <row r="8211" spans="1:8" ht="43.5">
      <c r="A8211" s="151" t="s">
        <v>2567</v>
      </c>
      <c r="B8211" s="151" t="s">
        <v>81</v>
      </c>
      <c r="C8211" s="151" t="s">
        <v>82</v>
      </c>
      <c r="D8211" s="151" t="s">
        <v>72</v>
      </c>
      <c r="E8211" s="152">
        <v>11</v>
      </c>
      <c r="F8211" s="153">
        <v>159000</v>
      </c>
      <c r="G8211" s="153">
        <v>1749000</v>
      </c>
      <c r="H8211" s="50"/>
    </row>
    <row r="8212" spans="1:8" ht="43.5">
      <c r="A8212" s="151" t="s">
        <v>2567</v>
      </c>
      <c r="B8212" s="151" t="s">
        <v>79</v>
      </c>
      <c r="C8212" s="151" t="s">
        <v>80</v>
      </c>
      <c r="D8212" s="151" t="s">
        <v>72</v>
      </c>
      <c r="E8212" s="152">
        <v>9</v>
      </c>
      <c r="F8212" s="153">
        <v>129000</v>
      </c>
      <c r="G8212" s="153">
        <v>1161000</v>
      </c>
      <c r="H8212" s="50"/>
    </row>
    <row r="8213" spans="1:8" ht="43.5">
      <c r="A8213" s="151" t="s">
        <v>2567</v>
      </c>
      <c r="B8213" s="151" t="s">
        <v>69</v>
      </c>
      <c r="C8213" s="151" t="s">
        <v>70</v>
      </c>
      <c r="D8213" s="151" t="s">
        <v>72</v>
      </c>
      <c r="E8213" s="152">
        <v>5</v>
      </c>
      <c r="F8213" s="153">
        <v>149000</v>
      </c>
      <c r="G8213" s="153">
        <v>745000</v>
      </c>
      <c r="H8213" s="50"/>
    </row>
    <row r="8214" spans="1:8" ht="43.5">
      <c r="A8214" s="151" t="s">
        <v>2567</v>
      </c>
      <c r="B8214" s="151" t="s">
        <v>88</v>
      </c>
      <c r="C8214" s="151" t="s">
        <v>89</v>
      </c>
      <c r="D8214" s="151" t="s">
        <v>72</v>
      </c>
      <c r="E8214" s="152">
        <v>1</v>
      </c>
      <c r="F8214" s="153">
        <v>299000</v>
      </c>
      <c r="G8214" s="153">
        <v>299000</v>
      </c>
      <c r="H8214" s="50"/>
    </row>
    <row r="8215" spans="1:8" ht="43.5">
      <c r="A8215" s="151" t="s">
        <v>2568</v>
      </c>
      <c r="B8215" s="151" t="s">
        <v>91</v>
      </c>
      <c r="C8215" s="151" t="s">
        <v>92</v>
      </c>
      <c r="D8215" s="151" t="s">
        <v>72</v>
      </c>
      <c r="E8215" s="152">
        <v>1</v>
      </c>
      <c r="F8215" s="153">
        <v>249000</v>
      </c>
      <c r="G8215" s="153">
        <v>249000</v>
      </c>
      <c r="H8215" s="50"/>
    </row>
    <row r="8216" spans="1:8" ht="43.5">
      <c r="A8216" s="151" t="s">
        <v>2568</v>
      </c>
      <c r="B8216" s="151" t="s">
        <v>83</v>
      </c>
      <c r="C8216" s="151" t="s">
        <v>84</v>
      </c>
      <c r="D8216" s="151" t="s">
        <v>72</v>
      </c>
      <c r="E8216" s="152">
        <v>4</v>
      </c>
      <c r="F8216" s="153">
        <v>125000</v>
      </c>
      <c r="G8216" s="153">
        <v>500000</v>
      </c>
      <c r="H8216" s="50"/>
    </row>
    <row r="8217" spans="1:8" ht="43.5">
      <c r="A8217" s="151" t="s">
        <v>2568</v>
      </c>
      <c r="B8217" s="151" t="s">
        <v>69</v>
      </c>
      <c r="C8217" s="151" t="s">
        <v>70</v>
      </c>
      <c r="D8217" s="151" t="s">
        <v>72</v>
      </c>
      <c r="E8217" s="152">
        <v>10</v>
      </c>
      <c r="F8217" s="153">
        <v>149000</v>
      </c>
      <c r="G8217" s="153">
        <v>1490000</v>
      </c>
      <c r="H8217" s="50"/>
    </row>
    <row r="8218" spans="1:8" ht="43.5">
      <c r="A8218" s="151" t="s">
        <v>2568</v>
      </c>
      <c r="B8218" s="151" t="s">
        <v>96</v>
      </c>
      <c r="C8218" s="151" t="s">
        <v>97</v>
      </c>
      <c r="D8218" s="151" t="s">
        <v>72</v>
      </c>
      <c r="E8218" s="152">
        <v>5</v>
      </c>
      <c r="F8218" s="153">
        <v>449000</v>
      </c>
      <c r="G8218" s="153">
        <v>2245000</v>
      </c>
      <c r="H8218" s="50"/>
    </row>
    <row r="8219" spans="1:8" ht="29.25">
      <c r="A8219" s="151" t="s">
        <v>2569</v>
      </c>
      <c r="B8219" s="151" t="s">
        <v>81</v>
      </c>
      <c r="C8219" s="151" t="s">
        <v>82</v>
      </c>
      <c r="D8219" s="151" t="s">
        <v>72</v>
      </c>
      <c r="E8219" s="152">
        <v>4</v>
      </c>
      <c r="F8219" s="153">
        <v>159000</v>
      </c>
      <c r="G8219" s="153">
        <v>636000</v>
      </c>
      <c r="H8219" s="50"/>
    </row>
    <row r="8220" spans="1:8" ht="29.25">
      <c r="A8220" s="151" t="s">
        <v>2569</v>
      </c>
      <c r="B8220" s="151" t="s">
        <v>83</v>
      </c>
      <c r="C8220" s="151" t="s">
        <v>84</v>
      </c>
      <c r="D8220" s="151" t="s">
        <v>72</v>
      </c>
      <c r="E8220" s="152">
        <v>12</v>
      </c>
      <c r="F8220" s="153">
        <v>125000</v>
      </c>
      <c r="G8220" s="153">
        <v>1500000</v>
      </c>
      <c r="H8220" s="50"/>
    </row>
    <row r="8221" spans="1:8" ht="29.25">
      <c r="A8221" s="151" t="s">
        <v>2569</v>
      </c>
      <c r="B8221" s="151" t="s">
        <v>86</v>
      </c>
      <c r="C8221" s="151" t="s">
        <v>87</v>
      </c>
      <c r="D8221" s="151" t="s">
        <v>72</v>
      </c>
      <c r="E8221" s="152">
        <v>12</v>
      </c>
      <c r="F8221" s="153">
        <v>169000</v>
      </c>
      <c r="G8221" s="153">
        <v>2028000</v>
      </c>
      <c r="H8221" s="50"/>
    </row>
    <row r="8222" spans="1:8" ht="29.25">
      <c r="A8222" s="151" t="s">
        <v>2569</v>
      </c>
      <c r="B8222" s="151" t="s">
        <v>96</v>
      </c>
      <c r="C8222" s="151" t="s">
        <v>97</v>
      </c>
      <c r="D8222" s="151" t="s">
        <v>72</v>
      </c>
      <c r="E8222" s="152">
        <v>5</v>
      </c>
      <c r="F8222" s="153">
        <v>449000</v>
      </c>
      <c r="G8222" s="153">
        <v>2245000</v>
      </c>
      <c r="H8222" s="50"/>
    </row>
    <row r="8223" spans="1:8" ht="29.25">
      <c r="A8223" s="151" t="s">
        <v>2569</v>
      </c>
      <c r="B8223" s="151" t="s">
        <v>88</v>
      </c>
      <c r="C8223" s="151" t="s">
        <v>89</v>
      </c>
      <c r="D8223" s="151" t="s">
        <v>72</v>
      </c>
      <c r="E8223" s="152">
        <v>5</v>
      </c>
      <c r="F8223" s="153">
        <v>299000</v>
      </c>
      <c r="G8223" s="153">
        <v>1495000</v>
      </c>
      <c r="H8223" s="50"/>
    </row>
    <row r="8224" spans="1:8" ht="29.25">
      <c r="A8224" s="151" t="s">
        <v>2569</v>
      </c>
      <c r="B8224" s="151" t="s">
        <v>91</v>
      </c>
      <c r="C8224" s="151" t="s">
        <v>92</v>
      </c>
      <c r="D8224" s="151" t="s">
        <v>72</v>
      </c>
      <c r="E8224" s="152">
        <v>7</v>
      </c>
      <c r="F8224" s="153">
        <v>249000</v>
      </c>
      <c r="G8224" s="153">
        <v>1743000</v>
      </c>
      <c r="H8224" s="50"/>
    </row>
    <row r="8225" spans="1:8" ht="29.25">
      <c r="A8225" s="151" t="s">
        <v>2570</v>
      </c>
      <c r="B8225" s="151" t="s">
        <v>81</v>
      </c>
      <c r="C8225" s="151" t="s">
        <v>82</v>
      </c>
      <c r="D8225" s="151" t="s">
        <v>72</v>
      </c>
      <c r="E8225" s="152">
        <v>4</v>
      </c>
      <c r="F8225" s="153">
        <v>159000</v>
      </c>
      <c r="G8225" s="153">
        <v>636000</v>
      </c>
      <c r="H8225" s="50"/>
    </row>
    <row r="8226" spans="1:8" ht="29.25">
      <c r="A8226" s="151" t="s">
        <v>2570</v>
      </c>
      <c r="B8226" s="151" t="s">
        <v>75</v>
      </c>
      <c r="C8226" s="151" t="s">
        <v>76</v>
      </c>
      <c r="D8226" s="151" t="s">
        <v>78</v>
      </c>
      <c r="E8226" s="152">
        <v>1</v>
      </c>
      <c r="F8226" s="153">
        <v>189000</v>
      </c>
      <c r="G8226" s="153">
        <v>189000</v>
      </c>
      <c r="H8226" s="50"/>
    </row>
    <row r="8227" spans="1:8" ht="29.25">
      <c r="A8227" s="151" t="s">
        <v>2570</v>
      </c>
      <c r="B8227" s="151" t="s">
        <v>96</v>
      </c>
      <c r="C8227" s="151" t="s">
        <v>97</v>
      </c>
      <c r="D8227" s="151" t="s">
        <v>72</v>
      </c>
      <c r="E8227" s="152">
        <v>2</v>
      </c>
      <c r="F8227" s="153">
        <v>449000</v>
      </c>
      <c r="G8227" s="153">
        <v>898000</v>
      </c>
      <c r="H8227" s="50"/>
    </row>
    <row r="8228" spans="1:8" ht="29.25">
      <c r="A8228" s="151" t="s">
        <v>2570</v>
      </c>
      <c r="B8228" s="151" t="s">
        <v>88</v>
      </c>
      <c r="C8228" s="151" t="s">
        <v>89</v>
      </c>
      <c r="D8228" s="151" t="s">
        <v>72</v>
      </c>
      <c r="E8228" s="152">
        <v>2</v>
      </c>
      <c r="F8228" s="153">
        <v>299000</v>
      </c>
      <c r="G8228" s="153">
        <v>598000</v>
      </c>
      <c r="H8228" s="50"/>
    </row>
    <row r="8229" spans="1:8" ht="29.25">
      <c r="A8229" s="151" t="s">
        <v>2571</v>
      </c>
      <c r="B8229" s="151" t="s">
        <v>83</v>
      </c>
      <c r="C8229" s="151" t="s">
        <v>84</v>
      </c>
      <c r="D8229" s="151" t="s">
        <v>72</v>
      </c>
      <c r="E8229" s="152">
        <v>8</v>
      </c>
      <c r="F8229" s="153">
        <v>125000</v>
      </c>
      <c r="G8229" s="153">
        <v>1000000</v>
      </c>
      <c r="H8229" s="50"/>
    </row>
    <row r="8230" spans="1:8" ht="29.25">
      <c r="A8230" s="151" t="s">
        <v>2571</v>
      </c>
      <c r="B8230" s="151" t="s">
        <v>96</v>
      </c>
      <c r="C8230" s="151" t="s">
        <v>97</v>
      </c>
      <c r="D8230" s="151" t="s">
        <v>72</v>
      </c>
      <c r="E8230" s="152">
        <v>4</v>
      </c>
      <c r="F8230" s="153">
        <v>449000</v>
      </c>
      <c r="G8230" s="153">
        <v>1796000</v>
      </c>
      <c r="H8230" s="50"/>
    </row>
    <row r="8231" spans="1:8" ht="29.25">
      <c r="A8231" s="151" t="s">
        <v>2571</v>
      </c>
      <c r="B8231" s="151" t="s">
        <v>86</v>
      </c>
      <c r="C8231" s="151" t="s">
        <v>87</v>
      </c>
      <c r="D8231" s="151" t="s">
        <v>72</v>
      </c>
      <c r="E8231" s="152">
        <v>11</v>
      </c>
      <c r="F8231" s="153">
        <v>169000</v>
      </c>
      <c r="G8231" s="153">
        <v>1859000</v>
      </c>
      <c r="H8231" s="50"/>
    </row>
    <row r="8232" spans="1:8" ht="29.25">
      <c r="A8232" s="151" t="s">
        <v>2572</v>
      </c>
      <c r="B8232" s="151" t="s">
        <v>86</v>
      </c>
      <c r="C8232" s="151" t="s">
        <v>87</v>
      </c>
      <c r="D8232" s="151" t="s">
        <v>72</v>
      </c>
      <c r="E8232" s="152">
        <v>6</v>
      </c>
      <c r="F8232" s="153">
        <v>169000</v>
      </c>
      <c r="G8232" s="153">
        <v>1014000</v>
      </c>
      <c r="H8232" s="50"/>
    </row>
    <row r="8233" spans="1:8" ht="29.25">
      <c r="A8233" s="151" t="s">
        <v>2572</v>
      </c>
      <c r="B8233" s="151" t="s">
        <v>91</v>
      </c>
      <c r="C8233" s="151" t="s">
        <v>92</v>
      </c>
      <c r="D8233" s="151" t="s">
        <v>72</v>
      </c>
      <c r="E8233" s="152">
        <v>2</v>
      </c>
      <c r="F8233" s="153">
        <v>249000</v>
      </c>
      <c r="G8233" s="153">
        <v>498000</v>
      </c>
      <c r="H8233" s="50"/>
    </row>
    <row r="8234" spans="1:8" ht="29.25">
      <c r="A8234" s="151" t="s">
        <v>2572</v>
      </c>
      <c r="B8234" s="151" t="s">
        <v>75</v>
      </c>
      <c r="C8234" s="151" t="s">
        <v>76</v>
      </c>
      <c r="D8234" s="151" t="s">
        <v>78</v>
      </c>
      <c r="E8234" s="152">
        <v>8</v>
      </c>
      <c r="F8234" s="153">
        <v>189000</v>
      </c>
      <c r="G8234" s="153">
        <v>1512000</v>
      </c>
      <c r="H8234" s="50"/>
    </row>
    <row r="8235" spans="1:8" ht="29.25">
      <c r="A8235" s="151" t="s">
        <v>2572</v>
      </c>
      <c r="B8235" s="151" t="s">
        <v>96</v>
      </c>
      <c r="C8235" s="151" t="s">
        <v>97</v>
      </c>
      <c r="D8235" s="151" t="s">
        <v>72</v>
      </c>
      <c r="E8235" s="152">
        <v>3</v>
      </c>
      <c r="F8235" s="153">
        <v>449000</v>
      </c>
      <c r="G8235" s="153">
        <v>1347000</v>
      </c>
      <c r="H8235" s="50"/>
    </row>
    <row r="8236" spans="1:8" ht="29.25">
      <c r="A8236" s="151" t="s">
        <v>2572</v>
      </c>
      <c r="B8236" s="151" t="s">
        <v>79</v>
      </c>
      <c r="C8236" s="151" t="s">
        <v>80</v>
      </c>
      <c r="D8236" s="151" t="s">
        <v>72</v>
      </c>
      <c r="E8236" s="152">
        <v>12</v>
      </c>
      <c r="F8236" s="153">
        <v>129000</v>
      </c>
      <c r="G8236" s="153">
        <v>1548000</v>
      </c>
      <c r="H8236" s="50"/>
    </row>
    <row r="8237" spans="1:8" ht="29.25">
      <c r="A8237" s="151" t="s">
        <v>2573</v>
      </c>
      <c r="B8237" s="151" t="s">
        <v>73</v>
      </c>
      <c r="C8237" s="151" t="s">
        <v>74</v>
      </c>
      <c r="D8237" s="151" t="s">
        <v>72</v>
      </c>
      <c r="E8237" s="152">
        <v>6</v>
      </c>
      <c r="F8237" s="153">
        <v>119000</v>
      </c>
      <c r="G8237" s="153">
        <v>714000</v>
      </c>
      <c r="H8237" s="50"/>
    </row>
    <row r="8238" spans="1:8" ht="43.5">
      <c r="A8238" s="151" t="s">
        <v>2574</v>
      </c>
      <c r="B8238" s="151" t="s">
        <v>69</v>
      </c>
      <c r="C8238" s="151" t="s">
        <v>70</v>
      </c>
      <c r="D8238" s="151" t="s">
        <v>72</v>
      </c>
      <c r="E8238" s="152">
        <v>10</v>
      </c>
      <c r="F8238" s="153">
        <v>149000</v>
      </c>
      <c r="G8238" s="153">
        <v>1490000</v>
      </c>
      <c r="H8238" s="50"/>
    </row>
    <row r="8239" spans="1:8" ht="43.5">
      <c r="A8239" s="151" t="s">
        <v>2574</v>
      </c>
      <c r="B8239" s="151" t="s">
        <v>88</v>
      </c>
      <c r="C8239" s="151" t="s">
        <v>89</v>
      </c>
      <c r="D8239" s="151" t="s">
        <v>72</v>
      </c>
      <c r="E8239" s="152">
        <v>6</v>
      </c>
      <c r="F8239" s="153">
        <v>299000</v>
      </c>
      <c r="G8239" s="153">
        <v>1794000</v>
      </c>
      <c r="H8239" s="50"/>
    </row>
    <row r="8240" spans="1:8" ht="43.5">
      <c r="A8240" s="151" t="s">
        <v>2574</v>
      </c>
      <c r="B8240" s="151" t="s">
        <v>79</v>
      </c>
      <c r="C8240" s="151" t="s">
        <v>80</v>
      </c>
      <c r="D8240" s="151" t="s">
        <v>72</v>
      </c>
      <c r="E8240" s="152">
        <v>11</v>
      </c>
      <c r="F8240" s="153">
        <v>129000</v>
      </c>
      <c r="G8240" s="153">
        <v>1419000</v>
      </c>
      <c r="H8240" s="50"/>
    </row>
    <row r="8241" spans="1:8" ht="43.5">
      <c r="A8241" s="151" t="s">
        <v>2575</v>
      </c>
      <c r="B8241" s="151" t="s">
        <v>83</v>
      </c>
      <c r="C8241" s="151" t="s">
        <v>84</v>
      </c>
      <c r="D8241" s="151" t="s">
        <v>72</v>
      </c>
      <c r="E8241" s="152">
        <v>11</v>
      </c>
      <c r="F8241" s="153">
        <v>125000</v>
      </c>
      <c r="G8241" s="153">
        <v>1375000</v>
      </c>
      <c r="H8241" s="50"/>
    </row>
    <row r="8242" spans="1:8" ht="43.5">
      <c r="A8242" s="151" t="s">
        <v>2575</v>
      </c>
      <c r="B8242" s="151" t="s">
        <v>73</v>
      </c>
      <c r="C8242" s="151" t="s">
        <v>74</v>
      </c>
      <c r="D8242" s="151" t="s">
        <v>72</v>
      </c>
      <c r="E8242" s="152">
        <v>5</v>
      </c>
      <c r="F8242" s="153">
        <v>119000</v>
      </c>
      <c r="G8242" s="153">
        <v>595000</v>
      </c>
      <c r="H8242" s="50"/>
    </row>
    <row r="8243" spans="1:8" ht="43.5">
      <c r="A8243" s="151" t="s">
        <v>2575</v>
      </c>
      <c r="B8243" s="151" t="s">
        <v>86</v>
      </c>
      <c r="C8243" s="151" t="s">
        <v>87</v>
      </c>
      <c r="D8243" s="151" t="s">
        <v>72</v>
      </c>
      <c r="E8243" s="152">
        <v>1</v>
      </c>
      <c r="F8243" s="153">
        <v>169000</v>
      </c>
      <c r="G8243" s="153">
        <v>169000</v>
      </c>
      <c r="H8243" s="50"/>
    </row>
    <row r="8244" spans="1:8" ht="43.5">
      <c r="A8244" s="151" t="s">
        <v>2575</v>
      </c>
      <c r="B8244" s="151" t="s">
        <v>96</v>
      </c>
      <c r="C8244" s="151" t="s">
        <v>97</v>
      </c>
      <c r="D8244" s="151" t="s">
        <v>72</v>
      </c>
      <c r="E8244" s="152">
        <v>3</v>
      </c>
      <c r="F8244" s="153">
        <v>449000</v>
      </c>
      <c r="G8244" s="153">
        <v>1347000</v>
      </c>
      <c r="H8244" s="50"/>
    </row>
    <row r="8245" spans="1:8" ht="43.5">
      <c r="A8245" s="151" t="s">
        <v>2576</v>
      </c>
      <c r="B8245" s="151" t="s">
        <v>96</v>
      </c>
      <c r="C8245" s="151" t="s">
        <v>97</v>
      </c>
      <c r="D8245" s="151" t="s">
        <v>72</v>
      </c>
      <c r="E8245" s="152">
        <v>1</v>
      </c>
      <c r="F8245" s="153">
        <v>449000</v>
      </c>
      <c r="G8245" s="153">
        <v>449000</v>
      </c>
      <c r="H8245" s="50"/>
    </row>
    <row r="8246" spans="1:8" ht="43.5">
      <c r="A8246" s="151" t="s">
        <v>2576</v>
      </c>
      <c r="B8246" s="151" t="s">
        <v>98</v>
      </c>
      <c r="C8246" s="151" t="s">
        <v>99</v>
      </c>
      <c r="D8246" s="151" t="s">
        <v>72</v>
      </c>
      <c r="E8246" s="152">
        <v>1</v>
      </c>
      <c r="F8246" s="153">
        <v>99000</v>
      </c>
      <c r="G8246" s="153">
        <v>99000</v>
      </c>
      <c r="H8246" s="50"/>
    </row>
    <row r="8247" spans="1:8" ht="43.5">
      <c r="A8247" s="151" t="s">
        <v>2576</v>
      </c>
      <c r="B8247" s="151" t="s">
        <v>69</v>
      </c>
      <c r="C8247" s="151" t="s">
        <v>70</v>
      </c>
      <c r="D8247" s="151" t="s">
        <v>72</v>
      </c>
      <c r="E8247" s="152">
        <v>4</v>
      </c>
      <c r="F8247" s="153">
        <v>149000</v>
      </c>
      <c r="G8247" s="153">
        <v>596000</v>
      </c>
      <c r="H8247" s="50"/>
    </row>
    <row r="8248" spans="1:8" ht="43.5">
      <c r="A8248" s="151" t="s">
        <v>2576</v>
      </c>
      <c r="B8248" s="151" t="s">
        <v>79</v>
      </c>
      <c r="C8248" s="151" t="s">
        <v>80</v>
      </c>
      <c r="D8248" s="151" t="s">
        <v>72</v>
      </c>
      <c r="E8248" s="152">
        <v>10</v>
      </c>
      <c r="F8248" s="153">
        <v>129000</v>
      </c>
      <c r="G8248" s="153">
        <v>1290000</v>
      </c>
      <c r="H8248" s="50"/>
    </row>
    <row r="8249" spans="1:8" ht="29.25">
      <c r="A8249" s="151" t="s">
        <v>2577</v>
      </c>
      <c r="B8249" s="151" t="s">
        <v>81</v>
      </c>
      <c r="C8249" s="151" t="s">
        <v>82</v>
      </c>
      <c r="D8249" s="151" t="s">
        <v>72</v>
      </c>
      <c r="E8249" s="152">
        <v>5</v>
      </c>
      <c r="F8249" s="153">
        <v>159000</v>
      </c>
      <c r="G8249" s="153">
        <v>795000</v>
      </c>
      <c r="H8249" s="50"/>
    </row>
    <row r="8250" spans="1:8" ht="29.25">
      <c r="A8250" s="151" t="s">
        <v>2577</v>
      </c>
      <c r="B8250" s="151" t="s">
        <v>101</v>
      </c>
      <c r="C8250" s="151" t="s">
        <v>102</v>
      </c>
      <c r="D8250" s="151" t="s">
        <v>78</v>
      </c>
      <c r="E8250" s="152">
        <v>3</v>
      </c>
      <c r="F8250" s="153">
        <v>139000</v>
      </c>
      <c r="G8250" s="153">
        <v>417000</v>
      </c>
      <c r="H8250" s="50"/>
    </row>
    <row r="8251" spans="1:8" ht="29.25">
      <c r="A8251" s="151" t="s">
        <v>2577</v>
      </c>
      <c r="B8251" s="151" t="s">
        <v>96</v>
      </c>
      <c r="C8251" s="151" t="s">
        <v>97</v>
      </c>
      <c r="D8251" s="151" t="s">
        <v>72</v>
      </c>
      <c r="E8251" s="152">
        <v>1</v>
      </c>
      <c r="F8251" s="153">
        <v>449000</v>
      </c>
      <c r="G8251" s="153">
        <v>449000</v>
      </c>
      <c r="H8251" s="50"/>
    </row>
    <row r="8252" spans="1:8" ht="29.25">
      <c r="A8252" s="151" t="s">
        <v>2578</v>
      </c>
      <c r="B8252" s="151" t="s">
        <v>86</v>
      </c>
      <c r="C8252" s="151" t="s">
        <v>87</v>
      </c>
      <c r="D8252" s="151" t="s">
        <v>72</v>
      </c>
      <c r="E8252" s="152">
        <v>7</v>
      </c>
      <c r="F8252" s="153">
        <v>169000</v>
      </c>
      <c r="G8252" s="153">
        <v>1183000</v>
      </c>
      <c r="H8252" s="50"/>
    </row>
    <row r="8253" spans="1:8" ht="29.25">
      <c r="A8253" s="151" t="s">
        <v>2578</v>
      </c>
      <c r="B8253" s="151" t="s">
        <v>98</v>
      </c>
      <c r="C8253" s="151" t="s">
        <v>99</v>
      </c>
      <c r="D8253" s="151" t="s">
        <v>72</v>
      </c>
      <c r="E8253" s="152">
        <v>9</v>
      </c>
      <c r="F8253" s="153">
        <v>99000</v>
      </c>
      <c r="G8253" s="153">
        <v>891000</v>
      </c>
      <c r="H8253" s="50"/>
    </row>
    <row r="8254" spans="1:8" ht="29.25">
      <c r="A8254" s="151" t="s">
        <v>2578</v>
      </c>
      <c r="B8254" s="151" t="s">
        <v>81</v>
      </c>
      <c r="C8254" s="151" t="s">
        <v>82</v>
      </c>
      <c r="D8254" s="151" t="s">
        <v>72</v>
      </c>
      <c r="E8254" s="152">
        <v>1</v>
      </c>
      <c r="F8254" s="153">
        <v>159000</v>
      </c>
      <c r="G8254" s="153">
        <v>159000</v>
      </c>
      <c r="H8254" s="50"/>
    </row>
    <row r="8255" spans="1:8" ht="29.25">
      <c r="A8255" s="151" t="s">
        <v>2578</v>
      </c>
      <c r="B8255" s="151" t="s">
        <v>79</v>
      </c>
      <c r="C8255" s="151" t="s">
        <v>80</v>
      </c>
      <c r="D8255" s="151" t="s">
        <v>72</v>
      </c>
      <c r="E8255" s="152">
        <v>5</v>
      </c>
      <c r="F8255" s="153">
        <v>129000</v>
      </c>
      <c r="G8255" s="153">
        <v>645000</v>
      </c>
      <c r="H8255" s="50"/>
    </row>
    <row r="8256" spans="1:8" ht="29.25">
      <c r="A8256" s="151" t="s">
        <v>2578</v>
      </c>
      <c r="B8256" s="151" t="s">
        <v>101</v>
      </c>
      <c r="C8256" s="151" t="s">
        <v>102</v>
      </c>
      <c r="D8256" s="151" t="s">
        <v>78</v>
      </c>
      <c r="E8256" s="152">
        <v>9</v>
      </c>
      <c r="F8256" s="153">
        <v>139000</v>
      </c>
      <c r="G8256" s="153">
        <v>1251000</v>
      </c>
      <c r="H8256" s="50"/>
    </row>
    <row r="8257" spans="1:8" ht="43.5">
      <c r="A8257" s="151" t="s">
        <v>2579</v>
      </c>
      <c r="B8257" s="151" t="s">
        <v>91</v>
      </c>
      <c r="C8257" s="151" t="s">
        <v>92</v>
      </c>
      <c r="D8257" s="151" t="s">
        <v>72</v>
      </c>
      <c r="E8257" s="152">
        <v>3</v>
      </c>
      <c r="F8257" s="153">
        <v>249000</v>
      </c>
      <c r="G8257" s="153">
        <v>747000</v>
      </c>
      <c r="H8257" s="50"/>
    </row>
    <row r="8258" spans="1:8" ht="43.5">
      <c r="A8258" s="151" t="s">
        <v>2579</v>
      </c>
      <c r="B8258" s="151" t="s">
        <v>86</v>
      </c>
      <c r="C8258" s="151" t="s">
        <v>87</v>
      </c>
      <c r="D8258" s="151" t="s">
        <v>72</v>
      </c>
      <c r="E8258" s="152">
        <v>2</v>
      </c>
      <c r="F8258" s="153">
        <v>169000</v>
      </c>
      <c r="G8258" s="153">
        <v>338000</v>
      </c>
      <c r="H8258" s="50"/>
    </row>
    <row r="8259" spans="1:8" ht="43.5">
      <c r="A8259" s="151" t="s">
        <v>2579</v>
      </c>
      <c r="B8259" s="151" t="s">
        <v>83</v>
      </c>
      <c r="C8259" s="151" t="s">
        <v>84</v>
      </c>
      <c r="D8259" s="151" t="s">
        <v>72</v>
      </c>
      <c r="E8259" s="152">
        <v>7</v>
      </c>
      <c r="F8259" s="153">
        <v>125000</v>
      </c>
      <c r="G8259" s="153">
        <v>875000</v>
      </c>
      <c r="H8259" s="50"/>
    </row>
    <row r="8260" spans="1:8" ht="43.5">
      <c r="A8260" s="151" t="s">
        <v>2579</v>
      </c>
      <c r="B8260" s="151" t="s">
        <v>93</v>
      </c>
      <c r="C8260" s="151" t="s">
        <v>94</v>
      </c>
      <c r="D8260" s="151" t="s">
        <v>72</v>
      </c>
      <c r="E8260" s="152">
        <v>1</v>
      </c>
      <c r="F8260" s="153">
        <v>549000</v>
      </c>
      <c r="G8260" s="153">
        <v>549000</v>
      </c>
      <c r="H8260" s="50"/>
    </row>
    <row r="8261" spans="1:8" ht="43.5">
      <c r="A8261" s="151" t="s">
        <v>2580</v>
      </c>
      <c r="B8261" s="151" t="s">
        <v>91</v>
      </c>
      <c r="C8261" s="151" t="s">
        <v>92</v>
      </c>
      <c r="D8261" s="151" t="s">
        <v>72</v>
      </c>
      <c r="E8261" s="152">
        <v>7</v>
      </c>
      <c r="F8261" s="153">
        <v>249000</v>
      </c>
      <c r="G8261" s="153">
        <v>1743000</v>
      </c>
      <c r="H8261" s="50"/>
    </row>
    <row r="8262" spans="1:8" ht="43.5">
      <c r="A8262" s="151" t="s">
        <v>2580</v>
      </c>
      <c r="B8262" s="151" t="s">
        <v>79</v>
      </c>
      <c r="C8262" s="151" t="s">
        <v>80</v>
      </c>
      <c r="D8262" s="151" t="s">
        <v>72</v>
      </c>
      <c r="E8262" s="152">
        <v>7</v>
      </c>
      <c r="F8262" s="153">
        <v>129000</v>
      </c>
      <c r="G8262" s="153">
        <v>903000</v>
      </c>
      <c r="H8262" s="50"/>
    </row>
    <row r="8263" spans="1:8" ht="43.5">
      <c r="A8263" s="151" t="s">
        <v>2580</v>
      </c>
      <c r="B8263" s="151" t="s">
        <v>96</v>
      </c>
      <c r="C8263" s="151" t="s">
        <v>97</v>
      </c>
      <c r="D8263" s="151" t="s">
        <v>72</v>
      </c>
      <c r="E8263" s="152">
        <v>3</v>
      </c>
      <c r="F8263" s="153">
        <v>449000</v>
      </c>
      <c r="G8263" s="153">
        <v>1347000</v>
      </c>
      <c r="H8263" s="50"/>
    </row>
    <row r="8264" spans="1:8" ht="43.5">
      <c r="A8264" s="151" t="s">
        <v>2580</v>
      </c>
      <c r="B8264" s="151" t="s">
        <v>69</v>
      </c>
      <c r="C8264" s="151" t="s">
        <v>70</v>
      </c>
      <c r="D8264" s="151" t="s">
        <v>72</v>
      </c>
      <c r="E8264" s="152">
        <v>1</v>
      </c>
      <c r="F8264" s="153">
        <v>149000</v>
      </c>
      <c r="G8264" s="153">
        <v>149000</v>
      </c>
      <c r="H8264" s="50"/>
    </row>
    <row r="8265" spans="1:8" ht="29.25">
      <c r="A8265" s="151" t="s">
        <v>2581</v>
      </c>
      <c r="B8265" s="151" t="s">
        <v>91</v>
      </c>
      <c r="C8265" s="151" t="s">
        <v>92</v>
      </c>
      <c r="D8265" s="151" t="s">
        <v>72</v>
      </c>
      <c r="E8265" s="152">
        <v>6</v>
      </c>
      <c r="F8265" s="153">
        <v>249000</v>
      </c>
      <c r="G8265" s="153">
        <v>1494000</v>
      </c>
      <c r="H8265" s="50"/>
    </row>
    <row r="8266" spans="1:8" ht="29.25">
      <c r="A8266" s="151" t="s">
        <v>2581</v>
      </c>
      <c r="B8266" s="151" t="s">
        <v>75</v>
      </c>
      <c r="C8266" s="151" t="s">
        <v>76</v>
      </c>
      <c r="D8266" s="151" t="s">
        <v>78</v>
      </c>
      <c r="E8266" s="152">
        <v>4</v>
      </c>
      <c r="F8266" s="153">
        <v>189000</v>
      </c>
      <c r="G8266" s="153">
        <v>756000</v>
      </c>
      <c r="H8266" s="50"/>
    </row>
    <row r="8267" spans="1:8" ht="29.25">
      <c r="A8267" s="151" t="s">
        <v>2581</v>
      </c>
      <c r="B8267" s="151" t="s">
        <v>81</v>
      </c>
      <c r="C8267" s="151" t="s">
        <v>82</v>
      </c>
      <c r="D8267" s="151" t="s">
        <v>72</v>
      </c>
      <c r="E8267" s="152">
        <v>5</v>
      </c>
      <c r="F8267" s="153">
        <v>159000</v>
      </c>
      <c r="G8267" s="153">
        <v>795000</v>
      </c>
      <c r="H8267" s="50"/>
    </row>
    <row r="8268" spans="1:8" ht="29.25">
      <c r="A8268" s="151" t="s">
        <v>2582</v>
      </c>
      <c r="B8268" s="151" t="s">
        <v>93</v>
      </c>
      <c r="C8268" s="151" t="s">
        <v>94</v>
      </c>
      <c r="D8268" s="151" t="s">
        <v>72</v>
      </c>
      <c r="E8268" s="152">
        <v>5</v>
      </c>
      <c r="F8268" s="153">
        <v>549000</v>
      </c>
      <c r="G8268" s="153">
        <v>2745000</v>
      </c>
      <c r="H8268" s="50"/>
    </row>
    <row r="8269" spans="1:8" ht="29.25">
      <c r="A8269" s="151" t="s">
        <v>2582</v>
      </c>
      <c r="B8269" s="151" t="s">
        <v>73</v>
      </c>
      <c r="C8269" s="151" t="s">
        <v>74</v>
      </c>
      <c r="D8269" s="151" t="s">
        <v>72</v>
      </c>
      <c r="E8269" s="152">
        <v>2</v>
      </c>
      <c r="F8269" s="153">
        <v>119000</v>
      </c>
      <c r="G8269" s="153">
        <v>238000</v>
      </c>
      <c r="H8269" s="50"/>
    </row>
    <row r="8270" spans="1:8" ht="29.25">
      <c r="A8270" s="151" t="s">
        <v>2582</v>
      </c>
      <c r="B8270" s="151" t="s">
        <v>86</v>
      </c>
      <c r="C8270" s="151" t="s">
        <v>87</v>
      </c>
      <c r="D8270" s="151" t="s">
        <v>72</v>
      </c>
      <c r="E8270" s="152">
        <v>2</v>
      </c>
      <c r="F8270" s="153">
        <v>169000</v>
      </c>
      <c r="G8270" s="153">
        <v>338000</v>
      </c>
      <c r="H8270" s="50"/>
    </row>
    <row r="8271" spans="1:8" ht="43.5">
      <c r="A8271" s="151" t="s">
        <v>2583</v>
      </c>
      <c r="B8271" s="151" t="s">
        <v>81</v>
      </c>
      <c r="C8271" s="151" t="s">
        <v>82</v>
      </c>
      <c r="D8271" s="151" t="s">
        <v>72</v>
      </c>
      <c r="E8271" s="152">
        <v>9</v>
      </c>
      <c r="F8271" s="153">
        <v>159000</v>
      </c>
      <c r="G8271" s="153">
        <v>1431000</v>
      </c>
      <c r="H8271" s="50"/>
    </row>
    <row r="8272" spans="1:8" ht="43.5">
      <c r="A8272" s="151" t="s">
        <v>2583</v>
      </c>
      <c r="B8272" s="151" t="s">
        <v>96</v>
      </c>
      <c r="C8272" s="151" t="s">
        <v>97</v>
      </c>
      <c r="D8272" s="151" t="s">
        <v>72</v>
      </c>
      <c r="E8272" s="152">
        <v>1</v>
      </c>
      <c r="F8272" s="153">
        <v>449000</v>
      </c>
      <c r="G8272" s="153">
        <v>449000</v>
      </c>
      <c r="H8272" s="50"/>
    </row>
    <row r="8273" spans="1:8" ht="43.5">
      <c r="A8273" s="151" t="s">
        <v>2583</v>
      </c>
      <c r="B8273" s="151" t="s">
        <v>86</v>
      </c>
      <c r="C8273" s="151" t="s">
        <v>87</v>
      </c>
      <c r="D8273" s="151" t="s">
        <v>72</v>
      </c>
      <c r="E8273" s="152">
        <v>2</v>
      </c>
      <c r="F8273" s="153">
        <v>169000</v>
      </c>
      <c r="G8273" s="153">
        <v>338000</v>
      </c>
      <c r="H8273" s="50"/>
    </row>
    <row r="8274" spans="1:8" ht="43.5">
      <c r="A8274" s="151" t="s">
        <v>2583</v>
      </c>
      <c r="B8274" s="151" t="s">
        <v>69</v>
      </c>
      <c r="C8274" s="151" t="s">
        <v>70</v>
      </c>
      <c r="D8274" s="151" t="s">
        <v>72</v>
      </c>
      <c r="E8274" s="152">
        <v>3</v>
      </c>
      <c r="F8274" s="153">
        <v>149000</v>
      </c>
      <c r="G8274" s="153">
        <v>447000</v>
      </c>
      <c r="H8274" s="50"/>
    </row>
    <row r="8275" spans="1:8" ht="29.25">
      <c r="A8275" s="151" t="s">
        <v>2584</v>
      </c>
      <c r="B8275" s="151" t="s">
        <v>86</v>
      </c>
      <c r="C8275" s="151" t="s">
        <v>87</v>
      </c>
      <c r="D8275" s="151" t="s">
        <v>72</v>
      </c>
      <c r="E8275" s="152">
        <v>8</v>
      </c>
      <c r="F8275" s="153">
        <v>169000</v>
      </c>
      <c r="G8275" s="153">
        <v>1352000</v>
      </c>
      <c r="H8275" s="50"/>
    </row>
    <row r="8276" spans="1:8" ht="29.25">
      <c r="A8276" s="151" t="s">
        <v>2584</v>
      </c>
      <c r="B8276" s="151" t="s">
        <v>98</v>
      </c>
      <c r="C8276" s="151" t="s">
        <v>99</v>
      </c>
      <c r="D8276" s="151" t="s">
        <v>72</v>
      </c>
      <c r="E8276" s="152">
        <v>10</v>
      </c>
      <c r="F8276" s="153">
        <v>99000</v>
      </c>
      <c r="G8276" s="153">
        <v>990000</v>
      </c>
      <c r="H8276" s="50"/>
    </row>
    <row r="8277" spans="1:8" ht="29.25">
      <c r="A8277" s="151" t="s">
        <v>2584</v>
      </c>
      <c r="B8277" s="151" t="s">
        <v>73</v>
      </c>
      <c r="C8277" s="151" t="s">
        <v>74</v>
      </c>
      <c r="D8277" s="151" t="s">
        <v>72</v>
      </c>
      <c r="E8277" s="152">
        <v>1</v>
      </c>
      <c r="F8277" s="153">
        <v>119000</v>
      </c>
      <c r="G8277" s="153">
        <v>119000</v>
      </c>
      <c r="H8277" s="50"/>
    </row>
    <row r="8278" spans="1:8" ht="29.25">
      <c r="A8278" s="151" t="s">
        <v>2584</v>
      </c>
      <c r="B8278" s="151" t="s">
        <v>75</v>
      </c>
      <c r="C8278" s="151" t="s">
        <v>76</v>
      </c>
      <c r="D8278" s="151" t="s">
        <v>78</v>
      </c>
      <c r="E8278" s="152">
        <v>4</v>
      </c>
      <c r="F8278" s="153">
        <v>189000</v>
      </c>
      <c r="G8278" s="153">
        <v>756000</v>
      </c>
      <c r="H8278" s="50"/>
    </row>
    <row r="8279" spans="1:8" ht="43.5">
      <c r="A8279" s="151" t="s">
        <v>2585</v>
      </c>
      <c r="B8279" s="151" t="s">
        <v>86</v>
      </c>
      <c r="C8279" s="151" t="s">
        <v>87</v>
      </c>
      <c r="D8279" s="151" t="s">
        <v>72</v>
      </c>
      <c r="E8279" s="152">
        <v>9</v>
      </c>
      <c r="F8279" s="153">
        <v>169000</v>
      </c>
      <c r="G8279" s="153">
        <v>1521000</v>
      </c>
      <c r="H8279" s="50"/>
    </row>
    <row r="8280" spans="1:8" ht="43.5">
      <c r="A8280" s="151" t="s">
        <v>2585</v>
      </c>
      <c r="B8280" s="151" t="s">
        <v>91</v>
      </c>
      <c r="C8280" s="151" t="s">
        <v>92</v>
      </c>
      <c r="D8280" s="151" t="s">
        <v>72</v>
      </c>
      <c r="E8280" s="152">
        <v>4</v>
      </c>
      <c r="F8280" s="153">
        <v>249000</v>
      </c>
      <c r="G8280" s="153">
        <v>996000</v>
      </c>
      <c r="H8280" s="50"/>
    </row>
    <row r="8281" spans="1:8" ht="43.5">
      <c r="A8281" s="151" t="s">
        <v>2585</v>
      </c>
      <c r="B8281" s="151" t="s">
        <v>75</v>
      </c>
      <c r="C8281" s="151" t="s">
        <v>76</v>
      </c>
      <c r="D8281" s="151" t="s">
        <v>78</v>
      </c>
      <c r="E8281" s="152">
        <v>4</v>
      </c>
      <c r="F8281" s="153">
        <v>189000</v>
      </c>
      <c r="G8281" s="153">
        <v>756000</v>
      </c>
      <c r="H8281" s="50"/>
    </row>
    <row r="8282" spans="1:8" ht="43.5">
      <c r="A8282" s="151" t="s">
        <v>2586</v>
      </c>
      <c r="B8282" s="151" t="s">
        <v>81</v>
      </c>
      <c r="C8282" s="151" t="s">
        <v>82</v>
      </c>
      <c r="D8282" s="151" t="s">
        <v>72</v>
      </c>
      <c r="E8282" s="152">
        <v>1</v>
      </c>
      <c r="F8282" s="153">
        <v>159000</v>
      </c>
      <c r="G8282" s="153">
        <v>159000</v>
      </c>
      <c r="H8282" s="50"/>
    </row>
    <row r="8283" spans="1:8" ht="43.5">
      <c r="A8283" s="151" t="s">
        <v>2587</v>
      </c>
      <c r="B8283" s="151" t="s">
        <v>98</v>
      </c>
      <c r="C8283" s="151" t="s">
        <v>99</v>
      </c>
      <c r="D8283" s="151" t="s">
        <v>72</v>
      </c>
      <c r="E8283" s="152">
        <v>9</v>
      </c>
      <c r="F8283" s="153">
        <v>99000</v>
      </c>
      <c r="G8283" s="153">
        <v>891000</v>
      </c>
      <c r="H8283" s="50"/>
    </row>
    <row r="8284" spans="1:8" ht="43.5">
      <c r="A8284" s="151" t="s">
        <v>2587</v>
      </c>
      <c r="B8284" s="151" t="s">
        <v>96</v>
      </c>
      <c r="C8284" s="151" t="s">
        <v>97</v>
      </c>
      <c r="D8284" s="151" t="s">
        <v>72</v>
      </c>
      <c r="E8284" s="152">
        <v>1</v>
      </c>
      <c r="F8284" s="153">
        <v>449000</v>
      </c>
      <c r="G8284" s="153">
        <v>449000</v>
      </c>
      <c r="H8284" s="50"/>
    </row>
    <row r="8285" spans="1:8" ht="43.5">
      <c r="A8285" s="151" t="s">
        <v>2587</v>
      </c>
      <c r="B8285" s="151" t="s">
        <v>83</v>
      </c>
      <c r="C8285" s="151" t="s">
        <v>84</v>
      </c>
      <c r="D8285" s="151" t="s">
        <v>72</v>
      </c>
      <c r="E8285" s="152">
        <v>11</v>
      </c>
      <c r="F8285" s="153">
        <v>125000</v>
      </c>
      <c r="G8285" s="153">
        <v>1375000</v>
      </c>
      <c r="H8285" s="50"/>
    </row>
    <row r="8286" spans="1:8" ht="29.25">
      <c r="A8286" s="151" t="s">
        <v>2588</v>
      </c>
      <c r="B8286" s="151" t="s">
        <v>86</v>
      </c>
      <c r="C8286" s="151" t="s">
        <v>87</v>
      </c>
      <c r="D8286" s="151" t="s">
        <v>72</v>
      </c>
      <c r="E8286" s="152">
        <v>9</v>
      </c>
      <c r="F8286" s="153">
        <v>169000</v>
      </c>
      <c r="G8286" s="153">
        <v>1521000</v>
      </c>
      <c r="H8286" s="50"/>
    </row>
    <row r="8287" spans="1:8" ht="29.25">
      <c r="A8287" s="151" t="s">
        <v>2588</v>
      </c>
      <c r="B8287" s="151" t="s">
        <v>79</v>
      </c>
      <c r="C8287" s="151" t="s">
        <v>80</v>
      </c>
      <c r="D8287" s="151" t="s">
        <v>72</v>
      </c>
      <c r="E8287" s="152">
        <v>2</v>
      </c>
      <c r="F8287" s="153">
        <v>129000</v>
      </c>
      <c r="G8287" s="153">
        <v>258000</v>
      </c>
      <c r="H8287" s="50"/>
    </row>
    <row r="8288" spans="1:8" ht="29.25">
      <c r="A8288" s="151" t="s">
        <v>2588</v>
      </c>
      <c r="B8288" s="151" t="s">
        <v>75</v>
      </c>
      <c r="C8288" s="151" t="s">
        <v>76</v>
      </c>
      <c r="D8288" s="151" t="s">
        <v>78</v>
      </c>
      <c r="E8288" s="152">
        <v>5</v>
      </c>
      <c r="F8288" s="153">
        <v>189000</v>
      </c>
      <c r="G8288" s="153">
        <v>945000</v>
      </c>
      <c r="H8288" s="50"/>
    </row>
    <row r="8289" spans="1:8" ht="29.25">
      <c r="A8289" s="151" t="s">
        <v>2588</v>
      </c>
      <c r="B8289" s="151" t="s">
        <v>96</v>
      </c>
      <c r="C8289" s="151" t="s">
        <v>97</v>
      </c>
      <c r="D8289" s="151" t="s">
        <v>72</v>
      </c>
      <c r="E8289" s="152">
        <v>1</v>
      </c>
      <c r="F8289" s="153">
        <v>449000</v>
      </c>
      <c r="G8289" s="153">
        <v>449000</v>
      </c>
      <c r="H8289" s="50"/>
    </row>
    <row r="8290" spans="1:8" ht="29.25">
      <c r="A8290" s="151" t="s">
        <v>2588</v>
      </c>
      <c r="B8290" s="151" t="s">
        <v>69</v>
      </c>
      <c r="C8290" s="151" t="s">
        <v>70</v>
      </c>
      <c r="D8290" s="151" t="s">
        <v>72</v>
      </c>
      <c r="E8290" s="152">
        <v>10</v>
      </c>
      <c r="F8290" s="153">
        <v>149000</v>
      </c>
      <c r="G8290" s="153">
        <v>1490000</v>
      </c>
      <c r="H8290" s="50"/>
    </row>
    <row r="8291" spans="1:8" ht="29.25">
      <c r="A8291" s="151" t="s">
        <v>2588</v>
      </c>
      <c r="B8291" s="151" t="s">
        <v>83</v>
      </c>
      <c r="C8291" s="151" t="s">
        <v>84</v>
      </c>
      <c r="D8291" s="151" t="s">
        <v>72</v>
      </c>
      <c r="E8291" s="152">
        <v>5</v>
      </c>
      <c r="F8291" s="153">
        <v>125000</v>
      </c>
      <c r="G8291" s="153">
        <v>625000</v>
      </c>
      <c r="H8291" s="50"/>
    </row>
    <row r="8292" spans="1:8" ht="43.5">
      <c r="A8292" s="151" t="s">
        <v>2589</v>
      </c>
      <c r="B8292" s="151" t="s">
        <v>75</v>
      </c>
      <c r="C8292" s="151" t="s">
        <v>76</v>
      </c>
      <c r="D8292" s="151" t="s">
        <v>78</v>
      </c>
      <c r="E8292" s="152">
        <v>10</v>
      </c>
      <c r="F8292" s="153">
        <v>189000</v>
      </c>
      <c r="G8292" s="153">
        <v>1890000</v>
      </c>
      <c r="H8292" s="50"/>
    </row>
    <row r="8293" spans="1:8" ht="43.5">
      <c r="A8293" s="151" t="s">
        <v>2589</v>
      </c>
      <c r="B8293" s="151" t="s">
        <v>98</v>
      </c>
      <c r="C8293" s="151" t="s">
        <v>99</v>
      </c>
      <c r="D8293" s="151" t="s">
        <v>72</v>
      </c>
      <c r="E8293" s="152">
        <v>10</v>
      </c>
      <c r="F8293" s="153">
        <v>99000</v>
      </c>
      <c r="G8293" s="153">
        <v>990000</v>
      </c>
      <c r="H8293" s="50"/>
    </row>
    <row r="8294" spans="1:8" ht="43.5">
      <c r="A8294" s="151" t="s">
        <v>2589</v>
      </c>
      <c r="B8294" s="151" t="s">
        <v>101</v>
      </c>
      <c r="C8294" s="151" t="s">
        <v>102</v>
      </c>
      <c r="D8294" s="151" t="s">
        <v>78</v>
      </c>
      <c r="E8294" s="152">
        <v>5</v>
      </c>
      <c r="F8294" s="153">
        <v>139000</v>
      </c>
      <c r="G8294" s="153">
        <v>695000</v>
      </c>
      <c r="H8294" s="50"/>
    </row>
    <row r="8295" spans="1:8" ht="43.5">
      <c r="A8295" s="151" t="s">
        <v>2590</v>
      </c>
      <c r="B8295" s="151" t="s">
        <v>75</v>
      </c>
      <c r="C8295" s="151" t="s">
        <v>76</v>
      </c>
      <c r="D8295" s="151" t="s">
        <v>78</v>
      </c>
      <c r="E8295" s="152">
        <v>9</v>
      </c>
      <c r="F8295" s="153">
        <v>189000</v>
      </c>
      <c r="G8295" s="153">
        <v>1701000</v>
      </c>
      <c r="H8295" s="50"/>
    </row>
    <row r="8296" spans="1:8" ht="43.5">
      <c r="A8296" s="151" t="s">
        <v>2590</v>
      </c>
      <c r="B8296" s="151" t="s">
        <v>86</v>
      </c>
      <c r="C8296" s="151" t="s">
        <v>87</v>
      </c>
      <c r="D8296" s="151" t="s">
        <v>72</v>
      </c>
      <c r="E8296" s="152">
        <v>12</v>
      </c>
      <c r="F8296" s="153">
        <v>169000</v>
      </c>
      <c r="G8296" s="153">
        <v>2028000</v>
      </c>
      <c r="H8296" s="50"/>
    </row>
    <row r="8297" spans="1:8" ht="43.5">
      <c r="A8297" s="151" t="s">
        <v>2590</v>
      </c>
      <c r="B8297" s="151" t="s">
        <v>88</v>
      </c>
      <c r="C8297" s="151" t="s">
        <v>89</v>
      </c>
      <c r="D8297" s="151" t="s">
        <v>72</v>
      </c>
      <c r="E8297" s="152">
        <v>3</v>
      </c>
      <c r="F8297" s="153">
        <v>299000</v>
      </c>
      <c r="G8297" s="153">
        <v>897000</v>
      </c>
      <c r="H8297" s="50"/>
    </row>
    <row r="8298" spans="1:8" ht="43.5">
      <c r="A8298" s="151" t="s">
        <v>2590</v>
      </c>
      <c r="B8298" s="151" t="s">
        <v>83</v>
      </c>
      <c r="C8298" s="151" t="s">
        <v>84</v>
      </c>
      <c r="D8298" s="151" t="s">
        <v>72</v>
      </c>
      <c r="E8298" s="152">
        <v>9</v>
      </c>
      <c r="F8298" s="153">
        <v>125000</v>
      </c>
      <c r="G8298" s="153">
        <v>1125000</v>
      </c>
      <c r="H8298" s="50"/>
    </row>
    <row r="8299" spans="1:8" ht="43.5">
      <c r="A8299" s="151" t="s">
        <v>2590</v>
      </c>
      <c r="B8299" s="151" t="s">
        <v>93</v>
      </c>
      <c r="C8299" s="151" t="s">
        <v>94</v>
      </c>
      <c r="D8299" s="151" t="s">
        <v>72</v>
      </c>
      <c r="E8299" s="152">
        <v>5</v>
      </c>
      <c r="F8299" s="153">
        <v>549000</v>
      </c>
      <c r="G8299" s="153">
        <v>2745000</v>
      </c>
      <c r="H8299" s="50"/>
    </row>
    <row r="8300" spans="1:8" ht="43.5">
      <c r="A8300" s="151" t="s">
        <v>2590</v>
      </c>
      <c r="B8300" s="151" t="s">
        <v>81</v>
      </c>
      <c r="C8300" s="151" t="s">
        <v>82</v>
      </c>
      <c r="D8300" s="151" t="s">
        <v>72</v>
      </c>
      <c r="E8300" s="152">
        <v>7</v>
      </c>
      <c r="F8300" s="153">
        <v>159000</v>
      </c>
      <c r="G8300" s="153">
        <v>1113000</v>
      </c>
      <c r="H8300" s="50"/>
    </row>
    <row r="8301" spans="1:8" ht="43.5">
      <c r="A8301" s="151" t="s">
        <v>2591</v>
      </c>
      <c r="B8301" s="151" t="s">
        <v>75</v>
      </c>
      <c r="C8301" s="151" t="s">
        <v>76</v>
      </c>
      <c r="D8301" s="151" t="s">
        <v>78</v>
      </c>
      <c r="E8301" s="152">
        <v>5</v>
      </c>
      <c r="F8301" s="153">
        <v>189000</v>
      </c>
      <c r="G8301" s="153">
        <v>945000</v>
      </c>
      <c r="H8301" s="50"/>
    </row>
    <row r="8302" spans="1:8" ht="43.5">
      <c r="A8302" s="151" t="s">
        <v>2591</v>
      </c>
      <c r="B8302" s="151" t="s">
        <v>73</v>
      </c>
      <c r="C8302" s="151" t="s">
        <v>74</v>
      </c>
      <c r="D8302" s="151" t="s">
        <v>72</v>
      </c>
      <c r="E8302" s="152">
        <v>7</v>
      </c>
      <c r="F8302" s="153">
        <v>119000</v>
      </c>
      <c r="G8302" s="153">
        <v>833000</v>
      </c>
      <c r="H8302" s="50"/>
    </row>
    <row r="8303" spans="1:8" ht="43.5">
      <c r="A8303" s="151" t="s">
        <v>2591</v>
      </c>
      <c r="B8303" s="151" t="s">
        <v>88</v>
      </c>
      <c r="C8303" s="151" t="s">
        <v>89</v>
      </c>
      <c r="D8303" s="151" t="s">
        <v>72</v>
      </c>
      <c r="E8303" s="152">
        <v>6</v>
      </c>
      <c r="F8303" s="153">
        <v>299000</v>
      </c>
      <c r="G8303" s="153">
        <v>1794000</v>
      </c>
      <c r="H8303" s="50"/>
    </row>
    <row r="8304" spans="1:8" ht="43.5">
      <c r="A8304" s="151" t="s">
        <v>2592</v>
      </c>
      <c r="B8304" s="151" t="s">
        <v>86</v>
      </c>
      <c r="C8304" s="151" t="s">
        <v>87</v>
      </c>
      <c r="D8304" s="151" t="s">
        <v>72</v>
      </c>
      <c r="E8304" s="152">
        <v>4</v>
      </c>
      <c r="F8304" s="153">
        <v>169000</v>
      </c>
      <c r="G8304" s="153">
        <v>676000</v>
      </c>
      <c r="H8304" s="50"/>
    </row>
    <row r="8305" spans="1:8" ht="43.5">
      <c r="A8305" s="151" t="s">
        <v>2593</v>
      </c>
      <c r="B8305" s="151" t="s">
        <v>75</v>
      </c>
      <c r="C8305" s="151" t="s">
        <v>76</v>
      </c>
      <c r="D8305" s="151" t="s">
        <v>78</v>
      </c>
      <c r="E8305" s="152">
        <v>11</v>
      </c>
      <c r="F8305" s="153">
        <v>189000</v>
      </c>
      <c r="G8305" s="153">
        <v>2079000</v>
      </c>
      <c r="H8305" s="50"/>
    </row>
    <row r="8306" spans="1:8" ht="43.5">
      <c r="A8306" s="151" t="s">
        <v>2593</v>
      </c>
      <c r="B8306" s="151" t="s">
        <v>91</v>
      </c>
      <c r="C8306" s="151" t="s">
        <v>92</v>
      </c>
      <c r="D8306" s="151" t="s">
        <v>72</v>
      </c>
      <c r="E8306" s="152">
        <v>7</v>
      </c>
      <c r="F8306" s="153">
        <v>249000</v>
      </c>
      <c r="G8306" s="153">
        <v>1743000</v>
      </c>
      <c r="H8306" s="50"/>
    </row>
    <row r="8307" spans="1:8" ht="43.5">
      <c r="A8307" s="151" t="s">
        <v>2593</v>
      </c>
      <c r="B8307" s="151" t="s">
        <v>81</v>
      </c>
      <c r="C8307" s="151" t="s">
        <v>82</v>
      </c>
      <c r="D8307" s="151" t="s">
        <v>72</v>
      </c>
      <c r="E8307" s="152">
        <v>2</v>
      </c>
      <c r="F8307" s="153">
        <v>159000</v>
      </c>
      <c r="G8307" s="153">
        <v>318000</v>
      </c>
      <c r="H8307" s="50"/>
    </row>
    <row r="8308" spans="1:8" ht="43.5">
      <c r="A8308" s="151" t="s">
        <v>2593</v>
      </c>
      <c r="B8308" s="151" t="s">
        <v>101</v>
      </c>
      <c r="C8308" s="151" t="s">
        <v>102</v>
      </c>
      <c r="D8308" s="151" t="s">
        <v>78</v>
      </c>
      <c r="E8308" s="152">
        <v>4</v>
      </c>
      <c r="F8308" s="153">
        <v>139000</v>
      </c>
      <c r="G8308" s="153">
        <v>556000</v>
      </c>
      <c r="H8308" s="50"/>
    </row>
    <row r="8309" spans="1:8" ht="43.5">
      <c r="A8309" s="151" t="s">
        <v>2593</v>
      </c>
      <c r="B8309" s="151" t="s">
        <v>83</v>
      </c>
      <c r="C8309" s="151" t="s">
        <v>84</v>
      </c>
      <c r="D8309" s="151" t="s">
        <v>72</v>
      </c>
      <c r="E8309" s="152">
        <v>10</v>
      </c>
      <c r="F8309" s="153">
        <v>125000</v>
      </c>
      <c r="G8309" s="153">
        <v>1250000</v>
      </c>
      <c r="H8309" s="50"/>
    </row>
    <row r="8310" spans="1:8" ht="29.25">
      <c r="A8310" s="151" t="s">
        <v>2594</v>
      </c>
      <c r="B8310" s="151" t="s">
        <v>98</v>
      </c>
      <c r="C8310" s="151" t="s">
        <v>99</v>
      </c>
      <c r="D8310" s="151" t="s">
        <v>72</v>
      </c>
      <c r="E8310" s="152">
        <v>10</v>
      </c>
      <c r="F8310" s="153">
        <v>99000</v>
      </c>
      <c r="G8310" s="153">
        <v>990000</v>
      </c>
      <c r="H8310" s="50"/>
    </row>
    <row r="8311" spans="1:8" ht="29.25">
      <c r="A8311" s="151" t="s">
        <v>2594</v>
      </c>
      <c r="B8311" s="151" t="s">
        <v>88</v>
      </c>
      <c r="C8311" s="151" t="s">
        <v>89</v>
      </c>
      <c r="D8311" s="151" t="s">
        <v>72</v>
      </c>
      <c r="E8311" s="152">
        <v>5</v>
      </c>
      <c r="F8311" s="153">
        <v>299000</v>
      </c>
      <c r="G8311" s="153">
        <v>1495000</v>
      </c>
      <c r="H8311" s="50"/>
    </row>
    <row r="8312" spans="1:8" ht="29.25">
      <c r="A8312" s="151" t="s">
        <v>2595</v>
      </c>
      <c r="B8312" s="151" t="s">
        <v>75</v>
      </c>
      <c r="C8312" s="151" t="s">
        <v>76</v>
      </c>
      <c r="D8312" s="151" t="s">
        <v>78</v>
      </c>
      <c r="E8312" s="152">
        <v>6</v>
      </c>
      <c r="F8312" s="153">
        <v>189000</v>
      </c>
      <c r="G8312" s="153">
        <v>1134000</v>
      </c>
      <c r="H8312" s="50"/>
    </row>
    <row r="8313" spans="1:8" ht="29.25">
      <c r="A8313" s="151" t="s">
        <v>2595</v>
      </c>
      <c r="B8313" s="151" t="s">
        <v>98</v>
      </c>
      <c r="C8313" s="151" t="s">
        <v>99</v>
      </c>
      <c r="D8313" s="151" t="s">
        <v>72</v>
      </c>
      <c r="E8313" s="152">
        <v>2</v>
      </c>
      <c r="F8313" s="153">
        <v>99000</v>
      </c>
      <c r="G8313" s="153">
        <v>198000</v>
      </c>
      <c r="H8313" s="50"/>
    </row>
    <row r="8314" spans="1:8" ht="29.25">
      <c r="A8314" s="151" t="s">
        <v>2596</v>
      </c>
      <c r="B8314" s="151" t="s">
        <v>81</v>
      </c>
      <c r="C8314" s="151" t="s">
        <v>82</v>
      </c>
      <c r="D8314" s="151" t="s">
        <v>72</v>
      </c>
      <c r="E8314" s="152">
        <v>6</v>
      </c>
      <c r="F8314" s="153">
        <v>159000</v>
      </c>
      <c r="G8314" s="153">
        <v>954000</v>
      </c>
      <c r="H8314" s="50"/>
    </row>
    <row r="8315" spans="1:8" ht="29.25">
      <c r="A8315" s="151" t="s">
        <v>2596</v>
      </c>
      <c r="B8315" s="151" t="s">
        <v>98</v>
      </c>
      <c r="C8315" s="151" t="s">
        <v>99</v>
      </c>
      <c r="D8315" s="151" t="s">
        <v>72</v>
      </c>
      <c r="E8315" s="152">
        <v>3</v>
      </c>
      <c r="F8315" s="153">
        <v>99000</v>
      </c>
      <c r="G8315" s="153">
        <v>297000</v>
      </c>
      <c r="H8315" s="50"/>
    </row>
    <row r="8316" spans="1:8" ht="29.25">
      <c r="A8316" s="151" t="s">
        <v>2596</v>
      </c>
      <c r="B8316" s="151" t="s">
        <v>73</v>
      </c>
      <c r="C8316" s="151" t="s">
        <v>74</v>
      </c>
      <c r="D8316" s="151" t="s">
        <v>72</v>
      </c>
      <c r="E8316" s="152">
        <v>2</v>
      </c>
      <c r="F8316" s="153">
        <v>119000</v>
      </c>
      <c r="G8316" s="153">
        <v>238000</v>
      </c>
      <c r="H8316" s="50"/>
    </row>
    <row r="8317" spans="1:8" ht="29.25">
      <c r="A8317" s="151" t="s">
        <v>2596</v>
      </c>
      <c r="B8317" s="151" t="s">
        <v>88</v>
      </c>
      <c r="C8317" s="151" t="s">
        <v>89</v>
      </c>
      <c r="D8317" s="151" t="s">
        <v>72</v>
      </c>
      <c r="E8317" s="152">
        <v>5</v>
      </c>
      <c r="F8317" s="153">
        <v>299000</v>
      </c>
      <c r="G8317" s="153">
        <v>1495000</v>
      </c>
      <c r="H8317" s="50"/>
    </row>
    <row r="8318" spans="1:8" ht="43.5">
      <c r="A8318" s="151" t="s">
        <v>2597</v>
      </c>
      <c r="B8318" s="151" t="s">
        <v>83</v>
      </c>
      <c r="C8318" s="151" t="s">
        <v>84</v>
      </c>
      <c r="D8318" s="151" t="s">
        <v>72</v>
      </c>
      <c r="E8318" s="152">
        <v>9</v>
      </c>
      <c r="F8318" s="153">
        <v>125000</v>
      </c>
      <c r="G8318" s="153">
        <v>1125000</v>
      </c>
      <c r="H8318" s="50"/>
    </row>
    <row r="8319" spans="1:8" ht="43.5">
      <c r="A8319" s="151" t="s">
        <v>2597</v>
      </c>
      <c r="B8319" s="151" t="s">
        <v>101</v>
      </c>
      <c r="C8319" s="151" t="s">
        <v>102</v>
      </c>
      <c r="D8319" s="151" t="s">
        <v>78</v>
      </c>
      <c r="E8319" s="152">
        <v>10</v>
      </c>
      <c r="F8319" s="153">
        <v>139000</v>
      </c>
      <c r="G8319" s="153">
        <v>1390000</v>
      </c>
      <c r="H8319" s="50"/>
    </row>
    <row r="8320" spans="1:8" ht="43.5">
      <c r="A8320" s="151" t="s">
        <v>2597</v>
      </c>
      <c r="B8320" s="151" t="s">
        <v>79</v>
      </c>
      <c r="C8320" s="151" t="s">
        <v>80</v>
      </c>
      <c r="D8320" s="151" t="s">
        <v>72</v>
      </c>
      <c r="E8320" s="152">
        <v>3</v>
      </c>
      <c r="F8320" s="153">
        <v>129000</v>
      </c>
      <c r="G8320" s="153">
        <v>387000</v>
      </c>
      <c r="H8320" s="50"/>
    </row>
    <row r="8321" spans="1:8" ht="43.5">
      <c r="A8321" s="151" t="s">
        <v>2597</v>
      </c>
      <c r="B8321" s="151" t="s">
        <v>98</v>
      </c>
      <c r="C8321" s="151" t="s">
        <v>99</v>
      </c>
      <c r="D8321" s="151" t="s">
        <v>72</v>
      </c>
      <c r="E8321" s="152">
        <v>5</v>
      </c>
      <c r="F8321" s="153">
        <v>99000</v>
      </c>
      <c r="G8321" s="153">
        <v>495000</v>
      </c>
      <c r="H8321" s="50"/>
    </row>
    <row r="8322" spans="1:8" ht="29.25">
      <c r="A8322" s="151" t="s">
        <v>2598</v>
      </c>
      <c r="B8322" s="151" t="s">
        <v>96</v>
      </c>
      <c r="C8322" s="151" t="s">
        <v>97</v>
      </c>
      <c r="D8322" s="151" t="s">
        <v>72</v>
      </c>
      <c r="E8322" s="152">
        <v>2</v>
      </c>
      <c r="F8322" s="153">
        <v>449000</v>
      </c>
      <c r="G8322" s="153">
        <v>898000</v>
      </c>
      <c r="H8322" s="50"/>
    </row>
    <row r="8323" spans="1:8" ht="29.25">
      <c r="A8323" s="151" t="s">
        <v>2598</v>
      </c>
      <c r="B8323" s="151" t="s">
        <v>86</v>
      </c>
      <c r="C8323" s="151" t="s">
        <v>87</v>
      </c>
      <c r="D8323" s="151" t="s">
        <v>72</v>
      </c>
      <c r="E8323" s="152">
        <v>7</v>
      </c>
      <c r="F8323" s="153">
        <v>169000</v>
      </c>
      <c r="G8323" s="153">
        <v>1183000</v>
      </c>
      <c r="H8323" s="50"/>
    </row>
    <row r="8324" spans="1:8" ht="29.25">
      <c r="A8324" s="151" t="s">
        <v>2598</v>
      </c>
      <c r="B8324" s="151" t="s">
        <v>73</v>
      </c>
      <c r="C8324" s="151" t="s">
        <v>74</v>
      </c>
      <c r="D8324" s="151" t="s">
        <v>72</v>
      </c>
      <c r="E8324" s="152">
        <v>7</v>
      </c>
      <c r="F8324" s="153">
        <v>119000</v>
      </c>
      <c r="G8324" s="153">
        <v>833000</v>
      </c>
      <c r="H8324" s="50"/>
    </row>
    <row r="8325" spans="1:8" ht="29.25">
      <c r="A8325" s="151" t="s">
        <v>2598</v>
      </c>
      <c r="B8325" s="151" t="s">
        <v>88</v>
      </c>
      <c r="C8325" s="151" t="s">
        <v>89</v>
      </c>
      <c r="D8325" s="151" t="s">
        <v>72</v>
      </c>
      <c r="E8325" s="152">
        <v>4</v>
      </c>
      <c r="F8325" s="153">
        <v>299000</v>
      </c>
      <c r="G8325" s="153">
        <v>1196000</v>
      </c>
      <c r="H8325" s="50"/>
    </row>
    <row r="8326" spans="1:8" ht="29.25">
      <c r="A8326" s="151" t="s">
        <v>2598</v>
      </c>
      <c r="B8326" s="151" t="s">
        <v>98</v>
      </c>
      <c r="C8326" s="151" t="s">
        <v>99</v>
      </c>
      <c r="D8326" s="151" t="s">
        <v>72</v>
      </c>
      <c r="E8326" s="152">
        <v>10</v>
      </c>
      <c r="F8326" s="153">
        <v>99000</v>
      </c>
      <c r="G8326" s="153">
        <v>990000</v>
      </c>
      <c r="H8326" s="50"/>
    </row>
    <row r="8327" spans="1:8" ht="29.25">
      <c r="A8327" s="151" t="s">
        <v>2598</v>
      </c>
      <c r="B8327" s="151" t="s">
        <v>91</v>
      </c>
      <c r="C8327" s="151" t="s">
        <v>92</v>
      </c>
      <c r="D8327" s="151" t="s">
        <v>72</v>
      </c>
      <c r="E8327" s="152">
        <v>5</v>
      </c>
      <c r="F8327" s="153">
        <v>249000</v>
      </c>
      <c r="G8327" s="153">
        <v>1245000</v>
      </c>
      <c r="H8327" s="50"/>
    </row>
    <row r="8328" spans="1:8" ht="29.25">
      <c r="A8328" s="151" t="s">
        <v>2599</v>
      </c>
      <c r="B8328" s="151" t="s">
        <v>81</v>
      </c>
      <c r="C8328" s="151" t="s">
        <v>82</v>
      </c>
      <c r="D8328" s="151" t="s">
        <v>72</v>
      </c>
      <c r="E8328" s="152">
        <v>7</v>
      </c>
      <c r="F8328" s="153">
        <v>159000</v>
      </c>
      <c r="G8328" s="153">
        <v>1113000</v>
      </c>
      <c r="H8328" s="50"/>
    </row>
    <row r="8329" spans="1:8" ht="29.25">
      <c r="A8329" s="151" t="s">
        <v>2599</v>
      </c>
      <c r="B8329" s="151" t="s">
        <v>101</v>
      </c>
      <c r="C8329" s="151" t="s">
        <v>102</v>
      </c>
      <c r="D8329" s="151" t="s">
        <v>78</v>
      </c>
      <c r="E8329" s="152">
        <v>3</v>
      </c>
      <c r="F8329" s="153">
        <v>139000</v>
      </c>
      <c r="G8329" s="153">
        <v>417000</v>
      </c>
      <c r="H8329" s="50"/>
    </row>
    <row r="8330" spans="1:8" ht="29.25">
      <c r="A8330" s="151" t="s">
        <v>2599</v>
      </c>
      <c r="B8330" s="151" t="s">
        <v>91</v>
      </c>
      <c r="C8330" s="151" t="s">
        <v>92</v>
      </c>
      <c r="D8330" s="151" t="s">
        <v>72</v>
      </c>
      <c r="E8330" s="152">
        <v>7</v>
      </c>
      <c r="F8330" s="153">
        <v>249000</v>
      </c>
      <c r="G8330" s="153">
        <v>1743000</v>
      </c>
      <c r="H8330" s="50"/>
    </row>
    <row r="8331" spans="1:8" ht="43.5">
      <c r="A8331" s="151" t="s">
        <v>2600</v>
      </c>
      <c r="B8331" s="151" t="s">
        <v>75</v>
      </c>
      <c r="C8331" s="151" t="s">
        <v>76</v>
      </c>
      <c r="D8331" s="151" t="s">
        <v>78</v>
      </c>
      <c r="E8331" s="152">
        <v>6</v>
      </c>
      <c r="F8331" s="153">
        <v>189000</v>
      </c>
      <c r="G8331" s="153">
        <v>1134000</v>
      </c>
      <c r="H8331" s="50"/>
    </row>
    <row r="8332" spans="1:8" ht="43.5">
      <c r="A8332" s="151" t="s">
        <v>2600</v>
      </c>
      <c r="B8332" s="151" t="s">
        <v>81</v>
      </c>
      <c r="C8332" s="151" t="s">
        <v>82</v>
      </c>
      <c r="D8332" s="151" t="s">
        <v>72</v>
      </c>
      <c r="E8332" s="152">
        <v>5</v>
      </c>
      <c r="F8332" s="153">
        <v>159000</v>
      </c>
      <c r="G8332" s="153">
        <v>795000</v>
      </c>
      <c r="H8332" s="50"/>
    </row>
    <row r="8333" spans="1:8" ht="43.5">
      <c r="A8333" s="151" t="s">
        <v>2600</v>
      </c>
      <c r="B8333" s="151" t="s">
        <v>98</v>
      </c>
      <c r="C8333" s="151" t="s">
        <v>99</v>
      </c>
      <c r="D8333" s="151" t="s">
        <v>72</v>
      </c>
      <c r="E8333" s="152">
        <v>5</v>
      </c>
      <c r="F8333" s="153">
        <v>99000</v>
      </c>
      <c r="G8333" s="153">
        <v>495000</v>
      </c>
      <c r="H8333" s="50"/>
    </row>
    <row r="8334" spans="1:8" ht="43.5">
      <c r="A8334" s="151" t="s">
        <v>2601</v>
      </c>
      <c r="B8334" s="151" t="s">
        <v>93</v>
      </c>
      <c r="C8334" s="151" t="s">
        <v>94</v>
      </c>
      <c r="D8334" s="151" t="s">
        <v>72</v>
      </c>
      <c r="E8334" s="152">
        <v>3</v>
      </c>
      <c r="F8334" s="153">
        <v>549000</v>
      </c>
      <c r="G8334" s="153">
        <v>1647000</v>
      </c>
      <c r="H8334" s="50"/>
    </row>
    <row r="8335" spans="1:8" ht="43.5">
      <c r="A8335" s="151" t="s">
        <v>2601</v>
      </c>
      <c r="B8335" s="151" t="s">
        <v>98</v>
      </c>
      <c r="C8335" s="151" t="s">
        <v>99</v>
      </c>
      <c r="D8335" s="151" t="s">
        <v>72</v>
      </c>
      <c r="E8335" s="152">
        <v>5</v>
      </c>
      <c r="F8335" s="153">
        <v>99000</v>
      </c>
      <c r="G8335" s="153">
        <v>495000</v>
      </c>
      <c r="H8335" s="50"/>
    </row>
    <row r="8336" spans="1:8" ht="43.5">
      <c r="A8336" s="151" t="s">
        <v>2601</v>
      </c>
      <c r="B8336" s="151" t="s">
        <v>91</v>
      </c>
      <c r="C8336" s="151" t="s">
        <v>92</v>
      </c>
      <c r="D8336" s="151" t="s">
        <v>72</v>
      </c>
      <c r="E8336" s="152">
        <v>7</v>
      </c>
      <c r="F8336" s="153">
        <v>249000</v>
      </c>
      <c r="G8336" s="153">
        <v>1743000</v>
      </c>
      <c r="H8336" s="50"/>
    </row>
    <row r="8337" spans="1:8" ht="43.5">
      <c r="A8337" s="151" t="s">
        <v>2601</v>
      </c>
      <c r="B8337" s="151" t="s">
        <v>96</v>
      </c>
      <c r="C8337" s="151" t="s">
        <v>97</v>
      </c>
      <c r="D8337" s="151" t="s">
        <v>72</v>
      </c>
      <c r="E8337" s="152">
        <v>2</v>
      </c>
      <c r="F8337" s="153">
        <v>449000</v>
      </c>
      <c r="G8337" s="153">
        <v>898000</v>
      </c>
      <c r="H8337" s="50"/>
    </row>
    <row r="8338" spans="1:8" ht="29.25">
      <c r="A8338" s="151" t="s">
        <v>2602</v>
      </c>
      <c r="B8338" s="151" t="s">
        <v>79</v>
      </c>
      <c r="C8338" s="151" t="s">
        <v>80</v>
      </c>
      <c r="D8338" s="151" t="s">
        <v>72</v>
      </c>
      <c r="E8338" s="152">
        <v>8</v>
      </c>
      <c r="F8338" s="153">
        <v>129000</v>
      </c>
      <c r="G8338" s="153">
        <v>1032000</v>
      </c>
      <c r="H8338" s="50"/>
    </row>
    <row r="8339" spans="1:8" ht="29.25">
      <c r="A8339" s="151" t="s">
        <v>2602</v>
      </c>
      <c r="B8339" s="151" t="s">
        <v>83</v>
      </c>
      <c r="C8339" s="151" t="s">
        <v>84</v>
      </c>
      <c r="D8339" s="151" t="s">
        <v>72</v>
      </c>
      <c r="E8339" s="152">
        <v>11</v>
      </c>
      <c r="F8339" s="153">
        <v>125000</v>
      </c>
      <c r="G8339" s="153">
        <v>1375000</v>
      </c>
      <c r="H8339" s="50"/>
    </row>
    <row r="8340" spans="1:8" ht="29.25">
      <c r="A8340" s="151" t="s">
        <v>2602</v>
      </c>
      <c r="B8340" s="151" t="s">
        <v>101</v>
      </c>
      <c r="C8340" s="151" t="s">
        <v>102</v>
      </c>
      <c r="D8340" s="151" t="s">
        <v>78</v>
      </c>
      <c r="E8340" s="152">
        <v>2</v>
      </c>
      <c r="F8340" s="153">
        <v>139000</v>
      </c>
      <c r="G8340" s="153">
        <v>278000</v>
      </c>
      <c r="H8340" s="50"/>
    </row>
    <row r="8341" spans="1:8" ht="43.5">
      <c r="A8341" s="151" t="s">
        <v>2603</v>
      </c>
      <c r="B8341" s="151" t="s">
        <v>83</v>
      </c>
      <c r="C8341" s="151" t="s">
        <v>84</v>
      </c>
      <c r="D8341" s="151" t="s">
        <v>72</v>
      </c>
      <c r="E8341" s="152">
        <v>8</v>
      </c>
      <c r="F8341" s="153">
        <v>125000</v>
      </c>
      <c r="G8341" s="153">
        <v>1000000</v>
      </c>
      <c r="H8341" s="50"/>
    </row>
    <row r="8342" spans="1:8" ht="43.5">
      <c r="A8342" s="151" t="s">
        <v>2603</v>
      </c>
      <c r="B8342" s="151" t="s">
        <v>86</v>
      </c>
      <c r="C8342" s="151" t="s">
        <v>87</v>
      </c>
      <c r="D8342" s="151" t="s">
        <v>72</v>
      </c>
      <c r="E8342" s="152">
        <v>11</v>
      </c>
      <c r="F8342" s="153">
        <v>169000</v>
      </c>
      <c r="G8342" s="153">
        <v>1859000</v>
      </c>
      <c r="H8342" s="50"/>
    </row>
    <row r="8343" spans="1:8" ht="43.5">
      <c r="A8343" s="151" t="s">
        <v>2603</v>
      </c>
      <c r="B8343" s="151" t="s">
        <v>101</v>
      </c>
      <c r="C8343" s="151" t="s">
        <v>102</v>
      </c>
      <c r="D8343" s="151" t="s">
        <v>78</v>
      </c>
      <c r="E8343" s="152">
        <v>1</v>
      </c>
      <c r="F8343" s="153">
        <v>139000</v>
      </c>
      <c r="G8343" s="153">
        <v>139000</v>
      </c>
      <c r="H8343" s="50"/>
    </row>
    <row r="8344" spans="1:8" ht="43.5">
      <c r="A8344" s="151" t="s">
        <v>2603</v>
      </c>
      <c r="B8344" s="151" t="s">
        <v>73</v>
      </c>
      <c r="C8344" s="151" t="s">
        <v>74</v>
      </c>
      <c r="D8344" s="151" t="s">
        <v>72</v>
      </c>
      <c r="E8344" s="152">
        <v>11</v>
      </c>
      <c r="F8344" s="153">
        <v>119000</v>
      </c>
      <c r="G8344" s="153">
        <v>1309000</v>
      </c>
      <c r="H8344" s="50"/>
    </row>
    <row r="8345" spans="1:8" ht="43.5">
      <c r="A8345" s="151" t="s">
        <v>2603</v>
      </c>
      <c r="B8345" s="151" t="s">
        <v>79</v>
      </c>
      <c r="C8345" s="151" t="s">
        <v>80</v>
      </c>
      <c r="D8345" s="151" t="s">
        <v>72</v>
      </c>
      <c r="E8345" s="152">
        <v>10</v>
      </c>
      <c r="F8345" s="153">
        <v>129000</v>
      </c>
      <c r="G8345" s="153">
        <v>1290000</v>
      </c>
      <c r="H8345" s="50"/>
    </row>
    <row r="8346" spans="1:8" ht="43.5">
      <c r="A8346" s="151" t="s">
        <v>2603</v>
      </c>
      <c r="B8346" s="151" t="s">
        <v>69</v>
      </c>
      <c r="C8346" s="151" t="s">
        <v>70</v>
      </c>
      <c r="D8346" s="151" t="s">
        <v>72</v>
      </c>
      <c r="E8346" s="152">
        <v>11</v>
      </c>
      <c r="F8346" s="153">
        <v>149000</v>
      </c>
      <c r="G8346" s="153">
        <v>1639000</v>
      </c>
      <c r="H8346" s="50"/>
    </row>
    <row r="8347" spans="1:8" ht="43.5">
      <c r="A8347" s="151" t="s">
        <v>2604</v>
      </c>
      <c r="B8347" s="151" t="s">
        <v>75</v>
      </c>
      <c r="C8347" s="151" t="s">
        <v>76</v>
      </c>
      <c r="D8347" s="151" t="s">
        <v>78</v>
      </c>
      <c r="E8347" s="152">
        <v>9</v>
      </c>
      <c r="F8347" s="153">
        <v>189000</v>
      </c>
      <c r="G8347" s="153">
        <v>1701000</v>
      </c>
      <c r="H8347" s="50"/>
    </row>
    <row r="8348" spans="1:8" ht="43.5">
      <c r="A8348" s="151" t="s">
        <v>2605</v>
      </c>
      <c r="B8348" s="151" t="s">
        <v>93</v>
      </c>
      <c r="C8348" s="151" t="s">
        <v>94</v>
      </c>
      <c r="D8348" s="151" t="s">
        <v>72</v>
      </c>
      <c r="E8348" s="152">
        <v>4</v>
      </c>
      <c r="F8348" s="153">
        <v>549000</v>
      </c>
      <c r="G8348" s="153">
        <v>2196000</v>
      </c>
      <c r="H8348" s="50"/>
    </row>
    <row r="8349" spans="1:8" ht="43.5">
      <c r="A8349" s="151" t="s">
        <v>2605</v>
      </c>
      <c r="B8349" s="151" t="s">
        <v>81</v>
      </c>
      <c r="C8349" s="151" t="s">
        <v>82</v>
      </c>
      <c r="D8349" s="151" t="s">
        <v>72</v>
      </c>
      <c r="E8349" s="152">
        <v>11</v>
      </c>
      <c r="F8349" s="153">
        <v>159000</v>
      </c>
      <c r="G8349" s="153">
        <v>1749000</v>
      </c>
      <c r="H8349" s="50"/>
    </row>
    <row r="8350" spans="1:8" ht="43.5">
      <c r="A8350" s="151" t="s">
        <v>2605</v>
      </c>
      <c r="B8350" s="151" t="s">
        <v>86</v>
      </c>
      <c r="C8350" s="151" t="s">
        <v>87</v>
      </c>
      <c r="D8350" s="151" t="s">
        <v>72</v>
      </c>
      <c r="E8350" s="152">
        <v>1</v>
      </c>
      <c r="F8350" s="153">
        <v>169000</v>
      </c>
      <c r="G8350" s="153">
        <v>169000</v>
      </c>
      <c r="H8350" s="50"/>
    </row>
    <row r="8351" spans="1:8" ht="43.5">
      <c r="A8351" s="151" t="s">
        <v>2605</v>
      </c>
      <c r="B8351" s="151" t="s">
        <v>88</v>
      </c>
      <c r="C8351" s="151" t="s">
        <v>89</v>
      </c>
      <c r="D8351" s="151" t="s">
        <v>72</v>
      </c>
      <c r="E8351" s="152">
        <v>3</v>
      </c>
      <c r="F8351" s="153">
        <v>299000</v>
      </c>
      <c r="G8351" s="153">
        <v>897000</v>
      </c>
      <c r="H8351" s="50"/>
    </row>
    <row r="8352" spans="1:8" ht="29.25">
      <c r="A8352" s="151" t="s">
        <v>2606</v>
      </c>
      <c r="B8352" s="151" t="s">
        <v>69</v>
      </c>
      <c r="C8352" s="151" t="s">
        <v>70</v>
      </c>
      <c r="D8352" s="151" t="s">
        <v>72</v>
      </c>
      <c r="E8352" s="152">
        <v>6</v>
      </c>
      <c r="F8352" s="153">
        <v>149000</v>
      </c>
      <c r="G8352" s="153">
        <v>894000</v>
      </c>
      <c r="H8352" s="50"/>
    </row>
    <row r="8353" spans="1:8" ht="29.25">
      <c r="A8353" s="151" t="s">
        <v>2606</v>
      </c>
      <c r="B8353" s="151" t="s">
        <v>91</v>
      </c>
      <c r="C8353" s="151" t="s">
        <v>92</v>
      </c>
      <c r="D8353" s="151" t="s">
        <v>72</v>
      </c>
      <c r="E8353" s="152">
        <v>4</v>
      </c>
      <c r="F8353" s="153">
        <v>249000</v>
      </c>
      <c r="G8353" s="153">
        <v>996000</v>
      </c>
      <c r="H8353" s="50"/>
    </row>
    <row r="8354" spans="1:8" ht="29.25">
      <c r="A8354" s="151" t="s">
        <v>2606</v>
      </c>
      <c r="B8354" s="151" t="s">
        <v>73</v>
      </c>
      <c r="C8354" s="151" t="s">
        <v>74</v>
      </c>
      <c r="D8354" s="151" t="s">
        <v>72</v>
      </c>
      <c r="E8354" s="152">
        <v>12</v>
      </c>
      <c r="F8354" s="153">
        <v>119000</v>
      </c>
      <c r="G8354" s="153">
        <v>1428000</v>
      </c>
      <c r="H8354" s="50"/>
    </row>
    <row r="8355" spans="1:8" ht="43.5">
      <c r="A8355" s="151" t="s">
        <v>2607</v>
      </c>
      <c r="B8355" s="151" t="s">
        <v>88</v>
      </c>
      <c r="C8355" s="151" t="s">
        <v>89</v>
      </c>
      <c r="D8355" s="151" t="s">
        <v>72</v>
      </c>
      <c r="E8355" s="152">
        <v>3</v>
      </c>
      <c r="F8355" s="153">
        <v>299000</v>
      </c>
      <c r="G8355" s="153">
        <v>897000</v>
      </c>
      <c r="H8355" s="50"/>
    </row>
    <row r="8356" spans="1:8" ht="43.5">
      <c r="A8356" s="151" t="s">
        <v>2607</v>
      </c>
      <c r="B8356" s="151" t="s">
        <v>86</v>
      </c>
      <c r="C8356" s="151" t="s">
        <v>87</v>
      </c>
      <c r="D8356" s="151" t="s">
        <v>72</v>
      </c>
      <c r="E8356" s="152">
        <v>1</v>
      </c>
      <c r="F8356" s="153">
        <v>169000</v>
      </c>
      <c r="G8356" s="153">
        <v>169000</v>
      </c>
      <c r="H8356" s="50"/>
    </row>
    <row r="8357" spans="1:8" ht="43.5">
      <c r="A8357" s="151" t="s">
        <v>2607</v>
      </c>
      <c r="B8357" s="151" t="s">
        <v>83</v>
      </c>
      <c r="C8357" s="151" t="s">
        <v>84</v>
      </c>
      <c r="D8357" s="151" t="s">
        <v>72</v>
      </c>
      <c r="E8357" s="152">
        <v>10</v>
      </c>
      <c r="F8357" s="153">
        <v>125000</v>
      </c>
      <c r="G8357" s="153">
        <v>1250000</v>
      </c>
      <c r="H8357" s="50"/>
    </row>
    <row r="8358" spans="1:8" ht="43.5">
      <c r="A8358" s="151" t="s">
        <v>2608</v>
      </c>
      <c r="B8358" s="151" t="s">
        <v>81</v>
      </c>
      <c r="C8358" s="151" t="s">
        <v>82</v>
      </c>
      <c r="D8358" s="151" t="s">
        <v>72</v>
      </c>
      <c r="E8358" s="152">
        <v>1</v>
      </c>
      <c r="F8358" s="153">
        <v>159000</v>
      </c>
      <c r="G8358" s="153">
        <v>159000</v>
      </c>
      <c r="H8358" s="50"/>
    </row>
    <row r="8359" spans="1:8" ht="43.5">
      <c r="A8359" s="151" t="s">
        <v>2608</v>
      </c>
      <c r="B8359" s="151" t="s">
        <v>73</v>
      </c>
      <c r="C8359" s="151" t="s">
        <v>74</v>
      </c>
      <c r="D8359" s="151" t="s">
        <v>72</v>
      </c>
      <c r="E8359" s="152">
        <v>12</v>
      </c>
      <c r="F8359" s="153">
        <v>119000</v>
      </c>
      <c r="G8359" s="153">
        <v>1428000</v>
      </c>
      <c r="H8359" s="50"/>
    </row>
    <row r="8360" spans="1:8" ht="43.5">
      <c r="A8360" s="151" t="s">
        <v>2608</v>
      </c>
      <c r="B8360" s="151" t="s">
        <v>91</v>
      </c>
      <c r="C8360" s="151" t="s">
        <v>92</v>
      </c>
      <c r="D8360" s="151" t="s">
        <v>72</v>
      </c>
      <c r="E8360" s="152">
        <v>3</v>
      </c>
      <c r="F8360" s="153">
        <v>249000</v>
      </c>
      <c r="G8360" s="153">
        <v>747000</v>
      </c>
      <c r="H8360" s="50"/>
    </row>
    <row r="8361" spans="1:8" ht="29.25">
      <c r="A8361" s="151" t="s">
        <v>2609</v>
      </c>
      <c r="B8361" s="151" t="s">
        <v>75</v>
      </c>
      <c r="C8361" s="151" t="s">
        <v>76</v>
      </c>
      <c r="D8361" s="151" t="s">
        <v>78</v>
      </c>
      <c r="E8361" s="152">
        <v>1</v>
      </c>
      <c r="F8361" s="153">
        <v>189000</v>
      </c>
      <c r="G8361" s="153">
        <v>189000</v>
      </c>
      <c r="H8361" s="50"/>
    </row>
    <row r="8362" spans="1:8" ht="29.25">
      <c r="A8362" s="151" t="s">
        <v>2609</v>
      </c>
      <c r="B8362" s="151" t="s">
        <v>86</v>
      </c>
      <c r="C8362" s="151" t="s">
        <v>87</v>
      </c>
      <c r="D8362" s="151" t="s">
        <v>72</v>
      </c>
      <c r="E8362" s="152">
        <v>12</v>
      </c>
      <c r="F8362" s="153">
        <v>169000</v>
      </c>
      <c r="G8362" s="153">
        <v>2028000</v>
      </c>
      <c r="H8362" s="50"/>
    </row>
    <row r="8363" spans="1:8" ht="29.25">
      <c r="A8363" s="151" t="s">
        <v>2609</v>
      </c>
      <c r="B8363" s="151" t="s">
        <v>88</v>
      </c>
      <c r="C8363" s="151" t="s">
        <v>89</v>
      </c>
      <c r="D8363" s="151" t="s">
        <v>72</v>
      </c>
      <c r="E8363" s="152">
        <v>3</v>
      </c>
      <c r="F8363" s="153">
        <v>299000</v>
      </c>
      <c r="G8363" s="153">
        <v>897000</v>
      </c>
      <c r="H8363" s="50"/>
    </row>
    <row r="8364" spans="1:8" ht="29.25">
      <c r="A8364" s="151" t="s">
        <v>2610</v>
      </c>
      <c r="B8364" s="151" t="s">
        <v>93</v>
      </c>
      <c r="C8364" s="151" t="s">
        <v>94</v>
      </c>
      <c r="D8364" s="151" t="s">
        <v>72</v>
      </c>
      <c r="E8364" s="152">
        <v>4</v>
      </c>
      <c r="F8364" s="153">
        <v>549000</v>
      </c>
      <c r="G8364" s="153">
        <v>2196000</v>
      </c>
      <c r="H8364" s="50"/>
    </row>
    <row r="8365" spans="1:8" ht="29.25">
      <c r="A8365" s="151" t="s">
        <v>2610</v>
      </c>
      <c r="B8365" s="151" t="s">
        <v>81</v>
      </c>
      <c r="C8365" s="151" t="s">
        <v>82</v>
      </c>
      <c r="D8365" s="151" t="s">
        <v>72</v>
      </c>
      <c r="E8365" s="152">
        <v>4</v>
      </c>
      <c r="F8365" s="153">
        <v>159000</v>
      </c>
      <c r="G8365" s="153">
        <v>636000</v>
      </c>
      <c r="H8365" s="50"/>
    </row>
    <row r="8366" spans="1:8" ht="29.25">
      <c r="A8366" s="151" t="s">
        <v>2610</v>
      </c>
      <c r="B8366" s="151" t="s">
        <v>91</v>
      </c>
      <c r="C8366" s="151" t="s">
        <v>92</v>
      </c>
      <c r="D8366" s="151" t="s">
        <v>72</v>
      </c>
      <c r="E8366" s="152">
        <v>4</v>
      </c>
      <c r="F8366" s="153">
        <v>249000</v>
      </c>
      <c r="G8366" s="153">
        <v>996000</v>
      </c>
      <c r="H8366" s="50"/>
    </row>
    <row r="8367" spans="1:8" ht="29.25">
      <c r="A8367" s="151" t="s">
        <v>2610</v>
      </c>
      <c r="B8367" s="151" t="s">
        <v>75</v>
      </c>
      <c r="C8367" s="151" t="s">
        <v>76</v>
      </c>
      <c r="D8367" s="151" t="s">
        <v>78</v>
      </c>
      <c r="E8367" s="152">
        <v>11</v>
      </c>
      <c r="F8367" s="153">
        <v>189000</v>
      </c>
      <c r="G8367" s="153">
        <v>2079000</v>
      </c>
      <c r="H8367" s="50"/>
    </row>
    <row r="8368" spans="1:8" ht="29.25">
      <c r="A8368" s="151" t="s">
        <v>2610</v>
      </c>
      <c r="B8368" s="151" t="s">
        <v>98</v>
      </c>
      <c r="C8368" s="151" t="s">
        <v>99</v>
      </c>
      <c r="D8368" s="151" t="s">
        <v>72</v>
      </c>
      <c r="E8368" s="152">
        <v>2</v>
      </c>
      <c r="F8368" s="153">
        <v>99000</v>
      </c>
      <c r="G8368" s="153">
        <v>198000</v>
      </c>
      <c r="H8368" s="50"/>
    </row>
    <row r="8369" spans="1:8" ht="29.25">
      <c r="A8369" s="151" t="s">
        <v>2610</v>
      </c>
      <c r="B8369" s="151" t="s">
        <v>96</v>
      </c>
      <c r="C8369" s="151" t="s">
        <v>97</v>
      </c>
      <c r="D8369" s="151" t="s">
        <v>72</v>
      </c>
      <c r="E8369" s="152">
        <v>5</v>
      </c>
      <c r="F8369" s="153">
        <v>449000</v>
      </c>
      <c r="G8369" s="153">
        <v>2245000</v>
      </c>
      <c r="H8369" s="50"/>
    </row>
    <row r="8370" spans="1:8" ht="43.5">
      <c r="A8370" s="151" t="s">
        <v>2611</v>
      </c>
      <c r="B8370" s="151" t="s">
        <v>79</v>
      </c>
      <c r="C8370" s="151" t="s">
        <v>80</v>
      </c>
      <c r="D8370" s="151" t="s">
        <v>72</v>
      </c>
      <c r="E8370" s="152">
        <v>4</v>
      </c>
      <c r="F8370" s="153">
        <v>129000</v>
      </c>
      <c r="G8370" s="153">
        <v>516000</v>
      </c>
      <c r="H8370" s="50"/>
    </row>
    <row r="8371" spans="1:8" ht="43.5">
      <c r="A8371" s="151" t="s">
        <v>2611</v>
      </c>
      <c r="B8371" s="151" t="s">
        <v>96</v>
      </c>
      <c r="C8371" s="151" t="s">
        <v>97</v>
      </c>
      <c r="D8371" s="151" t="s">
        <v>72</v>
      </c>
      <c r="E8371" s="152">
        <v>5</v>
      </c>
      <c r="F8371" s="153">
        <v>449000</v>
      </c>
      <c r="G8371" s="153">
        <v>2245000</v>
      </c>
      <c r="H8371" s="50"/>
    </row>
    <row r="8372" spans="1:8" ht="43.5">
      <c r="A8372" s="151" t="s">
        <v>2611</v>
      </c>
      <c r="B8372" s="151" t="s">
        <v>73</v>
      </c>
      <c r="C8372" s="151" t="s">
        <v>74</v>
      </c>
      <c r="D8372" s="151" t="s">
        <v>72</v>
      </c>
      <c r="E8372" s="152">
        <v>7</v>
      </c>
      <c r="F8372" s="153">
        <v>119000</v>
      </c>
      <c r="G8372" s="153">
        <v>833000</v>
      </c>
      <c r="H8372" s="50"/>
    </row>
    <row r="8373" spans="1:8" ht="43.5">
      <c r="A8373" s="151" t="s">
        <v>2611</v>
      </c>
      <c r="B8373" s="151" t="s">
        <v>93</v>
      </c>
      <c r="C8373" s="151" t="s">
        <v>94</v>
      </c>
      <c r="D8373" s="151" t="s">
        <v>72</v>
      </c>
      <c r="E8373" s="152">
        <v>5</v>
      </c>
      <c r="F8373" s="153">
        <v>549000</v>
      </c>
      <c r="G8373" s="153">
        <v>2745000</v>
      </c>
      <c r="H8373" s="50"/>
    </row>
    <row r="8374" spans="1:8" ht="29.25">
      <c r="A8374" s="151" t="s">
        <v>2612</v>
      </c>
      <c r="B8374" s="151" t="s">
        <v>101</v>
      </c>
      <c r="C8374" s="151" t="s">
        <v>102</v>
      </c>
      <c r="D8374" s="151" t="s">
        <v>78</v>
      </c>
      <c r="E8374" s="152">
        <v>3</v>
      </c>
      <c r="F8374" s="153">
        <v>139000</v>
      </c>
      <c r="G8374" s="153">
        <v>417000</v>
      </c>
      <c r="H8374" s="50"/>
    </row>
    <row r="8375" spans="1:8" ht="29.25">
      <c r="A8375" s="151" t="s">
        <v>2612</v>
      </c>
      <c r="B8375" s="151" t="s">
        <v>83</v>
      </c>
      <c r="C8375" s="151" t="s">
        <v>84</v>
      </c>
      <c r="D8375" s="151" t="s">
        <v>72</v>
      </c>
      <c r="E8375" s="152">
        <v>1</v>
      </c>
      <c r="F8375" s="153">
        <v>125000</v>
      </c>
      <c r="G8375" s="153">
        <v>125000</v>
      </c>
      <c r="H8375" s="50"/>
    </row>
    <row r="8376" spans="1:8" ht="29.25">
      <c r="A8376" s="151" t="s">
        <v>2612</v>
      </c>
      <c r="B8376" s="151" t="s">
        <v>86</v>
      </c>
      <c r="C8376" s="151" t="s">
        <v>87</v>
      </c>
      <c r="D8376" s="151" t="s">
        <v>72</v>
      </c>
      <c r="E8376" s="152">
        <v>8</v>
      </c>
      <c r="F8376" s="153">
        <v>169000</v>
      </c>
      <c r="G8376" s="153">
        <v>1352000</v>
      </c>
      <c r="H8376" s="50"/>
    </row>
    <row r="8377" spans="1:8" ht="29.25">
      <c r="A8377" s="151" t="s">
        <v>2612</v>
      </c>
      <c r="B8377" s="151" t="s">
        <v>79</v>
      </c>
      <c r="C8377" s="151" t="s">
        <v>80</v>
      </c>
      <c r="D8377" s="151" t="s">
        <v>72</v>
      </c>
      <c r="E8377" s="152">
        <v>5</v>
      </c>
      <c r="F8377" s="153">
        <v>129000</v>
      </c>
      <c r="G8377" s="153">
        <v>645000</v>
      </c>
      <c r="H8377" s="50"/>
    </row>
    <row r="8378" spans="1:8" ht="29.25">
      <c r="A8378" s="151" t="s">
        <v>2612</v>
      </c>
      <c r="B8378" s="151" t="s">
        <v>75</v>
      </c>
      <c r="C8378" s="151" t="s">
        <v>76</v>
      </c>
      <c r="D8378" s="151" t="s">
        <v>78</v>
      </c>
      <c r="E8378" s="152">
        <v>4</v>
      </c>
      <c r="F8378" s="153">
        <v>189000</v>
      </c>
      <c r="G8378" s="153">
        <v>756000</v>
      </c>
      <c r="H8378" s="50"/>
    </row>
    <row r="8379" spans="1:8" ht="29.25">
      <c r="A8379" s="151" t="s">
        <v>2612</v>
      </c>
      <c r="B8379" s="151" t="s">
        <v>93</v>
      </c>
      <c r="C8379" s="151" t="s">
        <v>94</v>
      </c>
      <c r="D8379" s="151" t="s">
        <v>72</v>
      </c>
      <c r="E8379" s="152">
        <v>5</v>
      </c>
      <c r="F8379" s="153">
        <v>549000</v>
      </c>
      <c r="G8379" s="153">
        <v>2745000</v>
      </c>
      <c r="H8379" s="50"/>
    </row>
    <row r="8380" spans="1:8" ht="29.25">
      <c r="A8380" s="151" t="s">
        <v>2613</v>
      </c>
      <c r="B8380" s="151" t="s">
        <v>79</v>
      </c>
      <c r="C8380" s="151" t="s">
        <v>80</v>
      </c>
      <c r="D8380" s="151" t="s">
        <v>72</v>
      </c>
      <c r="E8380" s="152">
        <v>3</v>
      </c>
      <c r="F8380" s="153">
        <v>129000</v>
      </c>
      <c r="G8380" s="153">
        <v>387000</v>
      </c>
      <c r="H8380" s="50"/>
    </row>
    <row r="8381" spans="1:8" ht="29.25">
      <c r="A8381" s="151" t="s">
        <v>2613</v>
      </c>
      <c r="B8381" s="151" t="s">
        <v>88</v>
      </c>
      <c r="C8381" s="151" t="s">
        <v>89</v>
      </c>
      <c r="D8381" s="151" t="s">
        <v>72</v>
      </c>
      <c r="E8381" s="152">
        <v>2</v>
      </c>
      <c r="F8381" s="153">
        <v>299000</v>
      </c>
      <c r="G8381" s="153">
        <v>598000</v>
      </c>
      <c r="H8381" s="50"/>
    </row>
    <row r="8382" spans="1:8" ht="29.25">
      <c r="A8382" s="151" t="s">
        <v>2613</v>
      </c>
      <c r="B8382" s="151" t="s">
        <v>96</v>
      </c>
      <c r="C8382" s="151" t="s">
        <v>97</v>
      </c>
      <c r="D8382" s="151" t="s">
        <v>72</v>
      </c>
      <c r="E8382" s="152">
        <v>2</v>
      </c>
      <c r="F8382" s="153">
        <v>449000</v>
      </c>
      <c r="G8382" s="153">
        <v>898000</v>
      </c>
      <c r="H8382" s="50"/>
    </row>
    <row r="8383" spans="1:8" ht="29.25">
      <c r="A8383" s="151" t="s">
        <v>2613</v>
      </c>
      <c r="B8383" s="151" t="s">
        <v>93</v>
      </c>
      <c r="C8383" s="151" t="s">
        <v>94</v>
      </c>
      <c r="D8383" s="151" t="s">
        <v>72</v>
      </c>
      <c r="E8383" s="152">
        <v>1</v>
      </c>
      <c r="F8383" s="153">
        <v>549000</v>
      </c>
      <c r="G8383" s="153">
        <v>549000</v>
      </c>
      <c r="H8383" s="50"/>
    </row>
    <row r="8384" spans="1:8" ht="29.25">
      <c r="A8384" s="151" t="s">
        <v>2613</v>
      </c>
      <c r="B8384" s="151" t="s">
        <v>101</v>
      </c>
      <c r="C8384" s="151" t="s">
        <v>102</v>
      </c>
      <c r="D8384" s="151" t="s">
        <v>78</v>
      </c>
      <c r="E8384" s="152">
        <v>7</v>
      </c>
      <c r="F8384" s="153">
        <v>139000</v>
      </c>
      <c r="G8384" s="153">
        <v>973000</v>
      </c>
      <c r="H8384" s="50"/>
    </row>
    <row r="8385" spans="1:8" ht="29.25">
      <c r="A8385" s="151" t="s">
        <v>2613</v>
      </c>
      <c r="B8385" s="151" t="s">
        <v>73</v>
      </c>
      <c r="C8385" s="151" t="s">
        <v>74</v>
      </c>
      <c r="D8385" s="151" t="s">
        <v>72</v>
      </c>
      <c r="E8385" s="152">
        <v>7</v>
      </c>
      <c r="F8385" s="153">
        <v>119000</v>
      </c>
      <c r="G8385" s="153">
        <v>833000</v>
      </c>
      <c r="H8385" s="50"/>
    </row>
    <row r="8386" spans="1:8" ht="43.5">
      <c r="A8386" s="151" t="s">
        <v>2614</v>
      </c>
      <c r="B8386" s="151" t="s">
        <v>81</v>
      </c>
      <c r="C8386" s="151" t="s">
        <v>82</v>
      </c>
      <c r="D8386" s="151" t="s">
        <v>72</v>
      </c>
      <c r="E8386" s="152">
        <v>12</v>
      </c>
      <c r="F8386" s="153">
        <v>159000</v>
      </c>
      <c r="G8386" s="153">
        <v>1908000</v>
      </c>
      <c r="H8386" s="50"/>
    </row>
    <row r="8387" spans="1:8" ht="43.5">
      <c r="A8387" s="151" t="s">
        <v>2614</v>
      </c>
      <c r="B8387" s="151" t="s">
        <v>91</v>
      </c>
      <c r="C8387" s="151" t="s">
        <v>92</v>
      </c>
      <c r="D8387" s="151" t="s">
        <v>72</v>
      </c>
      <c r="E8387" s="152">
        <v>4</v>
      </c>
      <c r="F8387" s="153">
        <v>249000</v>
      </c>
      <c r="G8387" s="153">
        <v>996000</v>
      </c>
      <c r="H8387" s="50"/>
    </row>
    <row r="8388" spans="1:8" ht="43.5">
      <c r="A8388" s="151" t="s">
        <v>2615</v>
      </c>
      <c r="B8388" s="151" t="s">
        <v>98</v>
      </c>
      <c r="C8388" s="151" t="s">
        <v>99</v>
      </c>
      <c r="D8388" s="151" t="s">
        <v>72</v>
      </c>
      <c r="E8388" s="152">
        <v>2</v>
      </c>
      <c r="F8388" s="153">
        <v>99000</v>
      </c>
      <c r="G8388" s="153">
        <v>198000</v>
      </c>
      <c r="H8388" s="50"/>
    </row>
    <row r="8389" spans="1:8" ht="43.5">
      <c r="A8389" s="151" t="s">
        <v>2615</v>
      </c>
      <c r="B8389" s="151" t="s">
        <v>88</v>
      </c>
      <c r="C8389" s="151" t="s">
        <v>89</v>
      </c>
      <c r="D8389" s="151" t="s">
        <v>72</v>
      </c>
      <c r="E8389" s="152">
        <v>1</v>
      </c>
      <c r="F8389" s="153">
        <v>299000</v>
      </c>
      <c r="G8389" s="153">
        <v>299000</v>
      </c>
      <c r="H8389" s="50"/>
    </row>
    <row r="8390" spans="1:8" ht="43.5">
      <c r="A8390" s="151" t="s">
        <v>2615</v>
      </c>
      <c r="B8390" s="151" t="s">
        <v>86</v>
      </c>
      <c r="C8390" s="151" t="s">
        <v>87</v>
      </c>
      <c r="D8390" s="151" t="s">
        <v>72</v>
      </c>
      <c r="E8390" s="152">
        <v>7</v>
      </c>
      <c r="F8390" s="153">
        <v>169000</v>
      </c>
      <c r="G8390" s="153">
        <v>1183000</v>
      </c>
      <c r="H8390" s="50"/>
    </row>
    <row r="8391" spans="1:8" ht="43.5">
      <c r="A8391" s="151" t="s">
        <v>2615</v>
      </c>
      <c r="B8391" s="151" t="s">
        <v>75</v>
      </c>
      <c r="C8391" s="151" t="s">
        <v>76</v>
      </c>
      <c r="D8391" s="151" t="s">
        <v>78</v>
      </c>
      <c r="E8391" s="152">
        <v>7</v>
      </c>
      <c r="F8391" s="153">
        <v>189000</v>
      </c>
      <c r="G8391" s="153">
        <v>1323000</v>
      </c>
      <c r="H8391" s="50"/>
    </row>
    <row r="8392" spans="1:8" ht="43.5">
      <c r="A8392" s="151" t="s">
        <v>2615</v>
      </c>
      <c r="B8392" s="151" t="s">
        <v>83</v>
      </c>
      <c r="C8392" s="151" t="s">
        <v>84</v>
      </c>
      <c r="D8392" s="151" t="s">
        <v>72</v>
      </c>
      <c r="E8392" s="152">
        <v>11</v>
      </c>
      <c r="F8392" s="153">
        <v>125000</v>
      </c>
      <c r="G8392" s="153">
        <v>1375000</v>
      </c>
      <c r="H8392" s="50"/>
    </row>
    <row r="8393" spans="1:8" ht="43.5">
      <c r="A8393" s="151" t="s">
        <v>2615</v>
      </c>
      <c r="B8393" s="151" t="s">
        <v>91</v>
      </c>
      <c r="C8393" s="151" t="s">
        <v>92</v>
      </c>
      <c r="D8393" s="151" t="s">
        <v>72</v>
      </c>
      <c r="E8393" s="152">
        <v>1</v>
      </c>
      <c r="F8393" s="153">
        <v>249000</v>
      </c>
      <c r="G8393" s="153">
        <v>249000</v>
      </c>
      <c r="H8393" s="50"/>
    </row>
    <row r="8394" spans="1:8" ht="29.25">
      <c r="A8394" s="151" t="s">
        <v>2616</v>
      </c>
      <c r="B8394" s="151" t="s">
        <v>83</v>
      </c>
      <c r="C8394" s="151" t="s">
        <v>84</v>
      </c>
      <c r="D8394" s="151" t="s">
        <v>72</v>
      </c>
      <c r="E8394" s="152">
        <v>5</v>
      </c>
      <c r="F8394" s="153">
        <v>125000</v>
      </c>
      <c r="G8394" s="153">
        <v>625000</v>
      </c>
      <c r="H8394" s="50"/>
    </row>
    <row r="8395" spans="1:8" ht="29.25">
      <c r="A8395" s="151" t="s">
        <v>2616</v>
      </c>
      <c r="B8395" s="151" t="s">
        <v>81</v>
      </c>
      <c r="C8395" s="151" t="s">
        <v>82</v>
      </c>
      <c r="D8395" s="151" t="s">
        <v>72</v>
      </c>
      <c r="E8395" s="152">
        <v>5</v>
      </c>
      <c r="F8395" s="153">
        <v>159000</v>
      </c>
      <c r="G8395" s="153">
        <v>795000</v>
      </c>
      <c r="H8395" s="50"/>
    </row>
    <row r="8396" spans="1:8" ht="43.5">
      <c r="A8396" s="151" t="s">
        <v>2617</v>
      </c>
      <c r="B8396" s="151" t="s">
        <v>93</v>
      </c>
      <c r="C8396" s="151" t="s">
        <v>94</v>
      </c>
      <c r="D8396" s="151" t="s">
        <v>72</v>
      </c>
      <c r="E8396" s="152">
        <v>1</v>
      </c>
      <c r="F8396" s="153">
        <v>549000</v>
      </c>
      <c r="G8396" s="153">
        <v>549000</v>
      </c>
      <c r="H8396" s="50"/>
    </row>
    <row r="8397" spans="1:8" ht="43.5">
      <c r="A8397" s="151" t="s">
        <v>2617</v>
      </c>
      <c r="B8397" s="151" t="s">
        <v>75</v>
      </c>
      <c r="C8397" s="151" t="s">
        <v>76</v>
      </c>
      <c r="D8397" s="151" t="s">
        <v>78</v>
      </c>
      <c r="E8397" s="152">
        <v>5</v>
      </c>
      <c r="F8397" s="153">
        <v>189000</v>
      </c>
      <c r="G8397" s="153">
        <v>945000</v>
      </c>
      <c r="H8397" s="50"/>
    </row>
    <row r="8398" spans="1:8" ht="43.5">
      <c r="A8398" s="151" t="s">
        <v>2617</v>
      </c>
      <c r="B8398" s="151" t="s">
        <v>69</v>
      </c>
      <c r="C8398" s="151" t="s">
        <v>70</v>
      </c>
      <c r="D8398" s="151" t="s">
        <v>72</v>
      </c>
      <c r="E8398" s="152">
        <v>10</v>
      </c>
      <c r="F8398" s="153">
        <v>149000</v>
      </c>
      <c r="G8398" s="153">
        <v>1490000</v>
      </c>
      <c r="H8398" s="50"/>
    </row>
    <row r="8399" spans="1:8" ht="43.5">
      <c r="A8399" s="151" t="s">
        <v>2617</v>
      </c>
      <c r="B8399" s="151" t="s">
        <v>98</v>
      </c>
      <c r="C8399" s="151" t="s">
        <v>99</v>
      </c>
      <c r="D8399" s="151" t="s">
        <v>72</v>
      </c>
      <c r="E8399" s="152">
        <v>4</v>
      </c>
      <c r="F8399" s="153">
        <v>99000</v>
      </c>
      <c r="G8399" s="153">
        <v>396000</v>
      </c>
      <c r="H8399" s="50"/>
    </row>
    <row r="8400" spans="1:8" ht="43.5">
      <c r="A8400" s="151" t="s">
        <v>2617</v>
      </c>
      <c r="B8400" s="151" t="s">
        <v>91</v>
      </c>
      <c r="C8400" s="151" t="s">
        <v>92</v>
      </c>
      <c r="D8400" s="151" t="s">
        <v>72</v>
      </c>
      <c r="E8400" s="152">
        <v>4</v>
      </c>
      <c r="F8400" s="153">
        <v>249000</v>
      </c>
      <c r="G8400" s="153">
        <v>996000</v>
      </c>
      <c r="H8400" s="50"/>
    </row>
    <row r="8401" spans="1:8" ht="43.5">
      <c r="A8401" s="151" t="s">
        <v>2617</v>
      </c>
      <c r="B8401" s="151" t="s">
        <v>88</v>
      </c>
      <c r="C8401" s="151" t="s">
        <v>89</v>
      </c>
      <c r="D8401" s="151" t="s">
        <v>72</v>
      </c>
      <c r="E8401" s="152">
        <v>4</v>
      </c>
      <c r="F8401" s="153">
        <v>299000</v>
      </c>
      <c r="G8401" s="153">
        <v>1196000</v>
      </c>
      <c r="H8401" s="50"/>
    </row>
    <row r="8402" spans="1:8" ht="29.25">
      <c r="A8402" s="151" t="s">
        <v>2618</v>
      </c>
      <c r="B8402" s="151" t="s">
        <v>79</v>
      </c>
      <c r="C8402" s="151" t="s">
        <v>80</v>
      </c>
      <c r="D8402" s="151" t="s">
        <v>72</v>
      </c>
      <c r="E8402" s="152">
        <v>8</v>
      </c>
      <c r="F8402" s="153">
        <v>129000</v>
      </c>
      <c r="G8402" s="153">
        <v>1032000</v>
      </c>
      <c r="H8402" s="50"/>
    </row>
    <row r="8403" spans="1:8" ht="29.25">
      <c r="A8403" s="151" t="s">
        <v>2618</v>
      </c>
      <c r="B8403" s="151" t="s">
        <v>75</v>
      </c>
      <c r="C8403" s="151" t="s">
        <v>76</v>
      </c>
      <c r="D8403" s="151" t="s">
        <v>78</v>
      </c>
      <c r="E8403" s="152">
        <v>5</v>
      </c>
      <c r="F8403" s="153">
        <v>189000</v>
      </c>
      <c r="G8403" s="153">
        <v>945000</v>
      </c>
      <c r="H8403" s="50"/>
    </row>
    <row r="8404" spans="1:8" ht="29.25">
      <c r="A8404" s="151" t="s">
        <v>2618</v>
      </c>
      <c r="B8404" s="151" t="s">
        <v>88</v>
      </c>
      <c r="C8404" s="151" t="s">
        <v>89</v>
      </c>
      <c r="D8404" s="151" t="s">
        <v>72</v>
      </c>
      <c r="E8404" s="152">
        <v>4</v>
      </c>
      <c r="F8404" s="153">
        <v>299000</v>
      </c>
      <c r="G8404" s="153">
        <v>1196000</v>
      </c>
      <c r="H8404" s="50"/>
    </row>
    <row r="8405" spans="1:8" ht="29.25">
      <c r="A8405" s="151" t="s">
        <v>2618</v>
      </c>
      <c r="B8405" s="151" t="s">
        <v>81</v>
      </c>
      <c r="C8405" s="151" t="s">
        <v>82</v>
      </c>
      <c r="D8405" s="151" t="s">
        <v>72</v>
      </c>
      <c r="E8405" s="152">
        <v>9</v>
      </c>
      <c r="F8405" s="153">
        <v>159000</v>
      </c>
      <c r="G8405" s="153">
        <v>1431000</v>
      </c>
      <c r="H8405" s="50"/>
    </row>
    <row r="8406" spans="1:8" ht="29.25">
      <c r="A8406" s="151" t="s">
        <v>2618</v>
      </c>
      <c r="B8406" s="151" t="s">
        <v>98</v>
      </c>
      <c r="C8406" s="151" t="s">
        <v>99</v>
      </c>
      <c r="D8406" s="151" t="s">
        <v>72</v>
      </c>
      <c r="E8406" s="152">
        <v>6</v>
      </c>
      <c r="F8406" s="153">
        <v>99000</v>
      </c>
      <c r="G8406" s="153">
        <v>594000</v>
      </c>
      <c r="H8406" s="50"/>
    </row>
    <row r="8407" spans="1:8" ht="43.5">
      <c r="A8407" s="151" t="s">
        <v>2619</v>
      </c>
      <c r="B8407" s="151" t="s">
        <v>88</v>
      </c>
      <c r="C8407" s="151" t="s">
        <v>89</v>
      </c>
      <c r="D8407" s="151" t="s">
        <v>72</v>
      </c>
      <c r="E8407" s="152">
        <v>5</v>
      </c>
      <c r="F8407" s="153">
        <v>299000</v>
      </c>
      <c r="G8407" s="153">
        <v>1495000</v>
      </c>
      <c r="H8407" s="50"/>
    </row>
    <row r="8408" spans="1:8" ht="43.5">
      <c r="A8408" s="151" t="s">
        <v>2619</v>
      </c>
      <c r="B8408" s="151" t="s">
        <v>101</v>
      </c>
      <c r="C8408" s="151" t="s">
        <v>102</v>
      </c>
      <c r="D8408" s="151" t="s">
        <v>78</v>
      </c>
      <c r="E8408" s="152">
        <v>3</v>
      </c>
      <c r="F8408" s="153">
        <v>139000</v>
      </c>
      <c r="G8408" s="153">
        <v>417000</v>
      </c>
      <c r="H8408" s="50"/>
    </row>
    <row r="8409" spans="1:8" ht="43.5">
      <c r="A8409" s="151" t="s">
        <v>2619</v>
      </c>
      <c r="B8409" s="151" t="s">
        <v>86</v>
      </c>
      <c r="C8409" s="151" t="s">
        <v>87</v>
      </c>
      <c r="D8409" s="151" t="s">
        <v>72</v>
      </c>
      <c r="E8409" s="152">
        <v>3</v>
      </c>
      <c r="F8409" s="153">
        <v>169000</v>
      </c>
      <c r="G8409" s="153">
        <v>507000</v>
      </c>
      <c r="H8409" s="50"/>
    </row>
    <row r="8410" spans="1:8" ht="43.5">
      <c r="A8410" s="151" t="s">
        <v>2619</v>
      </c>
      <c r="B8410" s="151" t="s">
        <v>75</v>
      </c>
      <c r="C8410" s="151" t="s">
        <v>76</v>
      </c>
      <c r="D8410" s="151" t="s">
        <v>78</v>
      </c>
      <c r="E8410" s="152">
        <v>9</v>
      </c>
      <c r="F8410" s="153">
        <v>189000</v>
      </c>
      <c r="G8410" s="153">
        <v>1701000</v>
      </c>
      <c r="H8410" s="50"/>
    </row>
    <row r="8411" spans="1:8" ht="29.25">
      <c r="A8411" s="151" t="s">
        <v>2620</v>
      </c>
      <c r="B8411" s="151" t="s">
        <v>83</v>
      </c>
      <c r="C8411" s="151" t="s">
        <v>84</v>
      </c>
      <c r="D8411" s="151" t="s">
        <v>72</v>
      </c>
      <c r="E8411" s="152">
        <v>10</v>
      </c>
      <c r="F8411" s="153">
        <v>125000</v>
      </c>
      <c r="G8411" s="153">
        <v>1250000</v>
      </c>
      <c r="H8411" s="50"/>
    </row>
    <row r="8412" spans="1:8" ht="29.25">
      <c r="A8412" s="151" t="s">
        <v>2620</v>
      </c>
      <c r="B8412" s="151" t="s">
        <v>96</v>
      </c>
      <c r="C8412" s="151" t="s">
        <v>97</v>
      </c>
      <c r="D8412" s="151" t="s">
        <v>72</v>
      </c>
      <c r="E8412" s="152">
        <v>2</v>
      </c>
      <c r="F8412" s="153">
        <v>449000</v>
      </c>
      <c r="G8412" s="153">
        <v>898000</v>
      </c>
      <c r="H8412" s="50"/>
    </row>
    <row r="8413" spans="1:8" ht="29.25">
      <c r="A8413" s="151" t="s">
        <v>2620</v>
      </c>
      <c r="B8413" s="151" t="s">
        <v>101</v>
      </c>
      <c r="C8413" s="151" t="s">
        <v>102</v>
      </c>
      <c r="D8413" s="151" t="s">
        <v>78</v>
      </c>
      <c r="E8413" s="152">
        <v>2</v>
      </c>
      <c r="F8413" s="153">
        <v>139000</v>
      </c>
      <c r="G8413" s="153">
        <v>278000</v>
      </c>
      <c r="H8413" s="50"/>
    </row>
    <row r="8414" spans="1:8" ht="43.5">
      <c r="A8414" s="151" t="s">
        <v>2621</v>
      </c>
      <c r="B8414" s="151" t="s">
        <v>88</v>
      </c>
      <c r="C8414" s="151" t="s">
        <v>89</v>
      </c>
      <c r="D8414" s="151" t="s">
        <v>72</v>
      </c>
      <c r="E8414" s="152">
        <v>2</v>
      </c>
      <c r="F8414" s="153">
        <v>299000</v>
      </c>
      <c r="G8414" s="153">
        <v>598000</v>
      </c>
      <c r="H8414" s="50"/>
    </row>
    <row r="8415" spans="1:8" ht="43.5">
      <c r="A8415" s="151" t="s">
        <v>2621</v>
      </c>
      <c r="B8415" s="151" t="s">
        <v>73</v>
      </c>
      <c r="C8415" s="151" t="s">
        <v>74</v>
      </c>
      <c r="D8415" s="151" t="s">
        <v>72</v>
      </c>
      <c r="E8415" s="152">
        <v>12</v>
      </c>
      <c r="F8415" s="153">
        <v>119000</v>
      </c>
      <c r="G8415" s="153">
        <v>1428000</v>
      </c>
      <c r="H8415" s="50"/>
    </row>
    <row r="8416" spans="1:8" ht="43.5">
      <c r="A8416" s="151" t="s">
        <v>2621</v>
      </c>
      <c r="B8416" s="151" t="s">
        <v>83</v>
      </c>
      <c r="C8416" s="151" t="s">
        <v>84</v>
      </c>
      <c r="D8416" s="151" t="s">
        <v>72</v>
      </c>
      <c r="E8416" s="152">
        <v>7</v>
      </c>
      <c r="F8416" s="153">
        <v>125000</v>
      </c>
      <c r="G8416" s="153">
        <v>875000</v>
      </c>
      <c r="H8416" s="50"/>
    </row>
    <row r="8417" spans="1:8" ht="43.5">
      <c r="A8417" s="151" t="s">
        <v>2622</v>
      </c>
      <c r="B8417" s="151" t="s">
        <v>86</v>
      </c>
      <c r="C8417" s="151" t="s">
        <v>87</v>
      </c>
      <c r="D8417" s="151" t="s">
        <v>72</v>
      </c>
      <c r="E8417" s="152">
        <v>1</v>
      </c>
      <c r="F8417" s="153">
        <v>169000</v>
      </c>
      <c r="G8417" s="153">
        <v>169000</v>
      </c>
      <c r="H8417" s="50"/>
    </row>
    <row r="8418" spans="1:8" ht="43.5">
      <c r="A8418" s="151" t="s">
        <v>2622</v>
      </c>
      <c r="B8418" s="151" t="s">
        <v>96</v>
      </c>
      <c r="C8418" s="151" t="s">
        <v>97</v>
      </c>
      <c r="D8418" s="151" t="s">
        <v>72</v>
      </c>
      <c r="E8418" s="152">
        <v>5</v>
      </c>
      <c r="F8418" s="153">
        <v>449000</v>
      </c>
      <c r="G8418" s="153">
        <v>2245000</v>
      </c>
      <c r="H8418" s="50"/>
    </row>
    <row r="8419" spans="1:8" ht="43.5">
      <c r="A8419" s="151" t="s">
        <v>2622</v>
      </c>
      <c r="B8419" s="151" t="s">
        <v>69</v>
      </c>
      <c r="C8419" s="151" t="s">
        <v>70</v>
      </c>
      <c r="D8419" s="151" t="s">
        <v>72</v>
      </c>
      <c r="E8419" s="152">
        <v>7</v>
      </c>
      <c r="F8419" s="153">
        <v>149000</v>
      </c>
      <c r="G8419" s="153">
        <v>1043000</v>
      </c>
      <c r="H8419" s="50"/>
    </row>
    <row r="8420" spans="1:8" ht="43.5">
      <c r="A8420" s="151" t="s">
        <v>2622</v>
      </c>
      <c r="B8420" s="151" t="s">
        <v>101</v>
      </c>
      <c r="C8420" s="151" t="s">
        <v>102</v>
      </c>
      <c r="D8420" s="151" t="s">
        <v>78</v>
      </c>
      <c r="E8420" s="152">
        <v>12</v>
      </c>
      <c r="F8420" s="153">
        <v>139000</v>
      </c>
      <c r="G8420" s="153">
        <v>1668000</v>
      </c>
      <c r="H8420" s="50"/>
    </row>
    <row r="8421" spans="1:8" ht="43.5">
      <c r="A8421" s="151" t="s">
        <v>2622</v>
      </c>
      <c r="B8421" s="151" t="s">
        <v>75</v>
      </c>
      <c r="C8421" s="151" t="s">
        <v>76</v>
      </c>
      <c r="D8421" s="151" t="s">
        <v>78</v>
      </c>
      <c r="E8421" s="152">
        <v>3</v>
      </c>
      <c r="F8421" s="153">
        <v>189000</v>
      </c>
      <c r="G8421" s="153">
        <v>567000</v>
      </c>
      <c r="H8421" s="50"/>
    </row>
    <row r="8422" spans="1:8" ht="43.5">
      <c r="A8422" s="151" t="s">
        <v>2623</v>
      </c>
      <c r="B8422" s="151" t="s">
        <v>73</v>
      </c>
      <c r="C8422" s="151" t="s">
        <v>74</v>
      </c>
      <c r="D8422" s="151" t="s">
        <v>72</v>
      </c>
      <c r="E8422" s="152">
        <v>8</v>
      </c>
      <c r="F8422" s="153">
        <v>119000</v>
      </c>
      <c r="G8422" s="153">
        <v>952000</v>
      </c>
      <c r="H8422" s="50"/>
    </row>
    <row r="8423" spans="1:8" ht="43.5">
      <c r="A8423" s="151" t="s">
        <v>2623</v>
      </c>
      <c r="B8423" s="151" t="s">
        <v>98</v>
      </c>
      <c r="C8423" s="151" t="s">
        <v>99</v>
      </c>
      <c r="D8423" s="151" t="s">
        <v>72</v>
      </c>
      <c r="E8423" s="152">
        <v>5</v>
      </c>
      <c r="F8423" s="153">
        <v>99000</v>
      </c>
      <c r="G8423" s="153">
        <v>495000</v>
      </c>
      <c r="H8423" s="50"/>
    </row>
    <row r="8424" spans="1:8" ht="43.5">
      <c r="A8424" s="151" t="s">
        <v>2623</v>
      </c>
      <c r="B8424" s="151" t="s">
        <v>88</v>
      </c>
      <c r="C8424" s="151" t="s">
        <v>89</v>
      </c>
      <c r="D8424" s="151" t="s">
        <v>72</v>
      </c>
      <c r="E8424" s="152">
        <v>3</v>
      </c>
      <c r="F8424" s="153">
        <v>299000</v>
      </c>
      <c r="G8424" s="153">
        <v>897000</v>
      </c>
      <c r="H8424" s="50"/>
    </row>
    <row r="8425" spans="1:8" ht="43.5">
      <c r="A8425" s="151" t="s">
        <v>2624</v>
      </c>
      <c r="B8425" s="151" t="s">
        <v>88</v>
      </c>
      <c r="C8425" s="151" t="s">
        <v>89</v>
      </c>
      <c r="D8425" s="151" t="s">
        <v>72</v>
      </c>
      <c r="E8425" s="152">
        <v>3</v>
      </c>
      <c r="F8425" s="153">
        <v>299000</v>
      </c>
      <c r="G8425" s="153">
        <v>897000</v>
      </c>
      <c r="H8425" s="50"/>
    </row>
    <row r="8426" spans="1:8" ht="43.5">
      <c r="A8426" s="151" t="s">
        <v>2624</v>
      </c>
      <c r="B8426" s="151" t="s">
        <v>69</v>
      </c>
      <c r="C8426" s="151" t="s">
        <v>70</v>
      </c>
      <c r="D8426" s="151" t="s">
        <v>72</v>
      </c>
      <c r="E8426" s="152">
        <v>2</v>
      </c>
      <c r="F8426" s="153">
        <v>149000</v>
      </c>
      <c r="G8426" s="153">
        <v>298000</v>
      </c>
      <c r="H8426" s="50"/>
    </row>
    <row r="8427" spans="1:8" ht="29.25">
      <c r="A8427" s="151" t="s">
        <v>2625</v>
      </c>
      <c r="B8427" s="151" t="s">
        <v>96</v>
      </c>
      <c r="C8427" s="151" t="s">
        <v>97</v>
      </c>
      <c r="D8427" s="151" t="s">
        <v>72</v>
      </c>
      <c r="E8427" s="152">
        <v>2</v>
      </c>
      <c r="F8427" s="153">
        <v>449000</v>
      </c>
      <c r="G8427" s="153">
        <v>898000</v>
      </c>
      <c r="H8427" s="50"/>
    </row>
    <row r="8428" spans="1:8" ht="29.25">
      <c r="A8428" s="151" t="s">
        <v>2625</v>
      </c>
      <c r="B8428" s="151" t="s">
        <v>88</v>
      </c>
      <c r="C8428" s="151" t="s">
        <v>89</v>
      </c>
      <c r="D8428" s="151" t="s">
        <v>72</v>
      </c>
      <c r="E8428" s="152">
        <v>6</v>
      </c>
      <c r="F8428" s="153">
        <v>299000</v>
      </c>
      <c r="G8428" s="153">
        <v>1794000</v>
      </c>
      <c r="H8428" s="50"/>
    </row>
    <row r="8429" spans="1:8" ht="29.25">
      <c r="A8429" s="151" t="s">
        <v>2625</v>
      </c>
      <c r="B8429" s="151" t="s">
        <v>75</v>
      </c>
      <c r="C8429" s="151" t="s">
        <v>76</v>
      </c>
      <c r="D8429" s="151" t="s">
        <v>78</v>
      </c>
      <c r="E8429" s="152">
        <v>6</v>
      </c>
      <c r="F8429" s="153">
        <v>189000</v>
      </c>
      <c r="G8429" s="153">
        <v>1134000</v>
      </c>
      <c r="H8429" s="50"/>
    </row>
    <row r="8430" spans="1:8" ht="29.25">
      <c r="A8430" s="151" t="s">
        <v>2625</v>
      </c>
      <c r="B8430" s="151" t="s">
        <v>86</v>
      </c>
      <c r="C8430" s="151" t="s">
        <v>87</v>
      </c>
      <c r="D8430" s="151" t="s">
        <v>72</v>
      </c>
      <c r="E8430" s="152">
        <v>8</v>
      </c>
      <c r="F8430" s="153">
        <v>169000</v>
      </c>
      <c r="G8430" s="153">
        <v>1352000</v>
      </c>
      <c r="H8430" s="50"/>
    </row>
    <row r="8431" spans="1:8" ht="43.5">
      <c r="A8431" s="151" t="s">
        <v>2626</v>
      </c>
      <c r="B8431" s="151" t="s">
        <v>88</v>
      </c>
      <c r="C8431" s="151" t="s">
        <v>89</v>
      </c>
      <c r="D8431" s="151" t="s">
        <v>72</v>
      </c>
      <c r="E8431" s="152">
        <v>7</v>
      </c>
      <c r="F8431" s="153">
        <v>299000</v>
      </c>
      <c r="G8431" s="153">
        <v>2093000</v>
      </c>
      <c r="H8431" s="50"/>
    </row>
    <row r="8432" spans="1:8" ht="43.5">
      <c r="A8432" s="151" t="s">
        <v>2626</v>
      </c>
      <c r="B8432" s="151" t="s">
        <v>101</v>
      </c>
      <c r="C8432" s="151" t="s">
        <v>102</v>
      </c>
      <c r="D8432" s="151" t="s">
        <v>78</v>
      </c>
      <c r="E8432" s="152">
        <v>12</v>
      </c>
      <c r="F8432" s="153">
        <v>139000</v>
      </c>
      <c r="G8432" s="153">
        <v>1668000</v>
      </c>
      <c r="H8432" s="50"/>
    </row>
    <row r="8433" spans="1:8" ht="29.25">
      <c r="A8433" s="151" t="s">
        <v>2627</v>
      </c>
      <c r="B8433" s="151" t="s">
        <v>96</v>
      </c>
      <c r="C8433" s="151" t="s">
        <v>97</v>
      </c>
      <c r="D8433" s="151" t="s">
        <v>72</v>
      </c>
      <c r="E8433" s="152">
        <v>5</v>
      </c>
      <c r="F8433" s="153">
        <v>449000</v>
      </c>
      <c r="G8433" s="153">
        <v>2245000</v>
      </c>
      <c r="H8433" s="50"/>
    </row>
    <row r="8434" spans="1:8" ht="29.25">
      <c r="A8434" s="151" t="s">
        <v>2627</v>
      </c>
      <c r="B8434" s="151" t="s">
        <v>88</v>
      </c>
      <c r="C8434" s="151" t="s">
        <v>89</v>
      </c>
      <c r="D8434" s="151" t="s">
        <v>72</v>
      </c>
      <c r="E8434" s="152">
        <v>2</v>
      </c>
      <c r="F8434" s="153">
        <v>299000</v>
      </c>
      <c r="G8434" s="153">
        <v>598000</v>
      </c>
      <c r="H8434" s="50"/>
    </row>
    <row r="8435" spans="1:8" ht="29.25">
      <c r="A8435" s="151" t="s">
        <v>2627</v>
      </c>
      <c r="B8435" s="151" t="s">
        <v>91</v>
      </c>
      <c r="C8435" s="151" t="s">
        <v>92</v>
      </c>
      <c r="D8435" s="151" t="s">
        <v>72</v>
      </c>
      <c r="E8435" s="152">
        <v>5</v>
      </c>
      <c r="F8435" s="153">
        <v>249000</v>
      </c>
      <c r="G8435" s="153">
        <v>1245000</v>
      </c>
      <c r="H8435" s="50"/>
    </row>
    <row r="8436" spans="1:8" ht="29.25">
      <c r="A8436" s="151" t="s">
        <v>2627</v>
      </c>
      <c r="B8436" s="151" t="s">
        <v>69</v>
      </c>
      <c r="C8436" s="151" t="s">
        <v>70</v>
      </c>
      <c r="D8436" s="151" t="s">
        <v>72</v>
      </c>
      <c r="E8436" s="152">
        <v>3</v>
      </c>
      <c r="F8436" s="153">
        <v>149000</v>
      </c>
      <c r="G8436" s="153">
        <v>447000</v>
      </c>
      <c r="H8436" s="50"/>
    </row>
    <row r="8437" spans="1:8" ht="29.25">
      <c r="A8437" s="151" t="s">
        <v>2627</v>
      </c>
      <c r="B8437" s="151" t="s">
        <v>73</v>
      </c>
      <c r="C8437" s="151" t="s">
        <v>74</v>
      </c>
      <c r="D8437" s="151" t="s">
        <v>72</v>
      </c>
      <c r="E8437" s="152">
        <v>10</v>
      </c>
      <c r="F8437" s="153">
        <v>119000</v>
      </c>
      <c r="G8437" s="153">
        <v>1190000</v>
      </c>
      <c r="H8437" s="50"/>
    </row>
    <row r="8438" spans="1:8" ht="29.25">
      <c r="A8438" s="151" t="s">
        <v>2628</v>
      </c>
      <c r="B8438" s="151" t="s">
        <v>69</v>
      </c>
      <c r="C8438" s="151" t="s">
        <v>70</v>
      </c>
      <c r="D8438" s="151" t="s">
        <v>72</v>
      </c>
      <c r="E8438" s="152">
        <v>4</v>
      </c>
      <c r="F8438" s="153">
        <v>149000</v>
      </c>
      <c r="G8438" s="153">
        <v>596000</v>
      </c>
      <c r="H8438" s="50"/>
    </row>
    <row r="8439" spans="1:8" ht="29.25">
      <c r="A8439" s="151" t="s">
        <v>2628</v>
      </c>
      <c r="B8439" s="151" t="s">
        <v>98</v>
      </c>
      <c r="C8439" s="151" t="s">
        <v>99</v>
      </c>
      <c r="D8439" s="151" t="s">
        <v>72</v>
      </c>
      <c r="E8439" s="152">
        <v>12</v>
      </c>
      <c r="F8439" s="153">
        <v>99000</v>
      </c>
      <c r="G8439" s="153">
        <v>1188000</v>
      </c>
      <c r="H8439" s="50"/>
    </row>
    <row r="8440" spans="1:8" ht="29.25">
      <c r="A8440" s="151" t="s">
        <v>2628</v>
      </c>
      <c r="B8440" s="151" t="s">
        <v>96</v>
      </c>
      <c r="C8440" s="151" t="s">
        <v>97</v>
      </c>
      <c r="D8440" s="151" t="s">
        <v>72</v>
      </c>
      <c r="E8440" s="152">
        <v>1</v>
      </c>
      <c r="F8440" s="153">
        <v>449000</v>
      </c>
      <c r="G8440" s="153">
        <v>449000</v>
      </c>
      <c r="H8440" s="50"/>
    </row>
    <row r="8441" spans="1:8" ht="29.25">
      <c r="A8441" s="151" t="s">
        <v>2629</v>
      </c>
      <c r="B8441" s="151" t="s">
        <v>96</v>
      </c>
      <c r="C8441" s="151" t="s">
        <v>97</v>
      </c>
      <c r="D8441" s="151" t="s">
        <v>72</v>
      </c>
      <c r="E8441" s="152">
        <v>4</v>
      </c>
      <c r="F8441" s="153">
        <v>449000</v>
      </c>
      <c r="G8441" s="153">
        <v>1796000</v>
      </c>
      <c r="H8441" s="50"/>
    </row>
    <row r="8442" spans="1:8" ht="29.25">
      <c r="A8442" s="151" t="s">
        <v>2629</v>
      </c>
      <c r="B8442" s="151" t="s">
        <v>91</v>
      </c>
      <c r="C8442" s="151" t="s">
        <v>92</v>
      </c>
      <c r="D8442" s="151" t="s">
        <v>72</v>
      </c>
      <c r="E8442" s="152">
        <v>2</v>
      </c>
      <c r="F8442" s="153">
        <v>249000</v>
      </c>
      <c r="G8442" s="153">
        <v>498000</v>
      </c>
      <c r="H8442" s="50"/>
    </row>
    <row r="8443" spans="1:8" ht="29.25">
      <c r="A8443" s="151" t="s">
        <v>2629</v>
      </c>
      <c r="B8443" s="151" t="s">
        <v>83</v>
      </c>
      <c r="C8443" s="151" t="s">
        <v>84</v>
      </c>
      <c r="D8443" s="151" t="s">
        <v>72</v>
      </c>
      <c r="E8443" s="152">
        <v>9</v>
      </c>
      <c r="F8443" s="153">
        <v>125000</v>
      </c>
      <c r="G8443" s="153">
        <v>1125000</v>
      </c>
      <c r="H8443" s="50"/>
    </row>
    <row r="8444" spans="1:8" ht="29.25">
      <c r="A8444" s="151" t="s">
        <v>2629</v>
      </c>
      <c r="B8444" s="151" t="s">
        <v>69</v>
      </c>
      <c r="C8444" s="151" t="s">
        <v>70</v>
      </c>
      <c r="D8444" s="151" t="s">
        <v>72</v>
      </c>
      <c r="E8444" s="152">
        <v>4</v>
      </c>
      <c r="F8444" s="153">
        <v>149000</v>
      </c>
      <c r="G8444" s="153">
        <v>596000</v>
      </c>
      <c r="H8444" s="50"/>
    </row>
    <row r="8445" spans="1:8" ht="29.25">
      <c r="A8445" s="151" t="s">
        <v>2629</v>
      </c>
      <c r="B8445" s="151" t="s">
        <v>93</v>
      </c>
      <c r="C8445" s="151" t="s">
        <v>94</v>
      </c>
      <c r="D8445" s="151" t="s">
        <v>72</v>
      </c>
      <c r="E8445" s="152">
        <v>2</v>
      </c>
      <c r="F8445" s="153">
        <v>549000</v>
      </c>
      <c r="G8445" s="153">
        <v>1098000</v>
      </c>
      <c r="H8445" s="50"/>
    </row>
    <row r="8446" spans="1:8" ht="29.25">
      <c r="A8446" s="151" t="s">
        <v>2629</v>
      </c>
      <c r="B8446" s="151" t="s">
        <v>75</v>
      </c>
      <c r="C8446" s="151" t="s">
        <v>76</v>
      </c>
      <c r="D8446" s="151" t="s">
        <v>78</v>
      </c>
      <c r="E8446" s="152">
        <v>11</v>
      </c>
      <c r="F8446" s="153">
        <v>189000</v>
      </c>
      <c r="G8446" s="153">
        <v>2079000</v>
      </c>
      <c r="H8446" s="50"/>
    </row>
    <row r="8447" spans="1:8" ht="43.5">
      <c r="A8447" s="151" t="s">
        <v>2630</v>
      </c>
      <c r="B8447" s="151" t="s">
        <v>83</v>
      </c>
      <c r="C8447" s="151" t="s">
        <v>84</v>
      </c>
      <c r="D8447" s="151" t="s">
        <v>72</v>
      </c>
      <c r="E8447" s="152">
        <v>3</v>
      </c>
      <c r="F8447" s="153">
        <v>125000</v>
      </c>
      <c r="G8447" s="153">
        <v>375000</v>
      </c>
      <c r="H8447" s="50"/>
    </row>
    <row r="8448" spans="1:8" ht="43.5">
      <c r="A8448" s="151" t="s">
        <v>2630</v>
      </c>
      <c r="B8448" s="151" t="s">
        <v>98</v>
      </c>
      <c r="C8448" s="151" t="s">
        <v>99</v>
      </c>
      <c r="D8448" s="151" t="s">
        <v>72</v>
      </c>
      <c r="E8448" s="152">
        <v>12</v>
      </c>
      <c r="F8448" s="153">
        <v>99000</v>
      </c>
      <c r="G8448" s="153">
        <v>1188000</v>
      </c>
      <c r="H8448" s="50"/>
    </row>
    <row r="8449" spans="1:8" ht="43.5">
      <c r="A8449" s="151" t="s">
        <v>2630</v>
      </c>
      <c r="B8449" s="151" t="s">
        <v>86</v>
      </c>
      <c r="C8449" s="151" t="s">
        <v>87</v>
      </c>
      <c r="D8449" s="151" t="s">
        <v>72</v>
      </c>
      <c r="E8449" s="152">
        <v>5</v>
      </c>
      <c r="F8449" s="153">
        <v>169000</v>
      </c>
      <c r="G8449" s="153">
        <v>845000</v>
      </c>
      <c r="H8449" s="50"/>
    </row>
    <row r="8450" spans="1:8" ht="43.5">
      <c r="A8450" s="151" t="s">
        <v>2630</v>
      </c>
      <c r="B8450" s="151" t="s">
        <v>79</v>
      </c>
      <c r="C8450" s="151" t="s">
        <v>80</v>
      </c>
      <c r="D8450" s="151" t="s">
        <v>72</v>
      </c>
      <c r="E8450" s="152">
        <v>10</v>
      </c>
      <c r="F8450" s="153">
        <v>129000</v>
      </c>
      <c r="G8450" s="153">
        <v>1290000</v>
      </c>
      <c r="H8450" s="50"/>
    </row>
    <row r="8451" spans="1:8" ht="43.5">
      <c r="A8451" s="151" t="s">
        <v>2630</v>
      </c>
      <c r="B8451" s="151" t="s">
        <v>93</v>
      </c>
      <c r="C8451" s="151" t="s">
        <v>94</v>
      </c>
      <c r="D8451" s="151" t="s">
        <v>72</v>
      </c>
      <c r="E8451" s="152">
        <v>3</v>
      </c>
      <c r="F8451" s="153">
        <v>549000</v>
      </c>
      <c r="G8451" s="153">
        <v>1647000</v>
      </c>
      <c r="H8451" s="50"/>
    </row>
    <row r="8452" spans="1:8" ht="43.5">
      <c r="A8452" s="151" t="s">
        <v>2630</v>
      </c>
      <c r="B8452" s="151" t="s">
        <v>88</v>
      </c>
      <c r="C8452" s="151" t="s">
        <v>89</v>
      </c>
      <c r="D8452" s="151" t="s">
        <v>72</v>
      </c>
      <c r="E8452" s="152">
        <v>4</v>
      </c>
      <c r="F8452" s="153">
        <v>299000</v>
      </c>
      <c r="G8452" s="153">
        <v>1196000</v>
      </c>
      <c r="H8452" s="50"/>
    </row>
    <row r="8453" spans="1:8" ht="43.5">
      <c r="A8453" s="151" t="s">
        <v>2631</v>
      </c>
      <c r="B8453" s="151" t="s">
        <v>81</v>
      </c>
      <c r="C8453" s="151" t="s">
        <v>82</v>
      </c>
      <c r="D8453" s="151" t="s">
        <v>72</v>
      </c>
      <c r="E8453" s="152">
        <v>1</v>
      </c>
      <c r="F8453" s="153">
        <v>159000</v>
      </c>
      <c r="G8453" s="153">
        <v>159000</v>
      </c>
      <c r="H8453" s="50"/>
    </row>
    <row r="8454" spans="1:8" ht="29.25">
      <c r="A8454" s="151" t="s">
        <v>2632</v>
      </c>
      <c r="B8454" s="151" t="s">
        <v>83</v>
      </c>
      <c r="C8454" s="151" t="s">
        <v>84</v>
      </c>
      <c r="D8454" s="151" t="s">
        <v>72</v>
      </c>
      <c r="E8454" s="152">
        <v>6</v>
      </c>
      <c r="F8454" s="153">
        <v>125000</v>
      </c>
      <c r="G8454" s="153">
        <v>750000</v>
      </c>
      <c r="H8454" s="50"/>
    </row>
    <row r="8455" spans="1:8" ht="29.25">
      <c r="A8455" s="151" t="s">
        <v>2632</v>
      </c>
      <c r="B8455" s="151" t="s">
        <v>93</v>
      </c>
      <c r="C8455" s="151" t="s">
        <v>94</v>
      </c>
      <c r="D8455" s="151" t="s">
        <v>72</v>
      </c>
      <c r="E8455" s="152">
        <v>3</v>
      </c>
      <c r="F8455" s="153">
        <v>549000</v>
      </c>
      <c r="G8455" s="153">
        <v>1647000</v>
      </c>
      <c r="H8455" s="50"/>
    </row>
    <row r="8456" spans="1:8" ht="29.25">
      <c r="A8456" s="151" t="s">
        <v>2632</v>
      </c>
      <c r="B8456" s="151" t="s">
        <v>79</v>
      </c>
      <c r="C8456" s="151" t="s">
        <v>80</v>
      </c>
      <c r="D8456" s="151" t="s">
        <v>72</v>
      </c>
      <c r="E8456" s="152">
        <v>3</v>
      </c>
      <c r="F8456" s="153">
        <v>129000</v>
      </c>
      <c r="G8456" s="153">
        <v>387000</v>
      </c>
      <c r="H8456" s="50"/>
    </row>
    <row r="8457" spans="1:8" ht="29.25">
      <c r="A8457" s="151" t="s">
        <v>2632</v>
      </c>
      <c r="B8457" s="151" t="s">
        <v>98</v>
      </c>
      <c r="C8457" s="151" t="s">
        <v>99</v>
      </c>
      <c r="D8457" s="151" t="s">
        <v>72</v>
      </c>
      <c r="E8457" s="152">
        <v>8</v>
      </c>
      <c r="F8457" s="153">
        <v>99000</v>
      </c>
      <c r="G8457" s="153">
        <v>792000</v>
      </c>
      <c r="H8457" s="50"/>
    </row>
    <row r="8458" spans="1:8" ht="29.25">
      <c r="A8458" s="151" t="s">
        <v>2632</v>
      </c>
      <c r="B8458" s="151" t="s">
        <v>91</v>
      </c>
      <c r="C8458" s="151" t="s">
        <v>92</v>
      </c>
      <c r="D8458" s="151" t="s">
        <v>72</v>
      </c>
      <c r="E8458" s="152">
        <v>1</v>
      </c>
      <c r="F8458" s="153">
        <v>249000</v>
      </c>
      <c r="G8458" s="153">
        <v>249000</v>
      </c>
      <c r="H8458" s="50"/>
    </row>
    <row r="8459" spans="1:8" ht="43.5">
      <c r="A8459" s="151" t="s">
        <v>2633</v>
      </c>
      <c r="B8459" s="151" t="s">
        <v>75</v>
      </c>
      <c r="C8459" s="151" t="s">
        <v>76</v>
      </c>
      <c r="D8459" s="151" t="s">
        <v>78</v>
      </c>
      <c r="E8459" s="152">
        <v>9</v>
      </c>
      <c r="F8459" s="153">
        <v>189000</v>
      </c>
      <c r="G8459" s="153">
        <v>1701000</v>
      </c>
      <c r="H8459" s="50"/>
    </row>
    <row r="8460" spans="1:8" ht="43.5">
      <c r="A8460" s="151" t="s">
        <v>2633</v>
      </c>
      <c r="B8460" s="151" t="s">
        <v>88</v>
      </c>
      <c r="C8460" s="151" t="s">
        <v>89</v>
      </c>
      <c r="D8460" s="151" t="s">
        <v>72</v>
      </c>
      <c r="E8460" s="152">
        <v>6</v>
      </c>
      <c r="F8460" s="153">
        <v>299000</v>
      </c>
      <c r="G8460" s="153">
        <v>1794000</v>
      </c>
      <c r="H8460" s="50"/>
    </row>
    <row r="8461" spans="1:8" ht="43.5">
      <c r="A8461" s="151" t="s">
        <v>2633</v>
      </c>
      <c r="B8461" s="151" t="s">
        <v>98</v>
      </c>
      <c r="C8461" s="151" t="s">
        <v>99</v>
      </c>
      <c r="D8461" s="151" t="s">
        <v>72</v>
      </c>
      <c r="E8461" s="152">
        <v>11</v>
      </c>
      <c r="F8461" s="153">
        <v>99000</v>
      </c>
      <c r="G8461" s="153">
        <v>1089000</v>
      </c>
      <c r="H8461" s="50"/>
    </row>
    <row r="8462" spans="1:8" ht="43.5">
      <c r="A8462" s="151" t="s">
        <v>2633</v>
      </c>
      <c r="B8462" s="151" t="s">
        <v>79</v>
      </c>
      <c r="C8462" s="151" t="s">
        <v>80</v>
      </c>
      <c r="D8462" s="151" t="s">
        <v>72</v>
      </c>
      <c r="E8462" s="152">
        <v>4</v>
      </c>
      <c r="F8462" s="153">
        <v>129000</v>
      </c>
      <c r="G8462" s="153">
        <v>516000</v>
      </c>
      <c r="H8462" s="50"/>
    </row>
    <row r="8463" spans="1:8" ht="43.5">
      <c r="A8463" s="151" t="s">
        <v>2634</v>
      </c>
      <c r="B8463" s="151" t="s">
        <v>88</v>
      </c>
      <c r="C8463" s="151" t="s">
        <v>89</v>
      </c>
      <c r="D8463" s="151" t="s">
        <v>72</v>
      </c>
      <c r="E8463" s="152">
        <v>6</v>
      </c>
      <c r="F8463" s="153">
        <v>299000</v>
      </c>
      <c r="G8463" s="153">
        <v>1794000</v>
      </c>
      <c r="H8463" s="50"/>
    </row>
    <row r="8464" spans="1:8" ht="43.5">
      <c r="A8464" s="151" t="s">
        <v>2634</v>
      </c>
      <c r="B8464" s="151" t="s">
        <v>83</v>
      </c>
      <c r="C8464" s="151" t="s">
        <v>84</v>
      </c>
      <c r="D8464" s="151" t="s">
        <v>72</v>
      </c>
      <c r="E8464" s="152">
        <v>3</v>
      </c>
      <c r="F8464" s="153">
        <v>125000</v>
      </c>
      <c r="G8464" s="153">
        <v>375000</v>
      </c>
      <c r="H8464" s="50"/>
    </row>
    <row r="8465" spans="1:8" ht="43.5">
      <c r="A8465" s="151" t="s">
        <v>2634</v>
      </c>
      <c r="B8465" s="151" t="s">
        <v>79</v>
      </c>
      <c r="C8465" s="151" t="s">
        <v>80</v>
      </c>
      <c r="D8465" s="151" t="s">
        <v>72</v>
      </c>
      <c r="E8465" s="152">
        <v>8</v>
      </c>
      <c r="F8465" s="153">
        <v>129000</v>
      </c>
      <c r="G8465" s="153">
        <v>1032000</v>
      </c>
      <c r="H8465" s="50"/>
    </row>
    <row r="8466" spans="1:8" ht="43.5">
      <c r="A8466" s="151" t="s">
        <v>2634</v>
      </c>
      <c r="B8466" s="151" t="s">
        <v>73</v>
      </c>
      <c r="C8466" s="151" t="s">
        <v>74</v>
      </c>
      <c r="D8466" s="151" t="s">
        <v>72</v>
      </c>
      <c r="E8466" s="152">
        <v>5</v>
      </c>
      <c r="F8466" s="153">
        <v>119000</v>
      </c>
      <c r="G8466" s="153">
        <v>595000</v>
      </c>
      <c r="H8466" s="50"/>
    </row>
    <row r="8467" spans="1:8" ht="43.5">
      <c r="A8467" s="151" t="s">
        <v>2635</v>
      </c>
      <c r="B8467" s="151" t="s">
        <v>88</v>
      </c>
      <c r="C8467" s="151" t="s">
        <v>89</v>
      </c>
      <c r="D8467" s="151" t="s">
        <v>72</v>
      </c>
      <c r="E8467" s="152">
        <v>6</v>
      </c>
      <c r="F8467" s="153">
        <v>299000</v>
      </c>
      <c r="G8467" s="153">
        <v>1794000</v>
      </c>
      <c r="H8467" s="50"/>
    </row>
    <row r="8468" spans="1:8" ht="43.5">
      <c r="A8468" s="151" t="s">
        <v>2635</v>
      </c>
      <c r="B8468" s="151" t="s">
        <v>86</v>
      </c>
      <c r="C8468" s="151" t="s">
        <v>87</v>
      </c>
      <c r="D8468" s="151" t="s">
        <v>72</v>
      </c>
      <c r="E8468" s="152">
        <v>12</v>
      </c>
      <c r="F8468" s="153">
        <v>169000</v>
      </c>
      <c r="G8468" s="153">
        <v>2028000</v>
      </c>
      <c r="H8468" s="50"/>
    </row>
    <row r="8469" spans="1:8" ht="43.5">
      <c r="A8469" s="151" t="s">
        <v>2635</v>
      </c>
      <c r="B8469" s="151" t="s">
        <v>101</v>
      </c>
      <c r="C8469" s="151" t="s">
        <v>102</v>
      </c>
      <c r="D8469" s="151" t="s">
        <v>78</v>
      </c>
      <c r="E8469" s="152">
        <v>11</v>
      </c>
      <c r="F8469" s="153">
        <v>139000</v>
      </c>
      <c r="G8469" s="153">
        <v>1529000</v>
      </c>
      <c r="H8469" s="50"/>
    </row>
    <row r="8470" spans="1:8" ht="43.5">
      <c r="A8470" s="151" t="s">
        <v>2635</v>
      </c>
      <c r="B8470" s="151" t="s">
        <v>96</v>
      </c>
      <c r="C8470" s="151" t="s">
        <v>97</v>
      </c>
      <c r="D8470" s="151" t="s">
        <v>72</v>
      </c>
      <c r="E8470" s="152">
        <v>4</v>
      </c>
      <c r="F8470" s="153">
        <v>449000</v>
      </c>
      <c r="G8470" s="153">
        <v>1796000</v>
      </c>
      <c r="H8470" s="50"/>
    </row>
    <row r="8471" spans="1:8" ht="29.25">
      <c r="A8471" s="151" t="s">
        <v>2636</v>
      </c>
      <c r="B8471" s="151" t="s">
        <v>91</v>
      </c>
      <c r="C8471" s="151" t="s">
        <v>92</v>
      </c>
      <c r="D8471" s="151" t="s">
        <v>72</v>
      </c>
      <c r="E8471" s="152">
        <v>5</v>
      </c>
      <c r="F8471" s="153">
        <v>249000</v>
      </c>
      <c r="G8471" s="153">
        <v>1245000</v>
      </c>
      <c r="H8471" s="50"/>
    </row>
    <row r="8472" spans="1:8" ht="29.25">
      <c r="A8472" s="151" t="s">
        <v>2636</v>
      </c>
      <c r="B8472" s="151" t="s">
        <v>73</v>
      </c>
      <c r="C8472" s="151" t="s">
        <v>74</v>
      </c>
      <c r="D8472" s="151" t="s">
        <v>72</v>
      </c>
      <c r="E8472" s="152">
        <v>1</v>
      </c>
      <c r="F8472" s="153">
        <v>119000</v>
      </c>
      <c r="G8472" s="153">
        <v>119000</v>
      </c>
      <c r="H8472" s="50"/>
    </row>
    <row r="8473" spans="1:8" ht="29.25">
      <c r="A8473" s="151" t="s">
        <v>2636</v>
      </c>
      <c r="B8473" s="151" t="s">
        <v>83</v>
      </c>
      <c r="C8473" s="151" t="s">
        <v>84</v>
      </c>
      <c r="D8473" s="151" t="s">
        <v>72</v>
      </c>
      <c r="E8473" s="152">
        <v>6</v>
      </c>
      <c r="F8473" s="153">
        <v>125000</v>
      </c>
      <c r="G8473" s="153">
        <v>750000</v>
      </c>
      <c r="H8473" s="50"/>
    </row>
    <row r="8474" spans="1:8" ht="29.25">
      <c r="A8474" s="151" t="s">
        <v>2636</v>
      </c>
      <c r="B8474" s="151" t="s">
        <v>69</v>
      </c>
      <c r="C8474" s="151" t="s">
        <v>70</v>
      </c>
      <c r="D8474" s="151" t="s">
        <v>72</v>
      </c>
      <c r="E8474" s="152">
        <v>12</v>
      </c>
      <c r="F8474" s="153">
        <v>149000</v>
      </c>
      <c r="G8474" s="153">
        <v>1788000</v>
      </c>
      <c r="H8474" s="50"/>
    </row>
    <row r="8475" spans="1:8" ht="29.25">
      <c r="A8475" s="151" t="s">
        <v>2636</v>
      </c>
      <c r="B8475" s="151" t="s">
        <v>79</v>
      </c>
      <c r="C8475" s="151" t="s">
        <v>80</v>
      </c>
      <c r="D8475" s="151" t="s">
        <v>72</v>
      </c>
      <c r="E8475" s="152">
        <v>9</v>
      </c>
      <c r="F8475" s="153">
        <v>129000</v>
      </c>
      <c r="G8475" s="153">
        <v>1161000</v>
      </c>
      <c r="H8475" s="50"/>
    </row>
    <row r="8476" spans="1:8" ht="43.5">
      <c r="A8476" s="151" t="s">
        <v>2637</v>
      </c>
      <c r="B8476" s="151" t="s">
        <v>96</v>
      </c>
      <c r="C8476" s="151" t="s">
        <v>97</v>
      </c>
      <c r="D8476" s="151" t="s">
        <v>72</v>
      </c>
      <c r="E8476" s="152">
        <v>2</v>
      </c>
      <c r="F8476" s="153">
        <v>449000</v>
      </c>
      <c r="G8476" s="153">
        <v>898000</v>
      </c>
      <c r="H8476" s="50"/>
    </row>
    <row r="8477" spans="1:8" ht="43.5">
      <c r="A8477" s="151" t="s">
        <v>2637</v>
      </c>
      <c r="B8477" s="151" t="s">
        <v>81</v>
      </c>
      <c r="C8477" s="151" t="s">
        <v>82</v>
      </c>
      <c r="D8477" s="151" t="s">
        <v>72</v>
      </c>
      <c r="E8477" s="152">
        <v>5</v>
      </c>
      <c r="F8477" s="153">
        <v>159000</v>
      </c>
      <c r="G8477" s="153">
        <v>795000</v>
      </c>
      <c r="H8477" s="50"/>
    </row>
    <row r="8478" spans="1:8" ht="43.5">
      <c r="A8478" s="151" t="s">
        <v>2637</v>
      </c>
      <c r="B8478" s="151" t="s">
        <v>83</v>
      </c>
      <c r="C8478" s="151" t="s">
        <v>84</v>
      </c>
      <c r="D8478" s="151" t="s">
        <v>72</v>
      </c>
      <c r="E8478" s="152">
        <v>12</v>
      </c>
      <c r="F8478" s="153">
        <v>125000</v>
      </c>
      <c r="G8478" s="153">
        <v>1500000</v>
      </c>
      <c r="H8478" s="50"/>
    </row>
    <row r="8479" spans="1:8" ht="29.25">
      <c r="A8479" s="151" t="s">
        <v>2638</v>
      </c>
      <c r="B8479" s="151" t="s">
        <v>81</v>
      </c>
      <c r="C8479" s="151" t="s">
        <v>82</v>
      </c>
      <c r="D8479" s="151" t="s">
        <v>72</v>
      </c>
      <c r="E8479" s="152">
        <v>1</v>
      </c>
      <c r="F8479" s="153">
        <v>159000</v>
      </c>
      <c r="G8479" s="153">
        <v>159000</v>
      </c>
      <c r="H8479" s="50"/>
    </row>
    <row r="8480" spans="1:8" ht="29.25">
      <c r="A8480" s="151" t="s">
        <v>2638</v>
      </c>
      <c r="B8480" s="151" t="s">
        <v>73</v>
      </c>
      <c r="C8480" s="151" t="s">
        <v>74</v>
      </c>
      <c r="D8480" s="151" t="s">
        <v>72</v>
      </c>
      <c r="E8480" s="152">
        <v>11</v>
      </c>
      <c r="F8480" s="153">
        <v>119000</v>
      </c>
      <c r="G8480" s="153">
        <v>1309000</v>
      </c>
      <c r="H8480" s="50"/>
    </row>
    <row r="8481" spans="1:8" ht="29.25">
      <c r="A8481" s="151" t="s">
        <v>2638</v>
      </c>
      <c r="B8481" s="151" t="s">
        <v>96</v>
      </c>
      <c r="C8481" s="151" t="s">
        <v>97</v>
      </c>
      <c r="D8481" s="151" t="s">
        <v>72</v>
      </c>
      <c r="E8481" s="152">
        <v>2</v>
      </c>
      <c r="F8481" s="153">
        <v>449000</v>
      </c>
      <c r="G8481" s="153">
        <v>898000</v>
      </c>
      <c r="H8481" s="50"/>
    </row>
    <row r="8482" spans="1:8" ht="29.25">
      <c r="A8482" s="151" t="s">
        <v>2639</v>
      </c>
      <c r="B8482" s="151" t="s">
        <v>101</v>
      </c>
      <c r="C8482" s="151" t="s">
        <v>102</v>
      </c>
      <c r="D8482" s="151" t="s">
        <v>78</v>
      </c>
      <c r="E8482" s="152">
        <v>3</v>
      </c>
      <c r="F8482" s="153">
        <v>139000</v>
      </c>
      <c r="G8482" s="153">
        <v>417000</v>
      </c>
      <c r="H8482" s="50"/>
    </row>
    <row r="8483" spans="1:8" ht="29.25">
      <c r="A8483" s="151" t="s">
        <v>2639</v>
      </c>
      <c r="B8483" s="151" t="s">
        <v>91</v>
      </c>
      <c r="C8483" s="151" t="s">
        <v>92</v>
      </c>
      <c r="D8483" s="151" t="s">
        <v>72</v>
      </c>
      <c r="E8483" s="152">
        <v>3</v>
      </c>
      <c r="F8483" s="153">
        <v>249000</v>
      </c>
      <c r="G8483" s="153">
        <v>747000</v>
      </c>
      <c r="H8483" s="50"/>
    </row>
    <row r="8484" spans="1:8" ht="29.25">
      <c r="A8484" s="151" t="s">
        <v>2639</v>
      </c>
      <c r="B8484" s="151" t="s">
        <v>73</v>
      </c>
      <c r="C8484" s="151" t="s">
        <v>74</v>
      </c>
      <c r="D8484" s="151" t="s">
        <v>72</v>
      </c>
      <c r="E8484" s="152">
        <v>2</v>
      </c>
      <c r="F8484" s="153">
        <v>119000</v>
      </c>
      <c r="G8484" s="153">
        <v>238000</v>
      </c>
      <c r="H8484" s="50"/>
    </row>
    <row r="8485" spans="1:8" ht="43.5">
      <c r="A8485" s="151" t="s">
        <v>2640</v>
      </c>
      <c r="B8485" s="151" t="s">
        <v>88</v>
      </c>
      <c r="C8485" s="151" t="s">
        <v>89</v>
      </c>
      <c r="D8485" s="151" t="s">
        <v>72</v>
      </c>
      <c r="E8485" s="152">
        <v>6</v>
      </c>
      <c r="F8485" s="153">
        <v>299000</v>
      </c>
      <c r="G8485" s="153">
        <v>1794000</v>
      </c>
      <c r="H8485" s="50"/>
    </row>
    <row r="8486" spans="1:8" ht="43.5">
      <c r="A8486" s="151" t="s">
        <v>2640</v>
      </c>
      <c r="B8486" s="151" t="s">
        <v>79</v>
      </c>
      <c r="C8486" s="151" t="s">
        <v>80</v>
      </c>
      <c r="D8486" s="151" t="s">
        <v>72</v>
      </c>
      <c r="E8486" s="152">
        <v>7</v>
      </c>
      <c r="F8486" s="153">
        <v>129000</v>
      </c>
      <c r="G8486" s="153">
        <v>903000</v>
      </c>
      <c r="H8486" s="50"/>
    </row>
    <row r="8487" spans="1:8" ht="43.5">
      <c r="A8487" s="151" t="s">
        <v>2640</v>
      </c>
      <c r="B8487" s="151" t="s">
        <v>93</v>
      </c>
      <c r="C8487" s="151" t="s">
        <v>94</v>
      </c>
      <c r="D8487" s="151" t="s">
        <v>72</v>
      </c>
      <c r="E8487" s="152">
        <v>5</v>
      </c>
      <c r="F8487" s="153">
        <v>549000</v>
      </c>
      <c r="G8487" s="153">
        <v>2745000</v>
      </c>
      <c r="H8487" s="50"/>
    </row>
    <row r="8488" spans="1:8" ht="29.25">
      <c r="A8488" s="151" t="s">
        <v>2641</v>
      </c>
      <c r="B8488" s="151" t="s">
        <v>93</v>
      </c>
      <c r="C8488" s="151" t="s">
        <v>94</v>
      </c>
      <c r="D8488" s="151" t="s">
        <v>72</v>
      </c>
      <c r="E8488" s="152">
        <v>4</v>
      </c>
      <c r="F8488" s="153">
        <v>549000</v>
      </c>
      <c r="G8488" s="153">
        <v>2196000</v>
      </c>
      <c r="H8488" s="50"/>
    </row>
    <row r="8489" spans="1:8" ht="29.25">
      <c r="A8489" s="151" t="s">
        <v>2641</v>
      </c>
      <c r="B8489" s="151" t="s">
        <v>88</v>
      </c>
      <c r="C8489" s="151" t="s">
        <v>89</v>
      </c>
      <c r="D8489" s="151" t="s">
        <v>72</v>
      </c>
      <c r="E8489" s="152">
        <v>3</v>
      </c>
      <c r="F8489" s="153">
        <v>299000</v>
      </c>
      <c r="G8489" s="153">
        <v>897000</v>
      </c>
      <c r="H8489" s="50"/>
    </row>
    <row r="8490" spans="1:8" ht="29.25">
      <c r="A8490" s="151" t="s">
        <v>2641</v>
      </c>
      <c r="B8490" s="151" t="s">
        <v>81</v>
      </c>
      <c r="C8490" s="151" t="s">
        <v>82</v>
      </c>
      <c r="D8490" s="151" t="s">
        <v>72</v>
      </c>
      <c r="E8490" s="152">
        <v>2</v>
      </c>
      <c r="F8490" s="153">
        <v>159000</v>
      </c>
      <c r="G8490" s="153">
        <v>318000</v>
      </c>
      <c r="H8490" s="50"/>
    </row>
    <row r="8491" spans="1:8" ht="29.25">
      <c r="A8491" s="151" t="s">
        <v>2641</v>
      </c>
      <c r="B8491" s="151" t="s">
        <v>73</v>
      </c>
      <c r="C8491" s="151" t="s">
        <v>74</v>
      </c>
      <c r="D8491" s="151" t="s">
        <v>72</v>
      </c>
      <c r="E8491" s="152">
        <v>11</v>
      </c>
      <c r="F8491" s="153">
        <v>119000</v>
      </c>
      <c r="G8491" s="153">
        <v>1309000</v>
      </c>
      <c r="H8491" s="50"/>
    </row>
    <row r="8492" spans="1:8" ht="43.5">
      <c r="A8492" s="151" t="s">
        <v>2642</v>
      </c>
      <c r="B8492" s="151" t="s">
        <v>93</v>
      </c>
      <c r="C8492" s="151" t="s">
        <v>94</v>
      </c>
      <c r="D8492" s="151" t="s">
        <v>72</v>
      </c>
      <c r="E8492" s="152">
        <v>1</v>
      </c>
      <c r="F8492" s="153">
        <v>549000</v>
      </c>
      <c r="G8492" s="153">
        <v>549000</v>
      </c>
      <c r="H8492" s="50"/>
    </row>
    <row r="8493" spans="1:8" ht="43.5">
      <c r="A8493" s="151" t="s">
        <v>2642</v>
      </c>
      <c r="B8493" s="151" t="s">
        <v>75</v>
      </c>
      <c r="C8493" s="151" t="s">
        <v>76</v>
      </c>
      <c r="D8493" s="151" t="s">
        <v>78</v>
      </c>
      <c r="E8493" s="152">
        <v>2</v>
      </c>
      <c r="F8493" s="153">
        <v>189000</v>
      </c>
      <c r="G8493" s="153">
        <v>378000</v>
      </c>
      <c r="H8493" s="50"/>
    </row>
    <row r="8494" spans="1:8" ht="43.5">
      <c r="A8494" s="151" t="s">
        <v>2642</v>
      </c>
      <c r="B8494" s="151" t="s">
        <v>83</v>
      </c>
      <c r="C8494" s="151" t="s">
        <v>84</v>
      </c>
      <c r="D8494" s="151" t="s">
        <v>72</v>
      </c>
      <c r="E8494" s="152">
        <v>4</v>
      </c>
      <c r="F8494" s="153">
        <v>125000</v>
      </c>
      <c r="G8494" s="153">
        <v>500000</v>
      </c>
      <c r="H8494" s="50"/>
    </row>
    <row r="8495" spans="1:8" ht="43.5">
      <c r="A8495" s="151" t="s">
        <v>2643</v>
      </c>
      <c r="B8495" s="151" t="s">
        <v>73</v>
      </c>
      <c r="C8495" s="151" t="s">
        <v>74</v>
      </c>
      <c r="D8495" s="151" t="s">
        <v>72</v>
      </c>
      <c r="E8495" s="152">
        <v>4</v>
      </c>
      <c r="F8495" s="153">
        <v>119000</v>
      </c>
      <c r="G8495" s="153">
        <v>476000</v>
      </c>
      <c r="H8495" s="50"/>
    </row>
    <row r="8496" spans="1:8" ht="43.5">
      <c r="A8496" s="151" t="s">
        <v>2643</v>
      </c>
      <c r="B8496" s="151" t="s">
        <v>98</v>
      </c>
      <c r="C8496" s="151" t="s">
        <v>99</v>
      </c>
      <c r="D8496" s="151" t="s">
        <v>72</v>
      </c>
      <c r="E8496" s="152">
        <v>2</v>
      </c>
      <c r="F8496" s="153">
        <v>99000</v>
      </c>
      <c r="G8496" s="153">
        <v>198000</v>
      </c>
      <c r="H8496" s="50"/>
    </row>
    <row r="8497" spans="1:8" ht="43.5">
      <c r="A8497" s="151" t="s">
        <v>2643</v>
      </c>
      <c r="B8497" s="151" t="s">
        <v>79</v>
      </c>
      <c r="C8497" s="151" t="s">
        <v>80</v>
      </c>
      <c r="D8497" s="151" t="s">
        <v>72</v>
      </c>
      <c r="E8497" s="152">
        <v>9</v>
      </c>
      <c r="F8497" s="153">
        <v>129000</v>
      </c>
      <c r="G8497" s="153">
        <v>1161000</v>
      </c>
      <c r="H8497" s="50"/>
    </row>
    <row r="8498" spans="1:8" ht="43.5">
      <c r="A8498" s="151" t="s">
        <v>2643</v>
      </c>
      <c r="B8498" s="151" t="s">
        <v>96</v>
      </c>
      <c r="C8498" s="151" t="s">
        <v>97</v>
      </c>
      <c r="D8498" s="151" t="s">
        <v>72</v>
      </c>
      <c r="E8498" s="152">
        <v>3</v>
      </c>
      <c r="F8498" s="153">
        <v>449000</v>
      </c>
      <c r="G8498" s="153">
        <v>1347000</v>
      </c>
      <c r="H8498" s="50"/>
    </row>
    <row r="8499" spans="1:8" ht="43.5">
      <c r="A8499" s="151" t="s">
        <v>2643</v>
      </c>
      <c r="B8499" s="151" t="s">
        <v>75</v>
      </c>
      <c r="C8499" s="151" t="s">
        <v>76</v>
      </c>
      <c r="D8499" s="151" t="s">
        <v>78</v>
      </c>
      <c r="E8499" s="152">
        <v>7</v>
      </c>
      <c r="F8499" s="153">
        <v>189000</v>
      </c>
      <c r="G8499" s="153">
        <v>1323000</v>
      </c>
      <c r="H8499" s="50"/>
    </row>
    <row r="8500" spans="1:8" ht="43.5">
      <c r="A8500" s="151" t="s">
        <v>2644</v>
      </c>
      <c r="B8500" s="151" t="s">
        <v>98</v>
      </c>
      <c r="C8500" s="151" t="s">
        <v>99</v>
      </c>
      <c r="D8500" s="151" t="s">
        <v>72</v>
      </c>
      <c r="E8500" s="152">
        <v>5</v>
      </c>
      <c r="F8500" s="153">
        <v>99000</v>
      </c>
      <c r="G8500" s="153">
        <v>495000</v>
      </c>
      <c r="H8500" s="50"/>
    </row>
    <row r="8501" spans="1:8" ht="43.5">
      <c r="A8501" s="151" t="s">
        <v>2644</v>
      </c>
      <c r="B8501" s="151" t="s">
        <v>88</v>
      </c>
      <c r="C8501" s="151" t="s">
        <v>89</v>
      </c>
      <c r="D8501" s="151" t="s">
        <v>72</v>
      </c>
      <c r="E8501" s="152">
        <v>7</v>
      </c>
      <c r="F8501" s="153">
        <v>299000</v>
      </c>
      <c r="G8501" s="153">
        <v>2093000</v>
      </c>
      <c r="H8501" s="50"/>
    </row>
    <row r="8502" spans="1:8" ht="43.5">
      <c r="A8502" s="151" t="s">
        <v>2645</v>
      </c>
      <c r="B8502" s="151" t="s">
        <v>101</v>
      </c>
      <c r="C8502" s="151" t="s">
        <v>102</v>
      </c>
      <c r="D8502" s="151" t="s">
        <v>78</v>
      </c>
      <c r="E8502" s="152">
        <v>7</v>
      </c>
      <c r="F8502" s="153">
        <v>139000</v>
      </c>
      <c r="G8502" s="153">
        <v>973000</v>
      </c>
      <c r="H8502" s="50"/>
    </row>
    <row r="8503" spans="1:8" ht="43.5">
      <c r="A8503" s="151" t="s">
        <v>2645</v>
      </c>
      <c r="B8503" s="151" t="s">
        <v>83</v>
      </c>
      <c r="C8503" s="151" t="s">
        <v>84</v>
      </c>
      <c r="D8503" s="151" t="s">
        <v>72</v>
      </c>
      <c r="E8503" s="152">
        <v>2</v>
      </c>
      <c r="F8503" s="153">
        <v>125000</v>
      </c>
      <c r="G8503" s="153">
        <v>250000</v>
      </c>
      <c r="H8503" s="50"/>
    </row>
    <row r="8504" spans="1:8" ht="43.5">
      <c r="A8504" s="151" t="s">
        <v>2645</v>
      </c>
      <c r="B8504" s="151" t="s">
        <v>88</v>
      </c>
      <c r="C8504" s="151" t="s">
        <v>89</v>
      </c>
      <c r="D8504" s="151" t="s">
        <v>72</v>
      </c>
      <c r="E8504" s="152">
        <v>7</v>
      </c>
      <c r="F8504" s="153">
        <v>299000</v>
      </c>
      <c r="G8504" s="153">
        <v>2093000</v>
      </c>
      <c r="H8504" s="50"/>
    </row>
    <row r="8505" spans="1:8" ht="43.5">
      <c r="A8505" s="151" t="s">
        <v>2645</v>
      </c>
      <c r="B8505" s="151" t="s">
        <v>73</v>
      </c>
      <c r="C8505" s="151" t="s">
        <v>74</v>
      </c>
      <c r="D8505" s="151" t="s">
        <v>72</v>
      </c>
      <c r="E8505" s="152">
        <v>9</v>
      </c>
      <c r="F8505" s="153">
        <v>119000</v>
      </c>
      <c r="G8505" s="153">
        <v>1071000</v>
      </c>
      <c r="H8505" s="50"/>
    </row>
    <row r="8506" spans="1:8" ht="43.5">
      <c r="A8506" s="151" t="s">
        <v>2645</v>
      </c>
      <c r="B8506" s="151" t="s">
        <v>98</v>
      </c>
      <c r="C8506" s="151" t="s">
        <v>99</v>
      </c>
      <c r="D8506" s="151" t="s">
        <v>72</v>
      </c>
      <c r="E8506" s="152">
        <v>8</v>
      </c>
      <c r="F8506" s="153">
        <v>99000</v>
      </c>
      <c r="G8506" s="153">
        <v>792000</v>
      </c>
      <c r="H8506" s="50"/>
    </row>
    <row r="8507" spans="1:8" ht="43.5">
      <c r="A8507" s="151" t="s">
        <v>2646</v>
      </c>
      <c r="B8507" s="151" t="s">
        <v>101</v>
      </c>
      <c r="C8507" s="151" t="s">
        <v>102</v>
      </c>
      <c r="D8507" s="151" t="s">
        <v>78</v>
      </c>
      <c r="E8507" s="152">
        <v>11</v>
      </c>
      <c r="F8507" s="153">
        <v>139000</v>
      </c>
      <c r="G8507" s="153">
        <v>1529000</v>
      </c>
      <c r="H8507" s="50"/>
    </row>
    <row r="8508" spans="1:8" ht="43.5">
      <c r="A8508" s="151" t="s">
        <v>2646</v>
      </c>
      <c r="B8508" s="151" t="s">
        <v>75</v>
      </c>
      <c r="C8508" s="151" t="s">
        <v>76</v>
      </c>
      <c r="D8508" s="151" t="s">
        <v>78</v>
      </c>
      <c r="E8508" s="152">
        <v>8</v>
      </c>
      <c r="F8508" s="153">
        <v>189000</v>
      </c>
      <c r="G8508" s="153">
        <v>1512000</v>
      </c>
      <c r="H8508" s="50"/>
    </row>
    <row r="8509" spans="1:8" ht="43.5">
      <c r="A8509" s="151" t="s">
        <v>2647</v>
      </c>
      <c r="B8509" s="151" t="s">
        <v>75</v>
      </c>
      <c r="C8509" s="151" t="s">
        <v>76</v>
      </c>
      <c r="D8509" s="151" t="s">
        <v>78</v>
      </c>
      <c r="E8509" s="152">
        <v>4</v>
      </c>
      <c r="F8509" s="153">
        <v>189000</v>
      </c>
      <c r="G8509" s="153">
        <v>756000</v>
      </c>
      <c r="H8509" s="50"/>
    </row>
    <row r="8510" spans="1:8" ht="43.5">
      <c r="A8510" s="151" t="s">
        <v>2647</v>
      </c>
      <c r="B8510" s="151" t="s">
        <v>79</v>
      </c>
      <c r="C8510" s="151" t="s">
        <v>80</v>
      </c>
      <c r="D8510" s="151" t="s">
        <v>72</v>
      </c>
      <c r="E8510" s="152">
        <v>10</v>
      </c>
      <c r="F8510" s="153">
        <v>129000</v>
      </c>
      <c r="G8510" s="153">
        <v>1290000</v>
      </c>
      <c r="H8510" s="50"/>
    </row>
    <row r="8511" spans="1:8" ht="43.5">
      <c r="A8511" s="151" t="s">
        <v>2647</v>
      </c>
      <c r="B8511" s="151" t="s">
        <v>96</v>
      </c>
      <c r="C8511" s="151" t="s">
        <v>97</v>
      </c>
      <c r="D8511" s="151" t="s">
        <v>72</v>
      </c>
      <c r="E8511" s="152">
        <v>4</v>
      </c>
      <c r="F8511" s="153">
        <v>449000</v>
      </c>
      <c r="G8511" s="153">
        <v>1796000</v>
      </c>
      <c r="H8511" s="50"/>
    </row>
    <row r="8512" spans="1:8" ht="43.5">
      <c r="A8512" s="151" t="s">
        <v>2648</v>
      </c>
      <c r="B8512" s="151" t="s">
        <v>69</v>
      </c>
      <c r="C8512" s="151" t="s">
        <v>70</v>
      </c>
      <c r="D8512" s="151" t="s">
        <v>72</v>
      </c>
      <c r="E8512" s="152">
        <v>3</v>
      </c>
      <c r="F8512" s="153">
        <v>149000</v>
      </c>
      <c r="G8512" s="153">
        <v>447000</v>
      </c>
      <c r="H8512" s="50"/>
    </row>
    <row r="8513" spans="1:8" ht="43.5">
      <c r="A8513" s="151" t="s">
        <v>2648</v>
      </c>
      <c r="B8513" s="151" t="s">
        <v>79</v>
      </c>
      <c r="C8513" s="151" t="s">
        <v>80</v>
      </c>
      <c r="D8513" s="151" t="s">
        <v>72</v>
      </c>
      <c r="E8513" s="152">
        <v>7</v>
      </c>
      <c r="F8513" s="153">
        <v>129000</v>
      </c>
      <c r="G8513" s="153">
        <v>903000</v>
      </c>
      <c r="H8513" s="50"/>
    </row>
    <row r="8514" spans="1:8" ht="43.5">
      <c r="A8514" s="151" t="s">
        <v>2648</v>
      </c>
      <c r="B8514" s="151" t="s">
        <v>73</v>
      </c>
      <c r="C8514" s="151" t="s">
        <v>74</v>
      </c>
      <c r="D8514" s="151" t="s">
        <v>72</v>
      </c>
      <c r="E8514" s="152">
        <v>12</v>
      </c>
      <c r="F8514" s="153">
        <v>119000</v>
      </c>
      <c r="G8514" s="153">
        <v>1428000</v>
      </c>
      <c r="H8514" s="50"/>
    </row>
    <row r="8515" spans="1:8" ht="43.5">
      <c r="A8515" s="151" t="s">
        <v>2649</v>
      </c>
      <c r="B8515" s="151" t="s">
        <v>69</v>
      </c>
      <c r="C8515" s="151" t="s">
        <v>70</v>
      </c>
      <c r="D8515" s="151" t="s">
        <v>72</v>
      </c>
      <c r="E8515" s="152">
        <v>8</v>
      </c>
      <c r="F8515" s="153">
        <v>149000</v>
      </c>
      <c r="G8515" s="153">
        <v>1192000</v>
      </c>
      <c r="H8515" s="50"/>
    </row>
    <row r="8516" spans="1:8" ht="43.5">
      <c r="A8516" s="151" t="s">
        <v>2650</v>
      </c>
      <c r="B8516" s="151" t="s">
        <v>101</v>
      </c>
      <c r="C8516" s="151" t="s">
        <v>102</v>
      </c>
      <c r="D8516" s="151" t="s">
        <v>78</v>
      </c>
      <c r="E8516" s="152">
        <v>1</v>
      </c>
      <c r="F8516" s="153">
        <v>139000</v>
      </c>
      <c r="G8516" s="153">
        <v>139000</v>
      </c>
      <c r="H8516" s="50"/>
    </row>
    <row r="8517" spans="1:8" ht="43.5">
      <c r="A8517" s="151" t="s">
        <v>2650</v>
      </c>
      <c r="B8517" s="151" t="s">
        <v>79</v>
      </c>
      <c r="C8517" s="151" t="s">
        <v>80</v>
      </c>
      <c r="D8517" s="151" t="s">
        <v>72</v>
      </c>
      <c r="E8517" s="152">
        <v>12</v>
      </c>
      <c r="F8517" s="153">
        <v>129000</v>
      </c>
      <c r="G8517" s="153">
        <v>1548000</v>
      </c>
      <c r="H8517" s="50"/>
    </row>
    <row r="8518" spans="1:8" ht="43.5">
      <c r="A8518" s="151" t="s">
        <v>2650</v>
      </c>
      <c r="B8518" s="151" t="s">
        <v>81</v>
      </c>
      <c r="C8518" s="151" t="s">
        <v>82</v>
      </c>
      <c r="D8518" s="151" t="s">
        <v>72</v>
      </c>
      <c r="E8518" s="152">
        <v>4</v>
      </c>
      <c r="F8518" s="153">
        <v>159000</v>
      </c>
      <c r="G8518" s="153">
        <v>636000</v>
      </c>
      <c r="H8518" s="50"/>
    </row>
    <row r="8519" spans="1:8" ht="43.5">
      <c r="A8519" s="151" t="s">
        <v>2650</v>
      </c>
      <c r="B8519" s="151" t="s">
        <v>75</v>
      </c>
      <c r="C8519" s="151" t="s">
        <v>76</v>
      </c>
      <c r="D8519" s="151" t="s">
        <v>78</v>
      </c>
      <c r="E8519" s="152">
        <v>6</v>
      </c>
      <c r="F8519" s="153">
        <v>189000</v>
      </c>
      <c r="G8519" s="153">
        <v>1134000</v>
      </c>
      <c r="H8519" s="50"/>
    </row>
    <row r="8520" spans="1:8" ht="43.5">
      <c r="A8520" s="151" t="s">
        <v>2650</v>
      </c>
      <c r="B8520" s="151" t="s">
        <v>73</v>
      </c>
      <c r="C8520" s="151" t="s">
        <v>74</v>
      </c>
      <c r="D8520" s="151" t="s">
        <v>72</v>
      </c>
      <c r="E8520" s="152">
        <v>7</v>
      </c>
      <c r="F8520" s="153">
        <v>119000</v>
      </c>
      <c r="G8520" s="153">
        <v>833000</v>
      </c>
      <c r="H8520" s="50"/>
    </row>
    <row r="8521" spans="1:8" ht="43.5">
      <c r="A8521" s="151" t="s">
        <v>2651</v>
      </c>
      <c r="B8521" s="151" t="s">
        <v>91</v>
      </c>
      <c r="C8521" s="151" t="s">
        <v>92</v>
      </c>
      <c r="D8521" s="151" t="s">
        <v>72</v>
      </c>
      <c r="E8521" s="152">
        <v>1</v>
      </c>
      <c r="F8521" s="153">
        <v>249000</v>
      </c>
      <c r="G8521" s="153">
        <v>249000</v>
      </c>
      <c r="H8521" s="50"/>
    </row>
    <row r="8522" spans="1:8" ht="43.5">
      <c r="A8522" s="151" t="s">
        <v>2651</v>
      </c>
      <c r="B8522" s="151" t="s">
        <v>98</v>
      </c>
      <c r="C8522" s="151" t="s">
        <v>99</v>
      </c>
      <c r="D8522" s="151" t="s">
        <v>72</v>
      </c>
      <c r="E8522" s="152">
        <v>5</v>
      </c>
      <c r="F8522" s="153">
        <v>99000</v>
      </c>
      <c r="G8522" s="153">
        <v>495000</v>
      </c>
      <c r="H8522" s="50"/>
    </row>
    <row r="8523" spans="1:8" ht="43.5">
      <c r="A8523" s="151" t="s">
        <v>2651</v>
      </c>
      <c r="B8523" s="151" t="s">
        <v>88</v>
      </c>
      <c r="C8523" s="151" t="s">
        <v>89</v>
      </c>
      <c r="D8523" s="151" t="s">
        <v>72</v>
      </c>
      <c r="E8523" s="152">
        <v>6</v>
      </c>
      <c r="F8523" s="153">
        <v>299000</v>
      </c>
      <c r="G8523" s="153">
        <v>1794000</v>
      </c>
      <c r="H8523" s="50"/>
    </row>
    <row r="8524" spans="1:8" ht="29.25">
      <c r="A8524" s="151" t="s">
        <v>2652</v>
      </c>
      <c r="B8524" s="151" t="s">
        <v>98</v>
      </c>
      <c r="C8524" s="151" t="s">
        <v>99</v>
      </c>
      <c r="D8524" s="151" t="s">
        <v>72</v>
      </c>
      <c r="E8524" s="152">
        <v>6</v>
      </c>
      <c r="F8524" s="153">
        <v>99000</v>
      </c>
      <c r="G8524" s="153">
        <v>594000</v>
      </c>
      <c r="H8524" s="50"/>
    </row>
    <row r="8525" spans="1:8" ht="29.25">
      <c r="A8525" s="151" t="s">
        <v>2652</v>
      </c>
      <c r="B8525" s="151" t="s">
        <v>91</v>
      </c>
      <c r="C8525" s="151" t="s">
        <v>92</v>
      </c>
      <c r="D8525" s="151" t="s">
        <v>72</v>
      </c>
      <c r="E8525" s="152">
        <v>3</v>
      </c>
      <c r="F8525" s="153">
        <v>249000</v>
      </c>
      <c r="G8525" s="153">
        <v>747000</v>
      </c>
      <c r="H8525" s="50"/>
    </row>
    <row r="8526" spans="1:8" ht="29.25">
      <c r="A8526" s="151" t="s">
        <v>2652</v>
      </c>
      <c r="B8526" s="151" t="s">
        <v>88</v>
      </c>
      <c r="C8526" s="151" t="s">
        <v>89</v>
      </c>
      <c r="D8526" s="151" t="s">
        <v>72</v>
      </c>
      <c r="E8526" s="152">
        <v>6</v>
      </c>
      <c r="F8526" s="153">
        <v>299000</v>
      </c>
      <c r="G8526" s="153">
        <v>1794000</v>
      </c>
      <c r="H8526" s="50"/>
    </row>
    <row r="8527" spans="1:8" ht="29.25">
      <c r="A8527" s="151" t="s">
        <v>2652</v>
      </c>
      <c r="B8527" s="151" t="s">
        <v>101</v>
      </c>
      <c r="C8527" s="151" t="s">
        <v>102</v>
      </c>
      <c r="D8527" s="151" t="s">
        <v>78</v>
      </c>
      <c r="E8527" s="152">
        <v>10</v>
      </c>
      <c r="F8527" s="153">
        <v>139000</v>
      </c>
      <c r="G8527" s="153">
        <v>1390000</v>
      </c>
      <c r="H8527" s="50"/>
    </row>
    <row r="8528" spans="1:8" ht="29.25">
      <c r="A8528" s="151" t="s">
        <v>2652</v>
      </c>
      <c r="B8528" s="151" t="s">
        <v>75</v>
      </c>
      <c r="C8528" s="151" t="s">
        <v>76</v>
      </c>
      <c r="D8528" s="151" t="s">
        <v>78</v>
      </c>
      <c r="E8528" s="152">
        <v>11</v>
      </c>
      <c r="F8528" s="153">
        <v>189000</v>
      </c>
      <c r="G8528" s="153">
        <v>2079000</v>
      </c>
      <c r="H8528" s="50"/>
    </row>
    <row r="8529" spans="1:8" ht="29.25">
      <c r="A8529" s="151" t="s">
        <v>2653</v>
      </c>
      <c r="B8529" s="151" t="s">
        <v>101</v>
      </c>
      <c r="C8529" s="151" t="s">
        <v>102</v>
      </c>
      <c r="D8529" s="151" t="s">
        <v>78</v>
      </c>
      <c r="E8529" s="152">
        <v>5</v>
      </c>
      <c r="F8529" s="153">
        <v>139000</v>
      </c>
      <c r="G8529" s="153">
        <v>695000</v>
      </c>
      <c r="H8529" s="50"/>
    </row>
    <row r="8530" spans="1:8" ht="29.25">
      <c r="A8530" s="151" t="s">
        <v>2653</v>
      </c>
      <c r="B8530" s="151" t="s">
        <v>73</v>
      </c>
      <c r="C8530" s="151" t="s">
        <v>74</v>
      </c>
      <c r="D8530" s="151" t="s">
        <v>72</v>
      </c>
      <c r="E8530" s="152">
        <v>8</v>
      </c>
      <c r="F8530" s="153">
        <v>119000</v>
      </c>
      <c r="G8530" s="153">
        <v>952000</v>
      </c>
      <c r="H8530" s="50"/>
    </row>
    <row r="8531" spans="1:8" ht="29.25">
      <c r="A8531" s="151" t="s">
        <v>2653</v>
      </c>
      <c r="B8531" s="151" t="s">
        <v>91</v>
      </c>
      <c r="C8531" s="151" t="s">
        <v>92</v>
      </c>
      <c r="D8531" s="151" t="s">
        <v>72</v>
      </c>
      <c r="E8531" s="152">
        <v>5</v>
      </c>
      <c r="F8531" s="153">
        <v>249000</v>
      </c>
      <c r="G8531" s="153">
        <v>1245000</v>
      </c>
      <c r="H8531" s="50"/>
    </row>
    <row r="8532" spans="1:8" ht="29.25">
      <c r="A8532" s="151" t="s">
        <v>2653</v>
      </c>
      <c r="B8532" s="151" t="s">
        <v>69</v>
      </c>
      <c r="C8532" s="151" t="s">
        <v>70</v>
      </c>
      <c r="D8532" s="151" t="s">
        <v>72</v>
      </c>
      <c r="E8532" s="152">
        <v>6</v>
      </c>
      <c r="F8532" s="153">
        <v>149000</v>
      </c>
      <c r="G8532" s="153">
        <v>894000</v>
      </c>
      <c r="H8532" s="50"/>
    </row>
    <row r="8533" spans="1:8" ht="29.25">
      <c r="A8533" s="151" t="s">
        <v>2653</v>
      </c>
      <c r="B8533" s="151" t="s">
        <v>79</v>
      </c>
      <c r="C8533" s="151" t="s">
        <v>80</v>
      </c>
      <c r="D8533" s="151" t="s">
        <v>72</v>
      </c>
      <c r="E8533" s="152">
        <v>9</v>
      </c>
      <c r="F8533" s="153">
        <v>129000</v>
      </c>
      <c r="G8533" s="153">
        <v>1161000</v>
      </c>
      <c r="H8533" s="50"/>
    </row>
    <row r="8534" spans="1:8" ht="29.25">
      <c r="A8534" s="151" t="s">
        <v>2654</v>
      </c>
      <c r="B8534" s="151" t="s">
        <v>81</v>
      </c>
      <c r="C8534" s="151" t="s">
        <v>82</v>
      </c>
      <c r="D8534" s="151" t="s">
        <v>72</v>
      </c>
      <c r="E8534" s="152">
        <v>7</v>
      </c>
      <c r="F8534" s="153">
        <v>159000</v>
      </c>
      <c r="G8534" s="153">
        <v>1113000</v>
      </c>
      <c r="H8534" s="50"/>
    </row>
    <row r="8535" spans="1:8" ht="29.25">
      <c r="A8535" s="151" t="s">
        <v>2654</v>
      </c>
      <c r="B8535" s="151" t="s">
        <v>75</v>
      </c>
      <c r="C8535" s="151" t="s">
        <v>76</v>
      </c>
      <c r="D8535" s="151" t="s">
        <v>78</v>
      </c>
      <c r="E8535" s="152">
        <v>4</v>
      </c>
      <c r="F8535" s="153">
        <v>189000</v>
      </c>
      <c r="G8535" s="153">
        <v>756000</v>
      </c>
      <c r="H8535" s="50"/>
    </row>
    <row r="8536" spans="1:8" ht="29.25">
      <c r="A8536" s="151" t="s">
        <v>2654</v>
      </c>
      <c r="B8536" s="151" t="s">
        <v>88</v>
      </c>
      <c r="C8536" s="151" t="s">
        <v>89</v>
      </c>
      <c r="D8536" s="151" t="s">
        <v>72</v>
      </c>
      <c r="E8536" s="152">
        <v>7</v>
      </c>
      <c r="F8536" s="153">
        <v>299000</v>
      </c>
      <c r="G8536" s="153">
        <v>2093000</v>
      </c>
      <c r="H8536" s="50"/>
    </row>
    <row r="8537" spans="1:8" ht="29.25">
      <c r="A8537" s="151" t="s">
        <v>2654</v>
      </c>
      <c r="B8537" s="151" t="s">
        <v>93</v>
      </c>
      <c r="C8537" s="151" t="s">
        <v>94</v>
      </c>
      <c r="D8537" s="151" t="s">
        <v>72</v>
      </c>
      <c r="E8537" s="152">
        <v>2</v>
      </c>
      <c r="F8537" s="153">
        <v>549000</v>
      </c>
      <c r="G8537" s="153">
        <v>1098000</v>
      </c>
      <c r="H8537" s="50"/>
    </row>
    <row r="8538" spans="1:8" ht="29.25">
      <c r="A8538" s="151" t="s">
        <v>2654</v>
      </c>
      <c r="B8538" s="151" t="s">
        <v>101</v>
      </c>
      <c r="C8538" s="151" t="s">
        <v>102</v>
      </c>
      <c r="D8538" s="151" t="s">
        <v>78</v>
      </c>
      <c r="E8538" s="152">
        <v>6</v>
      </c>
      <c r="F8538" s="153">
        <v>139000</v>
      </c>
      <c r="G8538" s="153">
        <v>834000</v>
      </c>
      <c r="H8538" s="50"/>
    </row>
    <row r="8539" spans="1:8" ht="43.5">
      <c r="A8539" s="151" t="s">
        <v>2655</v>
      </c>
      <c r="B8539" s="151" t="s">
        <v>75</v>
      </c>
      <c r="C8539" s="151" t="s">
        <v>76</v>
      </c>
      <c r="D8539" s="151" t="s">
        <v>78</v>
      </c>
      <c r="E8539" s="152">
        <v>7</v>
      </c>
      <c r="F8539" s="153">
        <v>189000</v>
      </c>
      <c r="G8539" s="153">
        <v>1323000</v>
      </c>
      <c r="H8539" s="50"/>
    </row>
    <row r="8540" spans="1:8" ht="43.5">
      <c r="A8540" s="151" t="s">
        <v>2655</v>
      </c>
      <c r="B8540" s="151" t="s">
        <v>88</v>
      </c>
      <c r="C8540" s="151" t="s">
        <v>89</v>
      </c>
      <c r="D8540" s="151" t="s">
        <v>72</v>
      </c>
      <c r="E8540" s="152">
        <v>6</v>
      </c>
      <c r="F8540" s="153">
        <v>299000</v>
      </c>
      <c r="G8540" s="153">
        <v>1794000</v>
      </c>
      <c r="H8540" s="50"/>
    </row>
    <row r="8541" spans="1:8" ht="29.25">
      <c r="A8541" s="151" t="s">
        <v>2656</v>
      </c>
      <c r="B8541" s="151" t="s">
        <v>93</v>
      </c>
      <c r="C8541" s="151" t="s">
        <v>94</v>
      </c>
      <c r="D8541" s="151" t="s">
        <v>72</v>
      </c>
      <c r="E8541" s="152">
        <v>3</v>
      </c>
      <c r="F8541" s="153">
        <v>549000</v>
      </c>
      <c r="G8541" s="153">
        <v>1647000</v>
      </c>
      <c r="H8541" s="50"/>
    </row>
    <row r="8542" spans="1:8" ht="29.25">
      <c r="A8542" s="151" t="s">
        <v>2656</v>
      </c>
      <c r="B8542" s="151" t="s">
        <v>96</v>
      </c>
      <c r="C8542" s="151" t="s">
        <v>97</v>
      </c>
      <c r="D8542" s="151" t="s">
        <v>72</v>
      </c>
      <c r="E8542" s="152">
        <v>4</v>
      </c>
      <c r="F8542" s="153">
        <v>449000</v>
      </c>
      <c r="G8542" s="153">
        <v>1796000</v>
      </c>
      <c r="H8542" s="50"/>
    </row>
    <row r="8543" spans="1:8" ht="43.5">
      <c r="A8543" s="151" t="s">
        <v>2657</v>
      </c>
      <c r="B8543" s="151" t="s">
        <v>69</v>
      </c>
      <c r="C8543" s="151" t="s">
        <v>70</v>
      </c>
      <c r="D8543" s="151" t="s">
        <v>72</v>
      </c>
      <c r="E8543" s="152">
        <v>6</v>
      </c>
      <c r="F8543" s="153">
        <v>149000</v>
      </c>
      <c r="G8543" s="153">
        <v>894000</v>
      </c>
      <c r="H8543" s="50"/>
    </row>
    <row r="8544" spans="1:8" ht="43.5">
      <c r="A8544" s="151" t="s">
        <v>2658</v>
      </c>
      <c r="B8544" s="151" t="s">
        <v>101</v>
      </c>
      <c r="C8544" s="151" t="s">
        <v>102</v>
      </c>
      <c r="D8544" s="151" t="s">
        <v>78</v>
      </c>
      <c r="E8544" s="152">
        <v>9</v>
      </c>
      <c r="F8544" s="153">
        <v>139000</v>
      </c>
      <c r="G8544" s="153">
        <v>1251000</v>
      </c>
      <c r="H8544" s="50"/>
    </row>
    <row r="8545" spans="1:8" ht="43.5">
      <c r="A8545" s="151" t="s">
        <v>2658</v>
      </c>
      <c r="B8545" s="151" t="s">
        <v>96</v>
      </c>
      <c r="C8545" s="151" t="s">
        <v>97</v>
      </c>
      <c r="D8545" s="151" t="s">
        <v>72</v>
      </c>
      <c r="E8545" s="152">
        <v>4</v>
      </c>
      <c r="F8545" s="153">
        <v>449000</v>
      </c>
      <c r="G8545" s="153">
        <v>1796000</v>
      </c>
      <c r="H8545" s="50"/>
    </row>
    <row r="8546" spans="1:8" ht="43.5">
      <c r="A8546" s="151" t="s">
        <v>2658</v>
      </c>
      <c r="B8546" s="151" t="s">
        <v>79</v>
      </c>
      <c r="C8546" s="151" t="s">
        <v>80</v>
      </c>
      <c r="D8546" s="151" t="s">
        <v>72</v>
      </c>
      <c r="E8546" s="152">
        <v>12</v>
      </c>
      <c r="F8546" s="153">
        <v>129000</v>
      </c>
      <c r="G8546" s="153">
        <v>1548000</v>
      </c>
      <c r="H8546" s="50"/>
    </row>
    <row r="8547" spans="1:8" ht="43.5">
      <c r="A8547" s="151" t="s">
        <v>2659</v>
      </c>
      <c r="B8547" s="151" t="s">
        <v>91</v>
      </c>
      <c r="C8547" s="151" t="s">
        <v>92</v>
      </c>
      <c r="D8547" s="151" t="s">
        <v>72</v>
      </c>
      <c r="E8547" s="152">
        <v>3</v>
      </c>
      <c r="F8547" s="153">
        <v>249000</v>
      </c>
      <c r="G8547" s="153">
        <v>747000</v>
      </c>
      <c r="H8547" s="50"/>
    </row>
    <row r="8548" spans="1:8" ht="43.5">
      <c r="A8548" s="151" t="s">
        <v>2659</v>
      </c>
      <c r="B8548" s="151" t="s">
        <v>73</v>
      </c>
      <c r="C8548" s="151" t="s">
        <v>74</v>
      </c>
      <c r="D8548" s="151" t="s">
        <v>72</v>
      </c>
      <c r="E8548" s="152">
        <v>9</v>
      </c>
      <c r="F8548" s="153">
        <v>119000</v>
      </c>
      <c r="G8548" s="153">
        <v>1071000</v>
      </c>
      <c r="H8548" s="50"/>
    </row>
    <row r="8549" spans="1:8" ht="43.5">
      <c r="A8549" s="151" t="s">
        <v>2660</v>
      </c>
      <c r="B8549" s="151" t="s">
        <v>98</v>
      </c>
      <c r="C8549" s="151" t="s">
        <v>99</v>
      </c>
      <c r="D8549" s="151" t="s">
        <v>72</v>
      </c>
      <c r="E8549" s="152">
        <v>9</v>
      </c>
      <c r="F8549" s="153">
        <v>99000</v>
      </c>
      <c r="G8549" s="153">
        <v>891000</v>
      </c>
      <c r="H8549" s="50"/>
    </row>
    <row r="8550" spans="1:8" ht="43.5">
      <c r="A8550" s="151" t="s">
        <v>2660</v>
      </c>
      <c r="B8550" s="151" t="s">
        <v>79</v>
      </c>
      <c r="C8550" s="151" t="s">
        <v>80</v>
      </c>
      <c r="D8550" s="151" t="s">
        <v>72</v>
      </c>
      <c r="E8550" s="152">
        <v>3</v>
      </c>
      <c r="F8550" s="153">
        <v>129000</v>
      </c>
      <c r="G8550" s="153">
        <v>387000</v>
      </c>
      <c r="H8550" s="50"/>
    </row>
    <row r="8551" spans="1:8" ht="43.5">
      <c r="A8551" s="151" t="s">
        <v>2660</v>
      </c>
      <c r="B8551" s="151" t="s">
        <v>69</v>
      </c>
      <c r="C8551" s="151" t="s">
        <v>70</v>
      </c>
      <c r="D8551" s="151" t="s">
        <v>72</v>
      </c>
      <c r="E8551" s="152">
        <v>9</v>
      </c>
      <c r="F8551" s="153">
        <v>149000</v>
      </c>
      <c r="G8551" s="153">
        <v>1341000</v>
      </c>
      <c r="H8551" s="50"/>
    </row>
    <row r="8552" spans="1:8" ht="43.5">
      <c r="A8552" s="151" t="s">
        <v>2660</v>
      </c>
      <c r="B8552" s="151" t="s">
        <v>93</v>
      </c>
      <c r="C8552" s="151" t="s">
        <v>94</v>
      </c>
      <c r="D8552" s="151" t="s">
        <v>72</v>
      </c>
      <c r="E8552" s="152">
        <v>5</v>
      </c>
      <c r="F8552" s="153">
        <v>549000</v>
      </c>
      <c r="G8552" s="153">
        <v>2745000</v>
      </c>
      <c r="H8552" s="50"/>
    </row>
    <row r="8553" spans="1:8" ht="43.5">
      <c r="A8553" s="151" t="s">
        <v>2660</v>
      </c>
      <c r="B8553" s="151" t="s">
        <v>96</v>
      </c>
      <c r="C8553" s="151" t="s">
        <v>97</v>
      </c>
      <c r="D8553" s="151" t="s">
        <v>72</v>
      </c>
      <c r="E8553" s="152">
        <v>2</v>
      </c>
      <c r="F8553" s="153">
        <v>449000</v>
      </c>
      <c r="G8553" s="153">
        <v>898000</v>
      </c>
      <c r="H8553" s="50"/>
    </row>
    <row r="8554" spans="1:8" ht="43.5">
      <c r="A8554" s="151" t="s">
        <v>2661</v>
      </c>
      <c r="B8554" s="151" t="s">
        <v>91</v>
      </c>
      <c r="C8554" s="151" t="s">
        <v>92</v>
      </c>
      <c r="D8554" s="151" t="s">
        <v>72</v>
      </c>
      <c r="E8554" s="152">
        <v>4</v>
      </c>
      <c r="F8554" s="153">
        <v>249000</v>
      </c>
      <c r="G8554" s="153">
        <v>996000</v>
      </c>
      <c r="H8554" s="50"/>
    </row>
    <row r="8555" spans="1:8" ht="43.5">
      <c r="A8555" s="151" t="s">
        <v>2661</v>
      </c>
      <c r="B8555" s="151" t="s">
        <v>73</v>
      </c>
      <c r="C8555" s="151" t="s">
        <v>74</v>
      </c>
      <c r="D8555" s="151" t="s">
        <v>72</v>
      </c>
      <c r="E8555" s="152">
        <v>4</v>
      </c>
      <c r="F8555" s="153">
        <v>119000</v>
      </c>
      <c r="G8555" s="153">
        <v>476000</v>
      </c>
      <c r="H8555" s="50"/>
    </row>
    <row r="8556" spans="1:8" ht="43.5">
      <c r="A8556" s="151" t="s">
        <v>2661</v>
      </c>
      <c r="B8556" s="151" t="s">
        <v>88</v>
      </c>
      <c r="C8556" s="151" t="s">
        <v>89</v>
      </c>
      <c r="D8556" s="151" t="s">
        <v>72</v>
      </c>
      <c r="E8556" s="152">
        <v>1</v>
      </c>
      <c r="F8556" s="153">
        <v>299000</v>
      </c>
      <c r="G8556" s="153">
        <v>299000</v>
      </c>
      <c r="H8556" s="50"/>
    </row>
    <row r="8557" spans="1:8" ht="43.5">
      <c r="A8557" s="151" t="s">
        <v>2661</v>
      </c>
      <c r="B8557" s="151" t="s">
        <v>86</v>
      </c>
      <c r="C8557" s="151" t="s">
        <v>87</v>
      </c>
      <c r="D8557" s="151" t="s">
        <v>72</v>
      </c>
      <c r="E8557" s="152">
        <v>8</v>
      </c>
      <c r="F8557" s="153">
        <v>169000</v>
      </c>
      <c r="G8557" s="153">
        <v>1352000</v>
      </c>
      <c r="H8557" s="50"/>
    </row>
    <row r="8558" spans="1:8" ht="43.5">
      <c r="A8558" s="151" t="s">
        <v>2661</v>
      </c>
      <c r="B8558" s="151" t="s">
        <v>98</v>
      </c>
      <c r="C8558" s="151" t="s">
        <v>99</v>
      </c>
      <c r="D8558" s="151" t="s">
        <v>72</v>
      </c>
      <c r="E8558" s="152">
        <v>7</v>
      </c>
      <c r="F8558" s="153">
        <v>99000</v>
      </c>
      <c r="G8558" s="153">
        <v>693000</v>
      </c>
      <c r="H8558" s="50"/>
    </row>
    <row r="8559" spans="1:8" ht="43.5">
      <c r="A8559" s="151" t="s">
        <v>2661</v>
      </c>
      <c r="B8559" s="151" t="s">
        <v>83</v>
      </c>
      <c r="C8559" s="151" t="s">
        <v>84</v>
      </c>
      <c r="D8559" s="151" t="s">
        <v>72</v>
      </c>
      <c r="E8559" s="152">
        <v>6</v>
      </c>
      <c r="F8559" s="153">
        <v>125000</v>
      </c>
      <c r="G8559" s="153">
        <v>750000</v>
      </c>
      <c r="H8559" s="50"/>
    </row>
    <row r="8560" spans="1:8" ht="43.5">
      <c r="A8560" s="151" t="s">
        <v>2662</v>
      </c>
      <c r="B8560" s="151" t="s">
        <v>83</v>
      </c>
      <c r="C8560" s="151" t="s">
        <v>84</v>
      </c>
      <c r="D8560" s="151" t="s">
        <v>72</v>
      </c>
      <c r="E8560" s="152">
        <v>12</v>
      </c>
      <c r="F8560" s="153">
        <v>125000</v>
      </c>
      <c r="G8560" s="153">
        <v>1500000</v>
      </c>
      <c r="H8560" s="50"/>
    </row>
    <row r="8561" spans="1:8" ht="43.5">
      <c r="A8561" s="151" t="s">
        <v>2663</v>
      </c>
      <c r="B8561" s="151" t="s">
        <v>98</v>
      </c>
      <c r="C8561" s="151" t="s">
        <v>99</v>
      </c>
      <c r="D8561" s="151" t="s">
        <v>72</v>
      </c>
      <c r="E8561" s="152">
        <v>2</v>
      </c>
      <c r="F8561" s="153">
        <v>99000</v>
      </c>
      <c r="G8561" s="153">
        <v>198000</v>
      </c>
      <c r="H8561" s="50"/>
    </row>
    <row r="8562" spans="1:8" ht="29.25">
      <c r="A8562" s="151" t="s">
        <v>2664</v>
      </c>
      <c r="B8562" s="151" t="s">
        <v>79</v>
      </c>
      <c r="C8562" s="151" t="s">
        <v>80</v>
      </c>
      <c r="D8562" s="151" t="s">
        <v>72</v>
      </c>
      <c r="E8562" s="152">
        <v>4</v>
      </c>
      <c r="F8562" s="153">
        <v>129000</v>
      </c>
      <c r="G8562" s="153">
        <v>516000</v>
      </c>
      <c r="H8562" s="50"/>
    </row>
    <row r="8563" spans="1:8" ht="29.25">
      <c r="A8563" s="151" t="s">
        <v>2664</v>
      </c>
      <c r="B8563" s="151" t="s">
        <v>86</v>
      </c>
      <c r="C8563" s="151" t="s">
        <v>87</v>
      </c>
      <c r="D8563" s="151" t="s">
        <v>72</v>
      </c>
      <c r="E8563" s="152">
        <v>3</v>
      </c>
      <c r="F8563" s="153">
        <v>169000</v>
      </c>
      <c r="G8563" s="153">
        <v>507000</v>
      </c>
      <c r="H8563" s="50"/>
    </row>
    <row r="8564" spans="1:8" ht="29.25">
      <c r="A8564" s="151" t="s">
        <v>2664</v>
      </c>
      <c r="B8564" s="151" t="s">
        <v>75</v>
      </c>
      <c r="C8564" s="151" t="s">
        <v>76</v>
      </c>
      <c r="D8564" s="151" t="s">
        <v>78</v>
      </c>
      <c r="E8564" s="152">
        <v>10</v>
      </c>
      <c r="F8564" s="153">
        <v>189000</v>
      </c>
      <c r="G8564" s="153">
        <v>1890000</v>
      </c>
      <c r="H8564" s="50"/>
    </row>
    <row r="8565" spans="1:8" ht="29.25">
      <c r="A8565" s="151" t="s">
        <v>2664</v>
      </c>
      <c r="B8565" s="151" t="s">
        <v>96</v>
      </c>
      <c r="C8565" s="151" t="s">
        <v>97</v>
      </c>
      <c r="D8565" s="151" t="s">
        <v>72</v>
      </c>
      <c r="E8565" s="152">
        <v>2</v>
      </c>
      <c r="F8565" s="153">
        <v>449000</v>
      </c>
      <c r="G8565" s="153">
        <v>898000</v>
      </c>
      <c r="H8565" s="50"/>
    </row>
    <row r="8566" spans="1:8" ht="29.25">
      <c r="A8566" s="151" t="s">
        <v>2664</v>
      </c>
      <c r="B8566" s="151" t="s">
        <v>101</v>
      </c>
      <c r="C8566" s="151" t="s">
        <v>102</v>
      </c>
      <c r="D8566" s="151" t="s">
        <v>78</v>
      </c>
      <c r="E8566" s="152">
        <v>4</v>
      </c>
      <c r="F8566" s="153">
        <v>139000</v>
      </c>
      <c r="G8566" s="153">
        <v>556000</v>
      </c>
      <c r="H8566" s="50"/>
    </row>
    <row r="8567" spans="1:8" ht="29.25">
      <c r="A8567" s="151" t="s">
        <v>2664</v>
      </c>
      <c r="B8567" s="151" t="s">
        <v>69</v>
      </c>
      <c r="C8567" s="151" t="s">
        <v>70</v>
      </c>
      <c r="D8567" s="151" t="s">
        <v>72</v>
      </c>
      <c r="E8567" s="152">
        <v>12</v>
      </c>
      <c r="F8567" s="153">
        <v>149000</v>
      </c>
      <c r="G8567" s="153">
        <v>1788000</v>
      </c>
      <c r="H8567" s="50"/>
    </row>
    <row r="8568" spans="1:8" ht="29.25">
      <c r="A8568" s="151" t="s">
        <v>2665</v>
      </c>
      <c r="B8568" s="151" t="s">
        <v>101</v>
      </c>
      <c r="C8568" s="151" t="s">
        <v>102</v>
      </c>
      <c r="D8568" s="151" t="s">
        <v>78</v>
      </c>
      <c r="E8568" s="152">
        <v>11</v>
      </c>
      <c r="F8568" s="153">
        <v>139000</v>
      </c>
      <c r="G8568" s="153">
        <v>1529000</v>
      </c>
      <c r="H8568" s="50"/>
    </row>
    <row r="8569" spans="1:8" ht="29.25">
      <c r="A8569" s="151" t="s">
        <v>2665</v>
      </c>
      <c r="B8569" s="151" t="s">
        <v>83</v>
      </c>
      <c r="C8569" s="151" t="s">
        <v>84</v>
      </c>
      <c r="D8569" s="151" t="s">
        <v>72</v>
      </c>
      <c r="E8569" s="152">
        <v>2</v>
      </c>
      <c r="F8569" s="153">
        <v>125000</v>
      </c>
      <c r="G8569" s="153">
        <v>250000</v>
      </c>
      <c r="H8569" s="50"/>
    </row>
    <row r="8570" spans="1:8" ht="29.25">
      <c r="A8570" s="151" t="s">
        <v>2665</v>
      </c>
      <c r="B8570" s="151" t="s">
        <v>96</v>
      </c>
      <c r="C8570" s="151" t="s">
        <v>97</v>
      </c>
      <c r="D8570" s="151" t="s">
        <v>72</v>
      </c>
      <c r="E8570" s="152">
        <v>1</v>
      </c>
      <c r="F8570" s="153">
        <v>449000</v>
      </c>
      <c r="G8570" s="153">
        <v>449000</v>
      </c>
      <c r="H8570" s="50"/>
    </row>
    <row r="8571" spans="1:8" ht="29.25">
      <c r="A8571" s="151" t="s">
        <v>2665</v>
      </c>
      <c r="B8571" s="151" t="s">
        <v>91</v>
      </c>
      <c r="C8571" s="151" t="s">
        <v>92</v>
      </c>
      <c r="D8571" s="151" t="s">
        <v>72</v>
      </c>
      <c r="E8571" s="152">
        <v>4</v>
      </c>
      <c r="F8571" s="153">
        <v>249000</v>
      </c>
      <c r="G8571" s="153">
        <v>996000</v>
      </c>
      <c r="H8571" s="50"/>
    </row>
    <row r="8572" spans="1:8" ht="43.5">
      <c r="A8572" s="151" t="s">
        <v>2666</v>
      </c>
      <c r="B8572" s="151" t="s">
        <v>93</v>
      </c>
      <c r="C8572" s="151" t="s">
        <v>94</v>
      </c>
      <c r="D8572" s="151" t="s">
        <v>72</v>
      </c>
      <c r="E8572" s="152">
        <v>5</v>
      </c>
      <c r="F8572" s="153">
        <v>549000</v>
      </c>
      <c r="G8572" s="153">
        <v>2745000</v>
      </c>
      <c r="H8572" s="50"/>
    </row>
    <row r="8573" spans="1:8" ht="43.5">
      <c r="A8573" s="151" t="s">
        <v>2666</v>
      </c>
      <c r="B8573" s="151" t="s">
        <v>98</v>
      </c>
      <c r="C8573" s="151" t="s">
        <v>99</v>
      </c>
      <c r="D8573" s="151" t="s">
        <v>72</v>
      </c>
      <c r="E8573" s="152">
        <v>2</v>
      </c>
      <c r="F8573" s="153">
        <v>99000</v>
      </c>
      <c r="G8573" s="153">
        <v>198000</v>
      </c>
      <c r="H8573" s="50"/>
    </row>
    <row r="8574" spans="1:8" ht="43.5">
      <c r="A8574" s="151" t="s">
        <v>2666</v>
      </c>
      <c r="B8574" s="151" t="s">
        <v>69</v>
      </c>
      <c r="C8574" s="151" t="s">
        <v>70</v>
      </c>
      <c r="D8574" s="151" t="s">
        <v>72</v>
      </c>
      <c r="E8574" s="152">
        <v>1</v>
      </c>
      <c r="F8574" s="153">
        <v>149000</v>
      </c>
      <c r="G8574" s="153">
        <v>149000</v>
      </c>
      <c r="H8574" s="50"/>
    </row>
    <row r="8575" spans="1:8" ht="43.5">
      <c r="A8575" s="151" t="s">
        <v>2667</v>
      </c>
      <c r="B8575" s="151" t="s">
        <v>83</v>
      </c>
      <c r="C8575" s="151" t="s">
        <v>84</v>
      </c>
      <c r="D8575" s="151" t="s">
        <v>72</v>
      </c>
      <c r="E8575" s="152">
        <v>3</v>
      </c>
      <c r="F8575" s="153">
        <v>125000</v>
      </c>
      <c r="G8575" s="153">
        <v>375000</v>
      </c>
      <c r="H8575" s="50"/>
    </row>
    <row r="8576" spans="1:8" ht="43.5">
      <c r="A8576" s="151" t="s">
        <v>2667</v>
      </c>
      <c r="B8576" s="151" t="s">
        <v>79</v>
      </c>
      <c r="C8576" s="151" t="s">
        <v>80</v>
      </c>
      <c r="D8576" s="151" t="s">
        <v>72</v>
      </c>
      <c r="E8576" s="152">
        <v>4</v>
      </c>
      <c r="F8576" s="153">
        <v>129000</v>
      </c>
      <c r="G8576" s="153">
        <v>516000</v>
      </c>
      <c r="H8576" s="50"/>
    </row>
    <row r="8577" spans="1:8" ht="43.5">
      <c r="A8577" s="151" t="s">
        <v>2667</v>
      </c>
      <c r="B8577" s="151" t="s">
        <v>86</v>
      </c>
      <c r="C8577" s="151" t="s">
        <v>87</v>
      </c>
      <c r="D8577" s="151" t="s">
        <v>72</v>
      </c>
      <c r="E8577" s="152">
        <v>12</v>
      </c>
      <c r="F8577" s="153">
        <v>169000</v>
      </c>
      <c r="G8577" s="153">
        <v>2028000</v>
      </c>
      <c r="H8577" s="50"/>
    </row>
    <row r="8578" spans="1:8" ht="29.25">
      <c r="A8578" s="151" t="s">
        <v>2668</v>
      </c>
      <c r="B8578" s="151" t="s">
        <v>101</v>
      </c>
      <c r="C8578" s="151" t="s">
        <v>102</v>
      </c>
      <c r="D8578" s="151" t="s">
        <v>78</v>
      </c>
      <c r="E8578" s="152">
        <v>7</v>
      </c>
      <c r="F8578" s="153">
        <v>139000</v>
      </c>
      <c r="G8578" s="153">
        <v>973000</v>
      </c>
      <c r="H8578" s="50"/>
    </row>
    <row r="8579" spans="1:8" ht="29.25">
      <c r="A8579" s="151" t="s">
        <v>2668</v>
      </c>
      <c r="B8579" s="151" t="s">
        <v>81</v>
      </c>
      <c r="C8579" s="151" t="s">
        <v>82</v>
      </c>
      <c r="D8579" s="151" t="s">
        <v>72</v>
      </c>
      <c r="E8579" s="152">
        <v>3</v>
      </c>
      <c r="F8579" s="153">
        <v>159000</v>
      </c>
      <c r="G8579" s="153">
        <v>477000</v>
      </c>
      <c r="H8579" s="50"/>
    </row>
    <row r="8580" spans="1:8" ht="29.25">
      <c r="A8580" s="151" t="s">
        <v>2668</v>
      </c>
      <c r="B8580" s="151" t="s">
        <v>86</v>
      </c>
      <c r="C8580" s="151" t="s">
        <v>87</v>
      </c>
      <c r="D8580" s="151" t="s">
        <v>72</v>
      </c>
      <c r="E8580" s="152">
        <v>9</v>
      </c>
      <c r="F8580" s="153">
        <v>169000</v>
      </c>
      <c r="G8580" s="153">
        <v>1521000</v>
      </c>
      <c r="H8580" s="50"/>
    </row>
    <row r="8581" spans="1:8" ht="29.25">
      <c r="A8581" s="151" t="s">
        <v>2668</v>
      </c>
      <c r="B8581" s="151" t="s">
        <v>83</v>
      </c>
      <c r="C8581" s="151" t="s">
        <v>84</v>
      </c>
      <c r="D8581" s="151" t="s">
        <v>72</v>
      </c>
      <c r="E8581" s="152">
        <v>5</v>
      </c>
      <c r="F8581" s="153">
        <v>125000</v>
      </c>
      <c r="G8581" s="153">
        <v>625000</v>
      </c>
      <c r="H8581" s="50"/>
    </row>
    <row r="8582" spans="1:8" ht="43.5">
      <c r="A8582" s="151" t="s">
        <v>2669</v>
      </c>
      <c r="B8582" s="151" t="s">
        <v>73</v>
      </c>
      <c r="C8582" s="151" t="s">
        <v>74</v>
      </c>
      <c r="D8582" s="151" t="s">
        <v>72</v>
      </c>
      <c r="E8582" s="152">
        <v>5</v>
      </c>
      <c r="F8582" s="153">
        <v>119000</v>
      </c>
      <c r="G8582" s="153">
        <v>595000</v>
      </c>
      <c r="H8582" s="50"/>
    </row>
    <row r="8583" spans="1:8" ht="43.5">
      <c r="A8583" s="151" t="s">
        <v>2670</v>
      </c>
      <c r="B8583" s="151" t="s">
        <v>75</v>
      </c>
      <c r="C8583" s="151" t="s">
        <v>76</v>
      </c>
      <c r="D8583" s="151" t="s">
        <v>78</v>
      </c>
      <c r="E8583" s="152">
        <v>2</v>
      </c>
      <c r="F8583" s="153">
        <v>189000</v>
      </c>
      <c r="G8583" s="153">
        <v>378000</v>
      </c>
      <c r="H8583" s="50"/>
    </row>
    <row r="8584" spans="1:8" ht="43.5">
      <c r="A8584" s="151" t="s">
        <v>2670</v>
      </c>
      <c r="B8584" s="151" t="s">
        <v>96</v>
      </c>
      <c r="C8584" s="151" t="s">
        <v>97</v>
      </c>
      <c r="D8584" s="151" t="s">
        <v>72</v>
      </c>
      <c r="E8584" s="152">
        <v>5</v>
      </c>
      <c r="F8584" s="153">
        <v>449000</v>
      </c>
      <c r="G8584" s="153">
        <v>2245000</v>
      </c>
      <c r="H8584" s="50"/>
    </row>
    <row r="8585" spans="1:8" ht="43.5">
      <c r="A8585" s="151" t="s">
        <v>2670</v>
      </c>
      <c r="B8585" s="151" t="s">
        <v>69</v>
      </c>
      <c r="C8585" s="151" t="s">
        <v>70</v>
      </c>
      <c r="D8585" s="151" t="s">
        <v>72</v>
      </c>
      <c r="E8585" s="152">
        <v>8</v>
      </c>
      <c r="F8585" s="153">
        <v>149000</v>
      </c>
      <c r="G8585" s="153">
        <v>1192000</v>
      </c>
      <c r="H8585" s="50"/>
    </row>
    <row r="8586" spans="1:8" ht="43.5">
      <c r="A8586" s="151" t="s">
        <v>2670</v>
      </c>
      <c r="B8586" s="151" t="s">
        <v>91</v>
      </c>
      <c r="C8586" s="151" t="s">
        <v>92</v>
      </c>
      <c r="D8586" s="151" t="s">
        <v>72</v>
      </c>
      <c r="E8586" s="152">
        <v>3</v>
      </c>
      <c r="F8586" s="153">
        <v>249000</v>
      </c>
      <c r="G8586" s="153">
        <v>747000</v>
      </c>
      <c r="H8586" s="50"/>
    </row>
    <row r="8587" spans="1:8" ht="43.5">
      <c r="A8587" s="151" t="s">
        <v>2671</v>
      </c>
      <c r="B8587" s="151" t="s">
        <v>98</v>
      </c>
      <c r="C8587" s="151" t="s">
        <v>99</v>
      </c>
      <c r="D8587" s="151" t="s">
        <v>72</v>
      </c>
      <c r="E8587" s="152">
        <v>9</v>
      </c>
      <c r="F8587" s="153">
        <v>99000</v>
      </c>
      <c r="G8587" s="153">
        <v>891000</v>
      </c>
      <c r="H8587" s="50"/>
    </row>
    <row r="8588" spans="1:8" ht="43.5">
      <c r="A8588" s="151" t="s">
        <v>2671</v>
      </c>
      <c r="B8588" s="151" t="s">
        <v>79</v>
      </c>
      <c r="C8588" s="151" t="s">
        <v>80</v>
      </c>
      <c r="D8588" s="151" t="s">
        <v>72</v>
      </c>
      <c r="E8588" s="152">
        <v>6</v>
      </c>
      <c r="F8588" s="153">
        <v>129000</v>
      </c>
      <c r="G8588" s="153">
        <v>774000</v>
      </c>
      <c r="H8588" s="50"/>
    </row>
    <row r="8589" spans="1:8" ht="43.5">
      <c r="A8589" s="151" t="s">
        <v>2672</v>
      </c>
      <c r="B8589" s="151" t="s">
        <v>101</v>
      </c>
      <c r="C8589" s="151" t="s">
        <v>102</v>
      </c>
      <c r="D8589" s="151" t="s">
        <v>78</v>
      </c>
      <c r="E8589" s="152">
        <v>8</v>
      </c>
      <c r="F8589" s="153">
        <v>139000</v>
      </c>
      <c r="G8589" s="153">
        <v>1112000</v>
      </c>
      <c r="H8589" s="50"/>
    </row>
    <row r="8590" spans="1:8" ht="43.5">
      <c r="A8590" s="151" t="s">
        <v>2672</v>
      </c>
      <c r="B8590" s="151" t="s">
        <v>93</v>
      </c>
      <c r="C8590" s="151" t="s">
        <v>94</v>
      </c>
      <c r="D8590" s="151" t="s">
        <v>72</v>
      </c>
      <c r="E8590" s="152">
        <v>4</v>
      </c>
      <c r="F8590" s="153">
        <v>549000</v>
      </c>
      <c r="G8590" s="153">
        <v>2196000</v>
      </c>
      <c r="H8590" s="50"/>
    </row>
    <row r="8591" spans="1:8" ht="43.5">
      <c r="A8591" s="151" t="s">
        <v>2672</v>
      </c>
      <c r="B8591" s="151" t="s">
        <v>81</v>
      </c>
      <c r="C8591" s="151" t="s">
        <v>82</v>
      </c>
      <c r="D8591" s="151" t="s">
        <v>72</v>
      </c>
      <c r="E8591" s="152">
        <v>3</v>
      </c>
      <c r="F8591" s="153">
        <v>159000</v>
      </c>
      <c r="G8591" s="153">
        <v>477000</v>
      </c>
      <c r="H8591" s="50"/>
    </row>
    <row r="8592" spans="1:8" ht="43.5">
      <c r="A8592" s="151" t="s">
        <v>2672</v>
      </c>
      <c r="B8592" s="151" t="s">
        <v>83</v>
      </c>
      <c r="C8592" s="151" t="s">
        <v>84</v>
      </c>
      <c r="D8592" s="151" t="s">
        <v>72</v>
      </c>
      <c r="E8592" s="152">
        <v>2</v>
      </c>
      <c r="F8592" s="153">
        <v>125000</v>
      </c>
      <c r="G8592" s="153">
        <v>250000</v>
      </c>
      <c r="H8592" s="50"/>
    </row>
    <row r="8593" spans="1:8" ht="43.5">
      <c r="A8593" s="151" t="s">
        <v>2672</v>
      </c>
      <c r="B8593" s="151" t="s">
        <v>79</v>
      </c>
      <c r="C8593" s="151" t="s">
        <v>80</v>
      </c>
      <c r="D8593" s="151" t="s">
        <v>72</v>
      </c>
      <c r="E8593" s="152">
        <v>10</v>
      </c>
      <c r="F8593" s="153">
        <v>129000</v>
      </c>
      <c r="G8593" s="153">
        <v>1290000</v>
      </c>
      <c r="H8593" s="50"/>
    </row>
    <row r="8594" spans="1:8" ht="29.25">
      <c r="A8594" s="151" t="s">
        <v>2673</v>
      </c>
      <c r="B8594" s="151" t="s">
        <v>93</v>
      </c>
      <c r="C8594" s="151" t="s">
        <v>94</v>
      </c>
      <c r="D8594" s="151" t="s">
        <v>72</v>
      </c>
      <c r="E8594" s="152">
        <v>5</v>
      </c>
      <c r="F8594" s="153">
        <v>549000</v>
      </c>
      <c r="G8594" s="153">
        <v>2745000</v>
      </c>
      <c r="H8594" s="50"/>
    </row>
    <row r="8595" spans="1:8" ht="29.25">
      <c r="A8595" s="151" t="s">
        <v>2673</v>
      </c>
      <c r="B8595" s="151" t="s">
        <v>96</v>
      </c>
      <c r="C8595" s="151" t="s">
        <v>97</v>
      </c>
      <c r="D8595" s="151" t="s">
        <v>72</v>
      </c>
      <c r="E8595" s="152">
        <v>2</v>
      </c>
      <c r="F8595" s="153">
        <v>449000</v>
      </c>
      <c r="G8595" s="153">
        <v>898000</v>
      </c>
      <c r="H8595" s="50"/>
    </row>
    <row r="8596" spans="1:8" ht="43.5">
      <c r="A8596" s="151" t="s">
        <v>2674</v>
      </c>
      <c r="B8596" s="151" t="s">
        <v>83</v>
      </c>
      <c r="C8596" s="151" t="s">
        <v>84</v>
      </c>
      <c r="D8596" s="151" t="s">
        <v>72</v>
      </c>
      <c r="E8596" s="152">
        <v>2</v>
      </c>
      <c r="F8596" s="153">
        <v>125000</v>
      </c>
      <c r="G8596" s="153">
        <v>250000</v>
      </c>
      <c r="H8596" s="50"/>
    </row>
    <row r="8597" spans="1:8" ht="43.5">
      <c r="A8597" s="151" t="s">
        <v>2674</v>
      </c>
      <c r="B8597" s="151" t="s">
        <v>75</v>
      </c>
      <c r="C8597" s="151" t="s">
        <v>76</v>
      </c>
      <c r="D8597" s="151" t="s">
        <v>78</v>
      </c>
      <c r="E8597" s="152">
        <v>11</v>
      </c>
      <c r="F8597" s="153">
        <v>189000</v>
      </c>
      <c r="G8597" s="153">
        <v>2079000</v>
      </c>
      <c r="H8597" s="50"/>
    </row>
    <row r="8598" spans="1:8" ht="43.5">
      <c r="A8598" s="151" t="s">
        <v>2675</v>
      </c>
      <c r="B8598" s="151" t="s">
        <v>93</v>
      </c>
      <c r="C8598" s="151" t="s">
        <v>94</v>
      </c>
      <c r="D8598" s="151" t="s">
        <v>72</v>
      </c>
      <c r="E8598" s="152">
        <v>2</v>
      </c>
      <c r="F8598" s="153">
        <v>549000</v>
      </c>
      <c r="G8598" s="153">
        <v>1098000</v>
      </c>
      <c r="H8598" s="50"/>
    </row>
    <row r="8599" spans="1:8" ht="43.5">
      <c r="A8599" s="151" t="s">
        <v>2675</v>
      </c>
      <c r="B8599" s="151" t="s">
        <v>96</v>
      </c>
      <c r="C8599" s="151" t="s">
        <v>97</v>
      </c>
      <c r="D8599" s="151" t="s">
        <v>72</v>
      </c>
      <c r="E8599" s="152">
        <v>1</v>
      </c>
      <c r="F8599" s="153">
        <v>449000</v>
      </c>
      <c r="G8599" s="153">
        <v>449000</v>
      </c>
      <c r="H8599" s="50"/>
    </row>
    <row r="8600" spans="1:8" ht="43.5">
      <c r="A8600" s="151" t="s">
        <v>2675</v>
      </c>
      <c r="B8600" s="151" t="s">
        <v>75</v>
      </c>
      <c r="C8600" s="151" t="s">
        <v>76</v>
      </c>
      <c r="D8600" s="151" t="s">
        <v>78</v>
      </c>
      <c r="E8600" s="152">
        <v>12</v>
      </c>
      <c r="F8600" s="153">
        <v>189000</v>
      </c>
      <c r="G8600" s="153">
        <v>2268000</v>
      </c>
      <c r="H8600" s="50"/>
    </row>
    <row r="8601" spans="1:8" ht="43.5">
      <c r="A8601" s="151" t="s">
        <v>2675</v>
      </c>
      <c r="B8601" s="151" t="s">
        <v>69</v>
      </c>
      <c r="C8601" s="151" t="s">
        <v>70</v>
      </c>
      <c r="D8601" s="151" t="s">
        <v>72</v>
      </c>
      <c r="E8601" s="152">
        <v>7</v>
      </c>
      <c r="F8601" s="153">
        <v>149000</v>
      </c>
      <c r="G8601" s="153">
        <v>1043000</v>
      </c>
      <c r="H8601" s="50"/>
    </row>
    <row r="8602" spans="1:8" ht="29.25">
      <c r="A8602" s="151" t="s">
        <v>2676</v>
      </c>
      <c r="B8602" s="151" t="s">
        <v>73</v>
      </c>
      <c r="C8602" s="151" t="s">
        <v>74</v>
      </c>
      <c r="D8602" s="151" t="s">
        <v>72</v>
      </c>
      <c r="E8602" s="152">
        <v>4</v>
      </c>
      <c r="F8602" s="153">
        <v>119000</v>
      </c>
      <c r="G8602" s="153">
        <v>476000</v>
      </c>
      <c r="H8602" s="50"/>
    </row>
    <row r="8603" spans="1:8" ht="29.25">
      <c r="A8603" s="151" t="s">
        <v>2676</v>
      </c>
      <c r="B8603" s="151" t="s">
        <v>98</v>
      </c>
      <c r="C8603" s="151" t="s">
        <v>99</v>
      </c>
      <c r="D8603" s="151" t="s">
        <v>72</v>
      </c>
      <c r="E8603" s="152">
        <v>12</v>
      </c>
      <c r="F8603" s="153">
        <v>99000</v>
      </c>
      <c r="G8603" s="153">
        <v>1188000</v>
      </c>
      <c r="H8603" s="50"/>
    </row>
    <row r="8604" spans="1:8" ht="43.5">
      <c r="A8604" s="151" t="s">
        <v>2677</v>
      </c>
      <c r="B8604" s="151" t="s">
        <v>88</v>
      </c>
      <c r="C8604" s="151" t="s">
        <v>89</v>
      </c>
      <c r="D8604" s="151" t="s">
        <v>72</v>
      </c>
      <c r="E8604" s="152">
        <v>1</v>
      </c>
      <c r="F8604" s="153">
        <v>299000</v>
      </c>
      <c r="G8604" s="153">
        <v>299000</v>
      </c>
      <c r="H8604" s="50"/>
    </row>
    <row r="8605" spans="1:8" ht="43.5">
      <c r="A8605" s="151" t="s">
        <v>2677</v>
      </c>
      <c r="B8605" s="151" t="s">
        <v>101</v>
      </c>
      <c r="C8605" s="151" t="s">
        <v>102</v>
      </c>
      <c r="D8605" s="151" t="s">
        <v>78</v>
      </c>
      <c r="E8605" s="152">
        <v>10</v>
      </c>
      <c r="F8605" s="153">
        <v>139000</v>
      </c>
      <c r="G8605" s="153">
        <v>1390000</v>
      </c>
      <c r="H8605" s="50"/>
    </row>
    <row r="8606" spans="1:8" ht="43.5">
      <c r="A8606" s="151" t="s">
        <v>2677</v>
      </c>
      <c r="B8606" s="151" t="s">
        <v>81</v>
      </c>
      <c r="C8606" s="151" t="s">
        <v>82</v>
      </c>
      <c r="D8606" s="151" t="s">
        <v>72</v>
      </c>
      <c r="E8606" s="152">
        <v>6</v>
      </c>
      <c r="F8606" s="153">
        <v>159000</v>
      </c>
      <c r="G8606" s="153">
        <v>954000</v>
      </c>
      <c r="H8606" s="50"/>
    </row>
    <row r="8607" spans="1:8" ht="43.5">
      <c r="A8607" s="151" t="s">
        <v>2678</v>
      </c>
      <c r="B8607" s="151" t="s">
        <v>83</v>
      </c>
      <c r="C8607" s="151" t="s">
        <v>84</v>
      </c>
      <c r="D8607" s="151" t="s">
        <v>72</v>
      </c>
      <c r="E8607" s="152">
        <v>4</v>
      </c>
      <c r="F8607" s="153">
        <v>125000</v>
      </c>
      <c r="G8607" s="153">
        <v>500000</v>
      </c>
      <c r="H8607" s="50"/>
    </row>
    <row r="8608" spans="1:8" ht="43.5">
      <c r="A8608" s="151" t="s">
        <v>2678</v>
      </c>
      <c r="B8608" s="151" t="s">
        <v>96</v>
      </c>
      <c r="C8608" s="151" t="s">
        <v>97</v>
      </c>
      <c r="D8608" s="151" t="s">
        <v>72</v>
      </c>
      <c r="E8608" s="152">
        <v>4</v>
      </c>
      <c r="F8608" s="153">
        <v>449000</v>
      </c>
      <c r="G8608" s="153">
        <v>1796000</v>
      </c>
      <c r="H8608" s="50"/>
    </row>
    <row r="8609" spans="1:8" ht="43.5">
      <c r="A8609" s="151" t="s">
        <v>2679</v>
      </c>
      <c r="B8609" s="151" t="s">
        <v>98</v>
      </c>
      <c r="C8609" s="151" t="s">
        <v>99</v>
      </c>
      <c r="D8609" s="151" t="s">
        <v>72</v>
      </c>
      <c r="E8609" s="152">
        <v>12</v>
      </c>
      <c r="F8609" s="153">
        <v>99000</v>
      </c>
      <c r="G8609" s="153">
        <v>1188000</v>
      </c>
      <c r="H8609" s="50"/>
    </row>
    <row r="8610" spans="1:8" ht="43.5">
      <c r="A8610" s="151" t="s">
        <v>2679</v>
      </c>
      <c r="B8610" s="151" t="s">
        <v>83</v>
      </c>
      <c r="C8610" s="151" t="s">
        <v>84</v>
      </c>
      <c r="D8610" s="151" t="s">
        <v>72</v>
      </c>
      <c r="E8610" s="152">
        <v>9</v>
      </c>
      <c r="F8610" s="153">
        <v>125000</v>
      </c>
      <c r="G8610" s="153">
        <v>1125000</v>
      </c>
      <c r="H8610" s="50"/>
    </row>
    <row r="8611" spans="1:8" ht="43.5">
      <c r="A8611" s="151" t="s">
        <v>2679</v>
      </c>
      <c r="B8611" s="151" t="s">
        <v>101</v>
      </c>
      <c r="C8611" s="151" t="s">
        <v>102</v>
      </c>
      <c r="D8611" s="151" t="s">
        <v>78</v>
      </c>
      <c r="E8611" s="152">
        <v>12</v>
      </c>
      <c r="F8611" s="153">
        <v>139000</v>
      </c>
      <c r="G8611" s="153">
        <v>1668000</v>
      </c>
      <c r="H8611" s="50"/>
    </row>
    <row r="8612" spans="1:8" ht="43.5">
      <c r="A8612" s="151" t="s">
        <v>2679</v>
      </c>
      <c r="B8612" s="151" t="s">
        <v>73</v>
      </c>
      <c r="C8612" s="151" t="s">
        <v>74</v>
      </c>
      <c r="D8612" s="151" t="s">
        <v>72</v>
      </c>
      <c r="E8612" s="152">
        <v>2</v>
      </c>
      <c r="F8612" s="153">
        <v>119000</v>
      </c>
      <c r="G8612" s="153">
        <v>238000</v>
      </c>
      <c r="H8612" s="50"/>
    </row>
    <row r="8613" spans="1:8" ht="43.5">
      <c r="A8613" s="151" t="s">
        <v>2679</v>
      </c>
      <c r="B8613" s="151" t="s">
        <v>91</v>
      </c>
      <c r="C8613" s="151" t="s">
        <v>92</v>
      </c>
      <c r="D8613" s="151" t="s">
        <v>72</v>
      </c>
      <c r="E8613" s="152">
        <v>1</v>
      </c>
      <c r="F8613" s="153">
        <v>249000</v>
      </c>
      <c r="G8613" s="153">
        <v>249000</v>
      </c>
      <c r="H8613" s="50"/>
    </row>
    <row r="8614" spans="1:8" ht="43.5">
      <c r="A8614" s="151" t="s">
        <v>2679</v>
      </c>
      <c r="B8614" s="151" t="s">
        <v>96</v>
      </c>
      <c r="C8614" s="151" t="s">
        <v>97</v>
      </c>
      <c r="D8614" s="151" t="s">
        <v>72</v>
      </c>
      <c r="E8614" s="152">
        <v>5</v>
      </c>
      <c r="F8614" s="153">
        <v>449000</v>
      </c>
      <c r="G8614" s="153">
        <v>2245000</v>
      </c>
      <c r="H8614" s="50"/>
    </row>
    <row r="8615" spans="1:8" ht="43.5">
      <c r="A8615" s="151" t="s">
        <v>2680</v>
      </c>
      <c r="B8615" s="151" t="s">
        <v>75</v>
      </c>
      <c r="C8615" s="151" t="s">
        <v>76</v>
      </c>
      <c r="D8615" s="151" t="s">
        <v>78</v>
      </c>
      <c r="E8615" s="152">
        <v>6</v>
      </c>
      <c r="F8615" s="153">
        <v>189000</v>
      </c>
      <c r="G8615" s="153">
        <v>1134000</v>
      </c>
      <c r="H8615" s="50"/>
    </row>
    <row r="8616" spans="1:8" ht="43.5">
      <c r="A8616" s="151" t="s">
        <v>2680</v>
      </c>
      <c r="B8616" s="151" t="s">
        <v>73</v>
      </c>
      <c r="C8616" s="151" t="s">
        <v>74</v>
      </c>
      <c r="D8616" s="151" t="s">
        <v>72</v>
      </c>
      <c r="E8616" s="152">
        <v>8</v>
      </c>
      <c r="F8616" s="153">
        <v>119000</v>
      </c>
      <c r="G8616" s="153">
        <v>952000</v>
      </c>
      <c r="H8616" s="50"/>
    </row>
    <row r="8617" spans="1:8" ht="29.25">
      <c r="A8617" s="151" t="s">
        <v>2681</v>
      </c>
      <c r="B8617" s="151" t="s">
        <v>79</v>
      </c>
      <c r="C8617" s="151" t="s">
        <v>80</v>
      </c>
      <c r="D8617" s="151" t="s">
        <v>72</v>
      </c>
      <c r="E8617" s="152">
        <v>8</v>
      </c>
      <c r="F8617" s="153">
        <v>129000</v>
      </c>
      <c r="G8617" s="153">
        <v>1032000</v>
      </c>
      <c r="H8617" s="50"/>
    </row>
    <row r="8618" spans="1:8" ht="29.25">
      <c r="A8618" s="151" t="s">
        <v>2681</v>
      </c>
      <c r="B8618" s="151" t="s">
        <v>96</v>
      </c>
      <c r="C8618" s="151" t="s">
        <v>97</v>
      </c>
      <c r="D8618" s="151" t="s">
        <v>72</v>
      </c>
      <c r="E8618" s="152">
        <v>3</v>
      </c>
      <c r="F8618" s="153">
        <v>449000</v>
      </c>
      <c r="G8618" s="153">
        <v>1347000</v>
      </c>
      <c r="H8618" s="50"/>
    </row>
    <row r="8619" spans="1:8" ht="29.25">
      <c r="A8619" s="151" t="s">
        <v>2681</v>
      </c>
      <c r="B8619" s="151" t="s">
        <v>81</v>
      </c>
      <c r="C8619" s="151" t="s">
        <v>82</v>
      </c>
      <c r="D8619" s="151" t="s">
        <v>72</v>
      </c>
      <c r="E8619" s="152">
        <v>10</v>
      </c>
      <c r="F8619" s="153">
        <v>159000</v>
      </c>
      <c r="G8619" s="153">
        <v>1590000</v>
      </c>
      <c r="H8619" s="50"/>
    </row>
    <row r="8620" spans="1:8" ht="43.5">
      <c r="A8620" s="151" t="s">
        <v>2682</v>
      </c>
      <c r="B8620" s="151" t="s">
        <v>86</v>
      </c>
      <c r="C8620" s="151" t="s">
        <v>87</v>
      </c>
      <c r="D8620" s="151" t="s">
        <v>72</v>
      </c>
      <c r="E8620" s="152">
        <v>6</v>
      </c>
      <c r="F8620" s="153">
        <v>169000</v>
      </c>
      <c r="G8620" s="153">
        <v>1014000</v>
      </c>
      <c r="H8620" s="50"/>
    </row>
    <row r="8621" spans="1:8" ht="43.5">
      <c r="A8621" s="151" t="s">
        <v>2682</v>
      </c>
      <c r="B8621" s="151" t="s">
        <v>75</v>
      </c>
      <c r="C8621" s="151" t="s">
        <v>76</v>
      </c>
      <c r="D8621" s="151" t="s">
        <v>78</v>
      </c>
      <c r="E8621" s="152">
        <v>10</v>
      </c>
      <c r="F8621" s="153">
        <v>189000</v>
      </c>
      <c r="G8621" s="153">
        <v>1890000</v>
      </c>
      <c r="H8621" s="50"/>
    </row>
    <row r="8622" spans="1:8" ht="43.5">
      <c r="A8622" s="151" t="s">
        <v>2683</v>
      </c>
      <c r="B8622" s="151" t="s">
        <v>93</v>
      </c>
      <c r="C8622" s="151" t="s">
        <v>94</v>
      </c>
      <c r="D8622" s="151" t="s">
        <v>72</v>
      </c>
      <c r="E8622" s="152">
        <v>1</v>
      </c>
      <c r="F8622" s="153">
        <v>549000</v>
      </c>
      <c r="G8622" s="153">
        <v>549000</v>
      </c>
      <c r="H8622" s="50"/>
    </row>
    <row r="8623" spans="1:8" ht="43.5">
      <c r="A8623" s="151" t="s">
        <v>2683</v>
      </c>
      <c r="B8623" s="151" t="s">
        <v>91</v>
      </c>
      <c r="C8623" s="151" t="s">
        <v>92</v>
      </c>
      <c r="D8623" s="151" t="s">
        <v>72</v>
      </c>
      <c r="E8623" s="152">
        <v>3</v>
      </c>
      <c r="F8623" s="153">
        <v>249000</v>
      </c>
      <c r="G8623" s="153">
        <v>747000</v>
      </c>
      <c r="H8623" s="50"/>
    </row>
    <row r="8624" spans="1:8" ht="43.5">
      <c r="A8624" s="151" t="s">
        <v>2683</v>
      </c>
      <c r="B8624" s="151" t="s">
        <v>86</v>
      </c>
      <c r="C8624" s="151" t="s">
        <v>87</v>
      </c>
      <c r="D8624" s="151" t="s">
        <v>72</v>
      </c>
      <c r="E8624" s="152">
        <v>11</v>
      </c>
      <c r="F8624" s="153">
        <v>169000</v>
      </c>
      <c r="G8624" s="153">
        <v>1859000</v>
      </c>
      <c r="H8624" s="50"/>
    </row>
    <row r="8625" spans="1:8" ht="43.5">
      <c r="A8625" s="151" t="s">
        <v>2683</v>
      </c>
      <c r="B8625" s="151" t="s">
        <v>83</v>
      </c>
      <c r="C8625" s="151" t="s">
        <v>84</v>
      </c>
      <c r="D8625" s="151" t="s">
        <v>72</v>
      </c>
      <c r="E8625" s="152">
        <v>8</v>
      </c>
      <c r="F8625" s="153">
        <v>125000</v>
      </c>
      <c r="G8625" s="153">
        <v>1000000</v>
      </c>
      <c r="H8625" s="50"/>
    </row>
    <row r="8626" spans="1:8" ht="29.25">
      <c r="A8626" s="151" t="s">
        <v>2684</v>
      </c>
      <c r="B8626" s="151" t="s">
        <v>69</v>
      </c>
      <c r="C8626" s="151" t="s">
        <v>70</v>
      </c>
      <c r="D8626" s="151" t="s">
        <v>72</v>
      </c>
      <c r="E8626" s="152">
        <v>4</v>
      </c>
      <c r="F8626" s="153">
        <v>149000</v>
      </c>
      <c r="G8626" s="153">
        <v>596000</v>
      </c>
      <c r="H8626" s="50"/>
    </row>
    <row r="8627" spans="1:8" ht="29.25">
      <c r="A8627" s="151" t="s">
        <v>2684</v>
      </c>
      <c r="B8627" s="151" t="s">
        <v>86</v>
      </c>
      <c r="C8627" s="151" t="s">
        <v>87</v>
      </c>
      <c r="D8627" s="151" t="s">
        <v>72</v>
      </c>
      <c r="E8627" s="152">
        <v>7</v>
      </c>
      <c r="F8627" s="153">
        <v>169000</v>
      </c>
      <c r="G8627" s="153">
        <v>1183000</v>
      </c>
      <c r="H8627" s="50"/>
    </row>
    <row r="8628" spans="1:8" ht="29.25">
      <c r="A8628" s="151" t="s">
        <v>2684</v>
      </c>
      <c r="B8628" s="151" t="s">
        <v>75</v>
      </c>
      <c r="C8628" s="151" t="s">
        <v>76</v>
      </c>
      <c r="D8628" s="151" t="s">
        <v>78</v>
      </c>
      <c r="E8628" s="152">
        <v>9</v>
      </c>
      <c r="F8628" s="153">
        <v>189000</v>
      </c>
      <c r="G8628" s="153">
        <v>1701000</v>
      </c>
      <c r="H8628" s="50"/>
    </row>
    <row r="8629" spans="1:8" ht="43.5">
      <c r="A8629" s="151" t="s">
        <v>2685</v>
      </c>
      <c r="B8629" s="151" t="s">
        <v>75</v>
      </c>
      <c r="C8629" s="151" t="s">
        <v>76</v>
      </c>
      <c r="D8629" s="151" t="s">
        <v>78</v>
      </c>
      <c r="E8629" s="152">
        <v>6</v>
      </c>
      <c r="F8629" s="153">
        <v>189000</v>
      </c>
      <c r="G8629" s="153">
        <v>1134000</v>
      </c>
      <c r="H8629" s="50"/>
    </row>
    <row r="8630" spans="1:8" ht="43.5">
      <c r="A8630" s="151" t="s">
        <v>2685</v>
      </c>
      <c r="B8630" s="151" t="s">
        <v>83</v>
      </c>
      <c r="C8630" s="151" t="s">
        <v>84</v>
      </c>
      <c r="D8630" s="151" t="s">
        <v>72</v>
      </c>
      <c r="E8630" s="152">
        <v>7</v>
      </c>
      <c r="F8630" s="153">
        <v>125000</v>
      </c>
      <c r="G8630" s="153">
        <v>875000</v>
      </c>
      <c r="H8630" s="50"/>
    </row>
    <row r="8631" spans="1:8" ht="43.5">
      <c r="A8631" s="151" t="s">
        <v>2685</v>
      </c>
      <c r="B8631" s="151" t="s">
        <v>86</v>
      </c>
      <c r="C8631" s="151" t="s">
        <v>87</v>
      </c>
      <c r="D8631" s="151" t="s">
        <v>72</v>
      </c>
      <c r="E8631" s="152">
        <v>2</v>
      </c>
      <c r="F8631" s="153">
        <v>169000</v>
      </c>
      <c r="G8631" s="153">
        <v>338000</v>
      </c>
      <c r="H8631" s="50"/>
    </row>
    <row r="8632" spans="1:8" ht="43.5">
      <c r="A8632" s="151" t="s">
        <v>2686</v>
      </c>
      <c r="B8632" s="151" t="s">
        <v>81</v>
      </c>
      <c r="C8632" s="151" t="s">
        <v>82</v>
      </c>
      <c r="D8632" s="151" t="s">
        <v>72</v>
      </c>
      <c r="E8632" s="152">
        <v>8</v>
      </c>
      <c r="F8632" s="153">
        <v>159000</v>
      </c>
      <c r="G8632" s="153">
        <v>1272000</v>
      </c>
      <c r="H8632" s="50"/>
    </row>
    <row r="8633" spans="1:8" ht="43.5">
      <c r="A8633" s="151" t="s">
        <v>2686</v>
      </c>
      <c r="B8633" s="151" t="s">
        <v>93</v>
      </c>
      <c r="C8633" s="151" t="s">
        <v>94</v>
      </c>
      <c r="D8633" s="151" t="s">
        <v>72</v>
      </c>
      <c r="E8633" s="152">
        <v>1</v>
      </c>
      <c r="F8633" s="153">
        <v>549000</v>
      </c>
      <c r="G8633" s="153">
        <v>549000</v>
      </c>
      <c r="H8633" s="50"/>
    </row>
    <row r="8634" spans="1:8" ht="43.5">
      <c r="A8634" s="151" t="s">
        <v>2686</v>
      </c>
      <c r="B8634" s="151" t="s">
        <v>79</v>
      </c>
      <c r="C8634" s="151" t="s">
        <v>80</v>
      </c>
      <c r="D8634" s="151" t="s">
        <v>72</v>
      </c>
      <c r="E8634" s="152">
        <v>9</v>
      </c>
      <c r="F8634" s="153">
        <v>129000</v>
      </c>
      <c r="G8634" s="153">
        <v>1161000</v>
      </c>
      <c r="H8634" s="50"/>
    </row>
    <row r="8635" spans="1:8" ht="29.25">
      <c r="A8635" s="151" t="s">
        <v>2687</v>
      </c>
      <c r="B8635" s="151" t="s">
        <v>86</v>
      </c>
      <c r="C8635" s="151" t="s">
        <v>87</v>
      </c>
      <c r="D8635" s="151" t="s">
        <v>72</v>
      </c>
      <c r="E8635" s="152">
        <v>11</v>
      </c>
      <c r="F8635" s="153">
        <v>169000</v>
      </c>
      <c r="G8635" s="153">
        <v>1859000</v>
      </c>
      <c r="H8635" s="50"/>
    </row>
    <row r="8636" spans="1:8" ht="29.25">
      <c r="A8636" s="151" t="s">
        <v>2687</v>
      </c>
      <c r="B8636" s="151" t="s">
        <v>83</v>
      </c>
      <c r="C8636" s="151" t="s">
        <v>84</v>
      </c>
      <c r="D8636" s="151" t="s">
        <v>72</v>
      </c>
      <c r="E8636" s="152">
        <v>8</v>
      </c>
      <c r="F8636" s="153">
        <v>125000</v>
      </c>
      <c r="G8636" s="153">
        <v>1000000</v>
      </c>
      <c r="H8636" s="50"/>
    </row>
    <row r="8637" spans="1:8" ht="43.5">
      <c r="A8637" s="151" t="s">
        <v>2688</v>
      </c>
      <c r="B8637" s="151" t="s">
        <v>75</v>
      </c>
      <c r="C8637" s="151" t="s">
        <v>76</v>
      </c>
      <c r="D8637" s="151" t="s">
        <v>78</v>
      </c>
      <c r="E8637" s="152">
        <v>7</v>
      </c>
      <c r="F8637" s="153">
        <v>189000</v>
      </c>
      <c r="G8637" s="153">
        <v>1323000</v>
      </c>
      <c r="H8637" s="50"/>
    </row>
    <row r="8638" spans="1:8" ht="43.5">
      <c r="A8638" s="151" t="s">
        <v>2688</v>
      </c>
      <c r="B8638" s="151" t="s">
        <v>88</v>
      </c>
      <c r="C8638" s="151" t="s">
        <v>89</v>
      </c>
      <c r="D8638" s="151" t="s">
        <v>72</v>
      </c>
      <c r="E8638" s="152">
        <v>1</v>
      </c>
      <c r="F8638" s="153">
        <v>299000</v>
      </c>
      <c r="G8638" s="153">
        <v>299000</v>
      </c>
      <c r="H8638" s="50"/>
    </row>
    <row r="8639" spans="1:8" ht="43.5">
      <c r="A8639" s="151" t="s">
        <v>2688</v>
      </c>
      <c r="B8639" s="151" t="s">
        <v>98</v>
      </c>
      <c r="C8639" s="151" t="s">
        <v>99</v>
      </c>
      <c r="D8639" s="151" t="s">
        <v>72</v>
      </c>
      <c r="E8639" s="152">
        <v>5</v>
      </c>
      <c r="F8639" s="153">
        <v>99000</v>
      </c>
      <c r="G8639" s="153">
        <v>495000</v>
      </c>
      <c r="H8639" s="50"/>
    </row>
    <row r="8640" spans="1:8" ht="43.5">
      <c r="A8640" s="151" t="s">
        <v>2689</v>
      </c>
      <c r="B8640" s="151" t="s">
        <v>69</v>
      </c>
      <c r="C8640" s="151" t="s">
        <v>70</v>
      </c>
      <c r="D8640" s="151" t="s">
        <v>72</v>
      </c>
      <c r="E8640" s="152">
        <v>1</v>
      </c>
      <c r="F8640" s="153">
        <v>149000</v>
      </c>
      <c r="G8640" s="153">
        <v>149000</v>
      </c>
      <c r="H8640" s="50"/>
    </row>
    <row r="8641" spans="1:8" ht="43.5">
      <c r="A8641" s="151" t="s">
        <v>2689</v>
      </c>
      <c r="B8641" s="151" t="s">
        <v>73</v>
      </c>
      <c r="C8641" s="151" t="s">
        <v>74</v>
      </c>
      <c r="D8641" s="151" t="s">
        <v>72</v>
      </c>
      <c r="E8641" s="152">
        <v>9</v>
      </c>
      <c r="F8641" s="153">
        <v>119000</v>
      </c>
      <c r="G8641" s="153">
        <v>1071000</v>
      </c>
      <c r="H8641" s="50"/>
    </row>
    <row r="8642" spans="1:8" ht="43.5">
      <c r="A8642" s="151" t="s">
        <v>2689</v>
      </c>
      <c r="B8642" s="151" t="s">
        <v>91</v>
      </c>
      <c r="C8642" s="151" t="s">
        <v>92</v>
      </c>
      <c r="D8642" s="151" t="s">
        <v>72</v>
      </c>
      <c r="E8642" s="152">
        <v>3</v>
      </c>
      <c r="F8642" s="153">
        <v>249000</v>
      </c>
      <c r="G8642" s="153">
        <v>747000</v>
      </c>
      <c r="H8642" s="50"/>
    </row>
    <row r="8643" spans="1:8" ht="43.5">
      <c r="A8643" s="151" t="s">
        <v>2689</v>
      </c>
      <c r="B8643" s="151" t="s">
        <v>96</v>
      </c>
      <c r="C8643" s="151" t="s">
        <v>97</v>
      </c>
      <c r="D8643" s="151" t="s">
        <v>72</v>
      </c>
      <c r="E8643" s="152">
        <v>4</v>
      </c>
      <c r="F8643" s="153">
        <v>449000</v>
      </c>
      <c r="G8643" s="153">
        <v>1796000</v>
      </c>
      <c r="H8643" s="50"/>
    </row>
    <row r="8644" spans="1:8" ht="29.25">
      <c r="A8644" s="151" t="s">
        <v>2690</v>
      </c>
      <c r="B8644" s="151" t="s">
        <v>101</v>
      </c>
      <c r="C8644" s="151" t="s">
        <v>102</v>
      </c>
      <c r="D8644" s="151" t="s">
        <v>78</v>
      </c>
      <c r="E8644" s="152">
        <v>5</v>
      </c>
      <c r="F8644" s="153">
        <v>139000</v>
      </c>
      <c r="G8644" s="153">
        <v>695000</v>
      </c>
      <c r="H8644" s="50"/>
    </row>
    <row r="8645" spans="1:8" ht="29.25">
      <c r="A8645" s="151" t="s">
        <v>2690</v>
      </c>
      <c r="B8645" s="151" t="s">
        <v>86</v>
      </c>
      <c r="C8645" s="151" t="s">
        <v>87</v>
      </c>
      <c r="D8645" s="151" t="s">
        <v>72</v>
      </c>
      <c r="E8645" s="152">
        <v>6</v>
      </c>
      <c r="F8645" s="153">
        <v>169000</v>
      </c>
      <c r="G8645" s="153">
        <v>1014000</v>
      </c>
      <c r="H8645" s="50"/>
    </row>
    <row r="8646" spans="1:8" ht="29.25">
      <c r="A8646" s="151" t="s">
        <v>2690</v>
      </c>
      <c r="B8646" s="151" t="s">
        <v>88</v>
      </c>
      <c r="C8646" s="151" t="s">
        <v>89</v>
      </c>
      <c r="D8646" s="151" t="s">
        <v>72</v>
      </c>
      <c r="E8646" s="152">
        <v>6</v>
      </c>
      <c r="F8646" s="153">
        <v>299000</v>
      </c>
      <c r="G8646" s="153">
        <v>1794000</v>
      </c>
      <c r="H8646" s="50"/>
    </row>
    <row r="8647" spans="1:8" ht="43.5">
      <c r="A8647" s="151" t="s">
        <v>2691</v>
      </c>
      <c r="B8647" s="151" t="s">
        <v>69</v>
      </c>
      <c r="C8647" s="151" t="s">
        <v>70</v>
      </c>
      <c r="D8647" s="151" t="s">
        <v>72</v>
      </c>
      <c r="E8647" s="152">
        <v>12</v>
      </c>
      <c r="F8647" s="153">
        <v>149000</v>
      </c>
      <c r="G8647" s="153">
        <v>1788000</v>
      </c>
      <c r="H8647" s="50"/>
    </row>
    <row r="8648" spans="1:8" ht="43.5">
      <c r="A8648" s="151" t="s">
        <v>2691</v>
      </c>
      <c r="B8648" s="151" t="s">
        <v>83</v>
      </c>
      <c r="C8648" s="151" t="s">
        <v>84</v>
      </c>
      <c r="D8648" s="151" t="s">
        <v>72</v>
      </c>
      <c r="E8648" s="152">
        <v>3</v>
      </c>
      <c r="F8648" s="153">
        <v>125000</v>
      </c>
      <c r="G8648" s="153">
        <v>375000</v>
      </c>
      <c r="H8648" s="50"/>
    </row>
    <row r="8649" spans="1:8" ht="43.5">
      <c r="A8649" s="151" t="s">
        <v>2691</v>
      </c>
      <c r="B8649" s="151" t="s">
        <v>88</v>
      </c>
      <c r="C8649" s="151" t="s">
        <v>89</v>
      </c>
      <c r="D8649" s="151" t="s">
        <v>72</v>
      </c>
      <c r="E8649" s="152">
        <v>5</v>
      </c>
      <c r="F8649" s="153">
        <v>299000</v>
      </c>
      <c r="G8649" s="153">
        <v>1495000</v>
      </c>
      <c r="H8649" s="50"/>
    </row>
    <row r="8650" spans="1:8" ht="43.5">
      <c r="A8650" s="151" t="s">
        <v>2691</v>
      </c>
      <c r="B8650" s="151" t="s">
        <v>101</v>
      </c>
      <c r="C8650" s="151" t="s">
        <v>102</v>
      </c>
      <c r="D8650" s="151" t="s">
        <v>78</v>
      </c>
      <c r="E8650" s="152">
        <v>6</v>
      </c>
      <c r="F8650" s="153">
        <v>139000</v>
      </c>
      <c r="G8650" s="153">
        <v>834000</v>
      </c>
      <c r="H8650" s="50"/>
    </row>
    <row r="8651" spans="1:8" ht="43.5">
      <c r="A8651" s="151" t="s">
        <v>2691</v>
      </c>
      <c r="B8651" s="151" t="s">
        <v>93</v>
      </c>
      <c r="C8651" s="151" t="s">
        <v>94</v>
      </c>
      <c r="D8651" s="151" t="s">
        <v>72</v>
      </c>
      <c r="E8651" s="152">
        <v>5</v>
      </c>
      <c r="F8651" s="153">
        <v>549000</v>
      </c>
      <c r="G8651" s="153">
        <v>2745000</v>
      </c>
      <c r="H8651" s="50"/>
    </row>
    <row r="8652" spans="1:8" ht="43.5">
      <c r="A8652" s="151" t="s">
        <v>2691</v>
      </c>
      <c r="B8652" s="151" t="s">
        <v>91</v>
      </c>
      <c r="C8652" s="151" t="s">
        <v>92</v>
      </c>
      <c r="D8652" s="151" t="s">
        <v>72</v>
      </c>
      <c r="E8652" s="152">
        <v>2</v>
      </c>
      <c r="F8652" s="153">
        <v>249000</v>
      </c>
      <c r="G8652" s="153">
        <v>498000</v>
      </c>
      <c r="H8652" s="50"/>
    </row>
    <row r="8653" spans="1:8" ht="43.5">
      <c r="A8653" s="151" t="s">
        <v>2692</v>
      </c>
      <c r="B8653" s="151" t="s">
        <v>91</v>
      </c>
      <c r="C8653" s="151" t="s">
        <v>92</v>
      </c>
      <c r="D8653" s="151" t="s">
        <v>72</v>
      </c>
      <c r="E8653" s="152">
        <v>1</v>
      </c>
      <c r="F8653" s="153">
        <v>249000</v>
      </c>
      <c r="G8653" s="153">
        <v>249000</v>
      </c>
      <c r="H8653" s="50"/>
    </row>
    <row r="8654" spans="1:8" ht="43.5">
      <c r="A8654" s="151" t="s">
        <v>2692</v>
      </c>
      <c r="B8654" s="151" t="s">
        <v>75</v>
      </c>
      <c r="C8654" s="151" t="s">
        <v>76</v>
      </c>
      <c r="D8654" s="151" t="s">
        <v>78</v>
      </c>
      <c r="E8654" s="152">
        <v>9</v>
      </c>
      <c r="F8654" s="153">
        <v>189000</v>
      </c>
      <c r="G8654" s="153">
        <v>1701000</v>
      </c>
      <c r="H8654" s="50"/>
    </row>
    <row r="8655" spans="1:8" ht="43.5">
      <c r="A8655" s="151" t="s">
        <v>2692</v>
      </c>
      <c r="B8655" s="151" t="s">
        <v>81</v>
      </c>
      <c r="C8655" s="151" t="s">
        <v>82</v>
      </c>
      <c r="D8655" s="151" t="s">
        <v>72</v>
      </c>
      <c r="E8655" s="152">
        <v>10</v>
      </c>
      <c r="F8655" s="153">
        <v>159000</v>
      </c>
      <c r="G8655" s="153">
        <v>1590000</v>
      </c>
      <c r="H8655" s="50"/>
    </row>
    <row r="8656" spans="1:8" ht="43.5">
      <c r="A8656" s="151" t="s">
        <v>2692</v>
      </c>
      <c r="B8656" s="151" t="s">
        <v>96</v>
      </c>
      <c r="C8656" s="151" t="s">
        <v>97</v>
      </c>
      <c r="D8656" s="151" t="s">
        <v>72</v>
      </c>
      <c r="E8656" s="152">
        <v>3</v>
      </c>
      <c r="F8656" s="153">
        <v>449000</v>
      </c>
      <c r="G8656" s="153">
        <v>1347000</v>
      </c>
      <c r="H8656" s="50"/>
    </row>
    <row r="8657" spans="1:8" ht="43.5">
      <c r="A8657" s="151" t="s">
        <v>2692</v>
      </c>
      <c r="B8657" s="151" t="s">
        <v>83</v>
      </c>
      <c r="C8657" s="151" t="s">
        <v>84</v>
      </c>
      <c r="D8657" s="151" t="s">
        <v>72</v>
      </c>
      <c r="E8657" s="152">
        <v>8</v>
      </c>
      <c r="F8657" s="153">
        <v>125000</v>
      </c>
      <c r="G8657" s="153">
        <v>1000000</v>
      </c>
      <c r="H8657" s="50"/>
    </row>
    <row r="8658" spans="1:8" ht="43.5">
      <c r="A8658" s="151" t="s">
        <v>2693</v>
      </c>
      <c r="B8658" s="151" t="s">
        <v>81</v>
      </c>
      <c r="C8658" s="151" t="s">
        <v>82</v>
      </c>
      <c r="D8658" s="151" t="s">
        <v>72</v>
      </c>
      <c r="E8658" s="152">
        <v>5</v>
      </c>
      <c r="F8658" s="153">
        <v>159000</v>
      </c>
      <c r="G8658" s="153">
        <v>795000</v>
      </c>
      <c r="H8658" s="50"/>
    </row>
    <row r="8659" spans="1:8" ht="43.5">
      <c r="A8659" s="151" t="s">
        <v>2693</v>
      </c>
      <c r="B8659" s="151" t="s">
        <v>69</v>
      </c>
      <c r="C8659" s="151" t="s">
        <v>70</v>
      </c>
      <c r="D8659" s="151" t="s">
        <v>72</v>
      </c>
      <c r="E8659" s="152">
        <v>12</v>
      </c>
      <c r="F8659" s="153">
        <v>149000</v>
      </c>
      <c r="G8659" s="153">
        <v>1788000</v>
      </c>
      <c r="H8659" s="50"/>
    </row>
    <row r="8660" spans="1:8" ht="43.5">
      <c r="A8660" s="151" t="s">
        <v>2693</v>
      </c>
      <c r="B8660" s="151" t="s">
        <v>86</v>
      </c>
      <c r="C8660" s="151" t="s">
        <v>87</v>
      </c>
      <c r="D8660" s="151" t="s">
        <v>72</v>
      </c>
      <c r="E8660" s="152">
        <v>11</v>
      </c>
      <c r="F8660" s="153">
        <v>169000</v>
      </c>
      <c r="G8660" s="153">
        <v>1859000</v>
      </c>
      <c r="H8660" s="50"/>
    </row>
    <row r="8661" spans="1:8" ht="43.5">
      <c r="A8661" s="151" t="s">
        <v>2693</v>
      </c>
      <c r="B8661" s="151" t="s">
        <v>101</v>
      </c>
      <c r="C8661" s="151" t="s">
        <v>102</v>
      </c>
      <c r="D8661" s="151" t="s">
        <v>78</v>
      </c>
      <c r="E8661" s="152">
        <v>10</v>
      </c>
      <c r="F8661" s="153">
        <v>139000</v>
      </c>
      <c r="G8661" s="153">
        <v>1390000</v>
      </c>
      <c r="H8661" s="50"/>
    </row>
    <row r="8662" spans="1:8" ht="43.5">
      <c r="A8662" s="151" t="s">
        <v>2693</v>
      </c>
      <c r="B8662" s="151" t="s">
        <v>98</v>
      </c>
      <c r="C8662" s="151" t="s">
        <v>99</v>
      </c>
      <c r="D8662" s="151" t="s">
        <v>72</v>
      </c>
      <c r="E8662" s="152">
        <v>2</v>
      </c>
      <c r="F8662" s="153">
        <v>99000</v>
      </c>
      <c r="G8662" s="153">
        <v>198000</v>
      </c>
      <c r="H8662" s="50"/>
    </row>
    <row r="8663" spans="1:8" ht="43.5">
      <c r="A8663" s="151" t="s">
        <v>2693</v>
      </c>
      <c r="B8663" s="151" t="s">
        <v>73</v>
      </c>
      <c r="C8663" s="151" t="s">
        <v>74</v>
      </c>
      <c r="D8663" s="151" t="s">
        <v>72</v>
      </c>
      <c r="E8663" s="152">
        <v>3</v>
      </c>
      <c r="F8663" s="153">
        <v>119000</v>
      </c>
      <c r="G8663" s="153">
        <v>357000</v>
      </c>
      <c r="H8663" s="50"/>
    </row>
    <row r="8664" spans="1:8" ht="29.25">
      <c r="A8664" s="151" t="s">
        <v>2694</v>
      </c>
      <c r="B8664" s="151" t="s">
        <v>79</v>
      </c>
      <c r="C8664" s="151" t="s">
        <v>80</v>
      </c>
      <c r="D8664" s="151" t="s">
        <v>72</v>
      </c>
      <c r="E8664" s="152">
        <v>4</v>
      </c>
      <c r="F8664" s="153">
        <v>129000</v>
      </c>
      <c r="G8664" s="153">
        <v>516000</v>
      </c>
      <c r="H8664" s="50"/>
    </row>
    <row r="8665" spans="1:8" ht="29.25">
      <c r="A8665" s="151" t="s">
        <v>2694</v>
      </c>
      <c r="B8665" s="151" t="s">
        <v>81</v>
      </c>
      <c r="C8665" s="151" t="s">
        <v>82</v>
      </c>
      <c r="D8665" s="151" t="s">
        <v>72</v>
      </c>
      <c r="E8665" s="152">
        <v>6</v>
      </c>
      <c r="F8665" s="153">
        <v>159000</v>
      </c>
      <c r="G8665" s="153">
        <v>954000</v>
      </c>
      <c r="H8665" s="50"/>
    </row>
    <row r="8666" spans="1:8" ht="29.25">
      <c r="A8666" s="151" t="s">
        <v>2694</v>
      </c>
      <c r="B8666" s="151" t="s">
        <v>73</v>
      </c>
      <c r="C8666" s="151" t="s">
        <v>74</v>
      </c>
      <c r="D8666" s="151" t="s">
        <v>72</v>
      </c>
      <c r="E8666" s="152">
        <v>10</v>
      </c>
      <c r="F8666" s="153">
        <v>119000</v>
      </c>
      <c r="G8666" s="153">
        <v>1190000</v>
      </c>
      <c r="H8666" s="50"/>
    </row>
    <row r="8667" spans="1:8" ht="29.25">
      <c r="A8667" s="151" t="s">
        <v>2694</v>
      </c>
      <c r="B8667" s="151" t="s">
        <v>83</v>
      </c>
      <c r="C8667" s="151" t="s">
        <v>84</v>
      </c>
      <c r="D8667" s="151" t="s">
        <v>72</v>
      </c>
      <c r="E8667" s="152">
        <v>4</v>
      </c>
      <c r="F8667" s="153">
        <v>125000</v>
      </c>
      <c r="G8667" s="153">
        <v>500000</v>
      </c>
      <c r="H8667" s="50"/>
    </row>
    <row r="8668" spans="1:8" ht="29.25">
      <c r="A8668" s="151" t="s">
        <v>2695</v>
      </c>
      <c r="B8668" s="151" t="s">
        <v>75</v>
      </c>
      <c r="C8668" s="151" t="s">
        <v>76</v>
      </c>
      <c r="D8668" s="151" t="s">
        <v>78</v>
      </c>
      <c r="E8668" s="152">
        <v>2</v>
      </c>
      <c r="F8668" s="153">
        <v>189000</v>
      </c>
      <c r="G8668" s="153">
        <v>378000</v>
      </c>
      <c r="H8668" s="50"/>
    </row>
    <row r="8669" spans="1:8" ht="29.25">
      <c r="A8669" s="151" t="s">
        <v>2695</v>
      </c>
      <c r="B8669" s="151" t="s">
        <v>98</v>
      </c>
      <c r="C8669" s="151" t="s">
        <v>99</v>
      </c>
      <c r="D8669" s="151" t="s">
        <v>72</v>
      </c>
      <c r="E8669" s="152">
        <v>4</v>
      </c>
      <c r="F8669" s="153">
        <v>99000</v>
      </c>
      <c r="G8669" s="153">
        <v>396000</v>
      </c>
      <c r="H8669" s="50"/>
    </row>
    <row r="8670" spans="1:8" ht="29.25">
      <c r="A8670" s="151" t="s">
        <v>2695</v>
      </c>
      <c r="B8670" s="151" t="s">
        <v>93</v>
      </c>
      <c r="C8670" s="151" t="s">
        <v>94</v>
      </c>
      <c r="D8670" s="151" t="s">
        <v>72</v>
      </c>
      <c r="E8670" s="152">
        <v>5</v>
      </c>
      <c r="F8670" s="153">
        <v>549000</v>
      </c>
      <c r="G8670" s="153">
        <v>2745000</v>
      </c>
      <c r="H8670" s="50"/>
    </row>
    <row r="8671" spans="1:8" ht="43.5">
      <c r="A8671" s="151" t="s">
        <v>2696</v>
      </c>
      <c r="B8671" s="151" t="s">
        <v>73</v>
      </c>
      <c r="C8671" s="151" t="s">
        <v>74</v>
      </c>
      <c r="D8671" s="151" t="s">
        <v>72</v>
      </c>
      <c r="E8671" s="152">
        <v>9</v>
      </c>
      <c r="F8671" s="153">
        <v>119000</v>
      </c>
      <c r="G8671" s="153">
        <v>1071000</v>
      </c>
      <c r="H8671" s="50"/>
    </row>
    <row r="8672" spans="1:8" ht="43.5">
      <c r="A8672" s="151" t="s">
        <v>2696</v>
      </c>
      <c r="B8672" s="151" t="s">
        <v>101</v>
      </c>
      <c r="C8672" s="151" t="s">
        <v>102</v>
      </c>
      <c r="D8672" s="151" t="s">
        <v>78</v>
      </c>
      <c r="E8672" s="152">
        <v>6</v>
      </c>
      <c r="F8672" s="153">
        <v>139000</v>
      </c>
      <c r="G8672" s="153">
        <v>834000</v>
      </c>
      <c r="H8672" s="50"/>
    </row>
    <row r="8673" spans="1:8" ht="43.5">
      <c r="A8673" s="151" t="s">
        <v>2696</v>
      </c>
      <c r="B8673" s="151" t="s">
        <v>86</v>
      </c>
      <c r="C8673" s="151" t="s">
        <v>87</v>
      </c>
      <c r="D8673" s="151" t="s">
        <v>72</v>
      </c>
      <c r="E8673" s="152">
        <v>3</v>
      </c>
      <c r="F8673" s="153">
        <v>169000</v>
      </c>
      <c r="G8673" s="153">
        <v>507000</v>
      </c>
      <c r="H8673" s="50"/>
    </row>
    <row r="8674" spans="1:8" ht="29.25">
      <c r="A8674" s="151" t="s">
        <v>2697</v>
      </c>
      <c r="B8674" s="151" t="s">
        <v>98</v>
      </c>
      <c r="C8674" s="151" t="s">
        <v>99</v>
      </c>
      <c r="D8674" s="151" t="s">
        <v>72</v>
      </c>
      <c r="E8674" s="152">
        <v>12</v>
      </c>
      <c r="F8674" s="153">
        <v>99000</v>
      </c>
      <c r="G8674" s="153">
        <v>1188000</v>
      </c>
      <c r="H8674" s="50"/>
    </row>
    <row r="8675" spans="1:8" ht="29.25">
      <c r="A8675" s="151" t="s">
        <v>2697</v>
      </c>
      <c r="B8675" s="151" t="s">
        <v>69</v>
      </c>
      <c r="C8675" s="151" t="s">
        <v>70</v>
      </c>
      <c r="D8675" s="151" t="s">
        <v>72</v>
      </c>
      <c r="E8675" s="152">
        <v>3</v>
      </c>
      <c r="F8675" s="153">
        <v>149000</v>
      </c>
      <c r="G8675" s="153">
        <v>447000</v>
      </c>
      <c r="H8675" s="50"/>
    </row>
    <row r="8676" spans="1:8" ht="29.25">
      <c r="A8676" s="151" t="s">
        <v>2697</v>
      </c>
      <c r="B8676" s="151" t="s">
        <v>73</v>
      </c>
      <c r="C8676" s="151" t="s">
        <v>74</v>
      </c>
      <c r="D8676" s="151" t="s">
        <v>72</v>
      </c>
      <c r="E8676" s="152">
        <v>8</v>
      </c>
      <c r="F8676" s="153">
        <v>119000</v>
      </c>
      <c r="G8676" s="153">
        <v>952000</v>
      </c>
      <c r="H8676" s="50"/>
    </row>
    <row r="8677" spans="1:8" ht="29.25">
      <c r="A8677" s="151" t="s">
        <v>2697</v>
      </c>
      <c r="B8677" s="151" t="s">
        <v>83</v>
      </c>
      <c r="C8677" s="151" t="s">
        <v>84</v>
      </c>
      <c r="D8677" s="151" t="s">
        <v>72</v>
      </c>
      <c r="E8677" s="152">
        <v>2</v>
      </c>
      <c r="F8677" s="153">
        <v>125000</v>
      </c>
      <c r="G8677" s="153">
        <v>250000</v>
      </c>
      <c r="H8677" s="50"/>
    </row>
    <row r="8678" spans="1:8" ht="29.25">
      <c r="A8678" s="151" t="s">
        <v>2697</v>
      </c>
      <c r="B8678" s="151" t="s">
        <v>101</v>
      </c>
      <c r="C8678" s="151" t="s">
        <v>102</v>
      </c>
      <c r="D8678" s="151" t="s">
        <v>78</v>
      </c>
      <c r="E8678" s="152">
        <v>2</v>
      </c>
      <c r="F8678" s="153">
        <v>139000</v>
      </c>
      <c r="G8678" s="153">
        <v>278000</v>
      </c>
      <c r="H8678" s="50"/>
    </row>
    <row r="8679" spans="1:8" ht="43.5">
      <c r="A8679" s="151" t="s">
        <v>2698</v>
      </c>
      <c r="B8679" s="151" t="s">
        <v>81</v>
      </c>
      <c r="C8679" s="151" t="s">
        <v>82</v>
      </c>
      <c r="D8679" s="151" t="s">
        <v>72</v>
      </c>
      <c r="E8679" s="152">
        <v>1</v>
      </c>
      <c r="F8679" s="153">
        <v>159000</v>
      </c>
      <c r="G8679" s="153">
        <v>159000</v>
      </c>
      <c r="H8679" s="50"/>
    </row>
    <row r="8680" spans="1:8" ht="43.5">
      <c r="A8680" s="151" t="s">
        <v>2698</v>
      </c>
      <c r="B8680" s="151" t="s">
        <v>86</v>
      </c>
      <c r="C8680" s="151" t="s">
        <v>87</v>
      </c>
      <c r="D8680" s="151" t="s">
        <v>72</v>
      </c>
      <c r="E8680" s="152">
        <v>2</v>
      </c>
      <c r="F8680" s="153">
        <v>169000</v>
      </c>
      <c r="G8680" s="153">
        <v>338000</v>
      </c>
      <c r="H8680" s="50"/>
    </row>
    <row r="8681" spans="1:8" ht="43.5">
      <c r="A8681" s="151" t="s">
        <v>2698</v>
      </c>
      <c r="B8681" s="151" t="s">
        <v>69</v>
      </c>
      <c r="C8681" s="151" t="s">
        <v>70</v>
      </c>
      <c r="D8681" s="151" t="s">
        <v>72</v>
      </c>
      <c r="E8681" s="152">
        <v>11</v>
      </c>
      <c r="F8681" s="153">
        <v>149000</v>
      </c>
      <c r="G8681" s="153">
        <v>1639000</v>
      </c>
      <c r="H8681" s="50"/>
    </row>
    <row r="8682" spans="1:8" ht="29.25">
      <c r="A8682" s="151" t="s">
        <v>2699</v>
      </c>
      <c r="B8682" s="151" t="s">
        <v>96</v>
      </c>
      <c r="C8682" s="151" t="s">
        <v>97</v>
      </c>
      <c r="D8682" s="151" t="s">
        <v>72</v>
      </c>
      <c r="E8682" s="152">
        <v>3</v>
      </c>
      <c r="F8682" s="153">
        <v>449000</v>
      </c>
      <c r="G8682" s="153">
        <v>1347000</v>
      </c>
      <c r="H8682" s="50"/>
    </row>
    <row r="8683" spans="1:8" ht="29.25">
      <c r="A8683" s="151" t="s">
        <v>2699</v>
      </c>
      <c r="B8683" s="151" t="s">
        <v>91</v>
      </c>
      <c r="C8683" s="151" t="s">
        <v>92</v>
      </c>
      <c r="D8683" s="151" t="s">
        <v>72</v>
      </c>
      <c r="E8683" s="152">
        <v>2</v>
      </c>
      <c r="F8683" s="153">
        <v>249000</v>
      </c>
      <c r="G8683" s="153">
        <v>498000</v>
      </c>
      <c r="H8683" s="50"/>
    </row>
    <row r="8684" spans="1:8" ht="29.25">
      <c r="A8684" s="151" t="s">
        <v>2699</v>
      </c>
      <c r="B8684" s="151" t="s">
        <v>88</v>
      </c>
      <c r="C8684" s="151" t="s">
        <v>89</v>
      </c>
      <c r="D8684" s="151" t="s">
        <v>72</v>
      </c>
      <c r="E8684" s="152">
        <v>4</v>
      </c>
      <c r="F8684" s="153">
        <v>299000</v>
      </c>
      <c r="G8684" s="153">
        <v>1196000</v>
      </c>
      <c r="H8684" s="50"/>
    </row>
    <row r="8685" spans="1:8" ht="43.5">
      <c r="A8685" s="151" t="s">
        <v>2700</v>
      </c>
      <c r="B8685" s="151" t="s">
        <v>81</v>
      </c>
      <c r="C8685" s="151" t="s">
        <v>82</v>
      </c>
      <c r="D8685" s="151" t="s">
        <v>72</v>
      </c>
      <c r="E8685" s="152">
        <v>1</v>
      </c>
      <c r="F8685" s="153">
        <v>159000</v>
      </c>
      <c r="G8685" s="153">
        <v>159000</v>
      </c>
      <c r="H8685" s="50"/>
    </row>
    <row r="8686" spans="1:8" ht="43.5">
      <c r="A8686" s="151" t="s">
        <v>2700</v>
      </c>
      <c r="B8686" s="151" t="s">
        <v>96</v>
      </c>
      <c r="C8686" s="151" t="s">
        <v>97</v>
      </c>
      <c r="D8686" s="151" t="s">
        <v>72</v>
      </c>
      <c r="E8686" s="152">
        <v>5</v>
      </c>
      <c r="F8686" s="153">
        <v>449000</v>
      </c>
      <c r="G8686" s="153">
        <v>2245000</v>
      </c>
      <c r="H8686" s="50"/>
    </row>
    <row r="8687" spans="1:8" ht="43.5">
      <c r="A8687" s="151" t="s">
        <v>2700</v>
      </c>
      <c r="B8687" s="151" t="s">
        <v>79</v>
      </c>
      <c r="C8687" s="151" t="s">
        <v>80</v>
      </c>
      <c r="D8687" s="151" t="s">
        <v>72</v>
      </c>
      <c r="E8687" s="152">
        <v>2</v>
      </c>
      <c r="F8687" s="153">
        <v>129000</v>
      </c>
      <c r="G8687" s="153">
        <v>258000</v>
      </c>
      <c r="H8687" s="50"/>
    </row>
    <row r="8688" spans="1:8" ht="43.5">
      <c r="A8688" s="151" t="s">
        <v>2700</v>
      </c>
      <c r="B8688" s="151" t="s">
        <v>83</v>
      </c>
      <c r="C8688" s="151" t="s">
        <v>84</v>
      </c>
      <c r="D8688" s="151" t="s">
        <v>72</v>
      </c>
      <c r="E8688" s="152">
        <v>6</v>
      </c>
      <c r="F8688" s="153">
        <v>125000</v>
      </c>
      <c r="G8688" s="153">
        <v>750000</v>
      </c>
      <c r="H8688" s="50"/>
    </row>
    <row r="8689" spans="1:8" ht="29.25">
      <c r="A8689" s="151" t="s">
        <v>2701</v>
      </c>
      <c r="B8689" s="151" t="s">
        <v>81</v>
      </c>
      <c r="C8689" s="151" t="s">
        <v>82</v>
      </c>
      <c r="D8689" s="151" t="s">
        <v>72</v>
      </c>
      <c r="E8689" s="152">
        <v>10</v>
      </c>
      <c r="F8689" s="153">
        <v>159000</v>
      </c>
      <c r="G8689" s="153">
        <v>1590000</v>
      </c>
      <c r="H8689" s="50"/>
    </row>
    <row r="8690" spans="1:8" ht="29.25">
      <c r="A8690" s="151" t="s">
        <v>2701</v>
      </c>
      <c r="B8690" s="151" t="s">
        <v>98</v>
      </c>
      <c r="C8690" s="151" t="s">
        <v>99</v>
      </c>
      <c r="D8690" s="151" t="s">
        <v>72</v>
      </c>
      <c r="E8690" s="152">
        <v>5</v>
      </c>
      <c r="F8690" s="153">
        <v>99000</v>
      </c>
      <c r="G8690" s="153">
        <v>495000</v>
      </c>
      <c r="H8690" s="50"/>
    </row>
    <row r="8691" spans="1:8" ht="29.25">
      <c r="A8691" s="151" t="s">
        <v>2701</v>
      </c>
      <c r="B8691" s="151" t="s">
        <v>101</v>
      </c>
      <c r="C8691" s="151" t="s">
        <v>102</v>
      </c>
      <c r="D8691" s="151" t="s">
        <v>78</v>
      </c>
      <c r="E8691" s="152">
        <v>6</v>
      </c>
      <c r="F8691" s="153">
        <v>139000</v>
      </c>
      <c r="G8691" s="153">
        <v>834000</v>
      </c>
      <c r="H8691" s="50"/>
    </row>
    <row r="8692" spans="1:8" ht="29.25">
      <c r="A8692" s="151" t="s">
        <v>2701</v>
      </c>
      <c r="B8692" s="151" t="s">
        <v>79</v>
      </c>
      <c r="C8692" s="151" t="s">
        <v>80</v>
      </c>
      <c r="D8692" s="151" t="s">
        <v>72</v>
      </c>
      <c r="E8692" s="152">
        <v>12</v>
      </c>
      <c r="F8692" s="153">
        <v>129000</v>
      </c>
      <c r="G8692" s="153">
        <v>1548000</v>
      </c>
      <c r="H8692" s="50"/>
    </row>
    <row r="8693" spans="1:8" ht="29.25">
      <c r="A8693" s="151" t="s">
        <v>2702</v>
      </c>
      <c r="B8693" s="151" t="s">
        <v>98</v>
      </c>
      <c r="C8693" s="151" t="s">
        <v>99</v>
      </c>
      <c r="D8693" s="151" t="s">
        <v>72</v>
      </c>
      <c r="E8693" s="152">
        <v>10</v>
      </c>
      <c r="F8693" s="153">
        <v>99000</v>
      </c>
      <c r="G8693" s="153">
        <v>990000</v>
      </c>
      <c r="H8693" s="50"/>
    </row>
    <row r="8694" spans="1:8" ht="29.25">
      <c r="A8694" s="151" t="s">
        <v>2702</v>
      </c>
      <c r="B8694" s="151" t="s">
        <v>96</v>
      </c>
      <c r="C8694" s="151" t="s">
        <v>97</v>
      </c>
      <c r="D8694" s="151" t="s">
        <v>72</v>
      </c>
      <c r="E8694" s="152">
        <v>4</v>
      </c>
      <c r="F8694" s="153">
        <v>449000</v>
      </c>
      <c r="G8694" s="153">
        <v>1796000</v>
      </c>
      <c r="H8694" s="50"/>
    </row>
    <row r="8695" spans="1:8" ht="29.25">
      <c r="A8695" s="151" t="s">
        <v>2702</v>
      </c>
      <c r="B8695" s="151" t="s">
        <v>101</v>
      </c>
      <c r="C8695" s="151" t="s">
        <v>102</v>
      </c>
      <c r="D8695" s="151" t="s">
        <v>78</v>
      </c>
      <c r="E8695" s="152">
        <v>5</v>
      </c>
      <c r="F8695" s="153">
        <v>139000</v>
      </c>
      <c r="G8695" s="153">
        <v>695000</v>
      </c>
      <c r="H8695" s="50"/>
    </row>
    <row r="8696" spans="1:8" ht="29.25">
      <c r="A8696" s="151" t="s">
        <v>2702</v>
      </c>
      <c r="B8696" s="151" t="s">
        <v>91</v>
      </c>
      <c r="C8696" s="151" t="s">
        <v>92</v>
      </c>
      <c r="D8696" s="151" t="s">
        <v>72</v>
      </c>
      <c r="E8696" s="152">
        <v>6</v>
      </c>
      <c r="F8696" s="153">
        <v>249000</v>
      </c>
      <c r="G8696" s="153">
        <v>1494000</v>
      </c>
      <c r="H8696" s="50"/>
    </row>
    <row r="8697" spans="1:8" ht="43.5">
      <c r="A8697" s="151" t="s">
        <v>2703</v>
      </c>
      <c r="B8697" s="151" t="s">
        <v>98</v>
      </c>
      <c r="C8697" s="151" t="s">
        <v>99</v>
      </c>
      <c r="D8697" s="151" t="s">
        <v>72</v>
      </c>
      <c r="E8697" s="152">
        <v>6</v>
      </c>
      <c r="F8697" s="153">
        <v>99000</v>
      </c>
      <c r="G8697" s="153">
        <v>594000</v>
      </c>
      <c r="H8697" s="50"/>
    </row>
    <row r="8698" spans="1:8" ht="29.25">
      <c r="A8698" s="151" t="s">
        <v>2704</v>
      </c>
      <c r="B8698" s="151" t="s">
        <v>96</v>
      </c>
      <c r="C8698" s="151" t="s">
        <v>97</v>
      </c>
      <c r="D8698" s="151" t="s">
        <v>72</v>
      </c>
      <c r="E8698" s="152">
        <v>5</v>
      </c>
      <c r="F8698" s="153">
        <v>449000</v>
      </c>
      <c r="G8698" s="153">
        <v>2245000</v>
      </c>
      <c r="H8698" s="50"/>
    </row>
    <row r="8699" spans="1:8" ht="29.25">
      <c r="A8699" s="151" t="s">
        <v>2704</v>
      </c>
      <c r="B8699" s="151" t="s">
        <v>98</v>
      </c>
      <c r="C8699" s="151" t="s">
        <v>99</v>
      </c>
      <c r="D8699" s="151" t="s">
        <v>72</v>
      </c>
      <c r="E8699" s="152">
        <v>4</v>
      </c>
      <c r="F8699" s="153">
        <v>99000</v>
      </c>
      <c r="G8699" s="153">
        <v>396000</v>
      </c>
      <c r="H8699" s="50"/>
    </row>
    <row r="8700" spans="1:8" ht="29.25">
      <c r="A8700" s="151" t="s">
        <v>2704</v>
      </c>
      <c r="B8700" s="151" t="s">
        <v>73</v>
      </c>
      <c r="C8700" s="151" t="s">
        <v>74</v>
      </c>
      <c r="D8700" s="151" t="s">
        <v>72</v>
      </c>
      <c r="E8700" s="152">
        <v>2</v>
      </c>
      <c r="F8700" s="153">
        <v>119000</v>
      </c>
      <c r="G8700" s="153">
        <v>238000</v>
      </c>
      <c r="H8700" s="50"/>
    </row>
    <row r="8701" spans="1:8" ht="43.5">
      <c r="A8701" s="151" t="s">
        <v>2705</v>
      </c>
      <c r="B8701" s="151" t="s">
        <v>73</v>
      </c>
      <c r="C8701" s="151" t="s">
        <v>74</v>
      </c>
      <c r="D8701" s="151" t="s">
        <v>72</v>
      </c>
      <c r="E8701" s="152">
        <v>12</v>
      </c>
      <c r="F8701" s="153">
        <v>119000</v>
      </c>
      <c r="G8701" s="153">
        <v>1428000</v>
      </c>
      <c r="H8701" s="50"/>
    </row>
    <row r="8702" spans="1:8" ht="43.5">
      <c r="A8702" s="151" t="s">
        <v>2705</v>
      </c>
      <c r="B8702" s="151" t="s">
        <v>91</v>
      </c>
      <c r="C8702" s="151" t="s">
        <v>92</v>
      </c>
      <c r="D8702" s="151" t="s">
        <v>72</v>
      </c>
      <c r="E8702" s="152">
        <v>5</v>
      </c>
      <c r="F8702" s="153">
        <v>249000</v>
      </c>
      <c r="G8702" s="153">
        <v>1245000</v>
      </c>
      <c r="H8702" s="50"/>
    </row>
    <row r="8703" spans="1:8" ht="43.5">
      <c r="A8703" s="151" t="s">
        <v>2705</v>
      </c>
      <c r="B8703" s="151" t="s">
        <v>81</v>
      </c>
      <c r="C8703" s="151" t="s">
        <v>82</v>
      </c>
      <c r="D8703" s="151" t="s">
        <v>72</v>
      </c>
      <c r="E8703" s="152">
        <v>8</v>
      </c>
      <c r="F8703" s="153">
        <v>159000</v>
      </c>
      <c r="G8703" s="153">
        <v>1272000</v>
      </c>
      <c r="H8703" s="50"/>
    </row>
    <row r="8704" spans="1:8" ht="43.5">
      <c r="A8704" s="151" t="s">
        <v>2705</v>
      </c>
      <c r="B8704" s="151" t="s">
        <v>101</v>
      </c>
      <c r="C8704" s="151" t="s">
        <v>102</v>
      </c>
      <c r="D8704" s="151" t="s">
        <v>78</v>
      </c>
      <c r="E8704" s="152">
        <v>2</v>
      </c>
      <c r="F8704" s="153">
        <v>139000</v>
      </c>
      <c r="G8704" s="153">
        <v>278000</v>
      </c>
      <c r="H8704" s="50"/>
    </row>
    <row r="8705" spans="1:8" ht="29.25">
      <c r="A8705" s="151" t="s">
        <v>2706</v>
      </c>
      <c r="B8705" s="151" t="s">
        <v>91</v>
      </c>
      <c r="C8705" s="151" t="s">
        <v>92</v>
      </c>
      <c r="D8705" s="151" t="s">
        <v>72</v>
      </c>
      <c r="E8705" s="152">
        <v>1</v>
      </c>
      <c r="F8705" s="153">
        <v>249000</v>
      </c>
      <c r="G8705" s="153">
        <v>249000</v>
      </c>
      <c r="H8705" s="50"/>
    </row>
    <row r="8706" spans="1:8" ht="29.25">
      <c r="A8706" s="151" t="s">
        <v>2706</v>
      </c>
      <c r="B8706" s="151" t="s">
        <v>101</v>
      </c>
      <c r="C8706" s="151" t="s">
        <v>102</v>
      </c>
      <c r="D8706" s="151" t="s">
        <v>78</v>
      </c>
      <c r="E8706" s="152">
        <v>3</v>
      </c>
      <c r="F8706" s="153">
        <v>139000</v>
      </c>
      <c r="G8706" s="153">
        <v>417000</v>
      </c>
      <c r="H8706" s="50"/>
    </row>
    <row r="8707" spans="1:8" ht="29.25">
      <c r="A8707" s="151" t="s">
        <v>2706</v>
      </c>
      <c r="B8707" s="151" t="s">
        <v>81</v>
      </c>
      <c r="C8707" s="151" t="s">
        <v>82</v>
      </c>
      <c r="D8707" s="151" t="s">
        <v>72</v>
      </c>
      <c r="E8707" s="152">
        <v>11</v>
      </c>
      <c r="F8707" s="153">
        <v>159000</v>
      </c>
      <c r="G8707" s="153">
        <v>1749000</v>
      </c>
      <c r="H8707" s="50"/>
    </row>
    <row r="8708" spans="1:8" ht="29.25">
      <c r="A8708" s="151" t="s">
        <v>2706</v>
      </c>
      <c r="B8708" s="151" t="s">
        <v>69</v>
      </c>
      <c r="C8708" s="151" t="s">
        <v>70</v>
      </c>
      <c r="D8708" s="151" t="s">
        <v>72</v>
      </c>
      <c r="E8708" s="152">
        <v>8</v>
      </c>
      <c r="F8708" s="153">
        <v>149000</v>
      </c>
      <c r="G8708" s="153">
        <v>1192000</v>
      </c>
      <c r="H8708" s="50"/>
    </row>
    <row r="8709" spans="1:8" ht="29.25">
      <c r="A8709" s="151" t="s">
        <v>2706</v>
      </c>
      <c r="B8709" s="151" t="s">
        <v>98</v>
      </c>
      <c r="C8709" s="151" t="s">
        <v>99</v>
      </c>
      <c r="D8709" s="151" t="s">
        <v>72</v>
      </c>
      <c r="E8709" s="152">
        <v>12</v>
      </c>
      <c r="F8709" s="153">
        <v>99000</v>
      </c>
      <c r="G8709" s="153">
        <v>1188000</v>
      </c>
      <c r="H8709" s="50"/>
    </row>
    <row r="8710" spans="1:8" ht="29.25">
      <c r="A8710" s="151" t="s">
        <v>2706</v>
      </c>
      <c r="B8710" s="151" t="s">
        <v>93</v>
      </c>
      <c r="C8710" s="151" t="s">
        <v>94</v>
      </c>
      <c r="D8710" s="151" t="s">
        <v>72</v>
      </c>
      <c r="E8710" s="152">
        <v>4</v>
      </c>
      <c r="F8710" s="153">
        <v>549000</v>
      </c>
      <c r="G8710" s="153">
        <v>2196000</v>
      </c>
      <c r="H8710" s="50"/>
    </row>
    <row r="8711" spans="1:8" ht="43.5">
      <c r="A8711" s="151" t="s">
        <v>2707</v>
      </c>
      <c r="B8711" s="151" t="s">
        <v>93</v>
      </c>
      <c r="C8711" s="151" t="s">
        <v>94</v>
      </c>
      <c r="D8711" s="151" t="s">
        <v>72</v>
      </c>
      <c r="E8711" s="152">
        <v>4</v>
      </c>
      <c r="F8711" s="153">
        <v>549000</v>
      </c>
      <c r="G8711" s="153">
        <v>2196000</v>
      </c>
      <c r="H8711" s="50"/>
    </row>
    <row r="8712" spans="1:8" ht="43.5">
      <c r="A8712" s="151" t="s">
        <v>2707</v>
      </c>
      <c r="B8712" s="151" t="s">
        <v>86</v>
      </c>
      <c r="C8712" s="151" t="s">
        <v>87</v>
      </c>
      <c r="D8712" s="151" t="s">
        <v>72</v>
      </c>
      <c r="E8712" s="152">
        <v>6</v>
      </c>
      <c r="F8712" s="153">
        <v>169000</v>
      </c>
      <c r="G8712" s="153">
        <v>1014000</v>
      </c>
      <c r="H8712" s="50"/>
    </row>
    <row r="8713" spans="1:8" ht="29.25">
      <c r="A8713" s="151" t="s">
        <v>2708</v>
      </c>
      <c r="B8713" s="151" t="s">
        <v>83</v>
      </c>
      <c r="C8713" s="151" t="s">
        <v>84</v>
      </c>
      <c r="D8713" s="151" t="s">
        <v>72</v>
      </c>
      <c r="E8713" s="152">
        <v>11</v>
      </c>
      <c r="F8713" s="153">
        <v>125000</v>
      </c>
      <c r="G8713" s="153">
        <v>1375000</v>
      </c>
      <c r="H8713" s="50"/>
    </row>
    <row r="8714" spans="1:8" ht="29.25">
      <c r="A8714" s="151" t="s">
        <v>2708</v>
      </c>
      <c r="B8714" s="151" t="s">
        <v>79</v>
      </c>
      <c r="C8714" s="151" t="s">
        <v>80</v>
      </c>
      <c r="D8714" s="151" t="s">
        <v>72</v>
      </c>
      <c r="E8714" s="152">
        <v>3</v>
      </c>
      <c r="F8714" s="153">
        <v>129000</v>
      </c>
      <c r="G8714" s="153">
        <v>387000</v>
      </c>
      <c r="H8714" s="50"/>
    </row>
    <row r="8715" spans="1:8" ht="29.25">
      <c r="A8715" s="151" t="s">
        <v>2708</v>
      </c>
      <c r="B8715" s="151" t="s">
        <v>96</v>
      </c>
      <c r="C8715" s="151" t="s">
        <v>97</v>
      </c>
      <c r="D8715" s="151" t="s">
        <v>72</v>
      </c>
      <c r="E8715" s="152">
        <v>5</v>
      </c>
      <c r="F8715" s="153">
        <v>449000</v>
      </c>
      <c r="G8715" s="153">
        <v>2245000</v>
      </c>
      <c r="H8715" s="50"/>
    </row>
    <row r="8716" spans="1:8" ht="43.5">
      <c r="A8716" s="151" t="s">
        <v>2709</v>
      </c>
      <c r="B8716" s="151" t="s">
        <v>86</v>
      </c>
      <c r="C8716" s="151" t="s">
        <v>87</v>
      </c>
      <c r="D8716" s="151" t="s">
        <v>72</v>
      </c>
      <c r="E8716" s="152">
        <v>5</v>
      </c>
      <c r="F8716" s="153">
        <v>169000</v>
      </c>
      <c r="G8716" s="153">
        <v>845000</v>
      </c>
      <c r="H8716" s="50"/>
    </row>
    <row r="8717" spans="1:8" ht="43.5">
      <c r="A8717" s="151" t="s">
        <v>2709</v>
      </c>
      <c r="B8717" s="151" t="s">
        <v>101</v>
      </c>
      <c r="C8717" s="151" t="s">
        <v>102</v>
      </c>
      <c r="D8717" s="151" t="s">
        <v>78</v>
      </c>
      <c r="E8717" s="152">
        <v>11</v>
      </c>
      <c r="F8717" s="153">
        <v>139000</v>
      </c>
      <c r="G8717" s="153">
        <v>1529000</v>
      </c>
      <c r="H8717" s="50"/>
    </row>
    <row r="8718" spans="1:8" ht="43.5">
      <c r="A8718" s="151" t="s">
        <v>2709</v>
      </c>
      <c r="B8718" s="151" t="s">
        <v>98</v>
      </c>
      <c r="C8718" s="151" t="s">
        <v>99</v>
      </c>
      <c r="D8718" s="151" t="s">
        <v>72</v>
      </c>
      <c r="E8718" s="152">
        <v>9</v>
      </c>
      <c r="F8718" s="153">
        <v>99000</v>
      </c>
      <c r="G8718" s="153">
        <v>891000</v>
      </c>
      <c r="H8718" s="50"/>
    </row>
    <row r="8719" spans="1:8" ht="43.5">
      <c r="A8719" s="151" t="s">
        <v>2709</v>
      </c>
      <c r="B8719" s="151" t="s">
        <v>69</v>
      </c>
      <c r="C8719" s="151" t="s">
        <v>70</v>
      </c>
      <c r="D8719" s="151" t="s">
        <v>72</v>
      </c>
      <c r="E8719" s="152">
        <v>6</v>
      </c>
      <c r="F8719" s="153">
        <v>149000</v>
      </c>
      <c r="G8719" s="153">
        <v>894000</v>
      </c>
      <c r="H8719" s="50"/>
    </row>
    <row r="8720" spans="1:8" ht="43.5">
      <c r="A8720" s="151" t="s">
        <v>2710</v>
      </c>
      <c r="B8720" s="151" t="s">
        <v>88</v>
      </c>
      <c r="C8720" s="151" t="s">
        <v>89</v>
      </c>
      <c r="D8720" s="151" t="s">
        <v>72</v>
      </c>
      <c r="E8720" s="152">
        <v>2</v>
      </c>
      <c r="F8720" s="153">
        <v>299000</v>
      </c>
      <c r="G8720" s="153">
        <v>598000</v>
      </c>
      <c r="H8720" s="50"/>
    </row>
    <row r="8721" spans="1:8" ht="43.5">
      <c r="A8721" s="151" t="s">
        <v>2710</v>
      </c>
      <c r="B8721" s="151" t="s">
        <v>91</v>
      </c>
      <c r="C8721" s="151" t="s">
        <v>92</v>
      </c>
      <c r="D8721" s="151" t="s">
        <v>72</v>
      </c>
      <c r="E8721" s="152">
        <v>7</v>
      </c>
      <c r="F8721" s="153">
        <v>249000</v>
      </c>
      <c r="G8721" s="153">
        <v>1743000</v>
      </c>
      <c r="H8721" s="50"/>
    </row>
    <row r="8722" spans="1:8" ht="43.5">
      <c r="A8722" s="151" t="s">
        <v>2710</v>
      </c>
      <c r="B8722" s="151" t="s">
        <v>81</v>
      </c>
      <c r="C8722" s="151" t="s">
        <v>82</v>
      </c>
      <c r="D8722" s="151" t="s">
        <v>72</v>
      </c>
      <c r="E8722" s="152">
        <v>4</v>
      </c>
      <c r="F8722" s="153">
        <v>159000</v>
      </c>
      <c r="G8722" s="153">
        <v>636000</v>
      </c>
      <c r="H8722" s="50"/>
    </row>
    <row r="8723" spans="1:8" ht="43.5">
      <c r="A8723" s="151" t="s">
        <v>2710</v>
      </c>
      <c r="B8723" s="151" t="s">
        <v>75</v>
      </c>
      <c r="C8723" s="151" t="s">
        <v>76</v>
      </c>
      <c r="D8723" s="151" t="s">
        <v>78</v>
      </c>
      <c r="E8723" s="152">
        <v>2</v>
      </c>
      <c r="F8723" s="153">
        <v>189000</v>
      </c>
      <c r="G8723" s="153">
        <v>378000</v>
      </c>
      <c r="H8723" s="50"/>
    </row>
    <row r="8724" spans="1:8" ht="43.5">
      <c r="A8724" s="151" t="s">
        <v>2710</v>
      </c>
      <c r="B8724" s="151" t="s">
        <v>79</v>
      </c>
      <c r="C8724" s="151" t="s">
        <v>80</v>
      </c>
      <c r="D8724" s="151" t="s">
        <v>72</v>
      </c>
      <c r="E8724" s="152">
        <v>1</v>
      </c>
      <c r="F8724" s="153">
        <v>129000</v>
      </c>
      <c r="G8724" s="153">
        <v>129000</v>
      </c>
      <c r="H8724" s="50"/>
    </row>
    <row r="8725" spans="1:8" ht="29.25">
      <c r="A8725" s="151" t="s">
        <v>2711</v>
      </c>
      <c r="B8725" s="151" t="s">
        <v>75</v>
      </c>
      <c r="C8725" s="151" t="s">
        <v>76</v>
      </c>
      <c r="D8725" s="151" t="s">
        <v>78</v>
      </c>
      <c r="E8725" s="152">
        <v>8</v>
      </c>
      <c r="F8725" s="153">
        <v>189000</v>
      </c>
      <c r="G8725" s="153">
        <v>1512000</v>
      </c>
      <c r="H8725" s="50"/>
    </row>
    <row r="8726" spans="1:8" ht="29.25">
      <c r="A8726" s="151" t="s">
        <v>2711</v>
      </c>
      <c r="B8726" s="151" t="s">
        <v>96</v>
      </c>
      <c r="C8726" s="151" t="s">
        <v>97</v>
      </c>
      <c r="D8726" s="151" t="s">
        <v>72</v>
      </c>
      <c r="E8726" s="152">
        <v>3</v>
      </c>
      <c r="F8726" s="153">
        <v>449000</v>
      </c>
      <c r="G8726" s="153">
        <v>1347000</v>
      </c>
      <c r="H8726" s="50"/>
    </row>
    <row r="8727" spans="1:8" ht="29.25">
      <c r="A8727" s="151" t="s">
        <v>2711</v>
      </c>
      <c r="B8727" s="151" t="s">
        <v>98</v>
      </c>
      <c r="C8727" s="151" t="s">
        <v>99</v>
      </c>
      <c r="D8727" s="151" t="s">
        <v>72</v>
      </c>
      <c r="E8727" s="152">
        <v>9</v>
      </c>
      <c r="F8727" s="153">
        <v>99000</v>
      </c>
      <c r="G8727" s="153">
        <v>891000</v>
      </c>
      <c r="H8727" s="50"/>
    </row>
    <row r="8728" spans="1:8" ht="29.25">
      <c r="A8728" s="151" t="s">
        <v>2711</v>
      </c>
      <c r="B8728" s="151" t="s">
        <v>86</v>
      </c>
      <c r="C8728" s="151" t="s">
        <v>87</v>
      </c>
      <c r="D8728" s="151" t="s">
        <v>72</v>
      </c>
      <c r="E8728" s="152">
        <v>4</v>
      </c>
      <c r="F8728" s="153">
        <v>169000</v>
      </c>
      <c r="G8728" s="153">
        <v>676000</v>
      </c>
      <c r="H8728" s="50"/>
    </row>
    <row r="8729" spans="1:8" ht="29.25">
      <c r="A8729" s="151" t="s">
        <v>2711</v>
      </c>
      <c r="B8729" s="151" t="s">
        <v>73</v>
      </c>
      <c r="C8729" s="151" t="s">
        <v>74</v>
      </c>
      <c r="D8729" s="151" t="s">
        <v>72</v>
      </c>
      <c r="E8729" s="152">
        <v>2</v>
      </c>
      <c r="F8729" s="153">
        <v>119000</v>
      </c>
      <c r="G8729" s="153">
        <v>238000</v>
      </c>
      <c r="H8729" s="50"/>
    </row>
    <row r="8730" spans="1:8" ht="43.5">
      <c r="A8730" s="151" t="s">
        <v>2712</v>
      </c>
      <c r="B8730" s="151" t="s">
        <v>79</v>
      </c>
      <c r="C8730" s="151" t="s">
        <v>80</v>
      </c>
      <c r="D8730" s="151" t="s">
        <v>72</v>
      </c>
      <c r="E8730" s="152">
        <v>8</v>
      </c>
      <c r="F8730" s="153">
        <v>129000</v>
      </c>
      <c r="G8730" s="153">
        <v>1032000</v>
      </c>
      <c r="H8730" s="50"/>
    </row>
    <row r="8731" spans="1:8" ht="43.5">
      <c r="A8731" s="151" t="s">
        <v>2712</v>
      </c>
      <c r="B8731" s="151" t="s">
        <v>69</v>
      </c>
      <c r="C8731" s="151" t="s">
        <v>70</v>
      </c>
      <c r="D8731" s="151" t="s">
        <v>72</v>
      </c>
      <c r="E8731" s="152">
        <v>8</v>
      </c>
      <c r="F8731" s="153">
        <v>149000</v>
      </c>
      <c r="G8731" s="153">
        <v>1192000</v>
      </c>
      <c r="H8731" s="50"/>
    </row>
    <row r="8732" spans="1:8" ht="43.5">
      <c r="A8732" s="151" t="s">
        <v>2713</v>
      </c>
      <c r="B8732" s="151" t="s">
        <v>73</v>
      </c>
      <c r="C8732" s="151" t="s">
        <v>74</v>
      </c>
      <c r="D8732" s="151" t="s">
        <v>72</v>
      </c>
      <c r="E8732" s="152">
        <v>10</v>
      </c>
      <c r="F8732" s="153">
        <v>119000</v>
      </c>
      <c r="G8732" s="153">
        <v>1190000</v>
      </c>
      <c r="H8732" s="50"/>
    </row>
    <row r="8733" spans="1:8" ht="43.5">
      <c r="A8733" s="151" t="s">
        <v>2713</v>
      </c>
      <c r="B8733" s="151" t="s">
        <v>86</v>
      </c>
      <c r="C8733" s="151" t="s">
        <v>87</v>
      </c>
      <c r="D8733" s="151" t="s">
        <v>72</v>
      </c>
      <c r="E8733" s="152">
        <v>4</v>
      </c>
      <c r="F8733" s="153">
        <v>169000</v>
      </c>
      <c r="G8733" s="153">
        <v>676000</v>
      </c>
      <c r="H8733" s="50"/>
    </row>
    <row r="8734" spans="1:8" ht="43.5">
      <c r="A8734" s="151" t="s">
        <v>2713</v>
      </c>
      <c r="B8734" s="151" t="s">
        <v>91</v>
      </c>
      <c r="C8734" s="151" t="s">
        <v>92</v>
      </c>
      <c r="D8734" s="151" t="s">
        <v>72</v>
      </c>
      <c r="E8734" s="152">
        <v>7</v>
      </c>
      <c r="F8734" s="153">
        <v>249000</v>
      </c>
      <c r="G8734" s="153">
        <v>1743000</v>
      </c>
      <c r="H8734" s="50"/>
    </row>
    <row r="8735" spans="1:8" ht="29.25">
      <c r="A8735" s="151" t="s">
        <v>2714</v>
      </c>
      <c r="B8735" s="151" t="s">
        <v>73</v>
      </c>
      <c r="C8735" s="151" t="s">
        <v>74</v>
      </c>
      <c r="D8735" s="151" t="s">
        <v>72</v>
      </c>
      <c r="E8735" s="152">
        <v>4</v>
      </c>
      <c r="F8735" s="153">
        <v>119000</v>
      </c>
      <c r="G8735" s="153">
        <v>476000</v>
      </c>
      <c r="H8735" s="50"/>
    </row>
    <row r="8736" spans="1:8" ht="29.25">
      <c r="A8736" s="151" t="s">
        <v>2714</v>
      </c>
      <c r="B8736" s="151" t="s">
        <v>69</v>
      </c>
      <c r="C8736" s="151" t="s">
        <v>70</v>
      </c>
      <c r="D8736" s="151" t="s">
        <v>72</v>
      </c>
      <c r="E8736" s="152">
        <v>7</v>
      </c>
      <c r="F8736" s="153">
        <v>149000</v>
      </c>
      <c r="G8736" s="153">
        <v>1043000</v>
      </c>
      <c r="H8736" s="50"/>
    </row>
    <row r="8737" spans="1:8" ht="29.25">
      <c r="A8737" s="151" t="s">
        <v>2715</v>
      </c>
      <c r="B8737" s="151" t="s">
        <v>83</v>
      </c>
      <c r="C8737" s="151" t="s">
        <v>84</v>
      </c>
      <c r="D8737" s="151" t="s">
        <v>72</v>
      </c>
      <c r="E8737" s="152">
        <v>5</v>
      </c>
      <c r="F8737" s="153">
        <v>125000</v>
      </c>
      <c r="G8737" s="153">
        <v>625000</v>
      </c>
      <c r="H8737" s="50"/>
    </row>
    <row r="8738" spans="1:8" ht="29.25">
      <c r="A8738" s="151" t="s">
        <v>2715</v>
      </c>
      <c r="B8738" s="151" t="s">
        <v>86</v>
      </c>
      <c r="C8738" s="151" t="s">
        <v>87</v>
      </c>
      <c r="D8738" s="151" t="s">
        <v>72</v>
      </c>
      <c r="E8738" s="152">
        <v>11</v>
      </c>
      <c r="F8738" s="153">
        <v>169000</v>
      </c>
      <c r="G8738" s="153">
        <v>1859000</v>
      </c>
      <c r="H8738" s="50"/>
    </row>
    <row r="8739" spans="1:8" ht="29.25">
      <c r="A8739" s="151" t="s">
        <v>2715</v>
      </c>
      <c r="B8739" s="151" t="s">
        <v>101</v>
      </c>
      <c r="C8739" s="151" t="s">
        <v>102</v>
      </c>
      <c r="D8739" s="151" t="s">
        <v>78</v>
      </c>
      <c r="E8739" s="152">
        <v>12</v>
      </c>
      <c r="F8739" s="153">
        <v>139000</v>
      </c>
      <c r="G8739" s="153">
        <v>1668000</v>
      </c>
      <c r="H8739" s="50"/>
    </row>
    <row r="8740" spans="1:8" ht="43.5">
      <c r="A8740" s="151" t="s">
        <v>2716</v>
      </c>
      <c r="B8740" s="151" t="s">
        <v>98</v>
      </c>
      <c r="C8740" s="151" t="s">
        <v>99</v>
      </c>
      <c r="D8740" s="151" t="s">
        <v>72</v>
      </c>
      <c r="E8740" s="152">
        <v>7</v>
      </c>
      <c r="F8740" s="153">
        <v>99000</v>
      </c>
      <c r="G8740" s="153">
        <v>693000</v>
      </c>
      <c r="H8740" s="50"/>
    </row>
    <row r="8741" spans="1:8" ht="43.5">
      <c r="A8741" s="151" t="s">
        <v>2716</v>
      </c>
      <c r="B8741" s="151" t="s">
        <v>75</v>
      </c>
      <c r="C8741" s="151" t="s">
        <v>76</v>
      </c>
      <c r="D8741" s="151" t="s">
        <v>78</v>
      </c>
      <c r="E8741" s="152">
        <v>3</v>
      </c>
      <c r="F8741" s="153">
        <v>189000</v>
      </c>
      <c r="G8741" s="153">
        <v>567000</v>
      </c>
      <c r="H8741" s="50"/>
    </row>
    <row r="8742" spans="1:8" ht="43.5">
      <c r="A8742" s="151" t="s">
        <v>2716</v>
      </c>
      <c r="B8742" s="151" t="s">
        <v>69</v>
      </c>
      <c r="C8742" s="151" t="s">
        <v>70</v>
      </c>
      <c r="D8742" s="151" t="s">
        <v>72</v>
      </c>
      <c r="E8742" s="152">
        <v>12</v>
      </c>
      <c r="F8742" s="153">
        <v>149000</v>
      </c>
      <c r="G8742" s="153">
        <v>1788000</v>
      </c>
      <c r="H8742" s="50"/>
    </row>
    <row r="8743" spans="1:8" ht="43.5">
      <c r="A8743" s="151" t="s">
        <v>2716</v>
      </c>
      <c r="B8743" s="151" t="s">
        <v>81</v>
      </c>
      <c r="C8743" s="151" t="s">
        <v>82</v>
      </c>
      <c r="D8743" s="151" t="s">
        <v>72</v>
      </c>
      <c r="E8743" s="152">
        <v>7</v>
      </c>
      <c r="F8743" s="153">
        <v>159000</v>
      </c>
      <c r="G8743" s="153">
        <v>1113000</v>
      </c>
      <c r="H8743" s="50"/>
    </row>
    <row r="8744" spans="1:8" ht="29.25">
      <c r="A8744" s="151" t="s">
        <v>2717</v>
      </c>
      <c r="B8744" s="151" t="s">
        <v>79</v>
      </c>
      <c r="C8744" s="151" t="s">
        <v>80</v>
      </c>
      <c r="D8744" s="151" t="s">
        <v>72</v>
      </c>
      <c r="E8744" s="152">
        <v>6</v>
      </c>
      <c r="F8744" s="153">
        <v>129000</v>
      </c>
      <c r="G8744" s="153">
        <v>774000</v>
      </c>
      <c r="H8744" s="50"/>
    </row>
    <row r="8745" spans="1:8" ht="29.25">
      <c r="A8745" s="151" t="s">
        <v>2717</v>
      </c>
      <c r="B8745" s="151" t="s">
        <v>75</v>
      </c>
      <c r="C8745" s="151" t="s">
        <v>76</v>
      </c>
      <c r="D8745" s="151" t="s">
        <v>78</v>
      </c>
      <c r="E8745" s="152">
        <v>11</v>
      </c>
      <c r="F8745" s="153">
        <v>189000</v>
      </c>
      <c r="G8745" s="153">
        <v>2079000</v>
      </c>
      <c r="H8745" s="50"/>
    </row>
    <row r="8746" spans="1:8" ht="29.25">
      <c r="A8746" s="151" t="s">
        <v>2717</v>
      </c>
      <c r="B8746" s="151" t="s">
        <v>69</v>
      </c>
      <c r="C8746" s="151" t="s">
        <v>70</v>
      </c>
      <c r="D8746" s="151" t="s">
        <v>72</v>
      </c>
      <c r="E8746" s="152">
        <v>2</v>
      </c>
      <c r="F8746" s="153">
        <v>149000</v>
      </c>
      <c r="G8746" s="153">
        <v>298000</v>
      </c>
      <c r="H8746" s="50"/>
    </row>
    <row r="8747" spans="1:8" ht="29.25">
      <c r="A8747" s="151" t="s">
        <v>2717</v>
      </c>
      <c r="B8747" s="151" t="s">
        <v>73</v>
      </c>
      <c r="C8747" s="151" t="s">
        <v>74</v>
      </c>
      <c r="D8747" s="151" t="s">
        <v>72</v>
      </c>
      <c r="E8747" s="152">
        <v>6</v>
      </c>
      <c r="F8747" s="153">
        <v>119000</v>
      </c>
      <c r="G8747" s="153">
        <v>714000</v>
      </c>
      <c r="H8747" s="50"/>
    </row>
    <row r="8748" spans="1:8" ht="29.25">
      <c r="A8748" s="151" t="s">
        <v>2717</v>
      </c>
      <c r="B8748" s="151" t="s">
        <v>96</v>
      </c>
      <c r="C8748" s="151" t="s">
        <v>97</v>
      </c>
      <c r="D8748" s="151" t="s">
        <v>72</v>
      </c>
      <c r="E8748" s="152">
        <v>3</v>
      </c>
      <c r="F8748" s="153">
        <v>449000</v>
      </c>
      <c r="G8748" s="153">
        <v>1347000</v>
      </c>
      <c r="H8748" s="50"/>
    </row>
    <row r="8749" spans="1:8" ht="43.5">
      <c r="A8749" s="151" t="s">
        <v>2718</v>
      </c>
      <c r="B8749" s="151" t="s">
        <v>88</v>
      </c>
      <c r="C8749" s="151" t="s">
        <v>89</v>
      </c>
      <c r="D8749" s="151" t="s">
        <v>72</v>
      </c>
      <c r="E8749" s="152">
        <v>6</v>
      </c>
      <c r="F8749" s="153">
        <v>299000</v>
      </c>
      <c r="G8749" s="153">
        <v>1794000</v>
      </c>
      <c r="H8749" s="50"/>
    </row>
    <row r="8750" spans="1:8" ht="43.5">
      <c r="A8750" s="151" t="s">
        <v>2718</v>
      </c>
      <c r="B8750" s="151" t="s">
        <v>86</v>
      </c>
      <c r="C8750" s="151" t="s">
        <v>87</v>
      </c>
      <c r="D8750" s="151" t="s">
        <v>72</v>
      </c>
      <c r="E8750" s="152">
        <v>2</v>
      </c>
      <c r="F8750" s="153">
        <v>169000</v>
      </c>
      <c r="G8750" s="153">
        <v>338000</v>
      </c>
      <c r="H8750" s="50"/>
    </row>
    <row r="8751" spans="1:8" ht="43.5">
      <c r="A8751" s="151" t="s">
        <v>2718</v>
      </c>
      <c r="B8751" s="151" t="s">
        <v>69</v>
      </c>
      <c r="C8751" s="151" t="s">
        <v>70</v>
      </c>
      <c r="D8751" s="151" t="s">
        <v>72</v>
      </c>
      <c r="E8751" s="152">
        <v>8</v>
      </c>
      <c r="F8751" s="153">
        <v>149000</v>
      </c>
      <c r="G8751" s="153">
        <v>1192000</v>
      </c>
      <c r="H8751" s="50"/>
    </row>
    <row r="8752" spans="1:8" ht="43.5">
      <c r="A8752" s="151" t="s">
        <v>2719</v>
      </c>
      <c r="B8752" s="151" t="s">
        <v>88</v>
      </c>
      <c r="C8752" s="151" t="s">
        <v>89</v>
      </c>
      <c r="D8752" s="151" t="s">
        <v>72</v>
      </c>
      <c r="E8752" s="152">
        <v>7</v>
      </c>
      <c r="F8752" s="153">
        <v>299000</v>
      </c>
      <c r="G8752" s="153">
        <v>2093000</v>
      </c>
      <c r="H8752" s="50"/>
    </row>
    <row r="8753" spans="1:8" ht="43.5">
      <c r="A8753" s="151" t="s">
        <v>2720</v>
      </c>
      <c r="B8753" s="151" t="s">
        <v>81</v>
      </c>
      <c r="C8753" s="151" t="s">
        <v>82</v>
      </c>
      <c r="D8753" s="151" t="s">
        <v>72</v>
      </c>
      <c r="E8753" s="152">
        <v>11</v>
      </c>
      <c r="F8753" s="153">
        <v>159000</v>
      </c>
      <c r="G8753" s="153">
        <v>1749000</v>
      </c>
      <c r="H8753" s="50"/>
    </row>
    <row r="8754" spans="1:8" ht="43.5">
      <c r="A8754" s="151" t="s">
        <v>2721</v>
      </c>
      <c r="B8754" s="151" t="s">
        <v>83</v>
      </c>
      <c r="C8754" s="151" t="s">
        <v>84</v>
      </c>
      <c r="D8754" s="151" t="s">
        <v>72</v>
      </c>
      <c r="E8754" s="152">
        <v>9</v>
      </c>
      <c r="F8754" s="153">
        <v>125000</v>
      </c>
      <c r="G8754" s="153">
        <v>1125000</v>
      </c>
      <c r="H8754" s="50"/>
    </row>
    <row r="8755" spans="1:8" ht="43.5">
      <c r="A8755" s="151" t="s">
        <v>2721</v>
      </c>
      <c r="B8755" s="151" t="s">
        <v>101</v>
      </c>
      <c r="C8755" s="151" t="s">
        <v>102</v>
      </c>
      <c r="D8755" s="151" t="s">
        <v>78</v>
      </c>
      <c r="E8755" s="152">
        <v>4</v>
      </c>
      <c r="F8755" s="153">
        <v>139000</v>
      </c>
      <c r="G8755" s="153">
        <v>556000</v>
      </c>
      <c r="H8755" s="50"/>
    </row>
    <row r="8756" spans="1:8" ht="43.5">
      <c r="A8756" s="151" t="s">
        <v>2721</v>
      </c>
      <c r="B8756" s="151" t="s">
        <v>93</v>
      </c>
      <c r="C8756" s="151" t="s">
        <v>94</v>
      </c>
      <c r="D8756" s="151" t="s">
        <v>72</v>
      </c>
      <c r="E8756" s="152">
        <v>3</v>
      </c>
      <c r="F8756" s="153">
        <v>549000</v>
      </c>
      <c r="G8756" s="153">
        <v>1647000</v>
      </c>
      <c r="H8756" s="50"/>
    </row>
    <row r="8757" spans="1:8" ht="43.5">
      <c r="A8757" s="151" t="s">
        <v>2721</v>
      </c>
      <c r="B8757" s="151" t="s">
        <v>75</v>
      </c>
      <c r="C8757" s="151" t="s">
        <v>76</v>
      </c>
      <c r="D8757" s="151" t="s">
        <v>78</v>
      </c>
      <c r="E8757" s="152">
        <v>10</v>
      </c>
      <c r="F8757" s="153">
        <v>189000</v>
      </c>
      <c r="G8757" s="153">
        <v>1890000</v>
      </c>
      <c r="H8757" s="50"/>
    </row>
    <row r="8758" spans="1:8" ht="43.5">
      <c r="A8758" s="151" t="s">
        <v>2721</v>
      </c>
      <c r="B8758" s="151" t="s">
        <v>98</v>
      </c>
      <c r="C8758" s="151" t="s">
        <v>99</v>
      </c>
      <c r="D8758" s="151" t="s">
        <v>72</v>
      </c>
      <c r="E8758" s="152">
        <v>2</v>
      </c>
      <c r="F8758" s="153">
        <v>99000</v>
      </c>
      <c r="G8758" s="153">
        <v>198000</v>
      </c>
      <c r="H8758" s="50"/>
    </row>
    <row r="8759" spans="1:8" ht="43.5">
      <c r="A8759" s="151" t="s">
        <v>2722</v>
      </c>
      <c r="B8759" s="151" t="s">
        <v>83</v>
      </c>
      <c r="C8759" s="151" t="s">
        <v>84</v>
      </c>
      <c r="D8759" s="151" t="s">
        <v>72</v>
      </c>
      <c r="E8759" s="152">
        <v>11</v>
      </c>
      <c r="F8759" s="153">
        <v>125000</v>
      </c>
      <c r="G8759" s="153">
        <v>1375000</v>
      </c>
      <c r="H8759" s="50"/>
    </row>
    <row r="8760" spans="1:8" ht="43.5">
      <c r="A8760" s="151" t="s">
        <v>2722</v>
      </c>
      <c r="B8760" s="151" t="s">
        <v>81</v>
      </c>
      <c r="C8760" s="151" t="s">
        <v>82</v>
      </c>
      <c r="D8760" s="151" t="s">
        <v>72</v>
      </c>
      <c r="E8760" s="152">
        <v>1</v>
      </c>
      <c r="F8760" s="153">
        <v>159000</v>
      </c>
      <c r="G8760" s="153">
        <v>159000</v>
      </c>
      <c r="H8760" s="50"/>
    </row>
    <row r="8761" spans="1:8" ht="43.5">
      <c r="A8761" s="151" t="s">
        <v>2722</v>
      </c>
      <c r="B8761" s="151" t="s">
        <v>69</v>
      </c>
      <c r="C8761" s="151" t="s">
        <v>70</v>
      </c>
      <c r="D8761" s="151" t="s">
        <v>72</v>
      </c>
      <c r="E8761" s="152">
        <v>7</v>
      </c>
      <c r="F8761" s="153">
        <v>149000</v>
      </c>
      <c r="G8761" s="153">
        <v>1043000</v>
      </c>
      <c r="H8761" s="50"/>
    </row>
    <row r="8762" spans="1:8" ht="43.5">
      <c r="A8762" s="151" t="s">
        <v>2723</v>
      </c>
      <c r="B8762" s="151" t="s">
        <v>88</v>
      </c>
      <c r="C8762" s="151" t="s">
        <v>89</v>
      </c>
      <c r="D8762" s="151" t="s">
        <v>72</v>
      </c>
      <c r="E8762" s="152">
        <v>2</v>
      </c>
      <c r="F8762" s="153">
        <v>299000</v>
      </c>
      <c r="G8762" s="153">
        <v>598000</v>
      </c>
      <c r="H8762" s="50"/>
    </row>
    <row r="8763" spans="1:8" ht="43.5">
      <c r="A8763" s="151" t="s">
        <v>2723</v>
      </c>
      <c r="B8763" s="151" t="s">
        <v>91</v>
      </c>
      <c r="C8763" s="151" t="s">
        <v>92</v>
      </c>
      <c r="D8763" s="151" t="s">
        <v>72</v>
      </c>
      <c r="E8763" s="152">
        <v>2</v>
      </c>
      <c r="F8763" s="153">
        <v>249000</v>
      </c>
      <c r="G8763" s="153">
        <v>498000</v>
      </c>
      <c r="H8763" s="50"/>
    </row>
    <row r="8764" spans="1:8" ht="43.5">
      <c r="A8764" s="151" t="s">
        <v>2723</v>
      </c>
      <c r="B8764" s="151" t="s">
        <v>73</v>
      </c>
      <c r="C8764" s="151" t="s">
        <v>74</v>
      </c>
      <c r="D8764" s="151" t="s">
        <v>72</v>
      </c>
      <c r="E8764" s="152">
        <v>10</v>
      </c>
      <c r="F8764" s="153">
        <v>119000</v>
      </c>
      <c r="G8764" s="153">
        <v>1190000</v>
      </c>
      <c r="H8764" s="50"/>
    </row>
    <row r="8765" spans="1:8" ht="43.5">
      <c r="A8765" s="151" t="s">
        <v>2723</v>
      </c>
      <c r="B8765" s="151" t="s">
        <v>101</v>
      </c>
      <c r="C8765" s="151" t="s">
        <v>102</v>
      </c>
      <c r="D8765" s="151" t="s">
        <v>78</v>
      </c>
      <c r="E8765" s="152">
        <v>9</v>
      </c>
      <c r="F8765" s="153">
        <v>139000</v>
      </c>
      <c r="G8765" s="153">
        <v>1251000</v>
      </c>
      <c r="H8765" s="50"/>
    </row>
    <row r="8766" spans="1:8" ht="29.25">
      <c r="A8766" s="151" t="s">
        <v>2724</v>
      </c>
      <c r="B8766" s="151" t="s">
        <v>91</v>
      </c>
      <c r="C8766" s="151" t="s">
        <v>92</v>
      </c>
      <c r="D8766" s="151" t="s">
        <v>72</v>
      </c>
      <c r="E8766" s="152">
        <v>4</v>
      </c>
      <c r="F8766" s="153">
        <v>249000</v>
      </c>
      <c r="G8766" s="153">
        <v>996000</v>
      </c>
      <c r="H8766" s="50"/>
    </row>
    <row r="8767" spans="1:8" ht="29.25">
      <c r="A8767" s="151" t="s">
        <v>2724</v>
      </c>
      <c r="B8767" s="151" t="s">
        <v>81</v>
      </c>
      <c r="C8767" s="151" t="s">
        <v>82</v>
      </c>
      <c r="D8767" s="151" t="s">
        <v>72</v>
      </c>
      <c r="E8767" s="152">
        <v>5</v>
      </c>
      <c r="F8767" s="153">
        <v>159000</v>
      </c>
      <c r="G8767" s="153">
        <v>795000</v>
      </c>
      <c r="H8767" s="50"/>
    </row>
    <row r="8768" spans="1:8" ht="29.25">
      <c r="A8768" s="151" t="s">
        <v>2724</v>
      </c>
      <c r="B8768" s="151" t="s">
        <v>69</v>
      </c>
      <c r="C8768" s="151" t="s">
        <v>70</v>
      </c>
      <c r="D8768" s="151" t="s">
        <v>72</v>
      </c>
      <c r="E8768" s="152">
        <v>6</v>
      </c>
      <c r="F8768" s="153">
        <v>149000</v>
      </c>
      <c r="G8768" s="153">
        <v>894000</v>
      </c>
      <c r="H8768" s="50"/>
    </row>
    <row r="8769" spans="1:8" ht="29.25">
      <c r="A8769" s="151" t="s">
        <v>2724</v>
      </c>
      <c r="B8769" s="151" t="s">
        <v>75</v>
      </c>
      <c r="C8769" s="151" t="s">
        <v>76</v>
      </c>
      <c r="D8769" s="151" t="s">
        <v>78</v>
      </c>
      <c r="E8769" s="152">
        <v>9</v>
      </c>
      <c r="F8769" s="153">
        <v>189000</v>
      </c>
      <c r="G8769" s="153">
        <v>1701000</v>
      </c>
      <c r="H8769" s="50"/>
    </row>
    <row r="8770" spans="1:8" ht="43.5">
      <c r="A8770" s="151" t="s">
        <v>2725</v>
      </c>
      <c r="B8770" s="151" t="s">
        <v>88</v>
      </c>
      <c r="C8770" s="151" t="s">
        <v>89</v>
      </c>
      <c r="D8770" s="151" t="s">
        <v>72</v>
      </c>
      <c r="E8770" s="152">
        <v>5</v>
      </c>
      <c r="F8770" s="153">
        <v>299000</v>
      </c>
      <c r="G8770" s="153">
        <v>1495000</v>
      </c>
      <c r="H8770" s="50"/>
    </row>
    <row r="8771" spans="1:8" ht="43.5">
      <c r="A8771" s="151" t="s">
        <v>2725</v>
      </c>
      <c r="B8771" s="151" t="s">
        <v>75</v>
      </c>
      <c r="C8771" s="151" t="s">
        <v>76</v>
      </c>
      <c r="D8771" s="151" t="s">
        <v>78</v>
      </c>
      <c r="E8771" s="152">
        <v>3</v>
      </c>
      <c r="F8771" s="153">
        <v>189000</v>
      </c>
      <c r="G8771" s="153">
        <v>567000</v>
      </c>
      <c r="H8771" s="50"/>
    </row>
    <row r="8772" spans="1:8" ht="43.5">
      <c r="A8772" s="151" t="s">
        <v>2725</v>
      </c>
      <c r="B8772" s="151" t="s">
        <v>79</v>
      </c>
      <c r="C8772" s="151" t="s">
        <v>80</v>
      </c>
      <c r="D8772" s="151" t="s">
        <v>72</v>
      </c>
      <c r="E8772" s="152">
        <v>5</v>
      </c>
      <c r="F8772" s="153">
        <v>129000</v>
      </c>
      <c r="G8772" s="153">
        <v>645000</v>
      </c>
      <c r="H8772" s="50"/>
    </row>
    <row r="8773" spans="1:8" ht="43.5">
      <c r="A8773" s="151" t="s">
        <v>2726</v>
      </c>
      <c r="B8773" s="151" t="s">
        <v>98</v>
      </c>
      <c r="C8773" s="151" t="s">
        <v>99</v>
      </c>
      <c r="D8773" s="151" t="s">
        <v>72</v>
      </c>
      <c r="E8773" s="152">
        <v>1</v>
      </c>
      <c r="F8773" s="153">
        <v>99000</v>
      </c>
      <c r="G8773" s="153">
        <v>99000</v>
      </c>
      <c r="H8773" s="50"/>
    </row>
    <row r="8774" spans="1:8" ht="43.5">
      <c r="A8774" s="151" t="s">
        <v>2726</v>
      </c>
      <c r="B8774" s="151" t="s">
        <v>93</v>
      </c>
      <c r="C8774" s="151" t="s">
        <v>94</v>
      </c>
      <c r="D8774" s="151" t="s">
        <v>72</v>
      </c>
      <c r="E8774" s="152">
        <v>2</v>
      </c>
      <c r="F8774" s="153">
        <v>549000</v>
      </c>
      <c r="G8774" s="153">
        <v>1098000</v>
      </c>
      <c r="H8774" s="50"/>
    </row>
    <row r="8775" spans="1:8" ht="43.5">
      <c r="A8775" s="151" t="s">
        <v>2726</v>
      </c>
      <c r="B8775" s="151" t="s">
        <v>96</v>
      </c>
      <c r="C8775" s="151" t="s">
        <v>97</v>
      </c>
      <c r="D8775" s="151" t="s">
        <v>72</v>
      </c>
      <c r="E8775" s="152">
        <v>1</v>
      </c>
      <c r="F8775" s="153">
        <v>449000</v>
      </c>
      <c r="G8775" s="153">
        <v>449000</v>
      </c>
      <c r="H8775" s="50"/>
    </row>
    <row r="8776" spans="1:8" ht="29.25">
      <c r="A8776" s="151" t="s">
        <v>2727</v>
      </c>
      <c r="B8776" s="151" t="s">
        <v>91</v>
      </c>
      <c r="C8776" s="151" t="s">
        <v>92</v>
      </c>
      <c r="D8776" s="151" t="s">
        <v>72</v>
      </c>
      <c r="E8776" s="152">
        <v>6</v>
      </c>
      <c r="F8776" s="153">
        <v>249000</v>
      </c>
      <c r="G8776" s="153">
        <v>1494000</v>
      </c>
      <c r="H8776" s="50"/>
    </row>
    <row r="8777" spans="1:8" ht="29.25">
      <c r="A8777" s="151" t="s">
        <v>2727</v>
      </c>
      <c r="B8777" s="151" t="s">
        <v>73</v>
      </c>
      <c r="C8777" s="151" t="s">
        <v>74</v>
      </c>
      <c r="D8777" s="151" t="s">
        <v>72</v>
      </c>
      <c r="E8777" s="152">
        <v>3</v>
      </c>
      <c r="F8777" s="153">
        <v>119000</v>
      </c>
      <c r="G8777" s="153">
        <v>357000</v>
      </c>
      <c r="H8777" s="50"/>
    </row>
    <row r="8778" spans="1:8" ht="29.25">
      <c r="A8778" s="151" t="s">
        <v>2727</v>
      </c>
      <c r="B8778" s="151" t="s">
        <v>75</v>
      </c>
      <c r="C8778" s="151" t="s">
        <v>76</v>
      </c>
      <c r="D8778" s="151" t="s">
        <v>78</v>
      </c>
      <c r="E8778" s="152">
        <v>9</v>
      </c>
      <c r="F8778" s="153">
        <v>189000</v>
      </c>
      <c r="G8778" s="153">
        <v>1701000</v>
      </c>
      <c r="H8778" s="50"/>
    </row>
    <row r="8779" spans="1:8" ht="43.5">
      <c r="A8779" s="151" t="s">
        <v>2728</v>
      </c>
      <c r="B8779" s="151" t="s">
        <v>81</v>
      </c>
      <c r="C8779" s="151" t="s">
        <v>82</v>
      </c>
      <c r="D8779" s="151" t="s">
        <v>72</v>
      </c>
      <c r="E8779" s="152">
        <v>4</v>
      </c>
      <c r="F8779" s="153">
        <v>159000</v>
      </c>
      <c r="G8779" s="153">
        <v>636000</v>
      </c>
      <c r="H8779" s="50"/>
    </row>
    <row r="8780" spans="1:8" ht="43.5">
      <c r="A8780" s="151" t="s">
        <v>2728</v>
      </c>
      <c r="B8780" s="151" t="s">
        <v>101</v>
      </c>
      <c r="C8780" s="151" t="s">
        <v>102</v>
      </c>
      <c r="D8780" s="151" t="s">
        <v>78</v>
      </c>
      <c r="E8780" s="152">
        <v>1</v>
      </c>
      <c r="F8780" s="153">
        <v>139000</v>
      </c>
      <c r="G8780" s="153">
        <v>139000</v>
      </c>
      <c r="H8780" s="50"/>
    </row>
    <row r="8781" spans="1:8" ht="43.5">
      <c r="A8781" s="151" t="s">
        <v>2728</v>
      </c>
      <c r="B8781" s="151" t="s">
        <v>75</v>
      </c>
      <c r="C8781" s="151" t="s">
        <v>76</v>
      </c>
      <c r="D8781" s="151" t="s">
        <v>78</v>
      </c>
      <c r="E8781" s="152">
        <v>11</v>
      </c>
      <c r="F8781" s="153">
        <v>189000</v>
      </c>
      <c r="G8781" s="153">
        <v>2079000</v>
      </c>
      <c r="H8781" s="50"/>
    </row>
    <row r="8782" spans="1:8" ht="43.5">
      <c r="A8782" s="151" t="s">
        <v>2728</v>
      </c>
      <c r="B8782" s="151" t="s">
        <v>98</v>
      </c>
      <c r="C8782" s="151" t="s">
        <v>99</v>
      </c>
      <c r="D8782" s="151" t="s">
        <v>72</v>
      </c>
      <c r="E8782" s="152">
        <v>1</v>
      </c>
      <c r="F8782" s="153">
        <v>99000</v>
      </c>
      <c r="G8782" s="153">
        <v>99000</v>
      </c>
      <c r="H8782" s="50"/>
    </row>
    <row r="8783" spans="1:8" ht="43.5">
      <c r="A8783" s="151" t="s">
        <v>2728</v>
      </c>
      <c r="B8783" s="151" t="s">
        <v>79</v>
      </c>
      <c r="C8783" s="151" t="s">
        <v>80</v>
      </c>
      <c r="D8783" s="151" t="s">
        <v>72</v>
      </c>
      <c r="E8783" s="152">
        <v>5</v>
      </c>
      <c r="F8783" s="153">
        <v>129000</v>
      </c>
      <c r="G8783" s="153">
        <v>645000</v>
      </c>
      <c r="H8783" s="50"/>
    </row>
    <row r="8784" spans="1:8" ht="43.5">
      <c r="A8784" s="151" t="s">
        <v>2728</v>
      </c>
      <c r="B8784" s="151" t="s">
        <v>86</v>
      </c>
      <c r="C8784" s="151" t="s">
        <v>87</v>
      </c>
      <c r="D8784" s="151" t="s">
        <v>72</v>
      </c>
      <c r="E8784" s="152">
        <v>4</v>
      </c>
      <c r="F8784" s="153">
        <v>169000</v>
      </c>
      <c r="G8784" s="153">
        <v>676000</v>
      </c>
      <c r="H8784" s="50"/>
    </row>
    <row r="8785" spans="1:8" ht="29.25">
      <c r="A8785" s="151" t="s">
        <v>2729</v>
      </c>
      <c r="B8785" s="151" t="s">
        <v>91</v>
      </c>
      <c r="C8785" s="151" t="s">
        <v>92</v>
      </c>
      <c r="D8785" s="151" t="s">
        <v>72</v>
      </c>
      <c r="E8785" s="152">
        <v>2</v>
      </c>
      <c r="F8785" s="153">
        <v>249000</v>
      </c>
      <c r="G8785" s="153">
        <v>498000</v>
      </c>
      <c r="H8785" s="50"/>
    </row>
    <row r="8786" spans="1:8" ht="29.25">
      <c r="A8786" s="151" t="s">
        <v>2729</v>
      </c>
      <c r="B8786" s="151" t="s">
        <v>83</v>
      </c>
      <c r="C8786" s="151" t="s">
        <v>84</v>
      </c>
      <c r="D8786" s="151" t="s">
        <v>72</v>
      </c>
      <c r="E8786" s="152">
        <v>6</v>
      </c>
      <c r="F8786" s="153">
        <v>125000</v>
      </c>
      <c r="G8786" s="153">
        <v>750000</v>
      </c>
      <c r="H8786" s="50"/>
    </row>
    <row r="8787" spans="1:8" ht="29.25">
      <c r="A8787" s="151" t="s">
        <v>2729</v>
      </c>
      <c r="B8787" s="151" t="s">
        <v>93</v>
      </c>
      <c r="C8787" s="151" t="s">
        <v>94</v>
      </c>
      <c r="D8787" s="151" t="s">
        <v>72</v>
      </c>
      <c r="E8787" s="152">
        <v>2</v>
      </c>
      <c r="F8787" s="153">
        <v>549000</v>
      </c>
      <c r="G8787" s="153">
        <v>1098000</v>
      </c>
      <c r="H8787" s="50"/>
    </row>
    <row r="8788" spans="1:8" ht="43.5">
      <c r="A8788" s="151" t="s">
        <v>2730</v>
      </c>
      <c r="B8788" s="151" t="s">
        <v>75</v>
      </c>
      <c r="C8788" s="151" t="s">
        <v>76</v>
      </c>
      <c r="D8788" s="151" t="s">
        <v>78</v>
      </c>
      <c r="E8788" s="152">
        <v>6</v>
      </c>
      <c r="F8788" s="153">
        <v>189000</v>
      </c>
      <c r="G8788" s="153">
        <v>1134000</v>
      </c>
      <c r="H8788" s="50"/>
    </row>
    <row r="8789" spans="1:8" ht="43.5">
      <c r="A8789" s="151" t="s">
        <v>2730</v>
      </c>
      <c r="B8789" s="151" t="s">
        <v>88</v>
      </c>
      <c r="C8789" s="151" t="s">
        <v>89</v>
      </c>
      <c r="D8789" s="151" t="s">
        <v>72</v>
      </c>
      <c r="E8789" s="152">
        <v>1</v>
      </c>
      <c r="F8789" s="153">
        <v>299000</v>
      </c>
      <c r="G8789" s="153">
        <v>299000</v>
      </c>
      <c r="H8789" s="50"/>
    </row>
    <row r="8790" spans="1:8" ht="43.5">
      <c r="A8790" s="151" t="s">
        <v>2730</v>
      </c>
      <c r="B8790" s="151" t="s">
        <v>91</v>
      </c>
      <c r="C8790" s="151" t="s">
        <v>92</v>
      </c>
      <c r="D8790" s="151" t="s">
        <v>72</v>
      </c>
      <c r="E8790" s="152">
        <v>1</v>
      </c>
      <c r="F8790" s="153">
        <v>249000</v>
      </c>
      <c r="G8790" s="153">
        <v>249000</v>
      </c>
      <c r="H8790" s="50"/>
    </row>
    <row r="8791" spans="1:8" ht="43.5">
      <c r="A8791" s="151" t="s">
        <v>2731</v>
      </c>
      <c r="B8791" s="151" t="s">
        <v>96</v>
      </c>
      <c r="C8791" s="151" t="s">
        <v>97</v>
      </c>
      <c r="D8791" s="151" t="s">
        <v>72</v>
      </c>
      <c r="E8791" s="152">
        <v>5</v>
      </c>
      <c r="F8791" s="153">
        <v>449000</v>
      </c>
      <c r="G8791" s="153">
        <v>2245000</v>
      </c>
      <c r="H8791" s="50"/>
    </row>
    <row r="8792" spans="1:8" ht="43.5">
      <c r="A8792" s="151" t="s">
        <v>2731</v>
      </c>
      <c r="B8792" s="151" t="s">
        <v>81</v>
      </c>
      <c r="C8792" s="151" t="s">
        <v>82</v>
      </c>
      <c r="D8792" s="151" t="s">
        <v>72</v>
      </c>
      <c r="E8792" s="152">
        <v>5</v>
      </c>
      <c r="F8792" s="153">
        <v>159000</v>
      </c>
      <c r="G8792" s="153">
        <v>795000</v>
      </c>
      <c r="H8792" s="50"/>
    </row>
    <row r="8793" spans="1:8" ht="43.5">
      <c r="A8793" s="151" t="s">
        <v>2731</v>
      </c>
      <c r="B8793" s="151" t="s">
        <v>79</v>
      </c>
      <c r="C8793" s="151" t="s">
        <v>80</v>
      </c>
      <c r="D8793" s="151" t="s">
        <v>72</v>
      </c>
      <c r="E8793" s="152">
        <v>8</v>
      </c>
      <c r="F8793" s="153">
        <v>129000</v>
      </c>
      <c r="G8793" s="153">
        <v>1032000</v>
      </c>
      <c r="H8793" s="50"/>
    </row>
    <row r="8794" spans="1:8" ht="43.5">
      <c r="A8794" s="151" t="s">
        <v>2731</v>
      </c>
      <c r="B8794" s="151" t="s">
        <v>101</v>
      </c>
      <c r="C8794" s="151" t="s">
        <v>102</v>
      </c>
      <c r="D8794" s="151" t="s">
        <v>78</v>
      </c>
      <c r="E8794" s="152">
        <v>5</v>
      </c>
      <c r="F8794" s="153">
        <v>139000</v>
      </c>
      <c r="G8794" s="153">
        <v>695000</v>
      </c>
      <c r="H8794" s="50"/>
    </row>
    <row r="8795" spans="1:8" ht="29.25">
      <c r="A8795" s="151" t="s">
        <v>2732</v>
      </c>
      <c r="B8795" s="151" t="s">
        <v>88</v>
      </c>
      <c r="C8795" s="151" t="s">
        <v>89</v>
      </c>
      <c r="D8795" s="151" t="s">
        <v>72</v>
      </c>
      <c r="E8795" s="152">
        <v>1</v>
      </c>
      <c r="F8795" s="153">
        <v>299000</v>
      </c>
      <c r="G8795" s="153">
        <v>299000</v>
      </c>
      <c r="H8795" s="50"/>
    </row>
    <row r="8796" spans="1:8" ht="29.25">
      <c r="A8796" s="151" t="s">
        <v>2732</v>
      </c>
      <c r="B8796" s="151" t="s">
        <v>98</v>
      </c>
      <c r="C8796" s="151" t="s">
        <v>99</v>
      </c>
      <c r="D8796" s="151" t="s">
        <v>72</v>
      </c>
      <c r="E8796" s="152">
        <v>4</v>
      </c>
      <c r="F8796" s="153">
        <v>99000</v>
      </c>
      <c r="G8796" s="153">
        <v>396000</v>
      </c>
      <c r="H8796" s="50"/>
    </row>
    <row r="8797" spans="1:8" ht="29.25">
      <c r="A8797" s="151" t="s">
        <v>2732</v>
      </c>
      <c r="B8797" s="151" t="s">
        <v>101</v>
      </c>
      <c r="C8797" s="151" t="s">
        <v>102</v>
      </c>
      <c r="D8797" s="151" t="s">
        <v>78</v>
      </c>
      <c r="E8797" s="152">
        <v>11</v>
      </c>
      <c r="F8797" s="153">
        <v>139000</v>
      </c>
      <c r="G8797" s="153">
        <v>1529000</v>
      </c>
      <c r="H8797" s="50"/>
    </row>
    <row r="8798" spans="1:8" ht="29.25">
      <c r="A8798" s="151" t="s">
        <v>2732</v>
      </c>
      <c r="B8798" s="151" t="s">
        <v>81</v>
      </c>
      <c r="C8798" s="151" t="s">
        <v>82</v>
      </c>
      <c r="D8798" s="151" t="s">
        <v>72</v>
      </c>
      <c r="E8798" s="152">
        <v>12</v>
      </c>
      <c r="F8798" s="153">
        <v>159000</v>
      </c>
      <c r="G8798" s="153">
        <v>1908000</v>
      </c>
      <c r="H8798" s="50"/>
    </row>
    <row r="8799" spans="1:8" ht="29.25">
      <c r="A8799" s="151" t="s">
        <v>2732</v>
      </c>
      <c r="B8799" s="151" t="s">
        <v>73</v>
      </c>
      <c r="C8799" s="151" t="s">
        <v>74</v>
      </c>
      <c r="D8799" s="151" t="s">
        <v>72</v>
      </c>
      <c r="E8799" s="152">
        <v>6</v>
      </c>
      <c r="F8799" s="153">
        <v>119000</v>
      </c>
      <c r="G8799" s="153">
        <v>714000</v>
      </c>
      <c r="H8799" s="50"/>
    </row>
    <row r="8800" spans="1:8" ht="29.25">
      <c r="A8800" s="151" t="s">
        <v>2732</v>
      </c>
      <c r="B8800" s="151" t="s">
        <v>91</v>
      </c>
      <c r="C8800" s="151" t="s">
        <v>92</v>
      </c>
      <c r="D8800" s="151" t="s">
        <v>72</v>
      </c>
      <c r="E8800" s="152">
        <v>1</v>
      </c>
      <c r="F8800" s="153">
        <v>249000</v>
      </c>
      <c r="G8800" s="153">
        <v>249000</v>
      </c>
      <c r="H8800" s="50"/>
    </row>
    <row r="8801" spans="1:8" ht="43.5">
      <c r="A8801" s="151" t="s">
        <v>2733</v>
      </c>
      <c r="B8801" s="151" t="s">
        <v>98</v>
      </c>
      <c r="C8801" s="151" t="s">
        <v>99</v>
      </c>
      <c r="D8801" s="151" t="s">
        <v>72</v>
      </c>
      <c r="E8801" s="152">
        <v>11</v>
      </c>
      <c r="F8801" s="153">
        <v>99000</v>
      </c>
      <c r="G8801" s="153">
        <v>1089000</v>
      </c>
      <c r="H8801" s="50"/>
    </row>
    <row r="8802" spans="1:8" ht="43.5">
      <c r="A8802" s="151" t="s">
        <v>2733</v>
      </c>
      <c r="B8802" s="151" t="s">
        <v>91</v>
      </c>
      <c r="C8802" s="151" t="s">
        <v>92</v>
      </c>
      <c r="D8802" s="151" t="s">
        <v>72</v>
      </c>
      <c r="E8802" s="152">
        <v>6</v>
      </c>
      <c r="F8802" s="153">
        <v>249000</v>
      </c>
      <c r="G8802" s="153">
        <v>1494000</v>
      </c>
      <c r="H8802" s="50"/>
    </row>
    <row r="8803" spans="1:8" ht="43.5">
      <c r="A8803" s="151" t="s">
        <v>2734</v>
      </c>
      <c r="B8803" s="151" t="s">
        <v>86</v>
      </c>
      <c r="C8803" s="151" t="s">
        <v>87</v>
      </c>
      <c r="D8803" s="151" t="s">
        <v>72</v>
      </c>
      <c r="E8803" s="152">
        <v>7</v>
      </c>
      <c r="F8803" s="153">
        <v>169000</v>
      </c>
      <c r="G8803" s="153">
        <v>1183000</v>
      </c>
      <c r="H8803" s="50"/>
    </row>
    <row r="8804" spans="1:8" ht="43.5">
      <c r="A8804" s="151" t="s">
        <v>2734</v>
      </c>
      <c r="B8804" s="151" t="s">
        <v>91</v>
      </c>
      <c r="C8804" s="151" t="s">
        <v>92</v>
      </c>
      <c r="D8804" s="151" t="s">
        <v>72</v>
      </c>
      <c r="E8804" s="152">
        <v>3</v>
      </c>
      <c r="F8804" s="153">
        <v>249000</v>
      </c>
      <c r="G8804" s="153">
        <v>747000</v>
      </c>
      <c r="H8804" s="50"/>
    </row>
    <row r="8805" spans="1:8" ht="43.5">
      <c r="A8805" s="151" t="s">
        <v>2734</v>
      </c>
      <c r="B8805" s="151" t="s">
        <v>88</v>
      </c>
      <c r="C8805" s="151" t="s">
        <v>89</v>
      </c>
      <c r="D8805" s="151" t="s">
        <v>72</v>
      </c>
      <c r="E8805" s="152">
        <v>1</v>
      </c>
      <c r="F8805" s="153">
        <v>299000</v>
      </c>
      <c r="G8805" s="153">
        <v>299000</v>
      </c>
      <c r="H8805" s="50"/>
    </row>
    <row r="8806" spans="1:8" ht="43.5">
      <c r="A8806" s="151" t="s">
        <v>2734</v>
      </c>
      <c r="B8806" s="151" t="s">
        <v>93</v>
      </c>
      <c r="C8806" s="151" t="s">
        <v>94</v>
      </c>
      <c r="D8806" s="151" t="s">
        <v>72</v>
      </c>
      <c r="E8806" s="152">
        <v>5</v>
      </c>
      <c r="F8806" s="153">
        <v>549000</v>
      </c>
      <c r="G8806" s="153">
        <v>2745000</v>
      </c>
      <c r="H8806" s="50"/>
    </row>
    <row r="8807" spans="1:8" ht="29.25">
      <c r="A8807" s="151" t="s">
        <v>2735</v>
      </c>
      <c r="B8807" s="151" t="s">
        <v>83</v>
      </c>
      <c r="C8807" s="151" t="s">
        <v>84</v>
      </c>
      <c r="D8807" s="151" t="s">
        <v>72</v>
      </c>
      <c r="E8807" s="152">
        <v>1</v>
      </c>
      <c r="F8807" s="153">
        <v>125000</v>
      </c>
      <c r="G8807" s="153">
        <v>125000</v>
      </c>
      <c r="H8807" s="50"/>
    </row>
    <row r="8808" spans="1:8" ht="29.25">
      <c r="A8808" s="151" t="s">
        <v>2735</v>
      </c>
      <c r="B8808" s="151" t="s">
        <v>98</v>
      </c>
      <c r="C8808" s="151" t="s">
        <v>99</v>
      </c>
      <c r="D8808" s="151" t="s">
        <v>72</v>
      </c>
      <c r="E8808" s="152">
        <v>3</v>
      </c>
      <c r="F8808" s="153">
        <v>99000</v>
      </c>
      <c r="G8808" s="153">
        <v>297000</v>
      </c>
      <c r="H8808" s="50"/>
    </row>
    <row r="8809" spans="1:8" ht="29.25">
      <c r="A8809" s="151" t="s">
        <v>2735</v>
      </c>
      <c r="B8809" s="151" t="s">
        <v>75</v>
      </c>
      <c r="C8809" s="151" t="s">
        <v>76</v>
      </c>
      <c r="D8809" s="151" t="s">
        <v>78</v>
      </c>
      <c r="E8809" s="152">
        <v>9</v>
      </c>
      <c r="F8809" s="153">
        <v>189000</v>
      </c>
      <c r="G8809" s="153">
        <v>1701000</v>
      </c>
      <c r="H8809" s="50"/>
    </row>
    <row r="8810" spans="1:8" ht="43.5">
      <c r="A8810" s="151" t="s">
        <v>2736</v>
      </c>
      <c r="B8810" s="151" t="s">
        <v>86</v>
      </c>
      <c r="C8810" s="151" t="s">
        <v>87</v>
      </c>
      <c r="D8810" s="151" t="s">
        <v>72</v>
      </c>
      <c r="E8810" s="152">
        <v>4</v>
      </c>
      <c r="F8810" s="153">
        <v>169000</v>
      </c>
      <c r="G8810" s="153">
        <v>676000</v>
      </c>
      <c r="H8810" s="50"/>
    </row>
    <row r="8811" spans="1:8" ht="43.5">
      <c r="A8811" s="151" t="s">
        <v>2736</v>
      </c>
      <c r="B8811" s="151" t="s">
        <v>69</v>
      </c>
      <c r="C8811" s="151" t="s">
        <v>70</v>
      </c>
      <c r="D8811" s="151" t="s">
        <v>72</v>
      </c>
      <c r="E8811" s="152">
        <v>9</v>
      </c>
      <c r="F8811" s="153">
        <v>149000</v>
      </c>
      <c r="G8811" s="153">
        <v>1341000</v>
      </c>
      <c r="H8811" s="50"/>
    </row>
    <row r="8812" spans="1:8" ht="43.5">
      <c r="A8812" s="151" t="s">
        <v>2736</v>
      </c>
      <c r="B8812" s="151" t="s">
        <v>93</v>
      </c>
      <c r="C8812" s="151" t="s">
        <v>94</v>
      </c>
      <c r="D8812" s="151" t="s">
        <v>72</v>
      </c>
      <c r="E8812" s="152">
        <v>2</v>
      </c>
      <c r="F8812" s="153">
        <v>549000</v>
      </c>
      <c r="G8812" s="153">
        <v>1098000</v>
      </c>
      <c r="H8812" s="50"/>
    </row>
    <row r="8813" spans="1:8" ht="43.5">
      <c r="A8813" s="151" t="s">
        <v>2738</v>
      </c>
      <c r="B8813" s="151" t="s">
        <v>88</v>
      </c>
      <c r="C8813" s="151" t="s">
        <v>89</v>
      </c>
      <c r="D8813" s="151" t="s">
        <v>72</v>
      </c>
      <c r="E8813" s="152">
        <v>2</v>
      </c>
      <c r="F8813" s="153">
        <v>299000</v>
      </c>
      <c r="G8813" s="153">
        <v>598000</v>
      </c>
      <c r="H8813" s="50"/>
    </row>
    <row r="8814" spans="1:8" ht="43.5">
      <c r="A8814" s="151" t="s">
        <v>2738</v>
      </c>
      <c r="B8814" s="151" t="s">
        <v>86</v>
      </c>
      <c r="C8814" s="151" t="s">
        <v>87</v>
      </c>
      <c r="D8814" s="151" t="s">
        <v>72</v>
      </c>
      <c r="E8814" s="152">
        <v>5</v>
      </c>
      <c r="F8814" s="153">
        <v>169000</v>
      </c>
      <c r="G8814" s="153">
        <v>845000</v>
      </c>
      <c r="H8814" s="50"/>
    </row>
    <row r="8815" spans="1:8" ht="43.5">
      <c r="A8815" s="151" t="s">
        <v>2739</v>
      </c>
      <c r="B8815" s="151" t="s">
        <v>96</v>
      </c>
      <c r="C8815" s="151" t="s">
        <v>97</v>
      </c>
      <c r="D8815" s="151" t="s">
        <v>72</v>
      </c>
      <c r="E8815" s="152">
        <v>4</v>
      </c>
      <c r="F8815" s="153">
        <v>449000</v>
      </c>
      <c r="G8815" s="153">
        <v>1796000</v>
      </c>
      <c r="H8815" s="50"/>
    </row>
    <row r="8816" spans="1:8" ht="43.5">
      <c r="A8816" s="151" t="s">
        <v>2739</v>
      </c>
      <c r="B8816" s="151" t="s">
        <v>91</v>
      </c>
      <c r="C8816" s="151" t="s">
        <v>92</v>
      </c>
      <c r="D8816" s="151" t="s">
        <v>72</v>
      </c>
      <c r="E8816" s="152">
        <v>7</v>
      </c>
      <c r="F8816" s="153">
        <v>249000</v>
      </c>
      <c r="G8816" s="153">
        <v>1743000</v>
      </c>
      <c r="H8816" s="50"/>
    </row>
    <row r="8817" spans="1:8" ht="43.5">
      <c r="A8817" s="151" t="s">
        <v>2739</v>
      </c>
      <c r="B8817" s="151" t="s">
        <v>101</v>
      </c>
      <c r="C8817" s="151" t="s">
        <v>102</v>
      </c>
      <c r="D8817" s="151" t="s">
        <v>78</v>
      </c>
      <c r="E8817" s="152">
        <v>10</v>
      </c>
      <c r="F8817" s="153">
        <v>139000</v>
      </c>
      <c r="G8817" s="153">
        <v>1390000</v>
      </c>
      <c r="H8817" s="50"/>
    </row>
    <row r="8818" spans="1:8" ht="29.25">
      <c r="A8818" s="151" t="s">
        <v>2740</v>
      </c>
      <c r="B8818" s="151" t="s">
        <v>75</v>
      </c>
      <c r="C8818" s="151" t="s">
        <v>76</v>
      </c>
      <c r="D8818" s="151" t="s">
        <v>78</v>
      </c>
      <c r="E8818" s="152">
        <v>7</v>
      </c>
      <c r="F8818" s="153">
        <v>189000</v>
      </c>
      <c r="G8818" s="153">
        <v>1323000</v>
      </c>
      <c r="H8818" s="50"/>
    </row>
    <row r="8819" spans="1:8" ht="29.25">
      <c r="A8819" s="151" t="s">
        <v>2740</v>
      </c>
      <c r="B8819" s="151" t="s">
        <v>96</v>
      </c>
      <c r="C8819" s="151" t="s">
        <v>97</v>
      </c>
      <c r="D8819" s="151" t="s">
        <v>72</v>
      </c>
      <c r="E8819" s="152">
        <v>1</v>
      </c>
      <c r="F8819" s="153">
        <v>449000</v>
      </c>
      <c r="G8819" s="153">
        <v>449000</v>
      </c>
      <c r="H8819" s="50"/>
    </row>
    <row r="8820" spans="1:8" ht="29.25">
      <c r="A8820" s="151" t="s">
        <v>2740</v>
      </c>
      <c r="B8820" s="151" t="s">
        <v>73</v>
      </c>
      <c r="C8820" s="151" t="s">
        <v>74</v>
      </c>
      <c r="D8820" s="151" t="s">
        <v>72</v>
      </c>
      <c r="E8820" s="152">
        <v>3</v>
      </c>
      <c r="F8820" s="153">
        <v>119000</v>
      </c>
      <c r="G8820" s="153">
        <v>357000</v>
      </c>
      <c r="H8820" s="50"/>
    </row>
    <row r="8821" spans="1:8" ht="43.5">
      <c r="A8821" s="151" t="s">
        <v>2741</v>
      </c>
      <c r="B8821" s="151" t="s">
        <v>69</v>
      </c>
      <c r="C8821" s="151" t="s">
        <v>70</v>
      </c>
      <c r="D8821" s="151" t="s">
        <v>72</v>
      </c>
      <c r="E8821" s="152">
        <v>1</v>
      </c>
      <c r="F8821" s="153">
        <v>149000</v>
      </c>
      <c r="G8821" s="153">
        <v>149000</v>
      </c>
      <c r="H8821" s="50"/>
    </row>
    <row r="8822" spans="1:8" ht="43.5">
      <c r="A8822" s="151" t="s">
        <v>2741</v>
      </c>
      <c r="B8822" s="151" t="s">
        <v>73</v>
      </c>
      <c r="C8822" s="151" t="s">
        <v>74</v>
      </c>
      <c r="D8822" s="151" t="s">
        <v>72</v>
      </c>
      <c r="E8822" s="152">
        <v>7</v>
      </c>
      <c r="F8822" s="153">
        <v>119000</v>
      </c>
      <c r="G8822" s="153">
        <v>833000</v>
      </c>
      <c r="H8822" s="50"/>
    </row>
    <row r="8823" spans="1:8" ht="43.5">
      <c r="A8823" s="151" t="s">
        <v>2741</v>
      </c>
      <c r="B8823" s="151" t="s">
        <v>86</v>
      </c>
      <c r="C8823" s="151" t="s">
        <v>87</v>
      </c>
      <c r="D8823" s="151" t="s">
        <v>72</v>
      </c>
      <c r="E8823" s="152">
        <v>3</v>
      </c>
      <c r="F8823" s="153">
        <v>169000</v>
      </c>
      <c r="G8823" s="153">
        <v>507000</v>
      </c>
      <c r="H8823" s="50"/>
    </row>
    <row r="8824" spans="1:8" ht="43.5">
      <c r="A8824" s="151" t="s">
        <v>2741</v>
      </c>
      <c r="B8824" s="151" t="s">
        <v>83</v>
      </c>
      <c r="C8824" s="151" t="s">
        <v>84</v>
      </c>
      <c r="D8824" s="151" t="s">
        <v>72</v>
      </c>
      <c r="E8824" s="152">
        <v>7</v>
      </c>
      <c r="F8824" s="153">
        <v>125000</v>
      </c>
      <c r="G8824" s="153">
        <v>875000</v>
      </c>
      <c r="H8824" s="50"/>
    </row>
    <row r="8825" spans="1:8" ht="43.5">
      <c r="A8825" s="151" t="s">
        <v>2741</v>
      </c>
      <c r="B8825" s="151" t="s">
        <v>98</v>
      </c>
      <c r="C8825" s="151" t="s">
        <v>99</v>
      </c>
      <c r="D8825" s="151" t="s">
        <v>72</v>
      </c>
      <c r="E8825" s="152">
        <v>8</v>
      </c>
      <c r="F8825" s="153">
        <v>99000</v>
      </c>
      <c r="G8825" s="153">
        <v>792000</v>
      </c>
      <c r="H8825" s="50"/>
    </row>
    <row r="8826" spans="1:8" ht="43.5">
      <c r="A8826" s="151" t="s">
        <v>2741</v>
      </c>
      <c r="B8826" s="151" t="s">
        <v>75</v>
      </c>
      <c r="C8826" s="151" t="s">
        <v>76</v>
      </c>
      <c r="D8826" s="151" t="s">
        <v>78</v>
      </c>
      <c r="E8826" s="152">
        <v>5</v>
      </c>
      <c r="F8826" s="153">
        <v>189000</v>
      </c>
      <c r="G8826" s="153">
        <v>945000</v>
      </c>
      <c r="H8826" s="50"/>
    </row>
    <row r="8827" spans="1:8" ht="43.5">
      <c r="A8827" s="151" t="s">
        <v>2742</v>
      </c>
      <c r="B8827" s="151" t="s">
        <v>83</v>
      </c>
      <c r="C8827" s="151" t="s">
        <v>84</v>
      </c>
      <c r="D8827" s="151" t="s">
        <v>72</v>
      </c>
      <c r="E8827" s="152">
        <v>4</v>
      </c>
      <c r="F8827" s="153">
        <v>125000</v>
      </c>
      <c r="G8827" s="153">
        <v>500000</v>
      </c>
      <c r="H8827" s="50"/>
    </row>
    <row r="8828" spans="1:8" ht="43.5">
      <c r="A8828" s="151" t="s">
        <v>2742</v>
      </c>
      <c r="B8828" s="151" t="s">
        <v>96</v>
      </c>
      <c r="C8828" s="151" t="s">
        <v>97</v>
      </c>
      <c r="D8828" s="151" t="s">
        <v>72</v>
      </c>
      <c r="E8828" s="152">
        <v>5</v>
      </c>
      <c r="F8828" s="153">
        <v>449000</v>
      </c>
      <c r="G8828" s="153">
        <v>2245000</v>
      </c>
      <c r="H8828" s="50"/>
    </row>
    <row r="8829" spans="1:8" ht="43.5">
      <c r="A8829" s="151" t="s">
        <v>2742</v>
      </c>
      <c r="B8829" s="151" t="s">
        <v>75</v>
      </c>
      <c r="C8829" s="151" t="s">
        <v>76</v>
      </c>
      <c r="D8829" s="151" t="s">
        <v>78</v>
      </c>
      <c r="E8829" s="152">
        <v>7</v>
      </c>
      <c r="F8829" s="153">
        <v>189000</v>
      </c>
      <c r="G8829" s="153">
        <v>1323000</v>
      </c>
      <c r="H8829" s="50"/>
    </row>
    <row r="8830" spans="1:8" ht="43.5">
      <c r="A8830" s="151" t="s">
        <v>2742</v>
      </c>
      <c r="B8830" s="151" t="s">
        <v>88</v>
      </c>
      <c r="C8830" s="151" t="s">
        <v>89</v>
      </c>
      <c r="D8830" s="151" t="s">
        <v>72</v>
      </c>
      <c r="E8830" s="152">
        <v>6</v>
      </c>
      <c r="F8830" s="153">
        <v>299000</v>
      </c>
      <c r="G8830" s="153">
        <v>1794000</v>
      </c>
      <c r="H8830" s="50"/>
    </row>
    <row r="8831" spans="1:8" ht="43.5">
      <c r="A8831" s="151" t="s">
        <v>2743</v>
      </c>
      <c r="B8831" s="151" t="s">
        <v>91</v>
      </c>
      <c r="C8831" s="151" t="s">
        <v>92</v>
      </c>
      <c r="D8831" s="151" t="s">
        <v>72</v>
      </c>
      <c r="E8831" s="152">
        <v>7</v>
      </c>
      <c r="F8831" s="153">
        <v>249000</v>
      </c>
      <c r="G8831" s="153">
        <v>1743000</v>
      </c>
      <c r="H8831" s="50"/>
    </row>
    <row r="8832" spans="1:8" ht="43.5">
      <c r="A8832" s="151" t="s">
        <v>2743</v>
      </c>
      <c r="B8832" s="151" t="s">
        <v>75</v>
      </c>
      <c r="C8832" s="151" t="s">
        <v>76</v>
      </c>
      <c r="D8832" s="151" t="s">
        <v>78</v>
      </c>
      <c r="E8832" s="152">
        <v>9</v>
      </c>
      <c r="F8832" s="153">
        <v>189000</v>
      </c>
      <c r="G8832" s="153">
        <v>1701000</v>
      </c>
      <c r="H8832" s="50"/>
    </row>
    <row r="8833" spans="1:8" ht="29.25">
      <c r="A8833" s="151" t="s">
        <v>2744</v>
      </c>
      <c r="B8833" s="151" t="s">
        <v>81</v>
      </c>
      <c r="C8833" s="151" t="s">
        <v>82</v>
      </c>
      <c r="D8833" s="151" t="s">
        <v>72</v>
      </c>
      <c r="E8833" s="152">
        <v>8</v>
      </c>
      <c r="F8833" s="153">
        <v>159000</v>
      </c>
      <c r="G8833" s="153">
        <v>1272000</v>
      </c>
      <c r="H8833" s="50"/>
    </row>
    <row r="8834" spans="1:8" ht="29.25">
      <c r="A8834" s="151" t="s">
        <v>2744</v>
      </c>
      <c r="B8834" s="151" t="s">
        <v>83</v>
      </c>
      <c r="C8834" s="151" t="s">
        <v>84</v>
      </c>
      <c r="D8834" s="151" t="s">
        <v>72</v>
      </c>
      <c r="E8834" s="152">
        <v>11</v>
      </c>
      <c r="F8834" s="153">
        <v>125000</v>
      </c>
      <c r="G8834" s="153">
        <v>1375000</v>
      </c>
      <c r="H8834" s="50"/>
    </row>
    <row r="8835" spans="1:8" ht="29.25">
      <c r="A8835" s="151" t="s">
        <v>2744</v>
      </c>
      <c r="B8835" s="151" t="s">
        <v>69</v>
      </c>
      <c r="C8835" s="151" t="s">
        <v>70</v>
      </c>
      <c r="D8835" s="151" t="s">
        <v>72</v>
      </c>
      <c r="E8835" s="152">
        <v>1</v>
      </c>
      <c r="F8835" s="153">
        <v>149000</v>
      </c>
      <c r="G8835" s="153">
        <v>149000</v>
      </c>
      <c r="H8835" s="50"/>
    </row>
    <row r="8836" spans="1:8" ht="29.25">
      <c r="A8836" s="151" t="s">
        <v>2744</v>
      </c>
      <c r="B8836" s="151" t="s">
        <v>98</v>
      </c>
      <c r="C8836" s="151" t="s">
        <v>99</v>
      </c>
      <c r="D8836" s="151" t="s">
        <v>72</v>
      </c>
      <c r="E8836" s="152">
        <v>12</v>
      </c>
      <c r="F8836" s="153">
        <v>99000</v>
      </c>
      <c r="G8836" s="153">
        <v>1188000</v>
      </c>
      <c r="H8836" s="50"/>
    </row>
    <row r="8837" spans="1:8" ht="29.25">
      <c r="A8837" s="151" t="s">
        <v>2744</v>
      </c>
      <c r="B8837" s="151" t="s">
        <v>96</v>
      </c>
      <c r="C8837" s="151" t="s">
        <v>97</v>
      </c>
      <c r="D8837" s="151" t="s">
        <v>72</v>
      </c>
      <c r="E8837" s="152">
        <v>5</v>
      </c>
      <c r="F8837" s="153">
        <v>449000</v>
      </c>
      <c r="G8837" s="153">
        <v>2245000</v>
      </c>
      <c r="H8837" s="50"/>
    </row>
    <row r="8838" spans="1:8" ht="43.5">
      <c r="A8838" s="151" t="s">
        <v>2745</v>
      </c>
      <c r="B8838" s="151" t="s">
        <v>79</v>
      </c>
      <c r="C8838" s="151" t="s">
        <v>80</v>
      </c>
      <c r="D8838" s="151" t="s">
        <v>72</v>
      </c>
      <c r="E8838" s="152">
        <v>8</v>
      </c>
      <c r="F8838" s="153">
        <v>129000</v>
      </c>
      <c r="G8838" s="153">
        <v>1032000</v>
      </c>
      <c r="H8838" s="50"/>
    </row>
    <row r="8839" spans="1:8" ht="43.5">
      <c r="A8839" s="151" t="s">
        <v>2745</v>
      </c>
      <c r="B8839" s="151" t="s">
        <v>83</v>
      </c>
      <c r="C8839" s="151" t="s">
        <v>84</v>
      </c>
      <c r="D8839" s="151" t="s">
        <v>72</v>
      </c>
      <c r="E8839" s="152">
        <v>11</v>
      </c>
      <c r="F8839" s="153">
        <v>125000</v>
      </c>
      <c r="G8839" s="153">
        <v>1375000</v>
      </c>
      <c r="H8839" s="50"/>
    </row>
    <row r="8840" spans="1:8" ht="43.5">
      <c r="A8840" s="151" t="s">
        <v>2745</v>
      </c>
      <c r="B8840" s="151" t="s">
        <v>88</v>
      </c>
      <c r="C8840" s="151" t="s">
        <v>89</v>
      </c>
      <c r="D8840" s="151" t="s">
        <v>72</v>
      </c>
      <c r="E8840" s="152">
        <v>1</v>
      </c>
      <c r="F8840" s="153">
        <v>299000</v>
      </c>
      <c r="G8840" s="153">
        <v>299000</v>
      </c>
      <c r="H8840" s="50"/>
    </row>
    <row r="8841" spans="1:8" ht="43.5">
      <c r="A8841" s="151" t="s">
        <v>2746</v>
      </c>
      <c r="B8841" s="151" t="s">
        <v>101</v>
      </c>
      <c r="C8841" s="151" t="s">
        <v>102</v>
      </c>
      <c r="D8841" s="151" t="s">
        <v>78</v>
      </c>
      <c r="E8841" s="152">
        <v>6</v>
      </c>
      <c r="F8841" s="153">
        <v>139000</v>
      </c>
      <c r="G8841" s="153">
        <v>834000</v>
      </c>
      <c r="H8841" s="50"/>
    </row>
    <row r="8842" spans="1:8" ht="43.5">
      <c r="A8842" s="151" t="s">
        <v>2746</v>
      </c>
      <c r="B8842" s="151" t="s">
        <v>86</v>
      </c>
      <c r="C8842" s="151" t="s">
        <v>87</v>
      </c>
      <c r="D8842" s="151" t="s">
        <v>72</v>
      </c>
      <c r="E8842" s="152">
        <v>1</v>
      </c>
      <c r="F8842" s="153">
        <v>169000</v>
      </c>
      <c r="G8842" s="153">
        <v>169000</v>
      </c>
      <c r="H8842" s="50"/>
    </row>
    <row r="8843" spans="1:8" ht="43.5">
      <c r="A8843" s="151" t="s">
        <v>2746</v>
      </c>
      <c r="B8843" s="151" t="s">
        <v>79</v>
      </c>
      <c r="C8843" s="151" t="s">
        <v>80</v>
      </c>
      <c r="D8843" s="151" t="s">
        <v>72</v>
      </c>
      <c r="E8843" s="152">
        <v>8</v>
      </c>
      <c r="F8843" s="153">
        <v>129000</v>
      </c>
      <c r="G8843" s="153">
        <v>1032000</v>
      </c>
      <c r="H8843" s="50"/>
    </row>
    <row r="8844" spans="1:8" ht="43.5">
      <c r="A8844" s="151" t="s">
        <v>2746</v>
      </c>
      <c r="B8844" s="151" t="s">
        <v>81</v>
      </c>
      <c r="C8844" s="151" t="s">
        <v>82</v>
      </c>
      <c r="D8844" s="151" t="s">
        <v>72</v>
      </c>
      <c r="E8844" s="152">
        <v>10</v>
      </c>
      <c r="F8844" s="153">
        <v>159000</v>
      </c>
      <c r="G8844" s="153">
        <v>1590000</v>
      </c>
      <c r="H8844" s="50"/>
    </row>
    <row r="8845" spans="1:8" ht="29.25">
      <c r="A8845" s="151" t="s">
        <v>2747</v>
      </c>
      <c r="B8845" s="151" t="s">
        <v>93</v>
      </c>
      <c r="C8845" s="151" t="s">
        <v>94</v>
      </c>
      <c r="D8845" s="151" t="s">
        <v>72</v>
      </c>
      <c r="E8845" s="152">
        <v>4</v>
      </c>
      <c r="F8845" s="153">
        <v>549000</v>
      </c>
      <c r="G8845" s="153">
        <v>2196000</v>
      </c>
      <c r="H8845" s="50"/>
    </row>
    <row r="8846" spans="1:8" ht="29.25">
      <c r="A8846" s="151" t="s">
        <v>2747</v>
      </c>
      <c r="B8846" s="151" t="s">
        <v>96</v>
      </c>
      <c r="C8846" s="151" t="s">
        <v>97</v>
      </c>
      <c r="D8846" s="151" t="s">
        <v>72</v>
      </c>
      <c r="E8846" s="152">
        <v>3</v>
      </c>
      <c r="F8846" s="153">
        <v>449000</v>
      </c>
      <c r="G8846" s="153">
        <v>1347000</v>
      </c>
      <c r="H8846" s="50"/>
    </row>
    <row r="8847" spans="1:8" ht="29.25">
      <c r="A8847" s="151" t="s">
        <v>2747</v>
      </c>
      <c r="B8847" s="151" t="s">
        <v>75</v>
      </c>
      <c r="C8847" s="151" t="s">
        <v>76</v>
      </c>
      <c r="D8847" s="151" t="s">
        <v>78</v>
      </c>
      <c r="E8847" s="152">
        <v>10</v>
      </c>
      <c r="F8847" s="153">
        <v>189000</v>
      </c>
      <c r="G8847" s="153">
        <v>1890000</v>
      </c>
      <c r="H8847" s="50"/>
    </row>
    <row r="8848" spans="1:8" ht="29.25">
      <c r="A8848" s="151" t="s">
        <v>2747</v>
      </c>
      <c r="B8848" s="151" t="s">
        <v>79</v>
      </c>
      <c r="C8848" s="151" t="s">
        <v>80</v>
      </c>
      <c r="D8848" s="151" t="s">
        <v>72</v>
      </c>
      <c r="E8848" s="152">
        <v>10</v>
      </c>
      <c r="F8848" s="153">
        <v>129000</v>
      </c>
      <c r="G8848" s="153">
        <v>1290000</v>
      </c>
      <c r="H8848" s="50"/>
    </row>
    <row r="8849" spans="1:8" ht="43.5">
      <c r="A8849" s="151" t="s">
        <v>2748</v>
      </c>
      <c r="B8849" s="151" t="s">
        <v>96</v>
      </c>
      <c r="C8849" s="151" t="s">
        <v>97</v>
      </c>
      <c r="D8849" s="151" t="s">
        <v>72</v>
      </c>
      <c r="E8849" s="152">
        <v>3</v>
      </c>
      <c r="F8849" s="153">
        <v>449000</v>
      </c>
      <c r="G8849" s="153">
        <v>1347000</v>
      </c>
      <c r="H8849" s="50"/>
    </row>
    <row r="8850" spans="1:8" ht="43.5">
      <c r="A8850" s="151" t="s">
        <v>2749</v>
      </c>
      <c r="B8850" s="151" t="s">
        <v>86</v>
      </c>
      <c r="C8850" s="151" t="s">
        <v>87</v>
      </c>
      <c r="D8850" s="151" t="s">
        <v>72</v>
      </c>
      <c r="E8850" s="152">
        <v>5</v>
      </c>
      <c r="F8850" s="153">
        <v>169000</v>
      </c>
      <c r="G8850" s="153">
        <v>845000</v>
      </c>
      <c r="H8850" s="50"/>
    </row>
    <row r="8851" spans="1:8" ht="43.5">
      <c r="A8851" s="151" t="s">
        <v>2749</v>
      </c>
      <c r="B8851" s="151" t="s">
        <v>96</v>
      </c>
      <c r="C8851" s="151" t="s">
        <v>97</v>
      </c>
      <c r="D8851" s="151" t="s">
        <v>72</v>
      </c>
      <c r="E8851" s="152">
        <v>4</v>
      </c>
      <c r="F8851" s="153">
        <v>449000</v>
      </c>
      <c r="G8851" s="153">
        <v>1796000</v>
      </c>
      <c r="H8851" s="50"/>
    </row>
    <row r="8852" spans="1:8" ht="43.5">
      <c r="A8852" s="151" t="s">
        <v>2749</v>
      </c>
      <c r="B8852" s="151" t="s">
        <v>83</v>
      </c>
      <c r="C8852" s="151" t="s">
        <v>84</v>
      </c>
      <c r="D8852" s="151" t="s">
        <v>72</v>
      </c>
      <c r="E8852" s="152">
        <v>4</v>
      </c>
      <c r="F8852" s="153">
        <v>125000</v>
      </c>
      <c r="G8852" s="153">
        <v>500000</v>
      </c>
      <c r="H8852" s="50"/>
    </row>
    <row r="8853" spans="1:8" ht="43.5">
      <c r="A8853" s="151" t="s">
        <v>2749</v>
      </c>
      <c r="B8853" s="151" t="s">
        <v>73</v>
      </c>
      <c r="C8853" s="151" t="s">
        <v>74</v>
      </c>
      <c r="D8853" s="151" t="s">
        <v>72</v>
      </c>
      <c r="E8853" s="152">
        <v>1</v>
      </c>
      <c r="F8853" s="153">
        <v>119000</v>
      </c>
      <c r="G8853" s="153">
        <v>119000</v>
      </c>
      <c r="H8853" s="50"/>
    </row>
    <row r="8854" spans="1:8" ht="29.25">
      <c r="A8854" s="151" t="s">
        <v>2750</v>
      </c>
      <c r="B8854" s="151" t="s">
        <v>69</v>
      </c>
      <c r="C8854" s="151" t="s">
        <v>70</v>
      </c>
      <c r="D8854" s="151" t="s">
        <v>72</v>
      </c>
      <c r="E8854" s="152">
        <v>1</v>
      </c>
      <c r="F8854" s="153">
        <v>149000</v>
      </c>
      <c r="G8854" s="153">
        <v>149000</v>
      </c>
      <c r="H8854" s="50"/>
    </row>
    <row r="8855" spans="1:8" ht="29.25">
      <c r="A8855" s="151" t="s">
        <v>2750</v>
      </c>
      <c r="B8855" s="151" t="s">
        <v>73</v>
      </c>
      <c r="C8855" s="151" t="s">
        <v>74</v>
      </c>
      <c r="D8855" s="151" t="s">
        <v>72</v>
      </c>
      <c r="E8855" s="152">
        <v>12</v>
      </c>
      <c r="F8855" s="153">
        <v>119000</v>
      </c>
      <c r="G8855" s="153">
        <v>1428000</v>
      </c>
      <c r="H8855" s="50"/>
    </row>
    <row r="8856" spans="1:8" ht="29.25">
      <c r="A8856" s="151" t="s">
        <v>2750</v>
      </c>
      <c r="B8856" s="151" t="s">
        <v>83</v>
      </c>
      <c r="C8856" s="151" t="s">
        <v>84</v>
      </c>
      <c r="D8856" s="151" t="s">
        <v>72</v>
      </c>
      <c r="E8856" s="152">
        <v>5</v>
      </c>
      <c r="F8856" s="153">
        <v>125000</v>
      </c>
      <c r="G8856" s="153">
        <v>625000</v>
      </c>
      <c r="H8856" s="50"/>
    </row>
    <row r="8857" spans="1:8" ht="43.5">
      <c r="A8857" s="151" t="s">
        <v>2751</v>
      </c>
      <c r="B8857" s="151" t="s">
        <v>98</v>
      </c>
      <c r="C8857" s="151" t="s">
        <v>99</v>
      </c>
      <c r="D8857" s="151" t="s">
        <v>72</v>
      </c>
      <c r="E8857" s="152">
        <v>11</v>
      </c>
      <c r="F8857" s="153">
        <v>99000</v>
      </c>
      <c r="G8857" s="153">
        <v>1089000</v>
      </c>
      <c r="H8857" s="50"/>
    </row>
    <row r="8858" spans="1:8" ht="43.5">
      <c r="A8858" s="151" t="s">
        <v>2751</v>
      </c>
      <c r="B8858" s="151" t="s">
        <v>69</v>
      </c>
      <c r="C8858" s="151" t="s">
        <v>70</v>
      </c>
      <c r="D8858" s="151" t="s">
        <v>72</v>
      </c>
      <c r="E8858" s="152">
        <v>10</v>
      </c>
      <c r="F8858" s="153">
        <v>149000</v>
      </c>
      <c r="G8858" s="153">
        <v>1490000</v>
      </c>
      <c r="H8858" s="50"/>
    </row>
    <row r="8859" spans="1:8" ht="43.5">
      <c r="A8859" s="151" t="s">
        <v>2751</v>
      </c>
      <c r="B8859" s="151" t="s">
        <v>88</v>
      </c>
      <c r="C8859" s="151" t="s">
        <v>89</v>
      </c>
      <c r="D8859" s="151" t="s">
        <v>72</v>
      </c>
      <c r="E8859" s="152">
        <v>7</v>
      </c>
      <c r="F8859" s="153">
        <v>299000</v>
      </c>
      <c r="G8859" s="153">
        <v>2093000</v>
      </c>
      <c r="H8859" s="50"/>
    </row>
    <row r="8860" spans="1:8" ht="43.5">
      <c r="A8860" s="151" t="s">
        <v>2751</v>
      </c>
      <c r="B8860" s="151" t="s">
        <v>73</v>
      </c>
      <c r="C8860" s="151" t="s">
        <v>74</v>
      </c>
      <c r="D8860" s="151" t="s">
        <v>72</v>
      </c>
      <c r="E8860" s="152">
        <v>5</v>
      </c>
      <c r="F8860" s="153">
        <v>119000</v>
      </c>
      <c r="G8860" s="153">
        <v>595000</v>
      </c>
      <c r="H8860" s="50"/>
    </row>
    <row r="8861" spans="1:8" ht="43.5">
      <c r="A8861" s="151" t="s">
        <v>2751</v>
      </c>
      <c r="B8861" s="151" t="s">
        <v>83</v>
      </c>
      <c r="C8861" s="151" t="s">
        <v>84</v>
      </c>
      <c r="D8861" s="151" t="s">
        <v>72</v>
      </c>
      <c r="E8861" s="152">
        <v>9</v>
      </c>
      <c r="F8861" s="153">
        <v>125000</v>
      </c>
      <c r="G8861" s="153">
        <v>1125000</v>
      </c>
      <c r="H8861" s="50"/>
    </row>
    <row r="8862" spans="1:8" ht="43.5">
      <c r="A8862" s="151" t="s">
        <v>2751</v>
      </c>
      <c r="B8862" s="151" t="s">
        <v>75</v>
      </c>
      <c r="C8862" s="151" t="s">
        <v>76</v>
      </c>
      <c r="D8862" s="151" t="s">
        <v>78</v>
      </c>
      <c r="E8862" s="152">
        <v>11</v>
      </c>
      <c r="F8862" s="153">
        <v>189000</v>
      </c>
      <c r="G8862" s="153">
        <v>2079000</v>
      </c>
      <c r="H8862" s="50"/>
    </row>
    <row r="8863" spans="1:8" ht="43.5">
      <c r="A8863" s="151" t="s">
        <v>2752</v>
      </c>
      <c r="B8863" s="151" t="s">
        <v>83</v>
      </c>
      <c r="C8863" s="151" t="s">
        <v>84</v>
      </c>
      <c r="D8863" s="151" t="s">
        <v>72</v>
      </c>
      <c r="E8863" s="152">
        <v>7</v>
      </c>
      <c r="F8863" s="153">
        <v>125000</v>
      </c>
      <c r="G8863" s="153">
        <v>875000</v>
      </c>
      <c r="H8863" s="50"/>
    </row>
    <row r="8864" spans="1:8" ht="43.5">
      <c r="A8864" s="151" t="s">
        <v>2752</v>
      </c>
      <c r="B8864" s="151" t="s">
        <v>91</v>
      </c>
      <c r="C8864" s="151" t="s">
        <v>92</v>
      </c>
      <c r="D8864" s="151" t="s">
        <v>72</v>
      </c>
      <c r="E8864" s="152">
        <v>5</v>
      </c>
      <c r="F8864" s="153">
        <v>249000</v>
      </c>
      <c r="G8864" s="153">
        <v>1245000</v>
      </c>
      <c r="H8864" s="50"/>
    </row>
    <row r="8865" spans="1:8" ht="43.5">
      <c r="A8865" s="151" t="s">
        <v>2752</v>
      </c>
      <c r="B8865" s="151" t="s">
        <v>96</v>
      </c>
      <c r="C8865" s="151" t="s">
        <v>97</v>
      </c>
      <c r="D8865" s="151" t="s">
        <v>72</v>
      </c>
      <c r="E8865" s="152">
        <v>2</v>
      </c>
      <c r="F8865" s="153">
        <v>449000</v>
      </c>
      <c r="G8865" s="153">
        <v>898000</v>
      </c>
      <c r="H8865" s="50"/>
    </row>
    <row r="8866" spans="1:8" ht="43.5">
      <c r="A8866" s="151" t="s">
        <v>2752</v>
      </c>
      <c r="B8866" s="151" t="s">
        <v>98</v>
      </c>
      <c r="C8866" s="151" t="s">
        <v>99</v>
      </c>
      <c r="D8866" s="151" t="s">
        <v>72</v>
      </c>
      <c r="E8866" s="152">
        <v>6</v>
      </c>
      <c r="F8866" s="153">
        <v>99000</v>
      </c>
      <c r="G8866" s="153">
        <v>594000</v>
      </c>
      <c r="H8866" s="50"/>
    </row>
    <row r="8867" spans="1:8" ht="43.5">
      <c r="A8867" s="151" t="s">
        <v>2752</v>
      </c>
      <c r="B8867" s="151" t="s">
        <v>73</v>
      </c>
      <c r="C8867" s="151" t="s">
        <v>74</v>
      </c>
      <c r="D8867" s="151" t="s">
        <v>72</v>
      </c>
      <c r="E8867" s="152">
        <v>8</v>
      </c>
      <c r="F8867" s="153">
        <v>119000</v>
      </c>
      <c r="G8867" s="153">
        <v>952000</v>
      </c>
      <c r="H8867" s="50"/>
    </row>
    <row r="8868" spans="1:8" ht="43.5">
      <c r="A8868" s="151" t="s">
        <v>2753</v>
      </c>
      <c r="B8868" s="151" t="s">
        <v>93</v>
      </c>
      <c r="C8868" s="151" t="s">
        <v>94</v>
      </c>
      <c r="D8868" s="151" t="s">
        <v>72</v>
      </c>
      <c r="E8868" s="152">
        <v>5</v>
      </c>
      <c r="F8868" s="153">
        <v>549000</v>
      </c>
      <c r="G8868" s="153">
        <v>2745000</v>
      </c>
      <c r="H8868" s="50"/>
    </row>
    <row r="8869" spans="1:8" ht="43.5">
      <c r="A8869" s="151" t="s">
        <v>2753</v>
      </c>
      <c r="B8869" s="151" t="s">
        <v>69</v>
      </c>
      <c r="C8869" s="151" t="s">
        <v>70</v>
      </c>
      <c r="D8869" s="151" t="s">
        <v>72</v>
      </c>
      <c r="E8869" s="152">
        <v>1</v>
      </c>
      <c r="F8869" s="153">
        <v>149000</v>
      </c>
      <c r="G8869" s="153">
        <v>149000</v>
      </c>
      <c r="H8869" s="50"/>
    </row>
    <row r="8870" spans="1:8" ht="43.5">
      <c r="A8870" s="151" t="s">
        <v>2753</v>
      </c>
      <c r="B8870" s="151" t="s">
        <v>101</v>
      </c>
      <c r="C8870" s="151" t="s">
        <v>102</v>
      </c>
      <c r="D8870" s="151" t="s">
        <v>78</v>
      </c>
      <c r="E8870" s="152">
        <v>5</v>
      </c>
      <c r="F8870" s="153">
        <v>139000</v>
      </c>
      <c r="G8870" s="153">
        <v>695000</v>
      </c>
      <c r="H8870" s="50"/>
    </row>
    <row r="8871" spans="1:8" ht="43.5">
      <c r="A8871" s="151" t="s">
        <v>2753</v>
      </c>
      <c r="B8871" s="151" t="s">
        <v>88</v>
      </c>
      <c r="C8871" s="151" t="s">
        <v>89</v>
      </c>
      <c r="D8871" s="151" t="s">
        <v>72</v>
      </c>
      <c r="E8871" s="152">
        <v>3</v>
      </c>
      <c r="F8871" s="153">
        <v>299000</v>
      </c>
      <c r="G8871" s="153">
        <v>897000</v>
      </c>
      <c r="H8871" s="50"/>
    </row>
    <row r="8872" spans="1:8" ht="43.5">
      <c r="A8872" s="151" t="s">
        <v>2754</v>
      </c>
      <c r="B8872" s="151" t="s">
        <v>69</v>
      </c>
      <c r="C8872" s="151" t="s">
        <v>70</v>
      </c>
      <c r="D8872" s="151" t="s">
        <v>72</v>
      </c>
      <c r="E8872" s="152">
        <v>6</v>
      </c>
      <c r="F8872" s="153">
        <v>149000</v>
      </c>
      <c r="G8872" s="153">
        <v>894000</v>
      </c>
      <c r="H8872" s="50"/>
    </row>
    <row r="8873" spans="1:8" ht="43.5">
      <c r="A8873" s="151" t="s">
        <v>2754</v>
      </c>
      <c r="B8873" s="151" t="s">
        <v>86</v>
      </c>
      <c r="C8873" s="151" t="s">
        <v>87</v>
      </c>
      <c r="D8873" s="151" t="s">
        <v>72</v>
      </c>
      <c r="E8873" s="152">
        <v>8</v>
      </c>
      <c r="F8873" s="153">
        <v>169000</v>
      </c>
      <c r="G8873" s="153">
        <v>1352000</v>
      </c>
      <c r="H8873" s="50"/>
    </row>
    <row r="8874" spans="1:8" ht="43.5">
      <c r="A8874" s="151" t="s">
        <v>2754</v>
      </c>
      <c r="B8874" s="151" t="s">
        <v>93</v>
      </c>
      <c r="C8874" s="151" t="s">
        <v>94</v>
      </c>
      <c r="D8874" s="151" t="s">
        <v>72</v>
      </c>
      <c r="E8874" s="152">
        <v>5</v>
      </c>
      <c r="F8874" s="153">
        <v>549000</v>
      </c>
      <c r="G8874" s="153">
        <v>2745000</v>
      </c>
      <c r="H8874" s="50"/>
    </row>
    <row r="8875" spans="1:8" ht="29.25">
      <c r="A8875" s="151" t="s">
        <v>2755</v>
      </c>
      <c r="B8875" s="151" t="s">
        <v>96</v>
      </c>
      <c r="C8875" s="151" t="s">
        <v>97</v>
      </c>
      <c r="D8875" s="151" t="s">
        <v>72</v>
      </c>
      <c r="E8875" s="152">
        <v>1</v>
      </c>
      <c r="F8875" s="153">
        <v>449000</v>
      </c>
      <c r="G8875" s="153">
        <v>449000</v>
      </c>
      <c r="H8875" s="50"/>
    </row>
    <row r="8876" spans="1:8" ht="29.25">
      <c r="A8876" s="151" t="s">
        <v>2755</v>
      </c>
      <c r="B8876" s="151" t="s">
        <v>88</v>
      </c>
      <c r="C8876" s="151" t="s">
        <v>89</v>
      </c>
      <c r="D8876" s="151" t="s">
        <v>72</v>
      </c>
      <c r="E8876" s="152">
        <v>5</v>
      </c>
      <c r="F8876" s="153">
        <v>299000</v>
      </c>
      <c r="G8876" s="153">
        <v>1495000</v>
      </c>
      <c r="H8876" s="50"/>
    </row>
    <row r="8877" spans="1:8" ht="29.25">
      <c r="A8877" s="151" t="s">
        <v>2755</v>
      </c>
      <c r="B8877" s="151" t="s">
        <v>81</v>
      </c>
      <c r="C8877" s="151" t="s">
        <v>82</v>
      </c>
      <c r="D8877" s="151" t="s">
        <v>72</v>
      </c>
      <c r="E8877" s="152">
        <v>1</v>
      </c>
      <c r="F8877" s="153">
        <v>159000</v>
      </c>
      <c r="G8877" s="153">
        <v>159000</v>
      </c>
      <c r="H8877" s="50"/>
    </row>
    <row r="8878" spans="1:8" ht="29.25">
      <c r="A8878" s="151" t="s">
        <v>2755</v>
      </c>
      <c r="B8878" s="151" t="s">
        <v>73</v>
      </c>
      <c r="C8878" s="151" t="s">
        <v>74</v>
      </c>
      <c r="D8878" s="151" t="s">
        <v>72</v>
      </c>
      <c r="E8878" s="152">
        <v>9</v>
      </c>
      <c r="F8878" s="153">
        <v>119000</v>
      </c>
      <c r="G8878" s="153">
        <v>1071000</v>
      </c>
      <c r="H8878" s="50"/>
    </row>
    <row r="8879" spans="1:8" ht="29.25">
      <c r="A8879" s="151" t="s">
        <v>2756</v>
      </c>
      <c r="B8879" s="151" t="s">
        <v>96</v>
      </c>
      <c r="C8879" s="151" t="s">
        <v>97</v>
      </c>
      <c r="D8879" s="151" t="s">
        <v>72</v>
      </c>
      <c r="E8879" s="152">
        <v>4</v>
      </c>
      <c r="F8879" s="153">
        <v>449000</v>
      </c>
      <c r="G8879" s="153">
        <v>1796000</v>
      </c>
      <c r="H8879" s="50"/>
    </row>
    <row r="8880" spans="1:8" ht="29.25">
      <c r="A8880" s="151" t="s">
        <v>2756</v>
      </c>
      <c r="B8880" s="151" t="s">
        <v>75</v>
      </c>
      <c r="C8880" s="151" t="s">
        <v>76</v>
      </c>
      <c r="D8880" s="151" t="s">
        <v>78</v>
      </c>
      <c r="E8880" s="152">
        <v>2</v>
      </c>
      <c r="F8880" s="153">
        <v>189000</v>
      </c>
      <c r="G8880" s="153">
        <v>378000</v>
      </c>
      <c r="H8880" s="50"/>
    </row>
    <row r="8881" spans="1:8" ht="29.25">
      <c r="A8881" s="151" t="s">
        <v>2756</v>
      </c>
      <c r="B8881" s="151" t="s">
        <v>101</v>
      </c>
      <c r="C8881" s="151" t="s">
        <v>102</v>
      </c>
      <c r="D8881" s="151" t="s">
        <v>78</v>
      </c>
      <c r="E8881" s="152">
        <v>6</v>
      </c>
      <c r="F8881" s="153">
        <v>139000</v>
      </c>
      <c r="G8881" s="153">
        <v>834000</v>
      </c>
      <c r="H8881" s="50"/>
    </row>
    <row r="8882" spans="1:8" ht="29.25">
      <c r="A8882" s="151" t="s">
        <v>2756</v>
      </c>
      <c r="B8882" s="151" t="s">
        <v>69</v>
      </c>
      <c r="C8882" s="151" t="s">
        <v>70</v>
      </c>
      <c r="D8882" s="151" t="s">
        <v>72</v>
      </c>
      <c r="E8882" s="152">
        <v>11</v>
      </c>
      <c r="F8882" s="153">
        <v>149000</v>
      </c>
      <c r="G8882" s="153">
        <v>1639000</v>
      </c>
      <c r="H8882" s="50"/>
    </row>
    <row r="8883" spans="1:8" ht="29.25">
      <c r="A8883" s="151" t="s">
        <v>2756</v>
      </c>
      <c r="B8883" s="151" t="s">
        <v>86</v>
      </c>
      <c r="C8883" s="151" t="s">
        <v>87</v>
      </c>
      <c r="D8883" s="151" t="s">
        <v>72</v>
      </c>
      <c r="E8883" s="152">
        <v>11</v>
      </c>
      <c r="F8883" s="153">
        <v>169000</v>
      </c>
      <c r="G8883" s="153">
        <v>1859000</v>
      </c>
      <c r="H8883" s="50"/>
    </row>
    <row r="8884" spans="1:8" ht="43.5">
      <c r="A8884" s="151" t="s">
        <v>2757</v>
      </c>
      <c r="B8884" s="151" t="s">
        <v>98</v>
      </c>
      <c r="C8884" s="151" t="s">
        <v>99</v>
      </c>
      <c r="D8884" s="151" t="s">
        <v>72</v>
      </c>
      <c r="E8884" s="152">
        <v>8</v>
      </c>
      <c r="F8884" s="153">
        <v>99000</v>
      </c>
      <c r="G8884" s="153">
        <v>792000</v>
      </c>
      <c r="H8884" s="50"/>
    </row>
    <row r="8885" spans="1:8" ht="43.5">
      <c r="A8885" s="151" t="s">
        <v>2757</v>
      </c>
      <c r="B8885" s="151" t="s">
        <v>101</v>
      </c>
      <c r="C8885" s="151" t="s">
        <v>102</v>
      </c>
      <c r="D8885" s="151" t="s">
        <v>78</v>
      </c>
      <c r="E8885" s="152">
        <v>6</v>
      </c>
      <c r="F8885" s="153">
        <v>139000</v>
      </c>
      <c r="G8885" s="153">
        <v>834000</v>
      </c>
      <c r="H8885" s="50"/>
    </row>
    <row r="8886" spans="1:8" ht="43.5">
      <c r="A8886" s="151" t="s">
        <v>2758</v>
      </c>
      <c r="B8886" s="151" t="s">
        <v>98</v>
      </c>
      <c r="C8886" s="151" t="s">
        <v>99</v>
      </c>
      <c r="D8886" s="151" t="s">
        <v>72</v>
      </c>
      <c r="E8886" s="152">
        <v>1</v>
      </c>
      <c r="F8886" s="153">
        <v>99000</v>
      </c>
      <c r="G8886" s="153">
        <v>99000</v>
      </c>
      <c r="H8886" s="50"/>
    </row>
    <row r="8887" spans="1:8" ht="43.5">
      <c r="A8887" s="151" t="s">
        <v>2758</v>
      </c>
      <c r="B8887" s="151" t="s">
        <v>69</v>
      </c>
      <c r="C8887" s="151" t="s">
        <v>70</v>
      </c>
      <c r="D8887" s="151" t="s">
        <v>72</v>
      </c>
      <c r="E8887" s="152">
        <v>8</v>
      </c>
      <c r="F8887" s="153">
        <v>149000</v>
      </c>
      <c r="G8887" s="153">
        <v>1192000</v>
      </c>
      <c r="H8887" s="50"/>
    </row>
    <row r="8888" spans="1:8" ht="43.5">
      <c r="A8888" s="151" t="s">
        <v>2758</v>
      </c>
      <c r="B8888" s="151" t="s">
        <v>91</v>
      </c>
      <c r="C8888" s="151" t="s">
        <v>92</v>
      </c>
      <c r="D8888" s="151" t="s">
        <v>72</v>
      </c>
      <c r="E8888" s="152">
        <v>1</v>
      </c>
      <c r="F8888" s="153">
        <v>249000</v>
      </c>
      <c r="G8888" s="153">
        <v>249000</v>
      </c>
      <c r="H8888" s="50"/>
    </row>
    <row r="8889" spans="1:8" ht="43.5">
      <c r="A8889" s="151" t="s">
        <v>2758</v>
      </c>
      <c r="B8889" s="151" t="s">
        <v>73</v>
      </c>
      <c r="C8889" s="151" t="s">
        <v>74</v>
      </c>
      <c r="D8889" s="151" t="s">
        <v>72</v>
      </c>
      <c r="E8889" s="152">
        <v>7</v>
      </c>
      <c r="F8889" s="153">
        <v>119000</v>
      </c>
      <c r="G8889" s="153">
        <v>833000</v>
      </c>
      <c r="H8889" s="50"/>
    </row>
    <row r="8890" spans="1:8" ht="29.25">
      <c r="A8890" s="151" t="s">
        <v>2759</v>
      </c>
      <c r="B8890" s="151" t="s">
        <v>93</v>
      </c>
      <c r="C8890" s="151" t="s">
        <v>94</v>
      </c>
      <c r="D8890" s="151" t="s">
        <v>72</v>
      </c>
      <c r="E8890" s="152">
        <v>1</v>
      </c>
      <c r="F8890" s="153">
        <v>549000</v>
      </c>
      <c r="G8890" s="153">
        <v>549000</v>
      </c>
      <c r="H8890" s="50"/>
    </row>
    <row r="8891" spans="1:8" ht="29.25">
      <c r="A8891" s="151" t="s">
        <v>2759</v>
      </c>
      <c r="B8891" s="151" t="s">
        <v>86</v>
      </c>
      <c r="C8891" s="151" t="s">
        <v>87</v>
      </c>
      <c r="D8891" s="151" t="s">
        <v>72</v>
      </c>
      <c r="E8891" s="152">
        <v>2</v>
      </c>
      <c r="F8891" s="153">
        <v>169000</v>
      </c>
      <c r="G8891" s="153">
        <v>338000</v>
      </c>
      <c r="H8891" s="50"/>
    </row>
    <row r="8892" spans="1:8" ht="29.25">
      <c r="A8892" s="151" t="s">
        <v>2759</v>
      </c>
      <c r="B8892" s="151" t="s">
        <v>96</v>
      </c>
      <c r="C8892" s="151" t="s">
        <v>97</v>
      </c>
      <c r="D8892" s="151" t="s">
        <v>72</v>
      </c>
      <c r="E8892" s="152">
        <v>5</v>
      </c>
      <c r="F8892" s="153">
        <v>449000</v>
      </c>
      <c r="G8892" s="153">
        <v>2245000</v>
      </c>
      <c r="H8892" s="50"/>
    </row>
    <row r="8893" spans="1:8" ht="29.25">
      <c r="A8893" s="151" t="s">
        <v>2759</v>
      </c>
      <c r="B8893" s="151" t="s">
        <v>81</v>
      </c>
      <c r="C8893" s="151" t="s">
        <v>82</v>
      </c>
      <c r="D8893" s="151" t="s">
        <v>72</v>
      </c>
      <c r="E8893" s="152">
        <v>12</v>
      </c>
      <c r="F8893" s="153">
        <v>159000</v>
      </c>
      <c r="G8893" s="153">
        <v>1908000</v>
      </c>
      <c r="H8893" s="50"/>
    </row>
    <row r="8894" spans="1:8" ht="29.25">
      <c r="A8894" s="151" t="s">
        <v>2759</v>
      </c>
      <c r="B8894" s="151" t="s">
        <v>83</v>
      </c>
      <c r="C8894" s="151" t="s">
        <v>84</v>
      </c>
      <c r="D8894" s="151" t="s">
        <v>72</v>
      </c>
      <c r="E8894" s="152">
        <v>10</v>
      </c>
      <c r="F8894" s="153">
        <v>125000</v>
      </c>
      <c r="G8894" s="153">
        <v>1250000</v>
      </c>
      <c r="H8894" s="50"/>
    </row>
    <row r="8895" spans="1:8" ht="29.25">
      <c r="A8895" s="151" t="s">
        <v>2759</v>
      </c>
      <c r="B8895" s="151" t="s">
        <v>98</v>
      </c>
      <c r="C8895" s="151" t="s">
        <v>99</v>
      </c>
      <c r="D8895" s="151" t="s">
        <v>72</v>
      </c>
      <c r="E8895" s="152">
        <v>8</v>
      </c>
      <c r="F8895" s="153">
        <v>99000</v>
      </c>
      <c r="G8895" s="153">
        <v>792000</v>
      </c>
      <c r="H8895" s="50"/>
    </row>
    <row r="8896" spans="1:8" ht="43.5">
      <c r="A8896" s="151" t="s">
        <v>2760</v>
      </c>
      <c r="B8896" s="151" t="s">
        <v>86</v>
      </c>
      <c r="C8896" s="151" t="s">
        <v>87</v>
      </c>
      <c r="D8896" s="151" t="s">
        <v>72</v>
      </c>
      <c r="E8896" s="152">
        <v>12</v>
      </c>
      <c r="F8896" s="153">
        <v>169000</v>
      </c>
      <c r="G8896" s="153">
        <v>2028000</v>
      </c>
      <c r="H8896" s="50"/>
    </row>
    <row r="8897" spans="1:8" ht="43.5">
      <c r="A8897" s="151" t="s">
        <v>2760</v>
      </c>
      <c r="B8897" s="151" t="s">
        <v>83</v>
      </c>
      <c r="C8897" s="151" t="s">
        <v>84</v>
      </c>
      <c r="D8897" s="151" t="s">
        <v>72</v>
      </c>
      <c r="E8897" s="152">
        <v>2</v>
      </c>
      <c r="F8897" s="153">
        <v>125000</v>
      </c>
      <c r="G8897" s="153">
        <v>250000</v>
      </c>
      <c r="H8897" s="50"/>
    </row>
    <row r="8898" spans="1:8" ht="29.25">
      <c r="A8898" s="151" t="s">
        <v>2761</v>
      </c>
      <c r="B8898" s="151" t="s">
        <v>88</v>
      </c>
      <c r="C8898" s="151" t="s">
        <v>89</v>
      </c>
      <c r="D8898" s="151" t="s">
        <v>72</v>
      </c>
      <c r="E8898" s="152">
        <v>1</v>
      </c>
      <c r="F8898" s="153">
        <v>299000</v>
      </c>
      <c r="G8898" s="153">
        <v>299000</v>
      </c>
      <c r="H8898" s="50"/>
    </row>
    <row r="8899" spans="1:8" ht="29.25">
      <c r="A8899" s="151" t="s">
        <v>2761</v>
      </c>
      <c r="B8899" s="151" t="s">
        <v>91</v>
      </c>
      <c r="C8899" s="151" t="s">
        <v>92</v>
      </c>
      <c r="D8899" s="151" t="s">
        <v>72</v>
      </c>
      <c r="E8899" s="152">
        <v>4</v>
      </c>
      <c r="F8899" s="153">
        <v>249000</v>
      </c>
      <c r="G8899" s="153">
        <v>996000</v>
      </c>
      <c r="H8899" s="50"/>
    </row>
    <row r="8900" spans="1:8" ht="29.25">
      <c r="A8900" s="151" t="s">
        <v>2761</v>
      </c>
      <c r="B8900" s="151" t="s">
        <v>79</v>
      </c>
      <c r="C8900" s="151" t="s">
        <v>80</v>
      </c>
      <c r="D8900" s="151" t="s">
        <v>72</v>
      </c>
      <c r="E8900" s="152">
        <v>3</v>
      </c>
      <c r="F8900" s="153">
        <v>129000</v>
      </c>
      <c r="G8900" s="153">
        <v>387000</v>
      </c>
      <c r="H8900" s="50"/>
    </row>
    <row r="8901" spans="1:8" ht="29.25">
      <c r="A8901" s="151" t="s">
        <v>2761</v>
      </c>
      <c r="B8901" s="151" t="s">
        <v>75</v>
      </c>
      <c r="C8901" s="151" t="s">
        <v>76</v>
      </c>
      <c r="D8901" s="151" t="s">
        <v>78</v>
      </c>
      <c r="E8901" s="152">
        <v>6</v>
      </c>
      <c r="F8901" s="153">
        <v>189000</v>
      </c>
      <c r="G8901" s="153">
        <v>1134000</v>
      </c>
      <c r="H8901" s="50"/>
    </row>
    <row r="8902" spans="1:8" ht="29.25">
      <c r="A8902" s="151" t="s">
        <v>2761</v>
      </c>
      <c r="B8902" s="151" t="s">
        <v>69</v>
      </c>
      <c r="C8902" s="151" t="s">
        <v>70</v>
      </c>
      <c r="D8902" s="151" t="s">
        <v>72</v>
      </c>
      <c r="E8902" s="152">
        <v>11</v>
      </c>
      <c r="F8902" s="153">
        <v>149000</v>
      </c>
      <c r="G8902" s="153">
        <v>1639000</v>
      </c>
      <c r="H8902" s="50"/>
    </row>
    <row r="8903" spans="1:8" ht="29.25">
      <c r="A8903" s="151" t="s">
        <v>2762</v>
      </c>
      <c r="B8903" s="151" t="s">
        <v>101</v>
      </c>
      <c r="C8903" s="151" t="s">
        <v>102</v>
      </c>
      <c r="D8903" s="151" t="s">
        <v>78</v>
      </c>
      <c r="E8903" s="152">
        <v>6</v>
      </c>
      <c r="F8903" s="153">
        <v>139000</v>
      </c>
      <c r="G8903" s="153">
        <v>834000</v>
      </c>
      <c r="H8903" s="50"/>
    </row>
    <row r="8904" spans="1:8" ht="29.25">
      <c r="A8904" s="151" t="s">
        <v>2762</v>
      </c>
      <c r="B8904" s="151" t="s">
        <v>73</v>
      </c>
      <c r="C8904" s="151" t="s">
        <v>74</v>
      </c>
      <c r="D8904" s="151" t="s">
        <v>72</v>
      </c>
      <c r="E8904" s="152">
        <v>10</v>
      </c>
      <c r="F8904" s="153">
        <v>119000</v>
      </c>
      <c r="G8904" s="153">
        <v>1190000</v>
      </c>
      <c r="H8904" s="50"/>
    </row>
    <row r="8905" spans="1:8" ht="29.25">
      <c r="A8905" s="151" t="s">
        <v>2762</v>
      </c>
      <c r="B8905" s="151" t="s">
        <v>91</v>
      </c>
      <c r="C8905" s="151" t="s">
        <v>92</v>
      </c>
      <c r="D8905" s="151" t="s">
        <v>72</v>
      </c>
      <c r="E8905" s="152">
        <v>3</v>
      </c>
      <c r="F8905" s="153">
        <v>249000</v>
      </c>
      <c r="G8905" s="153">
        <v>747000</v>
      </c>
      <c r="H8905" s="50"/>
    </row>
    <row r="8906" spans="1:8" ht="29.25">
      <c r="A8906" s="151" t="s">
        <v>2762</v>
      </c>
      <c r="B8906" s="151" t="s">
        <v>88</v>
      </c>
      <c r="C8906" s="151" t="s">
        <v>89</v>
      </c>
      <c r="D8906" s="151" t="s">
        <v>72</v>
      </c>
      <c r="E8906" s="152">
        <v>3</v>
      </c>
      <c r="F8906" s="153">
        <v>299000</v>
      </c>
      <c r="G8906" s="153">
        <v>897000</v>
      </c>
      <c r="H8906" s="50"/>
    </row>
    <row r="8907" spans="1:8" ht="29.25">
      <c r="A8907" s="151" t="s">
        <v>2763</v>
      </c>
      <c r="B8907" s="151" t="s">
        <v>98</v>
      </c>
      <c r="C8907" s="151" t="s">
        <v>99</v>
      </c>
      <c r="D8907" s="151" t="s">
        <v>72</v>
      </c>
      <c r="E8907" s="152">
        <v>1</v>
      </c>
      <c r="F8907" s="153">
        <v>99000</v>
      </c>
      <c r="G8907" s="153">
        <v>99000</v>
      </c>
      <c r="H8907" s="50"/>
    </row>
    <row r="8908" spans="1:8" ht="29.25">
      <c r="A8908" s="151" t="s">
        <v>2764</v>
      </c>
      <c r="B8908" s="151" t="s">
        <v>86</v>
      </c>
      <c r="C8908" s="151" t="s">
        <v>87</v>
      </c>
      <c r="D8908" s="151" t="s">
        <v>72</v>
      </c>
      <c r="E8908" s="152">
        <v>3</v>
      </c>
      <c r="F8908" s="153">
        <v>169000</v>
      </c>
      <c r="G8908" s="153">
        <v>507000</v>
      </c>
      <c r="H8908" s="50"/>
    </row>
    <row r="8909" spans="1:8" ht="29.25">
      <c r="A8909" s="151" t="s">
        <v>2764</v>
      </c>
      <c r="B8909" s="151" t="s">
        <v>73</v>
      </c>
      <c r="C8909" s="151" t="s">
        <v>74</v>
      </c>
      <c r="D8909" s="151" t="s">
        <v>72</v>
      </c>
      <c r="E8909" s="152">
        <v>2</v>
      </c>
      <c r="F8909" s="153">
        <v>119000</v>
      </c>
      <c r="G8909" s="153">
        <v>238000</v>
      </c>
      <c r="H8909" s="50"/>
    </row>
    <row r="8910" spans="1:8" ht="29.25">
      <c r="A8910" s="151" t="s">
        <v>2764</v>
      </c>
      <c r="B8910" s="151" t="s">
        <v>93</v>
      </c>
      <c r="C8910" s="151" t="s">
        <v>94</v>
      </c>
      <c r="D8910" s="151" t="s">
        <v>72</v>
      </c>
      <c r="E8910" s="152">
        <v>3</v>
      </c>
      <c r="F8910" s="153">
        <v>549000</v>
      </c>
      <c r="G8910" s="153">
        <v>1647000</v>
      </c>
      <c r="H8910" s="50"/>
    </row>
    <row r="8911" spans="1:8" ht="29.25">
      <c r="A8911" s="151" t="s">
        <v>2764</v>
      </c>
      <c r="B8911" s="151" t="s">
        <v>83</v>
      </c>
      <c r="C8911" s="151" t="s">
        <v>84</v>
      </c>
      <c r="D8911" s="151" t="s">
        <v>72</v>
      </c>
      <c r="E8911" s="152">
        <v>10</v>
      </c>
      <c r="F8911" s="153">
        <v>125000</v>
      </c>
      <c r="G8911" s="153">
        <v>1250000</v>
      </c>
      <c r="H8911" s="50"/>
    </row>
    <row r="8912" spans="1:8" ht="29.25">
      <c r="A8912" s="151" t="s">
        <v>2764</v>
      </c>
      <c r="B8912" s="151" t="s">
        <v>69</v>
      </c>
      <c r="C8912" s="151" t="s">
        <v>70</v>
      </c>
      <c r="D8912" s="151" t="s">
        <v>72</v>
      </c>
      <c r="E8912" s="152">
        <v>2</v>
      </c>
      <c r="F8912" s="153">
        <v>149000</v>
      </c>
      <c r="G8912" s="153">
        <v>298000</v>
      </c>
      <c r="H8912" s="50"/>
    </row>
    <row r="8913" spans="1:8" ht="29.25">
      <c r="A8913" s="151" t="s">
        <v>2765</v>
      </c>
      <c r="B8913" s="151" t="s">
        <v>88</v>
      </c>
      <c r="C8913" s="151" t="s">
        <v>89</v>
      </c>
      <c r="D8913" s="151" t="s">
        <v>72</v>
      </c>
      <c r="E8913" s="152">
        <v>4</v>
      </c>
      <c r="F8913" s="153">
        <v>299000</v>
      </c>
      <c r="G8913" s="153">
        <v>1196000</v>
      </c>
      <c r="H8913" s="50"/>
    </row>
    <row r="8914" spans="1:8" ht="29.25">
      <c r="A8914" s="151" t="s">
        <v>2765</v>
      </c>
      <c r="B8914" s="151" t="s">
        <v>79</v>
      </c>
      <c r="C8914" s="151" t="s">
        <v>80</v>
      </c>
      <c r="D8914" s="151" t="s">
        <v>72</v>
      </c>
      <c r="E8914" s="152">
        <v>12</v>
      </c>
      <c r="F8914" s="153">
        <v>129000</v>
      </c>
      <c r="G8914" s="153">
        <v>1548000</v>
      </c>
      <c r="H8914" s="50"/>
    </row>
    <row r="8915" spans="1:8" ht="29.25">
      <c r="A8915" s="151" t="s">
        <v>2765</v>
      </c>
      <c r="B8915" s="151" t="s">
        <v>75</v>
      </c>
      <c r="C8915" s="151" t="s">
        <v>76</v>
      </c>
      <c r="D8915" s="151" t="s">
        <v>78</v>
      </c>
      <c r="E8915" s="152">
        <v>1</v>
      </c>
      <c r="F8915" s="153">
        <v>189000</v>
      </c>
      <c r="G8915" s="153">
        <v>189000</v>
      </c>
      <c r="H8915" s="50"/>
    </row>
    <row r="8916" spans="1:8" ht="29.25">
      <c r="A8916" s="151" t="s">
        <v>2765</v>
      </c>
      <c r="B8916" s="151" t="s">
        <v>81</v>
      </c>
      <c r="C8916" s="151" t="s">
        <v>82</v>
      </c>
      <c r="D8916" s="151" t="s">
        <v>72</v>
      </c>
      <c r="E8916" s="152">
        <v>2</v>
      </c>
      <c r="F8916" s="153">
        <v>159000</v>
      </c>
      <c r="G8916" s="153">
        <v>318000</v>
      </c>
      <c r="H8916" s="50"/>
    </row>
    <row r="8917" spans="1:8" ht="43.5">
      <c r="A8917" s="151" t="s">
        <v>2766</v>
      </c>
      <c r="B8917" s="151" t="s">
        <v>93</v>
      </c>
      <c r="C8917" s="151" t="s">
        <v>94</v>
      </c>
      <c r="D8917" s="151" t="s">
        <v>72</v>
      </c>
      <c r="E8917" s="152">
        <v>1</v>
      </c>
      <c r="F8917" s="153">
        <v>549000</v>
      </c>
      <c r="G8917" s="153">
        <v>549000</v>
      </c>
      <c r="H8917" s="50"/>
    </row>
    <row r="8918" spans="1:8" ht="43.5">
      <c r="A8918" s="151" t="s">
        <v>2766</v>
      </c>
      <c r="B8918" s="151" t="s">
        <v>96</v>
      </c>
      <c r="C8918" s="151" t="s">
        <v>97</v>
      </c>
      <c r="D8918" s="151" t="s">
        <v>72</v>
      </c>
      <c r="E8918" s="152">
        <v>1</v>
      </c>
      <c r="F8918" s="153">
        <v>449000</v>
      </c>
      <c r="G8918" s="153">
        <v>449000</v>
      </c>
      <c r="H8918" s="50"/>
    </row>
    <row r="8919" spans="1:8" ht="43.5">
      <c r="A8919" s="151" t="s">
        <v>2766</v>
      </c>
      <c r="B8919" s="151" t="s">
        <v>88</v>
      </c>
      <c r="C8919" s="151" t="s">
        <v>89</v>
      </c>
      <c r="D8919" s="151" t="s">
        <v>72</v>
      </c>
      <c r="E8919" s="152">
        <v>3</v>
      </c>
      <c r="F8919" s="153">
        <v>299000</v>
      </c>
      <c r="G8919" s="153">
        <v>897000</v>
      </c>
      <c r="H8919" s="50"/>
    </row>
    <row r="8920" spans="1:8" ht="43.5">
      <c r="A8920" s="151" t="s">
        <v>2766</v>
      </c>
      <c r="B8920" s="151" t="s">
        <v>79</v>
      </c>
      <c r="C8920" s="151" t="s">
        <v>80</v>
      </c>
      <c r="D8920" s="151" t="s">
        <v>72</v>
      </c>
      <c r="E8920" s="152">
        <v>7</v>
      </c>
      <c r="F8920" s="153">
        <v>129000</v>
      </c>
      <c r="G8920" s="153">
        <v>903000</v>
      </c>
      <c r="H8920" s="50"/>
    </row>
    <row r="8921" spans="1:8" ht="43.5">
      <c r="A8921" s="151" t="s">
        <v>2766</v>
      </c>
      <c r="B8921" s="151" t="s">
        <v>91</v>
      </c>
      <c r="C8921" s="151" t="s">
        <v>92</v>
      </c>
      <c r="D8921" s="151" t="s">
        <v>72</v>
      </c>
      <c r="E8921" s="152">
        <v>3</v>
      </c>
      <c r="F8921" s="153">
        <v>249000</v>
      </c>
      <c r="G8921" s="153">
        <v>747000</v>
      </c>
      <c r="H8921" s="50"/>
    </row>
    <row r="8922" spans="1:8" ht="29.25">
      <c r="A8922" s="151" t="s">
        <v>2767</v>
      </c>
      <c r="B8922" s="151" t="s">
        <v>91</v>
      </c>
      <c r="C8922" s="151" t="s">
        <v>92</v>
      </c>
      <c r="D8922" s="151" t="s">
        <v>72</v>
      </c>
      <c r="E8922" s="152">
        <v>2</v>
      </c>
      <c r="F8922" s="153">
        <v>249000</v>
      </c>
      <c r="G8922" s="153">
        <v>498000</v>
      </c>
      <c r="H8922" s="50"/>
    </row>
    <row r="8923" spans="1:8" ht="29.25">
      <c r="A8923" s="151" t="s">
        <v>2767</v>
      </c>
      <c r="B8923" s="151" t="s">
        <v>73</v>
      </c>
      <c r="C8923" s="151" t="s">
        <v>74</v>
      </c>
      <c r="D8923" s="151" t="s">
        <v>72</v>
      </c>
      <c r="E8923" s="152">
        <v>4</v>
      </c>
      <c r="F8923" s="153">
        <v>119000</v>
      </c>
      <c r="G8923" s="153">
        <v>476000</v>
      </c>
      <c r="H8923" s="50"/>
    </row>
    <row r="8924" spans="1:8" ht="29.25">
      <c r="A8924" s="151" t="s">
        <v>2767</v>
      </c>
      <c r="B8924" s="151" t="s">
        <v>96</v>
      </c>
      <c r="C8924" s="151" t="s">
        <v>97</v>
      </c>
      <c r="D8924" s="151" t="s">
        <v>72</v>
      </c>
      <c r="E8924" s="152">
        <v>4</v>
      </c>
      <c r="F8924" s="153">
        <v>449000</v>
      </c>
      <c r="G8924" s="153">
        <v>1796000</v>
      </c>
      <c r="H8924" s="50"/>
    </row>
    <row r="8925" spans="1:8" ht="29.25">
      <c r="A8925" s="151" t="s">
        <v>2767</v>
      </c>
      <c r="B8925" s="151" t="s">
        <v>79</v>
      </c>
      <c r="C8925" s="151" t="s">
        <v>80</v>
      </c>
      <c r="D8925" s="151" t="s">
        <v>72</v>
      </c>
      <c r="E8925" s="152">
        <v>9</v>
      </c>
      <c r="F8925" s="153">
        <v>129000</v>
      </c>
      <c r="G8925" s="153">
        <v>1161000</v>
      </c>
      <c r="H8925" s="50"/>
    </row>
    <row r="8926" spans="1:8" ht="29.25">
      <c r="A8926" s="151" t="s">
        <v>2767</v>
      </c>
      <c r="B8926" s="151" t="s">
        <v>93</v>
      </c>
      <c r="C8926" s="151" t="s">
        <v>94</v>
      </c>
      <c r="D8926" s="151" t="s">
        <v>72</v>
      </c>
      <c r="E8926" s="152">
        <v>5</v>
      </c>
      <c r="F8926" s="153">
        <v>549000</v>
      </c>
      <c r="G8926" s="153">
        <v>2745000</v>
      </c>
      <c r="H8926" s="50"/>
    </row>
    <row r="8927" spans="1:8" ht="43.5">
      <c r="A8927" s="151" t="s">
        <v>2768</v>
      </c>
      <c r="B8927" s="151" t="s">
        <v>96</v>
      </c>
      <c r="C8927" s="151" t="s">
        <v>97</v>
      </c>
      <c r="D8927" s="151" t="s">
        <v>72</v>
      </c>
      <c r="E8927" s="152">
        <v>4</v>
      </c>
      <c r="F8927" s="153">
        <v>449000</v>
      </c>
      <c r="G8927" s="153">
        <v>1796000</v>
      </c>
      <c r="H8927" s="50"/>
    </row>
    <row r="8928" spans="1:8" ht="43.5">
      <c r="A8928" s="151" t="s">
        <v>2768</v>
      </c>
      <c r="B8928" s="151" t="s">
        <v>91</v>
      </c>
      <c r="C8928" s="151" t="s">
        <v>92</v>
      </c>
      <c r="D8928" s="151" t="s">
        <v>72</v>
      </c>
      <c r="E8928" s="152">
        <v>6</v>
      </c>
      <c r="F8928" s="153">
        <v>249000</v>
      </c>
      <c r="G8928" s="153">
        <v>1494000</v>
      </c>
      <c r="H8928" s="50"/>
    </row>
    <row r="8929" spans="1:8" ht="29.25">
      <c r="A8929" s="151" t="s">
        <v>2769</v>
      </c>
      <c r="B8929" s="151" t="s">
        <v>96</v>
      </c>
      <c r="C8929" s="151" t="s">
        <v>97</v>
      </c>
      <c r="D8929" s="151" t="s">
        <v>72</v>
      </c>
      <c r="E8929" s="152">
        <v>3</v>
      </c>
      <c r="F8929" s="153">
        <v>449000</v>
      </c>
      <c r="G8929" s="153">
        <v>1347000</v>
      </c>
      <c r="H8929" s="50"/>
    </row>
    <row r="8930" spans="1:8" ht="29.25">
      <c r="A8930" s="151" t="s">
        <v>2769</v>
      </c>
      <c r="B8930" s="151" t="s">
        <v>101</v>
      </c>
      <c r="C8930" s="151" t="s">
        <v>102</v>
      </c>
      <c r="D8930" s="151" t="s">
        <v>78</v>
      </c>
      <c r="E8930" s="152">
        <v>3</v>
      </c>
      <c r="F8930" s="153">
        <v>139000</v>
      </c>
      <c r="G8930" s="153">
        <v>417000</v>
      </c>
      <c r="H8930" s="50"/>
    </row>
    <row r="8931" spans="1:8" ht="29.25">
      <c r="A8931" s="151" t="s">
        <v>2769</v>
      </c>
      <c r="B8931" s="151" t="s">
        <v>86</v>
      </c>
      <c r="C8931" s="151" t="s">
        <v>87</v>
      </c>
      <c r="D8931" s="151" t="s">
        <v>72</v>
      </c>
      <c r="E8931" s="152">
        <v>6</v>
      </c>
      <c r="F8931" s="153">
        <v>169000</v>
      </c>
      <c r="G8931" s="153">
        <v>1014000</v>
      </c>
      <c r="H8931" s="50"/>
    </row>
    <row r="8932" spans="1:8" ht="29.25">
      <c r="A8932" s="151" t="s">
        <v>2769</v>
      </c>
      <c r="B8932" s="151" t="s">
        <v>81</v>
      </c>
      <c r="C8932" s="151" t="s">
        <v>82</v>
      </c>
      <c r="D8932" s="151" t="s">
        <v>72</v>
      </c>
      <c r="E8932" s="152">
        <v>4</v>
      </c>
      <c r="F8932" s="153">
        <v>159000</v>
      </c>
      <c r="G8932" s="153">
        <v>636000</v>
      </c>
      <c r="H8932" s="50"/>
    </row>
    <row r="8933" spans="1:8" ht="29.25">
      <c r="A8933" s="151" t="s">
        <v>2769</v>
      </c>
      <c r="B8933" s="151" t="s">
        <v>88</v>
      </c>
      <c r="C8933" s="151" t="s">
        <v>89</v>
      </c>
      <c r="D8933" s="151" t="s">
        <v>72</v>
      </c>
      <c r="E8933" s="152">
        <v>3</v>
      </c>
      <c r="F8933" s="153">
        <v>299000</v>
      </c>
      <c r="G8933" s="153">
        <v>897000</v>
      </c>
      <c r="H8933" s="50"/>
    </row>
    <row r="8934" spans="1:8" ht="43.5">
      <c r="A8934" s="151" t="s">
        <v>2770</v>
      </c>
      <c r="B8934" s="151" t="s">
        <v>91</v>
      </c>
      <c r="C8934" s="151" t="s">
        <v>92</v>
      </c>
      <c r="D8934" s="151" t="s">
        <v>72</v>
      </c>
      <c r="E8934" s="152">
        <v>2</v>
      </c>
      <c r="F8934" s="153">
        <v>249000</v>
      </c>
      <c r="G8934" s="153">
        <v>498000</v>
      </c>
      <c r="H8934" s="50"/>
    </row>
    <row r="8935" spans="1:8" ht="43.5">
      <c r="A8935" s="151" t="s">
        <v>2770</v>
      </c>
      <c r="B8935" s="151" t="s">
        <v>79</v>
      </c>
      <c r="C8935" s="151" t="s">
        <v>80</v>
      </c>
      <c r="D8935" s="151" t="s">
        <v>72</v>
      </c>
      <c r="E8935" s="152">
        <v>5</v>
      </c>
      <c r="F8935" s="153">
        <v>129000</v>
      </c>
      <c r="G8935" s="153">
        <v>645000</v>
      </c>
      <c r="H8935" s="50"/>
    </row>
    <row r="8936" spans="1:8" ht="43.5">
      <c r="A8936" s="151" t="s">
        <v>2770</v>
      </c>
      <c r="B8936" s="151" t="s">
        <v>81</v>
      </c>
      <c r="C8936" s="151" t="s">
        <v>82</v>
      </c>
      <c r="D8936" s="151" t="s">
        <v>72</v>
      </c>
      <c r="E8936" s="152">
        <v>6</v>
      </c>
      <c r="F8936" s="153">
        <v>159000</v>
      </c>
      <c r="G8936" s="153">
        <v>954000</v>
      </c>
      <c r="H8936" s="50"/>
    </row>
    <row r="8937" spans="1:8" ht="43.5">
      <c r="A8937" s="151" t="s">
        <v>2770</v>
      </c>
      <c r="B8937" s="151" t="s">
        <v>96</v>
      </c>
      <c r="C8937" s="151" t="s">
        <v>97</v>
      </c>
      <c r="D8937" s="151" t="s">
        <v>72</v>
      </c>
      <c r="E8937" s="152">
        <v>3</v>
      </c>
      <c r="F8937" s="153">
        <v>449000</v>
      </c>
      <c r="G8937" s="153">
        <v>1347000</v>
      </c>
      <c r="H8937" s="50"/>
    </row>
    <row r="8938" spans="1:8" ht="43.5">
      <c r="A8938" s="151" t="s">
        <v>2770</v>
      </c>
      <c r="B8938" s="151" t="s">
        <v>83</v>
      </c>
      <c r="C8938" s="151" t="s">
        <v>84</v>
      </c>
      <c r="D8938" s="151" t="s">
        <v>72</v>
      </c>
      <c r="E8938" s="152">
        <v>2</v>
      </c>
      <c r="F8938" s="153">
        <v>125000</v>
      </c>
      <c r="G8938" s="153">
        <v>250000</v>
      </c>
      <c r="H8938" s="50"/>
    </row>
    <row r="8939" spans="1:8" ht="29.25">
      <c r="A8939" s="151" t="s">
        <v>2771</v>
      </c>
      <c r="B8939" s="151" t="s">
        <v>91</v>
      </c>
      <c r="C8939" s="151" t="s">
        <v>92</v>
      </c>
      <c r="D8939" s="151" t="s">
        <v>72</v>
      </c>
      <c r="E8939" s="152">
        <v>7</v>
      </c>
      <c r="F8939" s="153">
        <v>249000</v>
      </c>
      <c r="G8939" s="153">
        <v>1743000</v>
      </c>
      <c r="H8939" s="50"/>
    </row>
    <row r="8940" spans="1:8" ht="29.25">
      <c r="A8940" s="151" t="s">
        <v>2771</v>
      </c>
      <c r="B8940" s="151" t="s">
        <v>98</v>
      </c>
      <c r="C8940" s="151" t="s">
        <v>99</v>
      </c>
      <c r="D8940" s="151" t="s">
        <v>72</v>
      </c>
      <c r="E8940" s="152">
        <v>6</v>
      </c>
      <c r="F8940" s="153">
        <v>99000</v>
      </c>
      <c r="G8940" s="153">
        <v>594000</v>
      </c>
      <c r="H8940" s="50"/>
    </row>
    <row r="8941" spans="1:8" ht="29.25">
      <c r="A8941" s="151" t="s">
        <v>2771</v>
      </c>
      <c r="B8941" s="151" t="s">
        <v>79</v>
      </c>
      <c r="C8941" s="151" t="s">
        <v>80</v>
      </c>
      <c r="D8941" s="151" t="s">
        <v>72</v>
      </c>
      <c r="E8941" s="152">
        <v>12</v>
      </c>
      <c r="F8941" s="153">
        <v>129000</v>
      </c>
      <c r="G8941" s="153">
        <v>1548000</v>
      </c>
      <c r="H8941" s="50"/>
    </row>
    <row r="8942" spans="1:8" ht="29.25">
      <c r="A8942" s="151" t="s">
        <v>2771</v>
      </c>
      <c r="B8942" s="151" t="s">
        <v>81</v>
      </c>
      <c r="C8942" s="151" t="s">
        <v>82</v>
      </c>
      <c r="D8942" s="151" t="s">
        <v>72</v>
      </c>
      <c r="E8942" s="152">
        <v>8</v>
      </c>
      <c r="F8942" s="153">
        <v>159000</v>
      </c>
      <c r="G8942" s="153">
        <v>1272000</v>
      </c>
      <c r="H8942" s="50"/>
    </row>
    <row r="8943" spans="1:8" ht="29.25">
      <c r="A8943" s="151" t="s">
        <v>2771</v>
      </c>
      <c r="B8943" s="151" t="s">
        <v>96</v>
      </c>
      <c r="C8943" s="151" t="s">
        <v>97</v>
      </c>
      <c r="D8943" s="151" t="s">
        <v>72</v>
      </c>
      <c r="E8943" s="152">
        <v>5</v>
      </c>
      <c r="F8943" s="153">
        <v>449000</v>
      </c>
      <c r="G8943" s="153">
        <v>2245000</v>
      </c>
      <c r="H8943" s="50"/>
    </row>
    <row r="8944" spans="1:8" ht="29.25">
      <c r="A8944" s="151" t="s">
        <v>2771</v>
      </c>
      <c r="B8944" s="151" t="s">
        <v>88</v>
      </c>
      <c r="C8944" s="151" t="s">
        <v>89</v>
      </c>
      <c r="D8944" s="151" t="s">
        <v>72</v>
      </c>
      <c r="E8944" s="152">
        <v>6</v>
      </c>
      <c r="F8944" s="153">
        <v>299000</v>
      </c>
      <c r="G8944" s="153">
        <v>1794000</v>
      </c>
      <c r="H8944" s="50"/>
    </row>
    <row r="8945" spans="1:8" ht="43.5">
      <c r="A8945" s="151" t="s">
        <v>2772</v>
      </c>
      <c r="B8945" s="151" t="s">
        <v>73</v>
      </c>
      <c r="C8945" s="151" t="s">
        <v>74</v>
      </c>
      <c r="D8945" s="151" t="s">
        <v>72</v>
      </c>
      <c r="E8945" s="152">
        <v>7</v>
      </c>
      <c r="F8945" s="153">
        <v>119000</v>
      </c>
      <c r="G8945" s="153">
        <v>833000</v>
      </c>
      <c r="H8945" s="50"/>
    </row>
    <row r="8946" spans="1:8" ht="43.5">
      <c r="A8946" s="151" t="s">
        <v>2772</v>
      </c>
      <c r="B8946" s="151" t="s">
        <v>88</v>
      </c>
      <c r="C8946" s="151" t="s">
        <v>89</v>
      </c>
      <c r="D8946" s="151" t="s">
        <v>72</v>
      </c>
      <c r="E8946" s="152">
        <v>7</v>
      </c>
      <c r="F8946" s="153">
        <v>299000</v>
      </c>
      <c r="G8946" s="153">
        <v>2093000</v>
      </c>
      <c r="H8946" s="50"/>
    </row>
    <row r="8947" spans="1:8" ht="43.5">
      <c r="A8947" s="151" t="s">
        <v>2773</v>
      </c>
      <c r="B8947" s="151" t="s">
        <v>86</v>
      </c>
      <c r="C8947" s="151" t="s">
        <v>87</v>
      </c>
      <c r="D8947" s="151" t="s">
        <v>72</v>
      </c>
      <c r="E8947" s="152">
        <v>7</v>
      </c>
      <c r="F8947" s="153">
        <v>169000</v>
      </c>
      <c r="G8947" s="153">
        <v>1183000</v>
      </c>
      <c r="H8947" s="50"/>
    </row>
    <row r="8948" spans="1:8" ht="43.5">
      <c r="A8948" s="151" t="s">
        <v>2773</v>
      </c>
      <c r="B8948" s="151" t="s">
        <v>69</v>
      </c>
      <c r="C8948" s="151" t="s">
        <v>70</v>
      </c>
      <c r="D8948" s="151" t="s">
        <v>72</v>
      </c>
      <c r="E8948" s="152">
        <v>8</v>
      </c>
      <c r="F8948" s="153">
        <v>149000</v>
      </c>
      <c r="G8948" s="153">
        <v>1192000</v>
      </c>
      <c r="H8948" s="50"/>
    </row>
    <row r="8949" spans="1:8" ht="43.5">
      <c r="A8949" s="151" t="s">
        <v>2773</v>
      </c>
      <c r="B8949" s="151" t="s">
        <v>88</v>
      </c>
      <c r="C8949" s="151" t="s">
        <v>89</v>
      </c>
      <c r="D8949" s="151" t="s">
        <v>72</v>
      </c>
      <c r="E8949" s="152">
        <v>3</v>
      </c>
      <c r="F8949" s="153">
        <v>299000</v>
      </c>
      <c r="G8949" s="153">
        <v>897000</v>
      </c>
      <c r="H8949" s="50"/>
    </row>
    <row r="8950" spans="1:8" ht="43.5">
      <c r="A8950" s="151" t="s">
        <v>2773</v>
      </c>
      <c r="B8950" s="151" t="s">
        <v>98</v>
      </c>
      <c r="C8950" s="151" t="s">
        <v>99</v>
      </c>
      <c r="D8950" s="151" t="s">
        <v>72</v>
      </c>
      <c r="E8950" s="152">
        <v>8</v>
      </c>
      <c r="F8950" s="153">
        <v>99000</v>
      </c>
      <c r="G8950" s="153">
        <v>792000</v>
      </c>
      <c r="H8950" s="50"/>
    </row>
    <row r="8951" spans="1:8" ht="43.5">
      <c r="A8951" s="151" t="s">
        <v>2774</v>
      </c>
      <c r="B8951" s="151" t="s">
        <v>69</v>
      </c>
      <c r="C8951" s="151" t="s">
        <v>70</v>
      </c>
      <c r="D8951" s="151" t="s">
        <v>72</v>
      </c>
      <c r="E8951" s="152">
        <v>11</v>
      </c>
      <c r="F8951" s="153">
        <v>149000</v>
      </c>
      <c r="G8951" s="153">
        <v>1639000</v>
      </c>
      <c r="H8951" s="50"/>
    </row>
    <row r="8952" spans="1:8" ht="43.5">
      <c r="A8952" s="151" t="s">
        <v>2774</v>
      </c>
      <c r="B8952" s="151" t="s">
        <v>93</v>
      </c>
      <c r="C8952" s="151" t="s">
        <v>94</v>
      </c>
      <c r="D8952" s="151" t="s">
        <v>72</v>
      </c>
      <c r="E8952" s="152">
        <v>5</v>
      </c>
      <c r="F8952" s="153">
        <v>549000</v>
      </c>
      <c r="G8952" s="153">
        <v>2745000</v>
      </c>
      <c r="H8952" s="50"/>
    </row>
    <row r="8953" spans="1:8" ht="43.5">
      <c r="A8953" s="151" t="s">
        <v>2774</v>
      </c>
      <c r="B8953" s="151" t="s">
        <v>83</v>
      </c>
      <c r="C8953" s="151" t="s">
        <v>84</v>
      </c>
      <c r="D8953" s="151" t="s">
        <v>72</v>
      </c>
      <c r="E8953" s="152">
        <v>10</v>
      </c>
      <c r="F8953" s="153">
        <v>125000</v>
      </c>
      <c r="G8953" s="153">
        <v>1250000</v>
      </c>
      <c r="H8953" s="50"/>
    </row>
    <row r="8954" spans="1:8" ht="43.5">
      <c r="A8954" s="151" t="s">
        <v>2774</v>
      </c>
      <c r="B8954" s="151" t="s">
        <v>88</v>
      </c>
      <c r="C8954" s="151" t="s">
        <v>89</v>
      </c>
      <c r="D8954" s="151" t="s">
        <v>72</v>
      </c>
      <c r="E8954" s="152">
        <v>6</v>
      </c>
      <c r="F8954" s="153">
        <v>299000</v>
      </c>
      <c r="G8954" s="153">
        <v>1794000</v>
      </c>
      <c r="H8954" s="50"/>
    </row>
    <row r="8955" spans="1:8" ht="43.5">
      <c r="A8955" s="151" t="s">
        <v>2775</v>
      </c>
      <c r="B8955" s="151" t="s">
        <v>69</v>
      </c>
      <c r="C8955" s="151" t="s">
        <v>70</v>
      </c>
      <c r="D8955" s="151" t="s">
        <v>72</v>
      </c>
      <c r="E8955" s="152">
        <v>3</v>
      </c>
      <c r="F8955" s="153">
        <v>149000</v>
      </c>
      <c r="G8955" s="153">
        <v>447000</v>
      </c>
      <c r="H8955" s="50"/>
    </row>
    <row r="8956" spans="1:8" ht="43.5">
      <c r="A8956" s="151" t="s">
        <v>2775</v>
      </c>
      <c r="B8956" s="151" t="s">
        <v>91</v>
      </c>
      <c r="C8956" s="151" t="s">
        <v>92</v>
      </c>
      <c r="D8956" s="151" t="s">
        <v>72</v>
      </c>
      <c r="E8956" s="152">
        <v>5</v>
      </c>
      <c r="F8956" s="153">
        <v>249000</v>
      </c>
      <c r="G8956" s="153">
        <v>1245000</v>
      </c>
      <c r="H8956" s="50"/>
    </row>
    <row r="8957" spans="1:8" ht="29.25">
      <c r="A8957" s="151" t="s">
        <v>2776</v>
      </c>
      <c r="B8957" s="151" t="s">
        <v>75</v>
      </c>
      <c r="C8957" s="151" t="s">
        <v>76</v>
      </c>
      <c r="D8957" s="151" t="s">
        <v>78</v>
      </c>
      <c r="E8957" s="152">
        <v>8</v>
      </c>
      <c r="F8957" s="153">
        <v>189000</v>
      </c>
      <c r="G8957" s="153">
        <v>1512000</v>
      </c>
      <c r="H8957" s="50"/>
    </row>
    <row r="8958" spans="1:8" ht="29.25">
      <c r="A8958" s="151" t="s">
        <v>2776</v>
      </c>
      <c r="B8958" s="151" t="s">
        <v>93</v>
      </c>
      <c r="C8958" s="151" t="s">
        <v>94</v>
      </c>
      <c r="D8958" s="151" t="s">
        <v>72</v>
      </c>
      <c r="E8958" s="152">
        <v>2</v>
      </c>
      <c r="F8958" s="153">
        <v>549000</v>
      </c>
      <c r="G8958" s="153">
        <v>1098000</v>
      </c>
      <c r="H8958" s="50"/>
    </row>
    <row r="8959" spans="1:8" ht="43.5">
      <c r="A8959" s="151" t="s">
        <v>2777</v>
      </c>
      <c r="B8959" s="151" t="s">
        <v>73</v>
      </c>
      <c r="C8959" s="151" t="s">
        <v>74</v>
      </c>
      <c r="D8959" s="151" t="s">
        <v>72</v>
      </c>
      <c r="E8959" s="152">
        <v>6</v>
      </c>
      <c r="F8959" s="153">
        <v>119000</v>
      </c>
      <c r="G8959" s="153">
        <v>714000</v>
      </c>
      <c r="H8959" s="50"/>
    </row>
    <row r="8960" spans="1:8" ht="29.25">
      <c r="A8960" s="151" t="s">
        <v>2778</v>
      </c>
      <c r="B8960" s="151" t="s">
        <v>101</v>
      </c>
      <c r="C8960" s="151" t="s">
        <v>102</v>
      </c>
      <c r="D8960" s="151" t="s">
        <v>78</v>
      </c>
      <c r="E8960" s="152">
        <v>1</v>
      </c>
      <c r="F8960" s="153">
        <v>139000</v>
      </c>
      <c r="G8960" s="153">
        <v>139000</v>
      </c>
      <c r="H8960" s="50"/>
    </row>
    <row r="8961" spans="1:8" ht="29.25">
      <c r="A8961" s="151" t="s">
        <v>2778</v>
      </c>
      <c r="B8961" s="151" t="s">
        <v>75</v>
      </c>
      <c r="C8961" s="151" t="s">
        <v>76</v>
      </c>
      <c r="D8961" s="151" t="s">
        <v>78</v>
      </c>
      <c r="E8961" s="152">
        <v>6</v>
      </c>
      <c r="F8961" s="153">
        <v>189000</v>
      </c>
      <c r="G8961" s="153">
        <v>1134000</v>
      </c>
      <c r="H8961" s="50"/>
    </row>
    <row r="8962" spans="1:8" ht="29.25">
      <c r="A8962" s="151" t="s">
        <v>2778</v>
      </c>
      <c r="B8962" s="151" t="s">
        <v>91</v>
      </c>
      <c r="C8962" s="151" t="s">
        <v>92</v>
      </c>
      <c r="D8962" s="151" t="s">
        <v>72</v>
      </c>
      <c r="E8962" s="152">
        <v>4</v>
      </c>
      <c r="F8962" s="153">
        <v>249000</v>
      </c>
      <c r="G8962" s="153">
        <v>996000</v>
      </c>
      <c r="H8962" s="50"/>
    </row>
    <row r="8963" spans="1:8" ht="29.25">
      <c r="A8963" s="151" t="s">
        <v>2778</v>
      </c>
      <c r="B8963" s="151" t="s">
        <v>88</v>
      </c>
      <c r="C8963" s="151" t="s">
        <v>89</v>
      </c>
      <c r="D8963" s="151" t="s">
        <v>72</v>
      </c>
      <c r="E8963" s="152">
        <v>4</v>
      </c>
      <c r="F8963" s="153">
        <v>299000</v>
      </c>
      <c r="G8963" s="153">
        <v>1196000</v>
      </c>
      <c r="H8963" s="50"/>
    </row>
    <row r="8964" spans="1:8" ht="29.25">
      <c r="A8964" s="151" t="s">
        <v>2779</v>
      </c>
      <c r="B8964" s="151" t="s">
        <v>86</v>
      </c>
      <c r="C8964" s="151" t="s">
        <v>87</v>
      </c>
      <c r="D8964" s="151" t="s">
        <v>72</v>
      </c>
      <c r="E8964" s="152">
        <v>2</v>
      </c>
      <c r="F8964" s="153">
        <v>169000</v>
      </c>
      <c r="G8964" s="153">
        <v>338000</v>
      </c>
      <c r="H8964" s="50"/>
    </row>
    <row r="8965" spans="1:8" ht="29.25">
      <c r="A8965" s="151" t="s">
        <v>2779</v>
      </c>
      <c r="B8965" s="151" t="s">
        <v>75</v>
      </c>
      <c r="C8965" s="151" t="s">
        <v>76</v>
      </c>
      <c r="D8965" s="151" t="s">
        <v>78</v>
      </c>
      <c r="E8965" s="152">
        <v>1</v>
      </c>
      <c r="F8965" s="153">
        <v>189000</v>
      </c>
      <c r="G8965" s="153">
        <v>189000</v>
      </c>
      <c r="H8965" s="50"/>
    </row>
    <row r="8966" spans="1:8" ht="29.25">
      <c r="A8966" s="151" t="s">
        <v>2779</v>
      </c>
      <c r="B8966" s="151" t="s">
        <v>69</v>
      </c>
      <c r="C8966" s="151" t="s">
        <v>70</v>
      </c>
      <c r="D8966" s="151" t="s">
        <v>72</v>
      </c>
      <c r="E8966" s="152">
        <v>2</v>
      </c>
      <c r="F8966" s="153">
        <v>149000</v>
      </c>
      <c r="G8966" s="153">
        <v>298000</v>
      </c>
      <c r="H8966" s="50"/>
    </row>
    <row r="8967" spans="1:8" ht="29.25">
      <c r="A8967" s="151" t="s">
        <v>2779</v>
      </c>
      <c r="B8967" s="151" t="s">
        <v>79</v>
      </c>
      <c r="C8967" s="151" t="s">
        <v>80</v>
      </c>
      <c r="D8967" s="151" t="s">
        <v>72</v>
      </c>
      <c r="E8967" s="152">
        <v>3</v>
      </c>
      <c r="F8967" s="153">
        <v>129000</v>
      </c>
      <c r="G8967" s="153">
        <v>387000</v>
      </c>
      <c r="H8967" s="50"/>
    </row>
    <row r="8968" spans="1:8" ht="29.25">
      <c r="A8968" s="151" t="s">
        <v>2779</v>
      </c>
      <c r="B8968" s="151" t="s">
        <v>83</v>
      </c>
      <c r="C8968" s="151" t="s">
        <v>84</v>
      </c>
      <c r="D8968" s="151" t="s">
        <v>72</v>
      </c>
      <c r="E8968" s="152">
        <v>5</v>
      </c>
      <c r="F8968" s="153">
        <v>125000</v>
      </c>
      <c r="G8968" s="153">
        <v>625000</v>
      </c>
      <c r="H8968" s="50"/>
    </row>
    <row r="8969" spans="1:8" ht="29.25">
      <c r="A8969" s="151" t="s">
        <v>2780</v>
      </c>
      <c r="B8969" s="151" t="s">
        <v>79</v>
      </c>
      <c r="C8969" s="151" t="s">
        <v>80</v>
      </c>
      <c r="D8969" s="151" t="s">
        <v>72</v>
      </c>
      <c r="E8969" s="152">
        <v>7</v>
      </c>
      <c r="F8969" s="153">
        <v>129000</v>
      </c>
      <c r="G8969" s="153">
        <v>903000</v>
      </c>
      <c r="H8969" s="50"/>
    </row>
    <row r="8970" spans="1:8" ht="29.25">
      <c r="A8970" s="151" t="s">
        <v>2780</v>
      </c>
      <c r="B8970" s="151" t="s">
        <v>93</v>
      </c>
      <c r="C8970" s="151" t="s">
        <v>94</v>
      </c>
      <c r="D8970" s="151" t="s">
        <v>72</v>
      </c>
      <c r="E8970" s="152">
        <v>2</v>
      </c>
      <c r="F8970" s="153">
        <v>549000</v>
      </c>
      <c r="G8970" s="153">
        <v>1098000</v>
      </c>
      <c r="H8970" s="50"/>
    </row>
    <row r="8971" spans="1:8" ht="29.25">
      <c r="A8971" s="151" t="s">
        <v>2780</v>
      </c>
      <c r="B8971" s="151" t="s">
        <v>96</v>
      </c>
      <c r="C8971" s="151" t="s">
        <v>97</v>
      </c>
      <c r="D8971" s="151" t="s">
        <v>72</v>
      </c>
      <c r="E8971" s="152">
        <v>1</v>
      </c>
      <c r="F8971" s="153">
        <v>449000</v>
      </c>
      <c r="G8971" s="153">
        <v>449000</v>
      </c>
      <c r="H8971" s="50"/>
    </row>
    <row r="8972" spans="1:8" ht="29.25">
      <c r="A8972" s="151" t="s">
        <v>2780</v>
      </c>
      <c r="B8972" s="151" t="s">
        <v>101</v>
      </c>
      <c r="C8972" s="151" t="s">
        <v>102</v>
      </c>
      <c r="D8972" s="151" t="s">
        <v>78</v>
      </c>
      <c r="E8972" s="152">
        <v>7</v>
      </c>
      <c r="F8972" s="153">
        <v>139000</v>
      </c>
      <c r="G8972" s="153">
        <v>973000</v>
      </c>
      <c r="H8972" s="50"/>
    </row>
    <row r="8973" spans="1:8" ht="29.25">
      <c r="A8973" s="151" t="s">
        <v>2780</v>
      </c>
      <c r="B8973" s="151" t="s">
        <v>73</v>
      </c>
      <c r="C8973" s="151" t="s">
        <v>74</v>
      </c>
      <c r="D8973" s="151" t="s">
        <v>72</v>
      </c>
      <c r="E8973" s="152">
        <v>6</v>
      </c>
      <c r="F8973" s="153">
        <v>119000</v>
      </c>
      <c r="G8973" s="153">
        <v>714000</v>
      </c>
      <c r="H8973" s="50"/>
    </row>
    <row r="8974" spans="1:8" ht="43.5">
      <c r="A8974" s="151" t="s">
        <v>2781</v>
      </c>
      <c r="B8974" s="151" t="s">
        <v>101</v>
      </c>
      <c r="C8974" s="151" t="s">
        <v>102</v>
      </c>
      <c r="D8974" s="151" t="s">
        <v>78</v>
      </c>
      <c r="E8974" s="152">
        <v>5</v>
      </c>
      <c r="F8974" s="153">
        <v>139000</v>
      </c>
      <c r="G8974" s="153">
        <v>695000</v>
      </c>
      <c r="H8974" s="50"/>
    </row>
    <row r="8975" spans="1:8" ht="43.5">
      <c r="A8975" s="151" t="s">
        <v>2781</v>
      </c>
      <c r="B8975" s="151" t="s">
        <v>75</v>
      </c>
      <c r="C8975" s="151" t="s">
        <v>76</v>
      </c>
      <c r="D8975" s="151" t="s">
        <v>78</v>
      </c>
      <c r="E8975" s="152">
        <v>10</v>
      </c>
      <c r="F8975" s="153">
        <v>189000</v>
      </c>
      <c r="G8975" s="153">
        <v>1890000</v>
      </c>
      <c r="H8975" s="50"/>
    </row>
    <row r="8976" spans="1:8" ht="43.5">
      <c r="A8976" s="151" t="s">
        <v>2781</v>
      </c>
      <c r="B8976" s="151" t="s">
        <v>96</v>
      </c>
      <c r="C8976" s="151" t="s">
        <v>97</v>
      </c>
      <c r="D8976" s="151" t="s">
        <v>72</v>
      </c>
      <c r="E8976" s="152">
        <v>2</v>
      </c>
      <c r="F8976" s="153">
        <v>449000</v>
      </c>
      <c r="G8976" s="153">
        <v>898000</v>
      </c>
      <c r="H8976" s="50"/>
    </row>
    <row r="8977" spans="1:8" ht="43.5">
      <c r="A8977" s="151" t="s">
        <v>2781</v>
      </c>
      <c r="B8977" s="151" t="s">
        <v>69</v>
      </c>
      <c r="C8977" s="151" t="s">
        <v>70</v>
      </c>
      <c r="D8977" s="151" t="s">
        <v>72</v>
      </c>
      <c r="E8977" s="152">
        <v>3</v>
      </c>
      <c r="F8977" s="153">
        <v>149000</v>
      </c>
      <c r="G8977" s="153">
        <v>447000</v>
      </c>
      <c r="H8977" s="50"/>
    </row>
    <row r="8978" spans="1:8" ht="43.5">
      <c r="A8978" s="151" t="s">
        <v>2781</v>
      </c>
      <c r="B8978" s="151" t="s">
        <v>83</v>
      </c>
      <c r="C8978" s="151" t="s">
        <v>84</v>
      </c>
      <c r="D8978" s="151" t="s">
        <v>72</v>
      </c>
      <c r="E8978" s="152">
        <v>7</v>
      </c>
      <c r="F8978" s="153">
        <v>125000</v>
      </c>
      <c r="G8978" s="153">
        <v>875000</v>
      </c>
      <c r="H8978" s="50"/>
    </row>
    <row r="8979" spans="1:8" ht="43.5">
      <c r="A8979" s="151" t="s">
        <v>2782</v>
      </c>
      <c r="B8979" s="151" t="s">
        <v>98</v>
      </c>
      <c r="C8979" s="151" t="s">
        <v>99</v>
      </c>
      <c r="D8979" s="151" t="s">
        <v>72</v>
      </c>
      <c r="E8979" s="152">
        <v>5</v>
      </c>
      <c r="F8979" s="153">
        <v>99000</v>
      </c>
      <c r="G8979" s="153">
        <v>495000</v>
      </c>
      <c r="H8979" s="50"/>
    </row>
    <row r="8980" spans="1:8" ht="43.5">
      <c r="A8980" s="151" t="s">
        <v>2782</v>
      </c>
      <c r="B8980" s="151" t="s">
        <v>93</v>
      </c>
      <c r="C8980" s="151" t="s">
        <v>94</v>
      </c>
      <c r="D8980" s="151" t="s">
        <v>72</v>
      </c>
      <c r="E8980" s="152">
        <v>3</v>
      </c>
      <c r="F8980" s="153">
        <v>549000</v>
      </c>
      <c r="G8980" s="153">
        <v>1647000</v>
      </c>
      <c r="H8980" s="50"/>
    </row>
    <row r="8981" spans="1:8" ht="43.5">
      <c r="A8981" s="151" t="s">
        <v>2782</v>
      </c>
      <c r="B8981" s="151" t="s">
        <v>81</v>
      </c>
      <c r="C8981" s="151" t="s">
        <v>82</v>
      </c>
      <c r="D8981" s="151" t="s">
        <v>72</v>
      </c>
      <c r="E8981" s="152">
        <v>2</v>
      </c>
      <c r="F8981" s="153">
        <v>159000</v>
      </c>
      <c r="G8981" s="153">
        <v>318000</v>
      </c>
      <c r="H8981" s="50"/>
    </row>
    <row r="8982" spans="1:8" ht="43.5">
      <c r="A8982" s="151" t="s">
        <v>2782</v>
      </c>
      <c r="B8982" s="151" t="s">
        <v>79</v>
      </c>
      <c r="C8982" s="151" t="s">
        <v>80</v>
      </c>
      <c r="D8982" s="151" t="s">
        <v>72</v>
      </c>
      <c r="E8982" s="152">
        <v>11</v>
      </c>
      <c r="F8982" s="153">
        <v>129000</v>
      </c>
      <c r="G8982" s="153">
        <v>1419000</v>
      </c>
      <c r="H8982" s="50"/>
    </row>
    <row r="8983" spans="1:8" ht="43.5">
      <c r="A8983" s="151" t="s">
        <v>2783</v>
      </c>
      <c r="B8983" s="151" t="s">
        <v>91</v>
      </c>
      <c r="C8983" s="151" t="s">
        <v>92</v>
      </c>
      <c r="D8983" s="151" t="s">
        <v>72</v>
      </c>
      <c r="E8983" s="152">
        <v>2</v>
      </c>
      <c r="F8983" s="153">
        <v>249000</v>
      </c>
      <c r="G8983" s="153">
        <v>498000</v>
      </c>
      <c r="H8983" s="50"/>
    </row>
    <row r="8984" spans="1:8" ht="43.5">
      <c r="A8984" s="151" t="s">
        <v>2783</v>
      </c>
      <c r="B8984" s="151" t="s">
        <v>73</v>
      </c>
      <c r="C8984" s="151" t="s">
        <v>74</v>
      </c>
      <c r="D8984" s="151" t="s">
        <v>72</v>
      </c>
      <c r="E8984" s="152">
        <v>9</v>
      </c>
      <c r="F8984" s="153">
        <v>119000</v>
      </c>
      <c r="G8984" s="153">
        <v>1071000</v>
      </c>
      <c r="H8984" s="50"/>
    </row>
    <row r="8985" spans="1:8" ht="43.5">
      <c r="A8985" s="151" t="s">
        <v>2784</v>
      </c>
      <c r="B8985" s="151" t="s">
        <v>88</v>
      </c>
      <c r="C8985" s="151" t="s">
        <v>89</v>
      </c>
      <c r="D8985" s="151" t="s">
        <v>72</v>
      </c>
      <c r="E8985" s="152">
        <v>5</v>
      </c>
      <c r="F8985" s="153">
        <v>299000</v>
      </c>
      <c r="G8985" s="153">
        <v>1495000</v>
      </c>
      <c r="H8985" s="50"/>
    </row>
    <row r="8986" spans="1:8" ht="43.5">
      <c r="A8986" s="151" t="s">
        <v>2784</v>
      </c>
      <c r="B8986" s="151" t="s">
        <v>83</v>
      </c>
      <c r="C8986" s="151" t="s">
        <v>84</v>
      </c>
      <c r="D8986" s="151" t="s">
        <v>72</v>
      </c>
      <c r="E8986" s="152">
        <v>1</v>
      </c>
      <c r="F8986" s="153">
        <v>125000</v>
      </c>
      <c r="G8986" s="153">
        <v>125000</v>
      </c>
      <c r="H8986" s="50"/>
    </row>
    <row r="8987" spans="1:8" ht="43.5">
      <c r="A8987" s="151" t="s">
        <v>2784</v>
      </c>
      <c r="B8987" s="151" t="s">
        <v>79</v>
      </c>
      <c r="C8987" s="151" t="s">
        <v>80</v>
      </c>
      <c r="D8987" s="151" t="s">
        <v>72</v>
      </c>
      <c r="E8987" s="152">
        <v>7</v>
      </c>
      <c r="F8987" s="153">
        <v>129000</v>
      </c>
      <c r="G8987" s="153">
        <v>903000</v>
      </c>
      <c r="H8987" s="50"/>
    </row>
    <row r="8988" spans="1:8" ht="43.5">
      <c r="A8988" s="151" t="s">
        <v>2784</v>
      </c>
      <c r="B8988" s="151" t="s">
        <v>75</v>
      </c>
      <c r="C8988" s="151" t="s">
        <v>76</v>
      </c>
      <c r="D8988" s="151" t="s">
        <v>78</v>
      </c>
      <c r="E8988" s="152">
        <v>10</v>
      </c>
      <c r="F8988" s="153">
        <v>189000</v>
      </c>
      <c r="G8988" s="153">
        <v>1890000</v>
      </c>
      <c r="H8988" s="50"/>
    </row>
    <row r="8989" spans="1:8" ht="43.5">
      <c r="A8989" s="151" t="s">
        <v>2785</v>
      </c>
      <c r="B8989" s="151" t="s">
        <v>73</v>
      </c>
      <c r="C8989" s="151" t="s">
        <v>74</v>
      </c>
      <c r="D8989" s="151" t="s">
        <v>72</v>
      </c>
      <c r="E8989" s="152">
        <v>4</v>
      </c>
      <c r="F8989" s="153">
        <v>119000</v>
      </c>
      <c r="G8989" s="153">
        <v>476000</v>
      </c>
      <c r="H8989" s="50"/>
    </row>
    <row r="8990" spans="1:8" ht="29.25">
      <c r="A8990" s="151" t="s">
        <v>2786</v>
      </c>
      <c r="B8990" s="151" t="s">
        <v>91</v>
      </c>
      <c r="C8990" s="151" t="s">
        <v>92</v>
      </c>
      <c r="D8990" s="151" t="s">
        <v>72</v>
      </c>
      <c r="E8990" s="152">
        <v>5</v>
      </c>
      <c r="F8990" s="153">
        <v>249000</v>
      </c>
      <c r="G8990" s="153">
        <v>1245000</v>
      </c>
      <c r="H8990" s="50"/>
    </row>
    <row r="8991" spans="1:8" ht="29.25">
      <c r="A8991" s="151" t="s">
        <v>2786</v>
      </c>
      <c r="B8991" s="151" t="s">
        <v>96</v>
      </c>
      <c r="C8991" s="151" t="s">
        <v>97</v>
      </c>
      <c r="D8991" s="151" t="s">
        <v>72</v>
      </c>
      <c r="E8991" s="152">
        <v>4</v>
      </c>
      <c r="F8991" s="153">
        <v>449000</v>
      </c>
      <c r="G8991" s="153">
        <v>1796000</v>
      </c>
      <c r="H8991" s="50"/>
    </row>
    <row r="8992" spans="1:8" ht="29.25">
      <c r="A8992" s="151" t="s">
        <v>2786</v>
      </c>
      <c r="B8992" s="151" t="s">
        <v>73</v>
      </c>
      <c r="C8992" s="151" t="s">
        <v>74</v>
      </c>
      <c r="D8992" s="151" t="s">
        <v>72</v>
      </c>
      <c r="E8992" s="152">
        <v>3</v>
      </c>
      <c r="F8992" s="153">
        <v>119000</v>
      </c>
      <c r="G8992" s="153">
        <v>357000</v>
      </c>
      <c r="H8992" s="50"/>
    </row>
    <row r="8993" spans="1:8" ht="29.25">
      <c r="A8993" s="151" t="s">
        <v>2787</v>
      </c>
      <c r="B8993" s="151" t="s">
        <v>81</v>
      </c>
      <c r="C8993" s="151" t="s">
        <v>82</v>
      </c>
      <c r="D8993" s="151" t="s">
        <v>72</v>
      </c>
      <c r="E8993" s="152">
        <v>9</v>
      </c>
      <c r="F8993" s="153">
        <v>159000</v>
      </c>
      <c r="G8993" s="153">
        <v>1431000</v>
      </c>
      <c r="H8993" s="50"/>
    </row>
    <row r="8994" spans="1:8" ht="29.25">
      <c r="A8994" s="151" t="s">
        <v>2787</v>
      </c>
      <c r="B8994" s="151" t="s">
        <v>73</v>
      </c>
      <c r="C8994" s="151" t="s">
        <v>74</v>
      </c>
      <c r="D8994" s="151" t="s">
        <v>72</v>
      </c>
      <c r="E8994" s="152">
        <v>2</v>
      </c>
      <c r="F8994" s="153">
        <v>119000</v>
      </c>
      <c r="G8994" s="153">
        <v>238000</v>
      </c>
      <c r="H8994" s="50"/>
    </row>
    <row r="8995" spans="1:8" ht="29.25">
      <c r="A8995" s="151" t="s">
        <v>2787</v>
      </c>
      <c r="B8995" s="151" t="s">
        <v>83</v>
      </c>
      <c r="C8995" s="151" t="s">
        <v>84</v>
      </c>
      <c r="D8995" s="151" t="s">
        <v>72</v>
      </c>
      <c r="E8995" s="152">
        <v>10</v>
      </c>
      <c r="F8995" s="153">
        <v>125000</v>
      </c>
      <c r="G8995" s="153">
        <v>1250000</v>
      </c>
      <c r="H8995" s="50"/>
    </row>
    <row r="8996" spans="1:8" ht="29.25">
      <c r="A8996" s="151" t="s">
        <v>2787</v>
      </c>
      <c r="B8996" s="151" t="s">
        <v>88</v>
      </c>
      <c r="C8996" s="151" t="s">
        <v>89</v>
      </c>
      <c r="D8996" s="151" t="s">
        <v>72</v>
      </c>
      <c r="E8996" s="152">
        <v>5</v>
      </c>
      <c r="F8996" s="153">
        <v>299000</v>
      </c>
      <c r="G8996" s="153">
        <v>1495000</v>
      </c>
      <c r="H8996" s="50"/>
    </row>
    <row r="8997" spans="1:8" ht="43.5">
      <c r="A8997" s="151" t="s">
        <v>2788</v>
      </c>
      <c r="B8997" s="151" t="s">
        <v>98</v>
      </c>
      <c r="C8997" s="151" t="s">
        <v>99</v>
      </c>
      <c r="D8997" s="151" t="s">
        <v>72</v>
      </c>
      <c r="E8997" s="152">
        <v>8</v>
      </c>
      <c r="F8997" s="153">
        <v>99000</v>
      </c>
      <c r="G8997" s="153">
        <v>792000</v>
      </c>
      <c r="H8997" s="50"/>
    </row>
    <row r="8998" spans="1:8" ht="43.5">
      <c r="A8998" s="151" t="s">
        <v>2788</v>
      </c>
      <c r="B8998" s="151" t="s">
        <v>79</v>
      </c>
      <c r="C8998" s="151" t="s">
        <v>80</v>
      </c>
      <c r="D8998" s="151" t="s">
        <v>72</v>
      </c>
      <c r="E8998" s="152">
        <v>2</v>
      </c>
      <c r="F8998" s="153">
        <v>129000</v>
      </c>
      <c r="G8998" s="153">
        <v>258000</v>
      </c>
      <c r="H8998" s="50"/>
    </row>
    <row r="8999" spans="1:8" ht="43.5">
      <c r="A8999" s="151" t="s">
        <v>2788</v>
      </c>
      <c r="B8999" s="151" t="s">
        <v>91</v>
      </c>
      <c r="C8999" s="151" t="s">
        <v>92</v>
      </c>
      <c r="D8999" s="151" t="s">
        <v>72</v>
      </c>
      <c r="E8999" s="152">
        <v>7</v>
      </c>
      <c r="F8999" s="153">
        <v>249000</v>
      </c>
      <c r="G8999" s="153">
        <v>1743000</v>
      </c>
      <c r="H8999" s="50"/>
    </row>
    <row r="9000" spans="1:8" ht="29.25">
      <c r="A9000" s="151" t="s">
        <v>2789</v>
      </c>
      <c r="B9000" s="151" t="s">
        <v>91</v>
      </c>
      <c r="C9000" s="151" t="s">
        <v>92</v>
      </c>
      <c r="D9000" s="151" t="s">
        <v>72</v>
      </c>
      <c r="E9000" s="152">
        <v>1</v>
      </c>
      <c r="F9000" s="153">
        <v>249000</v>
      </c>
      <c r="G9000" s="153">
        <v>249000</v>
      </c>
      <c r="H9000" s="50"/>
    </row>
    <row r="9001" spans="1:8" ht="29.25">
      <c r="A9001" s="151" t="s">
        <v>2789</v>
      </c>
      <c r="B9001" s="151" t="s">
        <v>79</v>
      </c>
      <c r="C9001" s="151" t="s">
        <v>80</v>
      </c>
      <c r="D9001" s="151" t="s">
        <v>72</v>
      </c>
      <c r="E9001" s="152">
        <v>6</v>
      </c>
      <c r="F9001" s="153">
        <v>129000</v>
      </c>
      <c r="G9001" s="153">
        <v>774000</v>
      </c>
      <c r="H9001" s="50"/>
    </row>
    <row r="9002" spans="1:8" ht="29.25">
      <c r="A9002" s="151" t="s">
        <v>2789</v>
      </c>
      <c r="B9002" s="151" t="s">
        <v>86</v>
      </c>
      <c r="C9002" s="151" t="s">
        <v>87</v>
      </c>
      <c r="D9002" s="151" t="s">
        <v>72</v>
      </c>
      <c r="E9002" s="152">
        <v>12</v>
      </c>
      <c r="F9002" s="153">
        <v>169000</v>
      </c>
      <c r="G9002" s="153">
        <v>2028000</v>
      </c>
      <c r="H9002" s="50"/>
    </row>
    <row r="9003" spans="1:8" ht="29.25">
      <c r="A9003" s="151" t="s">
        <v>2789</v>
      </c>
      <c r="B9003" s="151" t="s">
        <v>93</v>
      </c>
      <c r="C9003" s="151" t="s">
        <v>94</v>
      </c>
      <c r="D9003" s="151" t="s">
        <v>72</v>
      </c>
      <c r="E9003" s="152">
        <v>3</v>
      </c>
      <c r="F9003" s="153">
        <v>549000</v>
      </c>
      <c r="G9003" s="153">
        <v>1647000</v>
      </c>
      <c r="H9003" s="50"/>
    </row>
    <row r="9004" spans="1:8" ht="43.5">
      <c r="A9004" s="151" t="s">
        <v>2790</v>
      </c>
      <c r="B9004" s="151" t="s">
        <v>86</v>
      </c>
      <c r="C9004" s="151" t="s">
        <v>87</v>
      </c>
      <c r="D9004" s="151" t="s">
        <v>72</v>
      </c>
      <c r="E9004" s="152">
        <v>1</v>
      </c>
      <c r="F9004" s="153">
        <v>169000</v>
      </c>
      <c r="G9004" s="153">
        <v>169000</v>
      </c>
      <c r="H9004" s="50"/>
    </row>
    <row r="9005" spans="1:8" ht="43.5">
      <c r="A9005" s="151" t="s">
        <v>2790</v>
      </c>
      <c r="B9005" s="151" t="s">
        <v>88</v>
      </c>
      <c r="C9005" s="151" t="s">
        <v>89</v>
      </c>
      <c r="D9005" s="151" t="s">
        <v>72</v>
      </c>
      <c r="E9005" s="152">
        <v>1</v>
      </c>
      <c r="F9005" s="153">
        <v>299000</v>
      </c>
      <c r="G9005" s="153">
        <v>299000</v>
      </c>
      <c r="H9005" s="50"/>
    </row>
    <row r="9006" spans="1:8" ht="43.5">
      <c r="A9006" s="151" t="s">
        <v>2790</v>
      </c>
      <c r="B9006" s="151" t="s">
        <v>98</v>
      </c>
      <c r="C9006" s="151" t="s">
        <v>99</v>
      </c>
      <c r="D9006" s="151" t="s">
        <v>72</v>
      </c>
      <c r="E9006" s="152">
        <v>8</v>
      </c>
      <c r="F9006" s="153">
        <v>99000</v>
      </c>
      <c r="G9006" s="153">
        <v>792000</v>
      </c>
      <c r="H9006" s="50"/>
    </row>
    <row r="9007" spans="1:8" ht="43.5">
      <c r="A9007" s="151" t="s">
        <v>2790</v>
      </c>
      <c r="B9007" s="151" t="s">
        <v>73</v>
      </c>
      <c r="C9007" s="151" t="s">
        <v>74</v>
      </c>
      <c r="D9007" s="151" t="s">
        <v>72</v>
      </c>
      <c r="E9007" s="152">
        <v>6</v>
      </c>
      <c r="F9007" s="153">
        <v>119000</v>
      </c>
      <c r="G9007" s="153">
        <v>714000</v>
      </c>
      <c r="H9007" s="50"/>
    </row>
    <row r="9008" spans="1:8" ht="43.5">
      <c r="A9008" s="151" t="s">
        <v>2791</v>
      </c>
      <c r="B9008" s="151" t="s">
        <v>75</v>
      </c>
      <c r="C9008" s="151" t="s">
        <v>76</v>
      </c>
      <c r="D9008" s="151" t="s">
        <v>78</v>
      </c>
      <c r="E9008" s="152">
        <v>11</v>
      </c>
      <c r="F9008" s="153">
        <v>189000</v>
      </c>
      <c r="G9008" s="153">
        <v>2079000</v>
      </c>
      <c r="H9008" s="50"/>
    </row>
    <row r="9009" spans="1:8" ht="43.5">
      <c r="A9009" s="151" t="s">
        <v>2791</v>
      </c>
      <c r="B9009" s="151" t="s">
        <v>101</v>
      </c>
      <c r="C9009" s="151" t="s">
        <v>102</v>
      </c>
      <c r="D9009" s="151" t="s">
        <v>78</v>
      </c>
      <c r="E9009" s="152">
        <v>8</v>
      </c>
      <c r="F9009" s="153">
        <v>139000</v>
      </c>
      <c r="G9009" s="153">
        <v>1112000</v>
      </c>
      <c r="H9009" s="50"/>
    </row>
    <row r="9010" spans="1:8" ht="43.5">
      <c r="A9010" s="151" t="s">
        <v>2791</v>
      </c>
      <c r="B9010" s="151" t="s">
        <v>69</v>
      </c>
      <c r="C9010" s="151" t="s">
        <v>70</v>
      </c>
      <c r="D9010" s="151" t="s">
        <v>72</v>
      </c>
      <c r="E9010" s="152">
        <v>5</v>
      </c>
      <c r="F9010" s="153">
        <v>149000</v>
      </c>
      <c r="G9010" s="153">
        <v>745000</v>
      </c>
      <c r="H9010" s="50"/>
    </row>
    <row r="9011" spans="1:8" ht="43.5">
      <c r="A9011" s="151" t="s">
        <v>2791</v>
      </c>
      <c r="B9011" s="151" t="s">
        <v>81</v>
      </c>
      <c r="C9011" s="151" t="s">
        <v>82</v>
      </c>
      <c r="D9011" s="151" t="s">
        <v>72</v>
      </c>
      <c r="E9011" s="152">
        <v>1</v>
      </c>
      <c r="F9011" s="153">
        <v>159000</v>
      </c>
      <c r="G9011" s="153">
        <v>159000</v>
      </c>
      <c r="H9011" s="50"/>
    </row>
    <row r="9012" spans="1:8" ht="43.5">
      <c r="A9012" s="151" t="s">
        <v>2791</v>
      </c>
      <c r="B9012" s="151" t="s">
        <v>91</v>
      </c>
      <c r="C9012" s="151" t="s">
        <v>92</v>
      </c>
      <c r="D9012" s="151" t="s">
        <v>72</v>
      </c>
      <c r="E9012" s="152">
        <v>2</v>
      </c>
      <c r="F9012" s="153">
        <v>249000</v>
      </c>
      <c r="G9012" s="153">
        <v>498000</v>
      </c>
      <c r="H9012" s="50"/>
    </row>
    <row r="9013" spans="1:8" ht="43.5">
      <c r="A9013" s="151" t="s">
        <v>2791</v>
      </c>
      <c r="B9013" s="151" t="s">
        <v>98</v>
      </c>
      <c r="C9013" s="151" t="s">
        <v>99</v>
      </c>
      <c r="D9013" s="151" t="s">
        <v>72</v>
      </c>
      <c r="E9013" s="152">
        <v>6</v>
      </c>
      <c r="F9013" s="153">
        <v>99000</v>
      </c>
      <c r="G9013" s="153">
        <v>594000</v>
      </c>
      <c r="H9013" s="50"/>
    </row>
    <row r="9014" spans="1:8" ht="29.25">
      <c r="A9014" s="151" t="s">
        <v>2792</v>
      </c>
      <c r="B9014" s="151" t="s">
        <v>81</v>
      </c>
      <c r="C9014" s="151" t="s">
        <v>82</v>
      </c>
      <c r="D9014" s="151" t="s">
        <v>72</v>
      </c>
      <c r="E9014" s="152">
        <v>4</v>
      </c>
      <c r="F9014" s="153">
        <v>159000</v>
      </c>
      <c r="G9014" s="153">
        <v>636000</v>
      </c>
      <c r="H9014" s="50"/>
    </row>
    <row r="9015" spans="1:8" ht="29.25">
      <c r="A9015" s="151" t="s">
        <v>2792</v>
      </c>
      <c r="B9015" s="151" t="s">
        <v>79</v>
      </c>
      <c r="C9015" s="151" t="s">
        <v>80</v>
      </c>
      <c r="D9015" s="151" t="s">
        <v>72</v>
      </c>
      <c r="E9015" s="152">
        <v>5</v>
      </c>
      <c r="F9015" s="153">
        <v>129000</v>
      </c>
      <c r="G9015" s="153">
        <v>645000</v>
      </c>
      <c r="H9015" s="50"/>
    </row>
    <row r="9016" spans="1:8" ht="29.25">
      <c r="A9016" s="151" t="s">
        <v>2792</v>
      </c>
      <c r="B9016" s="151" t="s">
        <v>101</v>
      </c>
      <c r="C9016" s="151" t="s">
        <v>102</v>
      </c>
      <c r="D9016" s="151" t="s">
        <v>78</v>
      </c>
      <c r="E9016" s="152">
        <v>12</v>
      </c>
      <c r="F9016" s="153">
        <v>139000</v>
      </c>
      <c r="G9016" s="153">
        <v>1668000</v>
      </c>
      <c r="H9016" s="50"/>
    </row>
    <row r="9017" spans="1:8" ht="29.25">
      <c r="A9017" s="151" t="s">
        <v>2792</v>
      </c>
      <c r="B9017" s="151" t="s">
        <v>83</v>
      </c>
      <c r="C9017" s="151" t="s">
        <v>84</v>
      </c>
      <c r="D9017" s="151" t="s">
        <v>72</v>
      </c>
      <c r="E9017" s="152">
        <v>10</v>
      </c>
      <c r="F9017" s="153">
        <v>125000</v>
      </c>
      <c r="G9017" s="153">
        <v>1250000</v>
      </c>
      <c r="H9017" s="50"/>
    </row>
    <row r="9018" spans="1:8" ht="29.25">
      <c r="A9018" s="151" t="s">
        <v>2793</v>
      </c>
      <c r="B9018" s="151" t="s">
        <v>81</v>
      </c>
      <c r="C9018" s="151" t="s">
        <v>82</v>
      </c>
      <c r="D9018" s="151" t="s">
        <v>72</v>
      </c>
      <c r="E9018" s="152">
        <v>8</v>
      </c>
      <c r="F9018" s="153">
        <v>159000</v>
      </c>
      <c r="G9018" s="153">
        <v>1272000</v>
      </c>
      <c r="H9018" s="50"/>
    </row>
    <row r="9019" spans="1:8" ht="29.25">
      <c r="A9019" s="151" t="s">
        <v>2793</v>
      </c>
      <c r="B9019" s="151" t="s">
        <v>73</v>
      </c>
      <c r="C9019" s="151" t="s">
        <v>74</v>
      </c>
      <c r="D9019" s="151" t="s">
        <v>72</v>
      </c>
      <c r="E9019" s="152">
        <v>2</v>
      </c>
      <c r="F9019" s="153">
        <v>119000</v>
      </c>
      <c r="G9019" s="153">
        <v>238000</v>
      </c>
      <c r="H9019" s="50"/>
    </row>
    <row r="9020" spans="1:8" ht="29.25">
      <c r="A9020" s="151" t="s">
        <v>2793</v>
      </c>
      <c r="B9020" s="151" t="s">
        <v>88</v>
      </c>
      <c r="C9020" s="151" t="s">
        <v>89</v>
      </c>
      <c r="D9020" s="151" t="s">
        <v>72</v>
      </c>
      <c r="E9020" s="152">
        <v>7</v>
      </c>
      <c r="F9020" s="153">
        <v>299000</v>
      </c>
      <c r="G9020" s="153">
        <v>2093000</v>
      </c>
      <c r="H9020" s="50"/>
    </row>
    <row r="9021" spans="1:8" ht="29.25">
      <c r="A9021" s="151" t="s">
        <v>2793</v>
      </c>
      <c r="B9021" s="151" t="s">
        <v>86</v>
      </c>
      <c r="C9021" s="151" t="s">
        <v>87</v>
      </c>
      <c r="D9021" s="151" t="s">
        <v>72</v>
      </c>
      <c r="E9021" s="152">
        <v>10</v>
      </c>
      <c r="F9021" s="153">
        <v>169000</v>
      </c>
      <c r="G9021" s="153">
        <v>1690000</v>
      </c>
      <c r="H9021" s="50"/>
    </row>
    <row r="9022" spans="1:8" ht="29.25">
      <c r="A9022" s="151" t="s">
        <v>2793</v>
      </c>
      <c r="B9022" s="151" t="s">
        <v>91</v>
      </c>
      <c r="C9022" s="151" t="s">
        <v>92</v>
      </c>
      <c r="D9022" s="151" t="s">
        <v>72</v>
      </c>
      <c r="E9022" s="152">
        <v>2</v>
      </c>
      <c r="F9022" s="153">
        <v>249000</v>
      </c>
      <c r="G9022" s="153">
        <v>498000</v>
      </c>
      <c r="H9022" s="50"/>
    </row>
    <row r="9023" spans="1:8" ht="29.25">
      <c r="A9023" s="151" t="s">
        <v>2793</v>
      </c>
      <c r="B9023" s="151" t="s">
        <v>69</v>
      </c>
      <c r="C9023" s="151" t="s">
        <v>70</v>
      </c>
      <c r="D9023" s="151" t="s">
        <v>72</v>
      </c>
      <c r="E9023" s="152">
        <v>1</v>
      </c>
      <c r="F9023" s="153">
        <v>149000</v>
      </c>
      <c r="G9023" s="153">
        <v>149000</v>
      </c>
      <c r="H9023" s="50"/>
    </row>
    <row r="9024" spans="1:8" ht="43.5">
      <c r="A9024" s="151" t="s">
        <v>2794</v>
      </c>
      <c r="B9024" s="151" t="s">
        <v>98</v>
      </c>
      <c r="C9024" s="151" t="s">
        <v>99</v>
      </c>
      <c r="D9024" s="151" t="s">
        <v>72</v>
      </c>
      <c r="E9024" s="152">
        <v>5</v>
      </c>
      <c r="F9024" s="153">
        <v>99000</v>
      </c>
      <c r="G9024" s="153">
        <v>495000</v>
      </c>
      <c r="H9024" s="50"/>
    </row>
    <row r="9025" spans="1:8" ht="43.5">
      <c r="A9025" s="151" t="s">
        <v>2795</v>
      </c>
      <c r="B9025" s="151" t="s">
        <v>73</v>
      </c>
      <c r="C9025" s="151" t="s">
        <v>74</v>
      </c>
      <c r="D9025" s="151" t="s">
        <v>72</v>
      </c>
      <c r="E9025" s="152">
        <v>7</v>
      </c>
      <c r="F9025" s="153">
        <v>119000</v>
      </c>
      <c r="G9025" s="153">
        <v>833000</v>
      </c>
      <c r="H9025" s="50"/>
    </row>
    <row r="9026" spans="1:8" ht="43.5">
      <c r="A9026" s="151" t="s">
        <v>2795</v>
      </c>
      <c r="B9026" s="151" t="s">
        <v>83</v>
      </c>
      <c r="C9026" s="151" t="s">
        <v>84</v>
      </c>
      <c r="D9026" s="151" t="s">
        <v>72</v>
      </c>
      <c r="E9026" s="152">
        <v>11</v>
      </c>
      <c r="F9026" s="153">
        <v>125000</v>
      </c>
      <c r="G9026" s="153">
        <v>1375000</v>
      </c>
      <c r="H9026" s="50"/>
    </row>
    <row r="9027" spans="1:8" ht="43.5">
      <c r="A9027" s="151" t="s">
        <v>2796</v>
      </c>
      <c r="B9027" s="151" t="s">
        <v>101</v>
      </c>
      <c r="C9027" s="151" t="s">
        <v>102</v>
      </c>
      <c r="D9027" s="151" t="s">
        <v>78</v>
      </c>
      <c r="E9027" s="152">
        <v>6</v>
      </c>
      <c r="F9027" s="153">
        <v>139000</v>
      </c>
      <c r="G9027" s="153">
        <v>834000</v>
      </c>
      <c r="H9027" s="50"/>
    </row>
    <row r="9028" spans="1:8" ht="43.5">
      <c r="A9028" s="151" t="s">
        <v>2796</v>
      </c>
      <c r="B9028" s="151" t="s">
        <v>81</v>
      </c>
      <c r="C9028" s="151" t="s">
        <v>82</v>
      </c>
      <c r="D9028" s="151" t="s">
        <v>72</v>
      </c>
      <c r="E9028" s="152">
        <v>2</v>
      </c>
      <c r="F9028" s="153">
        <v>159000</v>
      </c>
      <c r="G9028" s="153">
        <v>318000</v>
      </c>
      <c r="H9028" s="50"/>
    </row>
    <row r="9029" spans="1:8" ht="43.5">
      <c r="A9029" s="151" t="s">
        <v>2796</v>
      </c>
      <c r="B9029" s="151" t="s">
        <v>96</v>
      </c>
      <c r="C9029" s="151" t="s">
        <v>97</v>
      </c>
      <c r="D9029" s="151" t="s">
        <v>72</v>
      </c>
      <c r="E9029" s="152">
        <v>4</v>
      </c>
      <c r="F9029" s="153">
        <v>449000</v>
      </c>
      <c r="G9029" s="153">
        <v>1796000</v>
      </c>
      <c r="H9029" s="50"/>
    </row>
    <row r="9030" spans="1:8" ht="29.25">
      <c r="A9030" s="151" t="s">
        <v>2797</v>
      </c>
      <c r="B9030" s="151" t="s">
        <v>98</v>
      </c>
      <c r="C9030" s="151" t="s">
        <v>99</v>
      </c>
      <c r="D9030" s="151" t="s">
        <v>72</v>
      </c>
      <c r="E9030" s="152">
        <v>5</v>
      </c>
      <c r="F9030" s="153">
        <v>99000</v>
      </c>
      <c r="G9030" s="153">
        <v>495000</v>
      </c>
      <c r="H9030" s="50"/>
    </row>
    <row r="9031" spans="1:8" ht="29.25">
      <c r="A9031" s="151" t="s">
        <v>2797</v>
      </c>
      <c r="B9031" s="151" t="s">
        <v>88</v>
      </c>
      <c r="C9031" s="151" t="s">
        <v>89</v>
      </c>
      <c r="D9031" s="151" t="s">
        <v>72</v>
      </c>
      <c r="E9031" s="152">
        <v>6</v>
      </c>
      <c r="F9031" s="153">
        <v>299000</v>
      </c>
      <c r="G9031" s="153">
        <v>1794000</v>
      </c>
      <c r="H9031" s="50"/>
    </row>
    <row r="9032" spans="1:8" ht="29.25">
      <c r="A9032" s="151" t="s">
        <v>2797</v>
      </c>
      <c r="B9032" s="151" t="s">
        <v>81</v>
      </c>
      <c r="C9032" s="151" t="s">
        <v>82</v>
      </c>
      <c r="D9032" s="151" t="s">
        <v>72</v>
      </c>
      <c r="E9032" s="152">
        <v>10</v>
      </c>
      <c r="F9032" s="153">
        <v>159000</v>
      </c>
      <c r="G9032" s="153">
        <v>1590000</v>
      </c>
      <c r="H9032" s="50"/>
    </row>
    <row r="9033" spans="1:8" ht="29.25">
      <c r="A9033" s="151" t="s">
        <v>2797</v>
      </c>
      <c r="B9033" s="151" t="s">
        <v>96</v>
      </c>
      <c r="C9033" s="151" t="s">
        <v>97</v>
      </c>
      <c r="D9033" s="151" t="s">
        <v>72</v>
      </c>
      <c r="E9033" s="152">
        <v>3</v>
      </c>
      <c r="F9033" s="153">
        <v>449000</v>
      </c>
      <c r="G9033" s="153">
        <v>1347000</v>
      </c>
      <c r="H9033" s="50"/>
    </row>
    <row r="9034" spans="1:8" ht="43.5">
      <c r="A9034" s="151" t="s">
        <v>2798</v>
      </c>
      <c r="B9034" s="151" t="s">
        <v>75</v>
      </c>
      <c r="C9034" s="151" t="s">
        <v>76</v>
      </c>
      <c r="D9034" s="151" t="s">
        <v>78</v>
      </c>
      <c r="E9034" s="152">
        <v>11</v>
      </c>
      <c r="F9034" s="153">
        <v>189000</v>
      </c>
      <c r="G9034" s="153">
        <v>2079000</v>
      </c>
      <c r="H9034" s="50"/>
    </row>
    <row r="9035" spans="1:8" ht="43.5">
      <c r="A9035" s="151" t="s">
        <v>2798</v>
      </c>
      <c r="B9035" s="151" t="s">
        <v>96</v>
      </c>
      <c r="C9035" s="151" t="s">
        <v>97</v>
      </c>
      <c r="D9035" s="151" t="s">
        <v>72</v>
      </c>
      <c r="E9035" s="152">
        <v>5</v>
      </c>
      <c r="F9035" s="153">
        <v>449000</v>
      </c>
      <c r="G9035" s="153">
        <v>2245000</v>
      </c>
      <c r="H9035" s="50"/>
    </row>
    <row r="9036" spans="1:8" ht="43.5">
      <c r="A9036" s="151" t="s">
        <v>2798</v>
      </c>
      <c r="B9036" s="151" t="s">
        <v>93</v>
      </c>
      <c r="C9036" s="151" t="s">
        <v>94</v>
      </c>
      <c r="D9036" s="151" t="s">
        <v>72</v>
      </c>
      <c r="E9036" s="152">
        <v>5</v>
      </c>
      <c r="F9036" s="153">
        <v>549000</v>
      </c>
      <c r="G9036" s="153">
        <v>2745000</v>
      </c>
      <c r="H9036" s="50"/>
    </row>
    <row r="9037" spans="1:8" ht="43.5">
      <c r="A9037" s="151" t="s">
        <v>2798</v>
      </c>
      <c r="B9037" s="151" t="s">
        <v>83</v>
      </c>
      <c r="C9037" s="151" t="s">
        <v>84</v>
      </c>
      <c r="D9037" s="151" t="s">
        <v>72</v>
      </c>
      <c r="E9037" s="152">
        <v>1</v>
      </c>
      <c r="F9037" s="153">
        <v>125000</v>
      </c>
      <c r="G9037" s="153">
        <v>125000</v>
      </c>
      <c r="H9037" s="50"/>
    </row>
    <row r="9038" spans="1:8" ht="43.5">
      <c r="A9038" s="151" t="s">
        <v>2798</v>
      </c>
      <c r="B9038" s="151" t="s">
        <v>73</v>
      </c>
      <c r="C9038" s="151" t="s">
        <v>74</v>
      </c>
      <c r="D9038" s="151" t="s">
        <v>72</v>
      </c>
      <c r="E9038" s="152">
        <v>12</v>
      </c>
      <c r="F9038" s="153">
        <v>119000</v>
      </c>
      <c r="G9038" s="153">
        <v>1428000</v>
      </c>
      <c r="H9038" s="50"/>
    </row>
    <row r="9039" spans="1:8" ht="43.5">
      <c r="A9039" s="151" t="s">
        <v>2799</v>
      </c>
      <c r="B9039" s="151" t="s">
        <v>93</v>
      </c>
      <c r="C9039" s="151" t="s">
        <v>94</v>
      </c>
      <c r="D9039" s="151" t="s">
        <v>72</v>
      </c>
      <c r="E9039" s="152">
        <v>4</v>
      </c>
      <c r="F9039" s="153">
        <v>549000</v>
      </c>
      <c r="G9039" s="153">
        <v>2196000</v>
      </c>
      <c r="H9039" s="50"/>
    </row>
    <row r="9040" spans="1:8" ht="43.5">
      <c r="A9040" s="151" t="s">
        <v>2799</v>
      </c>
      <c r="B9040" s="151" t="s">
        <v>79</v>
      </c>
      <c r="C9040" s="151" t="s">
        <v>80</v>
      </c>
      <c r="D9040" s="151" t="s">
        <v>72</v>
      </c>
      <c r="E9040" s="152">
        <v>1</v>
      </c>
      <c r="F9040" s="153">
        <v>129000</v>
      </c>
      <c r="G9040" s="153">
        <v>129000</v>
      </c>
      <c r="H9040" s="50"/>
    </row>
    <row r="9041" spans="1:8" ht="43.5">
      <c r="A9041" s="151" t="s">
        <v>2799</v>
      </c>
      <c r="B9041" s="151" t="s">
        <v>83</v>
      </c>
      <c r="C9041" s="151" t="s">
        <v>84</v>
      </c>
      <c r="D9041" s="151" t="s">
        <v>72</v>
      </c>
      <c r="E9041" s="152">
        <v>3</v>
      </c>
      <c r="F9041" s="153">
        <v>125000</v>
      </c>
      <c r="G9041" s="153">
        <v>375000</v>
      </c>
      <c r="H9041" s="50"/>
    </row>
    <row r="9042" spans="1:8" ht="43.5">
      <c r="A9042" s="151" t="s">
        <v>2799</v>
      </c>
      <c r="B9042" s="151" t="s">
        <v>88</v>
      </c>
      <c r="C9042" s="151" t="s">
        <v>89</v>
      </c>
      <c r="D9042" s="151" t="s">
        <v>72</v>
      </c>
      <c r="E9042" s="152">
        <v>7</v>
      </c>
      <c r="F9042" s="153">
        <v>299000</v>
      </c>
      <c r="G9042" s="153">
        <v>2093000</v>
      </c>
      <c r="H9042" s="50"/>
    </row>
    <row r="9043" spans="1:8" ht="43.5">
      <c r="A9043" s="151" t="s">
        <v>2800</v>
      </c>
      <c r="B9043" s="151" t="s">
        <v>79</v>
      </c>
      <c r="C9043" s="151" t="s">
        <v>80</v>
      </c>
      <c r="D9043" s="151" t="s">
        <v>72</v>
      </c>
      <c r="E9043" s="152">
        <v>1</v>
      </c>
      <c r="F9043" s="153">
        <v>129000</v>
      </c>
      <c r="G9043" s="153">
        <v>129000</v>
      </c>
      <c r="H9043" s="50"/>
    </row>
    <row r="9044" spans="1:8" ht="43.5">
      <c r="A9044" s="151" t="s">
        <v>2800</v>
      </c>
      <c r="B9044" s="151" t="s">
        <v>81</v>
      </c>
      <c r="C9044" s="151" t="s">
        <v>82</v>
      </c>
      <c r="D9044" s="151" t="s">
        <v>72</v>
      </c>
      <c r="E9044" s="152">
        <v>9</v>
      </c>
      <c r="F9044" s="153">
        <v>159000</v>
      </c>
      <c r="G9044" s="153">
        <v>1431000</v>
      </c>
      <c r="H9044" s="50"/>
    </row>
    <row r="9045" spans="1:8" ht="43.5">
      <c r="A9045" s="151" t="s">
        <v>2801</v>
      </c>
      <c r="B9045" s="151" t="s">
        <v>98</v>
      </c>
      <c r="C9045" s="151" t="s">
        <v>99</v>
      </c>
      <c r="D9045" s="151" t="s">
        <v>72</v>
      </c>
      <c r="E9045" s="152">
        <v>5</v>
      </c>
      <c r="F9045" s="153">
        <v>99000</v>
      </c>
      <c r="G9045" s="153">
        <v>495000</v>
      </c>
      <c r="H9045" s="50"/>
    </row>
    <row r="9046" spans="1:8" ht="43.5">
      <c r="A9046" s="151" t="s">
        <v>2801</v>
      </c>
      <c r="B9046" s="151" t="s">
        <v>96</v>
      </c>
      <c r="C9046" s="151" t="s">
        <v>97</v>
      </c>
      <c r="D9046" s="151" t="s">
        <v>72</v>
      </c>
      <c r="E9046" s="152">
        <v>2</v>
      </c>
      <c r="F9046" s="153">
        <v>449000</v>
      </c>
      <c r="G9046" s="153">
        <v>898000</v>
      </c>
      <c r="H9046" s="50"/>
    </row>
    <row r="9047" spans="1:8" ht="43.5">
      <c r="A9047" s="151" t="s">
        <v>2801</v>
      </c>
      <c r="B9047" s="151" t="s">
        <v>86</v>
      </c>
      <c r="C9047" s="151" t="s">
        <v>87</v>
      </c>
      <c r="D9047" s="151" t="s">
        <v>72</v>
      </c>
      <c r="E9047" s="152">
        <v>11</v>
      </c>
      <c r="F9047" s="153">
        <v>169000</v>
      </c>
      <c r="G9047" s="153">
        <v>1859000</v>
      </c>
      <c r="H9047" s="50"/>
    </row>
    <row r="9048" spans="1:8" ht="43.5">
      <c r="A9048" s="151" t="s">
        <v>2801</v>
      </c>
      <c r="B9048" s="151" t="s">
        <v>83</v>
      </c>
      <c r="C9048" s="151" t="s">
        <v>84</v>
      </c>
      <c r="D9048" s="151" t="s">
        <v>72</v>
      </c>
      <c r="E9048" s="152">
        <v>8</v>
      </c>
      <c r="F9048" s="153">
        <v>125000</v>
      </c>
      <c r="G9048" s="153">
        <v>1000000</v>
      </c>
      <c r="H9048" s="50"/>
    </row>
    <row r="9049" spans="1:8" ht="43.5">
      <c r="A9049" s="151" t="s">
        <v>2801</v>
      </c>
      <c r="B9049" s="151" t="s">
        <v>91</v>
      </c>
      <c r="C9049" s="151" t="s">
        <v>92</v>
      </c>
      <c r="D9049" s="151" t="s">
        <v>72</v>
      </c>
      <c r="E9049" s="152">
        <v>1</v>
      </c>
      <c r="F9049" s="153">
        <v>249000</v>
      </c>
      <c r="G9049" s="153">
        <v>249000</v>
      </c>
      <c r="H9049" s="50"/>
    </row>
    <row r="9050" spans="1:8" ht="43.5">
      <c r="A9050" s="151" t="s">
        <v>2801</v>
      </c>
      <c r="B9050" s="151" t="s">
        <v>81</v>
      </c>
      <c r="C9050" s="151" t="s">
        <v>82</v>
      </c>
      <c r="D9050" s="151" t="s">
        <v>72</v>
      </c>
      <c r="E9050" s="152">
        <v>4</v>
      </c>
      <c r="F9050" s="153">
        <v>159000</v>
      </c>
      <c r="G9050" s="153">
        <v>636000</v>
      </c>
      <c r="H9050" s="50"/>
    </row>
    <row r="9051" spans="1:8" ht="29.25">
      <c r="A9051" s="151" t="s">
        <v>560</v>
      </c>
      <c r="B9051" s="151" t="s">
        <v>101</v>
      </c>
      <c r="C9051" s="151" t="s">
        <v>102</v>
      </c>
      <c r="D9051" s="151" t="s">
        <v>78</v>
      </c>
      <c r="E9051" s="152">
        <v>9</v>
      </c>
      <c r="F9051" s="153">
        <v>139000</v>
      </c>
      <c r="G9051" s="153">
        <v>1251000</v>
      </c>
      <c r="H9051" s="50"/>
    </row>
    <row r="9052" spans="1:8" ht="29.25">
      <c r="A9052" s="151" t="s">
        <v>560</v>
      </c>
      <c r="B9052" s="151" t="s">
        <v>98</v>
      </c>
      <c r="C9052" s="151" t="s">
        <v>99</v>
      </c>
      <c r="D9052" s="151" t="s">
        <v>72</v>
      </c>
      <c r="E9052" s="152">
        <v>8</v>
      </c>
      <c r="F9052" s="153">
        <v>99000</v>
      </c>
      <c r="G9052" s="153">
        <v>792000</v>
      </c>
      <c r="H9052" s="50"/>
    </row>
    <row r="9053" spans="1:8" ht="29.25">
      <c r="A9053" s="151" t="s">
        <v>560</v>
      </c>
      <c r="B9053" s="151" t="s">
        <v>83</v>
      </c>
      <c r="C9053" s="151" t="s">
        <v>84</v>
      </c>
      <c r="D9053" s="151" t="s">
        <v>72</v>
      </c>
      <c r="E9053" s="152">
        <v>1</v>
      </c>
      <c r="F9053" s="153">
        <v>125000</v>
      </c>
      <c r="G9053" s="153">
        <v>125000</v>
      </c>
      <c r="H9053" s="50"/>
    </row>
    <row r="9054" spans="1:8" ht="29.25">
      <c r="A9054" s="151" t="s">
        <v>2819</v>
      </c>
      <c r="B9054" s="151" t="s">
        <v>96</v>
      </c>
      <c r="C9054" s="151" t="s">
        <v>97</v>
      </c>
      <c r="D9054" s="151" t="s">
        <v>72</v>
      </c>
      <c r="E9054" s="152">
        <v>999</v>
      </c>
      <c r="F9054" s="153">
        <v>449000</v>
      </c>
      <c r="G9054" s="153">
        <v>448551000</v>
      </c>
      <c r="H9054" s="50"/>
    </row>
    <row r="9055" spans="1:8" ht="43.5">
      <c r="A9055" s="151" t="s">
        <v>2868</v>
      </c>
      <c r="B9055" s="151" t="s">
        <v>93</v>
      </c>
      <c r="C9055" s="151" t="s">
        <v>94</v>
      </c>
      <c r="D9055" s="151" t="s">
        <v>72</v>
      </c>
      <c r="E9055" s="152">
        <v>99</v>
      </c>
      <c r="F9055" s="153">
        <v>549000</v>
      </c>
      <c r="G9055" s="153">
        <v>54351000</v>
      </c>
      <c r="H9055" s="50"/>
    </row>
    <row r="9056" spans="1:8" ht="43.5">
      <c r="A9056" s="151" t="s">
        <v>2869</v>
      </c>
      <c r="B9056" s="151" t="s">
        <v>93</v>
      </c>
      <c r="C9056" s="151" t="s">
        <v>94</v>
      </c>
      <c r="D9056" s="151" t="s">
        <v>72</v>
      </c>
      <c r="E9056" s="152">
        <v>22</v>
      </c>
      <c r="F9056" s="153">
        <v>549000</v>
      </c>
      <c r="G9056" s="153">
        <v>12078000</v>
      </c>
      <c r="H9056" s="50"/>
    </row>
    <row r="9057" spans="3:3">
      <c r="C9057" t="s">
        <v>276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47ECE-1F57-47F3-A34E-F0C1305625B7}">
  <sheetPr codeName="Sheet4"/>
  <dimension ref="A1:G14"/>
  <sheetViews>
    <sheetView workbookViewId="0">
      <selection activeCell="AC23" sqref="AA23:AD23"/>
    </sheetView>
  </sheetViews>
  <sheetFormatPr defaultRowHeight="15"/>
  <cols>
    <col min="1" max="1" width="13.7109375" customWidth="1"/>
    <col min="2" max="2" width="24.140625" customWidth="1"/>
    <col min="3" max="3" width="16.5703125" customWidth="1"/>
    <col min="5" max="5" width="13.140625" customWidth="1"/>
    <col min="6" max="6" width="14.28515625" customWidth="1"/>
    <col min="7" max="7" width="15.140625" customWidth="1"/>
  </cols>
  <sheetData>
    <row r="1" spans="1:7">
      <c r="A1" s="38" t="s">
        <v>63</v>
      </c>
      <c r="B1" s="38" t="s">
        <v>64</v>
      </c>
      <c r="C1" s="38" t="s">
        <v>65</v>
      </c>
      <c r="D1" s="38" t="s">
        <v>66</v>
      </c>
      <c r="E1" s="40" t="s">
        <v>67</v>
      </c>
      <c r="F1" s="40" t="s">
        <v>68</v>
      </c>
      <c r="G1" s="40" t="s">
        <v>61</v>
      </c>
    </row>
    <row r="2" spans="1:7">
      <c r="A2" s="41" t="s">
        <v>69</v>
      </c>
      <c r="B2" s="41" t="s">
        <v>70</v>
      </c>
      <c r="C2" s="41" t="s">
        <v>71</v>
      </c>
      <c r="D2" s="41" t="s">
        <v>72</v>
      </c>
      <c r="E2" s="42">
        <v>85000</v>
      </c>
      <c r="F2" s="42">
        <v>149000</v>
      </c>
      <c r="G2" s="39"/>
    </row>
    <row r="3" spans="1:7" ht="30">
      <c r="A3" s="41" t="s">
        <v>73</v>
      </c>
      <c r="B3" s="41" t="s">
        <v>74</v>
      </c>
      <c r="C3" s="41" t="s">
        <v>71</v>
      </c>
      <c r="D3" s="41" t="s">
        <v>72</v>
      </c>
      <c r="E3" s="42">
        <v>65000</v>
      </c>
      <c r="F3" s="42">
        <v>119000</v>
      </c>
      <c r="G3" s="39"/>
    </row>
    <row r="4" spans="1:7">
      <c r="A4" s="41" t="s">
        <v>75</v>
      </c>
      <c r="B4" s="41" t="s">
        <v>76</v>
      </c>
      <c r="C4" s="41" t="s">
        <v>77</v>
      </c>
      <c r="D4" s="41" t="s">
        <v>78</v>
      </c>
      <c r="E4" s="42">
        <v>110000</v>
      </c>
      <c r="F4" s="42">
        <v>189000</v>
      </c>
      <c r="G4" s="39"/>
    </row>
    <row r="5" spans="1:7">
      <c r="A5" s="41" t="s">
        <v>79</v>
      </c>
      <c r="B5" s="41" t="s">
        <v>80</v>
      </c>
      <c r="C5" s="41" t="s">
        <v>77</v>
      </c>
      <c r="D5" s="41" t="s">
        <v>72</v>
      </c>
      <c r="E5" s="42">
        <v>75000</v>
      </c>
      <c r="F5" s="42">
        <v>129000</v>
      </c>
      <c r="G5" s="39"/>
    </row>
    <row r="6" spans="1:7">
      <c r="A6" s="41" t="s">
        <v>81</v>
      </c>
      <c r="B6" s="41" t="s">
        <v>82</v>
      </c>
      <c r="C6" s="41" t="s">
        <v>77</v>
      </c>
      <c r="D6" s="41" t="s">
        <v>72</v>
      </c>
      <c r="E6" s="42">
        <v>90000</v>
      </c>
      <c r="F6" s="42">
        <v>159000</v>
      </c>
      <c r="G6" s="39"/>
    </row>
    <row r="7" spans="1:7">
      <c r="A7" s="41" t="s">
        <v>83</v>
      </c>
      <c r="B7" s="41" t="s">
        <v>84</v>
      </c>
      <c r="C7" s="41" t="s">
        <v>85</v>
      </c>
      <c r="D7" s="41" t="s">
        <v>72</v>
      </c>
      <c r="E7" s="42">
        <v>70000</v>
      </c>
      <c r="F7" s="42">
        <v>125000</v>
      </c>
      <c r="G7" s="39"/>
    </row>
    <row r="8" spans="1:7">
      <c r="A8" s="41" t="s">
        <v>86</v>
      </c>
      <c r="B8" s="41" t="s">
        <v>87</v>
      </c>
      <c r="C8" s="41" t="s">
        <v>85</v>
      </c>
      <c r="D8" s="41" t="s">
        <v>72</v>
      </c>
      <c r="E8" s="42">
        <v>95000</v>
      </c>
      <c r="F8" s="42">
        <v>169000</v>
      </c>
      <c r="G8" s="39"/>
    </row>
    <row r="9" spans="1:7">
      <c r="A9" s="41" t="s">
        <v>88</v>
      </c>
      <c r="B9" s="41" t="s">
        <v>89</v>
      </c>
      <c r="C9" s="41" t="s">
        <v>90</v>
      </c>
      <c r="D9" s="41" t="s">
        <v>72</v>
      </c>
      <c r="E9" s="42">
        <v>175000</v>
      </c>
      <c r="F9" s="42">
        <v>299000</v>
      </c>
      <c r="G9" s="39"/>
    </row>
    <row r="10" spans="1:7">
      <c r="A10" s="41" t="s">
        <v>91</v>
      </c>
      <c r="B10" s="41" t="s">
        <v>92</v>
      </c>
      <c r="C10" s="41" t="s">
        <v>90</v>
      </c>
      <c r="D10" s="41" t="s">
        <v>72</v>
      </c>
      <c r="E10" s="42">
        <v>145000</v>
      </c>
      <c r="F10" s="42">
        <v>249000</v>
      </c>
      <c r="G10" s="39"/>
    </row>
    <row r="11" spans="1:7">
      <c r="A11" s="41" t="s">
        <v>93</v>
      </c>
      <c r="B11" s="41" t="s">
        <v>94</v>
      </c>
      <c r="C11" s="41" t="s">
        <v>95</v>
      </c>
      <c r="D11" s="41" t="s">
        <v>72</v>
      </c>
      <c r="E11" s="42">
        <v>325000</v>
      </c>
      <c r="F11" s="42">
        <v>549000</v>
      </c>
      <c r="G11" s="39"/>
    </row>
    <row r="12" spans="1:7">
      <c r="A12" s="41" t="s">
        <v>96</v>
      </c>
      <c r="B12" s="41" t="s">
        <v>97</v>
      </c>
      <c r="C12" s="41" t="s">
        <v>95</v>
      </c>
      <c r="D12" s="41" t="s">
        <v>72</v>
      </c>
      <c r="E12" s="42">
        <v>260000</v>
      </c>
      <c r="F12" s="42">
        <v>449000</v>
      </c>
      <c r="G12" s="39"/>
    </row>
    <row r="13" spans="1:7">
      <c r="A13" s="41" t="s">
        <v>98</v>
      </c>
      <c r="B13" s="41" t="s">
        <v>99</v>
      </c>
      <c r="C13" s="41" t="s">
        <v>100</v>
      </c>
      <c r="D13" s="41" t="s">
        <v>72</v>
      </c>
      <c r="E13" s="42">
        <v>55000</v>
      </c>
      <c r="F13" s="42">
        <v>99000</v>
      </c>
      <c r="G13" s="39"/>
    </row>
    <row r="14" spans="1:7">
      <c r="A14" s="41" t="s">
        <v>101</v>
      </c>
      <c r="B14" s="41" t="s">
        <v>102</v>
      </c>
      <c r="C14" s="41" t="s">
        <v>100</v>
      </c>
      <c r="D14" s="41" t="s">
        <v>78</v>
      </c>
      <c r="E14" s="42">
        <v>80000</v>
      </c>
      <c r="F14" s="42">
        <v>139000</v>
      </c>
      <c r="G14" s="3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2578E-463C-4B40-A483-8804501C7969}">
  <sheetPr codeName="Sheet2"/>
  <dimension ref="A1:H27"/>
  <sheetViews>
    <sheetView zoomScaleNormal="100" workbookViewId="0">
      <selection activeCell="AA23" sqref="AA23:AD23"/>
    </sheetView>
  </sheetViews>
  <sheetFormatPr defaultRowHeight="15"/>
  <cols>
    <col min="1" max="1" width="41.5703125" customWidth="1"/>
    <col min="2" max="3" width="29.85546875" bestFit="1" customWidth="1"/>
    <col min="4" max="4" width="46" bestFit="1" customWidth="1"/>
    <col min="5" max="5" width="37.140625" customWidth="1"/>
    <col min="6" max="6" width="16" bestFit="1" customWidth="1"/>
    <col min="7" max="7" width="12" style="1" bestFit="1" customWidth="1"/>
    <col min="8" max="8" width="32.85546875" bestFit="1" customWidth="1"/>
  </cols>
  <sheetData>
    <row r="1" spans="1:8">
      <c r="A1" t="s">
        <v>31</v>
      </c>
      <c r="B1" t="s">
        <v>26</v>
      </c>
      <c r="C1" t="s">
        <v>27</v>
      </c>
      <c r="D1" t="s">
        <v>30</v>
      </c>
      <c r="E1" t="s">
        <v>28</v>
      </c>
      <c r="F1" t="s">
        <v>29</v>
      </c>
      <c r="G1" s="1" t="s">
        <v>14</v>
      </c>
      <c r="H1" t="s">
        <v>15</v>
      </c>
    </row>
    <row r="2" spans="1:8" s="1" customFormat="1">
      <c r="A2" s="1" t="s">
        <v>278</v>
      </c>
    </row>
    <row r="3" spans="1:8">
      <c r="A3" t="s">
        <v>32</v>
      </c>
      <c r="B3" t="s">
        <v>34</v>
      </c>
      <c r="C3" t="s">
        <v>37</v>
      </c>
      <c r="D3" t="s">
        <v>35</v>
      </c>
      <c r="E3" t="s">
        <v>38</v>
      </c>
      <c r="F3" t="s">
        <v>36</v>
      </c>
      <c r="G3" s="1">
        <v>81278856758</v>
      </c>
      <c r="H3" s="21" t="s">
        <v>33</v>
      </c>
    </row>
    <row r="4" spans="1:8">
      <c r="A4" t="s">
        <v>105</v>
      </c>
      <c r="B4" t="s">
        <v>106</v>
      </c>
      <c r="C4" t="s">
        <v>107</v>
      </c>
      <c r="D4" t="s">
        <v>108</v>
      </c>
      <c r="E4" t="s">
        <v>38</v>
      </c>
      <c r="F4" t="s">
        <v>109</v>
      </c>
      <c r="G4" s="1">
        <v>81234567001</v>
      </c>
      <c r="H4" t="s">
        <v>110</v>
      </c>
    </row>
    <row r="5" spans="1:8">
      <c r="A5" t="s">
        <v>111</v>
      </c>
      <c r="B5" t="s">
        <v>112</v>
      </c>
      <c r="C5" t="s">
        <v>113</v>
      </c>
      <c r="D5" t="s">
        <v>114</v>
      </c>
      <c r="E5" t="s">
        <v>115</v>
      </c>
      <c r="F5" t="s">
        <v>116</v>
      </c>
      <c r="G5" s="1">
        <v>81234567002</v>
      </c>
      <c r="H5" t="s">
        <v>117</v>
      </c>
    </row>
    <row r="6" spans="1:8">
      <c r="A6" t="s">
        <v>118</v>
      </c>
      <c r="B6" t="s">
        <v>119</v>
      </c>
      <c r="C6" t="s">
        <v>120</v>
      </c>
      <c r="D6" t="s">
        <v>121</v>
      </c>
      <c r="E6" t="s">
        <v>122</v>
      </c>
      <c r="F6" t="s">
        <v>123</v>
      </c>
      <c r="G6" s="1">
        <v>81234567003</v>
      </c>
      <c r="H6" t="s">
        <v>124</v>
      </c>
    </row>
    <row r="7" spans="1:8">
      <c r="A7" t="s">
        <v>125</v>
      </c>
      <c r="B7" t="s">
        <v>126</v>
      </c>
      <c r="C7" t="s">
        <v>127</v>
      </c>
      <c r="D7" t="s">
        <v>128</v>
      </c>
      <c r="E7" t="s">
        <v>38</v>
      </c>
      <c r="F7" t="s">
        <v>129</v>
      </c>
      <c r="G7" s="1">
        <v>81234567004</v>
      </c>
      <c r="H7" t="s">
        <v>130</v>
      </c>
    </row>
    <row r="8" spans="1:8">
      <c r="A8" t="s">
        <v>131</v>
      </c>
      <c r="B8" t="s">
        <v>132</v>
      </c>
      <c r="C8" t="s">
        <v>133</v>
      </c>
      <c r="D8" t="s">
        <v>134</v>
      </c>
      <c r="E8" t="s">
        <v>135</v>
      </c>
      <c r="F8" t="s">
        <v>136</v>
      </c>
      <c r="G8" s="1">
        <v>81234567005</v>
      </c>
      <c r="H8" t="s">
        <v>137</v>
      </c>
    </row>
    <row r="9" spans="1:8">
      <c r="A9" t="s">
        <v>138</v>
      </c>
      <c r="B9" t="s">
        <v>139</v>
      </c>
      <c r="C9" t="s">
        <v>140</v>
      </c>
      <c r="D9" t="s">
        <v>141</v>
      </c>
      <c r="E9" t="s">
        <v>135</v>
      </c>
      <c r="F9" t="s">
        <v>142</v>
      </c>
      <c r="G9" s="1">
        <v>81234567006</v>
      </c>
      <c r="H9" t="s">
        <v>143</v>
      </c>
    </row>
    <row r="10" spans="1:8">
      <c r="A10" t="s">
        <v>144</v>
      </c>
      <c r="B10" t="s">
        <v>145</v>
      </c>
      <c r="C10" t="s">
        <v>146</v>
      </c>
      <c r="D10" t="s">
        <v>147</v>
      </c>
      <c r="E10" t="s">
        <v>148</v>
      </c>
      <c r="F10" t="s">
        <v>149</v>
      </c>
      <c r="G10" s="1">
        <v>81234567007</v>
      </c>
      <c r="H10" t="s">
        <v>150</v>
      </c>
    </row>
    <row r="11" spans="1:8">
      <c r="A11" t="s">
        <v>151</v>
      </c>
      <c r="B11" t="s">
        <v>152</v>
      </c>
      <c r="C11" t="s">
        <v>153</v>
      </c>
      <c r="D11" t="s">
        <v>154</v>
      </c>
      <c r="E11" t="s">
        <v>155</v>
      </c>
      <c r="F11" t="s">
        <v>156</v>
      </c>
      <c r="G11" s="1">
        <v>81234567008</v>
      </c>
      <c r="H11" t="s">
        <v>157</v>
      </c>
    </row>
    <row r="12" spans="1:8">
      <c r="A12" t="s">
        <v>158</v>
      </c>
      <c r="B12" t="s">
        <v>159</v>
      </c>
      <c r="C12" t="s">
        <v>160</v>
      </c>
      <c r="D12" t="s">
        <v>161</v>
      </c>
      <c r="E12" t="s">
        <v>162</v>
      </c>
      <c r="F12" t="s">
        <v>163</v>
      </c>
      <c r="G12" s="1">
        <v>81234567009</v>
      </c>
      <c r="H12" t="s">
        <v>164</v>
      </c>
    </row>
    <row r="13" spans="1:8">
      <c r="A13" t="s">
        <v>165</v>
      </c>
      <c r="B13" t="s">
        <v>166</v>
      </c>
      <c r="C13" t="s">
        <v>113</v>
      </c>
      <c r="D13" t="s">
        <v>167</v>
      </c>
      <c r="E13" t="s">
        <v>168</v>
      </c>
      <c r="F13" t="s">
        <v>169</v>
      </c>
      <c r="G13" s="1">
        <v>81234567010</v>
      </c>
      <c r="H13" t="s">
        <v>170</v>
      </c>
    </row>
    <row r="14" spans="1:8">
      <c r="A14" t="s">
        <v>171</v>
      </c>
      <c r="B14" t="s">
        <v>172</v>
      </c>
      <c r="C14" t="s">
        <v>173</v>
      </c>
      <c r="D14" t="s">
        <v>174</v>
      </c>
      <c r="E14" t="s">
        <v>168</v>
      </c>
      <c r="F14" t="s">
        <v>175</v>
      </c>
      <c r="G14" s="1">
        <v>81234567011</v>
      </c>
      <c r="H14" t="s">
        <v>176</v>
      </c>
    </row>
    <row r="15" spans="1:8">
      <c r="A15" t="s">
        <v>177</v>
      </c>
      <c r="B15" t="s">
        <v>178</v>
      </c>
      <c r="C15" t="s">
        <v>179</v>
      </c>
      <c r="D15" t="s">
        <v>180</v>
      </c>
      <c r="E15" t="s">
        <v>181</v>
      </c>
      <c r="F15" t="s">
        <v>182</v>
      </c>
      <c r="G15" s="1">
        <v>81234567012</v>
      </c>
      <c r="H15" t="s">
        <v>183</v>
      </c>
    </row>
    <row r="16" spans="1:8">
      <c r="A16" t="s">
        <v>184</v>
      </c>
      <c r="B16" t="s">
        <v>185</v>
      </c>
      <c r="C16" t="s">
        <v>186</v>
      </c>
      <c r="D16" t="s">
        <v>187</v>
      </c>
      <c r="E16" t="s">
        <v>181</v>
      </c>
      <c r="F16" t="s">
        <v>188</v>
      </c>
      <c r="G16" s="1">
        <v>81234567013</v>
      </c>
      <c r="H16" t="s">
        <v>189</v>
      </c>
    </row>
    <row r="17" spans="1:8">
      <c r="A17" t="s">
        <v>190</v>
      </c>
      <c r="B17" t="s">
        <v>191</v>
      </c>
      <c r="C17" t="s">
        <v>192</v>
      </c>
      <c r="D17" t="s">
        <v>193</v>
      </c>
      <c r="E17" t="s">
        <v>194</v>
      </c>
      <c r="F17" t="s">
        <v>195</v>
      </c>
      <c r="G17" s="1">
        <v>81234567014</v>
      </c>
      <c r="H17" t="s">
        <v>196</v>
      </c>
    </row>
    <row r="18" spans="1:8">
      <c r="A18" t="s">
        <v>197</v>
      </c>
      <c r="B18" t="s">
        <v>198</v>
      </c>
      <c r="C18" t="s">
        <v>199</v>
      </c>
      <c r="D18" t="s">
        <v>200</v>
      </c>
      <c r="E18" t="s">
        <v>201</v>
      </c>
      <c r="F18" t="s">
        <v>202</v>
      </c>
      <c r="G18" s="1">
        <v>81234567015</v>
      </c>
      <c r="H18" t="s">
        <v>203</v>
      </c>
    </row>
    <row r="19" spans="1:8">
      <c r="A19" t="s">
        <v>204</v>
      </c>
      <c r="B19" t="s">
        <v>205</v>
      </c>
      <c r="C19" t="s">
        <v>206</v>
      </c>
      <c r="D19" t="s">
        <v>207</v>
      </c>
      <c r="E19" t="s">
        <v>208</v>
      </c>
      <c r="F19" t="s">
        <v>209</v>
      </c>
      <c r="G19" s="1">
        <v>81234567016</v>
      </c>
      <c r="H19" t="s">
        <v>210</v>
      </c>
    </row>
    <row r="20" spans="1:8">
      <c r="A20" t="s">
        <v>211</v>
      </c>
      <c r="B20" t="s">
        <v>212</v>
      </c>
      <c r="C20" t="s">
        <v>213</v>
      </c>
      <c r="D20" t="s">
        <v>214</v>
      </c>
      <c r="E20" t="s">
        <v>215</v>
      </c>
      <c r="F20" t="s">
        <v>216</v>
      </c>
      <c r="G20" s="1">
        <v>81234567017</v>
      </c>
      <c r="H20" t="s">
        <v>217</v>
      </c>
    </row>
    <row r="21" spans="1:8">
      <c r="A21" t="s">
        <v>218</v>
      </c>
      <c r="B21" t="s">
        <v>219</v>
      </c>
      <c r="C21" t="s">
        <v>220</v>
      </c>
      <c r="D21" t="s">
        <v>221</v>
      </c>
      <c r="E21" t="s">
        <v>222</v>
      </c>
      <c r="F21" t="s">
        <v>223</v>
      </c>
      <c r="G21" s="1">
        <v>81234567018</v>
      </c>
      <c r="H21" t="s">
        <v>224</v>
      </c>
    </row>
    <row r="22" spans="1:8">
      <c r="A22" t="s">
        <v>225</v>
      </c>
      <c r="B22" t="s">
        <v>226</v>
      </c>
      <c r="C22" t="s">
        <v>227</v>
      </c>
      <c r="D22" t="s">
        <v>228</v>
      </c>
      <c r="E22" t="s">
        <v>229</v>
      </c>
      <c r="F22" t="s">
        <v>230</v>
      </c>
      <c r="G22" s="1">
        <v>81234567019</v>
      </c>
      <c r="H22" t="s">
        <v>231</v>
      </c>
    </row>
    <row r="23" spans="1:8">
      <c r="A23" t="s">
        <v>232</v>
      </c>
      <c r="B23" t="s">
        <v>233</v>
      </c>
      <c r="C23" t="s">
        <v>234</v>
      </c>
      <c r="D23" t="s">
        <v>235</v>
      </c>
      <c r="E23" t="s">
        <v>236</v>
      </c>
      <c r="F23" t="s">
        <v>237</v>
      </c>
      <c r="G23" s="1">
        <v>81234567020</v>
      </c>
      <c r="H23" t="s">
        <v>238</v>
      </c>
    </row>
    <row r="24" spans="1:8">
      <c r="A24" t="s">
        <v>239</v>
      </c>
      <c r="B24" t="s">
        <v>240</v>
      </c>
      <c r="C24" t="s">
        <v>241</v>
      </c>
      <c r="D24" t="s">
        <v>242</v>
      </c>
      <c r="E24" t="s">
        <v>243</v>
      </c>
      <c r="F24" t="s">
        <v>244</v>
      </c>
      <c r="G24" s="1">
        <v>81234567021</v>
      </c>
      <c r="H24" t="s">
        <v>245</v>
      </c>
    </row>
    <row r="25" spans="1:8">
      <c r="A25" t="s">
        <v>246</v>
      </c>
      <c r="B25" t="s">
        <v>247</v>
      </c>
      <c r="C25" t="s">
        <v>248</v>
      </c>
      <c r="D25" t="s">
        <v>249</v>
      </c>
      <c r="E25" t="s">
        <v>250</v>
      </c>
      <c r="F25" t="s">
        <v>251</v>
      </c>
      <c r="G25" s="1">
        <v>81234567022</v>
      </c>
      <c r="H25" t="s">
        <v>252</v>
      </c>
    </row>
    <row r="26" spans="1:8">
      <c r="A26" t="s">
        <v>253</v>
      </c>
      <c r="B26" t="s">
        <v>254</v>
      </c>
      <c r="C26" t="s">
        <v>255</v>
      </c>
      <c r="D26" t="s">
        <v>256</v>
      </c>
      <c r="E26" t="s">
        <v>257</v>
      </c>
      <c r="F26" t="s">
        <v>258</v>
      </c>
      <c r="G26" s="1">
        <v>81234567023</v>
      </c>
      <c r="H26" t="s">
        <v>259</v>
      </c>
    </row>
    <row r="27" spans="1:8">
      <c r="A27" t="s">
        <v>260</v>
      </c>
      <c r="B27" t="s">
        <v>261</v>
      </c>
      <c r="C27" t="s">
        <v>262</v>
      </c>
      <c r="D27" t="s">
        <v>263</v>
      </c>
      <c r="E27" t="s">
        <v>264</v>
      </c>
      <c r="F27" t="s">
        <v>265</v>
      </c>
      <c r="G27" s="1">
        <v>81234567024</v>
      </c>
      <c r="H27" t="s">
        <v>266</v>
      </c>
    </row>
  </sheetData>
  <phoneticPr fontId="11" type="noConversion"/>
  <hyperlinks>
    <hyperlink ref="H3" r:id="rId1" xr:uid="{26BAE303-D12F-4A9B-A02B-305FCAAD38D4}"/>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Dashboard</vt:lpstr>
      <vt:lpstr>Manage Invoice</vt:lpstr>
      <vt:lpstr>Create Invoice</vt:lpstr>
      <vt:lpstr>Invoice Template</vt:lpstr>
      <vt:lpstr>Invoice Database</vt:lpstr>
      <vt:lpstr>PivotTable_Support</vt:lpstr>
      <vt:lpstr>Invoice Details</vt:lpstr>
      <vt:lpstr>Product Database</vt:lpstr>
      <vt:lpstr>Customer Database</vt:lpstr>
      <vt:lpstr>Dashboard!cust_name</vt:lpstr>
      <vt:lpstr>'Manage Invoice'!cust_name</vt:lpstr>
      <vt:lpstr>cust_name</vt:lpstr>
      <vt:lpstr>'Invoice Template'!Print_Area</vt:lpstr>
      <vt:lpstr>Dashboard!selectedCust</vt:lpstr>
      <vt:lpstr>selectedCust</vt:lpstr>
      <vt:lpstr>Dashboard!SelectedInvoice</vt:lpstr>
      <vt:lpstr>SelectedInvoice</vt:lpstr>
      <vt:lpstr>Dashboard!tes</vt:lpstr>
      <vt:lpstr>'Manage Invoice'!tes</vt:lpstr>
      <vt:lpstr>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Ghossan</dc:creator>
  <cp:lastModifiedBy>Ahmad Ghossan</cp:lastModifiedBy>
  <cp:lastPrinted>2026-09-13T07:12:35Z</cp:lastPrinted>
  <dcterms:created xsi:type="dcterms:W3CDTF">2026-08-23T04:04:34Z</dcterms:created>
  <dcterms:modified xsi:type="dcterms:W3CDTF">2026-10-05T02:04:13Z</dcterms:modified>
</cp:coreProperties>
</file>